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rief" sheetId="1" r:id="rId4"/>
    <sheet state="visible" name="Summary from India" sheetId="2" r:id="rId5"/>
    <sheet state="visible" name="Outputs" sheetId="3" r:id="rId6"/>
    <sheet state="visible" name="TVC Classification" sheetId="4" r:id="rId7"/>
    <sheet state="visible" name="INDONESIA" sheetId="5" r:id="rId8"/>
    <sheet state="visible" name="INDIA" sheetId="6" r:id="rId9"/>
    <sheet state="visible" name="INDIANA" sheetId="7" r:id="rId10"/>
    <sheet state="visible" name="MALAYSIA" sheetId="8" r:id="rId11"/>
    <sheet state="visible" name="VIETNAM" sheetId="9" r:id="rId12"/>
    <sheet state="visible" name="All Markets - CE vs DE" sheetId="10" r:id="rId13"/>
    <sheet state="visible" name="PRE-TESTING (PREDICT-AI) ALL MA" sheetId="11" r:id="rId14"/>
    <sheet state="visible" name="INDONESIA TVC GEO" sheetId="12" r:id="rId15"/>
    <sheet state="visible" name="Category name" sheetId="13" r:id="rId16"/>
    <sheet state="visible" name="Advertiser-code" sheetId="14" r:id="rId17"/>
  </sheets>
  <definedNames>
    <definedName hidden="1" localSheetId="5" name="_xlnm._FilterDatabase">INDIA!$A$1:$CF$428</definedName>
    <definedName hidden="1" localSheetId="6" name="_xlnm._FilterDatabase">INDIANA!$A$1:$CF$428</definedName>
    <definedName hidden="1" localSheetId="12" name="_xlnm._FilterDatabase">'Category name'!$N$3:$R$254</definedName>
    <definedName hidden="1" localSheetId="4" name="Z_9F70DC7E_85D0_41B6_9845_BAE35740C4C1_.wvu.FilterData">INDONESIA!$A$1:$CC$415</definedName>
    <definedName hidden="1" localSheetId="5" name="Z_9F70DC7E_85D0_41B6_9845_BAE35740C4C1_.wvu.FilterData">INDIA!$A$1:$CF$337</definedName>
    <definedName hidden="1" localSheetId="6" name="Z_9F70DC7E_85D0_41B6_9845_BAE35740C4C1_.wvu.FilterData">INDIANA!$A$1:$CF$337</definedName>
    <definedName hidden="1" localSheetId="4" name="Z_0E45BFA3_AC24_4168_8B71_9DF872BABD18_.wvu.FilterData">INDONESIA!$A$2:$CC$415</definedName>
    <definedName hidden="1" localSheetId="5" name="Z_0E45BFA3_AC24_4168_8B71_9DF872BABD18_.wvu.FilterData">INDIA!$A$1:$CF$337</definedName>
    <definedName hidden="1" localSheetId="6" name="Z_0E45BFA3_AC24_4168_8B71_9DF872BABD18_.wvu.FilterData">INDIANA!$A$1:$CF$337</definedName>
    <definedName hidden="1" localSheetId="7" name="Z_0E45BFA3_AC24_4168_8B71_9DF872BABD18_.wvu.FilterData">MALAYSIA!$A$2:$DV$103</definedName>
    <definedName hidden="1" localSheetId="4" name="Z_482592B5_0B81_47B3_96C4_817BBA8A2FFC_.wvu.FilterData">INDONESIA!$A$2:$CC$415</definedName>
    <definedName hidden="1" localSheetId="5" name="Z_482592B5_0B81_47B3_96C4_817BBA8A2FFC_.wvu.FilterData">INDIA!$A$1:$CA$337</definedName>
    <definedName hidden="1" localSheetId="6" name="Z_482592B5_0B81_47B3_96C4_817BBA8A2FFC_.wvu.FilterData">INDIANA!$A$1:$CA$337</definedName>
    <definedName hidden="1" localSheetId="7" name="Z_482592B5_0B81_47B3_96C4_817BBA8A2FFC_.wvu.FilterData">MALAYSIA!$A$3:$DV$77</definedName>
    <definedName hidden="1" localSheetId="8" name="Z_482592B5_0B81_47B3_96C4_817BBA8A2FFC_.wvu.FilterData">VIETNAM!$A$2:$FO$20</definedName>
    <definedName hidden="1" localSheetId="4" name="Z_AD1DB009_D933_46DD_9A41_351D5C8D0D93_.wvu.FilterData">INDONESIA!$A$2:$CC$415</definedName>
    <definedName hidden="1" localSheetId="5" name="Z_AD1DB009_D933_46DD_9A41_351D5C8D0D93_.wvu.FilterData">INDIA!$A$1:$CF$337</definedName>
    <definedName hidden="1" localSheetId="6" name="Z_AD1DB009_D933_46DD_9A41_351D5C8D0D93_.wvu.FilterData">INDIANA!$A$1:$CF$337</definedName>
    <definedName hidden="1" localSheetId="7" name="Z_AD1DB009_D933_46DD_9A41_351D5C8D0D93_.wvu.FilterData">MALAYSIA!$A$3:$DV$103</definedName>
    <definedName hidden="1" localSheetId="4" name="Z_CC46A625_1E6C_42B2_B1A1_06502020C41D_.wvu.FilterData">INDONESIA!$A$2:$CC$415</definedName>
    <definedName hidden="1" localSheetId="5" name="Z_CC46A625_1E6C_42B2_B1A1_06502020C41D_.wvu.FilterData">INDIA!$A$1:$CF$337</definedName>
    <definedName hidden="1" localSheetId="6" name="Z_CC46A625_1E6C_42B2_B1A1_06502020C41D_.wvu.FilterData">INDIANA!$A$1:$CF$337</definedName>
    <definedName hidden="1" localSheetId="7" name="Z_CC46A625_1E6C_42B2_B1A1_06502020C41D_.wvu.FilterData">MALAYSIA!$A$3:$DV$103</definedName>
    <definedName hidden="1" localSheetId="4" name="Z_6ABC3FB9_2D41_4B16_BD13_DD7D674CC2F9_.wvu.FilterData">INDONESIA!$A$2:$CC$415</definedName>
    <definedName hidden="1" localSheetId="5" name="Z_6ABC3FB9_2D41_4B16_BD13_DD7D674CC2F9_.wvu.FilterData">INDIA!$A$1:$CA$337</definedName>
    <definedName hidden="1" localSheetId="6" name="Z_6ABC3FB9_2D41_4B16_BD13_DD7D674CC2F9_.wvu.FilterData">INDIANA!$A$1:$CA$337</definedName>
    <definedName hidden="1" localSheetId="7" name="Z_6ABC3FB9_2D41_4B16_BD13_DD7D674CC2F9_.wvu.FilterData">MALAYSIA!$A$3:$DV$103</definedName>
    <definedName hidden="1" localSheetId="4" name="Z_9B8A9A9E_84F6_4053_9D7F_1C10D8D63EA9_.wvu.FilterData">INDONESIA!$A$2:$CC$415</definedName>
    <definedName hidden="1" localSheetId="5" name="Z_9B8A9A9E_84F6_4053_9D7F_1C10D8D63EA9_.wvu.FilterData">INDIA!$A$1:$CF$337</definedName>
    <definedName hidden="1" localSheetId="6" name="Z_9B8A9A9E_84F6_4053_9D7F_1C10D8D63EA9_.wvu.FilterData">INDIANA!$A$1:$CF$337</definedName>
    <definedName hidden="1" localSheetId="7" name="Z_9B8A9A9E_84F6_4053_9D7F_1C10D8D63EA9_.wvu.FilterData">MALAYSIA!$A$3:$DV$103</definedName>
    <definedName hidden="1" localSheetId="4" name="Z_526DC873_9FF9_4218_B154_11FB6367B0D7_.wvu.FilterData">INDONESIA!$A$2:$CC$415</definedName>
    <definedName hidden="1" localSheetId="5" name="Z_526DC873_9FF9_4218_B154_11FB6367B0D7_.wvu.FilterData">INDIA!$A$1:$CF$337</definedName>
    <definedName hidden="1" localSheetId="6" name="Z_526DC873_9FF9_4218_B154_11FB6367B0D7_.wvu.FilterData">INDIANA!$A$1:$CF$337</definedName>
    <definedName hidden="1" localSheetId="7" name="Z_526DC873_9FF9_4218_B154_11FB6367B0D7_.wvu.FilterData">MALAYSIA!$A$3:$DV$103</definedName>
    <definedName hidden="1" localSheetId="4" name="Z_BCD7D8FB_D2F6_4F6B_ACF0_5E9D159C1C29_.wvu.FilterData">INDONESIA!$A$2:$CC$415</definedName>
    <definedName hidden="1" localSheetId="5" name="Z_BCD7D8FB_D2F6_4F6B_ACF0_5E9D159C1C29_.wvu.FilterData">INDIA!$A$1:$CF$337</definedName>
    <definedName hidden="1" localSheetId="6" name="Z_BCD7D8FB_D2F6_4F6B_ACF0_5E9D159C1C29_.wvu.FilterData">INDIANA!$A$1:$CF$337</definedName>
    <definedName hidden="1" localSheetId="7" name="Z_BCD7D8FB_D2F6_4F6B_ACF0_5E9D159C1C29_.wvu.FilterData">MALAYSIA!$A$3:$DV$103</definedName>
    <definedName hidden="1" localSheetId="4" name="Z_809F6828_59D0_4E64_9E29_EBE32576E9DE_.wvu.FilterData">INDONESIA!$A$2:$CC$415</definedName>
    <definedName hidden="1" localSheetId="5" name="Z_809F6828_59D0_4E64_9E29_EBE32576E9DE_.wvu.FilterData">INDIA!$A$1:$CF$337</definedName>
    <definedName hidden="1" localSheetId="6" name="Z_809F6828_59D0_4E64_9E29_EBE32576E9DE_.wvu.FilterData">INDIANA!$A$1:$CF$337</definedName>
    <definedName hidden="1" localSheetId="7" name="Z_809F6828_59D0_4E64_9E29_EBE32576E9DE_.wvu.FilterData">MALAYSIA!$A$3:$DV$103</definedName>
    <definedName hidden="1" localSheetId="4" name="Z_98703DCA_7595_4F51_92B0_17348E3F53EB_.wvu.FilterData">INDONESIA!$A$2:$CC$415</definedName>
    <definedName hidden="1" localSheetId="4" name="Z_6CC56A46_EC64_4312_857F_B5A493D4899F_.wvu.FilterData">INDONESIA!$A$2:$CC$415</definedName>
    <definedName hidden="1" localSheetId="5" name="Z_6CC56A46_EC64_4312_857F_B5A493D4899F_.wvu.FilterData">INDIA!$A$1:$CA$337</definedName>
    <definedName hidden="1" localSheetId="6" name="Z_6CC56A46_EC64_4312_857F_B5A493D4899F_.wvu.FilterData">INDIANA!$A$1:$CA$337</definedName>
    <definedName hidden="1" localSheetId="7" name="Z_6CC56A46_EC64_4312_857F_B5A493D4899F_.wvu.FilterData">MALAYSIA!$A$3:$DV$77</definedName>
    <definedName hidden="1" localSheetId="8" name="Z_6CC56A46_EC64_4312_857F_B5A493D4899F_.wvu.FilterData">VIETNAM!$A$2:$FO$20</definedName>
    <definedName hidden="1" localSheetId="4" name="Z_BB073074_902B_4462_A493_E50514BBFEE6_.wvu.FilterData">INDONESIA!$A$2:$CC$415</definedName>
    <definedName hidden="1" localSheetId="5" name="Z_BB073074_902B_4462_A493_E50514BBFEE6_.wvu.FilterData">INDIA!$A$1:$CF$337</definedName>
    <definedName hidden="1" localSheetId="6" name="Z_BB073074_902B_4462_A493_E50514BBFEE6_.wvu.FilterData">INDIANA!$A$1:$CF$337</definedName>
    <definedName hidden="1" localSheetId="4" name="Z_E0EAD47F_67E1_4B8A_9ECC_678427A01EC3_.wvu.FilterData">INDONESIA!$A$2:$CC$415</definedName>
    <definedName hidden="1" localSheetId="5" name="Z_E0EAD47F_67E1_4B8A_9ECC_678427A01EC3_.wvu.FilterData">INDIA!$A$1:$CF$337</definedName>
    <definedName hidden="1" localSheetId="6" name="Z_E0EAD47F_67E1_4B8A_9ECC_678427A01EC3_.wvu.FilterData">INDIANA!$A$1:$CF$337</definedName>
    <definedName hidden="1" localSheetId="7" name="Z_E0EAD47F_67E1_4B8A_9ECC_678427A01EC3_.wvu.FilterData">MALAYSIA!$A$3:$DV$103</definedName>
    <definedName hidden="1" localSheetId="4" name="Z_1BCACB00_323C_42F9_937D_AAC078869931_.wvu.FilterData">INDONESIA!$A$1:$CC$415</definedName>
    <definedName hidden="1" localSheetId="5" name="Z_1BCACB00_323C_42F9_937D_AAC078869931_.wvu.FilterData">INDIA!$A$1:$CA$1053</definedName>
    <definedName hidden="1" localSheetId="6" name="Z_1BCACB00_323C_42F9_937D_AAC078869931_.wvu.FilterData">INDIANA!$A$1:$CA$1053</definedName>
    <definedName hidden="1" localSheetId="7" name="Z_1BCACB00_323C_42F9_937D_AAC078869931_.wvu.FilterData">MALAYSIA!$A$3:$DV$51</definedName>
    <definedName hidden="1" localSheetId="8" name="Z_1BCACB00_323C_42F9_937D_AAC078869931_.wvu.FilterData">VIETNAM!$A$2:$FO$20</definedName>
    <definedName hidden="1" localSheetId="4" name="Z_260546EA_9146_4B44_A310_BCE45AB11A15_.wvu.FilterData">INDONESIA!$A$2:$CC$415</definedName>
    <definedName hidden="1" localSheetId="4" name="Z_8F01B27C_3254_4467_A131_A59B6575C8E4_.wvu.FilterData">INDONESIA!$A$2:$CC$415</definedName>
    <definedName hidden="1" localSheetId="5" name="Z_8F01B27C_3254_4467_A131_A59B6575C8E4_.wvu.FilterData">INDIA!$A$1:$CF$337</definedName>
    <definedName hidden="1" localSheetId="6" name="Z_8F01B27C_3254_4467_A131_A59B6575C8E4_.wvu.FilterData">INDIANA!$A$1:$CF$337</definedName>
  </definedNames>
  <calcPr/>
  <customWorkbookViews>
    <customWorkbookView activeSheetId="0" maximized="1" windowHeight="0" windowWidth="0" guid="{AD1DB009-D933-46DD-9A41-351D5C8D0D93}" name="Filter 11"/>
    <customWorkbookView activeSheetId="0" maximized="1" windowHeight="0" windowWidth="0" guid="{9B8A9A9E-84F6-4053-9D7F-1C10D8D63EA9}" name="Filter 12"/>
    <customWorkbookView activeSheetId="0" maximized="1" windowHeight="0" windowWidth="0" guid="{BB073074-902B-4462-A493-E50514BBFEE6}" name="Filter 13"/>
    <customWorkbookView activeSheetId="0" maximized="1" windowHeight="0" windowWidth="0" guid="{8F01B27C-3254-4467-A131-A59B6575C8E4}" name="Filter 14"/>
    <customWorkbookView activeSheetId="0" maximized="1" windowHeight="0" windowWidth="0" guid="{9F70DC7E-85D0-41B6-9845-BAE35740C4C1}" name="Filter 15"/>
    <customWorkbookView activeSheetId="0" maximized="1" windowHeight="0" windowWidth="0" guid="{98703DCA-7595-4F51-92B0-17348E3F53EB}" name="Filter 16"/>
    <customWorkbookView activeSheetId="0" maximized="1" windowHeight="0" windowWidth="0" guid="{260546EA-9146-4B44-A310-BCE45AB11A15}" name="Filter 17"/>
    <customWorkbookView activeSheetId="0" maximized="1" windowHeight="0" windowWidth="0" guid="{CC46A625-1E6C-42B2-B1A1-06502020C41D}" name="Filter 8"/>
    <customWorkbookView activeSheetId="0" maximized="1" windowHeight="0" windowWidth="0" guid="{E0EAD47F-67E1-4B8A-9ECC-678427A01EC3}" name="Filter 10"/>
    <customWorkbookView activeSheetId="0" maximized="1" windowHeight="0" windowWidth="0" guid="{809F6828-59D0-4E64-9E29-EBE32576E9DE}" name="Filter 9"/>
    <customWorkbookView activeSheetId="0" maximized="1" windowHeight="0" windowWidth="0" guid="{526DC873-9FF9-4218-B154-11FB6367B0D7}" name="Filter 6"/>
    <customWorkbookView activeSheetId="0" maximized="1" windowHeight="0" windowWidth="0" guid="{BCD7D8FB-D2F6-4F6B-ACF0-5E9D159C1C29}" name="Filter 7"/>
    <customWorkbookView activeSheetId="0" maximized="1" windowHeight="0" windowWidth="0" guid="{0E45BFA3-AC24-4168-8B71-9DF872BABD18}" name="Filter 4"/>
    <customWorkbookView activeSheetId="0" maximized="1" windowHeight="0" windowWidth="0" guid="{6ABC3FB9-2D41-4B16-BD13-DD7D674CC2F9}" name="Filter 5"/>
    <customWorkbookView activeSheetId="0" maximized="1" windowHeight="0" windowWidth="0" guid="{482592B5-0B81-47B3-96C4-817BBA8A2FFC}" name="Filter 2"/>
    <customWorkbookView activeSheetId="0" maximized="1" windowHeight="0" windowWidth="0" guid="{6CC56A46-EC64-4312-857F-B5A493D4899F}" name="Filter 3"/>
    <customWorkbookView activeSheetId="0" maximized="1" windowHeight="0" windowWidth="0" guid="{1BCACB00-323C-42F9-937D-AAC078869931}"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U255">
      <text>
        <t xml:space="preserve">talks about purity that can help to protect and to restore balance. the messages are more into functional, but the visual seems more into emotional.
	-Aqila Salma
dragon is associated with purity (based on Alchemy and Hermeticism). it is also a symbol of protection (based on Japanese folklore). https://spiritualdesk.com/white-dragon-spiritual-meaning/
	-Aqila Salma
the TVC itself contained of dragon, which emphasized the branding of the product itself. this TVC is enriched with both powerful functional message and supported with meaningful association of some mythological contexts.
	-Aqila Salma</t>
      </text>
    </comment>
    <comment authorId="0" ref="U257">
      <text>
        <t xml:space="preserve">Little girl has toothaches, then the product (toothpaste) showed up immediately.
	-Aqila Salma</t>
      </text>
    </comment>
    <comment authorId="0" ref="W257">
      <text>
        <t xml:space="preserve">"10x Stronger Teeth"
	-Aqila Salma
"Free Dental Consultation"
	-Aqila Salma</t>
      </text>
    </comment>
    <comment authorId="0" ref="U258">
      <text>
        <t xml:space="preserve">Group of people who riding motorcycles to deliver packages.
	-Aqila Salma
Audio context: Musical tune for a lyrics based on the product's branding; fast and free delivery only in Lazada
	-Aqila Salma</t>
      </text>
    </comment>
    <comment authorId="0" ref="W258">
      <text>
        <t xml:space="preserve">Fast and free delivery
	-Aqila Salma
No need to be confused whether to choose fast or free delivery cost. (Context: Consumer can choose both)
	-Aqila Salma
Local dialect: Sundanese
	-Aqila Salma</t>
      </text>
    </comment>
    <comment authorId="0" ref="U259">
      <text>
        <t xml:space="preserve">Same as previous campaign
	-Aqila Salma</t>
      </text>
    </comment>
    <comment authorId="0" ref="W259">
      <text>
        <t xml:space="preserve">See previous campaign
	-Aqila Salma</t>
      </text>
    </comment>
    <comment authorId="0" ref="U260">
      <text>
        <t xml:space="preserve">See previous campaign
	-Aqila Salma</t>
      </text>
    </comment>
    <comment authorId="0" ref="W260">
      <text>
        <t xml:space="preserve">See previous campaign
	-Aqila Salma</t>
      </text>
    </comment>
    <comment authorId="0" ref="U261">
      <text>
        <t xml:space="preserve">Woman asked "Did you take shower?" the child nodded. She asks the child again, "Did you wash your hair?" and the child shakes her head. Later the woman explained the hair is still prone to dandruff even though it appears clean.
	-Aqila Salma
Then she showed the product (anti-dandruff shampoo).
	-Aqila Salma
Use lifebuoy to avoid dandruff. No more dandruff for the entire day.
	-Aqila Salma</t>
      </text>
    </comment>
    <comment authorId="0" ref="W261">
      <text>
        <t xml:space="preserve">New! Shampoo Lifebuoy Refresh and Cool
	-Aqila Salma</t>
      </text>
    </comment>
    <comment authorId="0" ref="W262">
      <text>
        <t xml:space="preserve">See previous campaign
	-Aqila Salma</t>
      </text>
    </comment>
    <comment authorId="0" ref="U263">
      <text>
        <t xml:space="preserve">Two women are cycling around and one of them started to complaining on the heat and spotted dark spots on her face. And the other woman showed the product and explained how the product (serum) can fix all the problems in her face.
	-Aqila Salma</t>
      </text>
    </comment>
    <comment authorId="0" ref="W263">
      <text>
        <t xml:space="preserve">Two benefits in one
	-Aqila Salma
97% Protecting &amp; Glowing skin, more bright and even skin.
	-Aqila Salma</t>
      </text>
    </comment>
    <comment authorId="0" ref="W264">
      <text>
        <t xml:space="preserve">Message in the Moment: Feeling hot? Just chill. (Feeling hot context: The weather is extremely hot).
	-Aqila Salma
The moment popped up right when the woman with a green shirt performing a gesture of someone who can't bear the heat and just moving her hands infront of her, fanning oneself to escape from the heat
	-Aqila Salma
But the next flip shows her co-actor who did a gesture of someone who acts as a woman hurted by a man "You're so mean, i'm hurt" said she while mimicking the expression of hurted person.
	-Aqila Salma
The functional message is; how the green-shirted woman feels hot and sprite will help her to calm the heat.
	-Aqila Salma
Meanwhile, the emotional message could also be found in her co-actor, as for her act as a hurted woman and sprite can help to cool down (calming) her emotional state.
	-Aqila Salma</t>
      </text>
    </comment>
    <comment authorId="0" ref="U265">
      <text>
        <t xml:space="preserve">Child showed Tempeh (https://en.wikipedia.org/wiki/Tempeh) to her mother and they started to cook and add Royco to enhance the taste of tempeh.
	-Aqila Salma</t>
      </text>
    </comment>
    <comment authorId="0" ref="W265">
      <text>
        <t xml:space="preserve">the DBI shows the product packshot with  its functional message (to enhance the taste of soup)
	-Aqila Salma</t>
      </text>
    </comment>
    <comment authorId="0" ref="U266">
      <text>
        <t xml:space="preserve">See previous campaign
	-Aqila Salma</t>
      </text>
    </comment>
    <comment authorId="0" ref="W266">
      <text>
        <t xml:space="preserve">See previous campaign
	-Aqila Salma</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97">
      <text>
        <t xml:space="preserve">27 spots for Sunrise Fresh; 23 spots for Mystique
	-Sholihatun Nissa</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S4">
      <text>
        <t xml:space="preserve">TVC Period: 4-25 September 2023
	-Sholihatun Nissa</t>
      </text>
    </comment>
  </commentList>
</comments>
</file>

<file path=xl/sharedStrings.xml><?xml version="1.0" encoding="utf-8"?>
<sst xmlns="http://schemas.openxmlformats.org/spreadsheetml/2006/main" count="48562" uniqueCount="12151">
  <si>
    <t>Brief for scripting</t>
  </si>
  <si>
    <t>No</t>
  </si>
  <si>
    <t>Brief</t>
  </si>
  <si>
    <t>Detail</t>
  </si>
  <si>
    <t>Variable</t>
  </si>
  <si>
    <t>Explaination</t>
  </si>
  <si>
    <t xml:space="preserve">Collect all the data </t>
  </si>
  <si>
    <t>YEAR</t>
  </si>
  <si>
    <t>Year of the campaign</t>
  </si>
  <si>
    <t>SECTOR</t>
  </si>
  <si>
    <t>Sector as defined by Nielsen/BARC/Kantar Media</t>
  </si>
  <si>
    <t>CATEGORY</t>
  </si>
  <si>
    <t>Category as defined by Nielsen/BARC/Kantar Media</t>
  </si>
  <si>
    <t>UNILEVER CATEGORY</t>
  </si>
  <si>
    <t>Category as defined by Unilever (Internal)</t>
  </si>
  <si>
    <t>ADVERTISER</t>
  </si>
  <si>
    <t>Advertiser as defined by Nielsen/BARC/Kantar Media</t>
  </si>
  <si>
    <t>MASTER BRAND</t>
  </si>
  <si>
    <t>Master Brand as defined by us</t>
  </si>
  <si>
    <t>BRAND</t>
  </si>
  <si>
    <t>Brand as defined by Nielsen/BARC/Kantar Media</t>
  </si>
  <si>
    <t>TARGET AUDIENCE</t>
  </si>
  <si>
    <t>Target Audience as defined by the brand/agency; Key parameters are Age, Gender, SEC or NCCS, Geography</t>
  </si>
  <si>
    <t>MARKET</t>
  </si>
  <si>
    <t>Market as defined by the brand/agency where the study happened</t>
  </si>
  <si>
    <t>CAMPAIGN PERIOD</t>
  </si>
  <si>
    <t>Activity period of a campaign</t>
  </si>
  <si>
    <t>PANEL 1</t>
  </si>
  <si>
    <t>TVC Panel - Audience who are exposed to TVC only and not exposed to DBI/ICA</t>
  </si>
  <si>
    <t>PANEL 2</t>
  </si>
  <si>
    <t>TVC +DBI/ICA Panel - Audience who are exposed to both ad units</t>
  </si>
  <si>
    <t>CAMPAIGN FORMAT</t>
  </si>
  <si>
    <t>Campaign Study Format. Need to maintain consistency. Our focus will be TVC vs TVC+DBI or TVC vs TVC+ICA / FET format</t>
  </si>
  <si>
    <t>#DBI_SPOTS</t>
  </si>
  <si>
    <t>DBI and ICA are the same. In some markets, the product is known as DBI (Digital Brand Integration) and in a few others it is known as ICA (In Content Ads)</t>
  </si>
  <si>
    <t>PROGRAM</t>
  </si>
  <si>
    <t>In which the DBI spots are aired. There might be multiple programs in a media plan.</t>
  </si>
  <si>
    <t>TVC ARTWORK LINK</t>
  </si>
  <si>
    <t>TVC Creative</t>
  </si>
  <si>
    <t>TYPE OF TVC (F/E/M)</t>
  </si>
  <si>
    <t>Defining whether the TVC creative is a Function focused creative, Emotional focused creative or Mix of both - Emotional &amp; Functional</t>
  </si>
  <si>
    <t>DBI ARTWORK LINK</t>
  </si>
  <si>
    <t>DBI Creative</t>
  </si>
  <si>
    <t>TYPE OF DBI (F/E/M)</t>
  </si>
  <si>
    <t>Defining whether the DBI creative is a Function focused creative, Emotional focused creative or Mix of both - Emotional &amp; Functional</t>
  </si>
  <si>
    <t>CAMPAIGN NAME</t>
  </si>
  <si>
    <t>TYPE CAMPAIGN</t>
  </si>
  <si>
    <t>Type of campaign defined based on the communication or campaign objective</t>
  </si>
  <si>
    <t>BR TOM - TVC</t>
  </si>
  <si>
    <t>Brand Recall Top of Mind - TVC</t>
  </si>
  <si>
    <t>BR TOM - TVC+DBI</t>
  </si>
  <si>
    <t>Brand Recall Top of Mind - TVC+DBI/ICA</t>
  </si>
  <si>
    <t>Brand TOM Change</t>
  </si>
  <si>
    <t>Variation between BR TOM - TVC vs BR TOM - TVC+DBI/ICA - Based on points (PPS)</t>
  </si>
  <si>
    <t xml:space="preserve">Brand TOM % Change </t>
  </si>
  <si>
    <t>Variation between BR TOM - TVC vs BR TOM - TVC+DBI/ICA - Based on Percentile (% change)</t>
  </si>
  <si>
    <t>BR SPONT - TVC</t>
  </si>
  <si>
    <t>BR SPONT - TVC+DBI</t>
  </si>
  <si>
    <t xml:space="preserve">Brand SPONT Change </t>
  </si>
  <si>
    <t>Spontaneous brand recall</t>
  </si>
  <si>
    <t xml:space="preserve">Brand SPONT % Change </t>
  </si>
  <si>
    <t>BR TOTAL AWARENESS - TVC</t>
  </si>
  <si>
    <t>Aided Brand Recall/Awareness</t>
  </si>
  <si>
    <t>BR TOTAL AWARENESS - TVC+DBI</t>
  </si>
  <si>
    <t xml:space="preserve">Brand TOTAL AWARENESS Change </t>
  </si>
  <si>
    <t xml:space="preserve">Brand TOTAL AWARENESS % Change </t>
  </si>
  <si>
    <t>MR - TVC</t>
  </si>
  <si>
    <t>Message Recall</t>
  </si>
  <si>
    <t>MR - TVC+DBI</t>
  </si>
  <si>
    <t>MR Change</t>
  </si>
  <si>
    <t>MR % Change</t>
  </si>
  <si>
    <t>FAV - TVC</t>
  </si>
  <si>
    <t>Favourability</t>
  </si>
  <si>
    <t>FAV - TVC+DBI</t>
  </si>
  <si>
    <t>FAV Change</t>
  </si>
  <si>
    <t>FAV % Change</t>
  </si>
  <si>
    <t>PI - TVC</t>
  </si>
  <si>
    <t>Purchase Intent</t>
  </si>
  <si>
    <t>PI - TVC+DBI</t>
  </si>
  <si>
    <t>PI Change</t>
  </si>
  <si>
    <t>PI % Change</t>
  </si>
  <si>
    <t>TIME TO FIRST FIXATION DBI (Secs)</t>
  </si>
  <si>
    <t>VIEWABILITY (%) DBI</t>
  </si>
  <si>
    <t>TIMESPENT (Secs) DBI</t>
  </si>
  <si>
    <t>TIME TO FIRST FIXATION TICKER (Secs)</t>
  </si>
  <si>
    <t>VIEWABILITY (%) TICKER</t>
  </si>
  <si>
    <t>TIMESPENT (Secs) TICKER</t>
  </si>
  <si>
    <t>TOTAL GRPs</t>
  </si>
  <si>
    <t>TV Viewership measurement metric. GRP stands for Gross rating points</t>
  </si>
  <si>
    <t>BREAK TVR</t>
  </si>
  <si>
    <t>TV rating during Commercial break</t>
  </si>
  <si>
    <t>DBI TVR</t>
  </si>
  <si>
    <t>TV rating during DBI/ICA</t>
  </si>
  <si>
    <t>%UPLIFT</t>
  </si>
  <si>
    <t>%INCREASE</t>
  </si>
  <si>
    <t>REACH @ 1+ </t>
  </si>
  <si>
    <t>Reach of the campaign - once or more number of times</t>
  </si>
  <si>
    <t>OTS</t>
  </si>
  <si>
    <t>Opportunity to see or Average Frequency</t>
  </si>
  <si>
    <t>AD RECAL TVC</t>
  </si>
  <si>
    <t>Ad Recall</t>
  </si>
  <si>
    <t>AD RECALL TVC+DBI</t>
  </si>
  <si>
    <t>ADS RECALL CHANGE</t>
  </si>
  <si>
    <t>ADS RECALL % CHANGE</t>
  </si>
  <si>
    <t>AL - TVC</t>
  </si>
  <si>
    <t>Ad Likeability</t>
  </si>
  <si>
    <t>AL - DBI</t>
  </si>
  <si>
    <t>AL - %INCREASE</t>
  </si>
  <si>
    <t>Percentile datas for Brand Recall</t>
  </si>
  <si>
    <r>
      <rPr>
        <rFont val="Calibri"/>
        <color theme="1"/>
        <sz val="11.0"/>
      </rPr>
      <t xml:space="preserve">1. Sort the Spontaneous Data </t>
    </r>
    <r>
      <rPr>
        <rFont val="Calibri"/>
        <b/>
        <color theme="1"/>
        <sz val="11.0"/>
      </rPr>
      <t>(BR SPONT - TVC)</t>
    </r>
    <r>
      <rPr>
        <rFont val="Calibri"/>
        <color rgb="FF000000"/>
        <sz val="10.0"/>
      </rPr>
      <t xml:space="preserve">
Arrange the data for BR SPONT - TVC in descending order, from the highest value to the lowest</t>
    </r>
  </si>
  <si>
    <r>
      <rPr>
        <rFont val="Calibri"/>
        <color theme="1"/>
        <sz val="11.0"/>
      </rPr>
      <t xml:space="preserve">2. Copy the </t>
    </r>
    <r>
      <rPr>
        <rFont val="Calibri"/>
        <b/>
        <color theme="1"/>
        <sz val="11.0"/>
      </rPr>
      <t>Brand SPONT % Change</t>
    </r>
    <r>
      <rPr>
        <rFont val="Calibri"/>
        <color rgb="FF000000"/>
        <sz val="10.0"/>
      </rPr>
      <t xml:space="preserve"> data and place it next to the sorted </t>
    </r>
    <r>
      <rPr>
        <rFont val="Calibri"/>
        <b/>
        <color theme="1"/>
        <sz val="11.0"/>
      </rPr>
      <t>BR SPONT - TVC</t>
    </r>
    <r>
      <rPr>
        <rFont val="Calibri"/>
        <color rgb="FF000000"/>
        <sz val="10.0"/>
      </rPr>
      <t xml:space="preserve"> data</t>
    </r>
  </si>
  <si>
    <r>
      <rPr>
        <rFont val="Calibri"/>
        <color theme="1"/>
        <sz val="11.0"/>
      </rPr>
      <t xml:space="preserve">3. Divide the Data into Deciles </t>
    </r>
    <r>
      <rPr>
        <rFont val="Calibri"/>
        <b/>
        <color theme="1"/>
        <sz val="11.0"/>
      </rPr>
      <t>(Based on BR SPONT - TVC)</t>
    </r>
  </si>
  <si>
    <t>- Split the sorted data into 10 ranges (or deciles) to ensure that each part represents 10% of the dataset.</t>
  </si>
  <si>
    <t>- Ensure that data points with the same value remain within the same decile, even if this slightly adjusts the size of some ranges.</t>
  </si>
  <si>
    <r>
      <rPr>
        <rFont val="Calibri"/>
        <color theme="1"/>
        <sz val="11.0"/>
      </rPr>
      <t xml:space="preserve">4. Categorize the Ranges (Based on </t>
    </r>
    <r>
      <rPr>
        <rFont val="Calibri"/>
        <b/>
        <color theme="1"/>
        <sz val="11.0"/>
      </rPr>
      <t>BR SPONT - TVC</t>
    </r>
    <r>
      <rPr>
        <rFont val="Calibri"/>
        <color rgb="FF000000"/>
        <sz val="10.0"/>
      </rPr>
      <t>)</t>
    </r>
  </si>
  <si>
    <t>- Based on the deciles, group the ranges into three categories:</t>
  </si>
  <si>
    <t>Large Category: From the top (1–10 range) to the 31–40 range.</t>
  </si>
  <si>
    <t>Medium Category: From the 41–50 range to the 61–70 range.</t>
  </si>
  <si>
    <t>Small Category: From the 71–80 range to the bottom of the list.</t>
  </si>
  <si>
    <r>
      <rPr>
        <rFont val="Calibri"/>
        <color theme="1"/>
        <sz val="11.0"/>
      </rPr>
      <t xml:space="preserve">5. Label the Categories (Based on </t>
    </r>
    <r>
      <rPr>
        <rFont val="Calibri"/>
        <b/>
        <color theme="1"/>
        <sz val="11.0"/>
      </rPr>
      <t>BR SPONT - TVC</t>
    </r>
    <r>
      <rPr>
        <rFont val="Calibri"/>
        <color rgb="FF000000"/>
        <sz val="10.0"/>
      </rPr>
      <t>)</t>
    </r>
  </si>
  <si>
    <r>
      <rPr>
        <rFont val="Calibri"/>
        <color theme="1"/>
        <sz val="11.0"/>
      </rPr>
      <t xml:space="preserve">For each data point, assign it to its corresponding category </t>
    </r>
    <r>
      <rPr>
        <rFont val="Calibri"/>
        <b/>
        <color theme="1"/>
        <sz val="11.0"/>
      </rPr>
      <t>(Large, Medium, or Small)</t>
    </r>
    <r>
      <rPr>
        <rFont val="Calibri"/>
        <color rgb="FF000000"/>
        <sz val="10.0"/>
      </rPr>
      <t xml:space="preserve"> based on the range it falls into.</t>
    </r>
  </si>
  <si>
    <t>6. Calculate Averages</t>
  </si>
  <si>
    <r>
      <rPr>
        <rFont val="Calibri"/>
        <color theme="1"/>
        <sz val="11.0"/>
      </rPr>
      <t xml:space="preserve">Compute the average values for </t>
    </r>
    <r>
      <rPr>
        <rFont val="Calibri"/>
        <b/>
        <color theme="1"/>
        <sz val="11.0"/>
      </rPr>
      <t xml:space="preserve">BR SPONT - TVC and Brand SPONT % Change </t>
    </r>
    <r>
      <rPr>
        <rFont val="Calibri"/>
        <color rgb="FF000000"/>
        <sz val="10.0"/>
      </rPr>
      <t xml:space="preserve">for:
- </t>
    </r>
    <r>
      <rPr>
        <rFont val="Calibri"/>
        <b/>
        <color theme="1"/>
        <sz val="11.0"/>
      </rPr>
      <t>Overall study</t>
    </r>
    <r>
      <rPr>
        <rFont val="Calibri"/>
        <color rgb="FF000000"/>
        <sz val="10.0"/>
      </rPr>
      <t xml:space="preserve"> : include all data points
- </t>
    </r>
    <r>
      <rPr>
        <rFont val="Calibri"/>
        <b/>
        <color theme="1"/>
        <sz val="11.0"/>
      </rPr>
      <t>By category</t>
    </r>
    <r>
      <rPr>
        <rFont val="Calibri"/>
        <color rgb="FF000000"/>
        <sz val="10.0"/>
      </rPr>
      <t xml:space="preserve"> : Calculate averages separately for the</t>
    </r>
    <r>
      <rPr>
        <rFont val="Calibri"/>
        <b/>
        <color theme="1"/>
        <sz val="11.0"/>
      </rPr>
      <t xml:space="preserve"> Large, Medium, and Small categories</t>
    </r>
    <r>
      <rPr>
        <rFont val="Calibri"/>
        <color rgb="FF000000"/>
        <sz val="10.0"/>
      </rPr>
      <t xml:space="preserve">
- </t>
    </r>
    <r>
      <rPr>
        <rFont val="Calibri"/>
        <b/>
        <color theme="1"/>
        <sz val="11.0"/>
      </rPr>
      <t xml:space="preserve">By market </t>
    </r>
    <r>
      <rPr>
        <rFont val="Calibri"/>
        <color rgb="FF000000"/>
        <sz val="10.0"/>
      </rPr>
      <t xml:space="preserve">: Calculate averages separately by </t>
    </r>
    <r>
      <rPr>
        <rFont val="Calibri"/>
        <b/>
        <color theme="1"/>
        <sz val="11.0"/>
      </rPr>
      <t>Market</t>
    </r>
    <r>
      <rPr>
        <rFont val="Calibri"/>
        <color rgb="FF000000"/>
        <sz val="10.0"/>
      </rPr>
      <t xml:space="preserve"> (Indonesia : National &amp; Geo, Malaysia, Vietnam, India : Others)
- </t>
    </r>
    <r>
      <rPr>
        <rFont val="Calibri"/>
        <b/>
        <color theme="1"/>
        <sz val="11.0"/>
      </rPr>
      <t>By</t>
    </r>
    <r>
      <rPr>
        <rFont val="Calibri"/>
        <color rgb="FF000000"/>
        <sz val="10.0"/>
      </rPr>
      <t xml:space="preserve"> </t>
    </r>
    <r>
      <rPr>
        <rFont val="Calibri"/>
        <b/>
        <color theme="1"/>
        <sz val="11.0"/>
      </rPr>
      <t>brand</t>
    </r>
    <r>
      <rPr>
        <rFont val="Calibri"/>
        <color rgb="FF000000"/>
        <sz val="10.0"/>
      </rPr>
      <t xml:space="preserve"> : Calculate averages separately by </t>
    </r>
    <r>
      <rPr>
        <rFont val="Calibri"/>
        <b/>
        <color theme="1"/>
        <sz val="11.0"/>
      </rPr>
      <t>Master Brand</t>
    </r>
    <r>
      <rPr>
        <rFont val="Calibri"/>
        <color rgb="FF000000"/>
        <sz val="10.0"/>
      </rPr>
      <t xml:space="preserve">
- </t>
    </r>
    <r>
      <rPr>
        <rFont val="Calibri"/>
        <b/>
        <color theme="1"/>
        <sz val="11.0"/>
      </rPr>
      <t>By Category</t>
    </r>
    <r>
      <rPr>
        <rFont val="Calibri"/>
        <color rgb="FF000000"/>
        <sz val="10.0"/>
      </rPr>
      <t xml:space="preserve"> : Calculate averages separately by </t>
    </r>
    <r>
      <rPr>
        <rFont val="Calibri"/>
        <b/>
        <color theme="1"/>
        <sz val="11.0"/>
      </rPr>
      <t>Category
- By Unilever Category</t>
    </r>
    <r>
      <rPr>
        <rFont val="Calibri"/>
        <color rgb="FF000000"/>
        <sz val="10.0"/>
      </rPr>
      <t xml:space="preserve"> : Calculate averages separately by </t>
    </r>
    <r>
      <rPr>
        <rFont val="Calibri"/>
        <b/>
        <color theme="1"/>
        <sz val="11.0"/>
      </rPr>
      <t>Unilever Category</t>
    </r>
  </si>
  <si>
    <t>Percentile datas for Message Recall</t>
  </si>
  <si>
    <r>
      <rPr>
        <rFont val="Calibri"/>
        <color theme="1"/>
        <sz val="11.0"/>
      </rPr>
      <t xml:space="preserve">1. Sort the Spontaneous Data </t>
    </r>
    <r>
      <rPr>
        <rFont val="Calibri"/>
        <b/>
        <color theme="1"/>
        <sz val="11.0"/>
      </rPr>
      <t>(BR SPONT - TVC)</t>
    </r>
    <r>
      <rPr>
        <rFont val="Calibri"/>
        <color rgb="FF000000"/>
        <sz val="10.0"/>
      </rPr>
      <t xml:space="preserve">
Arrange the data for BR SPONT - TVC in descending order, from the highest value to the lowest</t>
    </r>
  </si>
  <si>
    <t>(Current Manual process)</t>
  </si>
  <si>
    <r>
      <rPr>
        <rFont val="Calibri"/>
        <color theme="1"/>
        <sz val="11.0"/>
      </rPr>
      <t xml:space="preserve">2. Copy the </t>
    </r>
    <r>
      <rPr>
        <rFont val="Calibri"/>
        <b/>
        <color theme="1"/>
        <sz val="11.0"/>
      </rPr>
      <t>MR - TVC</t>
    </r>
    <r>
      <rPr>
        <rFont val="Calibri"/>
        <color rgb="FF000000"/>
        <sz val="10.0"/>
      </rPr>
      <t xml:space="preserve"> &amp; </t>
    </r>
    <r>
      <rPr>
        <rFont val="Calibri"/>
        <b/>
        <color theme="1"/>
        <sz val="11.0"/>
      </rPr>
      <t>MR % Change</t>
    </r>
    <r>
      <rPr>
        <rFont val="Calibri"/>
        <color rgb="FF000000"/>
        <sz val="10.0"/>
      </rPr>
      <t xml:space="preserve"> data follow the order of the sorted </t>
    </r>
    <r>
      <rPr>
        <rFont val="Calibri"/>
        <b/>
        <color theme="1"/>
        <sz val="11.0"/>
      </rPr>
      <t>BR SPONT - TVC</t>
    </r>
    <r>
      <rPr>
        <rFont val="Calibri"/>
        <color rgb="FF000000"/>
        <sz val="10.0"/>
      </rPr>
      <t xml:space="preserve"> data</t>
    </r>
  </si>
  <si>
    <r>
      <rPr>
        <rFont val="Calibri"/>
        <color theme="1"/>
        <sz val="11.0"/>
      </rPr>
      <t xml:space="preserve">3. Divide the Data into Deciles </t>
    </r>
    <r>
      <rPr>
        <rFont val="Calibri"/>
        <b/>
        <color theme="1"/>
        <sz val="11.0"/>
      </rPr>
      <t>(Based on BR SPONT - TVC)</t>
    </r>
  </si>
  <si>
    <r>
      <rPr>
        <rFont val="Calibri"/>
        <color theme="1"/>
        <sz val="11.0"/>
      </rPr>
      <t xml:space="preserve">4. Categorize the Ranges (Based on </t>
    </r>
    <r>
      <rPr>
        <rFont val="Calibri"/>
        <b/>
        <color theme="1"/>
        <sz val="11.0"/>
      </rPr>
      <t>BR SPONT - TVC</t>
    </r>
    <r>
      <rPr>
        <rFont val="Calibri"/>
        <color rgb="FF000000"/>
        <sz val="10.0"/>
      </rPr>
      <t>)</t>
    </r>
  </si>
  <si>
    <r>
      <rPr>
        <rFont val="Calibri"/>
        <color theme="1"/>
        <sz val="11.0"/>
      </rPr>
      <t xml:space="preserve">5. Label the Categories (Based on </t>
    </r>
    <r>
      <rPr>
        <rFont val="Calibri"/>
        <b/>
        <color theme="1"/>
        <sz val="11.0"/>
      </rPr>
      <t>BR SPONT - TVC</t>
    </r>
    <r>
      <rPr>
        <rFont val="Calibri"/>
        <color rgb="FF000000"/>
        <sz val="10.0"/>
      </rPr>
      <t>)</t>
    </r>
  </si>
  <si>
    <r>
      <rPr>
        <rFont val="Calibri"/>
        <color theme="1"/>
        <sz val="11.0"/>
      </rPr>
      <t xml:space="preserve">For each data point, assign it to its corresponding category </t>
    </r>
    <r>
      <rPr>
        <rFont val="Calibri"/>
        <b/>
        <color theme="1"/>
        <sz val="11.0"/>
      </rPr>
      <t>(Large, Medium, or Small)</t>
    </r>
    <r>
      <rPr>
        <rFont val="Calibri"/>
        <color rgb="FF000000"/>
        <sz val="10.0"/>
      </rPr>
      <t xml:space="preserve"> based on the range it falls into.</t>
    </r>
  </si>
  <si>
    <r>
      <rPr>
        <rFont val="Calibri"/>
        <color theme="1"/>
        <sz val="11.0"/>
      </rPr>
      <t xml:space="preserve">Compute the average values for </t>
    </r>
    <r>
      <rPr>
        <rFont val="Calibri"/>
        <b/>
        <color theme="1"/>
        <sz val="11.0"/>
      </rPr>
      <t xml:space="preserve">MR - TVC and MR % Change </t>
    </r>
    <r>
      <rPr>
        <rFont val="Calibri"/>
        <color rgb="FF000000"/>
        <sz val="10.0"/>
      </rPr>
      <t xml:space="preserve">for:
- </t>
    </r>
    <r>
      <rPr>
        <rFont val="Calibri"/>
        <b/>
        <color theme="1"/>
        <sz val="11.0"/>
      </rPr>
      <t>Overall study</t>
    </r>
    <r>
      <rPr>
        <rFont val="Calibri"/>
        <color rgb="FF000000"/>
        <sz val="10.0"/>
      </rPr>
      <t xml:space="preserve"> : include all data points
- </t>
    </r>
    <r>
      <rPr>
        <rFont val="Calibri"/>
        <b/>
        <color theme="1"/>
        <sz val="11.0"/>
      </rPr>
      <t>By category</t>
    </r>
    <r>
      <rPr>
        <rFont val="Calibri"/>
        <color rgb="FF000000"/>
        <sz val="10.0"/>
      </rPr>
      <t xml:space="preserve"> : Calculate averages separately for the</t>
    </r>
    <r>
      <rPr>
        <rFont val="Calibri"/>
        <b/>
        <color theme="1"/>
        <sz val="11.0"/>
      </rPr>
      <t xml:space="preserve"> Large, Medium, and Small categories</t>
    </r>
    <r>
      <rPr>
        <rFont val="Calibri"/>
        <color rgb="FF000000"/>
        <sz val="10.0"/>
      </rPr>
      <t xml:space="preserve">
- </t>
    </r>
    <r>
      <rPr>
        <rFont val="Calibri"/>
        <b/>
        <color theme="1"/>
        <sz val="11.0"/>
      </rPr>
      <t xml:space="preserve">By market </t>
    </r>
    <r>
      <rPr>
        <rFont val="Calibri"/>
        <color rgb="FF000000"/>
        <sz val="10.0"/>
      </rPr>
      <t xml:space="preserve">: Calculate averages separately by </t>
    </r>
    <r>
      <rPr>
        <rFont val="Calibri"/>
        <b/>
        <color theme="1"/>
        <sz val="11.0"/>
      </rPr>
      <t>Market</t>
    </r>
    <r>
      <rPr>
        <rFont val="Calibri"/>
        <color rgb="FF000000"/>
        <sz val="10.0"/>
      </rPr>
      <t xml:space="preserve"> (Indonesia : National &amp; Geo, Malaysia, Vietnam, India : Others)
- </t>
    </r>
    <r>
      <rPr>
        <rFont val="Calibri"/>
        <b/>
        <color theme="1"/>
        <sz val="11.0"/>
      </rPr>
      <t>By</t>
    </r>
    <r>
      <rPr>
        <rFont val="Calibri"/>
        <color rgb="FF000000"/>
        <sz val="10.0"/>
      </rPr>
      <t xml:space="preserve"> </t>
    </r>
    <r>
      <rPr>
        <rFont val="Calibri"/>
        <b/>
        <color theme="1"/>
        <sz val="11.0"/>
      </rPr>
      <t>brand</t>
    </r>
    <r>
      <rPr>
        <rFont val="Calibri"/>
        <color rgb="FF000000"/>
        <sz val="10.0"/>
      </rPr>
      <t xml:space="preserve"> : Calculate averages separately by </t>
    </r>
    <r>
      <rPr>
        <rFont val="Calibri"/>
        <b/>
        <color theme="1"/>
        <sz val="11.0"/>
      </rPr>
      <t>Master Brand</t>
    </r>
    <r>
      <rPr>
        <rFont val="Calibri"/>
        <color rgb="FF000000"/>
        <sz val="10.0"/>
      </rPr>
      <t xml:space="preserve">
- </t>
    </r>
    <r>
      <rPr>
        <rFont val="Calibri"/>
        <b/>
        <color theme="1"/>
        <sz val="11.0"/>
      </rPr>
      <t>By Category</t>
    </r>
    <r>
      <rPr>
        <rFont val="Calibri"/>
        <color rgb="FF000000"/>
        <sz val="10.0"/>
      </rPr>
      <t xml:space="preserve"> : Calculate averages separately by </t>
    </r>
    <r>
      <rPr>
        <rFont val="Calibri"/>
        <b/>
        <color theme="1"/>
        <sz val="11.0"/>
      </rPr>
      <t>Category
- By Unilever Category</t>
    </r>
    <r>
      <rPr>
        <rFont val="Calibri"/>
        <color rgb="FF000000"/>
        <sz val="10.0"/>
      </rPr>
      <t xml:space="preserve"> : Calculate averages separately by </t>
    </r>
    <r>
      <rPr>
        <rFont val="Calibri"/>
        <b/>
        <color theme="1"/>
        <sz val="11.0"/>
      </rPr>
      <t>Unilever Category</t>
    </r>
  </si>
  <si>
    <t>Percentile datas for Purchase Intent</t>
  </si>
  <si>
    <r>
      <rPr>
        <rFont val="Calibri"/>
        <color theme="1"/>
        <sz val="11.0"/>
      </rPr>
      <t xml:space="preserve">1. Sort the Spontaneous Data </t>
    </r>
    <r>
      <rPr>
        <rFont val="Calibri"/>
        <b/>
        <color theme="1"/>
        <sz val="11.0"/>
      </rPr>
      <t>(BR SPONT - TVC)</t>
    </r>
    <r>
      <rPr>
        <rFont val="Calibri"/>
        <color rgb="FF000000"/>
        <sz val="10.0"/>
      </rPr>
      <t xml:space="preserve">
Arrange the data for BR SPONT - TVC in descending order, from the highest value to the lowest</t>
    </r>
  </si>
  <si>
    <r>
      <rPr>
        <rFont val="Calibri"/>
        <color theme="1"/>
        <sz val="11.0"/>
      </rPr>
      <t xml:space="preserve">2. Copy the </t>
    </r>
    <r>
      <rPr>
        <rFont val="Calibri"/>
        <b/>
        <color theme="1"/>
        <sz val="11.0"/>
      </rPr>
      <t>PI - TVC</t>
    </r>
    <r>
      <rPr>
        <rFont val="Calibri"/>
        <color rgb="FF000000"/>
        <sz val="10.0"/>
      </rPr>
      <t xml:space="preserve"> &amp; </t>
    </r>
    <r>
      <rPr>
        <rFont val="Calibri"/>
        <b/>
        <color theme="1"/>
        <sz val="11.0"/>
      </rPr>
      <t>PI % Change</t>
    </r>
    <r>
      <rPr>
        <rFont val="Calibri"/>
        <color rgb="FF000000"/>
        <sz val="10.0"/>
      </rPr>
      <t xml:space="preserve"> data follow the order of the sorted </t>
    </r>
    <r>
      <rPr>
        <rFont val="Calibri"/>
        <b/>
        <color theme="1"/>
        <sz val="11.0"/>
      </rPr>
      <t>BR SPONT - TVC</t>
    </r>
    <r>
      <rPr>
        <rFont val="Calibri"/>
        <color rgb="FF000000"/>
        <sz val="10.0"/>
      </rPr>
      <t xml:space="preserve"> data</t>
    </r>
  </si>
  <si>
    <r>
      <rPr>
        <rFont val="Calibri"/>
        <color theme="1"/>
        <sz val="11.0"/>
      </rPr>
      <t xml:space="preserve">3. Divide the Data into Deciles </t>
    </r>
    <r>
      <rPr>
        <rFont val="Calibri"/>
        <b/>
        <color theme="1"/>
        <sz val="11.0"/>
      </rPr>
      <t>(Based on BR SPONT - TVC)</t>
    </r>
  </si>
  <si>
    <r>
      <rPr>
        <rFont val="Calibri"/>
        <color theme="1"/>
        <sz val="11.0"/>
      </rPr>
      <t xml:space="preserve">4. Categorize the Ranges (Based on </t>
    </r>
    <r>
      <rPr>
        <rFont val="Calibri"/>
        <b/>
        <color theme="1"/>
        <sz val="11.0"/>
      </rPr>
      <t>BR SPONT - TVC</t>
    </r>
    <r>
      <rPr>
        <rFont val="Calibri"/>
        <color rgb="FF000000"/>
        <sz val="10.0"/>
      </rPr>
      <t>)</t>
    </r>
  </si>
  <si>
    <r>
      <rPr>
        <rFont val="Calibri"/>
        <color theme="1"/>
        <sz val="11.0"/>
      </rPr>
      <t xml:space="preserve">5. Label the Categories (Based on </t>
    </r>
    <r>
      <rPr>
        <rFont val="Calibri"/>
        <b/>
        <color theme="1"/>
        <sz val="11.0"/>
      </rPr>
      <t>BR SPONT - TVC</t>
    </r>
    <r>
      <rPr>
        <rFont val="Calibri"/>
        <color rgb="FF000000"/>
        <sz val="10.0"/>
      </rPr>
      <t>)</t>
    </r>
  </si>
  <si>
    <r>
      <rPr>
        <rFont val="Calibri"/>
        <color theme="1"/>
        <sz val="11.0"/>
      </rPr>
      <t xml:space="preserve">For each data point, assign it to its corresponding category </t>
    </r>
    <r>
      <rPr>
        <rFont val="Calibri"/>
        <b/>
        <color theme="1"/>
        <sz val="11.0"/>
      </rPr>
      <t>(Large, Medium, or Small)</t>
    </r>
    <r>
      <rPr>
        <rFont val="Calibri"/>
        <color rgb="FF000000"/>
        <sz val="10.0"/>
      </rPr>
      <t xml:space="preserve"> based on the range it falls into.</t>
    </r>
  </si>
  <si>
    <r>
      <rPr>
        <rFont val="Calibri"/>
        <color theme="1"/>
        <sz val="11.0"/>
      </rPr>
      <t xml:space="preserve">Compute the average values for </t>
    </r>
    <r>
      <rPr>
        <rFont val="Calibri"/>
        <b/>
        <color theme="1"/>
        <sz val="11.0"/>
      </rPr>
      <t xml:space="preserve">PI - TVC and PI % Change </t>
    </r>
    <r>
      <rPr>
        <rFont val="Calibri"/>
        <color rgb="FF000000"/>
        <sz val="10.0"/>
      </rPr>
      <t xml:space="preserve">for:
- </t>
    </r>
    <r>
      <rPr>
        <rFont val="Calibri"/>
        <b/>
        <color theme="1"/>
        <sz val="11.0"/>
      </rPr>
      <t>Overall study</t>
    </r>
    <r>
      <rPr>
        <rFont val="Calibri"/>
        <color rgb="FF000000"/>
        <sz val="10.0"/>
      </rPr>
      <t xml:space="preserve"> : include all data points
- </t>
    </r>
    <r>
      <rPr>
        <rFont val="Calibri"/>
        <b/>
        <color theme="1"/>
        <sz val="11.0"/>
      </rPr>
      <t>By category</t>
    </r>
    <r>
      <rPr>
        <rFont val="Calibri"/>
        <color rgb="FF000000"/>
        <sz val="10.0"/>
      </rPr>
      <t xml:space="preserve"> : Calculate averages separately for the</t>
    </r>
    <r>
      <rPr>
        <rFont val="Calibri"/>
        <b/>
        <color theme="1"/>
        <sz val="11.0"/>
      </rPr>
      <t xml:space="preserve"> Large, Medium, and Small categories</t>
    </r>
    <r>
      <rPr>
        <rFont val="Calibri"/>
        <color rgb="FF000000"/>
        <sz val="10.0"/>
      </rPr>
      <t xml:space="preserve">
- </t>
    </r>
    <r>
      <rPr>
        <rFont val="Calibri"/>
        <b/>
        <color theme="1"/>
        <sz val="11.0"/>
      </rPr>
      <t xml:space="preserve">By market </t>
    </r>
    <r>
      <rPr>
        <rFont val="Calibri"/>
        <color rgb="FF000000"/>
        <sz val="10.0"/>
      </rPr>
      <t xml:space="preserve">: Calculate averages separately by </t>
    </r>
    <r>
      <rPr>
        <rFont val="Calibri"/>
        <b/>
        <color theme="1"/>
        <sz val="11.0"/>
      </rPr>
      <t>Market</t>
    </r>
    <r>
      <rPr>
        <rFont val="Calibri"/>
        <color rgb="FF000000"/>
        <sz val="10.0"/>
      </rPr>
      <t xml:space="preserve"> (Indonesia : National &amp; Geo, Malaysia, Vietnam, India : Others)
- </t>
    </r>
    <r>
      <rPr>
        <rFont val="Calibri"/>
        <b/>
        <color theme="1"/>
        <sz val="11.0"/>
      </rPr>
      <t>By</t>
    </r>
    <r>
      <rPr>
        <rFont val="Calibri"/>
        <color rgb="FF000000"/>
        <sz val="10.0"/>
      </rPr>
      <t xml:space="preserve"> </t>
    </r>
    <r>
      <rPr>
        <rFont val="Calibri"/>
        <b/>
        <color theme="1"/>
        <sz val="11.0"/>
      </rPr>
      <t>brand</t>
    </r>
    <r>
      <rPr>
        <rFont val="Calibri"/>
        <color rgb="FF000000"/>
        <sz val="10.0"/>
      </rPr>
      <t xml:space="preserve"> : Calculate averages separately by </t>
    </r>
    <r>
      <rPr>
        <rFont val="Calibri"/>
        <b/>
        <color theme="1"/>
        <sz val="11.0"/>
      </rPr>
      <t>Master Brand</t>
    </r>
    <r>
      <rPr>
        <rFont val="Calibri"/>
        <color rgb="FF000000"/>
        <sz val="10.0"/>
      </rPr>
      <t xml:space="preserve">
- </t>
    </r>
    <r>
      <rPr>
        <rFont val="Calibri"/>
        <b/>
        <color theme="1"/>
        <sz val="11.0"/>
      </rPr>
      <t>By Category</t>
    </r>
    <r>
      <rPr>
        <rFont val="Calibri"/>
        <color rgb="FF000000"/>
        <sz val="10.0"/>
      </rPr>
      <t xml:space="preserve"> : Calculate averages separately by </t>
    </r>
    <r>
      <rPr>
        <rFont val="Calibri"/>
        <b/>
        <color theme="1"/>
        <sz val="11.0"/>
      </rPr>
      <t>Category
- By Unilever Category</t>
    </r>
    <r>
      <rPr>
        <rFont val="Calibri"/>
        <color rgb="FF000000"/>
        <sz val="10.0"/>
      </rPr>
      <t xml:space="preserve"> : Calculate averages separately by </t>
    </r>
    <r>
      <rPr>
        <rFont val="Calibri"/>
        <b/>
        <color theme="1"/>
        <sz val="11.0"/>
      </rPr>
      <t>Unilever Category</t>
    </r>
  </si>
  <si>
    <t>Percentile datas for TOM</t>
  </si>
  <si>
    <r>
      <rPr>
        <rFont val="Calibri"/>
        <color theme="1"/>
        <sz val="11.0"/>
      </rPr>
      <t xml:space="preserve">1. Sort the Spontaneous Data </t>
    </r>
    <r>
      <rPr>
        <rFont val="Calibri"/>
        <b/>
        <color theme="1"/>
        <sz val="11.0"/>
      </rPr>
      <t>(BR SPONT - TVC)</t>
    </r>
    <r>
      <rPr>
        <rFont val="Calibri"/>
        <color rgb="FF000000"/>
        <sz val="10.0"/>
      </rPr>
      <t xml:space="preserve">
Arrange the data for BR SPONT - TVC in descending order, from the highest value to the lowest</t>
    </r>
  </si>
  <si>
    <r>
      <rPr>
        <rFont val="Calibri"/>
        <color theme="1"/>
        <sz val="11.0"/>
      </rPr>
      <t xml:space="preserve">2. Copy the </t>
    </r>
    <r>
      <rPr>
        <rFont val="Calibri"/>
        <b/>
        <color theme="1"/>
        <sz val="11.0"/>
      </rPr>
      <t>BR TOM - TVC</t>
    </r>
    <r>
      <rPr>
        <rFont val="Calibri"/>
        <color rgb="FF000000"/>
        <sz val="10.0"/>
      </rPr>
      <t xml:space="preserve"> &amp; </t>
    </r>
    <r>
      <rPr>
        <rFont val="Calibri"/>
        <b/>
        <color theme="1"/>
        <sz val="11.0"/>
      </rPr>
      <t xml:space="preserve">Brand TOM % Change </t>
    </r>
    <r>
      <rPr>
        <rFont val="Calibri"/>
        <color rgb="FF000000"/>
        <sz val="10.0"/>
      </rPr>
      <t xml:space="preserve">data follow the order of the sorted </t>
    </r>
    <r>
      <rPr>
        <rFont val="Calibri"/>
        <b/>
        <color theme="1"/>
        <sz val="11.0"/>
      </rPr>
      <t>BR SPONT - TVC</t>
    </r>
    <r>
      <rPr>
        <rFont val="Calibri"/>
        <color rgb="FF000000"/>
        <sz val="10.0"/>
      </rPr>
      <t xml:space="preserve"> data</t>
    </r>
  </si>
  <si>
    <r>
      <rPr>
        <rFont val="Calibri"/>
        <color theme="1"/>
        <sz val="11.0"/>
      </rPr>
      <t xml:space="preserve">3. Divide the Data into Deciles </t>
    </r>
    <r>
      <rPr>
        <rFont val="Calibri"/>
        <b/>
        <color theme="1"/>
        <sz val="11.0"/>
      </rPr>
      <t>(Based on BR SPONT - TVC)</t>
    </r>
  </si>
  <si>
    <r>
      <rPr>
        <rFont val="Calibri"/>
        <color theme="1"/>
        <sz val="11.0"/>
      </rPr>
      <t xml:space="preserve">4. Categorize the Ranges (Based on </t>
    </r>
    <r>
      <rPr>
        <rFont val="Calibri"/>
        <b/>
        <color theme="1"/>
        <sz val="11.0"/>
      </rPr>
      <t>BR SPONT - TVC</t>
    </r>
    <r>
      <rPr>
        <rFont val="Calibri"/>
        <color rgb="FF000000"/>
        <sz val="10.0"/>
      </rPr>
      <t>)</t>
    </r>
  </si>
  <si>
    <r>
      <rPr>
        <rFont val="Calibri"/>
        <color theme="1"/>
        <sz val="11.0"/>
      </rPr>
      <t xml:space="preserve">5. Label the Categories (Based on </t>
    </r>
    <r>
      <rPr>
        <rFont val="Calibri"/>
        <b/>
        <color theme="1"/>
        <sz val="11.0"/>
      </rPr>
      <t>BR SPONT - TVC</t>
    </r>
    <r>
      <rPr>
        <rFont val="Calibri"/>
        <color rgb="FF000000"/>
        <sz val="10.0"/>
      </rPr>
      <t>)</t>
    </r>
  </si>
  <si>
    <r>
      <rPr>
        <rFont val="Calibri"/>
        <color theme="1"/>
        <sz val="11.0"/>
      </rPr>
      <t xml:space="preserve">For each data point, assign it to its corresponding category </t>
    </r>
    <r>
      <rPr>
        <rFont val="Calibri"/>
        <b/>
        <color theme="1"/>
        <sz val="11.0"/>
      </rPr>
      <t>(Large, Medium, or Small)</t>
    </r>
    <r>
      <rPr>
        <rFont val="Calibri"/>
        <color rgb="FF000000"/>
        <sz val="10.0"/>
      </rPr>
      <t xml:space="preserve"> based on the range it falls into.</t>
    </r>
  </si>
  <si>
    <r>
      <rPr>
        <rFont val="Calibri"/>
        <color theme="1"/>
        <sz val="11.0"/>
      </rPr>
      <t xml:space="preserve">Compute the average values for </t>
    </r>
    <r>
      <rPr>
        <rFont val="Calibri"/>
        <b/>
        <color theme="1"/>
        <sz val="11.0"/>
      </rPr>
      <t xml:space="preserve">BR TOM - TVC &amp; Brand TOM % Change </t>
    </r>
    <r>
      <rPr>
        <rFont val="Calibri"/>
        <color rgb="FF000000"/>
        <sz val="10.0"/>
      </rPr>
      <t xml:space="preserve">for:
- </t>
    </r>
    <r>
      <rPr>
        <rFont val="Calibri"/>
        <b/>
        <color theme="1"/>
        <sz val="11.0"/>
      </rPr>
      <t>Overall study</t>
    </r>
    <r>
      <rPr>
        <rFont val="Calibri"/>
        <color rgb="FF000000"/>
        <sz val="10.0"/>
      </rPr>
      <t xml:space="preserve"> : include all data points
- </t>
    </r>
    <r>
      <rPr>
        <rFont val="Calibri"/>
        <b/>
        <color theme="1"/>
        <sz val="11.0"/>
      </rPr>
      <t>By category</t>
    </r>
    <r>
      <rPr>
        <rFont val="Calibri"/>
        <color rgb="FF000000"/>
        <sz val="10.0"/>
      </rPr>
      <t xml:space="preserve"> : Calculate averages separately for the</t>
    </r>
    <r>
      <rPr>
        <rFont val="Calibri"/>
        <b/>
        <color theme="1"/>
        <sz val="11.0"/>
      </rPr>
      <t xml:space="preserve"> Large, Medium, and Small categories</t>
    </r>
    <r>
      <rPr>
        <rFont val="Calibri"/>
        <color rgb="FF000000"/>
        <sz val="10.0"/>
      </rPr>
      <t xml:space="preserve">
- </t>
    </r>
    <r>
      <rPr>
        <rFont val="Calibri"/>
        <b/>
        <color theme="1"/>
        <sz val="11.0"/>
      </rPr>
      <t xml:space="preserve">By market </t>
    </r>
    <r>
      <rPr>
        <rFont val="Calibri"/>
        <color rgb="FF000000"/>
        <sz val="10.0"/>
      </rPr>
      <t xml:space="preserve">: Calculate averages separately by </t>
    </r>
    <r>
      <rPr>
        <rFont val="Calibri"/>
        <b/>
        <color theme="1"/>
        <sz val="11.0"/>
      </rPr>
      <t>Market</t>
    </r>
    <r>
      <rPr>
        <rFont val="Calibri"/>
        <color rgb="FF000000"/>
        <sz val="10.0"/>
      </rPr>
      <t xml:space="preserve"> (Indonesia : National &amp; Geo, Malaysia, Vietnam, India : Others)
- </t>
    </r>
    <r>
      <rPr>
        <rFont val="Calibri"/>
        <b/>
        <color theme="1"/>
        <sz val="11.0"/>
      </rPr>
      <t>By</t>
    </r>
    <r>
      <rPr>
        <rFont val="Calibri"/>
        <color rgb="FF000000"/>
        <sz val="10.0"/>
      </rPr>
      <t xml:space="preserve"> </t>
    </r>
    <r>
      <rPr>
        <rFont val="Calibri"/>
        <b/>
        <color theme="1"/>
        <sz val="11.0"/>
      </rPr>
      <t>brand</t>
    </r>
    <r>
      <rPr>
        <rFont val="Calibri"/>
        <color rgb="FF000000"/>
        <sz val="10.0"/>
      </rPr>
      <t xml:space="preserve"> : Calculate averages separately by </t>
    </r>
    <r>
      <rPr>
        <rFont val="Calibri"/>
        <b/>
        <color theme="1"/>
        <sz val="11.0"/>
      </rPr>
      <t>Master Brand</t>
    </r>
    <r>
      <rPr>
        <rFont val="Calibri"/>
        <color rgb="FF000000"/>
        <sz val="10.0"/>
      </rPr>
      <t xml:space="preserve">
- </t>
    </r>
    <r>
      <rPr>
        <rFont val="Calibri"/>
        <b/>
        <color theme="1"/>
        <sz val="11.0"/>
      </rPr>
      <t>By Category</t>
    </r>
    <r>
      <rPr>
        <rFont val="Calibri"/>
        <color rgb="FF000000"/>
        <sz val="10.0"/>
      </rPr>
      <t xml:space="preserve"> : Calculate averages separately by </t>
    </r>
    <r>
      <rPr>
        <rFont val="Calibri"/>
        <b/>
        <color theme="1"/>
        <sz val="11.0"/>
      </rPr>
      <t>Category
- By Unilever Category</t>
    </r>
    <r>
      <rPr>
        <rFont val="Calibri"/>
        <color rgb="FF000000"/>
        <sz val="10.0"/>
      </rPr>
      <t xml:space="preserve"> : Calculate averages separately by </t>
    </r>
    <r>
      <rPr>
        <rFont val="Calibri"/>
        <b/>
        <color theme="1"/>
        <sz val="11.0"/>
      </rPr>
      <t>Unilever Category</t>
    </r>
  </si>
  <si>
    <r>
      <rPr>
        <rFont val="Segoe UI"/>
        <b/>
        <color theme="1"/>
        <sz val="10.0"/>
      </rPr>
      <t>FULL DATA</t>
    </r>
    <r>
      <rPr>
        <rFont val="Segoe UI"/>
        <color theme="1"/>
        <sz val="10.0"/>
      </rPr>
      <t xml:space="preserve"> (w/0 2020 + few outliers based on spends, only TVC vs TVC+ICA)</t>
    </r>
  </si>
  <si>
    <r>
      <rPr>
        <rFont val="Segoe UI"/>
        <b/>
        <color theme="1"/>
        <sz val="10.0"/>
      </rPr>
      <t xml:space="preserve">Creative Type </t>
    </r>
    <r>
      <rPr>
        <rFont val="Segoe UI"/>
        <color theme="1"/>
        <sz val="10.0"/>
      </rPr>
      <t>(w/0 2020 + few outliers based on spends, only TVC vs TVC+ICA)</t>
    </r>
  </si>
  <si>
    <t>TVC</t>
  </si>
  <si>
    <t>TVC +ICA</t>
  </si>
  <si>
    <t>Uplift (%)</t>
  </si>
  <si>
    <t>Count</t>
  </si>
  <si>
    <t>Proportions</t>
  </si>
  <si>
    <t>ToM Brand</t>
  </si>
  <si>
    <t>L</t>
  </si>
  <si>
    <t>E+F/M</t>
  </si>
  <si>
    <t>M</t>
  </si>
  <si>
    <t>F+F</t>
  </si>
  <si>
    <t>S</t>
  </si>
  <si>
    <t>M/F+F/M</t>
  </si>
  <si>
    <t>Spont Brand</t>
  </si>
  <si>
    <t>MR</t>
  </si>
  <si>
    <t>PI</t>
  </si>
  <si>
    <t>F+F/M</t>
  </si>
  <si>
    <t>L=6, M=2, S=7</t>
  </si>
  <si>
    <t>L=36, M=29, S=49</t>
  </si>
  <si>
    <t>L=16, M=17, S=14</t>
  </si>
  <si>
    <r>
      <rPr>
        <rFont val="Segoe UI"/>
        <b/>
        <color theme="1"/>
        <sz val="10.0"/>
      </rPr>
      <t>FEMALE DATA</t>
    </r>
    <r>
      <rPr>
        <rFont val="Segoe UI"/>
        <color theme="1"/>
        <sz val="10.0"/>
      </rPr>
      <t xml:space="preserve"> (w/0 2020 + few outliers based on spends, only TVC vs TVC+ICA)</t>
    </r>
  </si>
  <si>
    <r>
      <rPr>
        <rFont val="Segoe UI"/>
        <b/>
        <color theme="1"/>
        <sz val="10.0"/>
      </rPr>
      <t>FEMALE DATA</t>
    </r>
    <r>
      <rPr>
        <rFont val="Segoe UI"/>
        <color theme="1"/>
        <sz val="10.0"/>
      </rPr>
      <t xml:space="preserve"> (w/0 2020 + few outliers based on spends, only TVC vs TVC+ICA)</t>
    </r>
  </si>
  <si>
    <t>M+F</t>
  </si>
  <si>
    <t>E+F</t>
  </si>
  <si>
    <t>Functional</t>
  </si>
  <si>
    <t>F</t>
  </si>
  <si>
    <t>When the ad is focusing on a rational message/ trying to establish credibility/ focus on a clear rational benefit</t>
  </si>
  <si>
    <t>Emotional</t>
  </si>
  <si>
    <t>E</t>
  </si>
  <si>
    <t>When the ad is a story using an emotion - and the focus is not on the rational benefit of the product</t>
  </si>
  <si>
    <t>Mixed</t>
  </si>
  <si>
    <t>When the ad is an emotional story and the product rational benefit is weaved in (often through a produc window)</t>
  </si>
  <si>
    <t>ICA</t>
  </si>
  <si>
    <t>When ICA is a reminder of the functional/ rational benefit shown in the TVC. LIke price point, RTB, benefit, new variant, fragrance/ flavour etc</t>
  </si>
  <si>
    <t>When ICA is a reminder of the emotion that the TVC evokes. Typically the shot of the character(s) laughing/crying/enjoying which reminds people of the TVC</t>
  </si>
  <si>
    <t>When its a combination of the two - the picture may remind people of the TVC evoking the same emotion while tagline would reinforce functional/ rational benefit</t>
  </si>
  <si>
    <t>Aashirwad Atta</t>
  </si>
  <si>
    <t>Lion Honey</t>
  </si>
  <si>
    <t>Vinod Pressure cooker</t>
  </si>
  <si>
    <t>Ramdev Hing</t>
  </si>
  <si>
    <t>Kesh King</t>
  </si>
  <si>
    <t>SUB-CATEGORY</t>
  </si>
  <si>
    <t>PRODUCT</t>
  </si>
  <si>
    <t>CAMPAIGN NAME (OLD)</t>
  </si>
  <si>
    <t>CAMPAIGN TYPE</t>
  </si>
  <si>
    <t>GEO DETAIL</t>
  </si>
  <si>
    <t>TVC GRPs All Channels</t>
  </si>
  <si>
    <t>DBI GRPs</t>
  </si>
  <si>
    <t>TYPE of DBI (F/E/M)</t>
  </si>
  <si>
    <t>BR TOM - DBI</t>
  </si>
  <si>
    <t>BR TOM - INCREASE</t>
  </si>
  <si>
    <t>BR TOM - %INCREASE</t>
  </si>
  <si>
    <t>BR SPONT - DBI</t>
  </si>
  <si>
    <t>BR SPONT - INCREASE</t>
  </si>
  <si>
    <t>BR SPONT - %INCREASE</t>
  </si>
  <si>
    <t>BR TOTAL AWARENESS - DBI</t>
  </si>
  <si>
    <t>BR TOTAL AWARENESS - INCREASE</t>
  </si>
  <si>
    <t>BR TOTAL AWARENESS - %INCREASE</t>
  </si>
  <si>
    <t>MR - DBI</t>
  </si>
  <si>
    <t>MR - INCREASE</t>
  </si>
  <si>
    <t>MR - %INCREASE</t>
  </si>
  <si>
    <t>BR FAV - TVC</t>
  </si>
  <si>
    <t>BR FAV - DBI</t>
  </si>
  <si>
    <t>BR FAV - INCREASE</t>
  </si>
  <si>
    <t>BR FAV - %INCREASE</t>
  </si>
  <si>
    <t>PI - DBI</t>
  </si>
  <si>
    <t>PI - INCREASE</t>
  </si>
  <si>
    <t>PI - %INCREASE</t>
  </si>
  <si>
    <t>ADS RECALL - TVC</t>
  </si>
  <si>
    <t>ADS RECALL - DBI</t>
  </si>
  <si>
    <t>ADS RECALL - INCREASE</t>
  </si>
  <si>
    <t>ADS RECALL - %INCREASE</t>
  </si>
  <si>
    <t>ET - VISIT DURATION</t>
  </si>
  <si>
    <t>ET - % VIEWED</t>
  </si>
  <si>
    <t>VIEWABILITY DBI (%)</t>
  </si>
  <si>
    <t>TIMESPENT DBI (Secs)</t>
  </si>
  <si>
    <t>VIEWABILITY TICKER (%)</t>
  </si>
  <si>
    <t>TIMESPENT TICKER (Secs)</t>
  </si>
  <si>
    <t>GRPs ONLY DE</t>
  </si>
  <si>
    <t>Demo reel</t>
  </si>
  <si>
    <t>Campaign execution Reel</t>
  </si>
  <si>
    <t>Post campaign report</t>
  </si>
  <si>
    <t>Whisper Brand Stories</t>
  </si>
  <si>
    <t>FLIP DBI</t>
  </si>
  <si>
    <t>FLIP TICKER</t>
  </si>
  <si>
    <t>DETAIL DBI TYPE</t>
  </si>
  <si>
    <t>DETAIL DBI 
VIDEO RESEARCH</t>
  </si>
  <si>
    <t>DETAIL MOMENT</t>
  </si>
  <si>
    <t>TYPE OF STUDY</t>
  </si>
  <si>
    <t>SOURCE</t>
  </si>
  <si>
    <t>BEVERAGES</t>
  </si>
  <si>
    <t>B3 FRUIT &amp; VEGETABLE JUICE, SYRUP</t>
  </si>
  <si>
    <t>FRUIT DRINK</t>
  </si>
  <si>
    <t>WINGSFOOD</t>
  </si>
  <si>
    <t>FLORIDINA</t>
  </si>
  <si>
    <t>FLORIDINA - FRUIT DRINK</t>
  </si>
  <si>
    <t>FLORIDINA DENGAN VITAMIN C BULIR LEBIH UTUH &amp; LEBIH BANYAK</t>
  </si>
  <si>
    <t>National</t>
  </si>
  <si>
    <t>EYETRACKING FLORIDINA - JAN - 2021</t>
  </si>
  <si>
    <t>AA 20-39 UM</t>
  </si>
  <si>
    <t>JAN</t>
  </si>
  <si>
    <t>BHSI, CM, CK,LSTS</t>
  </si>
  <si>
    <t>https://drive.google.com/drive/folders/1tEIsqHWRpjg2KaWmSxEqZ4aAkEWYZDxW?usp=drive_link</t>
  </si>
  <si>
    <t>PRICING PROMO COMMUNICATION</t>
  </si>
  <si>
    <t>DBI REGULAR</t>
  </si>
  <si>
    <t>EY ONLY</t>
  </si>
  <si>
    <t>ORBIT</t>
  </si>
  <si>
    <t>BABY &amp; MATERNITY PRODUCT</t>
  </si>
  <si>
    <t>BABY SOAP</t>
  </si>
  <si>
    <t>BEAUTY &amp; WELLBEING</t>
  </si>
  <si>
    <t>UNILEVER</t>
  </si>
  <si>
    <t>ZWITSAL NATURAL BABY BATH HAIR &amp; BODY</t>
  </si>
  <si>
    <t>ZWITSAL ANTIBACTERIAL HAIR &amp; BODY BATH, PRODUK 3-IN-1 EFEKTIF MELINDUNGI SI KECIL HINGGA 99% KUMAN</t>
  </si>
  <si>
    <t>ZWITSAL ANTIBACTERIAL BABY BATH - MAY - 2021</t>
  </si>
  <si>
    <t>F 15+</t>
  </si>
  <si>
    <t>MAY</t>
  </si>
  <si>
    <t>KNYATA, BC, DJS, PB, SC, FTV, SHI, ZAHRA</t>
  </si>
  <si>
    <t>https://drive.google.com/drive/folders/1adEdXzajwDwApq5dGatFs1mrokkryPJT?usp=drive_link</t>
  </si>
  <si>
    <t>https://drive.google.com/drive/folders/13tIeKNS6wjQu52DG1P1Zwr-CaUbgQqPU?usp=drive_link</t>
  </si>
  <si>
    <t>BRAND AWARENESS</t>
  </si>
  <si>
    <t>TVC VS TVC+DBI</t>
  </si>
  <si>
    <t>TVC+DBI</t>
  </si>
  <si>
    <t>BLI+EY</t>
  </si>
  <si>
    <t>FRUIT &amp; VEGETABLE JUICE, SYRUP</t>
  </si>
  <si>
    <t>ALE-ALE</t>
  </si>
  <si>
    <t>ALE-ALE - FRUIT DRINK</t>
  </si>
  <si>
    <t>BARU ALE-ALE LECI. LECINYA FANTASTIS! MAKIN SEGER MAKIN TAK TERKALAHKAN</t>
  </si>
  <si>
    <t>ALE-ALE - JAN - 2021</t>
  </si>
  <si>
    <t>AA 10-34 U2ML</t>
  </si>
  <si>
    <t>CK, LSTS, SC</t>
  </si>
  <si>
    <t>https://drive.google.com/drive/folders/1EsyRo3L8a-Kw4JAJbVMXZ55v7VXVa_hD?usp=drive_link</t>
  </si>
  <si>
    <t>https://drive.google.com/drive/folders/10baSHm4k__jz1UcmtCVgiUsccUHUhvrn?usp=drive_link</t>
  </si>
  <si>
    <t>NEW BRAND LAUNCHING</t>
  </si>
  <si>
    <t>GROWING UP MILK, FOLLOW ON MILK</t>
  </si>
  <si>
    <t>GROWING UP MILK</t>
  </si>
  <si>
    <t>LYEMPF</t>
  </si>
  <si>
    <t>BEBELAC 3</t>
  </si>
  <si>
    <t>BEBELAC 3 - GROWING UP MILK</t>
  </si>
  <si>
    <t>BERI NUTRISI TEPAT DUKUNG IA TUMBUH HEBAT, GROW THE GREAT</t>
  </si>
  <si>
    <t>BEBELAC - JAN - 2021</t>
  </si>
  <si>
    <t>WHH 20-34 UM</t>
  </si>
  <si>
    <t>KNYATA, LKDI, SHI</t>
  </si>
  <si>
    <t>https://drive.google.com/drive/folders/1H_pWGwKPNC6uA-zdRYxa3PKzNpb5VjyI?usp=drive_link</t>
  </si>
  <si>
    <t>https://drive.google.com/drive/folders/16GRdXPhM0GrfVwMMiRBS4mtOV3bASrdC?usp=drive_link</t>
  </si>
  <si>
    <t>COFFEE, TEA</t>
  </si>
  <si>
    <t>LIQUID COFFEE</t>
  </si>
  <si>
    <t>NESTLE</t>
  </si>
  <si>
    <t>NESCAFE</t>
  </si>
  <si>
    <t>NESCAFE - LIQUID COFFEE</t>
  </si>
  <si>
    <t>COBA DINGINNYA NESCAFE</t>
  </si>
  <si>
    <t>NESCAFE - FEB - 2021</t>
  </si>
  <si>
    <t>AA 20-34 UM</t>
  </si>
  <si>
    <t>FEB</t>
  </si>
  <si>
    <t>KNYATA, LSTS, FTV, SINEMA, SHI</t>
  </si>
  <si>
    <t>https://drive.google.com/drive/folders/1KiiCst9YHwzBOtlX74xwO8CPDVU4nfqi?usp=sharing</t>
  </si>
  <si>
    <t>NO DBI</t>
  </si>
  <si>
    <t>DBI</t>
  </si>
  <si>
    <t>HEALTH DRINK</t>
  </si>
  <si>
    <t>THIRST QUENCHER</t>
  </si>
  <si>
    <t>ISOPLUS</t>
  </si>
  <si>
    <t>ISOPLUS - THIRST QUENCHER</t>
  </si>
  <si>
    <t>TUBUH BEKERJA LEBIH KERAS DARI YANG KITA RASAKAN DENGAN 7ION LOVE YOUR BODY #TOPUPION ISOPLUS</t>
  </si>
  <si>
    <t>ISOPLUS - JAN - FEB - 2021</t>
  </si>
  <si>
    <t>AA 15-34 UM</t>
  </si>
  <si>
    <t>JAN - FEB</t>
  </si>
  <si>
    <t>BHSI, CN, LSTS, SC</t>
  </si>
  <si>
    <t>https://drive.google.com/drive/folders/1HysUybAvc9vMy7Fj9zxsDHA_DLCN_Nro?usp=drive_link</t>
  </si>
  <si>
    <t>https://drive.google.com/drive/folders/1x4fusBhBuKyakaxrfVg82u5Wzvp50-fg?usp=drive_link</t>
  </si>
  <si>
    <t>BRAND ASSOCIATION</t>
  </si>
  <si>
    <t>ALL GROWING UP MILK</t>
  </si>
  <si>
    <t>LACTOGROW</t>
  </si>
  <si>
    <t>LACTOGROW - ALL GROWING UP MILK</t>
  </si>
  <si>
    <t>KINI DENGAN FORMULA BARU : SERAT PANGAN 0G SUKROSA, GRO HAPPY DARI DALAM</t>
  </si>
  <si>
    <t>LACTOGROW - FEB - MAR - 2021</t>
  </si>
  <si>
    <t>F MWK &lt;5 20 - 34 UM</t>
  </si>
  <si>
    <t>FEB - MAR</t>
  </si>
  <si>
    <t>BHSI, KNYATA, LSTS, FTV, SINEMA, SHI</t>
  </si>
  <si>
    <t>https://drive.google.com/drive/folders/1nqWlhTDSmHO3204jvnRSfQrC2GJRLdCH?usp=drive_link</t>
  </si>
  <si>
    <t>https://drive.google.com/drive/folders/13Leo1eRO5xGujCr2VJraKpN7Hm7J9QWz?usp=drive_link</t>
  </si>
  <si>
    <t>MILK</t>
  </si>
  <si>
    <t>DANCOW</t>
  </si>
  <si>
    <t>DANCOW - ALL GROWING UP MILK</t>
  </si>
  <si>
    <t>TODDLER 7 PRESCHOOL XPERT, #BUNDABANGGA BANTU LINDUNGI EKSPLORESI SI BUAH HATI</t>
  </si>
  <si>
    <t>GEO</t>
  </si>
  <si>
    <t>SURABAYA</t>
  </si>
  <si>
    <t>DANCOW NUTRITODS GEO SURABAYA - FEB - 2021</t>
  </si>
  <si>
    <t>F MWK &lt;5 20-34 UM &amp; F 20-34 UM</t>
  </si>
  <si>
    <t>BHSI, FLL, KNYATA, LSTS,PH,FTV, SINEMA</t>
  </si>
  <si>
    <t>https://drive.google.com/drive/folders/1aornRO-oaGwrsyOYhN5ZOIzgYhuzgDXI?usp=drive_link</t>
  </si>
  <si>
    <t>https://drive.google.com/drive/folders/1NgyIdfPn-mid3nybIHC_VpsgFCK_kozO?usp=drive_link</t>
  </si>
  <si>
    <t>LIQUID MILK, EVAPORATED</t>
  </si>
  <si>
    <t>LIQUID MILK</t>
  </si>
  <si>
    <t>AIMI/INDOFOOD INDONESIA (09/2020)</t>
  </si>
  <si>
    <t>INDOMILK</t>
  </si>
  <si>
    <t>INDOMILK - LIQUID MILK</t>
  </si>
  <si>
    <t>BARU RASA BISKUIT MARIE COBAIN NOW!</t>
  </si>
  <si>
    <t>INDOMILK BISKUIT MARIE - FEB - 2021</t>
  </si>
  <si>
    <t>WHH 30-45 UM</t>
  </si>
  <si>
    <t>SHI</t>
  </si>
  <si>
    <t>https://drive.google.com/drive/folders/1okYe7wVt6SRPuQ2MFUbrtHjWsMo1qufd?usp=sharing</t>
  </si>
  <si>
    <t>https://drive.google.com/drive/folders/1enNM7cZNfhIXf3DZkJVv38-tMsY-skp4?usp=drive_link</t>
  </si>
  <si>
    <t>FRUIT ESSENCE DRINK</t>
  </si>
  <si>
    <t>NUTRIFOOD INDONESIA</t>
  </si>
  <si>
    <t>NUTRISARI</t>
  </si>
  <si>
    <t>NUTRISARI - FRUIT ESSENCE DRINK</t>
  </si>
  <si>
    <t>NUTRISARI TINGGI VIT-D, 100% AKG VIT-C, MINUM NUTRISARI JERUK PERAS, SEGAR DAN BERVITAMIN!</t>
  </si>
  <si>
    <t>NUTRISARI - MARCH - 2021</t>
  </si>
  <si>
    <t>AA 5+ U1M2</t>
  </si>
  <si>
    <t>MAR</t>
  </si>
  <si>
    <t>BHSI, KNYATA, LSTS, PB, FTV</t>
  </si>
  <si>
    <t>https://drive.google.com/drive/folders/1Aj-xoO-VaPo_wWKxB49ekvfmzQLGpM5Q?usp=drive_link</t>
  </si>
  <si>
    <t>https://drive.google.com/drive/folders/1MmiwPbQKVQ6OFYoG9M10oDeLdgtgWDl_?usp=drive_link</t>
  </si>
  <si>
    <t>DBI 3D BILLBOARD</t>
  </si>
  <si>
    <t>NESTLE BATITA</t>
  </si>
  <si>
    <t>NESTLE BATITA 1+ - GROWING UP MILK</t>
  </si>
  <si>
    <t>AYO, DHUKUNG SI CILIK DADI ANAK TANGGUH #ANAKBATITA</t>
  </si>
  <si>
    <t>NESTLE BATITA GEO SURABAYA - MAR - 2021</t>
  </si>
  <si>
    <t>F MWK &lt;5 20-34 UM</t>
  </si>
  <si>
    <t>BHSI, KNYATA, LSTS, PB, FTV, SINEMA</t>
  </si>
  <si>
    <t>https://drive.google.com/drive/folders/1ROhUhSwqN_9F6t4q8wDwdqHeHhoKdMRA?usp=drive_link</t>
  </si>
  <si>
    <t>https://drive.google.com/drive/folders/1WaYWSJF5sNpDxPwhgHd2X0cguyfAst07?usp=drive_link</t>
  </si>
  <si>
    <t>NUTRITION DRINK</t>
  </si>
  <si>
    <t>MILO 3 IN 1</t>
  </si>
  <si>
    <t>MILO (VERSI SAHUR)</t>
  </si>
  <si>
    <t>ENERGI AKTIF SEHARIAN DI BULAN RAMADHAN, LENGKAPI SAHURMU DENGAN SEGELAS MILO, KUAT PUASA DENGAN MILO</t>
  </si>
  <si>
    <t>MILO (VERSI SAHUR) - APR - MAY - 2021</t>
  </si>
  <si>
    <t>F MWK &lt;10 25-44 UM, F&lt;12 25-44 UM</t>
  </si>
  <si>
    <t>APR-MAY</t>
  </si>
  <si>
    <t>PPTJ14</t>
  </si>
  <si>
    <t>https://drive.google.com/drive/folders/16Yj9758BXSoHX2s_WsoZYFpLXitCqv0Y?usp=drive_link</t>
  </si>
  <si>
    <t>https://drive.google.com/drive/folders/1d_HH99CCatctP3SoP0fVEyuydiKcbCHP?usp=drive_link</t>
  </si>
  <si>
    <t>MILO</t>
  </si>
  <si>
    <t>MILO (VERSI BERBUKA)</t>
  </si>
  <si>
    <t>ENERGI AKTIF SEHARIAN DI BULAN RAMDHAN, LENGKAPI BUKA PUASANYA DENGAN NUTRISI MILO!</t>
  </si>
  <si>
    <t>MILO (VERSI BERBUKA) - APR - MAY - 2021</t>
  </si>
  <si>
    <t>F MWK &lt;10 25-44 UM</t>
  </si>
  <si>
    <t>https://drive.google.com/drive/folders/1gwHo18hBylbEbmCZaU2wBog0Y2jmw4C7?usp=drive_link</t>
  </si>
  <si>
    <t>BEARBRAND</t>
  </si>
  <si>
    <t>NESTLE BEARBRAND - LIQUID MILK</t>
  </si>
  <si>
    <t>RASAKAN KEMURNIANNYA! 1 KALENG SAAT SAHUR</t>
  </si>
  <si>
    <t>BEAR BRAND - APR - MAY - 2021</t>
  </si>
  <si>
    <t>KNYATA, BC, BHSI, FTV</t>
  </si>
  <si>
    <t>https://drive.google.com/drive/folders/1x-HUuvTL647zQPyOFp8VWlOx7lrYavEh?usp=drive_link</t>
  </si>
  <si>
    <t>https://drive.google.com/drive/folders/1sW_4zrWZgskPKr9URED2ZEN8hyOPmF0Z?usp=drive_link</t>
  </si>
  <si>
    <t>GRO HAPPY KEMASAN LEBIH HEMAT 1KG, GRO HAPPY DARI DALAM</t>
  </si>
  <si>
    <t>LACTOGROW - APR - 2021</t>
  </si>
  <si>
    <t>APR</t>
  </si>
  <si>
    <t>KNYATA, BC, BHSI, LSTS, FTV</t>
  </si>
  <si>
    <t>https://drive.google.com/drive/folders/1br01u3Kal2HE5yKGJkq8NQypxfuwePMx?usp=drive_link</t>
  </si>
  <si>
    <t>https://drive.google.com/drive/folders/1KuAouxg_6KXPY9TEeKv66_tLRjZQtJK0?usp=drive_link</t>
  </si>
  <si>
    <t>SARI HUSADA</t>
  </si>
  <si>
    <t>SGM EKSPLOR</t>
  </si>
  <si>
    <t>SGM EKSPLOR 1 PLUS - GROWING UP MILK</t>
  </si>
  <si>
    <t>DUKUNG SI KECIL TUMBUH MAKSIMAL, ANAK SGM EKSPLOR ANAK GENERASI MAJU</t>
  </si>
  <si>
    <t>SGM EXPLORE - JUN - 2021</t>
  </si>
  <si>
    <t>F MWK&lt;5 20-39</t>
  </si>
  <si>
    <t>JUN</t>
  </si>
  <si>
    <t>BHSI</t>
  </si>
  <si>
    <t>https://drive.google.com/drive/folders/1w_Njl3fO4qb1zufB_SteZT8QPl9Kxcxe?usp=drive_link</t>
  </si>
  <si>
    <t>https://drive.google.com/drive/folders/16uI5yd1zSsT0AqSfb7M6SuDfp5Ql9X6R?usp=drive_link</t>
  </si>
  <si>
    <t>POWDER MILK</t>
  </si>
  <si>
    <t>INDOMILK - POWDER MILK</t>
  </si>
  <si>
    <t>SUSU BUBUK INDOMILK MARAI ANAK DADHI , 3T TINGGI TANGGUH TANGGAP</t>
  </si>
  <si>
    <t>EAST JAVA</t>
  </si>
  <si>
    <t>SUSU BUBUK INDOMILK GEO JAWA TIMUR - MAY - JUNE - 2021</t>
  </si>
  <si>
    <t>F MWK 5-8 U2M</t>
  </si>
  <si>
    <t>MAY - JUN</t>
  </si>
  <si>
    <t>BPB, BHSI, FTV</t>
  </si>
  <si>
    <t>https://drive.google.com/drive/folders/10tlxLn35J2UJ-ZuKxs2mrOnAMRqSewB0?usp=drive_link</t>
  </si>
  <si>
    <t>https://drive.google.com/drive/folders/1QB5LZGhxtwEP1sYnLbT-Y1RE9JC9tqbV?usp=drive_link</t>
  </si>
  <si>
    <t>GROWING UP MIL</t>
  </si>
  <si>
    <t>SGM EKSPLOR 3 PLUS MADU</t>
  </si>
  <si>
    <t>SGM EKSPLOR 3 PLUS MADU - GROWING UP MIL</t>
  </si>
  <si>
    <t>SGM EKSPLOR 3 PLUS PRO-GRESS MAXX TERUSKAN NUTRISINYA, SIAPKAN BELAJARNYA!</t>
  </si>
  <si>
    <t>SGM EKSPLOR - AUG - 2021</t>
  </si>
  <si>
    <t>F MWK &lt;5 20-39</t>
  </si>
  <si>
    <t>AUG</t>
  </si>
  <si>
    <t>PINTU BERKAH , SINEMA</t>
  </si>
  <si>
    <t>https://drive.google.com/drive/folders/1dX0WxbEa5jA9kvAm8_h1RooLbfxRMG9-?usp=drive_link</t>
  </si>
  <si>
    <t>CONTROL VS EXPOSED</t>
  </si>
  <si>
    <t>CONTROL</t>
  </si>
  <si>
    <t>EXPOSED</t>
  </si>
  <si>
    <t>MILO - LIQUID MILK</t>
  </si>
  <si>
    <t>NIKMATI MILO SELAGI DINGIN! NUUTRISI TUMBUH AKTIF &amp; BERENERGI!</t>
  </si>
  <si>
    <t>MILO - AUG - 2021</t>
  </si>
  <si>
    <t>ANJANI, BPB, BHSI, KNYATA, FTV, SINEMA</t>
  </si>
  <si>
    <t>https://drive.google.com/drive/folders/1dg1ewTIc5Cj25Z019rbOnmE89q_LEIpg?usp=drive_link</t>
  </si>
  <si>
    <t>https://drive.google.com/drive/folders/17DEaAHi8NcuFDYkZ-bZYMxbV4Vh9uO17?usp=drive_link</t>
  </si>
  <si>
    <t>INDOFOOD SUKSES MAKMUR</t>
  </si>
  <si>
    <t>MILKUAT</t>
  </si>
  <si>
    <t>MILKUAT - LIQUID MILK</t>
  </si>
  <si>
    <t>SUSU MILKUAT COKELAT MALT RP 2500 #KUATITUENAK</t>
  </si>
  <si>
    <t>MILKUAT - AUG - 2021</t>
  </si>
  <si>
    <t>F MWK 6-12 U2M</t>
  </si>
  <si>
    <t>BHSI, FTV, SINEMA</t>
  </si>
  <si>
    <t>https://drive.google.com/drive/folders/19Gn3p01IMlFfstI7Et7L8l5tYsJs8hCJ?usp=drive_link</t>
  </si>
  <si>
    <t>SGM EKSPLOR 3 PLUS PRO-GRESS MAXX, TERUSKAN NUTRISINYA, SIAPKAN BELAJARNYA!</t>
  </si>
  <si>
    <t>SGM EKSPLOR - SEP - 2021</t>
  </si>
  <si>
    <t>SEP</t>
  </si>
  <si>
    <t>NYATA, PB, SINEMA, SHI</t>
  </si>
  <si>
    <t>https://drive.google.com/drive/folders/1E2ARYxhA9EUQNlMGxSOSZVt7W940kPOL?usp=drive_link</t>
  </si>
  <si>
    <t>NESCAFE BARU! CAPPUCINNO, LATTE, CARAMEL</t>
  </si>
  <si>
    <t>NESCAFE - SEP- 2021</t>
  </si>
  <si>
    <t>BHSI, DJS, FTV</t>
  </si>
  <si>
    <t>https://drive.google.com/drive/folders/1CRODUOsQtpFU9gq0gL21AxPRf5F-DxIq?usp=drive_link</t>
  </si>
  <si>
    <t>https://drive.google.com/drive/folders/1zlft2SGrDImsdNz6koRDKa7V2335G21I?usp=drive_link</t>
  </si>
  <si>
    <t>NIKMATI MILO SELAGI DINGIN! NUTRISI UNTUK TUMBUH AKTIF &amp; BERENERGI!</t>
  </si>
  <si>
    <t>MILO - SEP - 2021</t>
  </si>
  <si>
    <t>BHSI, FTV</t>
  </si>
  <si>
    <t>NESTLE BEARBRAND</t>
  </si>
  <si>
    <t>JANGAN KENDOR TETAP JAGA KONDISI, RASAKAN KEMURNIANNYA!</t>
  </si>
  <si>
    <t>BEAR BRAND - OKT - 2021</t>
  </si>
  <si>
    <t>OKT</t>
  </si>
  <si>
    <t>https://drive.google.com/drive/folders/1ouGgDztQyIJY1nQxeFWdVGST1OA-My2j?usp=drive_link</t>
  </si>
  <si>
    <t>https://drive.google.com/drive/folders/1u8MaaO9AEhigNrQLJA8SqVv2N_n_kG5B?usp=drive_link</t>
  </si>
  <si>
    <t>ACUMEN</t>
  </si>
  <si>
    <t>AYO BELI MILO SACHET SEKARANG! NIKMATI NUTRISINYA DENGAN HARGA TERJANGKAU! PROMO SPESIAL BEL 10 GRATIS 1</t>
  </si>
  <si>
    <t>MILO SACHET - OKT - 2021</t>
  </si>
  <si>
    <t>ANJANI, BHSI, ISTRI IMPIAN, PB, FTV, SINEMA, SHI, SDC</t>
  </si>
  <si>
    <t>https://drive.google.com/drive/folders/1qyukHNK_efLXS0tsoq01sUcIc4upfz1T?usp=drive_link</t>
  </si>
  <si>
    <t>https://drive.google.com/drive/folders/1sdOFP9a679qpjt4uQXYG5RzU6L-Mq_X7?usp=drive_link</t>
  </si>
  <si>
    <t>MILO RTD - OKT - 2021</t>
  </si>
  <si>
    <t>https://drive.google.com/drive/folders/1XSxiQ6biOYZYWzZETZsw7IshrkI1LbsO?usp=drive_link</t>
  </si>
  <si>
    <t>https://drive.google.com/drive/folders/1-F4KzCAUyWHBVwqk0JVa3-AJjq2QDIzh?usp=drive_link</t>
  </si>
  <si>
    <t>DBI PREMIUM</t>
  </si>
  <si>
    <t>RASAKAN KEMURNIANNYA! #YANGDIPERCAYA. APAPUN SITUASINYA, PILIH #YANGDIPERCAYA.</t>
  </si>
  <si>
    <t>BEAR BRAND - NOV - 2021</t>
  </si>
  <si>
    <t>NOV</t>
  </si>
  <si>
    <t>BHSI, SDC</t>
  </si>
  <si>
    <t>https://drive.google.com/drive/folders/1L0gN3OW4_nR-7ymV75gV9EI_SQ77vQlR?usp=drive_link</t>
  </si>
  <si>
    <t>https://drive.google.com/drive/folders/1uuR9OZKcwBnNCtGFKVpnYEjBNJqqPlzj?usp=drive_link</t>
  </si>
  <si>
    <t>SWEETENED CONDENCED MILK</t>
  </si>
  <si>
    <t>CAP ENAAK</t>
  </si>
  <si>
    <t>CAP ENAAK - SWEETENEND COND MILK</t>
  </si>
  <si>
    <t>CAP ENAAK BIKIN YANG ENAK TAMBAH ENAAK!</t>
  </si>
  <si>
    <t>CAP ENAAK - DEC - 2021 - EYETRACKING ONLY</t>
  </si>
  <si>
    <t>F MWK 3-12 U2L</t>
  </si>
  <si>
    <t>DEC</t>
  </si>
  <si>
    <t>DJS, DEWI RINDU, FTV</t>
  </si>
  <si>
    <t>https://drive.google.com/drive/folders/1Ex5SBQ1jhKDLD3IgJLkbTnndX2_36G0X?usp=drive_link</t>
  </si>
  <si>
    <t>MINERAL WATER</t>
  </si>
  <si>
    <t>AQUA GOLDEN MISSISSIPPI</t>
  </si>
  <si>
    <t>AQUA</t>
  </si>
  <si>
    <t>AQUA - MINERAL WATER</t>
  </si>
  <si>
    <t>AYO LINDUNGI KESEHATANMU. IBU, LINDUNGI KESEHATAN IBU &amp; KELUARGA. MINUM AQUA DENGAN 3 PERLINDUNGAN TERLINDUNGI UNTUK MELINDUNGIMU</t>
  </si>
  <si>
    <t>AQUA - DEC - 2021</t>
  </si>
  <si>
    <t>WHH 25-44 UM</t>
  </si>
  <si>
    <t>DJS, DR, KNYATA, PB, SHI</t>
  </si>
  <si>
    <t>https://drive.google.com/drive/folders/1TNNBA23Igyt8cMi01BnZbtg_uuEY03es?usp=drive_link</t>
  </si>
  <si>
    <t>https://drive.google.com/drive/folders/1H3JdPR6reXYhfbmqZqUdFzcD-Yhyt2Jv?usp=drive_link</t>
  </si>
  <si>
    <t>RASAKAN KEMURNIAN! #YANG DIPERCAYA, APAPUN SITUASINYA, PILIH #YANG DIPERCAYA</t>
  </si>
  <si>
    <t>BEAR BRAND - DEC - 2021 - EYETRACKING ONLY</t>
  </si>
  <si>
    <t>BHSI, DJS, DR, MLME</t>
  </si>
  <si>
    <t>https://drive.google.com/drive/folders/1qWzjLKddYfZZD4Rqhsoy1Rf8qWl1mEiG?usp=drive_link</t>
  </si>
  <si>
    <t>FOOD</t>
  </si>
  <si>
    <t>INSTANT FOOD, INSTANT NOODLES</t>
  </si>
  <si>
    <t>INSTANT NOODLE</t>
  </si>
  <si>
    <t>INDOFOOD INDONESIA</t>
  </si>
  <si>
    <t>POP MIE</t>
  </si>
  <si>
    <t>POP MIE - INSTANT NOODLE</t>
  </si>
  <si>
    <t>BARU! POP MIE PANAS PAKE NASI RASA SOTO AYAM, BERAS BENERAN, BENERAN TAMBAHS SERU!</t>
  </si>
  <si>
    <t>EYETRACKING POPMIE - JAN - 2021</t>
  </si>
  <si>
    <t>AA 15-24 UM</t>
  </si>
  <si>
    <t>BHSI, CN, LSTS, FTV</t>
  </si>
  <si>
    <t>https://drive.google.com/drive/folders/1mRbHxi6M3MGyjhBcqnTY9Vq6dvowoBwQ?usp=drive_link</t>
  </si>
  <si>
    <t>SARIMI</t>
  </si>
  <si>
    <t>SARIMI - INSTANT NOODLE</t>
  </si>
  <si>
    <t>NIKMATNYA EMANG BIKIN GOYANG, AROMANYA MENGGODA, MIENYA KENYAL</t>
  </si>
  <si>
    <t>EYETRACKING SARIMI - JAN - 2021</t>
  </si>
  <si>
    <t>AA 25+ ML</t>
  </si>
  <si>
    <t>KNYATA, SC, FTV, SINEMA, SHI</t>
  </si>
  <si>
    <t>https://drive.google.com/drive/folders/1F5-p-8lgLvmCs79NlnnBVIkk9XD11tKB?usp=drive_link</t>
  </si>
  <si>
    <t>SO YUMIE</t>
  </si>
  <si>
    <t>SO YUMIE GELAS - INSTANT NOODLE</t>
  </si>
  <si>
    <t>SO YUMIE GELAS BARU! RP. 1000, BELI 10 EXTRA 1</t>
  </si>
  <si>
    <t>EYETRACKING SO YUMIE - JAN - 2021</t>
  </si>
  <si>
    <t>F MWK &lt; 10 25-44 UM</t>
  </si>
  <si>
    <t>BHSI, CN,LKDI, LSTS, SHI</t>
  </si>
  <si>
    <t>https://drive.google.com/drive/folders/1uOz5n3C1Uz6mtzbVdfd9wYeYwE7Jx6Rs?usp=drive_link</t>
  </si>
  <si>
    <t>DESSERTS, DESSERT INGREDIENTS</t>
  </si>
  <si>
    <t>ICE CREAM</t>
  </si>
  <si>
    <t>WALL'S MAGNUM</t>
  </si>
  <si>
    <t>WALL'S MAGNUM - ICE CREAM - BALI</t>
  </si>
  <si>
    <t>BARU MAGNUM BALI-SERIES RASBERRY &amp; COCONUT TERSEDIA DI ALFAMIDI</t>
  </si>
  <si>
    <t>MAGNUM BALI SERIES - JAN - 2021</t>
  </si>
  <si>
    <t>AA 15+ UML</t>
  </si>
  <si>
    <t>DJS, KNYATA, LSTS, SC, FTV</t>
  </si>
  <si>
    <t>https://drive.google.com/drive/folders/1HFiecschkJnnuXzKvP3zu3VhHoKOBRWe?usp=drive_link</t>
  </si>
  <si>
    <t>WALL'S FEAST</t>
  </si>
  <si>
    <t>WALL'S FEAST - ICE CREAM</t>
  </si>
  <si>
    <t>BELI 2 OISHI SNACK TAMBAH RP 2.000, DAPAT 2 PCS FEAST , 16 - 28 FEBRUARI 2021</t>
  </si>
  <si>
    <t>FEAST CORE - FEB - 2021</t>
  </si>
  <si>
    <t>BHSI, DJS, LSTS, SC, FTV, SHI</t>
  </si>
  <si>
    <t>https://drive.google.com/drive/folders/1mbzOMf488zOxrhlGA1mUnBrAa2QN-h4n?usp=drive_link</t>
  </si>
  <si>
    <t>https://drive.google.com/drive/folders/1hTo26Hw0EBmzjm7_OIMSb4VK43i4IGsi?usp=drive_link</t>
  </si>
  <si>
    <t>COOKING OIL</t>
  </si>
  <si>
    <t>INTIBOGA SEJAHTERA</t>
  </si>
  <si>
    <t>BIMOLI</t>
  </si>
  <si>
    <t>BIMOLI - COOKING OIL</t>
  </si>
  <si>
    <t>BIMOLI TERIMA KASIH IBU, ATAS SAJIAN KEBAHAGIAANYA 3ICOOKLIKETHIS</t>
  </si>
  <si>
    <t>BIMOLI - APRIL - 2021</t>
  </si>
  <si>
    <t>WHH 25-45 UM</t>
  </si>
  <si>
    <t>PPTJ, FTV</t>
  </si>
  <si>
    <t>https://drive.google.com/drive/folders/1XC7JcyjX9kxwQDmG9M3_y9G1HL4rLLA6?usp=drive_link</t>
  </si>
  <si>
    <t>https://drive.google.com/drive/folders/1DtWXd810o_McVdeg-0TEGjzxwymz1E9P?usp=drive_link</t>
  </si>
  <si>
    <t>SARIMI PUASS</t>
  </si>
  <si>
    <t>SARIMI PUASS - INSTANT NOODLE</t>
  </si>
  <si>
    <t>RASA FRIED CHICKEN-NYA PUASS, EKSTRA QRIUK KRISPINYA PUASS, PORSINYA PUASS</t>
  </si>
  <si>
    <t>SARIMI - APR - 2021</t>
  </si>
  <si>
    <t>BS,SC,FTV</t>
  </si>
  <si>
    <t>https://drive.google.com/drive/folders/1mpoWIT6HuYYbPy61-Rr95FhaT5y5zz0g?usp=drive_link</t>
  </si>
  <si>
    <t>https://drive.google.com/drive/folders/1j0XPkNz2XBM-KEhz3_e6DOZwdU76ecPK?usp=drive_link</t>
  </si>
  <si>
    <t>INDOMIE</t>
  </si>
  <si>
    <t>INDOMIE - INSTANT NOODLE</t>
  </si>
  <si>
    <t>ADA MI. ADA SPAGHETTI, INI MIEGHETTI!</t>
  </si>
  <si>
    <t>EYETRACKING INDOMIE MIEGHETTI BOLOGNESE - APR - 2021</t>
  </si>
  <si>
    <t>LSTS, FTV</t>
  </si>
  <si>
    <t>https://drive.google.com/drive/folders/1n3EvxiXGtilx3MFu6Q2AwLrqYGoYP296?usp=drive_link</t>
  </si>
  <si>
    <t>ADA MI. ADA SPAGHETTI, INI MIEGHETTI!, RASA BARU YANG UUUNIKMAT!, BURUAN COBAIN!</t>
  </si>
  <si>
    <t>INDOMIE MIEGHETTI BOLOGNESE - MAR - 2021</t>
  </si>
  <si>
    <t>https://drive.google.com/drive/folders/1Fb0KT5GfJzixqJmyKxzBBNrcOiWYA59A?usp=drive_link</t>
  </si>
  <si>
    <t>WHISPER MOMENTS</t>
  </si>
  <si>
    <t>MOMENT</t>
  </si>
  <si>
    <t>NO MOMENT</t>
  </si>
  <si>
    <t>SNACKS, BISCUITS, COOKIES, CAKES</t>
  </si>
  <si>
    <t>BISCUIT STICK</t>
  </si>
  <si>
    <t>GLICO</t>
  </si>
  <si>
    <t>POCKY</t>
  </si>
  <si>
    <t>POCKY - BISCUIT STICK</t>
  </si>
  <si>
    <t>NGEMIL HABIS TARAWEH? #BUKAPOCKYLAH, NGEMIL ENAK &amp; RINGAN HABIS TARAWIH?</t>
  </si>
  <si>
    <t>POCKY - APR - MAY - 2021</t>
  </si>
  <si>
    <t>F 20-39 UM</t>
  </si>
  <si>
    <t>https://drive.google.com/drive/folders/16ZKTKzP-ndUvGw_hi5aDXDpf_BKlIFNh?usp=drive_link</t>
  </si>
  <si>
    <t>https://drive.google.com/drive/folders/1mHCGsPu9LacXZQgEctex1L4jzO4DTHIb?usp=drive_link</t>
  </si>
  <si>
    <t>MARGARINE, DAIRY PRODUCTS</t>
  </si>
  <si>
    <t>BUTTER MARGARINE</t>
  </si>
  <si>
    <t>ROYAL PALMIA</t>
  </si>
  <si>
    <t>ROYAL PALMIA - BUTTER MARGARINE</t>
  </si>
  <si>
    <t>ROYAL PALMIA CIPTAKAN RASA YANG WOW DI SETIAP HIDANGAN</t>
  </si>
  <si>
    <t>SIMAS PALMIA - APR - 2021</t>
  </si>
  <si>
    <t>AA 15+ UM</t>
  </si>
  <si>
    <t>BHSI, DJS, PPTH, FTV</t>
  </si>
  <si>
    <t>https://drive.google.com/drive/folders/1Vj0veib0Els65fKoiOyUVsZ75KpkmIv5?usp=drive_link</t>
  </si>
  <si>
    <t>SEASONING, CONDIMENTS (SAUCES/SPICES)</t>
  </si>
  <si>
    <t>SOYA SAUCE</t>
  </si>
  <si>
    <t>NESTLE INDOFOOD CITARASA INDONESIA</t>
  </si>
  <si>
    <t>INDOFOOD KECAP MANIS</t>
  </si>
  <si>
    <t>INDOFOOD KECAP MANIS - SOYA SAUCE</t>
  </si>
  <si>
    <t>KEMASAN EKONOMIS YANG MANIS GURIH ALAMI, SACHET 500 &amp; REFILL 2.000</t>
  </si>
  <si>
    <t>KECAP INDOFOOD - FEB - 2021</t>
  </si>
  <si>
    <t>https://drive.google.com/drive/folders/1Vardh599DVoutunlDEdznKDkiJzOb_6h?usp=drive_link</t>
  </si>
  <si>
    <t>MANIS GURIH ALAMI MERIAHKAN RASA, PROMO MERIAH KEMASAN REFILL BESAR 520ML, BERHADIAH 1 INDOMIE GORENG</t>
  </si>
  <si>
    <t>KECAP INDOFOOD X INDOMIE GORENG - MAR - 2021</t>
  </si>
  <si>
    <t>https://drive.google.com/drive/folders/1x1xqv9xDrtp9J2tnlQaWwBayz6z9NfQx?usp=drive_link</t>
  </si>
  <si>
    <t>NUTRITION</t>
  </si>
  <si>
    <t>CAP BANGO</t>
  </si>
  <si>
    <t>CAP BANGO - SOYA SAUCE</t>
  </si>
  <si>
    <t>BANGO KUNCI KELEZATAN MASAKAN SEJAK 1928</t>
  </si>
  <si>
    <t>KECAP BANGO - MAY - 2021</t>
  </si>
  <si>
    <t>BC, LSTS, SC, FTV, ZAHRA</t>
  </si>
  <si>
    <t>https://drive.google.com/drive/folders/1qLtALrCIbn0geuo6Iy7fppuInH_St-VY?usp=drive_link</t>
  </si>
  <si>
    <t>https://drive.google.com/drive/folders/1pmLmVKm70eBLZ5-Lj4vk6g5bR_nvG7S0?usp=drive_link</t>
  </si>
  <si>
    <t>INSTAN NOODLE</t>
  </si>
  <si>
    <t>JUMBO PORSINYA, SEMANGATNYA! INDOMIE GORENG JUMBO</t>
  </si>
  <si>
    <t>INDOMIE GORENG JUMBO - MAY - 2021</t>
  </si>
  <si>
    <t>BPB, LSTS, FTV</t>
  </si>
  <si>
    <t>https://drive.google.com/drive/folders/17HVJbsU_s745KB58VXQKZq4YkCTfL5wh?usp=drive_link</t>
  </si>
  <si>
    <t>BUMBU INSTANT</t>
  </si>
  <si>
    <t>INDOFOOD RACIK</t>
  </si>
  <si>
    <t>INDOFOOD RACIK - BUMBU INSTANT</t>
  </si>
  <si>
    <t>BARU BUMBU RACIK NASI GORENG SPESIAL SOSIS, DI RACIK IN, LENGKAP ADA SOSISNYA!</t>
  </si>
  <si>
    <t>RACIK NASI GORENG SPESIAL SOSIS - MAY - JUL - 2021</t>
  </si>
  <si>
    <t>WHH 25-39 UM</t>
  </si>
  <si>
    <t>MAY - JULY</t>
  </si>
  <si>
    <t>BPB, BHSI, DJS, MPH, FTV, TASBIH</t>
  </si>
  <si>
    <t>https://drive.google.com/drive/folders/1Dxz9eT2ojt2fqDbdGlwpZA0RDrKAw01L?usp=drive_link</t>
  </si>
  <si>
    <t>https://drive.google.com/drive/folders/1j70Wb9nb1WFFR-jH6lgIPvxKtrsS_mRs?usp=drive_link</t>
  </si>
  <si>
    <t>BARU! POP MIE PANAS PAKE NASI RASA SOTO AYAM, BERAS BENERAN BENERAN TAMBAH SERU!</t>
  </si>
  <si>
    <t>POP MIE - APR - JUN - 2021</t>
  </si>
  <si>
    <t>APR-JUN</t>
  </si>
  <si>
    <t>https://drive.google.com/drive/folders/1ghGklx4phUKsWV1MdqIVsMFQf5xKsreE?usp=drive_link</t>
  </si>
  <si>
    <t>https://drive.google.com/drive/folders/1YVOqLp_GlDJb015ThdXnFEMHfnVVkm7W?usp=drive_link</t>
  </si>
  <si>
    <t>ADA MI, ADA SPAHJETTI INI MIEGHETTI!</t>
  </si>
  <si>
    <t>INDOMIE MIEGHETTI BOLOGNESE - MAY - 2021</t>
  </si>
  <si>
    <t>https://drive.google.com/drive/folders/1rp349wIxuzWXaKDCv3_k5W-S9seOr7Xb?usp=drive_link</t>
  </si>
  <si>
    <t>https://drive.google.com/drive/folders/14dnyZxDr8g-rbcl1S5qWgmzKjDwWFL09?usp=drive_link</t>
  </si>
  <si>
    <t>RASA FRIED CHICKE-NYA PUASS, PORSINYA PUASS, RP.3000 PUASS DI KANTONG</t>
  </si>
  <si>
    <t>SARIMI - MAY - JULY - 2021</t>
  </si>
  <si>
    <t>ANJANI, BC, KC, SC, FTV, ZAHRA</t>
  </si>
  <si>
    <t>https://drive.google.com/drive/folders/1wXUbANIeiOT_SzMOsE7wMk8ud9UbQo6b?usp=drive_link</t>
  </si>
  <si>
    <t>SNACK</t>
  </si>
  <si>
    <t>INDOFOOD FRITOLAY MAKMUR</t>
  </si>
  <si>
    <t>QTELA</t>
  </si>
  <si>
    <t>QTELA - SNACK</t>
  </si>
  <si>
    <t>QTELA KERITING BERGELOMBANG RASA BARUNYA NENDANG #QRASAINDONESIANYA</t>
  </si>
  <si>
    <t>QTELA - JULY - 2021</t>
  </si>
  <si>
    <t>WHH 25-34 UM</t>
  </si>
  <si>
    <t>JULY</t>
  </si>
  <si>
    <t>https://drive.google.com/drive/folders/1060goeNL5lFCDeL82Dx4DXUYXAhDiXLD?usp=drive_link</t>
  </si>
  <si>
    <t>https://drive.google.com/drive/folders/1FoH41XlbTzlPoqzXmTlj7hxJ8y6OrSU5?usp=drive_link</t>
  </si>
  <si>
    <t>30 POPMIE BIKIN MOOD SERU TERUZZ</t>
  </si>
  <si>
    <t>POPMIE - JULY - 2021</t>
  </si>
  <si>
    <t>CK, BPB, LSTS, FTV, SINEMA</t>
  </si>
  <si>
    <t>https://drive.google.com/drive/folders/1DP6w8YooWGxzcek6PcFcpomggkR0bmrA?usp=drive_link</t>
  </si>
  <si>
    <t>BIKIN NYAMAN DI RUMAH, TARIK NAFAS…ENDEUS-KAN…, INDOMIE KUAH BIKIN #NYAMANDIRUMAH</t>
  </si>
  <si>
    <t>INDOMIE - JULY - 2021</t>
  </si>
  <si>
    <t>BPB, FTV</t>
  </si>
  <si>
    <t>https://drive.google.com/drive/folders/1g0yZuvNHoAEPBeJzGuvtkgpVix0nd5-E?usp=drive_link</t>
  </si>
  <si>
    <t>https://drive.google.com/drive/folders/1vMAa-csb6UTRr-jBAq75SqxzQVOel5Bi?usp=drive_link</t>
  </si>
  <si>
    <t>BABY FOOD, BABY CEREAL</t>
  </si>
  <si>
    <t>BABY CEREAL</t>
  </si>
  <si>
    <t>NESTLE CERELAC</t>
  </si>
  <si>
    <t>NESTLE CERELAC HOMESTYLE MEALS - BABY FO</t>
  </si>
  <si>
    <t>NESTLE CERELAC TEKSTUR PAS LEBIH GURIH NIKMAT, TERSEDIA DI ALFAMART</t>
  </si>
  <si>
    <t>CERELAC - JUN - AUG - 2021</t>
  </si>
  <si>
    <t>JUN - AUG</t>
  </si>
  <si>
    <t>https://drive.google.com/drive/folders/1lReIKD1X21g96NR_2kPm2uo_1mLOJeQ-?usp=drive_link</t>
  </si>
  <si>
    <t>https://drive.google.com/drive/folders/1k8JGeenDSzMopymPToIdh8oOPyHE52Ui?usp=drive_link</t>
  </si>
  <si>
    <t>POPMIE - AUG - 2021</t>
  </si>
  <si>
    <t>DJS, FTV, SINEMA</t>
  </si>
  <si>
    <t>POCKY WATERMELON DENGAN COOLING EFFECT, #POCKYNYEGERINHARI</t>
  </si>
  <si>
    <t>POCKY - AUG - 2021</t>
  </si>
  <si>
    <t>https://drive.google.com/drive/folders/1bS4L8PnY4gPxixJHDIT8RX83At_Wabsi?usp=drive_link</t>
  </si>
  <si>
    <t>https://drive.google.com/drive/folders/11k2eIxcfjT13PBYBAZvy0nuBmMfSHfvR?usp=drive_link</t>
  </si>
  <si>
    <t>DIRACIKIN LENGKAP ADA SOSISNYA! BARU! RACIK NASI GORENG SPESIAL SOSIS!</t>
  </si>
  <si>
    <t>BUMBU RACIK - AUG - 2021</t>
  </si>
  <si>
    <t>https://drive.google.com/drive/folders/10zZ4PRhGDk2YsBNXFmRR2vDtsAHCBBc5?usp=drive_link</t>
  </si>
  <si>
    <t>DI RACIK - IN, LENGKAP ADA SOSISNYA!, BARU! RACIK NASI GORENG SPESIAL SOSIS!</t>
  </si>
  <si>
    <t>BANGO KUNCI KELEZATAN MASAKAN SEJAK 1928, BANGO KEMASAN RP 3000 KINI EKSTRA ISI 10%. BELI SEKARANG</t>
  </si>
  <si>
    <t>KECAP BANGO - SEP - 2021</t>
  </si>
  <si>
    <t>WHH</t>
  </si>
  <si>
    <t>BHSI, DJS, KNYATA, NALURI HATI, PB, FTV</t>
  </si>
  <si>
    <t>https://drive.google.com/drive/folders/1Mp0TQsyPeJi9Au7VHF8hSx_1i926utDO?usp=drive_link</t>
  </si>
  <si>
    <t>https://drive.google.com/drive/folders/1BgsgJNyEH4I8gEOxkSnypx2q4xLUTGFl?usp=drive_link</t>
  </si>
  <si>
    <t>MANIS GURIH ALAMI</t>
  </si>
  <si>
    <t>KECAP INDOFOOD - NOV - 2021 - EYERACKING</t>
  </si>
  <si>
    <t>DJS, FTV</t>
  </si>
  <si>
    <t>https://drive.google.com/drive/folders/1UgU_6cb0XAtP4DLZacLdUVTvrN8tR9kf?usp=drive_link</t>
  </si>
  <si>
    <t>CHILI SAUCE</t>
  </si>
  <si>
    <t>TUNAS GRAHA REJEKI</t>
  </si>
  <si>
    <t>INDOFOOD</t>
  </si>
  <si>
    <t>INDOFOOD - CHILI SAUCE</t>
  </si>
  <si>
    <t>BARU! DAHSYAT PEDASNYA POLL NAGIHNYA</t>
  </si>
  <si>
    <t>SAMBAL INDOFOOD - 0CT - NOV - 2021 - EYETRACKING</t>
  </si>
  <si>
    <t>OCT - NOV</t>
  </si>
  <si>
    <t>BHSI, FTV, SDC</t>
  </si>
  <si>
    <t>https://drive.google.com/drive/folders/1Us1KPVhX0xefO4DkBXtOODFXYHvn8EfA?usp=drive_link</t>
  </si>
  <si>
    <t>SIAP ISI SEMANGATMU!, INDOMIE GEPREK PEDASNYA NGEGEPREK, INDOMIE ACEH REMPAHNYA RAME, INDOMIE RENDANG PEDASNYA NENDANG</t>
  </si>
  <si>
    <t>INDOMIE - OCT - NOV - 2021</t>
  </si>
  <si>
    <t>BHSI, DJS, NALURI HATI, FTV, SDC</t>
  </si>
  <si>
    <t>https://drive.google.com/drive/folders/1W8g3WOQVKADcjbaPxNJP8vywMpozuI0X?usp=drive_link</t>
  </si>
  <si>
    <t>https://drive.google.com/drive/folders/1huncLRlNLw1Mrq9RQwRPJZ8ehJ66zkiw?usp=drive_link</t>
  </si>
  <si>
    <t>SEASONING SALT</t>
  </si>
  <si>
    <t>ROYCO</t>
  </si>
  <si>
    <t>ROYCO - SEASONING SALT</t>
  </si>
  <si>
    <t>AYO LINDUNGI KESEHATAN KELUARGA DAN SESAMA MELALUI BERKAH #KEBAIKANISIPIRINGKU</t>
  </si>
  <si>
    <t>ROYCO - NOV - 2021</t>
  </si>
  <si>
    <t>BHSI, PB, FTV, SINEMA</t>
  </si>
  <si>
    <t>https://drive.google.com/drive/folders/1QG76PYvF8yqAYL9wSCi9PQ8mGRxbOJWD?usp=drive_link</t>
  </si>
  <si>
    <t>https://drive.google.com/drive/folders/1UJGKZFeTtB0gHYLS1I0TIyBzfL7xu695?usp=drive_link</t>
  </si>
  <si>
    <t>DAHSYAT PEDASNYA POLL NAGIHNYA,</t>
  </si>
  <si>
    <t>SAMBAL INDOFOOD - OCT - DEC - 2021</t>
  </si>
  <si>
    <t>OCT - DEC</t>
  </si>
  <si>
    <t>BHSI, DJS, DR, MLME, FTV, SDC</t>
  </si>
  <si>
    <t>https://drive.google.com/drive/folders/1UIgsSfu2D2lj3hX5-o_euiWFpd_tmUzu?usp=drive_link</t>
  </si>
  <si>
    <t>https://drive.google.com/drive/folders/1BCkxwYbLNbExfWVWh-QlNZXR6wfnpXEk?usp=drive_link</t>
  </si>
  <si>
    <t>HOUSEHOLD PRODUCTS/SUPPLIES</t>
  </si>
  <si>
    <t>INSECTICIDES, MOSQUITO COILS</t>
  </si>
  <si>
    <t>PAPER INSECT KILLE</t>
  </si>
  <si>
    <t>MEGASARI MAKMUR</t>
  </si>
  <si>
    <t>HIT EXPERT PIRAMIDA</t>
  </si>
  <si>
    <t>HIT EXPERT PIRAMIDA - PAPER INSECT KILLE</t>
  </si>
  <si>
    <t>HIT EXPERT PIRAMIDA 4X SEDIKIT ASAP, CEPAT BUNUH NYAMUK, TIDUR NYENYAK SEMALAMAN</t>
  </si>
  <si>
    <t>HIT EXPERT PIRAMIDA GEO JAWA TIMUR - MAY - 2021</t>
  </si>
  <si>
    <t>F 20-44 ML</t>
  </si>
  <si>
    <t>BPB, BC, BHSI, DJS, ZAHRA, SHI</t>
  </si>
  <si>
    <t>https://drive.google.com/drive/folders/15s2na0DzIBLZZ-45SVPFLXjy8fIFhVyi?usp=drive_link</t>
  </si>
  <si>
    <t>OFFICE EQP'T, COMPUTER, COMMUNICATIONS</t>
  </si>
  <si>
    <t>COMMUNICATION EQUIPMENT, SERVICES</t>
  </si>
  <si>
    <t>GSM MULTI CARDS HANDPHONE</t>
  </si>
  <si>
    <t>SAMSUNG</t>
  </si>
  <si>
    <t>SAMSUNG - GSM MULTI CARDS HANDPHONE</t>
  </si>
  <si>
    <t>GALAXY A02 SEJUTA KESERUAN CUMA SEJUTA RP 1.499.000</t>
  </si>
  <si>
    <t>SAMSUNG GALAXY A02 - FEB - MAR - 2021</t>
  </si>
  <si>
    <t>AA 15-29 UM2</t>
  </si>
  <si>
    <t>BHSI, KNYATA, FTV, SINEMA,SHI</t>
  </si>
  <si>
    <t>https://drive.google.com/drive/folders/1dVN7wIstVDCZdfv21DwJzQId42YUYRc1?usp=drive_link</t>
  </si>
  <si>
    <t>https://drive.google.com/drive/folders/1l9ALKfF-ZF2UhR5CSQxx2ai9iODisyo5?usp=drive_link</t>
  </si>
  <si>
    <t>ONLINE SERVICES</t>
  </si>
  <si>
    <t>MOBILE APPLICATION</t>
  </si>
  <si>
    <t>GO JEK</t>
  </si>
  <si>
    <t>GOFOOD VERSI PAYDAY - MOBILE APPLICATION</t>
  </si>
  <si>
    <t>LEBIH HEPI HEMATNYA, GOFOOD PASTI ADA PROMO, PESTA GAJIAN HINGGA 95RB</t>
  </si>
  <si>
    <t>GOFOOD VERSI PAYDAY - FEB - MAR - 2021</t>
  </si>
  <si>
    <t>AA 15-44 UM</t>
  </si>
  <si>
    <t>BHSI, DJS, GM,SP, FTV</t>
  </si>
  <si>
    <t>https://drive.google.com/drive/folders/16yg2PfyxHjHr3t7d8A3M24nKInRNQAj2?usp=drive_link</t>
  </si>
  <si>
    <t>GOFOOD VERSI LAUNCHING - MOBILE APPLICATION</t>
  </si>
  <si>
    <t>LEBIH HEPI HEMATNYA GOFOOD, PASTI ADA PROMO 110RB + 25% DISKON ONGKIR</t>
  </si>
  <si>
    <t>GOFOOD VERSI LAUNCHING - FEB - 2021</t>
  </si>
  <si>
    <t>BHSI, DJS, GM</t>
  </si>
  <si>
    <t>https://drive.google.com/drive/folders/1vgGvD1Jyg5wxXv0Fk2nP3ktjhPIKDurG?usp=drive_link</t>
  </si>
  <si>
    <t>WEBSITE</t>
  </si>
  <si>
    <t>VIU</t>
  </si>
  <si>
    <t>VIU - WEBSITE</t>
  </si>
  <si>
    <t>NONTON DRAKOR THE PENTHOUSE II EKSLUSIF DI VIU</t>
  </si>
  <si>
    <t>VIU - FEB - MAR - 2021</t>
  </si>
  <si>
    <t>F 15-34 UM</t>
  </si>
  <si>
    <t>BHSI, DJS, KNYATA, LSTHS, PB</t>
  </si>
  <si>
    <t>https://drive.google.com/drive/folders/1ue64p0RgNU9-jsrZWrGRWjdzxKzid7y0?usp=drive_link</t>
  </si>
  <si>
    <t>https://drive.google.com/drive/folders/1tlm2Uz64IqI6KoJ17ojfMUNBKADEypoL?usp=drive_link</t>
  </si>
  <si>
    <t>CALL TO ACTION</t>
  </si>
  <si>
    <t>GO FOOD - MOBILE APPLICATION</t>
  </si>
  <si>
    <t>GOFOOD PROMO BERMAKNA DISKON S.D 110RB, DISKON ONGKIR</t>
  </si>
  <si>
    <t>GOFOOD - APR - 2021</t>
  </si>
  <si>
    <t>AA 14-44 UM</t>
  </si>
  <si>
    <t>BHSI, MT,MIL2D, PB, SHI</t>
  </si>
  <si>
    <t>https://drive.google.com/drive/folders/1XCBBvH-fSNYMaSbH_kXD5kWlQ0WabZEh?usp=drive_link</t>
  </si>
  <si>
    <t>https://drive.google.com/drive/folders/11FBpb7M370EKIbkUvnuuFv91GKC71aSR?usp=drive_link</t>
  </si>
  <si>
    <t>GOPAY FOOD &amp; BEVERAGE - MOBILE APPLICATION</t>
  </si>
  <si>
    <t>GOPAY PROMO TANGGAP CARA CEPAT BEBAS RIBET, BELI MAKANAN BUAT BERBUKA, GOPAY BEBAS TANGGAP CASHBACK S.D 90%</t>
  </si>
  <si>
    <t>GOPAY (VERSI FOOD &amp; BEVERAGE) - APR - 2021</t>
  </si>
  <si>
    <t>KNYATA RAMADHAN, BHSI, DJS</t>
  </si>
  <si>
    <t>https://drive.google.com/drive/folders/1tLN4kN92jqPjDSDvvDDgVRowVnNfpLIH?usp=drive_link</t>
  </si>
  <si>
    <t>https://drive.google.com/drive/folders/1GCqa3aT_QNs5ZBbhlQy5nefxt2FRHWeM?usp=drive_link</t>
  </si>
  <si>
    <t>GOPAY ECOMMERCE - MOBILE APPLICATION</t>
  </si>
  <si>
    <t>GOPAY PROMO TANGGAP CARA CEPAT BEBAS RIBET BAYAR KEBUTUHAN RUMAH, GOPAY PROMO TANGGAP CASHBACK S.D 90%</t>
  </si>
  <si>
    <t>GOPAY (VERSI ECOMMERCE) - APR - 2021</t>
  </si>
  <si>
    <t>KNYATA RAMADHAN, BS, BHSI</t>
  </si>
  <si>
    <t>https://drive.google.com/drive/folders/16I1w5HY-H7_Imesfp1KRSXj6zCA234_B?usp=drive_link</t>
  </si>
  <si>
    <t>https://drive.google.com/drive/folders/1G8zyePv4G9TOwo45TquqbB6dZS6teInZ?usp=drive_link</t>
  </si>
  <si>
    <t>JOYO TECHNOLOGY</t>
  </si>
  <si>
    <t>SNACKVIDEO</t>
  </si>
  <si>
    <t>SNACKVIDEO - MOBILE APPLICATION</t>
  </si>
  <si>
    <t>SNACKVIODEO UBAH SENYUMMU JADI SEDEKAH</t>
  </si>
  <si>
    <t>SNACKVIDEO - MAY - 2021</t>
  </si>
  <si>
    <t>AA 2034 ML</t>
  </si>
  <si>
    <t>LSTS</t>
  </si>
  <si>
    <t>https://drive.google.com/drive/folders/1tTxRLEH4Ml0BQ1t7BTSIx8v2wjCvXaZw?usp=drive_link</t>
  </si>
  <si>
    <t>https://drive.google.com/drive/folders/1AiVW09n7BHVb0j5hvWV0zUL2qZmRAJ2U?usp=drive_link</t>
  </si>
  <si>
    <t>GRAB</t>
  </si>
  <si>
    <t>GRAB - MOBILE APPLICATION</t>
  </si>
  <si>
    <t>GRABCAR #BISALAH DISKON 15RB UNTUK 4X JALAN, KODE PROMO : YUKGRAB</t>
  </si>
  <si>
    <t>GRAB TRANSPORT - JUN - 2021</t>
  </si>
  <si>
    <t>AA 15=-44 UM</t>
  </si>
  <si>
    <t>BPB, BHSI</t>
  </si>
  <si>
    <t>https://drive.google.com/drive/folders/1qSTbAQbCpQhzIv8yVLVVh2hWiZGtlfFW?usp=drive_link</t>
  </si>
  <si>
    <t>https://drive.google.com/drive/folders/1EhngmntSvnlBh757b9WymHs84XT1a0i1?usp=drive_link</t>
  </si>
  <si>
    <t>GRAB *BISALAH! GAJIAN AMAN JAYA HABIS HARI RAYA, PROMO GAJIAN GRAB SERBA DISKON RP 50RB</t>
  </si>
  <si>
    <t>ONEGRAB - MAY - JUN - 2021</t>
  </si>
  <si>
    <t>https://drive.google.com/drive/folders/1Kk_e8zG5LytDUNsaotgjSoKaoIyk8tFT?usp=drive_link</t>
  </si>
  <si>
    <t>https://drive.google.com/drive/folders/1YX4rZz6Pi-nzkzKJ1Bp8KROL1uxDC0kN?usp=drive_link</t>
  </si>
  <si>
    <t>GRABFOOD BISAGILA DISKON 150%, CFC, KOPI KENANGAN, SOLARIA, STREET BOBA, UNION, WING STOP, GRATIS ONGKIR SETIAP HARI KODE PROMO : COBAINGRATIS</t>
  </si>
  <si>
    <t>GRABFOOD - JUN - 2021</t>
  </si>
  <si>
    <t>ANJANI, BPB, BHSI, DJS, PB, SHI, ZAHRA</t>
  </si>
  <si>
    <t>https://drive.google.com/drive/folders/1HQv1hPCxQzvl_R4IHlBsP0lfAx4Y8l1t?usp=drive_link</t>
  </si>
  <si>
    <t>GOFOOD - MOBILE APPLICATION</t>
  </si>
  <si>
    <t>GOFOOD HARI KULINER NASIONAL JAJAN DARI YANG LOKAL, DISKON S.D. 110RB</t>
  </si>
  <si>
    <t>GOFOOD - MAY - 2021</t>
  </si>
  <si>
    <t>BHSI, MIL2D, PB, SHI</t>
  </si>
  <si>
    <t>https://drive.google.com/drive/folders/1ZwfQ58FDrRYJb1pDBg7wxaSrzJnMPdEj?usp=drive_link</t>
  </si>
  <si>
    <t>GRABFOOD BISA GILA DISKON 150% BURGER KING, GOKANA, KOPI KENANGAN, RICHEESE FACTORY, SHILIN, STREET BOBA</t>
  </si>
  <si>
    <t>GRABFOOD - MAY - JUNE - 2021</t>
  </si>
  <si>
    <t>MAY - JUNE</t>
  </si>
  <si>
    <t>ANJANI, BPB, BC, BHSI, DJS, LSTS, PPTJ, PB, FTV, SHI, ZAHRA</t>
  </si>
  <si>
    <t>https://drive.google.com/drive/folders/1uVDETS89_cvaQCSNLEcMkvoP7RO90yC_?usp=drive_link</t>
  </si>
  <si>
    <t>HALODOC</t>
  </si>
  <si>
    <t>HALODOC - MOBILE APPLICATION</t>
  </si>
  <si>
    <t>BUTUH DOKTER 24 JAM, BISA ? , BELI KEBUTUHAN BAYI LANGSUNG DIANTAR, BISA?  #TENANGADAHALODOC</t>
  </si>
  <si>
    <t>HALODOC - JULY - 2021</t>
  </si>
  <si>
    <t>AA 20-44 UML</t>
  </si>
  <si>
    <t>BPB, BH</t>
  </si>
  <si>
    <t>https://drive.google.com/drive/folders/14aSsvXBx1F-txbLJlwtBTA3sAWl3XfWp?usp=drive_link</t>
  </si>
  <si>
    <t>GO JEK - MOBILE APPLICATION</t>
  </si>
  <si>
    <t>GOFOOD PASTI ADA PROMO DISKON S.D 110RB &amp; ONGKIR, BISA PAKAI GOPAY, BAKMIE GM, BURGER KING, CHATIME, DOMINO PIZZA, HOKBEN, KFC, KOPI KENANGAN, STARBUCKS, PHD, PIZZA HUT</t>
  </si>
  <si>
    <t>GOFOOD - JULY - 2021</t>
  </si>
  <si>
    <t>ANJANI, BHSI, DJS, NUR, SHI</t>
  </si>
  <si>
    <t>https://drive.google.com/drive/folders/1cv6L7OR3nVuqHqNT6WcRJMYVehZkp4UB?usp=drive_link</t>
  </si>
  <si>
    <t>https://drive.google.com/drive/folders/11R4LFcI5COTfMhT9ATXWJ1J6Vb8sVuz2?usp=drive_link</t>
  </si>
  <si>
    <t>GRAB TRANSPORT - MOBILE APPLICATION</t>
  </si>
  <si>
    <t>DISKON S.D 60RB GRABBIKE &amp; GRABCAR, KODE PROMO : YUKGRAB</t>
  </si>
  <si>
    <t>GRAB TRANSPORT - JULY - 2021</t>
  </si>
  <si>
    <t>ANJANI, BPB, BHSI, LSTS</t>
  </si>
  <si>
    <t>https://drive.google.com/drive/folders/1p-g09GXJMpdxO57ocnhZz5aHZ2S59aeb?usp=drive_link</t>
  </si>
  <si>
    <t>https://drive.google.com/drive/folders/19alIvIAjCg9vhnkNQMgGkMYVbGir9xp_?usp=drive_link</t>
  </si>
  <si>
    <t>GRABFOOD BISAGILA DISKON 1500% BEBEK KALEYO, BREADTALK, JANJI JIWA, KOKUMI, MCDONALDS, SHIHLIN, KODE PROMO : COBAINGRATIS</t>
  </si>
  <si>
    <t>GRAB FOOD - JULY - 2021</t>
  </si>
  <si>
    <t>ANJANI, BPB, BHSI, LSTS, NUR</t>
  </si>
  <si>
    <t>https://drive.google.com/drive/folders/1dE0y4lIuh_li0rFbEQSEIhhW7inRd35i?usp=drive_link</t>
  </si>
  <si>
    <t>https://drive.google.com/drive/folders/1X1BWPk9MzWgA3sXaa_8nZOHwTK9FnQLl?usp=drive_link</t>
  </si>
  <si>
    <t>GRABFOOD - MOBILE APPLICATION</t>
  </si>
  <si>
    <t>GRABFOOD BERSATU MERDEKA NIKMATI MENU KESAYANGAN INDONESIA. BURGER KING, CHATIME, HOKBEN, KOPI KENANGAN, PHD, SOLARIA</t>
  </si>
  <si>
    <t>GRABFOOD - AUG - 2021</t>
  </si>
  <si>
    <t>ANJANI, BHSI, LSTS</t>
  </si>
  <si>
    <t>https://drive.google.com/drive/folders/1IoVQlESGjhLorchPyvg0NH7MsjmwycdM?usp=drive_link</t>
  </si>
  <si>
    <t>https://drive.google.com/drive/folders/1-PPp46CvmBI0voW9i2Bg4_hXvW7s2R6y?usp=drive_link</t>
  </si>
  <si>
    <t>GO JEK (GOFOOD) - MOBILE APPLICATION</t>
  </si>
  <si>
    <t>GOFOOD PROMO KULINERAN . DISKON S.D. 110RB + DISKON ONGKIR</t>
  </si>
  <si>
    <t>GOFOOD - AUG - 2021</t>
  </si>
  <si>
    <t>ANJANI, BHSI, DJS, NUR</t>
  </si>
  <si>
    <t>https://drive.google.com/drive/folders/1p7tmnvJ8fyKgHGP2gafSQR0XV-5d6a-D?usp=drive_link</t>
  </si>
  <si>
    <t>BELI KEBUTUHAN BAYI LANGSUNG DIANTAR, BISA? #TENANGADAHALODOC</t>
  </si>
  <si>
    <t>HALODOC - JUL - AUG - 2021</t>
  </si>
  <si>
    <t>JUL - AUG</t>
  </si>
  <si>
    <t>https://drive.google.com/drive/folders/1k2OVvcxbQcEoTD3rtxkuBaSQye5Wet-2?usp=drive_link</t>
  </si>
  <si>
    <t>https://drive.google.com/drive/folders/1INt8AKiJ4wKKMQYlIY5A0E7y-3OoH8BA?usp=drive_link</t>
  </si>
  <si>
    <t>GALAXY A03S HARGA 1,7 JUTAAN. BYE BOSEN, HELLO AWESOME</t>
  </si>
  <si>
    <t>SAMSUNG GALAXY A03S - SEP - 2021</t>
  </si>
  <si>
    <t>AA 18-34</t>
  </si>
  <si>
    <t>ANJANI, BHSI, KNYATA,NH, FTV</t>
  </si>
  <si>
    <t>https://drive.google.com/drive/folders/1bB_u9QNUqsj8w_c9YTUFMIn7cNRbcowY?usp=drive_link</t>
  </si>
  <si>
    <t>https://drive.google.com/drive/folders/1eFI-OpnV-slg_Q8kIc3wsW__QmWLnAy-?usp=drive_link</t>
  </si>
  <si>
    <t>GOFOOD - AUG - SEP - 2021</t>
  </si>
  <si>
    <t>AUG - SEP</t>
  </si>
  <si>
    <t>ANJANI, BHSI, DJS, KAYLA, NUR</t>
  </si>
  <si>
    <t>https://drive.google.com/drive/folders/1zpYyAijyJ8MCxryyWcEoKf1X-qZ44z3N?usp=drive_link</t>
  </si>
  <si>
    <t>https://drive.google.com/drive/folders/1ZPGGO2EYe82NF3Bpef5hL4NTw6GS676X?usp=drive_link</t>
  </si>
  <si>
    <t>GRAB (TRANSPORT) - MOBILE APPLICATION</t>
  </si>
  <si>
    <t>GRABBIKE DAN GRABCAR, PAKET 1RB UNLIMITED PASTI DISKON SETIAP JALAN</t>
  </si>
  <si>
    <t>GRAB TRANSPORT - AUG - 2021</t>
  </si>
  <si>
    <t>BHSI, LSTS</t>
  </si>
  <si>
    <t>https://drive.google.com/drive/folders/1l7WyOGV6ukLzTv6Cpb_Kf6vvDk_SSFUW?usp=drive_link</t>
  </si>
  <si>
    <t>GRAB FOOD - MOBILE APPLICATION</t>
  </si>
  <si>
    <t>PAKET CERIA UNLIMITED KINI BISA GABUNGIN SEMUA PROMO DI GRABFOOD. GRATIS ONGKIR S/D RP 600RB + DISKON S/D RP 80RB. BURGER KING, CHATIME, JIWA GROUP, MANGKOKKU, YOSHINOYA</t>
  </si>
  <si>
    <t>GRABFOOD - SEP - 2021</t>
  </si>
  <si>
    <t>ANJANI, BHSI, DJS, KAYLA, LSTS, NUR</t>
  </si>
  <si>
    <t>https://drive.google.com/drive/folders/1kKRICVlRU0StgrEvgpNwSAupeTEuOr69?usp=drive_link</t>
  </si>
  <si>
    <t>https://drive.google.com/drive/folders/173EuH7RZfKYrBlXK2CDY__A4rBpgdvTZ?usp=drive_link</t>
  </si>
  <si>
    <t>GRAB EXPRESS - MOBILE APPLICATION</t>
  </si>
  <si>
    <t>GRABEXPRESS ONGKIR RECEH MULAI RP 1RB</t>
  </si>
  <si>
    <t>GRAB EXPRESS - SEP - 2021</t>
  </si>
  <si>
    <t>BHSI, DJS</t>
  </si>
  <si>
    <t>https://drive.google.com/drive/folders/1JL3YlnR5kzCPQZqTplvj9q_9zrsK-uTf?usp=drive_link</t>
  </si>
  <si>
    <t>#TENANGADAHALODOC. ORANG DEKAT SAKIT? DOKTER TERPERCAYA 24 JAM</t>
  </si>
  <si>
    <t>HALODOC - SEP - 2021</t>
  </si>
  <si>
    <t>FTV</t>
  </si>
  <si>
    <t>https://drive.google.com/drive/folders/1pJjafXY4rIFfE09RuSHekxGnu3vWEL8v?usp=drive_link</t>
  </si>
  <si>
    <t>HALODOC - SEP - OKT - 2021</t>
  </si>
  <si>
    <t>SEP - OKT</t>
  </si>
  <si>
    <t>https://drive.google.com/drive/folders/1513rBz90YKZFh_wq8FNy2xB1oXbsJ23g?usp=drive_link</t>
  </si>
  <si>
    <t>https://drive.google.com/drive/folders/1lnAPScTAlRfGIib1l5gfefJXE718Q1L3?usp=drive_link</t>
  </si>
  <si>
    <t>DISKON SAMPAI 110RB &amp; DISKON ONGKIR, PROMO KESEBELASAN GOFOOD</t>
  </si>
  <si>
    <t>GOFOOD - OKT - 2021</t>
  </si>
  <si>
    <t>ANJANI, BHSI, DJS, ISTRI IMPIAN, SHI,SDC</t>
  </si>
  <si>
    <t>https://drive.google.com/drive/folders/1rlQm61bjDjumwt6Au013U5huDdtrnxbh?usp=drive_link</t>
  </si>
  <si>
    <t>https://drive.google.com/drive/folders/1zsYP5bclnfd3o8VmnpAJqdiy0i6yeQrO?usp=drive_link</t>
  </si>
  <si>
    <t>GOFOOD DISKON SAMPAI 200RB &amp; DISKON ONGKIR. 7) Bakmie GM, Domino’s Pizza, Geprek Bensu, Hokben, Jinji Jiwa &amp; Jiwa Toast, Kopi Kenangan, Ta Wan, Teguk, Yoshinoya</t>
  </si>
  <si>
    <t>GOFOOD - NOV - 2021</t>
  </si>
  <si>
    <t>DJS,SI, SINEMA, SHI, SDC</t>
  </si>
  <si>
    <t>https://drive.google.com/drive/folders/1VolQhoFkLk5CpdywJVXvpxYIZNIQKcYu?usp=drive_link</t>
  </si>
  <si>
    <t>https://drive.google.com/drive/folders/1fIyYgg5-EJUCq6oPi_BMzFeWhBPitP8w?usp=drive_link</t>
  </si>
  <si>
    <t>SERVICES - MEDIA &amp; PROMOTION</t>
  </si>
  <si>
    <t>MEDIA, AD AGENCY, PRODUCTION HOUSE</t>
  </si>
  <si>
    <t>NESTLE INDONESIA</t>
  </si>
  <si>
    <t>DANCOW NUTRITODS</t>
  </si>
  <si>
    <t>BANTU LINDUNGI EKSPLORASI ANAK PRASEKOLAH INDONESIA. DANCOW 3+ &amp; 5+</t>
  </si>
  <si>
    <t>SEMARANG</t>
  </si>
  <si>
    <t>DANCOW NUTRITODS GEO SEMARANG - JULY - 2021</t>
  </si>
  <si>
    <t>JUL</t>
  </si>
  <si>
    <t>ANJANI, BHSI, DJS, ITHMP, TJPLL, KNYATA, NUR, FTV,</t>
  </si>
  <si>
    <t>https://drive.google.com/drive/folders/18sAoIztVqwAaE3Dk2icn3ceC2F20u-K8?usp=drive_link</t>
  </si>
  <si>
    <t>https://drive.google.com/drive/folders/1Q6GOTcgUPx2WpybNpMfz0gYwuknmb7El?usp=drive_link</t>
  </si>
  <si>
    <t>TOILETRIES &amp; COSMETICS</t>
  </si>
  <si>
    <t>TOILET SOAP, LIQUID SOAP</t>
  </si>
  <si>
    <t>PERSONAL CARE</t>
  </si>
  <si>
    <t>LIQUID BATH SOAP</t>
  </si>
  <si>
    <t>LUX BOTANICALS</t>
  </si>
  <si>
    <t>LUX BOTANICALS - LIQUID BATH SOAP</t>
  </si>
  <si>
    <t>LUX KEMASAN HEMAT RP 5000, LEBIH HEMAT, LEBIH GLOWING, WANGI TAHAN LAMA</t>
  </si>
  <si>
    <t>LUX BOTANICAL BODY WASH - JAN - 2021</t>
  </si>
  <si>
    <t>BHSI, DJS, KNYATA, LKDI, FTV, SINEMA, SHI</t>
  </si>
  <si>
    <t>https://drive.google.com/drive/folders/1wGqM7Fr5jl5bXjs_utedJ2IDSXe_UOYI?usp=drive_link</t>
  </si>
  <si>
    <t>https://drive.google.com/drive/folders/1fBTKVqJdnJLR8zBv-Ct6iNyQ95RbOtcJ?usp=drive_link</t>
  </si>
  <si>
    <t>RANGE OF TOILETRIES</t>
  </si>
  <si>
    <t>ALL TOILETRI</t>
  </si>
  <si>
    <t>CITRA LULUR NATURAL WHITE</t>
  </si>
  <si>
    <t>CITRA LULUR NATURAL WHITE - ALL TOILETRI</t>
  </si>
  <si>
    <t>KULIT BERSIH CERAH BERCAHAYA, SABUN LULUR NATURAL WHITE, LULUR BADAN NATURAL WHITE</t>
  </si>
  <si>
    <t>CITRA SOAP - FEB - 2021</t>
  </si>
  <si>
    <t>https://drive.google.com/drive/folders/1izvwWxCxTnzGyvqPVsInR6ANY9tMRFnO?usp=drive_link</t>
  </si>
  <si>
    <t>https://drive.google.com/drive/folders/15rh-JbEUAR38Ay2SFJSgsgC6Pf_7IMhS?usp=drive_link</t>
  </si>
  <si>
    <t>HAIR CARE PRODUCTS</t>
  </si>
  <si>
    <t>SHAMPOO</t>
  </si>
  <si>
    <t>CLEAR ANTI KETOMBE</t>
  </si>
  <si>
    <t>CLEAR ANTI KETOMBE - SHAMPOO</t>
  </si>
  <si>
    <t>BARU CLEAR FORMULA GEL CAIR, TEKNOLOGI ANTI KETOMBE TERBAIK, SIKAT HABIS KETOMBE, MELINDUNGI DARI KUMAN</t>
  </si>
  <si>
    <t>CLEAR SHAMPOO ICE COOL MENTHOL - FEB - 2021</t>
  </si>
  <si>
    <t>BHSI, KNYATA, PB, SHI</t>
  </si>
  <si>
    <t>https://drive.google.com/drive/folders/1zVIWsK6J1i8fuMrHA6yfLU_g6F1vXzff?usp=drive_link</t>
  </si>
  <si>
    <t>https://drive.google.com/drive/folders/1UT2GhDB8u-qx3t8VcxbpFN5hSnuWY3aj?usp=drive_link</t>
  </si>
  <si>
    <t>LIFEBUOY ANTI DANDRUFF</t>
  </si>
  <si>
    <t>LIFEBUOY ANTI DANDRUFF - SHAMPOO</t>
  </si>
  <si>
    <t>HEMAT 35% DENGAN KEMASAN 900ML, KETOMBE HILANG, RAMBUT RONTOK BERKURANG, DAPATKAN DI TOKO DAN E-COMMERCE FAVORITEMU!</t>
  </si>
  <si>
    <t>LIFEBUOY SHAMPOO ANTI DANDRUFF - FEB - 2021</t>
  </si>
  <si>
    <t>DJS, FTV, SINEMA, SHI</t>
  </si>
  <si>
    <t>https://drive.google.com/drive/folders/1HY5TAMbiIvU7ReHZqoo-DstJGFpfus9Y?usp=drive_link</t>
  </si>
  <si>
    <t>DOVE SUPER</t>
  </si>
  <si>
    <t>DOVE SUPER - SHAMPOO</t>
  </si>
  <si>
    <t>BARU DOVE SUPER SHAMPOO #SUPERHAIR SUPERDAY, DOVE SUPER SHAMPOO 3IN1 SHAMPOO DENGAN SERUM</t>
  </si>
  <si>
    <t>DOVE SHAMPOO ANTI HAIRFALL - FEB - 2021</t>
  </si>
  <si>
    <t>BHSI, KNYATA, PB, SC, FTV, SHI</t>
  </si>
  <si>
    <t>https://drive.google.com/drive/folders/1qaHfuzH1zwrhXqKNq7KeLNvO0sSzM9X3?usp=drive_link</t>
  </si>
  <si>
    <t>BODY WASH</t>
  </si>
  <si>
    <t>DOVE DEEPLY NOURISHING</t>
  </si>
  <si>
    <t>KEMASAN HEMAT RP 5000, LEBIH TERAWAT, LEBIH GLOWING, WANGI TAHAN LAMA</t>
  </si>
  <si>
    <t>LUX BOTANICAL BODY WASH - FEB - 2021</t>
  </si>
  <si>
    <t>DJS, KNYATA, PB, SC, FTV, SINEMA, SHI</t>
  </si>
  <si>
    <t>https://drive.google.com/drive/folders/1d9sQzPsSwGrC2dOjZAWsNsEsSesH-nvW?usp=drive_link</t>
  </si>
  <si>
    <t>https://drive.google.com/drive/folders/1qY8QshUakZzQ3brON0yiKi5AQ783rZBo?usp=drive_link</t>
  </si>
  <si>
    <t>TOOTHPASTE, DENTAL CREAM, TOOTHBRUSH</t>
  </si>
  <si>
    <t>TOOTHPASTE</t>
  </si>
  <si>
    <t>CLOSE UP EVER FRESH</t>
  </si>
  <si>
    <t>CLOSE UP EVER FRESH - TOOTHPASTE</t>
  </si>
  <si>
    <t>BARU TRIPLE FRESH FORMULA, MELAWAN BAKTERI HINGGA 99%</t>
  </si>
  <si>
    <t>CLOSEUP TRIPLE FRESH FORMULA - JAN - FEB - 2021</t>
  </si>
  <si>
    <t>M 15+</t>
  </si>
  <si>
    <t>BHSI, DJS, KNYATA, PH,PH,PB,FTV,SINEMA</t>
  </si>
  <si>
    <t>https://drive.google.com/drive/folders/1AU9aGEBBGYBpBpaKrbz1D6C2LUI61xDa</t>
  </si>
  <si>
    <t>https://drive.google.com/drive/folders/1YblxOkd8QnXC3ykHqjcrQ3d1b3_-eJ0a?usp=sharing</t>
  </si>
  <si>
    <t>DEODORANT, BODY ODOUR</t>
  </si>
  <si>
    <t>ALL DEODORANT</t>
  </si>
  <si>
    <t>REXONA DEO LOTION</t>
  </si>
  <si>
    <t>REXONA DEO LOTION - ALL DEODORANT</t>
  </si>
  <si>
    <t>REXONA DEO-LOTION EDISI VIA VALLEN HANYA RP. 2, 000,- , CERAH &amp; SEGAR KETI CERAH DALAM 5 HARI</t>
  </si>
  <si>
    <t>REXONA WOMEN DEO LOTION - MAY - 2021</t>
  </si>
  <si>
    <t>BC, SC, FTV, SHI</t>
  </si>
  <si>
    <t>https://drive.google.com/drive/folders/1QoNWfRDemCQ8YpBiLKnw8OSJpK7yBn_S?usp=drive_link</t>
  </si>
  <si>
    <t>DOVE PERAWATAN RAMBUT RONTOK</t>
  </si>
  <si>
    <t>DOVE PERAWATAN RAMBUT RONTOK - SHAMPOO</t>
  </si>
  <si>
    <t>BARU! DOVE SERUM SAMPO, RONTOK BERKURANG HINGGA 99%, GA LEPEK, WANGI TAHAN LAMA</t>
  </si>
  <si>
    <t>DOVE SHAMPOO ANTI HAIRFALL - MAY - JUN - 2021</t>
  </si>
  <si>
    <t>BC, BHSI, KNYATA, SHI, ZAHRA</t>
  </si>
  <si>
    <t>https://drive.google.com/drive/folders/1weogkHrteFQi7D6CrG_ZLcvhJ3BxOeka?usp=drive_link</t>
  </si>
  <si>
    <t>https://drive.google.com/drive/folders/1exO9Lxs0TFTD9NCfXuupruruBLuZ6vBs?usp=drive_link</t>
  </si>
  <si>
    <t>FACIAL CARE PRODUCTS</t>
  </si>
  <si>
    <t>FACE CLEANSER</t>
  </si>
  <si>
    <t>POND'S VITAMIN MICELLAR WATER</t>
  </si>
  <si>
    <t>POND'S VITAMIN MICELLAR WATER - FACE CLE</t>
  </si>
  <si>
    <t>PONDS VITAMIN MICELLAR WATER BERSIHKAN KOTORAN &amp; KUMAN, CERAH TERNUTRISI DENGAN VITAMIN, KEKUATAN 3 IN 1, ANGKAT 99% MAKE-UP</t>
  </si>
  <si>
    <t>JAKARTA</t>
  </si>
  <si>
    <t>PONDS GEO JAKARTA - FEB - MAR - 2021</t>
  </si>
  <si>
    <t>LKDI, SINEMA, SHI</t>
  </si>
  <si>
    <t>https://drive.google.com/drive/folders/1hyn0-Xo4JhqaW9S4Tl3BWNLyvZjAxlNb?usp=drive_link</t>
  </si>
  <si>
    <t>https://drive.google.com/drive/folders/1QGh4hHAPqGRSWMJakmPo3XI71woR9edE?usp=drive_link</t>
  </si>
  <si>
    <t>DOVE</t>
  </si>
  <si>
    <t>BARU! DOVE SERUM SAMPO. RONTOK BERKURANG HINGGA 99% GA LEPEK, WANGI BARU TAHAN LAMA</t>
  </si>
  <si>
    <t>DOVE SHAMPOO ANTI HAIRFALL - JULY - 2021</t>
  </si>
  <si>
    <t>ANJANI, BHSI, DJS</t>
  </si>
  <si>
    <t>https://drive.google.com/drive/folders/1OEFauZYqbjs9Ktd2ilYQVnAvDCf2eNgQ?usp=drive_link</t>
  </si>
  <si>
    <t>https://drive.google.com/drive/folders/1mFF-ho6_m2FQRaWOdFOnz8Dt63q_fMEp?usp=drive_link</t>
  </si>
  <si>
    <t>BARU LUX , NGAN RP 2.500, BUNGKUS EKONOMIS, PIKEUN KULIT ANU GLOWING JEUNG SEUNGIT</t>
  </si>
  <si>
    <t>WEST JAVA</t>
  </si>
  <si>
    <t>LUX BOTANICALS SHOWER GEO JAWA BARAT - AUG - 2021</t>
  </si>
  <si>
    <t>F 15+ UML</t>
  </si>
  <si>
    <t>ANJANI, KNYATA, NUR, PB, SINEMA, SHI</t>
  </si>
  <si>
    <t>https://drive.google.com/drive/folders/1tMjngm0uK1YUfXSVi6dI2aIRB_mygdtZ?usp=drive_link</t>
  </si>
  <si>
    <t>https://drive.google.com/drive/folders/1kfx9vnztN62E93t1N16uPz5CRPqDm_rc?usp=drive_link</t>
  </si>
  <si>
    <t>PERFUMES, COLOGNE</t>
  </si>
  <si>
    <t>PERFUME</t>
  </si>
  <si>
    <t>VITALIS COSMETIC</t>
  </si>
  <si>
    <t>VITALIS EAU DE GLAMOUR HIJAB</t>
  </si>
  <si>
    <t>VITALIS EAU DE GLAMOUR HIJAB - PERFUME</t>
  </si>
  <si>
    <t>VITALIS EAU DE GLAMOUR, LEBIH TAHAN LAMA DENGAN BODY ODOR CONTROL</t>
  </si>
  <si>
    <t>VITALIS - NOV - 2021</t>
  </si>
  <si>
    <t>F 20-34 UM1</t>
  </si>
  <si>
    <t>FTV, SDC</t>
  </si>
  <si>
    <t>https://drive.google.com/drive/folders/1UUvWFLx2-jfXO4iwSC6_TNrc36nLkXAU?usp=drive_link</t>
  </si>
  <si>
    <t>https://drive.google.com/drive/folders/1so9rTwfOSHl2XFUvMnj54abUX_I8DhAC?usp=drive_link</t>
  </si>
  <si>
    <t>FACE CARE</t>
  </si>
  <si>
    <t>HEBE BEAUTY STYLE</t>
  </si>
  <si>
    <t>Y.O.U GOLDEN AGE</t>
  </si>
  <si>
    <t>Y.O.U GOLDEN AGE REFINING SERUM - FACE C</t>
  </si>
  <si>
    <t>Y.O.U GOLDEN AGE REFINING SERUM BUY 1 GET 2 FREE</t>
  </si>
  <si>
    <t>GOLDEN AGE SERUM - NOV - 2021</t>
  </si>
  <si>
    <t>F 25-34 UM1</t>
  </si>
  <si>
    <t>https://drive.google.com/drive/folders/1t2fYQ451CrBCEVGwTy_ULyTolCA40YJf?usp=drive_link</t>
  </si>
  <si>
    <t>https://drive.google.com/drive/folders/1tuxuK1h_ZA0xEnSkqSIxQs8or0g3vgn_?usp=drive_link</t>
  </si>
  <si>
    <t>NUTRISI UNTUK TUMBUH AKTIF &amp; BERENERGI!</t>
  </si>
  <si>
    <t>MILO RTD - NOV - 2021 - EYETRACKING</t>
  </si>
  <si>
    <t>KNYATA, FTV, SINEMA, SHI, SDC</t>
  </si>
  <si>
    <t>https://drive.google.com/drive/folders/1zeuTok4VPovS5lD8sV4ZZBaM0_5aeZKL?usp=drive_link</t>
  </si>
  <si>
    <t>WALL'S POPULAIRE</t>
  </si>
  <si>
    <t>WALL'S POPULAIRE - ICE CREAM</t>
  </si>
  <si>
    <t>ES KRIM MILKY &amp; CREAMY YANG BAIK UNTUKMU!</t>
  </si>
  <si>
    <t>POPULARE CORE - NOV - 2021 - ACUMEN</t>
  </si>
  <si>
    <t>https://drive.google.com/drive/folders/135S8YFc9MM3Fn5VVK9rs4a4haAjVuPy2?usp=drive_link</t>
  </si>
  <si>
    <t>BANGO KUNCI KELEZATAN MASAKAN SEJAK 1928, BANGO KEMASAN RP 3000 KINI EKSTRA ISI 10%, BELI SEKARANG!</t>
  </si>
  <si>
    <t>KECAP BANGO - NOV - 2021</t>
  </si>
  <si>
    <t>https://drive.google.com/drive/folders/1-vLojInJ-cucQ0-n9TazHwD9qd6QNj0z?usp=drive_link</t>
  </si>
  <si>
    <t>https://drive.google.com/drive/folders/1Tqpt3U2Y9sz0JP3Z5KJFxSkKbZg7Zcyb?usp=drive_link</t>
  </si>
  <si>
    <t>SIAP ISI SEMANGATMU! INDOMIE GEPREK PEDASNYA NGEGEPREK, INDOMIE ACEH REMPAHNYA RAME, INDOMIE RENDANG PEDANYA NENDANG, AYO ISI SEMANGATMU!</t>
  </si>
  <si>
    <t>INDOMIE - DEC - 2021 - EYETRACKING ONLY</t>
  </si>
  <si>
    <t>DR, MLME, FTV</t>
  </si>
  <si>
    <t>https://drive.google.com/drive/folders/1f4tHF9719BnPCGFAeQLDVqSM8HUOPePa?usp=drive_link</t>
  </si>
  <si>
    <t>POP MIE SOBI PARTY. PEGANGAN SABI BUAT JADI SERU. MINGGU, 12 DECEMBER 2021 19.00 DI VIDEO.COM</t>
  </si>
  <si>
    <t>POP MIE - DEC - 2021 - EYETRACKING ONLY</t>
  </si>
  <si>
    <t>DJS, LSTS, FTV</t>
  </si>
  <si>
    <t>https://drive.google.com/drive/folders/15Xc53cAehz4dWpmZtrsUQkiU2VrDzgci?usp=drive_link</t>
  </si>
  <si>
    <t>SEDANG SIBUK? CEPETAN PESAN GOFOOD. CEPAT SAMPENYA, CEPAT UENAKNYA. PROMO GAJIAN PAKAI GOPAY DISKON S.D. 110RB</t>
  </si>
  <si>
    <t>GOFOOD - DEC - 2021</t>
  </si>
  <si>
    <t>DJS,DR, SI, KNYATA, LSTS, SINEMA, SHI</t>
  </si>
  <si>
    <t>https://drive.google.com/drive/folders/1J1hn0TLkfvVNZuvbJ7-TI38k96ZEoCDU?usp=sharing</t>
  </si>
  <si>
    <t>https://drive.google.com/drive/folders/1uBoHQDd_kWN421cKaQOYabUXWHDBn8E5?usp=drive_link</t>
  </si>
  <si>
    <t>GRAB MART - MOBILE APPLICATION</t>
  </si>
  <si>
    <t>GRABMART MAKANTHON DOBEL DISKONAN TIAP BELANJA APA AJA. BELANJA SEKARANG. DISKON S.D 30% + DISKON S.D 40%</t>
  </si>
  <si>
    <t>GRABMART - NOV - 2021</t>
  </si>
  <si>
    <t>BHSI, DJS, KNYATA, LSTS, FTV, SHI, SDC</t>
  </si>
  <si>
    <t>https://drive.google.com/drive/folders/1UvmWdSBN-i2oPmEhOQD4OtejFbts1a0I?usp=drive_link</t>
  </si>
  <si>
    <t>https://drive.google.com/drive/folders/1A0Zi3m58kRwTqOJU30bsOa9KtE6FZjcU?usp=drive_link</t>
  </si>
  <si>
    <t>KECAP INDOFOOD - NOV - DEC - 2021</t>
  </si>
  <si>
    <t>NOV - DEC</t>
  </si>
  <si>
    <t>DJS, DR, MLME, FTV</t>
  </si>
  <si>
    <t>https://drive.google.com/drive/folders/1GkxGlQYK19_VvBvdGiBdvfvWzMOcoQur?usp=drive_link</t>
  </si>
  <si>
    <t>https://drive.google.com/drive/folders/1u_Ij7nNETu6LRB4N5lRjVD8li5-OOLsJ?usp=drive_link</t>
  </si>
  <si>
    <t>SARIMI 2</t>
  </si>
  <si>
    <t>SARIMI 2 - INSTANT NOODLE</t>
  </si>
  <si>
    <t>SARIMI ISI 2. HARGA HEMAT. ASIK BUAT BARENG - BARENG</t>
  </si>
  <si>
    <t>SARIMI - DEC - 2021</t>
  </si>
  <si>
    <t>https://drive.google.com/drive/folders/1-9tCeTGRVdWf2I45Fj83SDpaNvYa1ZF6?usp=drive_link</t>
  </si>
  <si>
    <t>https://drive.google.com/drive/folders/1UttztHSBJ2dRo-XGz_V9GSTh1KXgpSTw?usp=drive_link</t>
  </si>
  <si>
    <t>HEAVENLY BLUSH</t>
  </si>
  <si>
    <t>HEAVENLY BLUSH GREEK YOGHURT</t>
  </si>
  <si>
    <t>WELLNESS YOGHURT DRINK SPECIALIST</t>
  </si>
  <si>
    <t>DBI+</t>
  </si>
  <si>
    <t>VIDIO</t>
  </si>
  <si>
    <t>NIKMATI ENERGI BERNUTRISI, MILO SELAGI DINGIN</t>
  </si>
  <si>
    <t>MILO - DEC - 2021 - EYETRACKING ONLY</t>
  </si>
  <si>
    <t>DJS, KNYATA, MLME, FTV, SHI</t>
  </si>
  <si>
    <t>GRABBIKE/ GRABCAR YUK INDONESIA KITA KEMON. DISKON 10X PERJALANAN. KODE PROMO : YUKGRAB</t>
  </si>
  <si>
    <t>GRAB TRANSPORT - NOV - DES - 2021</t>
  </si>
  <si>
    <t>BHSI, DJS, DR, KNYATA, FTV, SHI, SDC</t>
  </si>
  <si>
    <t>https://drive.google.com/drive/folders/1EwD4TkkjT_DxJjndDHRRCr4XPvC7MKWf?usp=drive_link</t>
  </si>
  <si>
    <t>https://drive.google.com/drive/folders/1K3_2alRn8tol_BiJZVtumq_kWqza7ZdJ?usp=drive_link</t>
  </si>
  <si>
    <t>MENU MULAI RP 10RB + DISKON S.D 60% + GRATIS ONGKIR. GRABFOOD MAKANTHON KULINERAN SESUKA HATI COMBO DISKON TIAP HARI. HOKBEN, KOPI KENANGAN, MCD, PHD, PIZZA HUT, STARBUCKS</t>
  </si>
  <si>
    <t>GRABFOOD - NOV - DEC - 2021</t>
  </si>
  <si>
    <t>BHSI, DJS, DR, KNYATA, FTV, SINEMA, SHI</t>
  </si>
  <si>
    <t>https://drive.google.com/drive/folders/1KvPP9t-Xj-NTg23w2a2HXH8-zgRuOGCy?usp=drive_link</t>
  </si>
  <si>
    <t>https://drive.google.com/drive/folders/1inoASI6ugp35wGdw-Y7tixel5x8B6Nsz?usp=drive_link</t>
  </si>
  <si>
    <t>CHIKI TWIST</t>
  </si>
  <si>
    <t>CHIKI TWIST - SNACK</t>
  </si>
  <si>
    <t>INI TWIST JAGUNG BAKAR YANG DICARI-CARI!, CHIKI TWIST RASA JAGUNG BAKAR, BIKIN SERUMU GA ABIS-ABIS</t>
  </si>
  <si>
    <t>CHIKI TWIST - DEC - 2021</t>
  </si>
  <si>
    <t>AA 5-19 UM</t>
  </si>
  <si>
    <t>FTV, LSTS</t>
  </si>
  <si>
    <t>https://drive.google.com/drive/folders/1UgWobLslRYjeexQfThFMPrlghMBvs64-?usp=drive_link</t>
  </si>
  <si>
    <t>https://drive.google.com/drive/folders/1ZIh9bzicI3uMDc_Ke_GVgB65cvo1UQTA?usp=drive_link</t>
  </si>
  <si>
    <t>TVC CHIKI TWIST</t>
  </si>
  <si>
    <t>TVC+DBI CHIKI TWIST</t>
  </si>
  <si>
    <t>PUSAKA TRADISI IBU/PARAGON TECHNOLOGY AND INNOVATION (10/2020)</t>
  </si>
  <si>
    <t>WARDAH</t>
  </si>
  <si>
    <t>WARDAH CRYSTAL SECRET - FACE CARE</t>
  </si>
  <si>
    <t>BARU! WARDAH CRYSTAL SECRET, DENGAN 2X EDELWEISS EXTRACT &amp; ALPHA ARBUTIN, KULIT CERAH BERCAHAYA SEBENING KRISTAL</t>
  </si>
  <si>
    <t>WARDAH CRYSTAL SECRET - DEC - 2021</t>
  </si>
  <si>
    <t>F 20-44 UM</t>
  </si>
  <si>
    <t>BHSI, DR, FTV</t>
  </si>
  <si>
    <t>https://drive.google.com/drive/folders/1I62LVFzGYz918dMD1d8IKCdzdUBWeSug?usp=drive_link</t>
  </si>
  <si>
    <t>https://drive.google.com/drive/folders/1QEQ4ZB9LRQxEXXgpgUo6321dLOsGvvp6?usp=drive_link</t>
  </si>
  <si>
    <t>TVC WARDAH</t>
  </si>
  <si>
    <t>TVC+DBI WARDAH</t>
  </si>
  <si>
    <t>ONE GRAB</t>
  </si>
  <si>
    <t>ONE GRAB - MOBILE APPLICATION</t>
  </si>
  <si>
    <t>GRAB KIRIM 100+ KOTA, SEJAM TIBA BETA, MAGNUM, OREO, CADBUDRRY DAIRY MILK, BARU! LAYANAN GRABFOOD &amp; GRABMART</t>
  </si>
  <si>
    <t>ONE GRAB - MOBILE APPLICATION -DEC-2021-JAN-2022</t>
  </si>
  <si>
    <t>DEC 2021 - JAN 2022</t>
  </si>
  <si>
    <t>BHSI, DR, FTV, LSTS, SHI</t>
  </si>
  <si>
    <t>https://drive.google.com/drive/folders/1J6GI2K--ed0tTc9vwgb_s-fO0gkIObz2?usp=drive_link</t>
  </si>
  <si>
    <t>https://drive.google.com/drive/folders/1OZOdO9uLK8cWTKUt18ONchj9t_m9vApz?usp=drive_link</t>
  </si>
  <si>
    <t>TVC GRAB</t>
  </si>
  <si>
    <t>TVC+DBI GRAB</t>
  </si>
  <si>
    <t>NIKMATI ENERGI BERNUTRISI, NUTRISI UNTUK TUMBUH AKTIF &amp; BERENERGI!</t>
  </si>
  <si>
    <t>MILO RTD - JAN - 2022</t>
  </si>
  <si>
    <t>DR, FTV, KNYATA, SEINEMA, SHI</t>
  </si>
  <si>
    <t>https://drive.google.com/drive/folders/1YEr9TK8aWORzj1G0O6j7kGF8-b4Ku_Mc?usp=drive_link</t>
  </si>
  <si>
    <t>https://drive.google.com/drive/folders/1CFuL-oEUhQGciLpqz2QWiPnNYY5fTf_3?usp=drive_link</t>
  </si>
  <si>
    <t>TVC MILO</t>
  </si>
  <si>
    <t>TVC+DBI MILO</t>
  </si>
  <si>
    <t>REXONA WOMEN</t>
  </si>
  <si>
    <t>REXONA BARU HANYA RP 2.500, KETI WANGI SEGAR SEHARIAN</t>
  </si>
  <si>
    <t>REXONA DEO LOTION - JAN - 2022</t>
  </si>
  <si>
    <t>DR, FTV, LSTS, PB</t>
  </si>
  <si>
    <t>https://drive.google.com/drive/folders/1-_sYsjaO9GriVmOogUem0K9F35Z4XrhQ?usp=drive_link</t>
  </si>
  <si>
    <t>https://drive.google.com/drive/folders/1P7y4VwrgHpjAh8NJjYurBnVH5yGbCw0A?usp=drive_link</t>
  </si>
  <si>
    <t>TVC REXONA</t>
  </si>
  <si>
    <t>TVC+DBI REXONA</t>
  </si>
  <si>
    <t>PEPSODENT COMPLETE 8 ACTION</t>
  </si>
  <si>
    <t>PEPSODENT COMPLETE 8 ACTION - TOOTHPASTE</t>
  </si>
  <si>
    <t>DAPATKAN 8 MANFAAT DALAM 1 PASTA GIGI, PERLINDUNGAN SELURUH GIGI DAN MULUT</t>
  </si>
  <si>
    <t>PEPSODENT COMPLETE8 - JAN - 2022</t>
  </si>
  <si>
    <t>3SMS, BHSI, CH, DR, FTV, GGS,KNYATA,LSTS,MT,SHI</t>
  </si>
  <si>
    <t>https://drive.google.com/drive/folders/1z4dyD8Fer-UIxClemceD5VyatQ5aaHVB?usp=drive_link</t>
  </si>
  <si>
    <t>https://drive.google.com/drive/folders/1kNkV8e0njWZsQiKTXrQdeOswbO1bp5Q2?usp=drive_link</t>
  </si>
  <si>
    <t>TVC PEPSODENT</t>
  </si>
  <si>
    <t>TVC+DBI PEPSODENT</t>
  </si>
  <si>
    <t>PEPSODENT SENSITIVE MINERAL EXPERT</t>
  </si>
  <si>
    <t>PEPSODENT SENSITIVE MINERAL EXPERT - TOO</t>
  </si>
  <si>
    <t>CEGAH NGILU DATANG KEMBALI, +ACTIVE REMIN COMPLEX, BANTU PERBAIKI GIGI SENSITIF UNTUK REDAKAN NGILU TEPAT PADA SUMBERNYA</t>
  </si>
  <si>
    <t>SENSITIVE MINERAL EXPERT BY PEPSODENT - JAN - 2022</t>
  </si>
  <si>
    <t>https://drive.google.com/drive/folders/1QAbYMTrO8UMFCwYyn4PYVrlC7BFpXiFu?usp=drive_link</t>
  </si>
  <si>
    <t>https://drive.google.com/drive/folders/1EQXQAToPLb3YVRcxhRAJCoHgI9r_fBGI?usp=drive_link</t>
  </si>
  <si>
    <t>CLOSE UP</t>
  </si>
  <si>
    <t>JANGAN RAGU UNTUK LEBIH DEKAT #SPEAKUPFORLOVE, NAFAS SEGAR 12 JAM &amp; LEBIH PERCAYA DIRI</t>
  </si>
  <si>
    <t>CLOSEUP - JAN - 2022</t>
  </si>
  <si>
    <t>3SMS, BHSI, CH, DR, FTV, GGS,KNYATA,LSTS, MHTS, MT, A&amp;D, SHI</t>
  </si>
  <si>
    <t>https://drive.google.com/drive/folders/1k-h49xZSWoyzPbVSLm9rweooEZ3tpfdy?usp=drive_link</t>
  </si>
  <si>
    <t>https://drive.google.com/drive/folders/1WI2LgF30zRPFWGHXJ_xlYTvkbL1XCdPN?usp=drive_link</t>
  </si>
  <si>
    <t>TVC CLOSE UP</t>
  </si>
  <si>
    <t>TVC+DBI CLOSE UP</t>
  </si>
  <si>
    <t>PEPSODENT</t>
  </si>
  <si>
    <t>PEPSODENT - TOOTHPASTE</t>
  </si>
  <si>
    <t>SIKAT GIGI 2X SEHARI PAGI DAN MALAM, PERLINDUNGAN MAKSIMAL 10X DARI GIGI BERLUBANG</t>
  </si>
  <si>
    <t>PEPSODENT PENCEGAH BERLUBANG - JAN - 2022</t>
  </si>
  <si>
    <t>3SMS, BHSI, CH, CDS, DR, FTV, 5 MORE</t>
  </si>
  <si>
    <t>https://drive.google.com/drive/folders/1iLqf_JYQ1yo3IMwRVyrIbqeUD_ctZsOV?usp=drive_link</t>
  </si>
  <si>
    <t>https://drive.google.com/drive/folders/1P1RRoWp2LjgUGtvZbnOle94rpTSh-DX7?usp=drive_link</t>
  </si>
  <si>
    <t>TVC PEPSODENT PENCEGAH BERLUBANG</t>
  </si>
  <si>
    <t>TVC+DBI PEPSODENT PENCEGAH BERLUBANG</t>
  </si>
  <si>
    <t>RASAKAN KEMURNIANNYA! #YANGDIPERCAYA, BADE KUMAHA SITUASINA, PILIH #YANGDIPERCAYA</t>
  </si>
  <si>
    <t>BEAR BRAND GEO WEST JAVA - NOV - DEC - 2021</t>
  </si>
  <si>
    <t>BHSI, DJS, DR, II, MLME, SHI, SCDC</t>
  </si>
  <si>
    <t>https://drive.google.com/file/d/15xMiUTKAdi0TdKV1Pq563tBgXgWUM7-n/view?usp=drive_link</t>
  </si>
  <si>
    <t>https://drive.google.com/drive/folders/1bNxrKJDKL_0vdGZ_8pK6fNh0NKfuARtj?usp=drive_link</t>
  </si>
  <si>
    <t>TVC BEAR BRAND</t>
  </si>
  <si>
    <t>TVC+DBI BEAR BRAND</t>
  </si>
  <si>
    <t>RASAKAN KEMURNIANNYA! #YANGDIPERCAYA, OPO WAE SITUASINE, PILI #YANG DIPERCAYA</t>
  </si>
  <si>
    <t>BEAR BRAND GEO EAST JAVA - NOV - DEC - 2021</t>
  </si>
  <si>
    <t>https://drive.google.com/file/d/109zepv-ancTHd5CHfHTlZZYCOI117mj0/view?usp=drive_link</t>
  </si>
  <si>
    <t>https://drive.google.com/drive/folders/1DORp9FSBSyoQs68yPZg0ua9RiMEIQ1TA?usp=drive_link</t>
  </si>
  <si>
    <t>ISINYA 2 HARGA HEMAT, ASIK BUAT BARENG-BARENG</t>
  </si>
  <si>
    <t>SARIMI - JAN - 2022 - EYETRACKING ONLY</t>
  </si>
  <si>
    <t>https://drive.google.com/drive/folders/16EKX0MczPy-sw1ADIX5nX0PSQ_UHsveh?usp=drive_link</t>
  </si>
  <si>
    <t>SPOTIFY AB</t>
  </si>
  <si>
    <t>SPOTIFY</t>
  </si>
  <si>
    <t>SPOTIFY - MOBILE APPLICATION</t>
  </si>
  <si>
    <t>CARI TAHU KILAS BALIK 2021, KAMU DI WWW.SPOTIFY.COM/WRAPPED</t>
  </si>
  <si>
    <t>SPOTIFY - DEC - 2021 - EYETRACKING ONLY</t>
  </si>
  <si>
    <t>HS, HIP, HK, HS, KP, SS</t>
  </si>
  <si>
    <t>https://drive.google.com/drive/folders/1PultitJa0eMSNFP93K2lHvVISkNojiFM?usp=drive_link</t>
  </si>
  <si>
    <t>PEDASNYA BIKIN SERU!, PEDES GLEDEEK GORENG &amp; PEDES DOWER KUAH, AWAS KETAGIHAN</t>
  </si>
  <si>
    <t>POPMIE - JAN - 2022 - EYETRACKING ONLY</t>
  </si>
  <si>
    <t>DJS, DR</t>
  </si>
  <si>
    <t>https://drive.google.com/drive/folders/1d7IYUO9DK6ra-DoE1Pwh5XxWBrH0kL7m?usp=drive_link</t>
  </si>
  <si>
    <t>https://drive.google.com/drive/folders/1KQ0TUDAXKn9Ky2xvJf75vIDjGoRiY-Rt?usp=drive_link</t>
  </si>
  <si>
    <t>GRABFOOD</t>
  </si>
  <si>
    <t>GRABFOOD JAJAN SAMPE PUAS PROMONYA BABLAS, DISKON S/D RP 100RB, GABUNGIN DENGAN VIP GRATIS ONGKIR</t>
  </si>
  <si>
    <t>GRABFOOD - JAN - 2022 - EYETRACKING ONLY</t>
  </si>
  <si>
    <t>BHSI, DR, FTV, KNYATA, SHI</t>
  </si>
  <si>
    <t>https://drive.google.com/drive/folders/1koddbPhZaBhsPWtDR1t7SPBvEbZjcO8g?usp=drive_link</t>
  </si>
  <si>
    <t>GOFOOD - JAN - 2022 - EYETRACKING ONLY</t>
  </si>
  <si>
    <t>DR, KNYATA, LSTS, SINEMA, SHI</t>
  </si>
  <si>
    <t>https://drive.google.com/drive/folders/1BoC7qyCswWqReWd6AZOYzpitpvgZGCoQ?usp=drive_link</t>
  </si>
  <si>
    <t>TERIMA KASIH INDONESIA, SELAMA INDOMIE 50 TAHUN KITA BERSAMA. TERUS HIUDPKAN SELERA INDONESIA.</t>
  </si>
  <si>
    <t>INDOMIE - JAN - FEB - 2022</t>
  </si>
  <si>
    <t>DR, FTV</t>
  </si>
  <si>
    <t>https://drive.google.com/drive/folders/1oirIkipKOcCmO44jHsza6yq0Uw6aOPps?usp=drive_link</t>
  </si>
  <si>
    <t>https://drive.google.com/drive/folders/1T7B28QIRKSr_-mLbLZKsWsHydmvjeMUz?usp=drive_link</t>
  </si>
  <si>
    <t>TVC INDOMIE</t>
  </si>
  <si>
    <t>TVC+DBI INDOMIE</t>
  </si>
  <si>
    <t>CUMA SEJUTAAN PASTI AWESOME, KAMERA 48MP, BATERAI 5000MAH. 3/ 32GB RP 1.599.000 &amp; 4/64GB 1.799.000. BELI SEKARANG WWW.SAMSUNG.COM/ID</t>
  </si>
  <si>
    <t>SAMSUNG GALAXY A03 - FEB - 2022</t>
  </si>
  <si>
    <t>AA 15-29 UM</t>
  </si>
  <si>
    <t>https://drive.google.com/drive/folders/1J9TeM3EaP7jxx0coLq_3rncnWiNsDkfa?usp=drive_link</t>
  </si>
  <si>
    <t>https://drive.google.com/drive/folders/1yF0cy2atE8URNUYKUZnVsZLR5b8UzO5T?usp=drive_link</t>
  </si>
  <si>
    <t>TVC SAMSUNG</t>
  </si>
  <si>
    <t>TVC+DBI SAMSUNG</t>
  </si>
  <si>
    <t>LAUNDRY CLEANSER &amp; CARE, FABRIC SOFT'</t>
  </si>
  <si>
    <t>LIQUID DETERGENT</t>
  </si>
  <si>
    <t>WING'S</t>
  </si>
  <si>
    <t>SOSOFT</t>
  </si>
  <si>
    <t>SOSOFT - LIQUID DETERGENT</t>
  </si>
  <si>
    <t>BARU SOSOFT 
NATURE + TECHNOLOGY, SOLUSI BERSIH WANGI, &amp; LEMBUT DARI TUMBUHAN, AMPUH ANGKAT NODA RAWAT BAJU. KINI TERSEDIA DI : ALFAMART &amp; INDOMARET</t>
  </si>
  <si>
    <t>SOSOFT - FEB - 2022</t>
  </si>
  <si>
    <t>DR, LSTS</t>
  </si>
  <si>
    <t>https://drive.google.com/drive/folders/1KEi2Sw8UEUnacaUsgFT2ddKmoex6TvZK?usp=drive_link</t>
  </si>
  <si>
    <t>https://drive.google.com/drive/folders/1vtwulUmvqde3soMnWU9pQGkInKK7c37c?usp=drive_link</t>
  </si>
  <si>
    <t>TVC SO SOFT</t>
  </si>
  <si>
    <t>TVC+DBI SO SOFT</t>
  </si>
  <si>
    <t>PEDASNYA BIKIN SERU! POPMIE PEDES GLEDEEK GORENG &amp; PEDES DOWER KUAH</t>
  </si>
  <si>
    <t>POPMIE - JAN - FEB - 2022</t>
  </si>
  <si>
    <t>DJS, DR, SUSTER EL</t>
  </si>
  <si>
    <t>TVC POP MIE</t>
  </si>
  <si>
    <t>TVC+DBI POP MIE</t>
  </si>
  <si>
    <t>BLI ONLY</t>
  </si>
  <si>
    <t>SARIMI 2 - FEB - 2022 - EYETRACKING ONLY</t>
  </si>
  <si>
    <t>https://drive.google.com/drive/folders/1e2PDx6ROxjJxV1k6KH3d9rKc6UQQ2vM3?usp=drive_link</t>
  </si>
  <si>
    <t>https://drive.google.com/drive/folders/14gLGOXVkt_kdfO4VNsS6OY1kBJL_H8X6?usp=drive_link</t>
  </si>
  <si>
    <t>KEMASAN BARU GAK ASAL PEDAS, SAMBAL INDOFOOD KEMASAN BARU</t>
  </si>
  <si>
    <t>SAMBAL INDOFOOD - FEB - 2022 - EYETRACKING ONLY</t>
  </si>
  <si>
    <t>https://drive.google.com/drive/folders/1fCSQoRWeRy03vfmQ8nBxhHcp86RXsaxR?usp=drive_link</t>
  </si>
  <si>
    <t>VIENNETTA</t>
  </si>
  <si>
    <t>QUALITY TIME KELUARGA JADI LEBIH SPESIAL</t>
  </si>
  <si>
    <t>AA 15-34</t>
  </si>
  <si>
    <t>https://drive.google.com/drive/folders/1yfNtihx5n4Hw2MQ6xfLn94e0rxeLCXfh?usp=drive_link</t>
  </si>
  <si>
    <t>ICA+</t>
  </si>
  <si>
    <t>NON-CARBONATED SOFT DRINKS</t>
  </si>
  <si>
    <t>LIQUID COFFE</t>
  </si>
  <si>
    <t>KOPI NONGKRONG CAPPUCCINO</t>
  </si>
  <si>
    <t>KOPI NONGKRONG CAPPUCCINO - LIQUID COFFE</t>
  </si>
  <si>
    <t>KOPI NONGKRONG RP 1000, KOPINYA STRONG!, SUSUNYA CREAMY! ENAKNYAA, MENGGELORAAA!</t>
  </si>
  <si>
    <t>KOPI NGONGRONG - FEB - MAR - 2022</t>
  </si>
  <si>
    <t>AA 20-39 ML</t>
  </si>
  <si>
    <t>BHSI, DR, LSTS</t>
  </si>
  <si>
    <t>https://drive.google.com/drive/folders/1nnnVOJDuQ8ySjAZXegjbzyYfVZgEt5Ur?usp=drive_link</t>
  </si>
  <si>
    <t>https://drive.google.com/drive/folders/1-F3lv_zds0_6_BhdxiZ1So30BLyAHO_B?usp=drive_link</t>
  </si>
  <si>
    <t>TVC KOPI NONGKRONG</t>
  </si>
  <si>
    <t>TVC+DBI KOPI NONGKRONG</t>
  </si>
  <si>
    <t>SEDAAP</t>
  </si>
  <si>
    <t>SEDAAP - INSTANT NOODLE</t>
  </si>
  <si>
    <t>NIKMAT AYAM BAKARNYA MERESAAP SEGAR SAMBAL LIMAUNYA, BIKIN MAKIN SEDAAP, DENGAN SAMBAL COBEK &amp; REMPEYEK DAUN JERUK, SEDAAPNYA NEXT LEVEL!</t>
  </si>
  <si>
    <t>MIE SEDAAP AYAM BAKAR LIMAU - FEB - MAR - 2022</t>
  </si>
  <si>
    <t>AA 20-29 UM</t>
  </si>
  <si>
    <t>DR, LSTS, SHI</t>
  </si>
  <si>
    <t>https://drive.google.com/drive/folders/1N7d7XZtB7EAVYg16wb1fSV470CQiStfT?usp=drive_link</t>
  </si>
  <si>
    <t>https://drive.google.com/drive/folders/1mbP1cfT3NR_lCw034M_WZfn310jUm1u6?usp=drive_link</t>
  </si>
  <si>
    <t>TVC MIE SEDAAP</t>
  </si>
  <si>
    <t>TVC+DBI MIE SEDAAP</t>
  </si>
  <si>
    <t>WALL'S PADDLE POP</t>
  </si>
  <si>
    <t>WALL'S PADDLE POP - ICE CREAM</t>
  </si>
  <si>
    <t>PADDLE POP UPIN &amp; IPIN, CEMILAN SEGAR, KAYA VITAMIN C</t>
  </si>
  <si>
    <t>PADDLE POP - MAR - 2022</t>
  </si>
  <si>
    <t>A2D, BESTKISS, FTV, KNYATA, LSTS, PUN, PP, SHI</t>
  </si>
  <si>
    <t>https://drive.google.com/drive/folders/1q_8jwHeZ2BHAReQVA8wMxBA0lngyLWnv?usp=drive_link</t>
  </si>
  <si>
    <t>https://drive.google.com/drive/folders/1bZp89mOdDEdb9MKl0g66REMZhvQWIW_p?usp=drive_link</t>
  </si>
  <si>
    <t>TVC PADDLE POP</t>
  </si>
  <si>
    <t>TVC+DBI PADDLE POP</t>
  </si>
  <si>
    <t>SKIN LIGHTENING CREAM</t>
  </si>
  <si>
    <t>GLOW &amp; LOVELY</t>
  </si>
  <si>
    <t>GLOW &amp; LOVELY - SKIN LIGHTENING CREAM</t>
  </si>
  <si>
    <t>FAIR &amp; LOVELY PAKAI HIJAB PUTIH, SIAPA TAKUT!, #GLOWINGBERHIJABPUTIH, RP. 4.500</t>
  </si>
  <si>
    <t>GLOW &amp; LOVELY HIJAB - MAR - 2022</t>
  </si>
  <si>
    <t>A2D, FTV, KNYATA, LSTS, PB, SINEMA, SHI</t>
  </si>
  <si>
    <t>https://drive.google.com/drive/folders/1WuGVtdHbzL6BbcNzTUx3yQreCNfViM3t?usp=drive_link</t>
  </si>
  <si>
    <t>https://drive.google.com/drive/folders/1pWjhT8g1mOHa5L-Z_5RMeq7o_ZyFMdfO?usp=drive_link</t>
  </si>
  <si>
    <t>TVC GLOW &amp; LOVELY HIJAB</t>
  </si>
  <si>
    <t>TVC+DBI GLOW &amp; LOVELY HIJAB</t>
  </si>
  <si>
    <t>GLOW &amp; LOVELY BINTANG BEASISWA</t>
  </si>
  <si>
    <t>GLOW &amp; LOVELY BINTANG BEASISWA - FACE CARE</t>
  </si>
  <si>
    <t>GLOW &amp; LOVELY BINTANG BEASISWA, DAFTAR SEKARANG. GLOW &amp; LOVELY BINTANG BEASISWA DAPATKAN BEASISWA KE PERGURUAN TINGGI IMPIAN. DAFTAR SEBELUM 22 APRIL 2022 DI WWW.KELASBERBAGICERAH.COM</t>
  </si>
  <si>
    <t>GLOW &amp; LOVELY BEASISWA - MAR - 2022</t>
  </si>
  <si>
    <t>A2D, KNYATA, SINEMA, SHI</t>
  </si>
  <si>
    <t>https://drive.google.com/drive/folders/1vY7W4qblt_Yp5QcQbEZ6waQlCk4yUjbk?usp=drive_link</t>
  </si>
  <si>
    <t>https://drive.google.com/drive/folders/1oh8WqcrRI1cjwfuF1R88jPcsOZiMc5kZ?usp=drive_link</t>
  </si>
  <si>
    <t>TVC GLOW &amp; LOVELY BEASISWA</t>
  </si>
  <si>
    <t>TVC+DBI GLOW &amp; LOVELY BEASISWA</t>
  </si>
  <si>
    <t>GIZINDO BINA NUSANTARA</t>
  </si>
  <si>
    <t>S.U.N.</t>
  </si>
  <si>
    <t>S.U.N. - BABY CEREAL</t>
  </si>
  <si>
    <t>YUK KASIH SUN 6+ BULAN. MPASI PERTAMA PENUH NUTRISI UNTUK BAYI 6 BULAN</t>
  </si>
  <si>
    <t>SUN - MAR - 2022 - EYETRACKING ONLY</t>
  </si>
  <si>
    <t>A2D, KNYATA, PB, SHI</t>
  </si>
  <si>
    <t>https://drive.google.com/drive/folders/1QOn1GAuw7ffi0B6JXywuRThF_UPJLdUv?usp=drive_link</t>
  </si>
  <si>
    <t>SARIMI - MAR - 2022 - EYETRACKING ONLY</t>
  </si>
  <si>
    <t>AA 15+ ML</t>
  </si>
  <si>
    <t>A2D</t>
  </si>
  <si>
    <t>https://drive.google.com/drive/folders/12rIaesrqcKUTRIkSogwudteKHJ-xwZSl?usp=drive_link</t>
  </si>
  <si>
    <t>POPMIE - MAR - 2022 - EYETRACKING ONLY</t>
  </si>
  <si>
    <t>DR, PP</t>
  </si>
  <si>
    <t>https://drive.google.com/drive/folders/1h_R9k3TgScPygdk9jLTDqheCwrJBdi8c?usp=drive_link</t>
  </si>
  <si>
    <t>INSTANT COFFEE</t>
  </si>
  <si>
    <t>NESCAFE CLASSIC</t>
  </si>
  <si>
    <t>NESCAFE CLASSIC - INSTANT COFFEE</t>
  </si>
  <si>
    <t>SEMUA BISA BIKIN KOPI NIKMAT. KOPI NIKMAT ALA KAMU. ALA CAFÉ. DIMANAPUN, KAPANPUN, SCAN ME</t>
  </si>
  <si>
    <t>NESCAFE CLASSIC - MAR - 2022 - EYETRACKING ONLY</t>
  </si>
  <si>
    <t>A2D, DR, PB, SHI</t>
  </si>
  <si>
    <t>https://drive.google.com/drive/folders/180veZKoAd7Egpj7yBvofKn3bZPo7QYVF?usp=drive_link</t>
  </si>
  <si>
    <t>ONLINE SHOP</t>
  </si>
  <si>
    <t>JD.ID</t>
  </si>
  <si>
    <t>JD.ID - ONLINE SHOP</t>
  </si>
  <si>
    <t>JD.ID BIG ANNIVERSARY SALE 21-31 MAR 2022, 6X GRATIS CICILAN 6X FLASH SALE RP.6, GRATIS ONGKIR</t>
  </si>
  <si>
    <t>JD.ID - MAR - 2022</t>
  </si>
  <si>
    <t>AA 20-39 UM1</t>
  </si>
  <si>
    <t>A2D, DR, FTV, PB, SINEMA, SHI</t>
  </si>
  <si>
    <t>https://drive.google.com/drive/folders/1hSeDBrUSBQ4QFNDJMCWpCAYYry_RnZwo?usp=drive_link</t>
  </si>
  <si>
    <t>https://drive.google.com/drive/folders/1DY5bIMgCW0wk7UTawYcmKPfLqop8KRA6?usp=drive_link</t>
  </si>
  <si>
    <t xml:space="preserve">TVC JD.ID </t>
  </si>
  <si>
    <t xml:space="preserve">TVC+DBI JD.ID </t>
  </si>
  <si>
    <t>CONFECTIONARY - CANDY, CHEWING GUMS</t>
  </si>
  <si>
    <t>CANDY</t>
  </si>
  <si>
    <t>ORANG TUA GROUP</t>
  </si>
  <si>
    <t>BLASTER</t>
  </si>
  <si>
    <t>BLASTER - CANDY</t>
  </si>
  <si>
    <t>BLASTER NEAPOLITAN #CUMABLASTERYANGBISA, NGE-BLAST NYA BERKALI-KALI!!!</t>
  </si>
  <si>
    <t>BLASTER - MAR - 2022</t>
  </si>
  <si>
    <t>WHH UM</t>
  </si>
  <si>
    <t>A2D, DR, FTV, PB</t>
  </si>
  <si>
    <t>https://drive.google.com/drive/folders/1gbMUGhwEn0MOf8gL70XsGaQoCVQ1Theh?usp=drive_link</t>
  </si>
  <si>
    <t>https://drive.google.com/drive/folders/1wRwYUegFkCizY1sSleCVRbPyb47u113m?usp=drive_link</t>
  </si>
  <si>
    <t>TVC BLASTER</t>
  </si>
  <si>
    <t>TVC+DBI BLASTER</t>
  </si>
  <si>
    <t>KASIH JEMPOL BUAT YANG PESENIN BANYAK MENU PAS RAMADHAN</t>
  </si>
  <si>
    <t>GOFOOD - APR - 2022</t>
  </si>
  <si>
    <t>AA 15 - 44 UM</t>
  </si>
  <si>
    <t>DR, PUN, SHI</t>
  </si>
  <si>
    <t>https://drive.google.com/drive/folders/1If47N8C8R2wahvcpGH4_QBaYBN9bL8eZ?usp=drive_link</t>
  </si>
  <si>
    <t>https://drive.google.com/drive/folders/1CgIK0yngK25XupIxdtI26q5tMFs-SCbV?usp=drive_link</t>
  </si>
  <si>
    <t>TVC GOFOOD</t>
  </si>
  <si>
    <t>TVC+DBI GOFOOD</t>
  </si>
  <si>
    <t>CIPTAKAN RASA WOW DI SETIAP HIDANGAN</t>
  </si>
  <si>
    <t>ROYAL PALMIA - APR - 2022</t>
  </si>
  <si>
    <t>WHH 20 - 39 UM</t>
  </si>
  <si>
    <t>A2D, DR, FTV, PPTJ</t>
  </si>
  <si>
    <t>https://drive.google.com/drive/folders/1i_1YDJawvpGyer3ohe3e-ss9GmlmmyDF?usp=drive_link</t>
  </si>
  <si>
    <t>https://drive.google.com/drive/folders/1lpWP8u6HqbfRNQhcPPZmN4u4IN-GfF88?usp=drive_link</t>
  </si>
  <si>
    <t>TVC ROYAL PALMIA</t>
  </si>
  <si>
    <t>TVC+DBI ROYAL PALMIA</t>
  </si>
  <si>
    <t>BAKERY GOODS, BAKING MIXES, FLOUR</t>
  </si>
  <si>
    <t>WHEAT FLOUR</t>
  </si>
  <si>
    <t>BOGASARI FLOUR MILLS</t>
  </si>
  <si>
    <t>BOGASARI</t>
  </si>
  <si>
    <t>BOGASARI - WHEAT FLOUR</t>
  </si>
  <si>
    <t>BERSAMA INDONESIA #BIKINSEMUABISA</t>
  </si>
  <si>
    <t>BOGASARI - APR - 2022</t>
  </si>
  <si>
    <t>DR, FTV, PPTJ</t>
  </si>
  <si>
    <t>https://drive.google.com/drive/folders/1fHKXCn5hhzMk7A28WeB0THXG5Dtgyd5U?usp=drive_link</t>
  </si>
  <si>
    <t>https://drive.google.com/drive/folders/1AIzkDgwsI0XcbKZHt5ENTVcK71B_R38C?usp=drive_link</t>
  </si>
  <si>
    <t>TVC BOGASARI</t>
  </si>
  <si>
    <t>TVC+DBI BOGASARI</t>
  </si>
  <si>
    <t>KECAP INDOFOOD - APR - 2022</t>
  </si>
  <si>
    <t>DR, FTV, PANGGILAN</t>
  </si>
  <si>
    <t>https://drive.google.com/drive/folders/1-ZqTYjvuHFVX4O0S8AFuJQ70Q6hVKbnh?usp=drive_link</t>
  </si>
  <si>
    <t>https://drive.google.com/drive/folders/1jUC57zooBqfR7Yc1O44A3cMz85l3P5Wt?usp=drive_link</t>
  </si>
  <si>
    <t>TVC KECAP INDOFOOD</t>
  </si>
  <si>
    <t>TVC+DBI KECAP INDOFOOD</t>
  </si>
  <si>
    <t>MAU MASAK ENAK PAS PUASA, RACIK INDOFOOD IKAN GORENG</t>
  </si>
  <si>
    <t>RACIK INDOFOOD - APR - 2022</t>
  </si>
  <si>
    <t>A2D, PANGGILAN</t>
  </si>
  <si>
    <t>https://drive.google.com/drive/folders/1Ey6mGX69yv-2BmLrG63fKs8PxVRSVw4S?usp=drive_link</t>
  </si>
  <si>
    <t>https://drive.google.com/drive/folders/1M4QZnuuM7xnj1Y69blbR66j3rr9vsWBz?usp=drive_link</t>
  </si>
  <si>
    <t>TVC RACIK</t>
  </si>
  <si>
    <t>TVC+DBI RACIK</t>
  </si>
  <si>
    <t>HEALTH DR</t>
  </si>
  <si>
    <t>BINTANG TOEDJOE</t>
  </si>
  <si>
    <t>BEJO SUJAMER SUSU JAHE MERAH</t>
  </si>
  <si>
    <t>BEJO SUJAMER SUSU JAHE MERAH - HEALTH DR</t>
  </si>
  <si>
    <t>ANGIN LEWAT..IMUN KUAT..NIKMAT MANA YANG KAMU DUSTAKAN. 5RIBUDAPAT 2 SACHET</t>
  </si>
  <si>
    <t>BEJO SUJAMER - MAR - 2022</t>
  </si>
  <si>
    <t>AA 25-39 UM</t>
  </si>
  <si>
    <t>A2D, SHI</t>
  </si>
  <si>
    <t>https://drive.google.com/drive/folders/1Y8LAvEiGMkJ4v6GIXIaEhEZ0BRyu01-q?usp=drive_link</t>
  </si>
  <si>
    <t>https://drive.google.com/drive/folders/1AYnu7mn82fqhscPZJLCVFw_TNKGSGP95?usp=drive_link</t>
  </si>
  <si>
    <t>TVC BEJO SUJAMER</t>
  </si>
  <si>
    <t>TVC+DBI BEJO SUJAMER</t>
  </si>
  <si>
    <t>SAMSUNG A13 - GSM MULTI CARDS HANDPHONE</t>
  </si>
  <si>
    <t>BARU SAMSUNG GALAXY A13 A23
JERNIHNYA RAMADAN PASTI AWESOME CUMA 2 JUTAAN</t>
  </si>
  <si>
    <t>SAMSUNG A13 - GSM MULTI CARDS HANDPHONE-APR-2022</t>
  </si>
  <si>
    <t>ASMARA 2 DUNIA, DEWI RINDU, FTV</t>
  </si>
  <si>
    <t>https://drive.google.com/drive/folders/1kEu2LjkVO3Jwd5lAvXcXS1YJHgrkZwwE?usp=drive_link</t>
  </si>
  <si>
    <t>CONTROL SAMSUNG GALAXY A13|A23</t>
  </si>
  <si>
    <t>DBI SAMSUNG GALAXY A13|A23</t>
  </si>
  <si>
    <t>REMPAH PEDESNYA, POP MARKOPOP KHAS SIMATRA BARAT, DENGAN SAMBAL AYAM POP</t>
  </si>
  <si>
    <t>INDOMIE - APR - 2022</t>
  </si>
  <si>
    <t>https://drive.google.com/drive/folders/1e-0DLseyrkgr5W_X8zGrc5ylIZBCdNKq?usp=drive_link</t>
  </si>
  <si>
    <t>https://drive.google.com/drive/folders/1Wh5x-7zhu-G7IyiexUkgcIwJ-RBVvGcq?usp=drive_link</t>
  </si>
  <si>
    <t>IBIBO GROUP</t>
  </si>
  <si>
    <t>REDBUS</t>
  </si>
  <si>
    <t>REDBUS - ONLINE SHOP</t>
  </si>
  <si>
    <t>PASTI DAPAT KURSI SESUAI PILIHAN, PASTI BISA PILIH BUS &amp; JADWAL SESUAI KEBUTUHAN, PASTI DISKON HINGGA 20% KODE: NEW</t>
  </si>
  <si>
    <t>REDBUS - APR - 2022</t>
  </si>
  <si>
    <t>M 30-45 ML</t>
  </si>
  <si>
    <t>A2D, DR, FTV, LSTS, PANGGILAN, PPTJ, PBSR, SHI</t>
  </si>
  <si>
    <t>https://drive.google.com/drive/folders/1Z8NMxMLPebzxCvjb1FZczVBVZPpdlEYI?usp=drive_link</t>
  </si>
  <si>
    <t>https://drive.google.com/drive/folders/1TZgcs1NsGIhlc0ucAeiUeYffMT_UmnW2?usp=drive_link</t>
  </si>
  <si>
    <t>TVC REDBUS</t>
  </si>
  <si>
    <t>TVC+DBI REDBUS</t>
  </si>
  <si>
    <t>DELIVERY : BELANJA KEBUTUHAN SEHAT, HEMAT 50% + VOCHER 50RB. PERIODE 25 MARET - 8 MEI 2022, PASTI GRATIS ONGKIR. CHAT DOKTER : CHAT DOKTER MULAI 15RB, KONSULTASI SEKARANG!</t>
  </si>
  <si>
    <t>HALODOC - APR - 2022 - EYETRACKING ONLY</t>
  </si>
  <si>
    <t>DR</t>
  </si>
  <si>
    <t>https://drive.google.com/drive/folders/1qGDjFPo9DOvZOvjZfoJci3kgUQuJ40-u?usp=drive_link</t>
  </si>
  <si>
    <t>FRESH MILK</t>
  </si>
  <si>
    <t>ABC KOGEN DAIRY</t>
  </si>
  <si>
    <t>KIN A2 COWS</t>
  </si>
  <si>
    <t>KIN A2 COWS - FRESH MILK</t>
  </si>
  <si>
    <t>PERLINDUNGAN INSTAN UNTUK DAYA TAHAN TUBUH</t>
  </si>
  <si>
    <t>KIN MILK - APR - 2022 - EYETRACKING ONLY</t>
  </si>
  <si>
    <t>AA 20-30 UM</t>
  </si>
  <si>
    <t>DR, PUN</t>
  </si>
  <si>
    <t>https://drive.google.com/drive/folders/1_QuWM3mJW7wf9NhrA0zO3y1sMhTSCqHZ?usp=drive_link</t>
  </si>
  <si>
    <t>CONFECTIONARY - CHOCOLATE</t>
  </si>
  <si>
    <t>CHOCO SNACK</t>
  </si>
  <si>
    <t>FERRERO</t>
  </si>
  <si>
    <t>KINDER JOY</t>
  </si>
  <si>
    <t>KINDER JOY - CHOCO SNACK</t>
  </si>
  <si>
    <t>KINDER JOY HADIAH KEBAIKAN DI BULAN RAMADHAN</t>
  </si>
  <si>
    <t>KINDER JOY - APR - MAY - 2022</t>
  </si>
  <si>
    <t>F MWK &lt;10 UM (Mom with Kids &lt; 10/F 25-44)</t>
  </si>
  <si>
    <t>DR, PANGGILAN</t>
  </si>
  <si>
    <t>https://drive.google.com/drive/folders/1iwS-ozjHeeMiAc1jRUQmSQEmhaxYz6PJ?usp=drive_link</t>
  </si>
  <si>
    <t>https://drive.google.com/drive/folders/1wG2Yc3bi9BPVtWWJ7sJ1JwTxsGTd9Efy?usp=drive_link</t>
  </si>
  <si>
    <t>TVC KINDER JOY</t>
  </si>
  <si>
    <t>TVC+DBI KINDER JOY</t>
  </si>
  <si>
    <t>BABY ACCESSORIES/UTILITIES</t>
  </si>
  <si>
    <t>BABY DIAPERS</t>
  </si>
  <si>
    <t>SOFTEX INDONESIA</t>
  </si>
  <si>
    <t>SWEETY BRONZE PANTS</t>
  </si>
  <si>
    <t>SWEETY BRONZE PANTS - BABY DIAPERS</t>
  </si>
  <si>
    <t>BARU!! SWEETY BRONZE PANTS DRY XPERT TECNOLOGY. AUTO LOCK CAIRAN</t>
  </si>
  <si>
    <t>SWEETY BRONZE PANTS - APR - MAY - 2022</t>
  </si>
  <si>
    <t>F MWK &lt;5 25-34 ML</t>
  </si>
  <si>
    <t>PANGGILAN</t>
  </si>
  <si>
    <t>https://drive.google.com/drive/folders/1tXYNxqMUEnHfjJHOaEOJfD97hJylGbRV?usp=drive_link</t>
  </si>
  <si>
    <t>https://drive.google.com/drive/folders/1AMC3nuC0SDDhAUn4eMybnVX9j0q5s_-G?usp=drive_link</t>
  </si>
  <si>
    <t>TVC SWEETY BRONZE PANTS</t>
  </si>
  <si>
    <t>TVC+DBI SWEETY BRONZE PANTS</t>
  </si>
  <si>
    <t>DISHWASHING LIQUIDS</t>
  </si>
  <si>
    <t>HOME CARE</t>
  </si>
  <si>
    <t>ALL DISH WASHING</t>
  </si>
  <si>
    <t>SUNLIGHT</t>
  </si>
  <si>
    <t>SUNLIGHT - ALL DISH WASHING</t>
  </si>
  <si>
    <t>SUNLIGHT BERBAGI EMAS, BERSINAR PIRINGNYA, BERSINAR EMASNYA. 1 APRIL - 3 JUNI 2022</t>
  </si>
  <si>
    <t>A2D, BHSI, CSC, DR, FTV, KNYATA, LSTS, PANGGILAN, RRG</t>
  </si>
  <si>
    <t>https://drive.google.com/drive/folders/1YhEvqODPKugwtVN-o5xG3PhTmf6AZcmO?usp=drive_link</t>
  </si>
  <si>
    <t>https://drive.google.com/drive/folders/11dxY5kzK1Wlwfjm7K7C_M8dK2FlHm51T?usp=drive_link</t>
  </si>
  <si>
    <t>TVC SUNLIGHT</t>
  </si>
  <si>
    <t>TVC+DBI SUNLIGHT</t>
  </si>
  <si>
    <t>TETAP SEGAR DI CUACA PANAS INDONESIA, BERIKAN 72 JAM KESEGARAN NON STOP</t>
  </si>
  <si>
    <t>REXONA MOMENT U FRAME - APR - MAY - 2022</t>
  </si>
  <si>
    <t>BHSI, CSC, DR, LSTS, PUN. RRG</t>
  </si>
  <si>
    <t>https://drive.google.com/drive/folders/1rQUv4x18-Ho-DB-oQNav3JV88c3AmGTB?usp=drive_link</t>
  </si>
  <si>
    <t>WHISPER MOMENTS U FRAME</t>
  </si>
  <si>
    <t>EXERCISE, OUTDOOR ACTIVITY, SWEAT</t>
  </si>
  <si>
    <t>CONTROL REXONA</t>
  </si>
  <si>
    <t>MOMENT REXONA</t>
  </si>
  <si>
    <t>OTHER CLEANSERS, POLISHERS, BLEACHERS</t>
  </si>
  <si>
    <t>PORCELAIN CLEANER</t>
  </si>
  <si>
    <t>YUHAN INDOJAYA/UNILEVER</t>
  </si>
  <si>
    <t>VIXAL</t>
  </si>
  <si>
    <t>VIXAL - PORCELAIN CLEANER</t>
  </si>
  <si>
    <t>UNTUNG ADA VIXAL</t>
  </si>
  <si>
    <t>VIXAL - MAY - 2022</t>
  </si>
  <si>
    <t>A2D, BHSI, CSC, DR, FTV, KNYATA, LSTS, PANGGILAN, SHI</t>
  </si>
  <si>
    <t>https://drive.google.com/drive/folders/1W_pJNlsIgLxuG20ggg093xEow4boYuAD?usp=drive_link</t>
  </si>
  <si>
    <t>https://drive.google.com/drive/folders/1kt3bM3oroOlNitUlYuXraHDXZsxUO7PI?usp=drive_link</t>
  </si>
  <si>
    <t>TVC VIXAL</t>
  </si>
  <si>
    <t>TVC+DBI VIXAL</t>
  </si>
  <si>
    <t>REMPAH PEDESNYA, POP MARKOPOP! KHAS SUMATRA BARAT. DENGAN SAMBAL AYAM POP</t>
  </si>
  <si>
    <t>INDOMIE - MAY - 2022 - EYETRACKING ONLY</t>
  </si>
  <si>
    <t>CTC, DR, FTV</t>
  </si>
  <si>
    <t>SERVICES - RETAIL</t>
  </si>
  <si>
    <t>FAST FOOD</t>
  </si>
  <si>
    <t>MCDONALD'S INDONESIA</t>
  </si>
  <si>
    <t>MCDONALD'S</t>
  </si>
  <si>
    <t>MCDONALD'S - FAST FOOD</t>
  </si>
  <si>
    <t>BARU AYAM LENGKUAS MCD DENGAN SAMBAL BAJAK</t>
  </si>
  <si>
    <t>MCDONALDS - APRIL - 2022 - EYETRACKING ONLY</t>
  </si>
  <si>
    <t>AA 15-39 UM1</t>
  </si>
  <si>
    <t>https://drive.google.com/drive/folders/17p4S-rTYDPrGOU8cyVoogpyKxf1t8phj?usp=drive_link</t>
  </si>
  <si>
    <t>EMINA BRIGHT STUFF</t>
  </si>
  <si>
    <t>EMINA BRIGHT STUFF - FACE CARE</t>
  </si>
  <si>
    <t>MY BEAUTY BESTIE, LEMBUTNYA BIKIN NYAMAN, CERAHNYA BENERAN!</t>
  </si>
  <si>
    <t>EMINA BRIGHT STUFF - APRIL - 2022 - EYETRACKING ONLY</t>
  </si>
  <si>
    <t>F 15-24 UM</t>
  </si>
  <si>
    <t>https://drive.google.com/drive/folders/14aaRb-f_MvQbPpR9KoWYiiKfBS-AI2JN?usp=drive_link</t>
  </si>
  <si>
    <t>COSMETICS, MAKE UP</t>
  </si>
  <si>
    <t>LIPCOLOR</t>
  </si>
  <si>
    <t>PARAGON TECHNOLOGY AND INNOVATION</t>
  </si>
  <si>
    <t>EMINA POPPIN' MATTE</t>
  </si>
  <si>
    <t>EMINA POPPIN' MATTE - LIPCOLOR</t>
  </si>
  <si>
    <t>RINGAN &amp; TRANSFERPROOF! TAHAN LAMA HINGGA 12 JAM! 90'S LIMITED EDITION</t>
  </si>
  <si>
    <t>EMINA POPPIN MATTE - APRIL - 2022 - EYETRACKING ONLY</t>
  </si>
  <si>
    <t>https://drive.google.com/drive/folders/1Q_BcBtVkUCLifKOs9XfhHZtmyfEaqMEq?usp=drive_link</t>
  </si>
  <si>
    <t>INSTANT COCONUT MIL</t>
  </si>
  <si>
    <t>PT. SASA INTI</t>
  </si>
  <si>
    <t>SASA SANTAN KELAPA</t>
  </si>
  <si>
    <t>SASA SANTAN KELAPA - INSTANT COCONUT MIL</t>
  </si>
  <si>
    <t>BERKAH RAMADHAN SASAYANG, DENGAN KEBAIKAN SASA SANTAN OMEGA 3</t>
  </si>
  <si>
    <t>SASA SANTAN - APRIL - 2022 - EYETRACKING ONLY</t>
  </si>
  <si>
    <t>F 20 - 44 UM</t>
  </si>
  <si>
    <t>PPT</t>
  </si>
  <si>
    <t>https://drive.google.com/drive/folders/1uXCOvZx8Gmzh-uV3QcBLUvFWhUjnPqaC?usp=drive_link</t>
  </si>
  <si>
    <t>PESAN DARI 41.659.657 MENU YANG ADA DI GOFOOD SEKARANG!, PROMO GAJIAN PAKAI GOPAY DISKON S.D. 120RB. LEBIH HEMAT PAKAI GOPAYLATER</t>
  </si>
  <si>
    <t>GOFOOD - MAY - 2022 - EYETRACKING ONLY</t>
  </si>
  <si>
    <t>CSC, LSTS, SHI</t>
  </si>
  <si>
    <t>https://drive.google.com/drive/folders/1vdvJZCU5CLgbkJEkqqJ0KRDyTvLOgDB-?usp=drive_link</t>
  </si>
  <si>
    <t>PERUT SEHAT AWAL SI KECIL GRO HAPPY</t>
  </si>
  <si>
    <t>LACTOGROW - ALL GROWING UP MILK-MAY-2022</t>
  </si>
  <si>
    <t>IVM</t>
  </si>
  <si>
    <t>https://drive.google.com/drive/folders/1uL75k_BRNrFIeykgW1NdgiebcsRMmwcM?usp=drive_link</t>
  </si>
  <si>
    <t>ALL MILKS PRODUCTS</t>
  </si>
  <si>
    <t>DANCOW - ALL MILKS PRODUCTS</t>
  </si>
  <si>
    <t>DANCOW LINDUNGI LANGKAH SI BUAH HATI</t>
  </si>
  <si>
    <t>DANCOW - MAY - 2022</t>
  </si>
  <si>
    <t>A2D, BHSI</t>
  </si>
  <si>
    <t>https://drive.google.com/drive/folders/19TpNzZsaWK5KsxTNgfcyukekS1gBnKey?usp=drive_link</t>
  </si>
  <si>
    <t>https://drive.google.com/drive/folders/1Dvv9kcp6FiU7uepYptqjFoUg4vzhGce3?usp=drive_link</t>
  </si>
  <si>
    <t>TVC DANCOW NUTRITODS</t>
  </si>
  <si>
    <t>TVC+DBI DANCOW NUTRITODS</t>
  </si>
  <si>
    <t>RASA AUTENTIK KALSEL KINI ADA DI..</t>
  </si>
  <si>
    <t>INDOMIE SOTO BANJAR LIMAU KUIT - JUN - 2022</t>
  </si>
  <si>
    <t>CSC, FTV</t>
  </si>
  <si>
    <t>https://drive.google.com/drive/folders/1p4GNroeUJHdzqUWvtRNAAzZDV75qQLQT?usp=drive_link</t>
  </si>
  <si>
    <t>https://drive.google.com/drive/folders/1wL2NfxZZ1tpT1F3HZxdchvOKNl6JHKiN?usp=drive_link</t>
  </si>
  <si>
    <t>AQUA DULU, MURNI &amp; TERLINDUNGI</t>
  </si>
  <si>
    <t>AQUA Galon - JUNE - 2022</t>
  </si>
  <si>
    <t>CSC, PANGGILAN</t>
  </si>
  <si>
    <t>https://drive.google.com/drive/folders/1FDZcqG7sjDy9m4d6Cs6_OGmScw6cOQz7?usp=drive_link</t>
  </si>
  <si>
    <t>CONTROL AQUA</t>
  </si>
  <si>
    <t>DBI AQUA</t>
  </si>
  <si>
    <t>PINDAH KE 4G #PASTIAWESOME, CUMA SEJUTAAN, GALAXY A03, A03S, A03CORE. DAPATKAN 96GB /6BULAN. 0% UANG MUKA &amp; BIAYA ADMIN</t>
  </si>
  <si>
    <t>SAMSUNG GALAXY A03 - JUN - 2022</t>
  </si>
  <si>
    <t>CSC, FTV, PANGGILAN, PB</t>
  </si>
  <si>
    <t>https://drive.google.com/drive/folders/1ltqYKrwiAYGueFJGKsISHFrpk47SVToZ?usp=drive_link</t>
  </si>
  <si>
    <t>CONTROL SAMSUNG GALAXY A03|A03S|A03CORE</t>
  </si>
  <si>
    <t>DBI SAMSUNG GALAXY A03|A03S|A03CORE</t>
  </si>
  <si>
    <t>TOILET SOAP</t>
  </si>
  <si>
    <t>LIFEBUOY 3-IN-1 ANTIBACTERIAL + CARE</t>
  </si>
  <si>
    <t>LIFEBUOY 3IN1 LAWAN 99.9% KUMAN. LEBIH HEMAT 40%. #BEBASKUMANKEPALAKEKAKI</t>
  </si>
  <si>
    <t>LIFEBUOY 3IN1 - JUNE - 2022</t>
  </si>
  <si>
    <t>BHSI, FTV, KNYATA, LSTS, PANGGILAN, PINTU BERKAH, SHI</t>
  </si>
  <si>
    <t>https://drive.google.com/drive/folders/17ud6H6-CAHmgkGxt220J0kSl2hbuINOu?usp=drive_link</t>
  </si>
  <si>
    <t>https://drive.google.com/drive/folders/1U8Tvxx1JMr0hbDMsKnvMFF_E31rWg0K3?usp=drive_link</t>
  </si>
  <si>
    <t>TVC LIFEBUOY 3 IN 1</t>
  </si>
  <si>
    <t>TVC+DBI LIFEBUOY 3 IN 1</t>
  </si>
  <si>
    <t>AUTOMOTIVE &amp; ACCESSORIES</t>
  </si>
  <si>
    <t>PRIVATE VEHICLES</t>
  </si>
  <si>
    <t>CAR</t>
  </si>
  <si>
    <t>MITSUBISHI CORP</t>
  </si>
  <si>
    <t>MITSUBISHI XPANDER</t>
  </si>
  <si>
    <t>MITSUBISHI XPANDER - CAR</t>
  </si>
  <si>
    <t>NEW XPANDER BE THE LIFE XPANDER</t>
  </si>
  <si>
    <t>MITSUBISHI XPANDER GEO EAST JAVA MAY - 2022</t>
  </si>
  <si>
    <t>AA 30-44 UM1</t>
  </si>
  <si>
    <t>CSC, FTV, RRD</t>
  </si>
  <si>
    <t>https://drive.google.com/drive/folders/1gHPbMkeezNZNdEFAOY6FNbvaPb9BWgYh?usp=drive_link</t>
  </si>
  <si>
    <t>https://drive.google.com/drive/folders/19v_Y6yeEr0k35ZouVNPFlwcfe6HJNZmz?usp=drive_link</t>
  </si>
  <si>
    <t>TVC MITSUBISHI XPANDER</t>
  </si>
  <si>
    <t>TVC+DBI MITSUBISHI XPANDER</t>
  </si>
  <si>
    <t>FABRIC SOFT'</t>
  </si>
  <si>
    <t>JOIN AD</t>
  </si>
  <si>
    <t>RINSO</t>
  </si>
  <si>
    <t>RINSO,ANTERAJA</t>
  </si>
  <si>
    <t>RINSO #GENERASIPILAHPLASTIK. TERIMA KASIH 53,000</t>
  </si>
  <si>
    <t>RINSO - JUNE - 2022</t>
  </si>
  <si>
    <t>CSC, FTV, GC, KNYATA, LSTS, PANGGILAN, PB, RRG, SHI</t>
  </si>
  <si>
    <t>https://drive.google.com/drive/folders/1v3ogOxXVQdZKLS-COSL6fuAHVXmyFf97?usp=drive_link</t>
  </si>
  <si>
    <t>https://drive.google.com/drive/folders/17jBjIOxw8Asqx6zGyZwTQK9tQh0olpC4?usp=drive_link</t>
  </si>
  <si>
    <t>TVC RINSO</t>
  </si>
  <si>
    <t>TVC+DBI RINSO</t>
  </si>
  <si>
    <t>AQUA BOTOL - MINERAL WATER</t>
  </si>
  <si>
    <t>APAPUN AKTIVITASMU AQUA DULU, MURNI &amp; TERLINDUNGI</t>
  </si>
  <si>
    <t>AQUA BOTOL - JUN - 2022 - EYETRACKING ONLY</t>
  </si>
  <si>
    <t>AA 15-44 UML</t>
  </si>
  <si>
    <t>CINTA SETELAH CINTA</t>
  </si>
  <si>
    <t>https://drive.google.com/drive/folders/1rX8kOl1zeu-u-eizd_xDTh4FMDQiZvnd?usp=drive_link</t>
  </si>
  <si>
    <t>https://drive.google.com/drive/folders/1il3Bne7wmRdBY2WJT-b534iDVeZTCpBl?usp=drive_link</t>
  </si>
  <si>
    <t>PERUT SEHAT AWAL SI KECIL GRO HAPPY
 PILIH LACTOGROW HAPPYNUTRI</t>
  </si>
  <si>
    <t>LACTOGROW - ALL GROWING UP MILK-JUN-2022</t>
  </si>
  <si>
    <t>DANCOW MADU 1+</t>
  </si>
  <si>
    <t>LINDUNGI LANGKAH SI BUAH HATI
 DUKUNG EKSPLORASI SI BUAH HARI DENGAN #LINDUNGILANGKAHNYA</t>
  </si>
  <si>
    <t>DANCOW - ALL MILKS PRODUCTS-JUN-2022</t>
  </si>
  <si>
    <t>SCTV &amp; IVM</t>
  </si>
  <si>
    <t>https://drive.google.com/drive/folders/1fhLg3YH9y1bu4_tw2zaqwSLZ1KyYwqHf?usp=drive_link</t>
  </si>
  <si>
    <t>JANGAN RAGU UNTUK LEBIH DEKAT</t>
  </si>
  <si>
    <t>CLOSEUP - JUN - 2022</t>
  </si>
  <si>
    <t>BHSI, CSC, ELANG, FTV, KNYATA, LSTS, 3MORE</t>
  </si>
  <si>
    <t>https://drive.google.com/drive/folders/1mfhpl4byQVHx8_u8oCNZOk2HZrGsMyd8?usp=drive_link</t>
  </si>
  <si>
    <t>https://drive.google.com/drive/folders/1PsXNkAn537G7TpqsFyJXeBZrGsclpuuR?usp=drive_link</t>
  </si>
  <si>
    <t>TVC CLOSEUP</t>
  </si>
  <si>
    <t>TVC+DBI CLOSEUP</t>
  </si>
  <si>
    <t>ALL PRODUCT</t>
  </si>
  <si>
    <t>PEPSODENT - ALL PRODUCT</t>
  </si>
  <si>
    <t>SIWAK &amp; HABBATUSSAUDA UNTUK GIGI PUTIH ALAMI</t>
  </si>
  <si>
    <t>PEPSODENT SIWAK HABBAUTASSAUDAH - JUNE - 2022</t>
  </si>
  <si>
    <t>BHSI, CSC, ELANG, FTV, KNYATA, LSTS, PANGGILAN, PB, SHI</t>
  </si>
  <si>
    <t>https://drive.google.com/drive/folders/1BlUtSUfJI9JYPxRl_zE_3dHYBly7F6K1?usp=drive_link</t>
  </si>
  <si>
    <t>https://drive.google.com/drive/folders/1DvB71sWJcVDgMDz9p0mFSvnOATP12CAT?usp=drive_link</t>
  </si>
  <si>
    <t>TVC PEPSODENT NATURAL</t>
  </si>
  <si>
    <t>TVC+DBI PEPSODENT NATURAL</t>
  </si>
  <si>
    <t>TOOTHBRUSH</t>
  </si>
  <si>
    <t>PEPSODENT BRILIAN</t>
  </si>
  <si>
    <t>PEPSODENT BRILIAN - TOOTHBRUSH</t>
  </si>
  <si>
    <t>PEPSODENT BRILIAN NYAMAN SIKATNYA, NYAMAN HARGANYA! PROMO! RP 3,000</t>
  </si>
  <si>
    <t>PEPSODENT BRILIAN - JUNE - 2022</t>
  </si>
  <si>
    <t>BHSI, CSC, ELANG, FTV, GARIS CINTA, KNYATA, LSTS, RRC, PB, SHI</t>
  </si>
  <si>
    <t>https://drive.google.com/drive/folders/1CsQqQ1jxLWnCzK6zNc9vC_KV2_3iFEDE?usp=drive_link</t>
  </si>
  <si>
    <t>https://drive.google.com/drive/folders/15NGajnWTfA4cDqe09eHHCt-MccWKuloV?usp=drive_link</t>
  </si>
  <si>
    <t>TVC PEPSODENT TOOTHBRUSH</t>
  </si>
  <si>
    <t>TVC+DBI PEPSODENT TOOTHBRUSH</t>
  </si>
  <si>
    <t>JANGAN TUNGGU SAMPAI SAKIT GIGI. #KONSULTASIGIGISEKARANG. GRATIS DARI PEPSODENT.MULAI CHAT</t>
  </si>
  <si>
    <t>PEPSODENT WHITE - JUNE - 2022</t>
  </si>
  <si>
    <t>BHSI, CSC, FTV, LSTS, PANGGILAN, PB</t>
  </si>
  <si>
    <t>https://drive.google.com/drive/folders/1U9wuZv3FzI7EpaBkPC70i1OvXb46_-EC?usp=drive_link</t>
  </si>
  <si>
    <t>https://drive.google.com/drive/folders/1I8iMemy1xv6habLYa_EmP__jBAdiIq2A?usp=drive_link</t>
  </si>
  <si>
    <t>TVC PEPSODENT WHITE</t>
  </si>
  <si>
    <t>TVC+DBI PEPSODENT WHITE</t>
  </si>
  <si>
    <t>ROLL ON DEODOR</t>
  </si>
  <si>
    <t>REXONA MOTION ACTIVATED</t>
  </si>
  <si>
    <t>REXONA MOTION ACTIVATED - ROLL ON DEODOR</t>
  </si>
  <si>
    <t>UPGRADE KE 72 JAM KESEGARAN NONSTOP</t>
  </si>
  <si>
    <t>REXONA MOTION ACTIVATED - ROLL ON DEODOR -JUL-2022</t>
  </si>
  <si>
    <t>BHSI, CSC, FTV, KNYATA, LSTS, PANGGILAN, PB</t>
  </si>
  <si>
    <t>https://drive.google.com/drive/folders/1X9W7emf6AHxxnF57RdHj1BUZd2yF5-PS?usp=drive_link</t>
  </si>
  <si>
    <t>https://drive.google.com/drive/folders/1iAL7V3wbi5mu5t3q1Tx0L535olDHTx4Y?usp=drive_link</t>
  </si>
  <si>
    <t>TVC REXONA ROLL ON</t>
  </si>
  <si>
    <t>TVC+DBI REXONA ROLL ON</t>
  </si>
  <si>
    <t>HAIR &amp; BATH</t>
  </si>
  <si>
    <t>ZWITSAL ANTIBACTERIAL</t>
  </si>
  <si>
    <t>ZWITSAL ANTIBACTERIAL MOMENT ( U FRAME ) - HAIR &amp;</t>
  </si>
  <si>
    <t>ANTIBACTERIAL HAIR &amp; BODY BATH. MELINDUNGI DARI 99% KUMAN DAN LEMBUT DI KULIT</t>
  </si>
  <si>
    <t>ZWITSAL MOMENT U FRAME - JUN - 2022</t>
  </si>
  <si>
    <t>https://drive.google.com/drive/folders/1_qPgWVJZIbd00TDWpMXbZEOrnWhFUgYa?usp=drive_link</t>
  </si>
  <si>
    <t>https://drive.google.com/drive/folders/1_3bz3woxM0S8Fc6wtamY2h-t_BTgOtTU?usp=drive_link</t>
  </si>
  <si>
    <t xml:space="preserve">WHISPER MOMENTS U FRAME </t>
  </si>
  <si>
    <t>FAMILY MOMENT WITH MOM AND KIDS</t>
  </si>
  <si>
    <t>TVC+MOMENT</t>
  </si>
  <si>
    <t>KECAP INDOFOOD - JUL - 2022</t>
  </si>
  <si>
    <t>CSC, FTV, PANGGILAN</t>
  </si>
  <si>
    <t>https://drive.google.com/drive/folders/1DPz7ubrsee_2Siy6nTAW4CA185SdRD_U?usp=drive_link</t>
  </si>
  <si>
    <t>https://drive.google.com/drive/folders/1RN7UXcgP2bWbBywFQy8mAVxAg_X2ZUbK?usp=drive_link</t>
  </si>
  <si>
    <t>FABRIC SOFT</t>
  </si>
  <si>
    <t>MOLTO ALL-IN-1 SEKALI BILAS</t>
  </si>
  <si>
    <t>MOLTO ALL-IN-1 SEKALI BILAS - FABRIC SOF</t>
  </si>
  <si>
    <t>BAJU TAMPAK SELALU BARU , WANGI TAHAN LAMA</t>
  </si>
  <si>
    <t>MOLTO ALL IN 1 - JUL - 2022</t>
  </si>
  <si>
    <t>BHSI, C2P, CSC, FTV, KNYATA, LSTS, PANGGILAN, PB</t>
  </si>
  <si>
    <t>https://drive.google.com/drive/folders/1vG4cs0OdXGMdqjKXBJAG4GgCPJ0ILjpM?usp=drive_link</t>
  </si>
  <si>
    <t>https://drive.google.com/drive/folders/1ik8cuYrcx9EI3orAtmjvHTUySzFg55xB?usp=drive_link</t>
  </si>
  <si>
    <t>TVC MOLTO</t>
  </si>
  <si>
    <t>TVC+DBI MOLTO</t>
  </si>
  <si>
    <t>ROLL ON</t>
  </si>
  <si>
    <t>REXONA DRY SERUM</t>
  </si>
  <si>
    <t>REXONA DRY SERUM NATURAL WHITENING - ROL</t>
  </si>
  <si>
    <t>REXONA DRY SERUM 10X EXTRA BRIGHTENING</t>
  </si>
  <si>
    <t>REXONA DRY SERUM - JUL - 2022</t>
  </si>
  <si>
    <t>https://drive.google.com/drive/folders/1xIi_KjrATHo2-Slm-rzmq9beGLUV_yUO?usp=drive_link</t>
  </si>
  <si>
    <t>https://drive.google.com/drive/folders/1-4PvWLpRBulrLFfveSpKEjB7gLYhagOZ?usp=drive_link</t>
  </si>
  <si>
    <t>TVC REXONA DRY SERUM</t>
  </si>
  <si>
    <t>TVC+DBI REXONA DRY SERUM</t>
  </si>
  <si>
    <t>LUX HIJAB SERIES</t>
  </si>
  <si>
    <t>LUX HIJAB SERIES - LIQUID BATH SOAP</t>
  </si>
  <si>
    <t>KULIT SEGAR WANGI BEBAS GERAH LUX HIJAB SERIES</t>
  </si>
  <si>
    <t>LUX HIJAB SERIES ZAITUN &amp; MADU - JUNE - 2022</t>
  </si>
  <si>
    <t>BHSI, CSC, FTV, KNYATA, LSTS, PANGGILAN, PB, SHI</t>
  </si>
  <si>
    <t>https://drive.google.com/drive/folders/1xgJPUbw9kMWoZGu7_tSU6hlq3hCMV8Os?usp=drive_link</t>
  </si>
  <si>
    <t>CONTROL LUX HIJAB SERIES ZAITUN &amp; MADU</t>
  </si>
  <si>
    <t>DBI LUX HIJAB SERIES ZAITUN &amp; MADU</t>
  </si>
  <si>
    <t>BARU PEPSODENT COMPLETE8, DAPATKAN 8 MANFAAT DALAM 1 PASTA GIGI</t>
  </si>
  <si>
    <t>PEPSODENT COMPLETE8 - JUL - 2022</t>
  </si>
  <si>
    <t>C2P, CSC, FTV, KNYATA, LSTS, PANGGILAN, PB</t>
  </si>
  <si>
    <t>https://drive.google.com/drive/folders/1h0XeqnjXCBw3h-v-ncWpCTeCSSyQAYUQ?usp=drive_link</t>
  </si>
  <si>
    <t>https://drive.google.com/drive/folders/1Eitp8mfgL-BmMriYBXtNI9pTtorALb-2?usp=drive_link</t>
  </si>
  <si>
    <t>TVC PEPSODENT COMPLETE 8</t>
  </si>
  <si>
    <t>TVC+DBI PEPSODENT COMPLETE 8</t>
  </si>
  <si>
    <t>RASAKAN LEZATNYA KECAP BANGO</t>
  </si>
  <si>
    <t>KECAP BANGO - JUL - 2022</t>
  </si>
  <si>
    <t>BHSI, C2P, CA, FTV, KNYATA, SINEMA</t>
  </si>
  <si>
    <t>https://drive.google.com/drive/folders/1FcIVzEloQ9rz5uXjToNxIBLJ8Kju_bf3?usp=drive_link</t>
  </si>
  <si>
    <t>https://drive.google.com/drive/folders/1mBmoktrtMrantJd_GK4fCKkXi39W6LqN?usp=drive_link</t>
  </si>
  <si>
    <t>TVC KECAP BANGO</t>
  </si>
  <si>
    <t>TVC+DBI KECAP BANGO</t>
  </si>
  <si>
    <t>GO RIDE - MOBILE APPLICATION</t>
  </si>
  <si>
    <t>CEPAT JEMPUT KAMU SAAT DIKEJAR WAKTU #WEGOTYOU</t>
  </si>
  <si>
    <t>GORIDE - JUL - 2022 - EYETRACKING ONLY</t>
  </si>
  <si>
    <t>CSC, FTV, SHI</t>
  </si>
  <si>
    <t>https://drive.google.com/drive/folders/1YzHDNP6MMkgjQZWTWPpgmqTY-urZgRBJ?usp=drive_link</t>
  </si>
  <si>
    <t>GO CAR - MOBILE APPLICATION</t>
  </si>
  <si>
    <t>AMAN DAN TENANG NAIK GOCAR KE MANA PUN BEPERGIAN #WEGOTYOU</t>
  </si>
  <si>
    <t>GOCAR - JUL - 2022 - EYETRACKING ONLY</t>
  </si>
  <si>
    <t>https://drive.google.com/drive/folders/1XjNQOYIeYlqA1PJKRuV_3E4qv5KbwVlW?usp=drive_link</t>
  </si>
  <si>
    <t>INDOFOOD RACIK BUMBU BIKIN BEKAL SEKOLAH YANG SPESIAL &amp; PRAKTIS?</t>
  </si>
  <si>
    <t>BUMBU RACIK - JUL - 2022 - EYETRACKING ONLY</t>
  </si>
  <si>
    <t>https://drive.google.com/drive/folders/1LjTQUKaWTpcDsNTOXv0CWppTefDlNH5-?usp=drive_link</t>
  </si>
  <si>
    <t>LAZADA INDONESIA</t>
  </si>
  <si>
    <t>LAZADA.CO.ID</t>
  </si>
  <si>
    <t>LAZADA.CO.ID - ONLINE SHOP</t>
  </si>
  <si>
    <t>LAZADA 7.7 MID.YEAR SALE 5-7 JUL. BIKIN POL GAYA KAMU SERBA RP 7RIBU</t>
  </si>
  <si>
    <t>LAZADA - JUL - 2022 - EYETRACKING ONLY</t>
  </si>
  <si>
    <t>CSC</t>
  </si>
  <si>
    <t>https://drive.google.com/drive/folders/1p5u5_7raY3hXUREczdVl6UD5CmmSXD4z?usp=drive_link</t>
  </si>
  <si>
    <t>SAMSUNG PINDAH KE 4G #PASTIAWESOME. CUMA SEJUTAAN. GALAXY A03|A03S | A03 CORE</t>
  </si>
  <si>
    <t>SAMSUNG GALAXY A03 - JUL - 2022 - EYETRACKING ONLY</t>
  </si>
  <si>
    <t>https://drive.google.com/drive/folders/1FmnnKBYfCoKAOQYqzBcElBrp-7XYS3Sh?usp=drive_link</t>
  </si>
  <si>
    <t>ENERGY DRINK</t>
  </si>
  <si>
    <t>ASIA SEJAHTERA PERDA</t>
  </si>
  <si>
    <t>KRATINGDAENG</t>
  </si>
  <si>
    <t>KRATINGDAENG - ENERGY DRINK</t>
  </si>
  <si>
    <t>KRATINGDAENG BEBASKAN ENERGIMU. SUPLEMEN KESEHATAN</t>
  </si>
  <si>
    <t>KRATINGDAENG GEO BALI - JUL - 2022</t>
  </si>
  <si>
    <t>AA 25-34M</t>
  </si>
  <si>
    <t>CSC, PANGGILAN, SHI</t>
  </si>
  <si>
    <t>https://drive.google.com/drive/folders/12TvMDl_5FfGCRCcbMXLNjaIwmPwke6ow?usp=drive_link</t>
  </si>
  <si>
    <t>https://drive.google.com/drive/folders/1W4eQY9ygYpFwlfO1PpfeCDnoehcvKZ8Q?usp=drive_link</t>
  </si>
  <si>
    <t>TVC KRATINGDAENG</t>
  </si>
  <si>
    <t>TVC+DBI KRATINGDAENG</t>
  </si>
  <si>
    <t>TOKOPEDIA</t>
  </si>
  <si>
    <t>TOKOPEDIA (BOS) - ONLINE SHOP</t>
  </si>
  <si>
    <t>TOKOPEDIA BEBAS ONGKIR SEBEBASNYA</t>
  </si>
  <si>
    <t>TOKOPEDIA - JUL - 2022</t>
  </si>
  <si>
    <t>F 15-44 UML</t>
  </si>
  <si>
    <t>https://drive.google.com/drive/folders/1FrtmdJRT-HM953QBRQJsYVrOVZOHrD8i?usp=drive_link</t>
  </si>
  <si>
    <t>https://drive.google.com/drive/folders/1V4-ctCwwSahfQnMOwYpQ5ln6ILKA63OC?usp=drive_link</t>
  </si>
  <si>
    <t>TVC TOKOPEDIA</t>
  </si>
  <si>
    <t>TVC+DBI TOKOPEDIA</t>
  </si>
  <si>
    <t>TOKOPEDIA - ONLINE SHOP</t>
  </si>
  <si>
    <t>TOKOPEDIA 13 BEBAS ONGKIR SEBEBASNYA</t>
  </si>
  <si>
    <t>TOKOPEDIA - ONLINE SHOP-AUG-2022</t>
  </si>
  <si>
    <t>https://drive.google.com/drive/folders/1u5brdIQU5yOr8k3WRUwO8qwK9M_FtxTu?usp=drive_link</t>
  </si>
  <si>
    <t>CONTROL TOKOPEDIA</t>
  </si>
  <si>
    <t>DBI TOKOPEDIA</t>
  </si>
  <si>
    <t>SUNLIGHT EXTRA KOREAN STRAWBERRY</t>
  </si>
  <si>
    <t>SUNLIGHT EXTRA KOREAN STRAWBERRY - DISH</t>
  </si>
  <si>
    <t>SUNLIGHT KOREAN STRAWBERRY - JUL - AUG - 2022</t>
  </si>
  <si>
    <t>BHSI, C2P, CSC, FTV, KNYATA, LAL, LSTS, 3 MORE</t>
  </si>
  <si>
    <t>https://drive.google.com/drive/folders/1g5OwOoUw8m3VImwWIAtKmAuEkAY2r49p?usp=drive_link</t>
  </si>
  <si>
    <t>https://drive.google.com/drive/folders/1adLs0zhQ2e8HKRuahCLZjCZ_SgU2HCr5?usp=drive_link</t>
  </si>
  <si>
    <t>OPPO</t>
  </si>
  <si>
    <t>OPPO - GSM MULTI CARDS HANDPHONE</t>
  </si>
  <si>
    <t>OPPO THE PORTRAIT EXPERT RENO8</t>
  </si>
  <si>
    <t>OPPO RENO8 - AUG - 2022</t>
  </si>
  <si>
    <t>AA 25-34 UM1</t>
  </si>
  <si>
    <t>C2P, CS, PANGGILAN</t>
  </si>
  <si>
    <t>https://drive.google.com/drive/folders/12Dl-envTaJdWqumEjeHt2lKxORpuWofi?usp=drive_link</t>
  </si>
  <si>
    <t>https://drive.google.com/drive/folders/1szWaPNWNpMEsS3AGZbD_TG0PMiayzG3z?usp=drive_link</t>
  </si>
  <si>
    <t>TVC OPPO RENO8</t>
  </si>
  <si>
    <t>TVC+DBI OPPO RENO8</t>
  </si>
  <si>
    <t>NUTRICIA</t>
  </si>
  <si>
    <t>BEBELAC GOLD 3</t>
  </si>
  <si>
    <t>BEBELAC GOLD 3 - GROWING UP MILK</t>
  </si>
  <si>
    <t>LEBIH SERATNYA, BANYAK HEBATNYA</t>
  </si>
  <si>
    <t>BEBELAC GOLD 3 - GROWING UP MILK-AUG-SEP-2022</t>
  </si>
  <si>
    <t>AUG-SEPT</t>
  </si>
  <si>
    <t>https://drive.google.com/drive/folders/1EfL1Tv0KJF3xzaM4CNJdiA-TdPgNKTqa?usp=drive_link</t>
  </si>
  <si>
    <t>CONTROL BEBELAC</t>
  </si>
  <si>
    <t>DBI BEBELAC</t>
  </si>
  <si>
    <t>SGM EKSPLOR SOYA 1+</t>
  </si>
  <si>
    <t>SGM EKSPLOR SOYA 1+ - GROWING UP MILK</t>
  </si>
  <si>
    <t>SGM EKSPLOR SOYA, DHA OMEGA 3 &amp; 6, ISOLAT PROTEIN SOYA</t>
  </si>
  <si>
    <t>SGM EKSPLOR SOYA 1+ - GROWING UP MILK-SEP-2022</t>
  </si>
  <si>
    <t>CSC, PANGGILAN, PB</t>
  </si>
  <si>
    <t>https://drive.google.com/drive/folders/1ZWcx7gygo3UViBC37pwGCkbcie4ej_9-?usp=drive_link</t>
  </si>
  <si>
    <t>TVC SGM EKSPLOR SOYA</t>
  </si>
  <si>
    <t>TVC+DBI SGM EKSPLOR SOYA</t>
  </si>
  <si>
    <t>SUPERMI NUTRIMI</t>
  </si>
  <si>
    <t>SUPERMI NUTRIMI - INSTANT NOODLE</t>
  </si>
  <si>
    <t>BARU! SUPERMI NUTRIMI MI MI YANG GAK PA PA</t>
  </si>
  <si>
    <t>SUPERMI NUTRIMI - INSTANT NOODLE-SEP-2022</t>
  </si>
  <si>
    <t>AA 25+ UM</t>
  </si>
  <si>
    <t>C2P, CSC, FTV, TCYK</t>
  </si>
  <si>
    <t>https://drive.google.com/drive/folders/15nKJQctDRVoos4XInViT-bEyGLMpd0Fo?usp=drive_link</t>
  </si>
  <si>
    <t>https://drive.google.com/drive/folders/1vafofh2L36HaRYA1XkzYYrU9xCIH7hRL?usp=drive_link</t>
  </si>
  <si>
    <t>DBI ZOOM IN WITH AUDIO</t>
  </si>
  <si>
    <t>TVC SUPERMI NUTRIMI</t>
  </si>
  <si>
    <t>TVC+DBI AUDIO SUPERMI NUTRIMI</t>
  </si>
  <si>
    <t>IKUTIN MISSION &amp; DAPETIN MERCH EKSKLUSIF BTS GOJEK</t>
  </si>
  <si>
    <t>GOFOOD - SEP - 2022</t>
  </si>
  <si>
    <t>C2P, CSC, PANGGILAN, PB, SHI</t>
  </si>
  <si>
    <t>https://drive.google.com/drive/folders/1Cgtx8KEwJPsFkFAtHizsKcoyhOCIgjuO?usp=drive_link</t>
  </si>
  <si>
    <t>https://drive.google.com/drive/folders/1QKWLB9iOARjcBMciHQqWnKLLj0V4EJm_?usp=drive_link</t>
  </si>
  <si>
    <t>INDOMILK,CAP ENAAK</t>
  </si>
  <si>
    <t>&amp; CAP ENAAK GEMAS'22. TOTAL HADIAH MILYARAN RUPIAH</t>
  </si>
  <si>
    <t>INDOMILK,CAP ENAAK-AUG-SEP-2022</t>
  </si>
  <si>
    <t>WHH 25-44 U2L</t>
  </si>
  <si>
    <t>https://drive.google.com/drive/folders/1UbFTgOKJ4n-ycLSB18OtL9oFthWVa5cH?usp=drive_link</t>
  </si>
  <si>
    <t>https://drive.google.com/drive/folders/14QXQuyOtbrGy0Au70Bm_7jrhZ_-srpfo</t>
  </si>
  <si>
    <t>TVC CAP ENAAK &amp; INDOMILK</t>
  </si>
  <si>
    <t>TVC+DBI CAP ENAAK &amp; INDOMILK</t>
  </si>
  <si>
    <t>AKTIVITAS SAMPAI JUNGKIR BALIK?. YUK BAIKIN KONDISI</t>
  </si>
  <si>
    <t>BEAR BRAND - AUG - SEP - 2022</t>
  </si>
  <si>
    <t>AUG - SEPT</t>
  </si>
  <si>
    <t>C2P, CSC, FTV, KLSTS, PANGGILAN, PB</t>
  </si>
  <si>
    <t>https://drive.google.com/drive/folders/1SaAdsUIw-yQUsYuNY-4-n8tTV5Xhb4cP?usp=drive_link</t>
  </si>
  <si>
    <t>https://drive.google.com/drive/folders/1YuyCrqZkMdgmxx5HSRG_p0VEl8UyXwJv?usp=drive_link</t>
  </si>
  <si>
    <t>HAIR CARE</t>
  </si>
  <si>
    <t>SUNSILK SOFT&amp;SMOOTH</t>
  </si>
  <si>
    <t>SUNSILK SOFT&amp;SMOOTH - HAIR CARE</t>
  </si>
  <si>
    <t>BARU! SUNSILK SOFT &amp; SMOOTH ACTIV-INFUSION</t>
  </si>
  <si>
    <t>SUNSILK SOFT &amp; SMOOTH - SEP - 2022</t>
  </si>
  <si>
    <t>C2P, FTV, KNYATA, LSTS, SINEMA</t>
  </si>
  <si>
    <t>https://drive.google.com/drive/folders/1RvaiQZZy4dJ8uoWscBGRVGbcoxIdxWbB?usp=drive_link</t>
  </si>
  <si>
    <t>https://drive.google.com/drive/folders/1FmTkpMRCzo7TufLRjXymAxTF6PotKmrn?usp=drive_link</t>
  </si>
  <si>
    <t>TVC SUNSILK SOFT &amp; SMOOTH</t>
  </si>
  <si>
    <t>TVC+DBI SUNSILK SOFT &amp; SMOOTH</t>
  </si>
  <si>
    <t>SUNSILK BLACK &amp; SHINE</t>
  </si>
  <si>
    <t>SUNSILK BLACK &amp; SHINE - HAIR CARE</t>
  </si>
  <si>
    <t>BARU! SUNSILK BLACK &amp; SHINE ACTIV - INFUSION</t>
  </si>
  <si>
    <t>SUNSILK BLACK &amp; SHINE - SEP - 2022</t>
  </si>
  <si>
    <t>C2P, FTV, KNYATA, SINEMA, TCYK, PANGGILAN</t>
  </si>
  <si>
    <t>https://drive.google.com/drive/folders/1MZg_R160ikHD9Lr6WMugYFODP1NpcBkc?usp=drive_link</t>
  </si>
  <si>
    <t>https://drive.google.com/drive/folders/1v1HgO4WnItBt5OXNz2UnuWyC8yrF_RQo?usp=drive_link</t>
  </si>
  <si>
    <t>TVC SUNSILK BLACK SHINE</t>
  </si>
  <si>
    <t>TVC+DBI SUNSILK BLACK SHINE</t>
  </si>
  <si>
    <t>BABY SHAMPOO</t>
  </si>
  <si>
    <t>BABY HAIR LOTION</t>
  </si>
  <si>
    <t>ZWITSAL NATURAL</t>
  </si>
  <si>
    <t>ZWITSAL NATURAL - BABY HAIR LOTION</t>
  </si>
  <si>
    <t>BARU HAIRLOTION SWEET ALMOND OIL &amp; VIT E</t>
  </si>
  <si>
    <t>ZWITSAL NATURAL - BABY HAIR LOTION-SEP-2022</t>
  </si>
  <si>
    <t>F 15+ &amp; WHH</t>
  </si>
  <si>
    <t>NATUR E WHITE</t>
  </si>
  <si>
    <t>MAU PUNYA KULIT CERAH MENYELURUH DALAM 4 MINGGU?</t>
  </si>
  <si>
    <t>DBI DYNAMIC</t>
  </si>
  <si>
    <t>AUG-NOV</t>
  </si>
  <si>
    <t>https://drive.google.com/drive/folders/1tn8iHgBs4YjCsWcWZgkfk0tkr4r2Z3q2?usp=drive_link</t>
  </si>
  <si>
    <t>FLOOR CLEANER</t>
  </si>
  <si>
    <t>SUPER PELL</t>
  </si>
  <si>
    <t>SUPER PELL - FLOOR CLEANER</t>
  </si>
  <si>
    <t>SUPERPELL ANTI BAC RP. 9.900</t>
  </si>
  <si>
    <t>SUPERPELL - JUL - AUG - 2022 - EYETRACKING</t>
  </si>
  <si>
    <t>https://drive.google.com/drive/folders/1z-FQybP_dLhYTwPiVpVTMxvpA4HsVBIt?usp=drive_link</t>
  </si>
  <si>
    <t>https://drive.google.com/drive/folders/1F3fYAw8QvWsRJPcJqeJ1smKRNeHo0SA_?usp=drive_link</t>
  </si>
  <si>
    <t>WIPOL</t>
  </si>
  <si>
    <t>WIPOL - FLOOR CLEANER</t>
  </si>
  <si>
    <t>AKTIF MELINDUNGI DARI KUMAN HINGGA 3 HARI. WIPOL RP 9.900</t>
  </si>
  <si>
    <t>WIPOL - JUL - AUG - 2022 - EYETRACKING</t>
  </si>
  <si>
    <t>BHSI, C2P, CSC, FTV, KNYATA, LAL, LSTS,PANGGILAN, SINEMA</t>
  </si>
  <si>
    <t>https://drive.google.com/drive/folders/1giMMogvMk7uWdqUfV89hL4DPOsq6aeKz?usp=drive_link</t>
  </si>
  <si>
    <t>https://drive.google.com/drive/folders/1xfOaI_oDnE7lnaX_-HwHN06hqwrVucL2?usp=drive_link</t>
  </si>
  <si>
    <t>GSM MULTICARDS HANDPHONE</t>
  </si>
  <si>
    <t>VIVO</t>
  </si>
  <si>
    <t>VIVO - GSM MULTICARDS HANDPHONE</t>
  </si>
  <si>
    <t>V25 SERIES AVAILABLE NOW, TOTAL BENEFIT UP TO RP 1.75JT</t>
  </si>
  <si>
    <t>VIVO V25 - SEP - OKT - 2022</t>
  </si>
  <si>
    <t>AA 20-34 U2M1</t>
  </si>
  <si>
    <t>SEP - OCT</t>
  </si>
  <si>
    <t>https://drive.google.com/drive/folders/1bWV5P4Xtn1Bzpvebmo37llZRIr19WvI5?usp=drive_link</t>
  </si>
  <si>
    <t>https://drive.google.com/drive/folders/1_wKk405U0jU7wk2EGVcedb7VNSepx5ms?usp=drive_link</t>
  </si>
  <si>
    <t>TVC VIVO V25 SERIES</t>
  </si>
  <si>
    <t>TVC+DBI VIVO V25 SERIES</t>
  </si>
  <si>
    <t>GO JEK TRASNPORT - MOBILE APPLICATION</t>
  </si>
  <si>
    <t>BTS | GOJEK IKUTIN MISSION &amp; DAPETIN MERCH EKSLUSIF BTS GOJEK</t>
  </si>
  <si>
    <t>GO TRANSPORT - SEP - 2022</t>
  </si>
  <si>
    <t>CSC, PB, SHI</t>
  </si>
  <si>
    <t>https://drive.google.com/drive/folders/1KOgnGhaHtqa7_B-D4sgtOYBA_77TSz5t?usp=drive_link</t>
  </si>
  <si>
    <t>https://drive.google.com/drive/folders/1o0OkTpaKuXP11SbydnehNOmmqs35bRiz?usp=drive_link</t>
  </si>
  <si>
    <t>TVC GOJEK (GO TRANSPORT)</t>
  </si>
  <si>
    <t>TVC+DBI GOJEK (GO TRANSPORT)</t>
  </si>
  <si>
    <t>BULAN KESEHATAN GIGI NASIONAL 2022, DAPATKAN PERAWATAN GIGI GRATIS DARI PEPSODENT #SENYUMINDONESIA</t>
  </si>
  <si>
    <t>PEPSODENT WHITE - SEP - 2022</t>
  </si>
  <si>
    <t>C2P, CSC, FTV, KNYATA, PANGGILAN, PB, SINEMA, SHI</t>
  </si>
  <si>
    <t>https://drive.google.com/drive/folders/1-aJnVLbUxAMlTPRPcN1icH2sYB4sYqM8?usp=drive_link</t>
  </si>
  <si>
    <t>https://drive.google.com/drive/folders/1Izhhf8-53gi8RNsQ9LPPJjtFKZK-8uY4?usp=drive_link</t>
  </si>
  <si>
    <t>TVC PEPSODENT WHITE (MERAH PUTIH)</t>
  </si>
  <si>
    <t>TVC+DBI PEPSODENT WHITE (MERAH PUTIH)</t>
  </si>
  <si>
    <t>PEPSODENT UNTUK INDONESIA MERDEKA DARI GIGI BERLUBANG! ISI 2 LEBIH HEMAT 50%</t>
  </si>
  <si>
    <t>PEPSODENT WHITE - AUG - 2022</t>
  </si>
  <si>
    <t>BHSI, C2P, CSC, FTV, PANGGILAN, PB, SINEMA</t>
  </si>
  <si>
    <t>https://drive.google.com/drive/folders/1EzREFUTYIuF7ooa71KM4fCJtyYOp9Tpq?usp=drive_link</t>
  </si>
  <si>
    <t>CLOSE GEO - TOOTHPASTE</t>
  </si>
  <si>
    <t>ANYAR! ISI LUWIH AKEH RP 7.300</t>
  </si>
  <si>
    <t>CLOSEUP GEO CENTRAL JAVA - SEP - 2022</t>
  </si>
  <si>
    <t>C2P, CSC, PANGGILAN, SHI, TCYK</t>
  </si>
  <si>
    <t>https://drive.google.com/drive/folders/1u_zUGQYJilUw4dM6fZHtGuOd_LEGcnXy?usp=drive_link</t>
  </si>
  <si>
    <t>https://drive.google.com/drive/folders/1pRfcsP9iTiVeOmIytF0XSepZpyd_NGwd?usp=drive_link</t>
  </si>
  <si>
    <t>SGM EKSPLOR - ALL GROWING UP MILK</t>
  </si>
  <si>
    <t>TERUSKAN NUTRISINYA, SIAPKAN BELAJARNYA. DHA, MINYAK IKAN, OMEGA 3&amp;6</t>
  </si>
  <si>
    <t>SGM EKSPLOR 3+ - OCT - 2022</t>
  </si>
  <si>
    <t>OCT</t>
  </si>
  <si>
    <t>https://drive.google.com/drive/folders/19yL7hGi75wpbHSI5UeMBmvYR_mQ2PDfK?usp=drive_link</t>
  </si>
  <si>
    <t>CONTROL SGM EKSPLOR</t>
  </si>
  <si>
    <t>DBI SGM EKSPLOR</t>
  </si>
  <si>
    <t>ALL DETERGENT</t>
  </si>
  <si>
    <t>RINSO MOLTO</t>
  </si>
  <si>
    <t>RINSO MOLTO - ALL DETERGENT</t>
  </si>
  <si>
    <t>BERSAMA RINSO BERANI KOTOR DEMI KEBAIKAN, ANTI BAKTERI WANGINE PUOOL 48 JAM HARGA BARU RP 27.000</t>
  </si>
  <si>
    <t>RINSO MOLTO ULTRA GEO JAWA TIMUR - AUG - OCT - 2022</t>
  </si>
  <si>
    <t>AUG - OCT</t>
  </si>
  <si>
    <t>BHSI, C2P, CSC, FTV, KNYATA, LAL, LSTS, PANGGILAN</t>
  </si>
  <si>
    <t>https://drive.google.com/drive/folders/1EZ3EIWpUMMgCKxNm1_9utfwlglFlIEX4?usp=drive_link</t>
  </si>
  <si>
    <t>https://drive.google.com/drive/folders/1E9m5lOw4A0dmxxR832d3J4KDlye7vHRe?usp=drive_link</t>
  </si>
  <si>
    <t>TVC RINSO MOLTO ULTRA ANTI NODA</t>
  </si>
  <si>
    <t>TVC+DBI RINSO MOLTO ULTRA ANTI NODA</t>
  </si>
  <si>
    <t>BERSAMA RINSO BERANI KOTOR DEMI KEBAIKAN, ANTI BAKTERI MANJAGO WARNA BAJU LEK CERAH HARGA BARU RP 27.000</t>
  </si>
  <si>
    <t>RINSO MOLTO ULTRA GEO SUMATRA - AUG - OCT - 2023</t>
  </si>
  <si>
    <t>https://drive.google.com/drive/folders/1B1YWN7tWGdMG9KH_OmVD3C5XFPbUvS4w?usp=drive_link</t>
  </si>
  <si>
    <t>https://drive.google.com/drive/folders/1wRhK9sPVzLZy0xMskFX7FKu951kfZWOb?usp=drive_link</t>
  </si>
  <si>
    <t>DISH</t>
  </si>
  <si>
    <t>BARU! KOREAN EXTRA KOREAN STRAWBERRY</t>
  </si>
  <si>
    <t>SUNLIGHT EXTRA KOREAN STRAWBERRY GEO JAWA BARAT - SEP - 2022</t>
  </si>
  <si>
    <t>CSC, FTV, KNYATA, PANGGILAN</t>
  </si>
  <si>
    <t>https://drive.google.com/drive/folders/140fu1Q8_jFHOeHTRvKeiJ62qZXz2nFYh?usp=drive_link</t>
  </si>
  <si>
    <t>TVC SUNLIGHT EXTRA KOREAN STRAWBERRY</t>
  </si>
  <si>
    <t>TVC+DBI SUNLIGHT EXTRA KOREAN STRAWBERRY</t>
  </si>
  <si>
    <t>GOFOOD BANYAK MENU HEMAT DI GOFOOD. PESAN SEKARANG</t>
  </si>
  <si>
    <t>GOFOOD - OCT - 2022</t>
  </si>
  <si>
    <t>C2P, CSC, PANGGILAN, PB, SINEMA, SHI</t>
  </si>
  <si>
    <t>https://drive.google.com/drive/folders/1957YqGhhbcnKTQ89u5UF38CG4iyABZ-D?usp=drive_link</t>
  </si>
  <si>
    <t>https://drive.google.com/drive/folders/1_wOJiP8lWHiF16Hmc3vcrtXUUrsEZEOG?usp=drive_link</t>
  </si>
  <si>
    <t>TVC GOJEK (GOFOOD)</t>
  </si>
  <si>
    <t>TVC+DBI GOJEK (GOFOOD)</t>
  </si>
  <si>
    <t>RINSO MOLTO - LIQUID DETERGENT</t>
  </si>
  <si>
    <t>BARU RINSO KOREAN STRAWBERRY ANTI NODA, ANTI BAU KERINGAT 48 JAM</t>
  </si>
  <si>
    <t>RINSO MOLTO ULTRA - OCT - 2022</t>
  </si>
  <si>
    <t>C2P, CSC, FTV, KNYATA, PANGGILAN, PB, SHI, TCYK</t>
  </si>
  <si>
    <t>https://drive.google.com/drive/folders/1svk6mEeCm5A4l_xWIXb6eIp_EMZZFTvQ?usp=drive_link</t>
  </si>
  <si>
    <t>https://drive.google.com/drive/folders/1DmcG6IGAb3yjOLJ8l2rPP3bsHkOqvhAu?usp=drive_link</t>
  </si>
  <si>
    <t>TVC RINSO KOREAN STRAWBERRY</t>
  </si>
  <si>
    <t>TVC+DBI RINSO KOREAN STRAWBERRY</t>
  </si>
  <si>
    <t>9 DARI 10 IBU DI INDONESIA SETUJU, SASA SANTAN OMEGA 3 PILIHAN LEBIH SEHAT UNTUK IBU CERMAT</t>
  </si>
  <si>
    <t>SASA SANTAN - SEP - OKT - 2022 - EYETRACKING ONLY</t>
  </si>
  <si>
    <t>https://drive.google.com/drive/folders/1OxBztm_KOFu0LkSGkFMgAJM84WEt12SP?usp=drive_link</t>
  </si>
  <si>
    <t>SAMSUNG BARU GALAXY A04S|A04|A04S. MULAI DARI 1.299.000 PASTI AWESOME</t>
  </si>
  <si>
    <t>SAMSUNG A04 SERIES - SEP - NOV - 2022</t>
  </si>
  <si>
    <t>SEP - NOV</t>
  </si>
  <si>
    <t>CSC, FTV, PANGGILAN, PB, SINEMA</t>
  </si>
  <si>
    <t>https://drive.google.com/drive/folders/1BJrw1ZsS-qvqYPN1hO_Q3O-juvLKDooA?usp=drive_link</t>
  </si>
  <si>
    <t>CONTROL SAMSUNG A04 SERIES</t>
  </si>
  <si>
    <t>DBI SAMSUNG A04 SERIES</t>
  </si>
  <si>
    <t>SEASONED FLOUR</t>
  </si>
  <si>
    <t>RODAMAS</t>
  </si>
  <si>
    <t>SASA</t>
  </si>
  <si>
    <t>SASA - SEASONED FLOUR</t>
  </si>
  <si>
    <t>SASA TEPUNG BUMBU BERVITAMIN DAN BERMINERAL. MENINGKATKAN IMUN TUBUH</t>
  </si>
  <si>
    <t>SASA TEPUNG SERBAGUNA - OCT - NOV - 2022</t>
  </si>
  <si>
    <t>OCT-NOV</t>
  </si>
  <si>
    <t>CSC, FTV, TCYK</t>
  </si>
  <si>
    <t>https://drive.google.com/drive/folders/14i9trrTZJceZEZg-UtamGOC15piMWgST?usp=drive_link</t>
  </si>
  <si>
    <t>https://drive.google.com/drive/folders/1kvkl45QAN1sotYjBCGfDq-2yNwScrAxV?usp=drive_link</t>
  </si>
  <si>
    <t>TVC TEPUNG BUMBU SASA SERBAGUNA</t>
  </si>
  <si>
    <t>TVC+DBI TEPUNG BUMBU SASA SERBAGUNA</t>
  </si>
  <si>
    <t>CLEAR ANTI KETOMBE TINY TAN</t>
  </si>
  <si>
    <t>CLEAR ANTI KETOMBE TINY TAN - SHAMPOO</t>
  </si>
  <si>
    <t>CLEAR SPECIAL EDITION PACK 3X BERSIH TOTAL, SIKAT HABIS KETOMBE BASAH</t>
  </si>
  <si>
    <t>CLEAR ANTI KETOMBE TINY TAN EDION - NOV - 2022</t>
  </si>
  <si>
    <t>CSC, FTV, KNYATA, PANGGILAN, TC, TCYK</t>
  </si>
  <si>
    <t>https://drive.google.com/drive/folders/1p_ORtZFsUspzmBx19MTzUGP81CgQCg3z?usp=drive_link</t>
  </si>
  <si>
    <t>https://drive.google.com/drive/folders/1inO71bkjK1OQDojd_rn5ONUScy0S2PAF?usp=drive_link</t>
  </si>
  <si>
    <t>TVC CLEAR COMPLETE SOFT CARE TINY TAN EDITION</t>
  </si>
  <si>
    <t>TVC+DBI CLEAR COMPLETE SOFT CARE TINY TAN EDITION</t>
  </si>
  <si>
    <t>INTERNET BROADBAND CAR</t>
  </si>
  <si>
    <t>EXCELCOMINDO PRATAMA</t>
  </si>
  <si>
    <t>XL</t>
  </si>
  <si>
    <t>EXCELCOMINDO XL - INTERNET BROADBAND CAR</t>
  </si>
  <si>
    <t>XL PREPAID</t>
  </si>
  <si>
    <t>XL WEAREMORE 
 NONTON YOUTUBE SHORTS
 AKSES UNLIMITED Rp1
 CEK APLIKASI MYXL SEKARANG!
 #AdaDiShorts</t>
  </si>
  <si>
    <t>EXCELCOMINDO XL - INTERNET BROADBAND CAR-NOV-DEC-2022</t>
  </si>
  <si>
    <t>AA 25-44 UM1</t>
  </si>
  <si>
    <t>https://drive.google.com/drive/folders/130YhN58Y9Wlq9S9mf6mkojBoKhlsgMet?usp=drive_link</t>
  </si>
  <si>
    <t>https://drive.google.com/drive/folders/1Qz5h_n39kzVsstIQDFsNuYxyIQTuSwNz?usp=drive_link</t>
  </si>
  <si>
    <t>WHISPER MOMENTS SSF</t>
  </si>
  <si>
    <t>PLAYING WITH HANDPHONE/PC/LAPTOP/TABLET WITH POSITIVE VIBES</t>
  </si>
  <si>
    <t>TVC XL</t>
  </si>
  <si>
    <t>TVC+MOMENT XL</t>
  </si>
  <si>
    <t>AQUA JUGS</t>
  </si>
  <si>
    <t>BEN SETITI ANGGONA MILIH, AQUA DULU 
 MURNI &amp; TERLINDUNGI</t>
  </si>
  <si>
    <t>AQUA - MINERAL WATER-NOV-DEC-2022</t>
  </si>
  <si>
    <t>CSC, FTV, KNYATA, PANGGILAN, PM, SINEMA,SHI, TC, TCYK</t>
  </si>
  <si>
    <t>https://drive.google.com/drive/folders/1YNvlbssy0SF-l0w1CsRM58scq8ptSu0t?usp=drive_link</t>
  </si>
  <si>
    <t>TVC AQUA GALON</t>
  </si>
  <si>
    <t>TVC+DBI AQUA GALON</t>
  </si>
  <si>
    <t>PEPSODENT NANOSOFT</t>
  </si>
  <si>
    <t>PEPSODENT NANOSOFT - TOOTHBRUSH</t>
  </si>
  <si>
    <t>PEPSODENT - TOOTHBRUSH NANOSOFT</t>
  </si>
  <si>
    <t>BARU! PEPSODENT NANOSOFT 
 EFEKTIF HILANGKAN 4 LAPIS PLAK</t>
  </si>
  <si>
    <t>PEPSODENT NANOSOFT - TOOTHBRUSH-NOV-2022</t>
  </si>
  <si>
    <t>CSC, FTV, KNYATA, PANGGILAN, SINEMA, TC, TCYK</t>
  </si>
  <si>
    <t>https://drive.google.com/drive/folders/11CUgc2HfPnNqR4lvJi5PzqOL3aJH-RcE?usp=drive_link</t>
  </si>
  <si>
    <t>CONTROL PEPSODENT NANOSOFT</t>
  </si>
  <si>
    <t>DBI PEPSODENT NANOSOFT</t>
  </si>
  <si>
    <t>WALL'S CORNETTO</t>
  </si>
  <si>
    <t>WALL'S CORNETTO - ICE CREAM</t>
  </si>
  <si>
    <t>WALL'S - CORNETTO BLACK &amp; WHITE</t>
  </si>
  <si>
    <t>GIMANAPUN MULAINYA CORNETTO BLACK &amp; WHITE-IN AJA</t>
  </si>
  <si>
    <t>WALL'S CORNETTO - ICE CREAM-NOV-2022</t>
  </si>
  <si>
    <t>AA 15+</t>
  </si>
  <si>
    <t>C2P, CSC, FTV, KNYATA, PANGGILAN, SHI, TCYK</t>
  </si>
  <si>
    <t>https://drive.google.com/drive/folders/1FxN9ijfcvW1QYGqD-42ycQ6iBBG4mQWB?usp=drive_link</t>
  </si>
  <si>
    <t>https://drive.google.com/drive/folders/1rMoFvj5xacETQO776RN1J5yeFy9TzP9X?usp=drive_link</t>
  </si>
  <si>
    <t>TVC WALL'S CORNETTO</t>
  </si>
  <si>
    <t>TVC+DBI WALL'S CORNETTO</t>
  </si>
  <si>
    <t>HEINZ ABC INDONESIA</t>
  </si>
  <si>
    <t>ABC</t>
  </si>
  <si>
    <t>ABC - CHILI SAUCE</t>
  </si>
  <si>
    <t>#1 PILIHAN KELUARGA INDONESIA
 BIKIN SEMUA MAKAN KREZI ENAKNYA
 CEK PENAWARANNYA DI TOKO TERDEKAT</t>
  </si>
  <si>
    <t>ABC - CHILI SAUCE-NOV-2022</t>
  </si>
  <si>
    <t>F 25-44 UM</t>
  </si>
  <si>
    <t>PANGGILAN, PB</t>
  </si>
  <si>
    <t>https://drive.google.com/drive/folders/10iu5Gspmnim7Eic-9x6ce8gcQ8ZtO2I3?usp=drive_link</t>
  </si>
  <si>
    <t>https://drive.google.com/drive/folders/1xhb4z-sfwbsiH8Wf0fIS7Qa8hLc0RGqT?usp=drive_link</t>
  </si>
  <si>
    <t>TVC SAMBAL ABC</t>
  </si>
  <si>
    <t>TVC+DBI SAMBAL ABC</t>
  </si>
  <si>
    <t>CARBONATED/MIXED RANGE OF SOFT DRINKS</t>
  </si>
  <si>
    <t>COLA</t>
  </si>
  <si>
    <t>COCA-COLA</t>
  </si>
  <si>
    <t>COCA</t>
  </si>
  <si>
    <t>MAU SEGAR YANG BEDA?
 COCA-COLA SEGARNYA MANTAP</t>
  </si>
  <si>
    <t>COCA-COLA-DEC-2022</t>
  </si>
  <si>
    <t>CSC, FTV, PANGGILAN, SINEMA, TC, TCYK</t>
  </si>
  <si>
    <t>https://drive.google.com/drive/folders/1TQV6mDRlWEYKhbwIJG-ODLLePuTsywx3?usp=drive_link</t>
  </si>
  <si>
    <t>https://drive.google.com/drive/folders/11nOz5lqMQNGRG5_JBtQAKWo-5FbsRdiA?usp=drive_link</t>
  </si>
  <si>
    <t>WHISPER MOMENTS SUPER IMPOSE</t>
  </si>
  <si>
    <t>DRINKING</t>
  </si>
  <si>
    <t>TVC COCA-COLA</t>
  </si>
  <si>
    <t>TVC+COCA-COLA MOMENT</t>
  </si>
  <si>
    <t>ONLINE SERVICE - ONLINE SHOP</t>
  </si>
  <si>
    <t>PENGIRIMAN CEPAT &amp; GRATIS ONGKIR
 PASTI SAMPAI MIN. BELANJA TERENDAH</t>
  </si>
  <si>
    <t>LAZADA.CO.ID - ONLINE SHOP-DEC-2022</t>
  </si>
  <si>
    <t>AA 20-34 UML</t>
  </si>
  <si>
    <t>CSC, TC, TCYK</t>
  </si>
  <si>
    <t>https://drive.google.com/drive/folders/1pDVhWFZ585JfvYakOsIYAHJvz8guyswi?usp=drive_link</t>
  </si>
  <si>
    <t>https://drive.google.com/drive/folders/1LfrnsogKOYwGjaah76-JtVw4_VTp9WIG?usp=drive_link</t>
  </si>
  <si>
    <t>TVC LAZADA</t>
  </si>
  <si>
    <t>TVC+DBI LAZADA</t>
  </si>
  <si>
    <t>DEODORANT. BODY ODOUR</t>
  </si>
  <si>
    <t>REXONA MOTION ACTIVATED HIJAB NATURAL</t>
  </si>
  <si>
    <t>REXONA - ROLL ON HIJAB</t>
  </si>
  <si>
    <t>BARU HIJAB NATURAL 
 72 JAM ANTI GERAH 
 UNTUK KESEGARAN BERHIJABMU
 QUICK DRY FORMULA, 0% ALKOHOL WANGI TAHAN LAMA</t>
  </si>
  <si>
    <t>REXONA MOTION ACTIVATED HIJAB NATURAL-NOV-DEC-2022</t>
  </si>
  <si>
    <t>CSC, CH, FTV, KNYATA, SINEMA, TC</t>
  </si>
  <si>
    <t>https://drive.google.com/drive/folders/1NVVUOYaQNKhY6xDtqCZk7-V_jxvizTRf?usp=drive_link</t>
  </si>
  <si>
    <t>https://drive.google.com/drive/folders/1Ut7cOLwlA8SPus_VNDXnhTigi2hSDB_K?usp=drive_link</t>
  </si>
  <si>
    <t>TVC REXONA HIJAB NATURAL</t>
  </si>
  <si>
    <t>TVC+DBI REXONA HIJAB NATURAL</t>
  </si>
  <si>
    <t>GO JEK - GOFOOD</t>
  </si>
  <si>
    <t>PASTI ADA PROMO
 DISKON S.D. 110RB + CASHBACK S.D. 83RB</t>
  </si>
  <si>
    <t>GO JEK - MOBILE APPLICATION-DEC-2022</t>
  </si>
  <si>
    <t>CSC, KNYATA, PANGGILAN, PB, SINEMA, SHI, TC</t>
  </si>
  <si>
    <t>https://drive.google.com/drive/folders/1QPd4j7l9dnSgVZ4wLxn10NEfOI9NxBTy?usp=drive_link</t>
  </si>
  <si>
    <t>https://drive.google.com/drive/folders/1WLo84kXikwMmspgbcB53zbltpzWGEn8D?usp=drive_link</t>
  </si>
  <si>
    <t>ABC - SOYA SAUCE</t>
  </si>
  <si>
    <t>ABC - SOYA SAUCE+</t>
  </si>
  <si>
    <t>KECAP MANIS RASA DAGING ASAP
 KECAP MANIS RASA SEAFOOD
 KECAP MANIS+
 DENGAN BAHAN TERPILIH UNTUK KEISTIMEWAAN RASA</t>
  </si>
  <si>
    <t>ABC - SOYA SAUCE-DEC-2022</t>
  </si>
  <si>
    <t>PANGGILAN, PB, S&amp;D, TC</t>
  </si>
  <si>
    <t>https://drive.google.com/drive/folders/1UHl8Jxq2YzonV53G7QUlrDuNEcMWDKPg?usp=drive_link</t>
  </si>
  <si>
    <t>https://drive.google.com/drive/folders/1Uw6IXIUkZxaSpPKr3qTRRQ5T_oJ6HlMq?usp=drive_link</t>
  </si>
  <si>
    <t>TVC ABC KECAP MANIS+</t>
  </si>
  <si>
    <t>TVC+DBI ABC KECAP MANIS+</t>
  </si>
  <si>
    <t>INDOFOOD RACIK - BUMBU INSTAN</t>
  </si>
  <si>
    <t>CARI BUMBU YANG KAYAK RACIKAN SENDIRI?
 PAKAI BUMBU RACIK AJA!
 DIPROSES SAMA SEPERTI IBU MERACIK
 TAKARAN TERUKUR, JADI KONSISTEN ENAKNYA!
 RASANYA SEENAK RACIKAN SENDIRI</t>
  </si>
  <si>
    <t>INDOFOOD RACIK - BUMBU INSTANT-DEC-2022</t>
  </si>
  <si>
    <t>WHH, 25-39 UM</t>
  </si>
  <si>
    <t>CSC, FTV, PANGGILAN, SHI, TCYK</t>
  </si>
  <si>
    <t>https://drive.google.com/drive/folders/1EhzKfmqPb1WU17ceQSqk9ZQ39QG4bhlw?usp=drive_link</t>
  </si>
  <si>
    <t>https://drive.google.com/drive/folders/1O_YIcOx2EokExWP09bP5SHbSUBhmOsDs?usp=drive_link</t>
  </si>
  <si>
    <t>TVC BUMBU RACIK</t>
  </si>
  <si>
    <t>TVC+DBI BUMBU RACIK</t>
  </si>
  <si>
    <t>SAMBAL PEDAS
 SAMBAL EKSTRA PEDAS
 SAMBAL PEDAS DAHSYAT
 BANYAK LEVEL PEDAS
 BIKIN MAKAN MAKIN SELERA</t>
  </si>
  <si>
    <t>INDOFOOD - CHILI SAUCE-DEC-2022</t>
  </si>
  <si>
    <t>https://drive.google.com/drive/folders/1Pe0V57fWunNAd4St6MHL31CGOeiFrW69?usp=drive_link</t>
  </si>
  <si>
    <t>https://drive.google.com/drive/folders/1Uw6KJb-02kFnlfK0UAJotcjUU6uAzs7Z?usp=drive_link</t>
  </si>
  <si>
    <t>TVC SAMBAL INDOFOOD</t>
  </si>
  <si>
    <t>TVC+DBI SAMBAL INDOFOOD</t>
  </si>
  <si>
    <t>PEPSODENT - WHITE</t>
  </si>
  <si>
    <t>PEPSODENT
 PERIKSA GIGI GRATIS</t>
  </si>
  <si>
    <t>PEPSODENT - TOOTHPASTE-DEC-2022</t>
  </si>
  <si>
    <t>https://drive.google.com/file/d/17s7kzRyaIEVehcmv_zjjhH-DWGzXBN-5/view?usp=drive_link</t>
  </si>
  <si>
    <t>https://drive.google.com/drive/folders/1YU9WBUcLKSoBlnxrQ4gyXLC4zjESqNUq?usp=drive_link</t>
  </si>
  <si>
    <t>TVC+DBI PEPSODENT WHITE (MERAH PUTIH) ZOOM WITH AUDIO</t>
  </si>
  <si>
    <t>ZURICH</t>
  </si>
  <si>
    <t>ZURICH VEHICLE INSURANCE</t>
  </si>
  <si>
    <t>LAYANAN MOBILE CLAIM ASURANSI ZURICH SIAP BERIKAN BANTUAN DALAM GENGGAMAN</t>
  </si>
  <si>
    <t>IN CONTENT ADS+</t>
  </si>
  <si>
    <t>AA 25-50</t>
  </si>
  <si>
    <t>DEC - JAN</t>
  </si>
  <si>
    <t>https://drive.google.com/drive/folders/1X-4Wr0guG_-FSnLDFpTdKU0yWYDBvOkO?usp=drive_link</t>
  </si>
  <si>
    <t>https://drive.google.com/drive/folders/1DISeoyD1XHcFU37HoYFAlaV1-uAIV8lc?usp=drive_link</t>
  </si>
  <si>
    <t>WHISPER MOMENTS SF</t>
  </si>
  <si>
    <t>WHILE RIDING A VEHICLE</t>
  </si>
  <si>
    <t>ZURICH TRAVEL INSURANCE</t>
  </si>
  <si>
    <t>LINDUNGI SEMUA YANG ANDA BAWA SAAT LIBURAN DENGAN ASURANSI PERJALANAN ZURICH</t>
  </si>
  <si>
    <t>https://drive.google.com/drive/folders/18t3eM-P7Q8-8DpltKn_S7Q2ZdfCJhzOO?usp=drive_link</t>
  </si>
  <si>
    <t>WHILE TRAVELING</t>
  </si>
  <si>
    <t>INDOMIE - INSTANT NOODLE RENDANG</t>
  </si>
  <si>
    <t>INDOMIE - INSTANT NOODLE-JAN-2023</t>
  </si>
  <si>
    <t>https://drive.google.com/drive/folders/1sz2Jl_OaWhpQrr7kIv6GNyJ7-UXBMb8E?usp=drive_link</t>
  </si>
  <si>
    <t>https://drive.google.com/drive/folders/1XSx0ktgONZnNxP-1T2bFG0j10yIpNSYQ?usp=drive_link</t>
  </si>
  <si>
    <t>TVC INDOMIE HYPEABIS KEBAB RENDANG</t>
  </si>
  <si>
    <t>TVC+DBI INDOMIE HYPEABIS KEBAB RENDANG</t>
  </si>
  <si>
    <t>RASAKAN KEMURNIANNYA!
 SIAPKAN BEAR BRAND SEKARANG!</t>
  </si>
  <si>
    <t>NESTLE BEARBRAND - LIQUID MILK-JAN-FEB-2023</t>
  </si>
  <si>
    <t>CSC, TCYK</t>
  </si>
  <si>
    <t>https://drive.google.com/drive/folders/12S0pRJwtLaxc4YB12sSKaD_V4DMbEjpM?usp=drive_link</t>
  </si>
  <si>
    <t>https://drive.google.com/drive/folders/1DfUh-tuJB9PHtLftnuz_j2knTC94hG_a?usp=drive_link</t>
  </si>
  <si>
    <t xml:space="preserve">WHISPER MOMENTS SF </t>
  </si>
  <si>
    <t>HOME AFTER OFFICE WORK &amp; A HARD DAY (HEAVY ACTIVITY)
AFTER RAIN, AFTER TRAVEL, STUCKED IN TRAFFIC, AFTER WORKING OVERTIME</t>
  </si>
  <si>
    <t>TVC+MOMENT BEAR BRAND</t>
  </si>
  <si>
    <t>MOTORCYCLES, SCOOTERS, BIKES</t>
  </si>
  <si>
    <t>MOTORCYCLE</t>
  </si>
  <si>
    <t>HONDA</t>
  </si>
  <si>
    <t>HONDA SCOOPY</t>
  </si>
  <si>
    <t>HONDA SCOOPY - MOTORCYCLE</t>
  </si>
  <si>
    <t>HONDA - SCOOPY MOTORCYCLE</t>
  </si>
  <si>
    <t>THE FASHION ICON
 SCOOPY
 MOVE YOUNIQUELY AHEAD</t>
  </si>
  <si>
    <t>HONDA SCOOPY - MOTORCYCLE-JAN-2023</t>
  </si>
  <si>
    <t>AA 20-24 UM</t>
  </si>
  <si>
    <t>https://drive.google.com/drive/folders/1dUD68Hp7ITAVazOza8E8iByDNqV4Egb4?usp=drive_link</t>
  </si>
  <si>
    <t>CONTROL HONDA SCOOPY</t>
  </si>
  <si>
    <t>DBI HONDA SCOOPY</t>
  </si>
  <si>
    <t>PEPSODENT WHITE</t>
  </si>
  <si>
    <t>GIGI 10X LEBIH KUAT</t>
  </si>
  <si>
    <t>PEPSODENT - TOOTHPASTE-JAN-2023</t>
  </si>
  <si>
    <t>CSC, FTV, KNYATA, PANGGILAN, PB, SINEMA, TC, TCYK</t>
  </si>
  <si>
    <t>https://drive.google.com/drive/folders/1zYjyUfX5lDXfHiAbvNARlWhOSuXxIq0R?usp=drive_link</t>
  </si>
  <si>
    <t>https://drive.google.com/drive/folders/17gW6XMHxr933IO0g2_e8RkqHgDWeyO2V?usp=drive_link</t>
  </si>
  <si>
    <t>TVC PEPSODENT PENCEGAH GIGI BERLUBANG</t>
  </si>
  <si>
    <t>TVC+DBI PEPSODENT PENCEGAH GIGI BERLUBANG</t>
  </si>
  <si>
    <t>LAZADA.CO.ID (GEO)</t>
  </si>
  <si>
    <t>LAZADA.CO.ID (GEO) - ONLINE SHOP</t>
  </si>
  <si>
    <t>LAZADA.CO.ID 
 (WEST JAVA EXCLUDE JABODETABEK)</t>
  </si>
  <si>
    <t>PENGIRIMAN CEPAT &amp; GRATIS ONGKIR
 PASTI SAMPAI MIN. BELANJA TERENDAH
 TEU KUDU BINGUNG PILIH KIRIM CEPAT ATAU GRATIS ONGKIR
 TAH LAZADA! PENGIRIMAN CEPAT &amp; GRATIS ONGKIR</t>
  </si>
  <si>
    <t>LAZADA.CO.ID (GEO) - ONLINE SHOP-JAN-FEB-2023</t>
  </si>
  <si>
    <t>AA 20-39 UML</t>
  </si>
  <si>
    <t>https://drive.google.com/drive/folders/1-jtCXX3wyh5kzFDBXBbnXPa25GLYGHT9?usp=drive_link</t>
  </si>
  <si>
    <t>https://drive.google.com/drive/folders/1gJaSzXMGHnSGfRCJkhil3ck2_CD016A4?usp=drive_link</t>
  </si>
  <si>
    <t>LAZADA.CO.ID 
 (CENTRAL JAVA)</t>
  </si>
  <si>
    <t>PENGIRIMAN CEPAT &amp; GRATIS ONGKIR
 PASTI SAMPAI MIN. BELANJA TERENDAH
 ORA USAH MUMET PILIH KIRIM CEPAT OPO GRATIS ONGKIR
 NING LAZADA ISA PILIH PENGIRIMAN CEPAT &amp; GRATIS ONGKIR</t>
  </si>
  <si>
    <t>CENTRAL JAVA</t>
  </si>
  <si>
    <t>https://drive.google.com/drive/folders/1VNaVLwxsypmt5Pv75HBDxWILL2zkr5ed?usp=drive_link</t>
  </si>
  <si>
    <t>https://drive.google.com/drive/folders/1ixLaUwT95o7l3WsJvKP6_FYSkeqkGb4T?usp=drive_link</t>
  </si>
  <si>
    <t>LAZADA.CO.ID 
 (EAST JAVA)</t>
  </si>
  <si>
    <t>PENGIRIMAN CEPAT &amp; GRATIS ONGKIR
 PASTI SAMPAI MIN. BELANJA TERENDAH
 ORA USAH MUMET PILIH KIRIM CEPAT OPO GRATIS ONGKIR
 NING LAZADA ISA PILIH PENGIRIMAN CEPAT &amp; GRATIS ONGKIR!</t>
  </si>
  <si>
    <t>https://drive.google.com/drive/folders/1GmpT_x0iEVPqH_zdVh-eQmqRWTf9e6xi?usp=drive_link</t>
  </si>
  <si>
    <t>https://drive.google.com/drive/folders/1Dky_UKZ0TlJKafLnGckBipx1zyemvGug?usp=drive_link</t>
  </si>
  <si>
    <t>LIFEBUOY REFRESH N COOL</t>
  </si>
  <si>
    <t>LIFEBUOY REFRESH N COOL - SHAMPOO</t>
  </si>
  <si>
    <t>LIFEBUOY - REFRESH N COOL - SHAMPOO (EAST JAVA)</t>
  </si>
  <si>
    <t>ANYAR!
 SHAMPO LIFEBUOY REFRESH N COOL
 GAK ONO MANEH KETOMBE LAN AMBU APEK!
 RAMBUT ATIS SEGER SADINTEN</t>
  </si>
  <si>
    <t>LIFEBUOY REFRESH N COOL - SHAMPOO-JAN-FEB-2023</t>
  </si>
  <si>
    <t>CSC, FTV, KNYATA, PANGGILAN, PB, SINEMA, TC, PANGGILAN (R)</t>
  </si>
  <si>
    <t>https://drive.google.com/drive/folders/1RyyX2STa1vhRbFdO8vy745iKGVQNfPwb?usp=drive_link</t>
  </si>
  <si>
    <t>https://drive.google.com/drive/folders/1TCrgkgGD7gPe6se7AIClhllShFQA_XeX?usp=drive_link</t>
  </si>
  <si>
    <t>TVC LIFEBUOY REFRESH &amp; COOL</t>
  </si>
  <si>
    <t>TVC+DBI LIFEBUOY REFRESH &amp; COOL</t>
  </si>
  <si>
    <t>LIFEBUOY - REFRESH N COOL - SHAMPOO (WEST JAVA EXLUDE JAKARTA)</t>
  </si>
  <si>
    <t>AYA NU ENGGAL!
 SAMPO LIFEBUOY REFRESH N COOL
 KETOMBE LEPEK SAREUNG BAU POE LANGIT!
 BUUK TIIS SASAPOE</t>
  </si>
  <si>
    <t>https://drive.google.com/drive/folders/1O0QuIFc4lsdDjz8lMpm_wUL7QoXxY61u?usp=drive_link</t>
  </si>
  <si>
    <t>https://drive.google.com/drive/folders/1Qd-P9rJYiGvzR_Fx0s5azY9smPRuhNAc?usp=drive_link</t>
  </si>
  <si>
    <t>SKIN LIG</t>
  </si>
  <si>
    <t>GLOW &amp; LOVELY ULTIMATE UV DUO</t>
  </si>
  <si>
    <t>GLOW &amp; LOVELY ULTIMATE UV DUO - SKIN LIG</t>
  </si>
  <si>
    <t>GLOW &amp; LOVELY - UV DUO</t>
  </si>
  <si>
    <t>GLOW &amp; LOVELY
 ULTIMATE UV DUO
 DUO MANFAAT DALAM SATU</t>
  </si>
  <si>
    <t>GLOW &amp; LOVELY ULTIMATE UV DUO - SKIN LIG-JAN-2023</t>
  </si>
  <si>
    <t>LARA ATI, PANGGILAN, PB, SUSTER EL, TC, TCYK</t>
  </si>
  <si>
    <t>https://drive.google.com/drive/folders/1lULUobC8oAKgsvSMRItLMvAtIf5zUZL4?usp=drive_link</t>
  </si>
  <si>
    <t>https://drive.google.com/drive/folders/1NF7zo3H90OlQLxz6XaaugG8odSXARk8n?usp=drive_link</t>
  </si>
  <si>
    <t>TVC GLOW &amp; LOVELY</t>
  </si>
  <si>
    <t>TVC+DBI GLOW &amp; LOVELY</t>
  </si>
  <si>
    <t>SOFT DRINK</t>
  </si>
  <si>
    <t>SPRITE</t>
  </si>
  <si>
    <t>SPRITE - SOFT DRINK</t>
  </si>
  <si>
    <t>GERAH? CHILL AJALAH</t>
  </si>
  <si>
    <t>SPRITE - SOFT DRINK-JAN-MAR-2023</t>
  </si>
  <si>
    <t>AUG-OCT 2022
JAN-FEB 2023</t>
  </si>
  <si>
    <t>https://drive.google.com/drive/folders/1W166RnXEgbmFAviEDd1tOhktm-jA1Iq_?usp=drive_link</t>
  </si>
  <si>
    <t>"GERAH/STIFLINGLY HOT" DUE TO WEATHER OR THE SITUATION</t>
  </si>
  <si>
    <t>CAMPAIGN EFFECTIVENESS</t>
  </si>
  <si>
    <t>PRE</t>
  </si>
  <si>
    <t>POST</t>
  </si>
  <si>
    <t>ROYCO - BUMBU KALDU RASA SAPI (EAST JAVA)</t>
  </si>
  <si>
    <t>#CUKUPROYCOAJA GA ATEK TAMBAHAN BUMBU LIYONE, MASAK BAKSO MESTI ENAK</t>
  </si>
  <si>
    <t>ROYCO - SEASONING SALT-JAN-FEB-2023</t>
  </si>
  <si>
    <t>JAN-FEB</t>
  </si>
  <si>
    <t>CSC, FTV, KNYATA, LARA ATI, PANGGILAN, PB, SINEMA, SUSTER EL, SHI, TC, TCYK, FTV SIANG</t>
  </si>
  <si>
    <t>https://drive.google.com/drive/folders/15qQDz-9oED38fP-ZO7NpFtzWgFxrUj4a?usp=drive_link</t>
  </si>
  <si>
    <t>https://drive.google.com/drive/folders/1R3wT0XMZhqDI_4VTuka4cqyPX_G4s1GZ?usp=drive_link</t>
  </si>
  <si>
    <t>TVC ROYCO</t>
  </si>
  <si>
    <t>TVC+DBI ROYCO</t>
  </si>
  <si>
    <t>ROYCO - BUMBU KALDU RASA SAPI (CENTRAL JAVA)</t>
  </si>
  <si>
    <t>#CUKUPROYCOAJATANPO BUMBU LIYANNE, MASAK BASKO MESTI ENAK</t>
  </si>
  <si>
    <t>https://drive.google.com/drive/folders/163W2Bbe2ifvLLruUIZb88yY8m9k5-Xin?usp=drive_link</t>
  </si>
  <si>
    <t>https://drive.google.com/drive/folders/1mmWNjliGgMvSc0lR7Li1GjsCPOLTaThY?usp=drive_link</t>
  </si>
  <si>
    <t>YAMAHA</t>
  </si>
  <si>
    <t>YAMAHA GRAND FILANO</t>
  </si>
  <si>
    <t>YAMAHA GRAND FILANO - MOTORCYCLE</t>
  </si>
  <si>
    <t>YAMAHA - GRAND FILANO</t>
  </si>
  <si>
    <t>GRAND FILANO
 HYBRID CONNECTED
 THE NEXT LEVEL OF YOUR LIFE</t>
  </si>
  <si>
    <t>YAMAHA GRAND FILANO - MOTORCYCLE-FEB-2023</t>
  </si>
  <si>
    <t>https://drive.google.com/drive/folders/1FejvvrC-m9rDjhdAuJ6OYFJK9RFhitFc?usp=drive_link</t>
  </si>
  <si>
    <t>https://drive.google.com/drive/folders/15pCyYYhOgJVNG5GP3dEGFhRv17F0C205?usp=drive_link</t>
  </si>
  <si>
    <t>TVC YAMAHA GRAND FILANO</t>
  </si>
  <si>
    <t>TVC+DBI YAMAHA GRAND FILANO</t>
  </si>
  <si>
    <t>HEBATNYA BEBELAC
 SATU-SATUNYA KOMBINASI SERAT YANG TERUJI KLINIS DENGAN RATIO 1:9</t>
  </si>
  <si>
    <t>BEBELAC 3 - GROWING UP MILK-FEB-2023</t>
  </si>
  <si>
    <t>CSC,TCYJ</t>
  </si>
  <si>
    <t>https://drive.google.com/drive/folders/1yBvM7sQClUUsnrkbicU2Pps8vtBHsl4w?usp=drive_link</t>
  </si>
  <si>
    <t>https://drive.google.com/drive/folders/1LrBgp-9u8kt8FYN1JEm1uXqX4KApcQ45?usp=drive_link</t>
  </si>
  <si>
    <t>TVC BEBELAC</t>
  </si>
  <si>
    <t>TVC+DBI BEBELAC</t>
  </si>
  <si>
    <t>MEDICINES/PHARMACEUTICALS</t>
  </si>
  <si>
    <t>ANALGESICS, HEADACHE REMEDIES</t>
  </si>
  <si>
    <t>TABLET COLD MEDICI</t>
  </si>
  <si>
    <t>KALBE FARMA</t>
  </si>
  <si>
    <t>PROCOLD FLU &amp; BATUK</t>
  </si>
  <si>
    <t>PROCOLD FLU &amp; BATUK - TABLET COLD MEDICI</t>
  </si>
  <si>
    <t>PROCOLD - TABLET FLU &amp; BATUK</t>
  </si>
  <si>
    <t>PROCOLD FLU &amp; BATUK
 TANPA KANTUK
 PILIHAN YANG SUDAH BETUL!</t>
  </si>
  <si>
    <t>PROCOLD FLU &amp; BATUK - TABLET COLD MEDICI-FEB-MAR-2023</t>
  </si>
  <si>
    <t>F 25-39 UM1</t>
  </si>
  <si>
    <t>BELOK KANAN JALAN TERUS, CSC, FTV, KNYATA, PANGGILAN</t>
  </si>
  <si>
    <t>https://drive.google.com/drive/folders/1Ov3MkP7Puv6cXsH79iYHk_-hxjMbNNvr?usp=drive_link</t>
  </si>
  <si>
    <t>CONTROL PROCOLD</t>
  </si>
  <si>
    <t>DBI PROCOLD</t>
  </si>
  <si>
    <t>CLEAR ANTI KETOMBE - SHAMPOO LEMON (WEST JAVA)</t>
  </si>
  <si>
    <t>CLEAR NO 1 ANTI KETOMBE SAMPO DI INDONESIA 3X NGABERSIHIN KATOMBE &amp; MINYAK</t>
  </si>
  <si>
    <t>CLEAR ANTI KETOMBE - SHAMPOO-MAR-2023</t>
  </si>
  <si>
    <t>AZAB, CSC, FTV, KNYATA, MAGIC 5, PINTU BERKAH SPESIAL RAMADAN, TC</t>
  </si>
  <si>
    <t>https://drive.google.com/drive/folders/1M9p2QhRcHyAkyPsa23DymgmRUPRXX2nf?usp=drive_link</t>
  </si>
  <si>
    <t>https://drive.google.com/drive/folders/1AFVRTwq8ExYjyY5TJ3edMYxSHC0gKhEN?usp=drive_link</t>
  </si>
  <si>
    <t>TVC CLEAR FRESH COOL LEMON SAMPO</t>
  </si>
  <si>
    <t>TVC+DBI CLEAR FRESH COOL LEMON SAMPO</t>
  </si>
  <si>
    <t>WALL'S CORNETTO - ICE CREAM COFFEE CARAMEL</t>
  </si>
  <si>
    <t>COBAIN CORNETTO RASA KOPI SUSU TIPAYUN</t>
  </si>
  <si>
    <t>WJ WITHOUT JABODETABEK</t>
  </si>
  <si>
    <t>WALL'S CORNETTO - ICE CREAM-FEB-2023</t>
  </si>
  <si>
    <t>FTV, KNYATA, PANGGILAN, SINEMA, TC, TCYK</t>
  </si>
  <si>
    <t>https://drive.google.com/drive/folders/1TOJoxfGRgIcTlXIOdUGwycY3s3_1Qe5c?usp=drive_link</t>
  </si>
  <si>
    <t>https://drive.google.com/drive/folders/1HkRhJKkYSct6LafVoxU2FJHhcOPdhG-A?usp=drive_link</t>
  </si>
  <si>
    <t>TVC CORNETTO</t>
  </si>
  <si>
    <t>TVC+DBI CORNETTO</t>
  </si>
  <si>
    <t>ROLL ON DEODORANT</t>
  </si>
  <si>
    <t>DOVE ULTIMATE REPAIR</t>
  </si>
  <si>
    <t>DOVE ULTIMATE REPAIR - ROLL ON DEODORANT</t>
  </si>
  <si>
    <t>DOVE- ROLL ON DEODORANT ULTIMATE REPAIR</t>
  </si>
  <si>
    <t>DOVE ULTIMATE REPAIR
 10X NIACINAMIDE
 PUDARKAN NODA GELAP DI KETIAK</t>
  </si>
  <si>
    <t>DOVE ULTIMATE REPAIR - ROLL ON DEODORANT-FEB-2023</t>
  </si>
  <si>
    <t>CSC, RINDU BUKAN RINDU, TC, TCYK</t>
  </si>
  <si>
    <t>https://drive.google.com/drive/folders/1GuJ1Yq1K7oEFB5QbPoHOtbceTkJ6hLp1?usp=drive_link</t>
  </si>
  <si>
    <t>https://drive.google.com/drive/folders/1CJcSVCqA6_TP9MCol8c6cLAYwQws6fWd?usp=drive_link</t>
  </si>
  <si>
    <t>TVC DOVE ULTIMATE REPAIR DEODORANT</t>
  </si>
  <si>
    <t>TVC+DBI DOVE ULTIMATE REPAIR DEODORANT</t>
  </si>
  <si>
    <t>HAIR CONDITIONER</t>
  </si>
  <si>
    <t>SUNSILK SOFT&amp;SMOOTH - HAIR CONDITIONER</t>
  </si>
  <si>
    <t>SUNSILK -SOFT&amp; SMOOTH CONDITIONER</t>
  </si>
  <si>
    <t>7X LEBIH LEMBUT
 94% RONTOK BERKURANG</t>
  </si>
  <si>
    <t>SUNSILK SOFT&amp;SMOOTH - HAIR CONDITIONER-FEB-2023</t>
  </si>
  <si>
    <t>FTV, KNYATA, PANGGILAN, PANGGILAN (R), SINEMA, TC, TCYK</t>
  </si>
  <si>
    <t>https://drive.google.com/drive/folders/1Du7QQeK15xqXxqut6lojCz9JEKLIgcPz?usp=drive_link</t>
  </si>
  <si>
    <t>https://drive.google.com/drive/folders/1bHR8DXA3Q30vYRsJmTjkNLx6D-K6w0yd?usp=drive_link</t>
  </si>
  <si>
    <t>TVC SUNSILK SOFT &amp; SMOOTH CONDITIONER</t>
  </si>
  <si>
    <t>TVC+DBI SUNSILK SOFT &amp; SMOOTH CONDITIONER</t>
  </si>
  <si>
    <t>SUNSILK BLACK SHINE</t>
  </si>
  <si>
    <t>SUNSILK BLACK SHINE - HAIR CARE</t>
  </si>
  <si>
    <t>SUNSILK - BLACK SHINE SHAMPOO</t>
  </si>
  <si>
    <t>BARU! SUNSILK BLACK SHINE ACTIV-INFUSION</t>
  </si>
  <si>
    <t>SUNSILK BLACK SHINE - HAIR CARE-FEB-2023</t>
  </si>
  <si>
    <t>https://drive.google.com/drive/folders/1EB288A7XVX85JCuhvcue9OHJeY-8HUQm?usp=drive_link</t>
  </si>
  <si>
    <t>https://drive.google.com/drive/folders/1LPqfCvDmn6ZU2hcxLmtnh3CW9Gg8esPL?usp=drive_link</t>
  </si>
  <si>
    <t>TVC SUNSILK BLACK SHINE ACTIVE INFUSION</t>
  </si>
  <si>
    <t>TVC+DBI SUNSILK BLACK SHINE ACTIVE INFUSION</t>
  </si>
  <si>
    <t>VIXAL - CLEANER</t>
  </si>
  <si>
    <t>10X LEBIH TANGGUH BERSIHKAN KERAK BANDEL</t>
  </si>
  <si>
    <t>VIXAL - PORCELAIN CLEANER-FEB-2023</t>
  </si>
  <si>
    <t>WHH 25-54</t>
  </si>
  <si>
    <t>CSC, FTV, GALI LOBANG TUTUP LOBANG (R), KNYATA, PANGGILAN, PB, RINDU BUKAN RINDU, TCYK</t>
  </si>
  <si>
    <t>https://drive.google.com/drive/folders/1LxQZDtOpPbK2zmpW54tfB_bm7pwV9eLS?usp=drive_link</t>
  </si>
  <si>
    <t>https://drive.google.com/drive/folders/1W7MWcv2p9PzsX31B8nUlY6ASoTCZfUBW?usp=drive_link</t>
  </si>
  <si>
    <t>DBI STILL</t>
  </si>
  <si>
    <t>TVC PIXAL</t>
  </si>
  <si>
    <t>TVC+DBI PIXAL</t>
  </si>
  <si>
    <t>KAPAN TERAKHIL KALI KE DOKTER GIGI?
 GRATIS! #KONSULTASIGIGISEKARANG</t>
  </si>
  <si>
    <t>PEPSODENT - ALL PRODUCT-FEB-2023</t>
  </si>
  <si>
    <t>CSC, FTV, KNYATA, PANGGILAN, PANGGILAM (R), PB, TC</t>
  </si>
  <si>
    <t>https://drive.google.com/drive/folders/1_tkjqSaXZQbysrI5J9IR5qufl-MwSt4S?usp=drive_link</t>
  </si>
  <si>
    <t>https://drive.google.com/drive/folders/1ANpCTrWnwzquJ8dT_oX7JJb5YBxZp5w9?usp=drive_link</t>
  </si>
  <si>
    <t>WIPOL BIOSHIELD</t>
  </si>
  <si>
    <t>WIPOL BIOSHIELD - FLOOR CLEANER</t>
  </si>
  <si>
    <t>WIPOL - FLOOR CLEANER BIOSHIELD</t>
  </si>
  <si>
    <t>BARU! WIPOL BIOSHIELD DENGAN PROBIOTIK ALAMI</t>
  </si>
  <si>
    <t>WIPOL BIOSHIELD - FLOOR CLEANER-FEB-2023</t>
  </si>
  <si>
    <t>CSC, FTV, GALI LOBANG TUTUP LOBANG (R), KNYATA, PANGGILAN, PB, TC, TCYK</t>
  </si>
  <si>
    <t>https://drive.google.com/drive/folders/1nXb8vMVUHBE23mU1bkx5vdlvUeUKYZB7?usp=drive_link</t>
  </si>
  <si>
    <t>https://drive.google.com/drive/folders/1jf81s79_iQss723czR2rtjbI6msEZzq0?usp=drive_link</t>
  </si>
  <si>
    <t>TVC WIPOL</t>
  </si>
  <si>
    <t>TVC+DBI WIPOL</t>
  </si>
  <si>
    <t>nan</t>
  </si>
  <si>
    <t>REXONA DEO LOTION FREE SPIRIT</t>
  </si>
  <si>
    <t>REXONA - DEO LOTION FREE SPIRIT</t>
  </si>
  <si>
    <t>FORMULA BARU WANGI &amp; LEBIH SEGAR BARU REXONA DEO-LOTION FREE SPIRIT</t>
  </si>
  <si>
    <t>REXONA DEO LOTION FREE SPIRIT-FEB-2023</t>
  </si>
  <si>
    <t>CSC, FTV, KNYATA, PANGGILAN (R), PB, RINDU BUKAN RINDU, TC, TCYK</t>
  </si>
  <si>
    <t>https://drive.google.com/drive/u/3/folders/1Oviuz2ZFLP6sqSDOXCa1qRqIV4KRmx3J</t>
  </si>
  <si>
    <t>https://drive.google.com/drive/folders/1RndXCNAa1MNXYsqmyXZrcpC9dGfxp_L7?usp=drive_link</t>
  </si>
  <si>
    <t>TVC REXONA FREE SPIRIT</t>
  </si>
  <si>
    <t>TVC+DBI REXONA FREE SPIRIT</t>
  </si>
  <si>
    <t>ULTRA JAYA/UNILEVER(03/2013)</t>
  </si>
  <si>
    <t>BUAVITA</t>
  </si>
  <si>
    <t>BUAVITA GUAVA</t>
  </si>
  <si>
    <t>MEMENUHI KEBUTUHAN 100% VITAMIN C HARIAN
 #SELALUTERJAGA</t>
  </si>
  <si>
    <t>BUAVITA-FEB-MAR-2023</t>
  </si>
  <si>
    <t>FEB-MAR</t>
  </si>
  <si>
    <t>BIDADARI SURGAMU, CSC, CYTS, FTV, KNYATA, MAGIC 5, PB, SINEMA ANAK NATAL, SHI, TC, TCYK</t>
  </si>
  <si>
    <t>https://drive.google.com/drive/u/3/folders/1Q_cQ6RWWfjVxtDhk_4iYjtyZBn4FjkSg</t>
  </si>
  <si>
    <t>https://drive.google.com/drive/folders/1_y4ZZw6HGSmas7woohghH0IBysjI3UzA?usp=drive_link</t>
  </si>
  <si>
    <t>TVC BUAVITA</t>
  </si>
  <si>
    <t>TVC+DBI BUAVITA</t>
  </si>
  <si>
    <t>CLEAR - SHAMPOO ANTI KETOMBE (GEO WEST JAVA EXC JAKARTA)</t>
  </si>
  <si>
    <t>CLEAR LEMON 3X BERSIH TOTAL NGABERSIHIN KATOMBE BASEUH, MINYAK SARENG ARATEUL, LEUNGIT!</t>
  </si>
  <si>
    <t>WJ WITHOUT JAKARTA</t>
  </si>
  <si>
    <t>CLEAR ANTI KETOMBE - SHAMPOO-JAN-FEB-2023</t>
  </si>
  <si>
    <t>CSC, FTV, KNYATA, PANGGILAN, PANGGILAM (R), PB, SINEMA, SUSTER EL (R), SHI, TC, TCYK</t>
  </si>
  <si>
    <t>https://drive.google.com/drive/folders/17mCA1VetosxaeW3CLgdaAsWxk93Dthju?usp=drive_link</t>
  </si>
  <si>
    <t>https://drive.google.com/drive/folders/1croR72EsnR67UzObRYXtjuEo-rAeuynA?usp=drive_link</t>
  </si>
  <si>
    <t>TVC CLEAR</t>
  </si>
  <si>
    <t>TVC+DBI CLEAR</t>
  </si>
  <si>
    <t>CLEAR - SHAMPOO ANTI KETOMBE (GEO CENTRAL JAVA)</t>
  </si>
  <si>
    <t>CLEAR LEMON 3X RESIK POL SIKAT AMBLAS KETOMBE TELES MINYAK LAN GATEL LUNGO!</t>
  </si>
  <si>
    <t>https://drive.google.com/drive/folders/1M7J4x1-31HoUUH5DaaBZcsvIP7enBwbR?usp=drive_link</t>
  </si>
  <si>
    <t>https://drive.google.com/drive/folders/1tj56L9iuO9Xb4ckYQaS2FcP30Rh-44oH?usp=drive_link</t>
  </si>
  <si>
    <t>SWEETENED COND. MILK</t>
  </si>
  <si>
    <t>INDOMILK - SWEETENED COND. MILK</t>
  </si>
  <si>
    <t>ULIK NIKMATNYA RAMADAN SERASA KELILING ASIA</t>
  </si>
  <si>
    <t>INDOMILK - SWEETENED COND. MILK-MAR-2023</t>
  </si>
  <si>
    <t>https://drive.google.com/drive/u/3/folders/1vh22GQdlh_Aczo3qZcO2cvb_jWkZbIzU</t>
  </si>
  <si>
    <t>https://drive.google.com/drive/folders/1WzRP2qX_yI3HXR9hrIW-kub75tFiEvk-?usp=drive_link</t>
  </si>
  <si>
    <t>TVC INDOMILK</t>
  </si>
  <si>
    <t>TVC+DBI STILL INDOMILK</t>
  </si>
  <si>
    <t>GARNIER</t>
  </si>
  <si>
    <t>GARNIER MEN</t>
  </si>
  <si>
    <t>GARNIER MEN ACNO FIGHT ANTI ACNE SCRUB IN FOAM</t>
  </si>
  <si>
    <t>BUAT LAWAN JERAWAT HARUS #BERANILEBIH GUNAKAN RANGKAIAN ACNO FIGHT DARI GARNIER MEN</t>
  </si>
  <si>
    <t>https://drive.google.com/drive/folders/1T1oo9j6czQ5lPuIukAB6jJRhAvjf7OMX?usp=drive_link</t>
  </si>
  <si>
    <t>MOLTO ALL</t>
  </si>
  <si>
    <t>MOLTO ALL-IN-1 SEKALI BILAS - FABRIC SOFTENER</t>
  </si>
  <si>
    <t>MOLTO ALL-IN-1 SEKALI BILAS - FABRIC SOF-JAN-MAR-2023</t>
  </si>
  <si>
    <t>JAN-MAR</t>
  </si>
  <si>
    <t>BELOK KANAN JALAN TERUS, CSC, CYTS, FTV, KNYATA, MAGIC 5, PANGGILAN, PANGGILAN (R), PB, SINEMA, SHI, TC, TCYK, BIDADARI SURGAMU</t>
  </si>
  <si>
    <t>https://drive.google.com/drive/folders/1DbIS-7JJLkGJ2M4wnrxP26ZGmmi1fAxy?usp=drive_link</t>
  </si>
  <si>
    <t>https://drive.google.com/drive/folders/1BgQXz7ByDrgNXj7Nodsadh0_SRqskyOx?usp=drive_link</t>
  </si>
  <si>
    <t>TVC MOLTO ALL IN 1</t>
  </si>
  <si>
    <t>TVC+DBI MOLTO ALL IN 1</t>
  </si>
  <si>
    <t>PROCTER &amp; GAMBLE</t>
  </si>
  <si>
    <t>PANTENE</t>
  </si>
  <si>
    <t>PANTENE BLACK</t>
  </si>
  <si>
    <t>PANTENE HITAM GLOWING PROV X KERATIN HINGGA 2X NUTRISI</t>
  </si>
  <si>
    <t>PANTENE - HAIR CARE-MAR-2023</t>
  </si>
  <si>
    <t>https://drive.google.com/drive/folders/1YhtqhENja7gUgZkjWyaHIBxcNfOr1mh1?usp=drive_link</t>
  </si>
  <si>
    <t>SYRUP</t>
  </si>
  <si>
    <t>FREISS SIRUP MADU</t>
  </si>
  <si>
    <t>FREISS SIRUP MADU - SYRUP</t>
  </si>
  <si>
    <t>INDOFOOD FREISS POUCH DENGAN AUTO-LOCK NUTUP KEMBALI
 MUDAH DITUANG, LANGSUNG NUTUP, ANTI TUMPAH!</t>
  </si>
  <si>
    <t>FREISS SIRUP MADU - SYRUP-MAR-APR-2023</t>
  </si>
  <si>
    <t>F MWK 25-34 UM</t>
  </si>
  <si>
    <t>MAR - APR</t>
  </si>
  <si>
    <t>SCTV, IVM</t>
  </si>
  <si>
    <t>https://drive.google.com/drive/folders/1ClXKuoxYl0HQv5EX5R6RGkladDqkiYYz?usp=drive_link</t>
  </si>
  <si>
    <t>DBI REGULAR, DBI STILL, DBI ZOOM IN WITH AUDIO, SSF MOMENTS</t>
  </si>
  <si>
    <t>BREAK FASTING (PUASA), FEELING STIFLINGLY HOT, WORKOUT</t>
  </si>
  <si>
    <t>MARGARINE</t>
  </si>
  <si>
    <t>PALMIA</t>
  </si>
  <si>
    <t>PALMIA - MARGARINE</t>
  </si>
  <si>
    <t>CIPTAKAN RASA YANG WOW DI SETIAP MASAKAN</t>
  </si>
  <si>
    <t>PALMIA - MARGARINE-MAR-APR-2023</t>
  </si>
  <si>
    <t>WHH 20-39 UM</t>
  </si>
  <si>
    <t>CSC, CYTS, FTV, PARA PENCARI TUHAN, PB, PB SPESIAL RAMADAN</t>
  </si>
  <si>
    <t>https://drive.google.com/drive/folders/1hJVwdoZ2x8DZAHCLxs9db7hstl2s4zE4?usp=drive_link</t>
  </si>
  <si>
    <t>https://drive.google.com/drive/folders/1AeMJNUeW1Esbfg80ryYSDP3sN-N4SBdM?usp=drive_link</t>
  </si>
  <si>
    <t>TVC PALMIA SERBAGUNA</t>
  </si>
  <si>
    <t>TVC+DBI PALMIA SERBAGUNA</t>
  </si>
  <si>
    <t>GSM CARD</t>
  </si>
  <si>
    <t>EXCELCOMINDO XL</t>
  </si>
  <si>
    <t>EXCELCOMINDO XL - GSM CARD</t>
  </si>
  <si>
    <t>XL - GSM CARD</t>
  </si>
  <si>
    <t>BONUS DOUBLE KUOTA SETAHUN PENUH BELI XTRA COMBO FLEX</t>
  </si>
  <si>
    <t>EXCELCOMINDO XL - GSM CARD-APR-2023</t>
  </si>
  <si>
    <t>MAGIC 5, PB SPESIAL RAMADAN</t>
  </si>
  <si>
    <t>https://drive.google.com/drive/folders/1SwbHeCohPwe0gWaijUVBQxx5hxWfmxIg?usp=drive_link</t>
  </si>
  <si>
    <t>DBI ZOOM IN</t>
  </si>
  <si>
    <t>CONTROL XL</t>
  </si>
  <si>
    <t>DBI XL</t>
  </si>
  <si>
    <t>GEBYAR SEMERBAK SUPERPELL
 DAPATKAN HADIAH LANGSUNG
 GOPAY TOTAL 300JT BELI SEKARANG!</t>
  </si>
  <si>
    <t>SUPER PELL - FLOOR CLEANER-MAR-MAY-2023</t>
  </si>
  <si>
    <t>MAR - MAY</t>
  </si>
  <si>
    <t>BIDADARI SURGAMU, CSC, CYTS, FTV, PB, PB SPESIAL RAMADAN, PB SPESIAL LEBARAN, TC</t>
  </si>
  <si>
    <t>https://drive.google.com/drive/folders/1er9ebi0zr4xmYAJqfayn-UlZ6PgZ6rs9?usp=drive_link</t>
  </si>
  <si>
    <t>https://drive.google.com/drive/folders/1_qr94r3vgZ0Q4dx01vUbtBDzjwXLbrot?usp=drive_link</t>
  </si>
  <si>
    <t>TVC SUPERPELL</t>
  </si>
  <si>
    <t>TVC+DBI SUPERPELL</t>
  </si>
  <si>
    <t>TOO</t>
  </si>
  <si>
    <t>CLOSE UP COMPLETE FRESH PROTECTION</t>
  </si>
  <si>
    <t>CLOSE UP COMPLETE FRESH PROTECTION - TOO</t>
  </si>
  <si>
    <t>CLOSE UP - COMPLETE FRESH PROTECTION TOOTHPASTE</t>
  </si>
  <si>
    <t>BARU! CLOSEUP COMPLETE FRESH PROTECTION</t>
  </si>
  <si>
    <t>CLOSE UP COMPLETE FRESH PROTECTION - TOO-MAR-2023</t>
  </si>
  <si>
    <t>BIDADARI SURGAMU, CYTS, FTV, MAGIC 5, TCYK</t>
  </si>
  <si>
    <t>https://drive.google.com/drive/folders/1BFaz0ounYcCUzCAfZaQLwxi-x6gM0-LK?usp=drive_link</t>
  </si>
  <si>
    <t>3D MAPPING</t>
  </si>
  <si>
    <t>CONTROL CLOSEUP MULTIVITAMIN COMPLETE FRESH PROTECTION</t>
  </si>
  <si>
    <t>DBI CLOSEUP MULTIVITAMIN COMPLETE FRESH PROTECTION</t>
  </si>
  <si>
    <t>COMPUTER SOFTWARE,CONSULTANTS,SERVICE</t>
  </si>
  <si>
    <t>INTERNET PROVIDER</t>
  </si>
  <si>
    <t>BIZNET</t>
  </si>
  <si>
    <t>BIZNET - INTERNET PROVIDER</t>
  </si>
  <si>
    <t>BIZNET - INTERNET HOME</t>
  </si>
  <si>
    <t>#INIBARUINTERNETRUMAH
 EKSPANSI KE SELURUH INDONESIA
 TERUS MELEBARKAN JARINGAN DARI KOTAK KE KOTA!</t>
  </si>
  <si>
    <t>BIZNET - INTERNET PROVIDER-APR-JUN-2023</t>
  </si>
  <si>
    <t>BIDADARI SURGAMU, CSC</t>
  </si>
  <si>
    <t>https://drive.google.com/drive/folders/1LefrwpxqVGq3DytSYO0jhQBd5r8TEDnf?usp=drive_link</t>
  </si>
  <si>
    <t>https://drive.google.com/drive/folders/1g5Amw_cEMPcLoBF1SLCvI2a936w0zq9D?usp=drive_link</t>
  </si>
  <si>
    <t>TVC BIZNET</t>
  </si>
  <si>
    <t>TVC+DBI BIZNET</t>
  </si>
  <si>
    <t>PEPSODENT COMPLETE 8 ACTION HERBAL</t>
  </si>
  <si>
    <t>PEPSODENT COMPLETE 8 ACTION HERBAL - TOO</t>
  </si>
  <si>
    <t>NAFAS TETAP SEGAR 18 JAM</t>
  </si>
  <si>
    <t>PEPSODENT COMPLETE 8 ACTION HERBAL - TOO-MAR-APR-2023</t>
  </si>
  <si>
    <t>MAR-APR</t>
  </si>
  <si>
    <t>BIDADARI SURGAMU, CSC, CYTS, FTV, PARA PENCARI TUHAM, TCYK</t>
  </si>
  <si>
    <t>https://drive.google.com/drive/folders/16Hkd6QajbJSWjcOS3VMBsANeJqI5ORoi?usp=drive_link</t>
  </si>
  <si>
    <t>https://drive.google.com/drive/folders/1VDY41zSewuyrqDCfGGMsh5VzlI3i2Ozu?usp=drive_link</t>
  </si>
  <si>
    <t>TVC PEPSODENT HERBAL</t>
  </si>
  <si>
    <t>TVC+DBI PEPSODENT HERBAL</t>
  </si>
  <si>
    <t>HADIAH KEBAIKAN DI BULAN RAMADAN</t>
  </si>
  <si>
    <t>KINDER JOY - CHOCO SNACK-MAR-APR-2023</t>
  </si>
  <si>
    <t>F MWK &lt;10</t>
  </si>
  <si>
    <t>CSC, CYTS, FTV RAMADAN, MAGIC 5</t>
  </si>
  <si>
    <t>https://drive.google.com/drive/folders/1tqKmRqnfn1DAKzHrL5x0llwzsWSCVX4h?usp=drive_link</t>
  </si>
  <si>
    <t>https://drive.google.com/drive/folders/1oxGdhIcXrfeSiFAVN-WWEE7S89hW6hTA?usp=drive_link</t>
  </si>
  <si>
    <t xml:space="preserve">WHISPER MOMENTS SSF </t>
  </si>
  <si>
    <t>HAPPY MOMENT WITH PARENTS AND FAMILY</t>
  </si>
  <si>
    <t>TVC+MOMENT KINDER JOY</t>
  </si>
  <si>
    <t>GLOW &amp; LOVELY BRIGHTENING</t>
  </si>
  <si>
    <t>GLOW &amp; LOVELY BRIGHTENING - BODY WASH</t>
  </si>
  <si>
    <t>BYE-BYE BELANG, HELLO GLOWING!</t>
  </si>
  <si>
    <t>GLOW &amp; LOVELY BRIGHTENING - BODY WASH-MAY-2023</t>
  </si>
  <si>
    <t>BIDADARI SURGAMU, CYTS, FTV, MAGIC 5, PB, TC</t>
  </si>
  <si>
    <t>https://drive.google.com/drive/folders/1Yqxzif-aHhCM0-RApH5MfThlAq4ueH7L?usp=drive_link</t>
  </si>
  <si>
    <t>https://drive.google.com/drive/folders/12jo0K5Y3Ubz7LlMArwfXp5eUZtQfh_7i?usp=drive_link</t>
  </si>
  <si>
    <t>TVC GLOW&amp;LOVELY</t>
  </si>
  <si>
    <t>TVC+DBI GLOW&amp;LOVELY</t>
  </si>
  <si>
    <t>OM TANTE, SELAMAT ISTIRAHAT 
 SEMANGAT YA PUASANYA BESOK
 PESAN HEBAT DARI ANAK HEBAT BEBELAC
 YUK AWALI SEMUA KEHEBATANNYA DENGAN BEBELAC!</t>
  </si>
  <si>
    <t>BEBELAC 3 - GROWING UP MILK-APR-2023</t>
  </si>
  <si>
    <t>CYTS, TCYK</t>
  </si>
  <si>
    <t>https://drive.google.com/drive/folders/1c2hUs1SY7WACwi7qeeLT1b8CddCBFPp2?usp=drive_link</t>
  </si>
  <si>
    <t>https://drive.google.com/drive/folders/1q8GqMZC9e4WchYVGrlBMGWs-j2EJHCxQ?usp=drive_link</t>
  </si>
  <si>
    <t>TORABIKA</t>
  </si>
  <si>
    <t>TORABIKA NATACINNO</t>
  </si>
  <si>
    <t>NATACINNO</t>
  </si>
  <si>
    <t>https://drive.google.com/drive/folders/1QhrSa_rDJYwqnEHaWg_JvA5fjA5eE3Dt?usp=drive_link</t>
  </si>
  <si>
    <t>LUX BAGI-BAGI VOUCHER BELANJA</t>
  </si>
  <si>
    <t>LUX BOTANICALS - LIQUID BATH SOAP-MAY-JUN-2023</t>
  </si>
  <si>
    <t>MAY-JUN</t>
  </si>
  <si>
    <t>BIDADARI SURGAMU, CYTS, MAGIC 5, PB, SCTV FTV, SINEMA, TC, TCYK</t>
  </si>
  <si>
    <t>https://drive.google.com/drive/folders/16_N3X_AvOqY5eW2eAlknuAE1J88xSx1j?usp=drive_link</t>
  </si>
  <si>
    <t>https://drive.google.com/drive/folders/1jBZfuDGNHIB6ShYR0oZJeFnJOmllD17P?usp=drive_link</t>
  </si>
  <si>
    <t>TVC LUX BOTANICALS</t>
  </si>
  <si>
    <t>TVC+DBI LUX BOTANICALS</t>
  </si>
  <si>
    <t>ROYCO - SEASONING SALT (WEST JAVA WITHOUT JAKARTA)</t>
  </si>
  <si>
    <t>ROYCO BUMBU KALDU RASA AYAM, TANPA TAMBAHAN BUMBU LAIN LANGSUNG UNGKEP.
 YUK BU! SIAPKEUN AYAM GORENG ROYCO RAOS &amp; BERGIZI KANGGO SAHUR</t>
  </si>
  <si>
    <t>ROYCO - SEASONING SALT-MAR-APR-2023</t>
  </si>
  <si>
    <t>BIDADARI SURGAMU, CYTS. MAGIC 5, PARA PENCARI TUHAN, PB, PB SPESIAL, FTV PAGI, SINEMA</t>
  </si>
  <si>
    <t>https://drive.google.com/drive/folders/1wDMLh_Rfd37Y-R1nQTfkyQ0QSMu8hcH_?usp=drive_link</t>
  </si>
  <si>
    <t>https://drive.google.com/drive/folders/1C1wCLfyZsiNNABfd40iUAtOiWtLR0xI2?usp=drive_link</t>
  </si>
  <si>
    <t>ROYCO - SEASONING SALT (JABODETABEK)</t>
  </si>
  <si>
    <t>ROYCO BUMBU KALDU RASA AYAM, TANPA TAMBAHAN BUMBU LAIN LANGSUNG UNGKEP.
 YUK BU! SIAPKAN AYAM GORENG ROYCO LEZAT &amp; BERGIZI UNTUK SAHUR</t>
  </si>
  <si>
    <t>JABODETABEK</t>
  </si>
  <si>
    <t>https://drive.google.com/drive/folders/10EWqIlhDPXlOwnd7n-f7vOCFPdR_cQT2?usp=drive_link</t>
  </si>
  <si>
    <t>https://drive.google.com/drive/folders/1ClFU8G-3s6JDqIXx_2-k1RvYqiAN4b1b?usp=drive_link</t>
  </si>
  <si>
    <t>TELECOMUNICATION</t>
  </si>
  <si>
    <t>TELEKOMUNIKASI INDONESIA</t>
  </si>
  <si>
    <t>INDIHOME</t>
  </si>
  <si>
    <t>INDIHOME - TELECOMUNICATION</t>
  </si>
  <si>
    <t>HARGA BARU PAKET INDIHOME X NETFLIX SELALU BIKIN HAPPY &amp; SERU, APA PUN GENRE FILMMU</t>
  </si>
  <si>
    <t>INDIHOME - TELECOMUNICATION-MAY-JUN-2023</t>
  </si>
  <si>
    <t>AA 18-45 UM1</t>
  </si>
  <si>
    <t>BIDADARI SURGAMU, CSC, MAGIC 5, PB, FTV, TC, TCYK</t>
  </si>
  <si>
    <t>https://drive.google.com/drive/folders/1ryNNofeZ76OYA9V551ZzbVjlpxEQP6ks?usp=drive_link</t>
  </si>
  <si>
    <t>https://drive.google.com/drive/folders/1mgEk9blCz16inEjX59P6JyF7U6x4srTj?usp=drive_link</t>
  </si>
  <si>
    <t>TVC INDIHOME</t>
  </si>
  <si>
    <t>TVC+DBI INDIHOME</t>
  </si>
  <si>
    <t>RO</t>
  </si>
  <si>
    <t>REXONA MOTION ACTIVATED FREE SPIRIT</t>
  </si>
  <si>
    <t>REXONA MOTION ACTIVATED FREE SPIRIT - RO</t>
  </si>
  <si>
    <t>REXONA FEMALE AP RO FREE SPIRIT</t>
  </si>
  <si>
    <t>PAKAI REXONA SEHABIS MANDI WANGI &amp; SEGAR NON-STOP</t>
  </si>
  <si>
    <t>REXONA MOTION ACTIVATED FREE SPIRIT - RO-MAY-JUN-2023</t>
  </si>
  <si>
    <t>CSC, FTV, PB, SINEMA, TC, TCYK, MAGIC 5</t>
  </si>
  <si>
    <t>https://drive.google.com/drive/folders/1Oviuz2ZFLP6sqSDOXCa1qRqIV4KRmx3J?usp=drive_link</t>
  </si>
  <si>
    <t>https://drive.google.com/drive/folders/1eO4-oC4ItnRzJjtSi9aSdamLFmvsCXml?usp=drive_link</t>
  </si>
  <si>
    <t>PANTENE - HAIR CARE</t>
  </si>
  <si>
    <t>PANTENE HAIR FALL CONTROL</t>
  </si>
  <si>
    <t>PANTENE 3X LEBIH KUAT LAWAN RONTOK</t>
  </si>
  <si>
    <t>PANTENE - HAIR CARE-MAY-2023</t>
  </si>
  <si>
    <t>CSC, BIDADARI SURGA</t>
  </si>
  <si>
    <t>https://drive.google.com/drive/folders/1DiOe8wcauG6T6AiKCbdHC-S_0U3Q0gQG?usp=drive_link</t>
  </si>
  <si>
    <t>PANTENE MIRACLES</t>
  </si>
  <si>
    <t>PANTENE MIRACLES - HAIR CARE</t>
  </si>
  <si>
    <t>PANTENE MIRACLES CONDITIONER</t>
  </si>
  <si>
    <t>PANTENE MENUTRISI HINGGA 2X
 RAMBUT KE-CHARGED DALAM 1 LANGKAH EKSTRA</t>
  </si>
  <si>
    <t>PANTENE MIRACLES - HAIR CARE-JUN-2023</t>
  </si>
  <si>
    <t>https://drive.google.com/drive/folders/1uA9MkYcMer9gfl_-w6JpX7C1Q9FNJ-Js?usp=drive_link</t>
  </si>
  <si>
    <t>REJOICE 3-IN-1 ANTI KETOMBE</t>
  </si>
  <si>
    <t>REJOICE 3-IN-1 ANTI KETOMBE - SHAMPOO</t>
  </si>
  <si>
    <t>REJOICE KOREAN LAVENDER BLOOM</t>
  </si>
  <si>
    <t>RAMBUT LEMBUT K-BEAUTY HINGGA 48 JAM</t>
  </si>
  <si>
    <t>REJOICE 3-IN-1 ANTI KETOMBE - SHAMPOO-JUN-JUL-2023</t>
  </si>
  <si>
    <t>F 18+</t>
  </si>
  <si>
    <t>JUN-JUL</t>
  </si>
  <si>
    <t>CSC, TC</t>
  </si>
  <si>
    <t>https://drive.google.com/drive/folders/1dD2hF7LFxhyNA6nxR0w648CVEAKBCTAK?usp=drive_link</t>
  </si>
  <si>
    <t>REJOICE</t>
  </si>
  <si>
    <t>https://drive.google.com/drive/folders/1ZdhLMySGsGshLX7ddh5juvKekv-dSb8Q?usp=drive_link</t>
  </si>
  <si>
    <t>CLEAR GEO</t>
  </si>
  <si>
    <t>CLEAR GEO - SHAMPOO</t>
  </si>
  <si>
    <t>CLEAR (WEST JAVA WITHOUT JAKARTA)</t>
  </si>
  <si>
    <t>CLEAR LEMON 3X BERSIH TOTAL NGABERSIHIN KATOMBE &amp; MINYAK
 AYEUNA 20% LANGKUNG SE'EUR EUSINA!</t>
  </si>
  <si>
    <t>CLEAR GEO - SHAMPOO-JUN-2023</t>
  </si>
  <si>
    <t>F 15-34</t>
  </si>
  <si>
    <t>BIDADARI SURGAMU, MAGIC 5, PB, FTV, TC, TCYK</t>
  </si>
  <si>
    <t>https://drive.google.com/drive/folders/1vpGSt2CsBHue8fZFxa4XUxzAbWYX4ps5?usp=drive_link</t>
  </si>
  <si>
    <t>TVC CLEAR (PRE)</t>
  </si>
  <si>
    <t>TVC+DBI CLEAR (POST)</t>
  </si>
  <si>
    <t>BEBELAC</t>
  </si>
  <si>
    <t>BEBELAC - GROWING UP MILK</t>
  </si>
  <si>
    <t>SEGELAS BEBELAC UNTUK AWALI KEHEBATAN SI KECIL</t>
  </si>
  <si>
    <t>BEBELAC - GROWING UP MILK-MAY-JUN-2023</t>
  </si>
  <si>
    <t>BIDADARI SURGAMU, CSC, MAGIC 5</t>
  </si>
  <si>
    <t>https://drive.google.com/drive/folders/1gOfsK0Mpr9T9xEqxadp5H07MK3byyE4I?usp=drive_link</t>
  </si>
  <si>
    <t>TVC BEBELAC 3 GROGREAT+</t>
  </si>
  <si>
    <t>TVC+DBI BEBELAC 3 GROGREAT+</t>
  </si>
  <si>
    <t>DISH WASHING</t>
  </si>
  <si>
    <t>SUNLIGHT JERUK NIPIS 100</t>
  </si>
  <si>
    <t>SUNLIGHT JERUK NIPIS 100 - DISH WASHING</t>
  </si>
  <si>
    <t>FORMULA BARU 10X CEPAT KESAT</t>
  </si>
  <si>
    <t>SUNLIGHT JERUK NIPIS 100 - DISH WASHING-JUN-2023</t>
  </si>
  <si>
    <t>BIDADARI SURGAMU, MACIG 5, PB, FTV, SINEMA, TC, TCYK</t>
  </si>
  <si>
    <t>https://drive.google.com/drive/folders/1Q7RRQdUKZ4HAg6ZTT1SDPX3Hp72KVt3g?usp=drive_link</t>
  </si>
  <si>
    <t>https://drive.google.com/drive/folders/1-pTRwMw_UERBGqaewusLpWNpFHycTq_1?usp=drive_link</t>
  </si>
  <si>
    <t>TVC SUNLIGHT JERUK NIPIS</t>
  </si>
  <si>
    <t>TVC+DBI SUNLIGHT JERUK NIPIS</t>
  </si>
  <si>
    <t>BODY CARE, BODY LOTION</t>
  </si>
  <si>
    <t>BODY CARE</t>
  </si>
  <si>
    <t>VASELINE HEALTHY BRIGHT UV EXTRA BRIGHTE</t>
  </si>
  <si>
    <t>VASELINE HEALTHY BRIGHT UV EXTRA BRIGHTENING LOTION (CENTRAL JAVA)</t>
  </si>
  <si>
    <t>VASELINE UV EXTRA BRIGHTENING DENGAN GLUTAGLOW
 KULIT PADHANG LAN LEMBAB ING TELUNG DINA</t>
  </si>
  <si>
    <t>VASELINE HEALTHY BRIGHT UV EXTRA BRIGHTE-MAY-JUN-2023</t>
  </si>
  <si>
    <t>FTV, MAGIC 5, PB, SINEMA, TC, TCYK</t>
  </si>
  <si>
    <t>https://drive.google.com/drive/folders/1U74JI7zzf0v0hUSwInAWH_0Oc7O4E_0u?usp=drive_link</t>
  </si>
  <si>
    <t>https://drive.google.com/drive/folders/1a1KyRfiunp4LTjj_l5MyCHRgClxm36lz?usp=drive_link</t>
  </si>
  <si>
    <t>TVC VASELINE UV EXTRA BRIGHTENING</t>
  </si>
  <si>
    <t>TVC+DBI VASELINE UV EXTRA BRIGHTENING</t>
  </si>
  <si>
    <t>VASELINE HEALTHY BRIGHT UV EXTRA BRIGHTENING LOTION (EAST JAVA)</t>
  </si>
  <si>
    <t>VASELINE UV EXTRA BRIGHTENING DENGAN GLUTAGLOW
 KULIT CERAH LAN LEMBAB GUR BUTUH TELUNG DINO</t>
  </si>
  <si>
    <t>https://drive.google.com/drive/folders/1Q6VP3NVIUgT_8ZyCCpYt4u9j1sdoiNq4?usp=drive_link</t>
  </si>
  <si>
    <t>https://drive.google.com/drive/folders/18vEIWLNyolPbuj6im9yph6I18FQLSonk?usp=drive_link</t>
  </si>
  <si>
    <t>PASTIKAN KEMURNIAN MENEMANI PERJALANANMU</t>
  </si>
  <si>
    <t>NESTLE BEARBRAND - LIQUID MILK-MAY-JUN-2023</t>
  </si>
  <si>
    <t>BIDADARI SURGAMU, CSC, FTV</t>
  </si>
  <si>
    <t>https://drive.google.com/drive/folders/17P66OZr4QYtxc8gjYWSJPKgNC8TKpJOW?usp=drive_link</t>
  </si>
  <si>
    <t>https://drive.google.com/drive/folders/1aMlA-oOzoZEm0TvOG8pqzoUZqGMhD69I?usp=drive_link</t>
  </si>
  <si>
    <t>WHISPER MOMENTS RUNNING TEXT</t>
  </si>
  <si>
    <t>TRAVEL TO WORKPLACE, STUCKED IN TRAFFIC JAM WHILE RIDING MOTORBIKE, CAR, AND TRAVEL BY AIRPLANE</t>
  </si>
  <si>
    <t>FRIESCHE VLAG INDONESIA</t>
  </si>
  <si>
    <t>BENDERA</t>
  </si>
  <si>
    <t>BENDERA - SWEETENED COND. MILK</t>
  </si>
  <si>
    <t>FRISIAN FLAG KEMASAN BARU
 KUAT BERENERGI HANYA RP 9900 BELI SEKARANG</t>
  </si>
  <si>
    <t>BENDERA - SWEETENED COND. MILK-JUL-2023</t>
  </si>
  <si>
    <t>WHH UML</t>
  </si>
  <si>
    <t>BIDADARI SURGAMU, GADIS TITISAN JAWARA, MAGIC 5</t>
  </si>
  <si>
    <t>https://drive.google.com/drive/folders/1lyVN2eE1ikqs-R8WQuLnEumxfID4KvIq?usp=drive_link</t>
  </si>
  <si>
    <t>https://drive.google.com/drive/folders/1LwkJ5wk7r0_-nEGiULn8vQj-Ll1sBDdn?usp=drive_link</t>
  </si>
  <si>
    <t>TVC FRISIAN FLAG</t>
  </si>
  <si>
    <t>TVC+DBI FRISIAN FLAG</t>
  </si>
  <si>
    <t>LIQUID DETER</t>
  </si>
  <si>
    <t>RINSO MOLTO MICELLAR SOFT</t>
  </si>
  <si>
    <t>RINSO MOLTO MICELLAR SOFT - LIQUID DETER</t>
  </si>
  <si>
    <t>BARU RINSO MICELLAR SOFT DENGAN TEKNOLOGI MICELLAR BERANI KOTOR DEMI KEBAIKAN</t>
  </si>
  <si>
    <t>RINSO MOLTO MICELLAR SOFT - LIQUID DETER-APR-JUN-2023</t>
  </si>
  <si>
    <t>BIDADARI SURGAMU, CYTS, FTV, MAGIC 5, PB, SINEMA, TC</t>
  </si>
  <si>
    <t>https://drive.google.com/drive/folders/1wZaYlGbtPuW2obvk6x0-XV4RAbMikdEv?usp=drive_link</t>
  </si>
  <si>
    <t>https://drive.google.com/drive/folders/1POQuoIGMu3nQyg-8hiEVGHnCiaL2GAFO?usp=drive_link</t>
  </si>
  <si>
    <t>TVC RINSO MOLTO MICELLAR SOFT</t>
  </si>
  <si>
    <t>TVC+DBI RINSO MOLTO MICELLAR SOFT</t>
  </si>
  <si>
    <t>FABRIC SOF</t>
  </si>
  <si>
    <t>MOLTO INTENSE ALL-IN-1 SEKALI BILAS</t>
  </si>
  <si>
    <t>HEMAT HANYA 500 
 BELI 12 GRATIS 1
 BAJU KESAYANGAN
 10X LEBIH WANGI &amp; AWET SEPERTI BARU</t>
  </si>
  <si>
    <t>MOLTO ALL-IN-1 SEKALI BILAS - FABRIC SOF-MAY-JUN-2023</t>
  </si>
  <si>
    <t>https://drive.google.com/drive/folders/1XbS9H0sHgUFhwNGYf4DIN_2E0RAlYXtz?usp=drive_link</t>
  </si>
  <si>
    <t>https://drive.google.com/drive/folders/1g-sQBWqZfTYg3Od77ihG8IONqjmyLQZY?usp=drive_link</t>
  </si>
  <si>
    <t>FACE C</t>
  </si>
  <si>
    <t>WARDAH LIGHTENING SERUM AMPOULE</t>
  </si>
  <si>
    <t>WARDAH LIGHTENING SERUM AMPOULE - FACE C</t>
  </si>
  <si>
    <t>WARDAH LIGHTENING SERUM AMPOULE KULIT CERAH TERLINDUNGI
 10X ADVANCE NIACINAMIDE UNTUK CERAH &amp; LINDUNGI DARI BLUE LIGHT</t>
  </si>
  <si>
    <t>WARDAH LIGHTENING SERUM AMPOULE - FACE C-JUN-AUG-2023</t>
  </si>
  <si>
    <t>JUN-AUG</t>
  </si>
  <si>
    <t>BIDADARI SURGAMU, FTV PAGI</t>
  </si>
  <si>
    <t>https://drive.google.com/drive/folders/1_1d6F-WcRVP1qLSFGjtXRnN6RyCc7Spw?usp=drive_link</t>
  </si>
  <si>
    <t>https://drive.google.com/drive/folders/1UIIcpwhge6CP2XNIqPfmL1pWMJVPN5js?usp=drive_link</t>
  </si>
  <si>
    <t>BARU SOSOFT DETERGEN TUMBUHAN
 DOUBLE SACHET 80 ML
 BELI 3 GRATIS 1
 RP 1000 X 2 UNTUK 2X CUCI</t>
  </si>
  <si>
    <t>SOSOFT - LIQUID DETERGENT-JUL-2023</t>
  </si>
  <si>
    <t>F 20-49 UM</t>
  </si>
  <si>
    <t>BIDADARI SURGAMU, CSC, FTV, SINEMA, TCYK</t>
  </si>
  <si>
    <t>https://drive.google.com/drive/folders/19w4tJdfR57NULVmvHR3SCV2gbN5KNDUr?usp=drive_link</t>
  </si>
  <si>
    <t>https://drive.google.com/drive/folders/1c4BDoB4Pc2w7RI0EcHY1Ti5TJF0CHpQc?usp=drive_link</t>
  </si>
  <si>
    <t>TVC SOSOFT</t>
  </si>
  <si>
    <t>TVC+DBI SOSOFT</t>
  </si>
  <si>
    <t>DEODORANT</t>
  </si>
  <si>
    <t>REXONA DEO LOTION HIJAB</t>
  </si>
  <si>
    <t>REXONA DEO LOTION HIJAB - DEODORANT</t>
  </si>
  <si>
    <t>FORMULASI UNTUK HIJABERS AKTIF ANTI-GERAH &amp; KETI CERAH DALAM 5 HARI</t>
  </si>
  <si>
    <t>REXONA DEO LOTION HIJAB - DEODORANT-JUL-SEP-2023</t>
  </si>
  <si>
    <t>JUL-SEP</t>
  </si>
  <si>
    <t>BIDADARI SURGAMU, CSC, FTV, KNYATA, MAGIC 5, PB, SATU CINTA DUA HATI, SINEMA, TCYK, SHI</t>
  </si>
  <si>
    <t>https://drive.google.com/drive/folders/1e_ZsQqmG4JbqMob8CrWX-qUGQ_rqDwm6?usp=drive_link</t>
  </si>
  <si>
    <t>https://drive.google.com/drive/folders/1FYL_txJ8a15lxNs3iQQtsCK_4rP62ljo?usp=drive_link</t>
  </si>
  <si>
    <t>BYE BYE BELANG HELLO GLOWING</t>
  </si>
  <si>
    <t>GLOW &amp; LOVELY BRIGHTENING - BODY WASH-JUN-2023</t>
  </si>
  <si>
    <t>BIDADARI SURGAMU, FTV, MAGIC 5. PB, SINEMA, TC</t>
  </si>
  <si>
    <t>ABC - SOYA SAUCE (JABODETABEK)</t>
  </si>
  <si>
    <t>TERSEDIA JUGA DALAM KEMASAN EKONOMIS</t>
  </si>
  <si>
    <t>ABC - SOYA SAUCE-AUG-2023</t>
  </si>
  <si>
    <t>BIDADARI SURGAMU, CSC, TCYK</t>
  </si>
  <si>
    <t>https://drive.google.com/drive/folders/1Wptbts3NjSFij9pGrSDVfU8a5GACPHAD?usp=drive_link</t>
  </si>
  <si>
    <t>https://drive.google.com/drive/folders/1I6mTFo6xlgPJFzvrkBvc44tN62z3E7uC?usp=drive_link</t>
  </si>
  <si>
    <t>TVC ABC</t>
  </si>
  <si>
    <t>TVC+DBI ABC</t>
  </si>
  <si>
    <t>ANTHELMINTICS</t>
  </si>
  <si>
    <t>PFIZER</t>
  </si>
  <si>
    <t>COMBANTRIN</t>
  </si>
  <si>
    <t>COMBANTRIN - ANTHELMINTICS</t>
  </si>
  <si>
    <t>CACINGAN? MINUM COMBANTRIN!
 BEBAS CACINGAN BEBAS BERMAIN</t>
  </si>
  <si>
    <t>COMBANTRIN - ANTHELMINTICS-AUG-2023</t>
  </si>
  <si>
    <t>https://drive.google.com/drive/folders/15LNyLt0t0NyatrwMZqvYc3r9TtJadqpg?usp=drive_link</t>
  </si>
  <si>
    <t>https://drive.google.com/drive/folders/1ocKxW-JKzvtU642cgEFJBgIcYSjrh9xe?usp=drive_link</t>
  </si>
  <si>
    <t>TVC COMBANTRIN</t>
  </si>
  <si>
    <t>TVC+DBI COMBANTRIN</t>
  </si>
  <si>
    <t>ALE FUNFLAVA</t>
  </si>
  <si>
    <t>ALE</t>
  </si>
  <si>
    <t>ALE-ALE FUNFLAVA - FRUIT DRINK</t>
  </si>
  <si>
    <t>BARU RP 1000
 ALE-ALE FUNFLAVA COCO PANDAN FUNFLAVA SENSATION</t>
  </si>
  <si>
    <t>ALE-ALE FUNFLAVA - FRUIT DRINK-AUG-2023</t>
  </si>
  <si>
    <t>F MWK&lt;10</t>
  </si>
  <si>
    <t>GADIS TITISAN JAWARA, MAGIC 5</t>
  </si>
  <si>
    <t>https://drive.google.com/drive/folders/1mur9YFZ-BzZqYDPF-MeJoMcNyZqxyzIq?usp=drive_link</t>
  </si>
  <si>
    <t>https://drive.google.com/drive/folders/1DzZjJcP6dihvfQdYAWwaDfbgWijryuXM?usp=drive_link</t>
  </si>
  <si>
    <t>TVC ALE ALE</t>
  </si>
  <si>
    <t>TVC+DBI ALE ALE</t>
  </si>
  <si>
    <t>HYUNDAI</t>
  </si>
  <si>
    <t>HYUNDAI STARGAZER X</t>
  </si>
  <si>
    <t>HYUNDAI STARGAZER X - CAR</t>
  </si>
  <si>
    <t>UNLEASH THE X IN YOU WITH STARGAZER X</t>
  </si>
  <si>
    <t>HYUNDAI STARGAZER X - CAR-AUG-SEP-2023</t>
  </si>
  <si>
    <t>AA 25-49 UM</t>
  </si>
  <si>
    <t>AUG-SEP</t>
  </si>
  <si>
    <t>https://drive.google.com/drive/folders/1NcTvgcGY7t1LTHVufe04XWOw_rPWwqiR?usp=drive_link</t>
  </si>
  <si>
    <t>https://drive.google.com/drive/folders/11gF-RjDFt1Hy7C-THBfIAB39FlmFQW14?usp=drive_link</t>
  </si>
  <si>
    <t>TVC HYUNDAI</t>
  </si>
  <si>
    <t>TVC+DBI HYUNDAI</t>
  </si>
  <si>
    <t>SOSOFT - LIQUID DETERGENT-JUL-AUG-2023</t>
  </si>
  <si>
    <t>F 25-34 UM</t>
  </si>
  <si>
    <t>JUL-AUG</t>
  </si>
  <si>
    <t>BIDADARI SURGAMU, CSC, FTV, GADIS TITISAN JAWARA, MAGIC 5, SINEMA, TCYK</t>
  </si>
  <si>
    <t>https://drive.google.com/drive/folders/1vGzZEssl4t5QNTqA2QCGuRy2WNqqe9rv?usp=drive_link</t>
  </si>
  <si>
    <t>LIQUID BA</t>
  </si>
  <si>
    <t>LUX BOTANICALS FRAGRANT SKIN</t>
  </si>
  <si>
    <t>LUX BOTANICALS FRAGRANT SKIN - LIQUID BA</t>
  </si>
  <si>
    <t>LUX BOTANICALS FRAGRANT SKIN - LIQUID BODY WASH</t>
  </si>
  <si>
    <t>NIKMATI KEHARUMAN TAHAN LAMA 12 JAM LUX BOTANICALS</t>
  </si>
  <si>
    <t>LUX BOTANICALS FRAGRANT SKIN - LIQUID BA-AUG-2023</t>
  </si>
  <si>
    <t>BIDADARI SURGAMU, FTV, KNYATA, MAGIC 5, PB, SANTU CINTA DUA HATI, SINEMA</t>
  </si>
  <si>
    <t>https://drive.google.com/drive/folders/1BfMfYFKwEXMw1YOxdSSF--5p9fSqc0pk?usp=drive_link</t>
  </si>
  <si>
    <t>https://drive.google.com/drive/folders/1ZCet9KgaX6HYcBCG6Fej2j7DKyB0zZfv?usp=sharing</t>
  </si>
  <si>
    <t>TVC LUX</t>
  </si>
  <si>
    <t>TVC+DBI LUX</t>
  </si>
  <si>
    <t>LIFEBUOY JAPANESE SHISO &amp; MINERAL CLAY</t>
  </si>
  <si>
    <t>LIFEBUOY JAPANESE SHISO &amp; MINERAL CLAY BODY WASH</t>
  </si>
  <si>
    <t>BARU LIFEBUOY JAPANESE SHISO</t>
  </si>
  <si>
    <t>LIFEBUOY JAPANESE SHISO &amp; MINERAL CLAY-AUG-2023</t>
  </si>
  <si>
    <t>FTV, GADIS TITISAN JAWARA, KNYATA, MAGIC 5, SATU CINTA DUA HATI, SINEMA, TCYK</t>
  </si>
  <si>
    <t>https://drive.google.com/drive/folders/1b0pmanm9tpJKB7sQjNHRDJSXdxFnTw_g?usp=drive_link</t>
  </si>
  <si>
    <t>https://drive.google.com/drive/folders/1WqIRg2zRxrCjzVxNGvvo83DCu292d6z2?usp=drive_link</t>
  </si>
  <si>
    <t>TVC LIFEBUOY</t>
  </si>
  <si>
    <t>TVC+DBI LIFEBUOY</t>
  </si>
  <si>
    <t>SUNSILK BLACK SHINE - SHAMPOO</t>
  </si>
  <si>
    <t>ISI 20% LEBIH BANYAK</t>
  </si>
  <si>
    <t>SUNSILK BLACK SHINE - SHAMPOO-AUG-SEP-2023</t>
  </si>
  <si>
    <t>BIDADARI SURGAMU, CSC, FTV, KNYATA, MAGIC 5, PB, TCYK</t>
  </si>
  <si>
    <t>https://drive.google.com/drive/folders/1wC54dGuKBixQQRkqSLCGxQF8AqIIdLac?usp=drive_link</t>
  </si>
  <si>
    <t>BEAUTY, TALENT WITH GOOD HAIR, DATING AND GOING TO COLLEGE, OUTDOOR ACTIVITY</t>
  </si>
  <si>
    <t>SUNSILK SOFT&amp;SMOOTH - SHAMPOO</t>
  </si>
  <si>
    <t>SUNSILK SOFT&amp;SMOOTH - SHAMPOO-AUG-SEP-2023</t>
  </si>
  <si>
    <t>BIDADARI SURGAMU, CSC, FTV, KNYATA, MAGIC 5, TCYK</t>
  </si>
  <si>
    <t>https://drive.google.com/drive/folders/114MurNBVUQ2dvQ1UJ9LzFUzD8-TTU-i1?usp=drive_link</t>
  </si>
  <si>
    <t>BEAUTY, TALENT WITH HIJAB, ALL REALTED WITH HIJAB, TALENT WITH GOOD HAIR, DATING, CAMPUS AREA, FRIENDS IN CAMPUS, OUTDOOR ACTIVITY</t>
  </si>
  <si>
    <t>SUNSILK ANTI KETOMBE</t>
  </si>
  <si>
    <t>SUNSILK ANTI KETOMBE - SHAMPOO</t>
  </si>
  <si>
    <t>BARU SUNSILK ANTI-KETOMBE
 KETOMBE HEMPAS + RAMBUT SEHAT TOTALITAS</t>
  </si>
  <si>
    <t>SUNSILK ANTI KETOMBE - SHAMPOO-AUG-SEP-2023</t>
  </si>
  <si>
    <t>https://drive.google.com/drive/folders/1f6lpKtV6_-vdLxpXeVCyOD5T_WJMfOKD?usp=drive_link</t>
  </si>
  <si>
    <t>BEAUTY, TALENT WITH HIJAB, ALL RELATED WITH HIJAB, TALENT WITH GOOD HAIR, POSITIVE ACTIVITY, DATING, CAMPUS AREA, FRIENDS IN CAMPUS, OUTDOOR ACTIVITY</t>
  </si>
  <si>
    <t>LACTOGROW 3 MADU</t>
  </si>
  <si>
    <t>LACTOGROW 3 MADU - GROWING UP MILK</t>
  </si>
  <si>
    <t>AKAL CERDAS &amp; TUBUH AKTIF BERAWAL DARI DALAM</t>
  </si>
  <si>
    <t>LACTOGROW 3 MADU - GROWING UP MILK-SEP-2023</t>
  </si>
  <si>
    <t>BIDADARI SURGAMU, CSC, FTV, KNYATA, MAGIC 5</t>
  </si>
  <si>
    <t>https://drive.google.com/drive/folders/13Id5vcUkbHdpsD4t2hO1GtA_4bxokSGc?usp=drive_link</t>
  </si>
  <si>
    <t>https://drive.google.com/drive/folders/1n0he5corOTtMTze7FP6MzqC_zYb-wJoB?usp=drive_link</t>
  </si>
  <si>
    <t>DBI 3D PREMIUM</t>
  </si>
  <si>
    <t>TVC LACTOGROW</t>
  </si>
  <si>
    <t>TVC+DBI LACTOGROW</t>
  </si>
  <si>
    <t>BELANJA 100% HEPI DI LAZADA</t>
  </si>
  <si>
    <t>LAZADA.CO.ID - ONLINE SHOP-SEP-2023</t>
  </si>
  <si>
    <t>BIDADARI SURGAMU, FTV, TCYK</t>
  </si>
  <si>
    <t>https://drive.google.com/drive/folders/1VLaws7qCAS3uRwKnsIl8SyRueLny8DFe?usp=drive_link</t>
  </si>
  <si>
    <t>https://drive.google.com/drive/folders/1Z9d-tnCDcv-hM43PRAWanJknr_dYNTDo?usp=drive_link</t>
  </si>
  <si>
    <t>CHOCOLATE BAR</t>
  </si>
  <si>
    <t>CADBURY/KRAFT(01/2010)</t>
  </si>
  <si>
    <t>CADBURY</t>
  </si>
  <si>
    <t>CADBURY CHOCOLATE SHARE BAG</t>
  </si>
  <si>
    <t>KEBAHAGIAAN BESAR DARI KEBAIKAN TERKECIL</t>
  </si>
  <si>
    <t>CADBURY - CHOCOLATE BAR-SEP-2023</t>
  </si>
  <si>
    <t>F MWK &lt; 10 UM</t>
  </si>
  <si>
    <t>https://drive.google.com/drive/folders/1Vl9-74-NnZsl6a3JqiuXNDF3IVFBHeiQ?usp=drive_link</t>
  </si>
  <si>
    <t>https://drive.google.com/drive/folders/1VuHhpxi2tc8USiuRBSHyB7Am9ZnFOUgL?usp=drive_link</t>
  </si>
  <si>
    <t>TVC CADBURY</t>
  </si>
  <si>
    <t>TVC+DBI CADBURY</t>
  </si>
  <si>
    <t>GLOWING MENYELURUH DALAM 7 HARI, DENGAN SABUN MANDI MENGANDUNG MULTIVITAMIN + NIACINAMIDE</t>
  </si>
  <si>
    <t>GLOW &amp; LOVELY BRIGHTENING - BODY WASH-SEP-2023</t>
  </si>
  <si>
    <t>BIDADARI SURGAMU, FTV, MAGIC 5, PB, SATU CINTA DUA HATI, SINEMA</t>
  </si>
  <si>
    <t>https://drive.google.com/drive/folders/1wvRUT6a6grkNqQPY45yBDIG-TYxzNqQU?usp=drive_link</t>
  </si>
  <si>
    <t>HAND &amp; BODY LOTION</t>
  </si>
  <si>
    <t>VASELINE HEALTHY BRIGHT UV EXTRA BRIGHTENING</t>
  </si>
  <si>
    <t>KULIT TUBUH HARUS GLOWING, KEMBALIKAN CERAHMU DENGAN VASELINE</t>
  </si>
  <si>
    <t>VASELINE HEALTHY BRIGHT UV EXTRA BRIGHTE-SEP-OCT-2023</t>
  </si>
  <si>
    <t>SEP-OCT</t>
  </si>
  <si>
    <t>BIDADARI SURGAMU, CSC, DI ANTARA DUA CINTA, FTV, GALA KELUARGA, KNYATA, MAGIC 5, PB, SATU CINTA DUA HATI</t>
  </si>
  <si>
    <t>https://drive.google.com/drive/folders/1eKAMJ2A6kor4MQJtbUS3F96DZLJdD0YD?usp=drive_link</t>
  </si>
  <si>
    <t>BEAUTY RITUAL : IN FRONT OF DRESSING TABLE, BEFORE TAKE A SHOWER, BEFORE LEAVE HOME.
OUTDOOR ACTIVITY : MORNING RUN, MORNING CYCLING, BEFORE GOING OUT FROM HOME.
TRAVEL : AIRPORT, TRAINS STATION, AVOID BUS STATION.
SUN EXPOSURE : TRAVELING, OUTDOOR ACTIVITY, SUN EXPOSURE (WALKING UNDER THE SUN EXPOSURE, COMMUTING WITH MRT OR TRANSJAK.</t>
  </si>
  <si>
    <t>DENGAN NUTRISI TEPAT DUKUNG SI KECIL YANG REWEL JADI HEBAT
BELI 1 DISKON 10% BELI 2 DISKON 15%</t>
  </si>
  <si>
    <t>BEBELAC GOLD 3 - GROWING UP MILK-OCT-2023</t>
  </si>
  <si>
    <t>DI ANTARA DUA CINTA, MAGIC 5, TCYK</t>
  </si>
  <si>
    <t>https://drive.google.com/drive/folders/1S3kS1KZ1rd35omLaVM1hfE81kDbKS-A0?usp=drive_link</t>
  </si>
  <si>
    <t>NESCAFE RASA ALA CAFE</t>
  </si>
  <si>
    <t>NESCAFE - LIQUID COFFEE-SEP-OCT-2023</t>
  </si>
  <si>
    <t>SEPT-OCT</t>
  </si>
  <si>
    <t>https://drive.google.com/drive/folders/1gckofKTVfxbwR2v_LT88xUxz8jb1_IzQ?usp=drive_link</t>
  </si>
  <si>
    <t>https://drive.google.com/drive/folders/1lUP3RXFryHwKnASNe7thE-TusEmAYQCD?usp=drive_link</t>
  </si>
  <si>
    <t>TVC NESCAFE</t>
  </si>
  <si>
    <t>TVC+DBI NESCAFE</t>
  </si>
  <si>
    <t>TEMUKAN MAINAN BARU BERSAMA ANAK-ANAK ANDA 
PINDAI MAINAN INI DAN JELAJAHI LUAR ANGKASA
PINDAI MAINAN INI DAN JELAJAHI BEBERAPA KOTA DI DUNIA
DOWNLOAD APPLAYDU</t>
  </si>
  <si>
    <t>KINDER JOY - CHOCO SNACK-OCT-2023</t>
  </si>
  <si>
    <t>FTV, TCYK, MAGIC 5</t>
  </si>
  <si>
    <t>https://drive.google.com/drive/folders/1vwIgVDtA32Br2QLogzF5D0Wm1XSBlgtB?usp=drive_link</t>
  </si>
  <si>
    <t>HAPPY MOMENT WITH PARENTS &amp; FAMILY</t>
  </si>
  <si>
    <t>10X GIGI LEBIH KUAT GRATIS KONSULTASI DOKTER GIGI</t>
  </si>
  <si>
    <t>PEPSODENT - TOOTHPASTE-SEP-OCT-2023</t>
  </si>
  <si>
    <t>BIDADARI SURGAMU, KNYATA, MAGIC 5, TCYK</t>
  </si>
  <si>
    <t>https://drive.google.com/drive/folders/1HbkHhJ6hUyf35rVhvZO-MeFJsKoX5xt5?usp=drive_link</t>
  </si>
  <si>
    <t>https://drive.google.com/drive/folders/16ybsPFFiZWKgiTJAVaWcF9HfpCSGTT1O?usp=drive_link</t>
  </si>
  <si>
    <t>BENDERA - LIQUID MILK</t>
  </si>
  <si>
    <t>BENDERA - LIQUID MILK COCONUT DELIGHT</t>
  </si>
  <si>
    <t>KEKUATAN JAGA DAYA TAHAN LAWAN UDARA TAK RAMAH! DARI SUSU SEGAR BELI SEKARANG!</t>
  </si>
  <si>
    <t>BENDERA - LIQUID MILK-OCT-NOV-2023</t>
  </si>
  <si>
    <t>MAGIC 5</t>
  </si>
  <si>
    <t>https://drive.google.com/drive/folders/1-BNfqpf2bz1VhrhkKlvk8wn0qO2fX6Hr?usp=drive_link</t>
  </si>
  <si>
    <t>SERVICES - CORPORATE &amp; PUBLIC SERV ADV</t>
  </si>
  <si>
    <t>CORPORATE ADS, SOCIAL SERVICES</t>
  </si>
  <si>
    <t>CORPORATE ADS</t>
  </si>
  <si>
    <t>AJINOMOTO INDONESIA</t>
  </si>
  <si>
    <t>AJINOMOTO INDONESIA, PT</t>
  </si>
  <si>
    <t>AJINOMOTO BERKONTRIBUSI MENINGKATKAN HARAPAN HIDUP SEHAT MASYARAKAT DAN AKTIF MENJAGA KELESTARIAN LINGKUNGAN</t>
  </si>
  <si>
    <t>AJINOMOTO INDONESIA-PT-NOV-2023</t>
  </si>
  <si>
    <t>WHH 20-49 UM1</t>
  </si>
  <si>
    <t>BIDADARI SURGAMU</t>
  </si>
  <si>
    <t>https://drive.google.com/drive/folders/1MgUhqO33G7_Ml0cP2u1qy4UIAdU1Bvx-?usp=drive_link</t>
  </si>
  <si>
    <t>CONTROL AJINOMOTO</t>
  </si>
  <si>
    <t>DBI AJINOMOTO</t>
  </si>
  <si>
    <t>DEMO FRODAK FIRAL FENOMENAL! TANTANGAN RINSO LAWAN NODA KUNING</t>
  </si>
  <si>
    <t>RINSO MOLTO - LIQUID DETERGENT-SEP-NOV-2023</t>
  </si>
  <si>
    <t>SEP-NOV</t>
  </si>
  <si>
    <t>BIDADARI SURGAMU, DI ANTARA DUA CINTA, FTV, KNYATA, PB, SINEMA TCYK</t>
  </si>
  <si>
    <t>https://drive.google.com/drive/folders/1BKOP5kfyrDcy3XSnzdITvO-qdWTpKJBQ?usp=drive_link</t>
  </si>
  <si>
    <t>https://drive.google.com/drive/folders/1729f8NxiMEI_T-WPEkFtRX-MEK3jApbG?usp=drive_link</t>
  </si>
  <si>
    <t>TVC RINSO MOLTO ROSE FRESH</t>
  </si>
  <si>
    <t>TVC+DBI RINSO MOLTO ROSE FRESH</t>
  </si>
  <si>
    <t>COFFEE</t>
  </si>
  <si>
    <t>NESCAFE LIQUID COFFEE (GEO SUMATRA)</t>
  </si>
  <si>
    <t>NESCAFE COBA SEKARANG</t>
  </si>
  <si>
    <t>SUMATRA</t>
  </si>
  <si>
    <t>NESCAFE - ALL INSTANT COFFEE-NOV-2023</t>
  </si>
  <si>
    <t>TCYK</t>
  </si>
  <si>
    <t>https://drive.google.com/drive/folders/1NAjSym1OBLyEgG1VrISJPZK5JHSD9LBJ?usp=drive_link</t>
  </si>
  <si>
    <t>https://drive.google.com/drive/folders/1ZrLV8Cyf_X1l2D5dZ5_NQ0Y8UD_V7fTf?usp=drive_link</t>
  </si>
  <si>
    <t>TVC NESCAFE ALA CAFE</t>
  </si>
  <si>
    <t>TVC+DBI NESCAFE ALA CAFE</t>
  </si>
  <si>
    <t>CAP BANGO (DHARMAWANGSA)</t>
  </si>
  <si>
    <t>CAP BANGO (DHARMAWANGSA) - SOYA SAUCE</t>
  </si>
  <si>
    <t>JADIKAN MASAKAN SEDERHANA LEBIH ISTIMEWA #BANGOINAJA
RP 3000</t>
  </si>
  <si>
    <t>CAP BANGO (DHARMAWANGSA) - SOYA SAUCE-SEP-NOV-2023</t>
  </si>
  <si>
    <t>BIDADARI SURGAMU, CSC, DI ANTARA DUA CINTA, DIA YANG KAU PILIH, FTV, KNYATA, MAGIC 5, PB, SATU CINTA DUA HATI, SINEMA TCYK</t>
  </si>
  <si>
    <t>https://drive.google.com/drive/folders/16Kj30OKdckCuRThehajw62lwP0aIJ1T-?usp=drive_link</t>
  </si>
  <si>
    <t>https://drive.google.com/drive/folders/1RdD-5SybVHsKijFf_MHshuyiiy_mQRsW?usp=drive_link</t>
  </si>
  <si>
    <t>TVC KECAP MANIS BANGO</t>
  </si>
  <si>
    <t>TVC+DBI KECAP MANIS BANGO</t>
  </si>
  <si>
    <t>RASAKAN LEZATNYA KECAP BANGO, YANG SELALU DIBUAT DENGAN 4 BAHAN ALAMI</t>
  </si>
  <si>
    <t>CAP BANGO - SOYA SAUCE-SEP-NOV-2023</t>
  </si>
  <si>
    <t>https://drive.google.com/drive/folders/1V1FT-PciAWQXbL_fbicGfR0FHAjIDqqN?usp=drive_link</t>
  </si>
  <si>
    <t>https://drive.google.com/drive/folders/1NdstXsd6yzlhjhwHeEw2qtpQ3aMNlTx4?usp=drive_link</t>
  </si>
  <si>
    <t>nun</t>
  </si>
  <si>
    <t>WARDAH UV SHIELD AIRY SMOOTH SUNSCREEN S</t>
  </si>
  <si>
    <t>WARDAH UV SHIELD AIRY SMOOTH SUNSCREEN</t>
  </si>
  <si>
    <t>DEFEND SKIN BARRIER HINGGA DNA LEVEL</t>
  </si>
  <si>
    <t>WARDAH UV SHIELD AIRY SMOOTH SUNSCREEN S-OCT-DEC-2023</t>
  </si>
  <si>
    <t>OCT-DEC</t>
  </si>
  <si>
    <t>https://drive.google.com/drive/folders/1OoubkAAM2y6tBqtThOMtCpyrdaCAIwmx?usp=drive_link</t>
  </si>
  <si>
    <t>https://drive.google.com/drive/folders/1z_jIP_6GeAHHjWxUtc8j1L5b5v5m-Dj2?usp=drive_link</t>
  </si>
  <si>
    <t>ROYCO (BUTTERFLY)</t>
  </si>
  <si>
    <t>ROYCO (BUTTERFLY) - SEASONING SALT</t>
  </si>
  <si>
    <t>RASAKAN MANTAPNYA KALDU ROYCO BARU</t>
  </si>
  <si>
    <t>ROYCO (BUTTERFLY) - SEASONING SALT-NOV-2023</t>
  </si>
  <si>
    <t>https://drive.google.com/drive/folders/1enjsJ3HoeTJaKBRmc3d6rLLDdu6MOiKF?usp=drive_link</t>
  </si>
  <si>
    <t>https://drive.google.com/drive/folders/1XvmudkQmpQe9JLbFZSrD5XMJyOWlrUKC?usp=drive_link</t>
  </si>
  <si>
    <t>TVC ROYCO KALDU AYAM</t>
  </si>
  <si>
    <t>TVC+DBI ROYCO KALDU AYAM</t>
  </si>
  <si>
    <t>PANAS &amp; POLUSI BIKIN KETOMBE BASAH &amp; KERING
PANAS &amp; LEMBAP BIKIN KETOMBE BASAH &amp; KERING
PANAS &amp; KERINGAT BIKIN KETOMBE BASAH &amp; KERING
CLEAR BARU SIKAT HABIS KETOMBE BASAH &amp; KERING
DENGAN KEKUATAN 10X SUPER VITAMIN</t>
  </si>
  <si>
    <t>CLEAR ANTI KETOMBE - SHAMPOO-OCT-DEC-2023</t>
  </si>
  <si>
    <t>BIDADARI SURGAMU, DI ANTARA DUA CINTA, FTV PAGI, FTV SIANG, KNYATA, PB, TCYK</t>
  </si>
  <si>
    <t>https://drive.google.com/drive/folders/1dm3FW5GnE8hoQNpdaHKngANE6GqO6rie?usp=drive_link</t>
  </si>
  <si>
    <t>OUTDOOR SPORT, RIDE A BIKE, EXPOSED TO SUNLIGHT AND POLLUTION, WAITING FOR PUBLIC TRANSPORTATION, OUTDOOR ACTIVITY</t>
  </si>
  <si>
    <t>BUAVITA (GEO JAKARTA)</t>
  </si>
  <si>
    <t>POLUSI? PERKUAT IMUN SAATNYA BUAVITA JAMBU #SELALU TERJAGA
HARGA SPESIAL RP7.400 DI ALFAMART
22 DEC 2023 - 2 JAN 2024</t>
  </si>
  <si>
    <t>BUAVITA-OCT-DEC-2023</t>
  </si>
  <si>
    <t>BIDADARI SURGAMU, DI ANTARA DUA CINTA, DIA YANG KAU PILIH, FTV PAGI, KNYATA, MAGIC 5, PB, SINEMA, TCYK</t>
  </si>
  <si>
    <t>https://drive.google.com/drive/folders/1Q0iKOqWCez_6EqLJRgmmR9pOGLjoXWt9?usp=drive_link</t>
  </si>
  <si>
    <t>https://drive.google.com/drive/folders/1byFBlNUU7Djsu7iegZom9DpULT5QtpmI?usp=drive_link</t>
  </si>
  <si>
    <t>TVC BUAVITA JAMBU</t>
  </si>
  <si>
    <t>TVC+DBI BUAVITA JAMBU</t>
  </si>
  <si>
    <t>NESCAFE (GEO BALI)</t>
  </si>
  <si>
    <t>RASA ALA CAFE</t>
  </si>
  <si>
    <t>BALI</t>
  </si>
  <si>
    <t>NESCAFE-DEC-2023</t>
  </si>
  <si>
    <t>https://drive.google.com/drive/folders/145nWCLNPCQRdfPMY22KXru0JkXIIsS0K?usp=drive_link</t>
  </si>
  <si>
    <t>https://drive.google.com/drive/folders/14qFilKFAWMn9jdAMpiTuZtQUrPa967rl?usp=sharing</t>
  </si>
  <si>
    <t>OYSTER SAUCE</t>
  </si>
  <si>
    <t>ROYCO - OYSTER SAUCE</t>
  </si>
  <si>
    <t>ROYCO (GEO SULAWESI)</t>
  </si>
  <si>
    <t>LEZATNYA IKAN GORENG GURIHNYA MERESAP SEMPURNA
#CUKUPROYCOAJA</t>
  </si>
  <si>
    <t>SULAWESI</t>
  </si>
  <si>
    <t>ROYCO - OYSTER SAUCE-SEP-NOV-2023</t>
  </si>
  <si>
    <t>BIDADARI SURGAMU, DI ANTARA DUA CINTA, DIA YANG KAU PILIH, FTV PAGI, KNYATA, MAGIC 5, PB, SATU CINTA DUA HATI, SINEMA, TCYK</t>
  </si>
  <si>
    <t>https://drive.google.com/drive/folders/1XaqiXjXHC7VuNbYRwhun1KvyFsJK2AoV?usp=drive_link</t>
  </si>
  <si>
    <t>https://drive.google.com/drive/folders/1yqsidKCy96VTVKoI2E7jTkvOZv5Erc_V?usp=drive_link</t>
  </si>
  <si>
    <t>ROYCO (GEO EAST JAVA)</t>
  </si>
  <si>
    <t>ROYCO BARU CUKUP SATU BUMBU, JADIKAN KUAH BAKSO LEBIH MANTAP</t>
  </si>
  <si>
    <t>https://drive.google.com/drive/folders/17JqYXopO0UODhWwsuKH0JNKgWvlXgFom?usp=drive_link</t>
  </si>
  <si>
    <t>https://drive.google.com/drive/folders/1DF9En3Fo-LucZ0mryBmR_jmqz0pUMSEr?usp=drive_link</t>
  </si>
  <si>
    <t>TVC ROYCO KALDU SAPI</t>
  </si>
  <si>
    <t>TVC+DBI ROYCO KALDU SAPI</t>
  </si>
  <si>
    <t>BARU RINSO MICELLAR
100% SETUJU RINSO MICELLAR SOFT EFEKTIF ANGKAT NODA MEMBANDEL &amp; LEMBUT DI PAKAIAN DAN TANGAN DENGAN TEKNOLOGI MICELLAR</t>
  </si>
  <si>
    <t>RINSO MOLTO MICELLAR SOFT - LIQUID DETER-OCT-DEC-2023</t>
  </si>
  <si>
    <t>BIDADARI SURGAMU, DI ANTARA DUA CINTA, FTV PAGI, KNYATA, PB, SINEMA, TCYK</t>
  </si>
  <si>
    <t>https://drive.google.com/drive/folders/1w5GaT8_qWWKK9EGOxjL54YFOuav2kebd?usp=drive_link</t>
  </si>
  <si>
    <t>CONTROL RINSO MICELLAR SOFT</t>
  </si>
  <si>
    <t>DBI RINSO MICELLAR SOFT</t>
  </si>
  <si>
    <t>SIKAT HABIS KETOMBE BASAH DAN KERING</t>
  </si>
  <si>
    <t>CLEAR ANTI KETOMBE - SHAMPOO-JAN-2024</t>
  </si>
  <si>
    <t>FTV PAGI, FTV PAGI ISTIMEWA, FTV SIANG, KNYATA, MAGIC 5, PB, SATU ATAP 3 CINTA, SINEMA</t>
  </si>
  <si>
    <t>https://drive.google.com/drive/folders/1_-EOGZ6jFVi5WDjMcKpLEIeOrXvVwQER?usp=drive_link</t>
  </si>
  <si>
    <t>https://drive.google.com/drive/folders/1Le4hYWMYfNwaLTWrTFeGmMj_LchKQIgN?usp=drive_link</t>
  </si>
  <si>
    <t>NUTRILON ROYAL</t>
  </si>
  <si>
    <t>MENANGKAN HADIAH TERBAIKNYA NUTRILON ROYAL SCIENCE CAMP TO SINGAPORE</t>
  </si>
  <si>
    <t>NUTRILON ROYAL - ALL GROWING UP MILK-JAN-FEB-2024</t>
  </si>
  <si>
    <t>F MWK &lt;5 20-39 UM1</t>
  </si>
  <si>
    <t>BIDADARI SURGAMU, MAGIC, TCYK, TERTAWAN HATI</t>
  </si>
  <si>
    <t>https://drive.google.com/drive/folders/1Uvm_oCYiE9zvl3n2jh2pRfFhPy3-NpuW?usp=drive_link</t>
  </si>
  <si>
    <t>CONTROL NUTRILON ROYAL</t>
  </si>
  <si>
    <t>DBI NUTRILON ROYAL</t>
  </si>
  <si>
    <t>AQUA - MINERAL WATER JUGS</t>
  </si>
  <si>
    <t>AQUA 100% MURNI 100% INDONESIA</t>
  </si>
  <si>
    <t>WJ WITH JABODETABEK</t>
  </si>
  <si>
    <t>AQUA - MINERAL WATER-JAN-FEB-2024</t>
  </si>
  <si>
    <t>BIDADARI SURGAMU, KNYATA, MAGIC, PB, TCYK, TERTAWAN HATI</t>
  </si>
  <si>
    <t>https://drive.google.com/drive/folders/1mU3YxBIYsQ2Oay63TctIr5rfRzaoiLOz?usp=drive_link</t>
  </si>
  <si>
    <t>REXONA VITAMIN+BRIGHT ADVANCED BRIGHTENI</t>
  </si>
  <si>
    <t>REXONA VITAMIN+BRIGHT ADVANCED BRIGHTENING ROLL ON</t>
  </si>
  <si>
    <t>BARU DENGAN MULTIVITAMIN CERAH GLOWING SEGAR NON STOP</t>
  </si>
  <si>
    <t>REXONA VITAMIN+BRIGHT ADVANCED BRIGHTENI-JAN-2024</t>
  </si>
  <si>
    <t>DIA YANG KAU PILIH FTV PAGI, FTV PAGI ISTIMEWA, FTV SIANG, FILM SABTU PAGI, KNYATA, MAGIC 5, PB, SINEMA, TCYK, TERTAWAN HATI</t>
  </si>
  <si>
    <t>https://drive.google.com/drive/folders/12jPNp5VAnMJX3L3Ibx_NBIRnGSTRX8uF?usp=drive_link</t>
  </si>
  <si>
    <t>https://drive.google.com/drive/folders/19NFV9PdMg1cXJ2Vcv4mxY8coGNTu4a1u?usp=drive_link</t>
  </si>
  <si>
    <t>TVC REXONA VITAMIN BRIGHT</t>
  </si>
  <si>
    <t>TVC+DBI REXONA VITAMIN BRIGHT</t>
  </si>
  <si>
    <t>DANONE</t>
  </si>
  <si>
    <t>EKSKLUSIF DI RAMADAN DARI BEBELAC
PAKET UMROH HADIAH DARI ANAK HEBAT</t>
  </si>
  <si>
    <t>BEBELAC - GROWING UP MILK-FEB-2024</t>
  </si>
  <si>
    <t>BIDADARI SURGAMU, MAGIC, TERTAWAN HATI</t>
  </si>
  <si>
    <t>https://drive.google.com/drive/folders/1Ri7twDVB3sevY19kM_--Zb1K8upuiWS-?usp=drive_link</t>
  </si>
  <si>
    <t>KINDER CREAMY</t>
  </si>
  <si>
    <t>KINDER CREAMY - CHOCO SNACK</t>
  </si>
  <si>
    <t>CAMILAN YUMMY PILIHAN MOMMY</t>
  </si>
  <si>
    <t>KINDER CREAMY - CHOCO SNACK-FEB-2024</t>
  </si>
  <si>
    <t>F MWK 6-12</t>
  </si>
  <si>
    <t>BIDADARI SURGAMU, FTV PAGI, KEABADIAN, KNYATA, KNYATA SORE</t>
  </si>
  <si>
    <t>https://drive.google.com/drive/folders/1p-6utKcPys3vEO-54Vxdizd1i3O8Y5XB?usp=drive_link</t>
  </si>
  <si>
    <t>https://drive.google.com/drive/folders/1Mr7ytv2CLckyaM1TW2gd3POxtT07OTXw?usp=drive_link</t>
  </si>
  <si>
    <t>1.	Mothers/Fathers/parents &amp; Kids moments
2.	Children go to school accompanied with parents
3.	Family gathering moment
4.	Children study assisted by their parents
5.	Children doing activity accompanied by the parents)
6.	Snack/Shopping time with parents 7. As Mid morning snack
8. Between Lunch &amp; evening snack, after school and classes
10. Evening snack, after dinner</t>
  </si>
  <si>
    <t>LUX BOTANICALS - BODY WASH</t>
  </si>
  <si>
    <t>RASAKAN 3X KEHARUMAN LEBIH TAHAN LAMA</t>
  </si>
  <si>
    <t>LUX BOTANICALS - BODY WASH-JAN-FEB-2024</t>
  </si>
  <si>
    <t>F 20-49</t>
  </si>
  <si>
    <t>BIDADARI SURGAMU, DI ANTARA DUA CINTA, DIA YANG KAU PILIH, FTV PAGI, FTV PAGI ISTIMEWA, FTV SIANG, FILM SABTU PAGI, KNYATA, MAGIC 5, PB, SINEMA, TERTAWAN HATI</t>
  </si>
  <si>
    <t>https://drive.google.com/drive/folders/1qQ34Yh0nPiIxAfIcwa5FxI7QlsTK6jhw?usp=drive_link</t>
  </si>
  <si>
    <t>https://drive.google.com/drive/folders/1fFn3wV439FscMi_ul91C_3Qdgl9nPYap?usp=drive_link</t>
  </si>
  <si>
    <t>IN</t>
  </si>
  <si>
    <t>LIFEBUOY 3</t>
  </si>
  <si>
    <t>SABUN, SHAMPOO, FACEWASH JADI 1 SAT SET ANTI RIBET!</t>
  </si>
  <si>
    <t>LIFEBUOY 3-IN-1 ANTIBACTERIAL + CARE-FEB-2024</t>
  </si>
  <si>
    <t>BIDADARI SURGAMU, DI ANTARA DUA CINTA, DIA YANG KAU PILIH, FTV PAGI ISTIMEWA, FTV SIANG, MAGIC 5, PB, SINEMA</t>
  </si>
  <si>
    <t>https://drive.google.com/drive/folders/1DbjWOqaRgHaBQTH04WlmmPp41MlwjkKR?usp=drive_link</t>
  </si>
  <si>
    <t>https://drive.google.com/drive/folders/1_CEhK555_GzQFkm_dcj-dxg5BXWrCBMb?usp=drive_link</t>
  </si>
  <si>
    <t>TVC LIFEBUOY 3IN1</t>
  </si>
  <si>
    <t>TVC+DBI LIFEBUOY 3IN1</t>
  </si>
  <si>
    <t>VASELINE HEALTHY BRIGHT SOFT+GLOW</t>
  </si>
  <si>
    <t>VASELINE HEALTHY BRIGHT SOFT+GLOW - BODY</t>
  </si>
  <si>
    <t>VASELINE HEALTHY BRIGHT SOFT+GLOW - BODY SERUM</t>
  </si>
  <si>
    <t>BARU VASELINE GLUTAVITAMIN SERUM DENGAN GLUTAGLOW &amp; MULTIVITAMIN, 10X KEKUATAN PENCERAH</t>
  </si>
  <si>
    <t>VASELINE HEALTHY BRIGHT SOFT+GLOW - BODY-JAN-2024</t>
  </si>
  <si>
    <t>DIA YANG KAU PILIH, FTV PAGI, KNYATA, PB, SINEMA</t>
  </si>
  <si>
    <t>https://drive.google.com/drive/folders/1IvCJZh-Z0sQIVkPDCzw8dWK96G7xGQem</t>
  </si>
  <si>
    <t>https://drive.google.com/drive/folders/1YXrpMbrIKaFc5Qc5_cT8eqyEDaJTtYrl</t>
  </si>
  <si>
    <t>TVC VASELINE GLUTAVITAMIN SOFT+GLOW</t>
  </si>
  <si>
    <t>TVC+DBI VASELINE GLUTAVITAMIN SOFT+GLOW</t>
  </si>
  <si>
    <t>VASELINE HEALTHY WHITE UV LIGHTENING</t>
  </si>
  <si>
    <t>VASELINE HEALTHY WHITE UV LIGHTENING BODY LOTION</t>
  </si>
  <si>
    <t>VASELINE MAU #BEBASHEALING TANPA BELANG?</t>
  </si>
  <si>
    <t>VASELINE HEALTHY WHITE UV LIGHTENING-FEB-2024</t>
  </si>
  <si>
    <t>BIDADARI SURGAMU, DI ANTARA DUA CINTA, DIA YANG KAU PILIH, FTV PAGI, FTV PAGI ISTIMEWA, FTV SIANG, IJABAH CINTA, TERTAWAN HATI</t>
  </si>
  <si>
    <t>https://drive.google.com/drive/folders/1Mvm5ncvyx8KLLhlEat7xJ3c6LmWu4Xsj</t>
  </si>
  <si>
    <t>https://drive.google.com/drive/folders/1FG3Tg_Xmd5VcJgTWa0WWdT-wJ5L1s0Dg</t>
  </si>
  <si>
    <t>ROYCO (PICO) - OYSTER SAUCE</t>
  </si>
  <si>
    <t>ROYCO (PICO) - KALDU AYAM KALIMANTAN</t>
  </si>
  <si>
    <t>#CUKUPROYCOAJA LEZATKAN TEMPE BERGIZI RASA AYAM</t>
  </si>
  <si>
    <t>KALIMANTAN</t>
  </si>
  <si>
    <t>ROYCO (PICO) - OYSTER SAUCE-JAN-2024</t>
  </si>
  <si>
    <t>BIDADARI SURGAMU, DIA YANG KAU PILIH, KNYATA, SINEMA, TERTAWAN HATI</t>
  </si>
  <si>
    <t>https://drive.google.com/drive/folders/1tJuD1Hb6nxLFKOXF8Y5_ztWAKVYypSb4</t>
  </si>
  <si>
    <t>https://drive.google.com/drive/folders/1qveRjctVlIZISmOEG87VzvfRc951CoUv?usp=drive_link</t>
  </si>
  <si>
    <t>ROYCO (PICO) - OYSTER SAUCE JABODETABEK</t>
  </si>
  <si>
    <t>ROYCO SAUS TIRAM, KAYA RASA TANPA AMIS #LEZATALARESTO</t>
  </si>
  <si>
    <t>https://drive.google.com/drive/folders/1ATiUDavy-7sCLE4_mbbFPyWv25B20m48?usp=drive_link</t>
  </si>
  <si>
    <t>https://drive.google.com/drive/folders/1nGwljdIqQ66P0dBKYDNWz9UhtGrT2mVH?usp=drive_link</t>
  </si>
  <si>
    <t>TVC ROYCO SAUS TIRAM</t>
  </si>
  <si>
    <t>TVC+DBI ROYCO SAUS TIRAM</t>
  </si>
  <si>
    <t>FORMULA</t>
  </si>
  <si>
    <t>FORMULA - TOOTHBRUSH</t>
  </si>
  <si>
    <t>FORMULA - TOOTHBRUSH DIAMOND CRYSTAL</t>
  </si>
  <si>
    <t>FORMULA SEMEWAH DIAMOND SEBENING CRYSTAL HANYA RP 3.500</t>
  </si>
  <si>
    <t>FORMULA - TOOTHBRUSH-FEB-MAR-2024</t>
  </si>
  <si>
    <t>BIDADARI SURGAMU, MAGIC 5, PARA PENCARI TUHAN JILID 17, PB, PB SPC RAMADAN</t>
  </si>
  <si>
    <t>https://drive.google.com/drive/folders/1BJRPycbPpglFLh70KJlMqDkOkE2yV1W1?usp=drive_link</t>
  </si>
  <si>
    <t>https://drive.google.com/drive/folders/1RsZJ4yFHeD0k_XPiNtCP1A8v3yqcLOpx?usp=drive_link</t>
  </si>
  <si>
    <t>TVC FORMULA DIAMOND CRYSTAL</t>
  </si>
  <si>
    <t>TVC+DBI FORMULA DIAMOND CRYSTAL</t>
  </si>
  <si>
    <t>WALL'S FEAST MINI</t>
  </si>
  <si>
    <t>WALL'S FEAST MINI - ICE CREAM</t>
  </si>
  <si>
    <t>WALL'S FEAST MINI - ICE CREAM EAST JAVA</t>
  </si>
  <si>
    <t>BARU FEAST MINI REGONE RP 3.000!
MINI HARGANE, MANTEP COKELAT KACANGE</t>
  </si>
  <si>
    <t>WALL'S FEAST MINI - ICE CREAM-JAN-FEB-2024</t>
  </si>
  <si>
    <t>https://drive.google.com/drive/folders/1kejMjSy_mtTw4GYgkC3bkdFFBI3YOCFb?usp=drive_link</t>
  </si>
  <si>
    <t>CONTROL WALLS FEAST</t>
  </si>
  <si>
    <t>DBI WALLS FEAST</t>
  </si>
  <si>
    <t>POND'S BRIGHT MIRACLE SERUM</t>
  </si>
  <si>
    <t>POND'S BRIGHT MIRACLE SERUM - FACE CARE</t>
  </si>
  <si>
    <t>BARU! PONDS ULTIMATE CLARITY SERUM NIASORCINOL
KULIT MULUS BERCAHAYA TERBAIKMU DALAM 3 HARI</t>
  </si>
  <si>
    <t>POND'S BRIGHT MIRACLE SERUM - FACE CARE-JAN-FEB-2024</t>
  </si>
  <si>
    <t>BIDADARI SURGAMU, DIA YANG KAU PILIH, FTV PAGI, FTV PAGI ISTIMEWA, KNYATA, MAGIC 5, PB, SINEMA, TCYK, TERTAWAN HATI</t>
  </si>
  <si>
    <t>https://drive.google.com/drive/folders/11HMcTa9I3Nf52uNjtGJK7m3RqdBLQWhS?usp=drive_link</t>
  </si>
  <si>
    <t>https://drive.google.com/drive/folders/1UeASZE1Ljf-4a_v6mqmatmgd7uPmw8zr?usp=drive_link</t>
  </si>
  <si>
    <t>TVC PONDS BRIGHT MIRACLE ULTIMATE CLARITY SERUM</t>
  </si>
  <si>
    <t>TVC+DBI PONDS BRIGHT MIRACLE ULTIMATE CLARITY SERUM</t>
  </si>
  <si>
    <t xml:space="preserve">AQUA - MINERAL WATER JUGS WEST JAVA WITH JABODETABEK </t>
  </si>
  <si>
    <t>BIAR PUASA TETEP COOL, PASTIIN STOK AQUA GALON DI RUMAH FULL
DAPATKAN VOUCHER RP 10.000 CUKUP BAYAR RP100
BELI DI ALFAGIFT SEKARANG! KAMI ANTAR 
BEBAS ONGKIR SEPUASNYA</t>
  </si>
  <si>
    <t>AQUA - MINERAL WATER-MAR-2024</t>
  </si>
  <si>
    <t>BIDADARI SURGAMU, MAGIC 5, PB, PB SPC RAMADAN, TERTAWAN HATI</t>
  </si>
  <si>
    <t>https://drive.google.com/drive/folders/1vnTbmpnTmT5xQvLYS_Anq0c6aKFDe7dY?usp=drive_link</t>
  </si>
  <si>
    <t>https://drive.google.com/drive/folders/1Rqyl-_VS7EeJ83s9Nw6MwuxgBgs4-ZhB?usp=drive_link</t>
  </si>
  <si>
    <t>POND'S AGE MIRACLE</t>
  </si>
  <si>
    <t>POND'S AGE MIRACLE - FACE CARE</t>
  </si>
  <si>
    <t>POND'S AGE MIRACLE HEXYL RETINOL</t>
  </si>
  <si>
    <t>BARU AGE MIRACLE HEXYL RETINOL SERUM
KULIT TAMPAK MUDA BERCAHAYA. 3 HARI</t>
  </si>
  <si>
    <t>POND'S AGE MIRACLE - FACE CARE-JAN-2024</t>
  </si>
  <si>
    <t>F 25-54</t>
  </si>
  <si>
    <t>BIDADARI SURGAMU, DIA YANG KAU PILIH, FTV PAGI, FTV PAGI ISTIMEWA, FILM SABTU PAGI, PB, SINEMA, TCYK, TERTAWAN HATI</t>
  </si>
  <si>
    <t>https://drive.google.com/drive/folders/12r6X2UaO9WBnk571EKT9sdgUPb7DfKhA?usp=drive_link</t>
  </si>
  <si>
    <t>https://drive.google.com/drive/folders/1yWYO1sclYCV-pr4mh81KCTkGA-PlKQk9?usp=drive_link</t>
  </si>
  <si>
    <t>TVC PONDS AGE MIRACLE HEXYL RETINOL SERUM</t>
  </si>
  <si>
    <t>TVC+DBI PONDS AGE MIRACLE HEXYL RETINOL SERUM</t>
  </si>
  <si>
    <t>CAP BANGO (BISMA)</t>
  </si>
  <si>
    <t>CAP BANGO (BISMA) - SOYA SAUCE</t>
  </si>
  <si>
    <t>CAP BANGO (BISMA) - SOYA SAUCE POUCH</t>
  </si>
  <si>
    <t>100% DENGAN BAHAN ALAMI
SAJIKAN KELEZATAN YANG TERASA DI HATI</t>
  </si>
  <si>
    <t>CAP BANGO (BISMA) - SOYA SAUCE-JAN-2024</t>
  </si>
  <si>
    <t>BIDADARI SURGAMU, DI ANTARA DUA CINTA, DIA YANG KAU PILIH, FTV PAGI, KNYATA, MAGIC 5, PB, SINEMA</t>
  </si>
  <si>
    <t>https://drive.google.com/drive/folders/1lC9GYNW5p0WU6Ip4KF8MEcwEL_3xKTgA?usp=drive_link</t>
  </si>
  <si>
    <t>https://drive.google.com/drive/folders/1lHDFZoWZfm63ZwVlkr3cz3QNbLvgQW8S?usp=drive_link</t>
  </si>
  <si>
    <t>PEPSODENT HERBAL (CORE PLUS)</t>
  </si>
  <si>
    <t>JOP ROHA MANGAN SAMBAL TARASI, PARIRA RAP HAMBENG GULING?
HOSA LEK SEGAR 18 JOM PAKE PEPSODENT HERBAL</t>
  </si>
  <si>
    <t>NORTH SUMATRA</t>
  </si>
  <si>
    <t>PEPSODENT HERBAL (CORE PLUS)-FEB-2024</t>
  </si>
  <si>
    <t>BIDADARI SURGAMU, DI ANTARA DUA CINTA, DIA YANG KAU PILIH, FTV PAGI, KNYATA, PB, SINEMA, TERTAWAN HATI</t>
  </si>
  <si>
    <t>https://drive.google.com/drive/folders/11p00XYXWNp7gezhdutCHNnqwn98xVWJ3?usp=drive_link</t>
  </si>
  <si>
    <t>https://drive.google.com/drive/folders/1GAOLetjcVpo8y2Rq0zbttFlhM8BB6g2U?usp=drive_link</t>
  </si>
  <si>
    <t>XXX</t>
  </si>
  <si>
    <t>FACIAL FOAM</t>
  </si>
  <si>
    <t>GLOW &amp; LOVELY - FACIAL FOAM</t>
  </si>
  <si>
    <t>GLOW &amp; LOVELY MULTI VITAMIN B, C, E FACIAL FOAM
KUSAM GELAP PERGI GLOWING LAGI</t>
  </si>
  <si>
    <t>GLOW &amp; LOVELY - FACIAL FOAM-JAN-FEB-2024</t>
  </si>
  <si>
    <t>BIDADARI SURGAMU, KNYATA, MAGIC 5, PB, SINEMA, TERTAWAN HATI</t>
  </si>
  <si>
    <t>https://drive.google.com/drive/folders/1l5v89L902mK3ge2dkLJBjSkZe7KIYlwy?usp=drive_link</t>
  </si>
  <si>
    <t>https://drive.google.com/drive/folders/1i6YYMjdRajYeWSOfUXusKgkxTWwWKwjo?usp=drive_link</t>
  </si>
  <si>
    <t>TVC GLOW &amp; LOVELY FACIAL FOAM</t>
  </si>
  <si>
    <t>TVC+DBI GLOW &amp; LOVELY FACIAL FOAM</t>
  </si>
  <si>
    <t>WAFER</t>
  </si>
  <si>
    <t>TANGO</t>
  </si>
  <si>
    <t>TANGO - WAFER</t>
  </si>
  <si>
    <t>ENAKNYA BERLAPIS-LAPIS
SERUNY GAK ABIS-ABIS</t>
  </si>
  <si>
    <t>TANGO - WAFER-MAR-2024</t>
  </si>
  <si>
    <t>AA 15-39</t>
  </si>
  <si>
    <t>BIDADARI SURGAMU, KNYATA, MAGIC 5, PB SPESIAL RAMADAN, TERTAWAN HATI</t>
  </si>
  <si>
    <t>https://drive.google.com/drive/folders/1duL5w9Xszu2SpCONQUjX44Q0-oMOYOFa?usp=drive_link</t>
  </si>
  <si>
    <t>https://drive.google.com/drive/folders/1ybqb2jPzxAVQR4q57k44ecdz9XsR3P5e?usp=drive_link</t>
  </si>
  <si>
    <t>TVC TANGO WAFER</t>
  </si>
  <si>
    <t>TVC+DBI TANGO WAFER</t>
  </si>
  <si>
    <t>BODY</t>
  </si>
  <si>
    <t>BARU, VASELINE GLUTAVITAMIN SOFT+GLOW SERUM DENGAN GLUTAGLOW &amp; MULTIVITAMIN
10X KEKUATAN PENCERAH</t>
  </si>
  <si>
    <t>VASELINE HEALTHY BRIGHT SOFT+GLOW - BODY-FEB-APR-2024</t>
  </si>
  <si>
    <t>F 15+ TERRE</t>
  </si>
  <si>
    <t>FEB-APR</t>
  </si>
  <si>
    <t>BIDADARI SURGAMU, DI ANTARA DUA CINTA, DIA YANG KAU PILIH, FTV PAGI, FTV SIANG, IJABAH CINTA, MAGIC TUMBLER SEASON 3(R), TERTAWAN HATI</t>
  </si>
  <si>
    <t>https://drive.google.com/drive/folders/1UzcZXaIjnebAkIYBN6QzZKgAqf5pIxcp?usp=drive_link</t>
  </si>
  <si>
    <t>Free to do outdoor activities amidst sun exposure without worry of hyperpigmentation
- Beauty Ritual: Prepare to make up, Before taking shower, Before going out
- Outdoor activities (avoid sports)
- Mass middle class activity: office, malls (avoid too premium or too lower class activity)
- Aggressor: sun exposure &gt; doing outdoor activities, 
hot sun (scenes of walking under the hot sun, really hot OR commuting (MRT or Transjakarta) exposed to sunlight)</t>
  </si>
  <si>
    <t>ANYAR! LIFEBUOY ANTI KETOMBE MENTHOL ADEM
SINGKIRAKE KETOMBE, ADEMI SIRAH SABEN DINA</t>
  </si>
  <si>
    <t>LIFEBUOY ANTI DANDRUFF - SHAMPOO-APR-2024</t>
  </si>
  <si>
    <t>WHH TERRE</t>
  </si>
  <si>
    <t>BIDADARI SURGAMU, FTV PAGI, HIDAYAH CINTA, KNYATA, SINEMA, TERTAWAN HATI</t>
  </si>
  <si>
    <t>https://drive.google.com/drive/folders/11mupSaHFHDT7XVMXX9pUuTxQMYrB_K5K?usp=drive_link</t>
  </si>
  <si>
    <t>https://drive.google.com/drive/folders/1GlnL9JGXc1x7Q68jKLxehFaUyvYoitgo?usp=drive_link</t>
  </si>
  <si>
    <t>TVC LIFEBUOY MENTHOL</t>
  </si>
  <si>
    <t>TVC+DBI LIFEBUOY MENTHOL</t>
  </si>
  <si>
    <t>JUARANYA LAWAN NODA KUNING KERAH, BERSIH TUNTAS 1X KUCEK</t>
  </si>
  <si>
    <t>F 25-55</t>
  </si>
  <si>
    <t>BAGIKAN HADIAH KEBAIKAN DI BULAN RAMADAN</t>
  </si>
  <si>
    <t>KINDER JOY - CHOCO SNACK-MAR-2024</t>
  </si>
  <si>
    <t>FTV PAGI, TERTAWAN HATI, BIDADARI SURGAMU, KNYATA, MAGIC 5</t>
  </si>
  <si>
    <t>https://drive.google.com/drive/folders/1g--L6kMv0e20QjoktfRPboV4jgKz7cZu?usp=drive_link</t>
  </si>
  <si>
    <t>1.	Mothers/Fathers/parents &amp; Kids moments
2.	Children go to school accompanied with parents
3.	Family gathering moment
4.	Children study assisted by their parents
5.	Children doing activity accompanied by the parents)
6.	Snack/Shopping time with parents
7.	Amalan baik (Good deed activity kids with parents/family)</t>
  </si>
  <si>
    <t>MY FORMULA TO WIN</t>
  </si>
  <si>
    <t>NUTRILON ROYAL - ALL GROWING UP MILK-MAY-2024</t>
  </si>
  <si>
    <t>F MWK &lt;5 20-39 UM1 TERRE</t>
  </si>
  <si>
    <t>BIDADARI SURGAMU, SALEHA</t>
  </si>
  <si>
    <t>https://drive.google.com/drive/folders/1_DnXF0vDqJqnqeyTWUEpEQK6NR2m4MRc?usp=drive_link</t>
  </si>
  <si>
    <t>HORIZONTAL STILL</t>
  </si>
  <si>
    <t>ZWITSAL SHAMPOO BABY NATURAL A</t>
  </si>
  <si>
    <t>RASAKNO KEWELASAN ZWITSAL HAPPY SKIN!</t>
  </si>
  <si>
    <t>ZWITSAL SHAMPOO BABY NATURAL A-MAR-MAY-2024</t>
  </si>
  <si>
    <t>MAR-MAY</t>
  </si>
  <si>
    <t>BIDADARI SURGAMU, FTV PAGI, HIDAYAH CINTA, KNYATA, KNYATA SIANG, SINEMA</t>
  </si>
  <si>
    <t>https://drive.google.com/drive/folders/1ZPpNQBBNnmsezbcN1Gpn6_vIr74_LocS?usp=sharing</t>
  </si>
  <si>
    <t>https://drive.google.com/drive/folders/1Eqc-daYGoad7nwo_pDbIHZOYwiDQ82uF?usp=sharing</t>
  </si>
  <si>
    <t>TVC ZWITSAL</t>
  </si>
  <si>
    <t>TVC+DBI ZWITSAL</t>
  </si>
  <si>
    <t>EXTRA ISI 22% 10X LEBIH WANGI, EXTRA PARFUM 10X LEBIH WANGI &amp; RAWAT BAJU</t>
  </si>
  <si>
    <t>MOLTO ALL-IN-1 SEKALI BILAS - FABRIC SOF-MAY-2024</t>
  </si>
  <si>
    <t>BIDADARI SURGAMU, DI ANTARA DUA CINTA, FTV PAGI, FTV SIANG, KNYATA, KNYATA SIANG, MAGIC 5, SALEHA, SINEMA, TERTAWAN HATI</t>
  </si>
  <si>
    <t>https://drive.google.com/drive/folders/1EbPfGd9vHNrEv3uIGWYpbB3816iRsv40?usp=sharing</t>
  </si>
  <si>
    <t>https://drive.google.com/drive/folders/1Y7rK-ZQkOUCrGrtF1Nw-8QYSZHyu_zNt?usp=drive_link</t>
  </si>
  <si>
    <t>TVC MOLTO PARFUM + PROTECT</t>
  </si>
  <si>
    <t>TVC+DBI MOLTO PARFUM + PROTECT</t>
  </si>
  <si>
    <t>NUTRILON ROYAL - ALL GROWING UP MILK</t>
  </si>
  <si>
    <t>PERKUAT IMUNITAS BANTU MAKSIMALKAN INTELEGENSI</t>
  </si>
  <si>
    <t>NUTRILON ROYAL - ALL GROWING UP MILK-JUN-2024</t>
  </si>
  <si>
    <t>MAGIC 5, NAIK RANJANG, SALEHA</t>
  </si>
  <si>
    <t>https://drive.google.com/drive/folders/1Gu5KNR-YVe8SXBoUXVZynurHdT7sg2cH?usp=drive_link</t>
  </si>
  <si>
    <t>VERTICAL STILL</t>
  </si>
  <si>
    <t>HARGA SPESIAL BULAN INI RP168.600 CEK DI TOKO TERDEKAT!</t>
  </si>
  <si>
    <t>BEBELAC 3 - GROWING UP MILK-JUN-2024</t>
  </si>
  <si>
    <t>WHH 20-34 UM TERRE</t>
  </si>
  <si>
    <t>MAGIC 5, NAIK RANJANG, SALEHA, TERTAWAN HATI</t>
  </si>
  <si>
    <t>https://drive.google.com/drive/folders/1Fyz8FpgcH2U-7U5yA1cvUA44ggCNvpsK?usp=drive_link</t>
  </si>
  <si>
    <t>https://drive.google.com/drive/folders/10VEDB1ypwZuyxGCRd2rpT-J0p48yubFq?usp=drive_link</t>
  </si>
  <si>
    <t>TVC BEBELAC 3</t>
  </si>
  <si>
    <t>TVC+DBI BEBELAC 3</t>
  </si>
  <si>
    <t>CLEAR ANTI KETOMBE - SHAMPOO-MAY-JUN-2024</t>
  </si>
  <si>
    <t>AA 15+ UML TERRE</t>
  </si>
  <si>
    <t>BIDADARI SURGAMU, DI ANTARA DUA CINTA, FTV PAGI, FTV PAGI ISTIMEWA, KNYATA, KNYATA SIANG, MAGIC 5, MY HEART, SALEHA</t>
  </si>
  <si>
    <t>https://drive.google.com/drive/folders/1oMQcraUfvFmzapgS8SqXMrp3LrvX0toj?usp=sharing</t>
  </si>
  <si>
    <t>https://drive.google.com/drive/folders/1Sm1EiEFSabvRoktLEztM5Qgz_2m2WSsp?usp=drive_link</t>
  </si>
  <si>
    <t>TVC CLEAR ANTI KETOMBE</t>
  </si>
  <si>
    <t>TVC+DBI CLEAR ANTI KETOMBE</t>
  </si>
  <si>
    <t>SATE KAMBING IDUL ADHA #ENAKNYAPAKEBANGO</t>
  </si>
  <si>
    <t>CAP BANGO - SOYA SAUCE-JUN-2024</t>
  </si>
  <si>
    <t>DI ANTARA DUA CINTA, FTV PAGI, FTV PAGI ISTIMEWA, KNYATA, MAGIC 5, MY HEART, NAIK RANJANG, SALEHA, SINEMA</t>
  </si>
  <si>
    <t>https://drive.google.com/drive/folders/1l55UtzD5YxKS5fqureW0BBT9xEs3GOQ7?usp=sharing</t>
  </si>
  <si>
    <t>https://drive.google.com/drive/folders/1hk_j5xh7gmZ-CCMVBUaXmRtazM6iT7Qp?usp=drive_link</t>
  </si>
  <si>
    <t>TVC BANGO</t>
  </si>
  <si>
    <t>TVC+DBI BANGO</t>
  </si>
  <si>
    <t>LUX BEAUTY LIQUID (VETIVER)</t>
  </si>
  <si>
    <t>LUX BODYWASH BEAUTY LIQUID (VETIVER)</t>
  </si>
  <si>
    <t>RASAKAKE 3X WANGI LEBIH TAHAN LAMA</t>
  </si>
  <si>
    <t>LUX BEAUTY LIQUID (VETIVER)-JUN-2024</t>
  </si>
  <si>
    <t>DI ANTARA DUA CINTA, FTV PAGI, KNYATA, MAGIC 5, MAGIC 5 (R), MY HEART, NAIK RANJANG, SINEMA</t>
  </si>
  <si>
    <t>https://drive.google.com/drive/folders/1_A2Zg_wQYRoc2hozjtnTmeEFw5dKjzsy?usp=drive_link</t>
  </si>
  <si>
    <t>https://drive.google.com/drive/folders/1ZqSG9PDfY9zKM9sHvwq_w4shH3CzTiRl?usp=drive_link</t>
  </si>
  <si>
    <r>
      <rPr>
        <rFont val="Calibri"/>
        <sz val="11.0"/>
      </rPr>
      <t xml:space="preserve">SAJIKAN HIDANGAN SAPI BERKUAH LEBIH MANTAP! TEMUKAN INSPIRASI HIDANGAN IDUL ADHA DI </t>
    </r>
    <r>
      <rPr>
        <rFont val="Calibri"/>
        <color rgb="FF1155CC"/>
        <sz val="11.0"/>
        <u/>
      </rPr>
      <t>WWW.ROYCO.CO.ID</t>
    </r>
  </si>
  <si>
    <t>ROYCO - SEASONING SALT-JUN-2024</t>
  </si>
  <si>
    <t>DI ANTARA DUA CINTA, FTV PAGI, FTV PAGI ISTIMEWA, FTV SIANG, KNYATA, MAGIC 5, MAGIC 5 (R), MY HEART, NAIK RANJANG, SALEHA, SINEMA</t>
  </si>
  <si>
    <t>https://drive.google.com/drive/folders/1ZUqO4MkEk8GXscOX6K4rCaBiKbXHohbQ?usp=drive_link</t>
  </si>
  <si>
    <t>https://drive.google.com/drive/folders/1nuNcQ-OqD7Uk1gBWPoucVh37JMAqeozp?usp=drive_link</t>
  </si>
  <si>
    <t>CLOSE UP - TOOTHPASTE</t>
  </si>
  <si>
    <t>SHEGERNYAAH COUPLE GOAL! MENANGKAN HADIAH MINGGUAN
DAPATKAN VOUCHER GOPAY &amp; HADIAH MINGGUAN
BELI CLOSEUP SENILAI RP 30.000 DI TOKO MANA SAJA</t>
  </si>
  <si>
    <t>CLOSE UP - TOOTHPASTE-JUN-2024</t>
  </si>
  <si>
    <t>DI ANTARA DUA CINTA, FTV PAGI, FTV SIANG, KNYATA, MAGIC 5, MY HEART, NAIK RANJANG, SALEHA</t>
  </si>
  <si>
    <t>https://drive.google.com/drive/folders/1jSJsIeXHprz3lMLyWddR2gOgHnebbjXn?usp=drive_link</t>
  </si>
  <si>
    <t>https://drive.google.com/drive/folders/1bFic6_kjrv9I8M2IJ9imcWmOFPbNCL2z?usp=sharing</t>
  </si>
  <si>
    <t>BERANI UNJUK GIGI DUKUNG INDONESIA LEBIH KUAT!
PEPSODENT PENCEGAH GIGI BERLUBANG 225G PROMO 11.600 HANYA DI ALFAMART ALFAMIDI</t>
  </si>
  <si>
    <t>PEPSODENT - TOOTHPASTE-JUN-2024</t>
  </si>
  <si>
    <t>DI ANTARA DUA CINTA, FTV PAGI, KNYATA, MAGIC 5, MY HEART, NAIK RANJANG, SALEHA</t>
  </si>
  <si>
    <t>https://drive.google.com/drive/folders/1kJaM1k6royVdVywMtu5ARmMoJEZrYX1c?usp=sharing</t>
  </si>
  <si>
    <t>https://drive.google.com/drive/folders/1dG0DOSUMrfc7DXuW2ZaqQ8N2aVGf7cCQ?usp=sharing</t>
  </si>
  <si>
    <t>GLOWING MENYELURUH DALAM 7 HARI, DENGAN SABUN MANDI MENGANDUNG MULTIVITAMIN + NIACINAMIDE
KINI TERSEDIA DALAM KEMASAN GOCENG</t>
  </si>
  <si>
    <t>GLOW &amp; LOVELY BRIGHTENING - BODY WASH-JUN-2024</t>
  </si>
  <si>
    <t>DI ANTARA DUA CINTA, FTV PAGI, FTV PAGI ISTIMEWA, FTV SIANG, KNYATA, MAGIC 5, MY HEART, SALEHA, SAYA PELINDUNGMU, SINEMA</t>
  </si>
  <si>
    <t>https://drive.google.com/drive/folders/1WYKp3jrc0aUOHTSHl9N6mqmQ2jSoMpvc?usp=drive_link</t>
  </si>
  <si>
    <t>https://drive.google.com/drive/folders/1AzyRUPYtpl3Oat4OqmjNiCQ7OA2PFC0p?usp=drive_link</t>
  </si>
  <si>
    <t>TVC GLOW &amp; LOVELY BODY WASH</t>
  </si>
  <si>
    <t>TVC+DBI GLOW &amp; LOVELY BODY WASH</t>
  </si>
  <si>
    <t>REXONA MOTION ACTIVATED FREE SPIRIT - RO-JUN-2024</t>
  </si>
  <si>
    <t>FTV PAGI, KNYATA, MAGIC 5, NAIK RANJANG, SINEMA</t>
  </si>
  <si>
    <t>https://drive.google.com/drive/folders/13GKYQ_uj3okuGTeZUHeKiK_2nBm7MKga?usp=drive_link</t>
  </si>
  <si>
    <t>https://drive.google.com/drive/folders/1sQy4LHZK_8YvzglkkMOy7aMhTLn_QqhC?usp=drive_link</t>
  </si>
  <si>
    <t>ANGGO REXONA SANGGEUS MANDI HARUM &amp; SEGER NON-STOP</t>
  </si>
  <si>
    <t>ROLL</t>
  </si>
  <si>
    <t>DOVE RADIANT+CARE DEODORANT SERUM</t>
  </si>
  <si>
    <t>DOVE RADIANT+CARE DEODORANT SERUM - ROLL</t>
  </si>
  <si>
    <t>DOVE RADIANT+CARE DEODORANT SERUM - ROLL ON</t>
  </si>
  <si>
    <t>BARU DOVE DEODORANT SERUM PERTAMA
DOVE DEODORANT SERUM CERAHKAN KETIAK DENGAN FORMULA SKINCARE!</t>
  </si>
  <si>
    <t>DOVE RADIANT+CARE DEODORANT SERUM - ROLL-JUN-2024</t>
  </si>
  <si>
    <t>FTV PAGI, FTV PAGI ISTIMEWA, FTV SIANG, KNYATA, MY HEART, SINEMA</t>
  </si>
  <si>
    <t>https://drive.google.com/drive/folders/1V6KiYrnI5Z2jwQ_8_XWJ1Zbw_1ypPN26?usp=drive_link</t>
  </si>
  <si>
    <t>https://drive.google.com/drive/folders/1-vV-Gzz3FsUxWnUbnz8Q_g9XjJI6cmWY?usp=drive_link</t>
  </si>
  <si>
    <t>TVC DOVE DEODORANT SERUM ROLL ON</t>
  </si>
  <si>
    <t>TVC+DBI DOVE DEODORANT SERUM ROLL ON</t>
  </si>
  <si>
    <t>LIFEBUOY LEMON FRESH</t>
  </si>
  <si>
    <t>LIFEBUOY LEMON FRESH - LIQUID BATH SOAP</t>
  </si>
  <si>
    <t>ANGKAT TANGAN BEBAS KUMAN BAU BADAN. BAU BADAN SAAT NONTON BOLA? AWAS YANG DI SEBELAH PINGSAN. PAKAI LIFEBUOY LEMON FRESH DAPATKAN KESEGARAN HINGGA 12 JAM</t>
  </si>
  <si>
    <t>LIFEBUOY LEMON FRESH - LIQUID BATH SOAP-JUN-2024</t>
  </si>
  <si>
    <t>AA 15+ TERRE</t>
  </si>
  <si>
    <t>FTV PAGI ISTIMEWA, FTV SIANG, KNYATA, MAGIC 5, AGIC 5 (R), MY HEART, SALEHA, SAYANG PELINDUNGMU (R), SINEMA</t>
  </si>
  <si>
    <t>https://drive.google.com/drive/folders/1_sDav4WO--hcD8QyYGDRHQGQZPSp89gC?usp=drive_link</t>
  </si>
  <si>
    <t>https://drive.google.com/drive/folders/1SGw_98FlPR0nWmtbge4wofGuwV75x2Si?usp=drive_link</t>
  </si>
  <si>
    <t>TVC LIFEBUOY BODY WASH</t>
  </si>
  <si>
    <t>TVC+DBI LIFEBUOY BODY WASH</t>
  </si>
  <si>
    <t>WALL'S</t>
  </si>
  <si>
    <t>WALL'S - ICE CREAM</t>
  </si>
  <si>
    <t>ES KRIM WALL'S CUMA RP 5000 AN! BELI DI WARUNG TERDEKAT YA</t>
  </si>
  <si>
    <t>WALL'S - ICE CREAM-JUN-2024</t>
  </si>
  <si>
    <t>FTV PAGI, FTV PAGI ISTIMEWA, KNYATA, MY HEART, NAIK RANJANG, SALEHA, SINEMA</t>
  </si>
  <si>
    <t>https://drive.google.com/drive/folders/1LHDFdaW0zzsgMq6Zii5FYSqje2H8dAqN?usp=drive_link</t>
  </si>
  <si>
    <t>https://drive.google.com/drive/folders/1A0Vnwa-4cCrZJXHJ9ZrIudD6DwpMGIdE?usp=drive_link</t>
  </si>
  <si>
    <t>TVC WALLS</t>
  </si>
  <si>
    <t>TVC+DBI WALLS</t>
  </si>
  <si>
    <t>ROYCO JUN</t>
  </si>
  <si>
    <t>SAJIKAN TUMISAN ISTIMEWA! DENGAN ROYCO SAUS TIRAM</t>
  </si>
  <si>
    <t>ROYCO - OYSTER SAUCE-JUN-2024</t>
  </si>
  <si>
    <t>KNYATA, MY HEART, NAIK RANJANG, SINEMA</t>
  </si>
  <si>
    <t>https://drive.google.com/drive/folders/13ga0bA_xliKgE9vSTKJIuwp1B5nmub-h?usp=sharing</t>
  </si>
  <si>
    <t>https://drive.google.com/drive/folders/10i7BHipu3GPpOnHQKt2mtWU_-GO3H23o?usp=drive_link</t>
  </si>
  <si>
    <t>https://drive.google.com/drive/folders/1OOiNpLoTJI8MyJVuIE--7CRE5Xvj6ind?usp=drive_link</t>
  </si>
  <si>
    <t>https://drive.google.com/drive/folders/1Qk50MvDJyi92lou3f8Hv2YsGsMf3-XMN?usp=drive_link</t>
  </si>
  <si>
    <t>GLOW &amp; LOVELY DERMA GLOW</t>
  </si>
  <si>
    <t>GLOW &amp; LOVELY DERMA GLOW - FACIAL FOAM</t>
  </si>
  <si>
    <t>GLOW &amp; LOVELY DERMA GLOW GET ULTRA FRESH SKIN 12 HSA VITAMIN B, C, E</t>
  </si>
  <si>
    <t>GLOW &amp; LOVELY DERMA GLOW - FACIAL FOAM-JUN-2024</t>
  </si>
  <si>
    <t>KNYATA, MAGIC 5, NAIK RANJANG, SALEHA, SINEMA</t>
  </si>
  <si>
    <t>https://drive.google.com/drive/folders/19UZ88V1A6l-BWKYS7dDdBVOcOv4Xsi-D?usp=drive_link</t>
  </si>
  <si>
    <t>https://drive.google.com/drive/folders/1d5EdwpG36uMZv_PD7FPQhFvSZk-_9ReV?usp=drive_link</t>
  </si>
  <si>
    <t>TVC GLOW &amp; LOVELY FACE WASH</t>
  </si>
  <si>
    <t>TVC+DBI GLOW &amp; LOVELY FACE WASH</t>
  </si>
  <si>
    <t>EXTRA ISI 22% 10X LEBIH WANGI, EXTRA PARFUM 10X LEBIH WANGI &amp; RAWAT BAJU
BELI 12 GRATIS 1</t>
  </si>
  <si>
    <t>MOLTO ALL-IN-1 SEKALI BILAS - FABRIC SOF-JUL-2024</t>
  </si>
  <si>
    <t>DI ANTARA DUA CINTA, FTV PAGI, FTV SIANG, KNYATA, MAGIC 5, SINEMA</t>
  </si>
  <si>
    <t>https://drive.google.com/drive/folders/1JuRXr6eoz6CtVWEbx6L-3twXnw4ZdOs5?usp=drive_link</t>
  </si>
  <si>
    <t>https://drive.google.com/drive/folders/1-Eu_b0NVHtod7gYqd-womGX_43bDguej?usp=drive_link</t>
  </si>
  <si>
    <t>NUTRISI NIKMAT DUKUNG KUAT BERENERGI HANYA 9.900 8 VITAMIN 3 MINERAL</t>
  </si>
  <si>
    <t>BENDERA - SWEETENED COND. MILK-JUL-2024</t>
  </si>
  <si>
    <t>WHH UML TERRE</t>
  </si>
  <si>
    <t>MAGIC 5, SALEHA</t>
  </si>
  <si>
    <t>https://drive.google.com/drive/folders/14-px7M-bGSJLfUCOy9vmZqATWdkCgAF2?usp=drive_link</t>
  </si>
  <si>
    <t>https://drive.google.com/drive/folders/1FYCHHHxbCQPLKcx_olZIJ2etLqLGjGlE?usp=drive_link</t>
  </si>
  <si>
    <t>PASTIKAN 1 KALENG BEAR BRAND SETIAP HARI RASAKAN KEMURNIANNYA
BELI SEKARANG DI TOKO TERDEKAT</t>
  </si>
  <si>
    <t>NESTLE BEARBRAND - LIQUID MILK-JUL-2024</t>
  </si>
  <si>
    <t>AA 30 - 54 UM TERRE</t>
  </si>
  <si>
    <t>MAGIC 5, MY HEART, NAIK RANJANG, SALEHA</t>
  </si>
  <si>
    <t>https://drive.google.com/drive/folders/1sAwfxzUle2tDoEKYeBU6zVYIs3EuZffr?usp=drive_link</t>
  </si>
  <si>
    <t>https://drive.google.com/drive/folders/1USJV6wiXxUtzsX10MhkD2kX00PSYqnA6?usp=drive_link</t>
  </si>
  <si>
    <t>DBI STILL PREMIUM+TICKER</t>
  </si>
  <si>
    <t>CAP BANGO SRIWIJAYA - SOYA SAUCE</t>
  </si>
  <si>
    <t>MASAK TEMPE OREK LEZAT #ENAKNYAPAKEBANGO</t>
  </si>
  <si>
    <t>CAP BANGO SRIWIJAYA - SOYA SAUCE-JUL-2024</t>
  </si>
  <si>
    <t>DI ANTARA DUA CINTA, FTV PAGI, KNYATA, MAGIC 5, MY HEART, NAIK RANJANG, SALEHA, SINEMA</t>
  </si>
  <si>
    <t>https://drive.google.com/drive/folders/1_njAvePlOmoGWNrn1vAUHW3gs2qlEle-?usp=drive_link</t>
  </si>
  <si>
    <t>https://drive.google.com/drive/folders/1rhwJomT9CYMWOe7Dqa4g3ykUwepzjQ5A?usp=drive_link</t>
  </si>
  <si>
    <t>PEPSODENT HERBAL TURUN HARGA RP6000
PEPSODENT SIWAK HABBA TURUN HARGA RP6000
PEPSODENT WHITENING TUN HARGA RP6000</t>
  </si>
  <si>
    <t>PEPSODENT - ALL PRODUCT-JUL-2024</t>
  </si>
  <si>
    <t>FTV PAGI, KNYATA, MAGIC 5, NAIK RANJANG, SALEHA, SINEMA</t>
  </si>
  <si>
    <t>https://drive.google.com/drive/folders/19e2Xk1BtszNdoxpMmiCRLEOS16Jpjhwu?usp=drive_link</t>
  </si>
  <si>
    <t>https://drive.google.com/drive/folders/1RZ4eq1J-P_QCLscN3ZoW7Yiyr9B0MJXG?usp=drive_link</t>
  </si>
  <si>
    <t>DBI 3D MAPPING PREMIUM</t>
  </si>
  <si>
    <t>BELI DOVE DEODORANT SERUM SEKARANG DI TOKOPEDIA CERAHKAN KETIAK DENGAN FORMULA SKINCARE 3% NIACINAMIDE</t>
  </si>
  <si>
    <t>DOVE RADIANT+CARE DEODORANT SERUM - ROLL-AUG-2024</t>
  </si>
  <si>
    <t>DI ANTARA DUA CINTA, FTV PAGI, FTV SIANG, KNYATA, MY HEART, SALEHA, SINEMA</t>
  </si>
  <si>
    <t>https://drive.google.com/drive/folders/1pHn2cKRapXSGlkFazAEI2W-yTMg-od2J?usp=drive_link</t>
  </si>
  <si>
    <t>https://drive.google.com/drive/folders/1trbCt0Kcy_TgMFRolPErrgGZ76AubtIY?usp=drive_link</t>
  </si>
  <si>
    <t>TVC DOVE</t>
  </si>
  <si>
    <t>TVC+DBI DOVE</t>
  </si>
  <si>
    <t>BARU PEPSODENT PENCEGAH GIGI BERLUBANG
GIGI 10X LEBIH KUAT &amp; GRATIS KONSULTASI DOKTER GIGI
PEPSODENT PENCEGAH GIGI BERLUBANG 225G PROMO 12.500 HANYA DI ALFAMART</t>
  </si>
  <si>
    <t>PEPSODENT - TOOTHPASTE-AUG-2024</t>
  </si>
  <si>
    <t>FTV PAGI, KNYATA, SALEHA, SINEMA</t>
  </si>
  <si>
    <t>https://drive.google.com/drive/folders/1qxWkB2RixFD5KUH0cZo9DujcRABQ3hCy?usp=drive_link</t>
  </si>
  <si>
    <t>https://drive.google.com/drive/folders/1m_M3Li_O9DqZFujD4dLdtoaSWgVdCBMJ?usp=drive_link</t>
  </si>
  <si>
    <t>BARU SUNSILK ANTI KETOMBE DENGAN TEA TREE OIL, ALOE VERA, DAN GINSENG
NGAPAIN BALIKAN TERUS SAMA KETOMBE POSESIF? PUTUSIN KETOMBE POSESIF PAKAI SUNSILK ANTI KETOMBE</t>
  </si>
  <si>
    <t>SUNSILK ANTI KETOMBE - SHAMPOO-AUG-2024</t>
  </si>
  <si>
    <t>DI ANTARA DUA CINTA, FTV PAGI, FTV SIANG, KNYATA, MAGIC 5, MY HEART, NAIK RANJANG, SALEHA, SINEMA, SINEMA LEGENDA</t>
  </si>
  <si>
    <t>https://drive.google.com/drive/folders/1HZvEKUzy1cimZZavKCfCfG85ohJQmn84?usp=drive_link</t>
  </si>
  <si>
    <t>https://drive.google.com/drive/folders/1p0aBPLZWZAr9QfZ2YeB9yavVJCWG-vWb?usp=drive_link</t>
  </si>
  <si>
    <t>TVC SUNSILK ANTI KETOMBE</t>
  </si>
  <si>
    <t>TVC+DBI SUNSILK ANTI KETOMBE</t>
  </si>
  <si>
    <t>CITRA NATURAL BOOSTER BODY SERUM</t>
  </si>
  <si>
    <t>CITRA NATURAL BOOSTER BODY SERUM - BODY</t>
  </si>
  <si>
    <t>CITRA BODY SERUM, CEPAT CERAH, CEPAT MERESAP, HARGA SPESIAL HANYA RP 20,500 JANGAN LEWATKAN! 22 AGUSTUS - 4 SEPTEMBER 2024 HANYA DI INDOMARET</t>
  </si>
  <si>
    <t>CITRA NATURAL BOOSTER BODY SERUM - BODY-AUG-2024</t>
  </si>
  <si>
    <t>https://drive.google.com/drive/folders/1OttI_4dbTN9trufLG0xQtYzK3oRZ-4ag?usp=drive_link</t>
  </si>
  <si>
    <t>https://drive.google.com/drive/folders/19ENkYNLmPn81miBUlFqxHoPHT4Hbt_2C?usp=drive_link</t>
  </si>
  <si>
    <t>TVC CITRA BODY SERUM</t>
  </si>
  <si>
    <t>TVC+DBI CITRA BODY SERUM</t>
  </si>
  <si>
    <t>SUNSILK SOFT &amp; SMOOTH BYE RAMBUT NYANGKUT, HI RAMBUT #SATSETSMOOTH, 5X LEBIH LEMBUT &amp; HARUM</t>
  </si>
  <si>
    <t>SUNSILK SOFT&amp;SMOOTH - HAIR CARE-AUG-2024</t>
  </si>
  <si>
    <t>https://drive.google.com/drive/folders/1B70wllXCESN12n8Qkr-3OOO4fj_wi1Xd?usp=drive_link</t>
  </si>
  <si>
    <t>https://drive.google.com/drive/folders/1N8O1pkwFYSuaMFjkRHGSjRa9S_87WmmL?usp=drive_link</t>
  </si>
  <si>
    <t>COSMETIC</t>
  </si>
  <si>
    <t>WARDAH LIGHTENING</t>
  </si>
  <si>
    <t>WARDAH LIGHTENING - COSMETIC</t>
  </si>
  <si>
    <t>NEW WARDAH LIGHTENING MAKEUP, MAKEUP YANG MENGANDUNG NIACINAMIDE SERUM</t>
  </si>
  <si>
    <t>WARDAH LIGHTENING - COSMETIC-MAR-AUG-2024</t>
  </si>
  <si>
    <t>F 20-44 UM TERRE</t>
  </si>
  <si>
    <t>MAR-AUG</t>
  </si>
  <si>
    <t>-</t>
  </si>
  <si>
    <t>FTV PAGI, SALEHA, TERTAWAN HATI</t>
  </si>
  <si>
    <t>https://drive.google.com/drive/folders/1jhFVSGbEGzkxdqRycZ-DZzYyow5kBDy1?usp=drive_link</t>
  </si>
  <si>
    <t>DBI REGULAR &amp; DBI STILL</t>
  </si>
  <si>
    <t>PRE (NON PAYDAY WARDAH LIGHTENING)</t>
  </si>
  <si>
    <t>POST (PAYDAY WARDAH LIGHTENING)</t>
  </si>
  <si>
    <t>RINSO SENSI FRESH</t>
  </si>
  <si>
    <t>RINSO SENSI FRESH - LIQUID DETERGENT</t>
  </si>
  <si>
    <t>WANGI SEGAR, LEMBUT DI TANGAN. ADA RINSO SENSIFRESH JAPANESE PEACH &amp; KOREAN STRAWBERRY. PERFUME LOCK TECHNOLOGY YANG BISA MEMBERIKAN KESEGARAN TAHAN LAMA HINGGA 48 JAM. RINSO SENSIFRESH MICELLAR SOFT DENGAN MICELLAR SOFT TECHNOLOGY YANG EXTRA LEMBUT DI KULIT</t>
  </si>
  <si>
    <t>RINSO SENSI FRESH - LIQUID DETERGENT-MAY-JUL-2024</t>
  </si>
  <si>
    <t>MAY-JUL</t>
  </si>
  <si>
    <t>https://drive.google.com/drive/folders/13lgyxsiITeEWOsRp2NHTpQI5qqIL-zKt?usp=drive_link</t>
  </si>
  <si>
    <t>META BUILT IN</t>
  </si>
  <si>
    <t>BLI</t>
  </si>
  <si>
    <t>DEODORANT SPRAY</t>
  </si>
  <si>
    <t>AXE</t>
  </si>
  <si>
    <t>AXE - DEODORANT SPRAY</t>
  </si>
  <si>
    <t>NEW AXE PREMIUM PERFUME DEODORANT. AXE FINE FRAGRANCE COLLECTION, WANGI PARFUM MEWAH DENGAN PROTEKSI DEODORAN. KOLEKSI PREMIUM, KESEGARAN 72 JAM</t>
  </si>
  <si>
    <t>AXE - DEODORANT SPRAY-AUG-2024</t>
  </si>
  <si>
    <t>M 15+ TERRE</t>
  </si>
  <si>
    <t>DI ANTARA DUA CINTA, KNYATA, MAGIC 5, MY HEART, NAIK RANJANG, SALEHA, SINEMA</t>
  </si>
  <si>
    <t>https://drive.google.com/drive/folders/11fSkF598xABlZ1KZO-zDLUtBPkA8Mjf4?usp=drive_link</t>
  </si>
  <si>
    <t>DOVE - HAIR CARE</t>
  </si>
  <si>
    <t>DOVE - HAIR CARE PERAWATAN RAMBUT RONTOK</t>
  </si>
  <si>
    <t>RONTOK BERKURANG HINGGA 99% DENGAN NUTRI SERUM &amp; DYNAZINC #DOVEKUATDARIAKAR</t>
  </si>
  <si>
    <t>DOVE - HAIR CARE-JUL-SEP-2024</t>
  </si>
  <si>
    <t>DI ANTARA DUA CINTA, FTV PAGI, LUKA CINTA, NAIK RANJANG, SALEHA, SINEMA LEGENDA</t>
  </si>
  <si>
    <t>https://drive.google.com/drive/folders/10kY_yeWSEKv5ChFzlqXTQpn1fbZ7Usfx?usp=drive_link</t>
  </si>
  <si>
    <t>https://drive.google.com/drive/folders/1_13mu21w4Z0tSuJjU4P6LYVUvpPLDU8J?usp=drive_link</t>
  </si>
  <si>
    <t>1. Daily activity of females showing self-care and self-love
2. Travel
3. Yoga
4. Pilates
5. Keramas /Washing hair
6. Journaling
6. Pegang rambut
7. Sisiran/Combing
8. All scenes must include females within the scene</t>
  </si>
  <si>
    <t>FRISIAN FLAG</t>
  </si>
  <si>
    <t>FRISIAN FLAG - GEO</t>
  </si>
  <si>
    <t>FRISIAN FLAG READY TO DRINK</t>
  </si>
  <si>
    <t>NUTRISI NIKMAT INDONESIA DUKUNG ENERGI KUAT TIAP LANGKAH RASA LEBIH NIKMAT</t>
  </si>
  <si>
    <t>FRISIAN FLAG - GEO-SEP-2024</t>
  </si>
  <si>
    <t>https://drive.google.com/drive/folders/1DLi7LujV9TbpIoCAoTs-imPF8cYLdWDw?usp=drive_link</t>
  </si>
  <si>
    <t>BANYAK HADIAHNYA
HADIAH EKSKLUSIF MEMBER KATALOG TERBARU
SCREENING PENCERNAAN + KONSULTASI DENGAN EXPERT
HARGA SPESIAL BEBELAC, LEBIH BANYAK UNTUNGNYA! HANYA RP2.000 AN PER 100 ML
BELI DI TOKO TERDERKAT</t>
  </si>
  <si>
    <t>BEBELAC - GROWING UP MILK-SEP-2024</t>
  </si>
  <si>
    <t>https://drive.google.com/drive/folders/1rffqcdC-gYnGyLP4ceeXyO7x7wdekIJ2?usp=drive_link</t>
  </si>
  <si>
    <t>https://drive.google.com/drive/folders/1Xt_SY4tlIE5AaHKPGz0EsguR6_uZIY6z?usp=drive_link</t>
  </si>
  <si>
    <t>SEDAAP - SEASONING SALT</t>
  </si>
  <si>
    <t>BARU BUMBU KALDU SEDAAP 
KALDU KEEMASAN DARI KALDU DAGING AYAM ASLI
ASLI KALDUNYA, ASLI SEDAAPNYA!
BELI 2 EXTRA 1</t>
  </si>
  <si>
    <t>SEDAAP - SEASONING SALT-SEP-2024</t>
  </si>
  <si>
    <t>F 25-39 UML TERRE</t>
  </si>
  <si>
    <t>FTV PAGI, FTV SIANG, MAGIC 5, NAIK RANJANG, SALEHA, SINEMA LEGENDA, SINEMA WAJAH INDONESIA</t>
  </si>
  <si>
    <t>https://drive.google.com/drive/folders/1DFaa1f6oGwNXQP-rYjRkoVmpcC-fAvo9?usp=drive_link</t>
  </si>
  <si>
    <t>https://drive.google.com/drive/folders/1_DhlLEPrXZsJuXXamCELmhQR0R_yikjc?usp=drive_link</t>
  </si>
  <si>
    <t>TVC SEDAAP BUMBU KALDU</t>
  </si>
  <si>
    <t>TVC+DBI SEDAAP BUMBU KALDU</t>
  </si>
  <si>
    <t>SUNSILK ANTI KETOMBE - SHAMPOO-SEP-2024</t>
  </si>
  <si>
    <t>LIFEBUOY GEO ANTI DANDRUFF</t>
  </si>
  <si>
    <t>Year</t>
  </si>
  <si>
    <t>ADVERTISER GROUP</t>
  </si>
  <si>
    <t>Product</t>
  </si>
  <si>
    <t>Activity Period</t>
  </si>
  <si>
    <t>RESEARCH METHODOLOGY</t>
  </si>
  <si>
    <t>TOTAL ICA SPOTS</t>
  </si>
  <si>
    <t>Channel</t>
  </si>
  <si>
    <t>Type of TVC (F/E/M)</t>
  </si>
  <si>
    <t>APPROVED MOCKUP/ ICA CREATIVE LINK</t>
  </si>
  <si>
    <t>Type of ICA (F/E/M)</t>
  </si>
  <si>
    <t>CAMPAIGN TYPE/ OBJECTIVE</t>
  </si>
  <si>
    <t>TOM-ICA</t>
  </si>
  <si>
    <t>TOM - Control</t>
  </si>
  <si>
    <t>TOM Uplift (Control vs ICA)</t>
  </si>
  <si>
    <t>TOM - TVC</t>
  </si>
  <si>
    <t>TOM - TVC+ICA</t>
  </si>
  <si>
    <t>TOM Uplift (TVC vs TVC + ICA)</t>
  </si>
  <si>
    <t>BR Unaided ICA</t>
  </si>
  <si>
    <t>BR Unaided Control</t>
  </si>
  <si>
    <t>BR Unaided Uplift (Control vs ICA)</t>
  </si>
  <si>
    <t>BR Unaided - TVC</t>
  </si>
  <si>
    <t>BR Unaided - TVC+ICA</t>
  </si>
  <si>
    <t>BR Unaided Uplift (TVC vs TVC + ICA)</t>
  </si>
  <si>
    <t>AD RECALL - ICA</t>
  </si>
  <si>
    <t>AD RECALL - CONTROL</t>
  </si>
  <si>
    <t>AD RECALL Uplift (ICA-CONTROL)</t>
  </si>
  <si>
    <t>AD RECALL - TVC</t>
  </si>
  <si>
    <t>AD RECALL - TVC+ICA</t>
  </si>
  <si>
    <t xml:space="preserve"> AD RECALL Uplift (TVC vs TVC +ICA)</t>
  </si>
  <si>
    <t>MR - ICA</t>
  </si>
  <si>
    <t>MR - Control</t>
  </si>
  <si>
    <t>MR Uplift (Control vs ICA)</t>
  </si>
  <si>
    <t>MR - TVC+ICA</t>
  </si>
  <si>
    <t>MR Uplift (TVC vs TVC + ICA)</t>
  </si>
  <si>
    <t>PI - ICA</t>
  </si>
  <si>
    <t>PI - Control</t>
  </si>
  <si>
    <t>PI Uplift (Control vs ICA)</t>
  </si>
  <si>
    <t>PI - TVC+ICA</t>
  </si>
  <si>
    <t>PI Uplift (TVC vs TVC+ICA)</t>
  </si>
  <si>
    <t>AL - ICA</t>
  </si>
  <si>
    <t>AL - Control</t>
  </si>
  <si>
    <t>AL - TVC+ICA</t>
  </si>
  <si>
    <t>AL Uplift (TVC vs TVC+ICA)</t>
  </si>
  <si>
    <t>FAV. - ICA</t>
  </si>
  <si>
    <t>FAV. - Control</t>
  </si>
  <si>
    <t>FAV Uplift (Control vs ICA)</t>
  </si>
  <si>
    <t>FAV.  - TVC</t>
  </si>
  <si>
    <t>FAV.  - TVC+ICA</t>
  </si>
  <si>
    <t>FAV. Uplift (TVC vs TVC+ICA)</t>
  </si>
  <si>
    <t>BR Aided - ICA</t>
  </si>
  <si>
    <t>BR Aided - Control</t>
  </si>
  <si>
    <t>BR Aided Uplift (Control vs ICA)</t>
  </si>
  <si>
    <t>BR Aided - TVC</t>
  </si>
  <si>
    <t>BR Aided - TVC+ICA</t>
  </si>
  <si>
    <t>BR Aided Uplift (TVC vs TVC+ICA)</t>
  </si>
  <si>
    <t>VIEWABILITY (%) - ICA</t>
  </si>
  <si>
    <t>TIMESPENT (Secs) - ICA</t>
  </si>
  <si>
    <t>FIRST FIXATION</t>
  </si>
  <si>
    <t>VIEWABILITY (%) - ASTON</t>
  </si>
  <si>
    <t>TIMESPENT (Secs) - ASTON</t>
  </si>
  <si>
    <t>ICA TVR</t>
  </si>
  <si>
    <t xml:space="preserve">REACH @ 1+ </t>
  </si>
  <si>
    <t>TVC GRPS</t>
  </si>
  <si>
    <t>TVC SPOTS</t>
  </si>
  <si>
    <t>TVC Spot TVR</t>
  </si>
  <si>
    <t>Oualify for Meta Analysis</t>
  </si>
  <si>
    <t>FOOD &amp; BEVERAGES</t>
  </si>
  <si>
    <t>CHOCOLATES</t>
  </si>
  <si>
    <t>HERSHEY INDIA PVT LTD</t>
  </si>
  <si>
    <t>HERSHEYS KISSES CHOCOLATES</t>
  </si>
  <si>
    <t>AA 15-40 A U</t>
  </si>
  <si>
    <t>Karnataka</t>
  </si>
  <si>
    <t>FET</t>
  </si>
  <si>
    <t>TVC vs TVC+ICA</t>
  </si>
  <si>
    <t>Star Viijay,Zee kannada</t>
  </si>
  <si>
    <t>TEA</t>
  </si>
  <si>
    <t>A V THOMAS GROUP</t>
  </si>
  <si>
    <t>AVT GOLD CUP TEA</t>
  </si>
  <si>
    <t>AA 25-50 ABC U+R</t>
  </si>
  <si>
    <t>Tamil Nadu</t>
  </si>
  <si>
    <t>Zee Tamil</t>
  </si>
  <si>
    <t>BUILDING, INDUSTRIAL &amp; LAND MATERIALS/EQUIPMENTS</t>
  </si>
  <si>
    <t>BUILDING MATERIALS/SYSTEMS</t>
  </si>
  <si>
    <t>PIDILITE INDUSTRIES</t>
  </si>
  <si>
    <t>ROFF TILE &amp; STONE FIXING EXPERT</t>
  </si>
  <si>
    <t>M 31+ AB U</t>
  </si>
  <si>
    <t>Zee kannada,Star suvarna</t>
  </si>
  <si>
    <t>SOFT DRINK NON AERATED</t>
  </si>
  <si>
    <t>COCA COLA INDIA LTD</t>
  </si>
  <si>
    <t>MAAZA</t>
  </si>
  <si>
    <t>AA 15-30 AB U</t>
  </si>
  <si>
    <t>Zee Tamil Zee Telugu</t>
  </si>
  <si>
    <t>PERSONAL ACCESSORIES</t>
  </si>
  <si>
    <t>RETAIL OUTLETS-JEWELLERS</t>
  </si>
  <si>
    <t>ALUKKAS ENTERPRISES PVT LTD</t>
  </si>
  <si>
    <t>JOS ALUKKAS &amp; SONS</t>
  </si>
  <si>
    <t>JOS ALUKKAS JEWELLERY</t>
  </si>
  <si>
    <t>AA 21+ ABC U+R</t>
  </si>
  <si>
    <t>Zee Tamil,Asianet</t>
  </si>
  <si>
    <t>BANKING/FINANCE/INVESTMENT</t>
  </si>
  <si>
    <t>LOANS-MORTGAGE</t>
  </si>
  <si>
    <t>MUTHOOT FINANCIAL ENTERPRISES</t>
  </si>
  <si>
    <t>MUTHOOT GROUP</t>
  </si>
  <si>
    <t>MUTHOOT FIN LOAN AGAINST GOLD</t>
  </si>
  <si>
    <t>AA 22-50 ABC U+R</t>
  </si>
  <si>
    <t>Andhra Pradesh</t>
  </si>
  <si>
    <t>Zee Telugu, Star Vijay,Star Suvarna</t>
  </si>
  <si>
    <t>SERVICES</t>
  </si>
  <si>
    <t>FAST FOOD OUTLETS</t>
  </si>
  <si>
    <t>YUM RESTAURANTS INDIA PVT LTD</t>
  </si>
  <si>
    <t>KFC</t>
  </si>
  <si>
    <t>AA 15-40 A U+R</t>
  </si>
  <si>
    <t>Star Suvarna ,STAR Vijay ,Zee Bangla ,Zee Kannada ,Zee Tamil ,Zee Telugu</t>
  </si>
  <si>
    <t>FOOD PRODUCTS RANGE</t>
  </si>
  <si>
    <t>WEIKFIELD PRODUCTS CO (I) LTD</t>
  </si>
  <si>
    <t>WEIKFIELD FOOD PRODUCTS</t>
  </si>
  <si>
    <t>F 22-40 AB U</t>
  </si>
  <si>
    <t>HSM</t>
  </si>
  <si>
    <t>Zee TV</t>
  </si>
  <si>
    <t>PERSONAL CARE/PERSONAL HYGIENE</t>
  </si>
  <si>
    <t>SANITARY NAPKINS</t>
  </si>
  <si>
    <t>SHUDH PLUS GROUP</t>
  </si>
  <si>
    <t>NIINE NATURALLY SOFT</t>
  </si>
  <si>
    <t>F 15-40 ABC U+R</t>
  </si>
  <si>
    <t>COMPUTERS</t>
  </si>
  <si>
    <t>SOFTWARE</t>
  </si>
  <si>
    <t>QUICK HEAL TECHNOLOGIES LTD</t>
  </si>
  <si>
    <t>QUICK HEAL TOTAL SECURITY SOFTWARE</t>
  </si>
  <si>
    <t>AA 22+ ABC U</t>
  </si>
  <si>
    <t>CONTROL vs ICA</t>
  </si>
  <si>
    <t>Zee Kannada</t>
  </si>
  <si>
    <t>Maharashtra</t>
  </si>
  <si>
    <t>Zee Marathi</t>
  </si>
  <si>
    <t>NOODLES/PASTA</t>
  </si>
  <si>
    <t>ITC LTD</t>
  </si>
  <si>
    <t>SUNFEAST YIPPEE NOODLES</t>
  </si>
  <si>
    <t>F 2-14 AB U+R</t>
  </si>
  <si>
    <t>https://www.youtube.com/watch?v=c6gFLygSVvc</t>
  </si>
  <si>
    <t>https://drive.google.com/drive/folders/1DADfICia0AhgFhrJVA40Lqt2kHIZU9gB</t>
  </si>
  <si>
    <t>PERSONAL CARE/HEALTH&amp;WELLNESS PRODUCTS</t>
  </si>
  <si>
    <t>SAVLON CLOTHES DISINFECTANT &amp; REFRESHING SPRAY</t>
  </si>
  <si>
    <t>West Bengal</t>
  </si>
  <si>
    <t>Star Jalsha</t>
  </si>
  <si>
    <t>https://drive.google.com/drive/folders/1YKB5XTWTFtkcC3QowZV_jHjv-ojryS4I</t>
  </si>
  <si>
    <t>https://www.youtube.com/watch?v=14T8p6AlHBI</t>
  </si>
  <si>
    <t>https://drive.google.com/drive/folders/103YOfG9fqBDaGdUhvxUSL2mY048Dmtph</t>
  </si>
  <si>
    <t>OTHER FACE CREAMS</t>
  </si>
  <si>
    <t>CHARMIS DEEP RADIANCE FACE SERUM</t>
  </si>
  <si>
    <t>F 21+ ABCDE U</t>
  </si>
  <si>
    <t>https://www.youtube.com/watch?v=5x54mSH1GsQ</t>
  </si>
  <si>
    <t>https://drive.google.com/drive/folders/1SQ5vvxcNQb5TI3K2gGYAoLXCPBfbiQ1I</t>
  </si>
  <si>
    <t>Zee Telugu</t>
  </si>
  <si>
    <t>AUTO</t>
  </si>
  <si>
    <t>AUTO-CARS</t>
  </si>
  <si>
    <t>MARUTI SUZUKI INDIA LTD</t>
  </si>
  <si>
    <t>MARUTI SUZUKI SWIFT</t>
  </si>
  <si>
    <t>M 22-40 A U</t>
  </si>
  <si>
    <t>Kerala</t>
  </si>
  <si>
    <t>Asianet</t>
  </si>
  <si>
    <t>INSURANCE-LIFE</t>
  </si>
  <si>
    <t>LIFE INSURANCE CORP OF INDIA</t>
  </si>
  <si>
    <t>LIC INDIA</t>
  </si>
  <si>
    <t>LIC JEEVAN LABH</t>
  </si>
  <si>
    <t>M 22-50 ABC U+R</t>
  </si>
  <si>
    <t>TELECOM PRODUCTS</t>
  </si>
  <si>
    <t>CELLULAR PHONES-SMART PHONES</t>
  </si>
  <si>
    <t>VIVO MOBILE INDIA PVT LTD</t>
  </si>
  <si>
    <t>VIVO SMART PHONES</t>
  </si>
  <si>
    <t>Star Vijay</t>
  </si>
  <si>
    <t>READY TO EAT FOOD</t>
  </si>
  <si>
    <t>WEIKFIELD CUSTARD READY TO EAT VANILA</t>
  </si>
  <si>
    <t>RETAIL</t>
  </si>
  <si>
    <t>RETAIL OUTLETS-CLOTHING/TEXTILES/FASHION</t>
  </si>
  <si>
    <t>KALYAN SILK SAREES</t>
  </si>
  <si>
    <t>KALYAN GROUP</t>
  </si>
  <si>
    <t>KALYAN SILK</t>
  </si>
  <si>
    <t>AA 15-50 ABCU+R</t>
  </si>
  <si>
    <t>MOTHER DAIRY FRUIT &amp; VEG LTD</t>
  </si>
  <si>
    <t>MOTHER DAIRY RANGE OF PRODUCT</t>
  </si>
  <si>
    <t>F 22-40 A U+R</t>
  </si>
  <si>
    <t>UNICHARM INDIA</t>
  </si>
  <si>
    <t>UNICHARM CORPORATION</t>
  </si>
  <si>
    <t>SOFY ANTIBACTERIA</t>
  </si>
  <si>
    <t>F 15-40 AB U</t>
  </si>
  <si>
    <t>Ford India Pvt. Ltd.</t>
  </si>
  <si>
    <t>Ford Motor Company</t>
  </si>
  <si>
    <t>FORD ECOSPORT</t>
  </si>
  <si>
    <t>M 22-40 A U+R</t>
  </si>
  <si>
    <t>PAINTS</t>
  </si>
  <si>
    <t>NIPPON PAINTS INDIA PVT LTD</t>
  </si>
  <si>
    <t>NIPPON PAINT</t>
  </si>
  <si>
    <t>M 22-50 AB U+R</t>
  </si>
  <si>
    <t>Zee Tamil ,STAR Vijay</t>
  </si>
  <si>
    <t>New/Brand launch</t>
  </si>
  <si>
    <t>Star Suvarna ,Zee Kannada</t>
  </si>
  <si>
    <t>FUEL/PETROLEUM PRODUCTS</t>
  </si>
  <si>
    <t>LUBRICANTS</t>
  </si>
  <si>
    <t>GULF OIL CORPORATION LTD</t>
  </si>
  <si>
    <t>GULF PRIDE ENGINE OIL</t>
  </si>
  <si>
    <t>M 15-40 AB U</t>
  </si>
  <si>
    <t>Zee tamil, Star vija</t>
  </si>
  <si>
    <t>Build association</t>
  </si>
  <si>
    <t xml:space="preserve">M 15-40 AB U </t>
  </si>
  <si>
    <t>SOFT DRINK AERATED</t>
  </si>
  <si>
    <t>https://drive.google.com/drive/folders/1n_t2gEYnUgw0ukPe-kqgMX3GeG-5J3VH</t>
  </si>
  <si>
    <t>N/A</t>
  </si>
  <si>
    <t>PERSONAL HEALTHCARE</t>
  </si>
  <si>
    <t>MEDICATED SKIN TREATMENT</t>
  </si>
  <si>
    <t>B TEX OINTMENT MFG CO</t>
  </si>
  <si>
    <t>B TEX MALAM</t>
  </si>
  <si>
    <t>AA 31+ ABCDE U+R</t>
  </si>
  <si>
    <t>&amp;TV</t>
  </si>
  <si>
    <t>CREDIT CARDS</t>
  </si>
  <si>
    <t>VISA INTL SERVICE ASSO</t>
  </si>
  <si>
    <t>VISA CARD</t>
  </si>
  <si>
    <t>AA 22-40 AB U+R</t>
  </si>
  <si>
    <t>Call to action</t>
  </si>
  <si>
    <t>HOUSEHOLD PRODUCTS</t>
  </si>
  <si>
    <t>TOILET/FLOOR CLEANERS</t>
  </si>
  <si>
    <t>NIMYLE FLOOR CLEANER</t>
  </si>
  <si>
    <t>F 22+ ABCDE U+R</t>
  </si>
  <si>
    <t>https://www.youtube.com/watch?v=krHAk7LJGH0</t>
  </si>
  <si>
    <t>https://drive.google.com/drive/folders/1cizYHQHn1BJ5l3GmDsZ5l7hVMtHx2ZnF</t>
  </si>
  <si>
    <t>Zee tv &amp;TV</t>
  </si>
  <si>
    <t>https://drive.google.com/drive/folders/1K9S8Do18o-fp_TVvF1Ghz_KwaQlL82pX</t>
  </si>
  <si>
    <t>ECOM-WALLETS</t>
  </si>
  <si>
    <t>ONE97 COMMUNICATIONS LTD</t>
  </si>
  <si>
    <r>
      <rPr>
        <rFont val="Nunito"/>
        <color rgb="FF1155CC"/>
        <sz val="10.0"/>
        <u/>
      </rPr>
      <t>PAYTM.COM</t>
    </r>
  </si>
  <si>
    <t xml:space="preserve">AA 15-40 AB U </t>
  </si>
  <si>
    <t>EDIBLE OIL</t>
  </si>
  <si>
    <t>BL AGRO INDUSTRIES LTD</t>
  </si>
  <si>
    <t>BL AGRO OIL (P) LTD</t>
  </si>
  <si>
    <t>BAIL KOLHU MUSTARD OIL</t>
  </si>
  <si>
    <t>F 22-50 AB U+R</t>
  </si>
  <si>
    <t>Brand awareness</t>
  </si>
  <si>
    <t>SPICES</t>
  </si>
  <si>
    <t>DHARAMPAL SATYAPAL FOODS LTD</t>
  </si>
  <si>
    <t>DS GROUP</t>
  </si>
  <si>
    <t>CATCH HING</t>
  </si>
  <si>
    <t>F 22-40 ABC U+R</t>
  </si>
  <si>
    <t>STAR PLUS, ZEE TV</t>
  </si>
  <si>
    <t>https://drive.google.com/drive/folders/1R1pbbFGPGgynSVHyXTrVMje9QmHbocFf</t>
  </si>
  <si>
    <t>https://drive.google.com/drive/folders/1UDFdQ5thklgoRAlxiT88u4uGYdrKcXSN</t>
  </si>
  <si>
    <t>Brand Awareness</t>
  </si>
  <si>
    <t>BISCUITS</t>
  </si>
  <si>
    <t>BRITANNIA INDUSTRIES LTD</t>
  </si>
  <si>
    <t>WADIA (G)</t>
  </si>
  <si>
    <t>BRIT GOODDAY CHOCO CHIP</t>
  </si>
  <si>
    <t>AA 18-30 ABCDE U+R</t>
  </si>
  <si>
    <t>ORBIT + KANTAR</t>
  </si>
  <si>
    <t>BRANDED ATTA</t>
  </si>
  <si>
    <t>AASHIRVAAD ATTA</t>
  </si>
  <si>
    <t>F 22-50 ABCDE U+R</t>
  </si>
  <si>
    <t>https://drive.google.com/drive/folders/1SHrdEM4CpKS42rzsOkmeenLWT3OLT4Q3</t>
  </si>
  <si>
    <t>https://drive.google.com/drive/folders/1CWJYGwSN1L53PuOaz65vzYWLC3RoM8i2</t>
  </si>
  <si>
    <t>AA 15-40 ABCDE U+R</t>
  </si>
  <si>
    <t>CEMENT</t>
  </si>
  <si>
    <t>DALMIA BHARAT LTD</t>
  </si>
  <si>
    <t>DALMIA BHARAT GROUP</t>
  </si>
  <si>
    <t>DALMIA CEMENT</t>
  </si>
  <si>
    <t>M 31-50 ABCDE U+R</t>
  </si>
  <si>
    <t>Odisha</t>
  </si>
  <si>
    <t>BL AGRO NOURISH</t>
  </si>
  <si>
    <t>VITAMINS/TONICS/HEALTH SUPPLEM</t>
  </si>
  <si>
    <t>ABBOTT HEALTH CARE PVT LTD</t>
  </si>
  <si>
    <t>ABBOTT (G)</t>
  </si>
  <si>
    <t>ABBOTT ENSURE</t>
  </si>
  <si>
    <t>AA 41-60 ABCDE U+R</t>
  </si>
  <si>
    <t>AA 22+ ABCDE U+R</t>
  </si>
  <si>
    <t>hansa project</t>
  </si>
  <si>
    <t>RETAIL OUTLETS-OTHERS</t>
  </si>
  <si>
    <t>BRITISH PHYSICAL LAB INDIA PVT LTD</t>
  </si>
  <si>
    <t>RELIANCE BPL</t>
  </si>
  <si>
    <t>AA 15+ ABCDE U+R</t>
  </si>
  <si>
    <t>ET ONLY</t>
  </si>
  <si>
    <t>RETAIL OUTLETS-ELECTRONICS/DURABLES</t>
  </si>
  <si>
    <t>RELIANCE RETAIL LTD</t>
  </si>
  <si>
    <t>RELIANCE INDUSTRIES LTD(G)</t>
  </si>
  <si>
    <t>RELIANCE DIGITAL</t>
  </si>
  <si>
    <t>AA 22-50 ABCDE U+R</t>
  </si>
  <si>
    <t>SEPT</t>
  </si>
  <si>
    <t>pitching data</t>
  </si>
  <si>
    <t>DRYFRUIT</t>
  </si>
  <si>
    <t>LION DATES IMPEX PVT LTD</t>
  </si>
  <si>
    <t>LION DATES</t>
  </si>
  <si>
    <t>HONEY</t>
  </si>
  <si>
    <t>LION KASHMIR HONEY</t>
  </si>
  <si>
    <t>JAMS/JELLY/MARMALADES</t>
  </si>
  <si>
    <t>LION JAM</t>
  </si>
  <si>
    <t>HAIR OILS</t>
  </si>
  <si>
    <t>DABUR INDIA LTD</t>
  </si>
  <si>
    <t>DABUR AMLA</t>
  </si>
  <si>
    <t>F 15-40 ABCDE U+R</t>
  </si>
  <si>
    <t>COUGH LOZENGES</t>
  </si>
  <si>
    <t>CIPLA LTD</t>
  </si>
  <si>
    <t>CIPLA COFSILS</t>
  </si>
  <si>
    <t>AA 22-40 ABCDE U+R</t>
  </si>
  <si>
    <t>M 22-40 ABCDE U+R</t>
  </si>
  <si>
    <t>DURABLES</t>
  </si>
  <si>
    <t>REFRIGERATORS</t>
  </si>
  <si>
    <t>THE LIEBHERR GROUP</t>
  </si>
  <si>
    <t>LIEBHERR</t>
  </si>
  <si>
    <t>AA 15-50 ABCDE U+R</t>
  </si>
  <si>
    <t>KITCHEN WARES</t>
  </si>
  <si>
    <t>VINOD COOKWARE</t>
  </si>
  <si>
    <t>VINOD COOKWARE RANGE</t>
  </si>
  <si>
    <t>F 22-60 ABCDE U+R</t>
  </si>
  <si>
    <t>MIXERS/GRINDERS</t>
  </si>
  <si>
    <t>MAYA APPLIANCES(P)LTD</t>
  </si>
  <si>
    <t>VIDIEM TUSKER</t>
  </si>
  <si>
    <t>DTH SERVICE PROVIDERS</t>
  </si>
  <si>
    <t>TATA PLAY LTD</t>
  </si>
  <si>
    <t>TATA (G)</t>
  </si>
  <si>
    <t>TATA PLAY</t>
  </si>
  <si>
    <t>M 22-55 ABCDE U+R</t>
  </si>
  <si>
    <t>HDFC BANK PAYZAPP</t>
  </si>
  <si>
    <t>BANKING-SERVICES &amp; PRODUCTS</t>
  </si>
  <si>
    <t>HDFC BANK</t>
  </si>
  <si>
    <t>HDFC (G)</t>
  </si>
  <si>
    <t>HDFC</t>
  </si>
  <si>
    <t>GENERAL MILLS INDIA</t>
  </si>
  <si>
    <t>PILLSBURY CHAKKI FRESH ATTA</t>
  </si>
  <si>
    <t>F 22-40 ABCDE U+R</t>
  </si>
  <si>
    <t>BRIT WINKIN COW THICKSHAKES</t>
  </si>
  <si>
    <t>HINDUSTAN UNILEVER LTD</t>
  </si>
  <si>
    <t>BROOKE BOND 3 ROSES NAT CARE</t>
  </si>
  <si>
    <t>https://drive.google.com/drive/u/1/folders/147xtUn8v2wCyiDRtXbbVs8hE5ryDXt18</t>
  </si>
  <si>
    <t>MILK BEVERAGES</t>
  </si>
  <si>
    <t>BOOST</t>
  </si>
  <si>
    <t>AA 18+ ABCDE U+R</t>
  </si>
  <si>
    <t>HORLICKS</t>
  </si>
  <si>
    <t>F 25+ ABCDE U+R</t>
  </si>
  <si>
    <t>AA 15-30 ABCDE U+R</t>
  </si>
  <si>
    <t>https://drive.google.com/drive/folders/1PYKLa4rimLubPetkGFcHOGo5tHPHRSFq</t>
  </si>
  <si>
    <t>CATCH SPICES</t>
  </si>
  <si>
    <t>MARUTI SUZUKI ALTO K10</t>
  </si>
  <si>
    <t>SAINT-GOBAIN GYPROC INDIA LTD</t>
  </si>
  <si>
    <t>SAINT-GOBAIN GYPROC</t>
  </si>
  <si>
    <t>https://drive.google.com/drive/folders/1CuQxtya2XSPFMPS8jySLgcS3rOt-H5PY</t>
  </si>
  <si>
    <t>https://drive.google.com/drive/folders/1Pzh_UpCtvooDPTJm4eQoVnC4aVhdM32j</t>
  </si>
  <si>
    <t>https://drive.google.com/drive/folders/1cBewEu3J6CEAA0QRtavvrn6IjFopW1QC</t>
  </si>
  <si>
    <t>Variant Awareness</t>
  </si>
  <si>
    <t>COSMETICS</t>
  </si>
  <si>
    <t>COSMETICS RANGE</t>
  </si>
  <si>
    <t>VELLVETTE LIFESTYLE PVT LTD</t>
  </si>
  <si>
    <t>SUGAR COSMETICS</t>
  </si>
  <si>
    <t>https://drive.google.com/drive/folders/1Q6WSwS_s-Qr5zc6lyncMGXkON61ndCM8</t>
  </si>
  <si>
    <t>https://drive.google.com/drive/folders/17VW5bgf8n9qUnk7-FgAtjOfG9rl-XlBp</t>
  </si>
  <si>
    <t>Call to Action</t>
  </si>
  <si>
    <t>BERGER PAINTS</t>
  </si>
  <si>
    <t>LEWIS BERGER EASY CLEAN</t>
  </si>
  <si>
    <t>M 22+ ABCDE U+R</t>
  </si>
  <si>
    <t>https://drive.google.com/drive/folders/1lR5aXNkcp1OYNEZWwrWgtG70tsUpBDUJ</t>
  </si>
  <si>
    <t>https://drive.google.com/drive/folders/1zu7hbo6GekUHBgrXGSHd18m9A51l8deg</t>
  </si>
  <si>
    <t>https://www.youtube.com/watch?v=OtbgKD7H7P8</t>
  </si>
  <si>
    <t>https://drive.google.com/drive/folders/1APfgJn07f6juSncOP99akv-PGkPMVFqx</t>
  </si>
  <si>
    <t>https://drive.google.com/drive/folders/156kMFXU9o3wizY5bcPAB_Xeqefuqefsb</t>
  </si>
  <si>
    <t>https://drive.google.com/drive/folders/1OvbmdW9mnV8SxrV0ZkqNbshFe51arcYQ</t>
  </si>
  <si>
    <t>https://drive.google.com/drive/folders/18R4g-qmt0XWMTgPcIKT0OCLAlwyKEOjx</t>
  </si>
  <si>
    <t>https://drive.google.com/drive/folders/1bAB2ayaUktUf5qCuHyEh_mMBBjdDQI_b</t>
  </si>
  <si>
    <t>https://drive.google.com/drive/folders/1jH7gi-JltLHRg7RD227-ITPzh9HnSuVj</t>
  </si>
  <si>
    <t>https://drive.google.com/drive/folders/1am_MdBW9PQRJx33spK8wjbZK2WG5fyTl</t>
  </si>
  <si>
    <t>LEWIS BERGER WEATHERCOAT ANTI DUST PAINT</t>
  </si>
  <si>
    <t>https://drive.google.com/drive/folders/1OMt80_sK9q0Tonx4uPymcaywTUyxFg02</t>
  </si>
  <si>
    <t>https://drive.google.com/drive/folders/1_Pa2KEOk82LcXt4dSMqN7S0Ua7yn3vsa</t>
  </si>
  <si>
    <t>LEWIS BERGER WEATHERCOAT LONG LIFE 10</t>
  </si>
  <si>
    <t>https://drive.google.com/drive/folders/1UiWWAhnrHnmWPvvnNPNAxiOgLm8O46Yr</t>
  </si>
  <si>
    <t>https://drive.google.com/drive/folders/1BKnoZhXoN-xObmOv5loqsDPz9TvpIYXw</t>
  </si>
  <si>
    <t>BANKING-ANYWHERE BANKING</t>
  </si>
  <si>
    <t>ICICI BANK LTD</t>
  </si>
  <si>
    <t>ICICI (G)</t>
  </si>
  <si>
    <t>ICICI BANK IMOBILE PAY</t>
  </si>
  <si>
    <t>M 22-50 ABCDE U+R</t>
  </si>
  <si>
    <t>https://drive.google.com/drive/folders/1HvI5zuqUTnGA0ryWVBeD-LWEyJO4wzDh</t>
  </si>
  <si>
    <t>https://drive.google.com/drive/folders/124FuJCdn3t61_ae75EZvEPv7TMaQuZiM</t>
  </si>
  <si>
    <t>https://drive.google.com/drive/folders/1UYcOgmLBgcSJpb3DmBORNUCPIu3-zydH</t>
  </si>
  <si>
    <t>Placing Promo</t>
  </si>
  <si>
    <t>ANTISEPTIC CREAMS/LIQUIDS</t>
  </si>
  <si>
    <t>EMAMI LIMITED</t>
  </si>
  <si>
    <t>EMAMI GROUP OF COMPANIES</t>
  </si>
  <si>
    <t>BOROPLUS</t>
  </si>
  <si>
    <t>https://drive.google.com/drive/folders/1DvOwW11MGwcrucKPq4ULSzP_t33Qxdu-</t>
  </si>
  <si>
    <t>https://drive.google.com/drive/folders/1LnFITifgaD9Nyn9mIS3zje8zn-SYawvp</t>
  </si>
  <si>
    <t>VICKS COUGH DROP DOUBLE POWER</t>
  </si>
  <si>
    <t>AA 18-44 ABCDE U+R</t>
  </si>
  <si>
    <t>STAR JALSHA, ZEE BANGLA</t>
  </si>
  <si>
    <t>https://drive.google.com/drive/folders/1PlwZYnbH4NPXlRq4QsDjBhXdfLabZv6D</t>
  </si>
  <si>
    <t>https://drive.google.com/drive/folders/1g53fivdm_1AN8djMSJOmNc0eJeqo5TAJ</t>
  </si>
  <si>
    <t>TOOTH PASTES</t>
  </si>
  <si>
    <t>DABUR RED PASTE</t>
  </si>
  <si>
    <t>F 25-44 ABCDE U+R</t>
  </si>
  <si>
    <t>CONTROL VS ICA</t>
  </si>
  <si>
    <t>https://drive.google.com/drive/folders/1-t8EQ-tVH3ggA1TH76Zoo-qfKXOaiaVV</t>
  </si>
  <si>
    <t>NIL</t>
  </si>
  <si>
    <t>https://drive.google.com/drive/folders/1DpuUyghB86JG62plSGz8W3bxfaqzTv1O</t>
  </si>
  <si>
    <t>https://drive.google.com/drive/folders/1wF8hJBEuTtqQm_UH30fAT_TlLI831SS6</t>
  </si>
  <si>
    <t>STAR SUVARNA, ZEE KANNADA</t>
  </si>
  <si>
    <t>https://drive.google.com/drive/folders/17COgI_YZdQguBu7JZd2UW-1qGxX1M2vc</t>
  </si>
  <si>
    <t>ZEE TELUGU</t>
  </si>
  <si>
    <t>STAR PLUS</t>
  </si>
  <si>
    <t>https://www.youtube.com/watch?v=zP7gHdamU0A</t>
  </si>
  <si>
    <t>https://drive.google.com/drive/folders/1WWWsWJj6VrZzfQjKc2e6z7tJI5mJ050k</t>
  </si>
  <si>
    <t>ZEE MARATHI</t>
  </si>
  <si>
    <t>https://drive.google.com/drive/folders/1m2iLteTPxoumsmvuoHVe7kGKYZQXxcIE</t>
  </si>
  <si>
    <t>ZEE KANNADA</t>
  </si>
  <si>
    <t>ZEE TV</t>
  </si>
  <si>
    <t>https://drive.google.com/drive/folders/16Q3fslRak49a4ioB_cR_F-E8fsYRDTLv</t>
  </si>
  <si>
    <t>https://drive.google.com/drive/folders/1HYkWlr1luzLWli7Kr1MYqnJNthh48pok</t>
  </si>
  <si>
    <t>https://drive.google.com/drive/folders/1lth6_pEUUGjmtsA9bmOMQxTCgley4Vva</t>
  </si>
  <si>
    <t>BABYCARE</t>
  </si>
  <si>
    <t>BABY MASSAGE OIL/LOTION/CREAMS</t>
  </si>
  <si>
    <t>ARYA VAIDYA SALA (AVS)</t>
  </si>
  <si>
    <t>KOTTAKKAL</t>
  </si>
  <si>
    <t>AA 12+ ABCDE U+R</t>
  </si>
  <si>
    <t>ASIANET</t>
  </si>
  <si>
    <t>https://drive.google.com/drive/folders/1a5bHHKJNHc5oP_icRfUUT7uXJMXhF9H2</t>
  </si>
  <si>
    <t>RAMDEV FOOD PRODUCTS PVT LTD</t>
  </si>
  <si>
    <t>RAMDEV HING</t>
  </si>
  <si>
    <t>https://drive.google.com/drive/folders/1HSqMm1t8qARIDNorNaK7SUxA1uDoLL3N</t>
  </si>
  <si>
    <t>https://drive.google.com/drive/folders/1WEIdjKsi4wD2pQ8_cItEg4QjoLzQeT8j</t>
  </si>
  <si>
    <t>AIR CONDITIONERS</t>
  </si>
  <si>
    <t>HAVELLS INDIA LTD</t>
  </si>
  <si>
    <t>LLOYD AC</t>
  </si>
  <si>
    <t>M 22-40 AB U</t>
  </si>
  <si>
    <t>STAR VIJAY</t>
  </si>
  <si>
    <t>https://drive.google.com/drive/folders/15KkZnWyHmbCVHey2oSukdvVVj7aziENs</t>
  </si>
  <si>
    <t>https://drive.google.com/drive/folders/1StwEQCnVcR2KHJ8O3KXhteQox1-O-YGZ</t>
  </si>
  <si>
    <t>KESH KING OIL</t>
  </si>
  <si>
    <t>https://drive.google.com/drive/folders/1lM4rQaBmwRUgfTxhmSY7-5NoMAaASlKd</t>
  </si>
  <si>
    <t>https://drive.google.com/drive/folders/1TDJI56MNM-GcXeT6RN1ssfMe5Wbs2iga</t>
  </si>
  <si>
    <t>MUTHOOTTU MINI FINANCIERS LTD</t>
  </si>
  <si>
    <t>MUTHOOTTU GROUP</t>
  </si>
  <si>
    <t>MUTHOOTTU MINI LOAN AGAINST GOLD</t>
  </si>
  <si>
    <t>AA 25-55 ABC U+R</t>
  </si>
  <si>
    <t>https://drive.google.com/drive/folders/1KXTCwcvFhQgF7Hu-pXVFcZvVTmaiYWVs</t>
  </si>
  <si>
    <t>https://drive.google.com/drive/folders/16Xz6TGe56ow5TQgUSpW-4BtXebJQ4Myc</t>
  </si>
  <si>
    <t>ECOM-AUTO PRODUCTS&amp;SERVICES</t>
  </si>
  <si>
    <t>OLX AUTOS INDIA</t>
  </si>
  <si>
    <t>OLX AUTOS</t>
  </si>
  <si>
    <t>M 22-50 A U+R</t>
  </si>
  <si>
    <t>https://drive.google.com/drive/folders/1fSzDbiQ4YKOBjU1zxDgPqMoFR-IJwfki</t>
  </si>
  <si>
    <t>https://drive.google.com/drive/folders/1B7TWxbYh0BBkUr-9sIeNfq_4j0XnpliQ</t>
  </si>
  <si>
    <t>STAR JALSHA</t>
  </si>
  <si>
    <t>https://drive.google.com/drive/folders/1SwtYqs0LqJqT-jocagWJ-f4XFrrYsNGE</t>
  </si>
  <si>
    <t>https://drive.google.com/drive/folders/1F6-gTZHqim31dgLik5AQkflOXNV7jUi8</t>
  </si>
  <si>
    <t>LAUNDRY</t>
  </si>
  <si>
    <t>PRE POST WASH PRODUCTS</t>
  </si>
  <si>
    <t>COMFORT FABRIC CONDITIONER</t>
  </si>
  <si>
    <t>F 15+ ABC U+R</t>
  </si>
  <si>
    <t>https://drive.google.com/drive/folders/1QYB8VUy6vMAXiAUNV3TM2XYhmQ00r2RP</t>
  </si>
  <si>
    <t>https://drive.google.com/drive/folders/1-9ZgS5qAPHFD3fXV8RZr0miXFnTr3wjb</t>
  </si>
  <si>
    <t>AA 22-50 A U+R</t>
  </si>
  <si>
    <t>https://drive.google.com/drive/folders/1Zj40vu7nhUZYD78yJqCQxdhFlsL9SVk9</t>
  </si>
  <si>
    <t>https://drive.google.com/drive/folders/1ExN9p94_vAyoZVDns-wdeF1BIB3RAl3a</t>
  </si>
  <si>
    <t>https://drive.google.com/drive/folders/1Bb9dYhf7Y8K32jx0a19RuNAEUj1WUsc5</t>
  </si>
  <si>
    <t>https://drive.google.com/drive/folders/1iiIyAGhEkXUNs4n_AI7ZSploRbKB3SJY</t>
  </si>
  <si>
    <t>STAR SUVARNA</t>
  </si>
  <si>
    <t>https://drive.google.com/drive/folders/1ZKddwOOen0xAqmAp3zKUdKgULZAfd0x9</t>
  </si>
  <si>
    <t>AA 18-40 ABC U+R</t>
  </si>
  <si>
    <t>https://drive.google.com/drive/folders/1tLtPNmZDP9iwb38gQtN0QbJY1-Z58pBi</t>
  </si>
  <si>
    <t>https://drive.google.com/drive/folders/1MCX8MnOb8KiDJu4SLX9EwOwMcGQ5AEYQ</t>
  </si>
  <si>
    <t>ICE CREAM/FROZEN DESSERTS</t>
  </si>
  <si>
    <t>KSE LIMITED</t>
  </si>
  <si>
    <t>VESTA ICE CREAM</t>
  </si>
  <si>
    <t>https://drive.google.com/drive/folders/1bAIO6CnUlTnzcvWVbqFLICJ6tG9aXmFv</t>
  </si>
  <si>
    <t>PACKAGED RICE</t>
  </si>
  <si>
    <t>KRBL LIMITED</t>
  </si>
  <si>
    <t>INDIA GATE BASMATI RICE</t>
  </si>
  <si>
    <t xml:space="preserve">F 22-50 A U
</t>
  </si>
  <si>
    <t>https://drive.google.com/drive/folders/1vdtzwIOPKeS_nwratTSqlyRfV7OUteoc</t>
  </si>
  <si>
    <t>https://drive.google.com/drive/folders/1fqmbex0iLBSEJhyq3j1O0pBNrpkrfb9V</t>
  </si>
  <si>
    <t>CHEWING GUM/BUBBLE GUM</t>
  </si>
  <si>
    <t>PERFETTI VAN MELLE IND PVT LTD</t>
  </si>
  <si>
    <t>CENTER FRUIT</t>
  </si>
  <si>
    <t>AA 11-19 ABCDE U+R</t>
  </si>
  <si>
    <t>https://www.youtube.com/watch?v=PxnTpxaTL_U</t>
  </si>
  <si>
    <t>F/M</t>
  </si>
  <si>
    <t>https://drive.google.com/drive/folders/1YxOqdtYDxFgkQ3DTL07RblodooG73cXl</t>
  </si>
  <si>
    <t>LION DATES SYRUP</t>
  </si>
  <si>
    <t>AA 15+ ABC U+R</t>
  </si>
  <si>
    <t>https://drive.google.com/drive/folders/1p-R7Usi1VLR56flmHVvZl8k9sMbl0hG0</t>
  </si>
  <si>
    <t>LION CHOCO DATE</t>
  </si>
  <si>
    <t>https://drive.google.com/drive/folders/1ElJIG2KeibPWYbmdg0lD2y7Cra3gQdxp</t>
  </si>
  <si>
    <t>https://drive.google.com/drive/folders/1dKhHpGmAozF_KGYaotLSD53AGKSM3Twa</t>
  </si>
  <si>
    <t>https://drive.google.com/drive/folders/1EqqVsbLf2Ag-4dhac7ys9Wfk9S53XguU</t>
  </si>
  <si>
    <t>https://drive.google.com/drive/folders/1YOYYcEJFHrEM6Ogf7dOmJQAxBdxgojN3</t>
  </si>
  <si>
    <t>https://drive.google.com/drive/folders/1GcKnQz1PKFjVjEh07Vvs22YMOEV4cn0e</t>
  </si>
  <si>
    <t>https://drive.google.com/drive/folders/14cdAAiNdWAK04MSDZR_5Ka48LavMIBmH</t>
  </si>
  <si>
    <t>https://drive.google.com/drive/folders/1lpoNz5u3e5s1bcGzDnXR8NQ6Iph3HRX-</t>
  </si>
  <si>
    <t>https://drive.google.com/drive/folders/1_TxRiAkXlycWIz9K_oeSOGAUOSYAxUjy</t>
  </si>
  <si>
    <t>AA 22+ A U+R</t>
  </si>
  <si>
    <t>ZEE BANGLA</t>
  </si>
  <si>
    <t>https://drive.google.com/drive/folders/18d0HMJU2uFsrED0Cb2zD7iRHZ3LzGgMs</t>
  </si>
  <si>
    <t>https://drive.google.com/drive/folders/1R3X2t6RdNLiWO4fXPWOzjbGJlTQXhQsI</t>
  </si>
  <si>
    <t>TEXTILES/CLOTHING</t>
  </si>
  <si>
    <t>READYMADE GARMENTS</t>
  </si>
  <si>
    <t>FASHIONKING BRANDS PVT LTD</t>
  </si>
  <si>
    <t>COTTONKING READYMADES</t>
  </si>
  <si>
    <t>AA 18+ ABC U+R</t>
  </si>
  <si>
    <t>ZEE MARATHI, STAR PRAVAH</t>
  </si>
  <si>
    <t>https://drive.google.com/drive/folders/1-lW9OnQ44-Qy8Xl1geh5c7zc1VWUm408</t>
  </si>
  <si>
    <t>https://drive.google.com/drive/folders/1Ttiz1UB36DYUttKAfedPLnLPtaODaR3s</t>
  </si>
  <si>
    <t>SQUASHES/CORDIALS/SYRUPS</t>
  </si>
  <si>
    <t>HAMDARD</t>
  </si>
  <si>
    <t>HAMDARD ROOHAFZA</t>
  </si>
  <si>
    <t>AA 15-55 AB U+R</t>
  </si>
  <si>
    <t>https://drive.google.com/drive/folders/10jAeRw62v--TloIWOf5y5syfe2f9VJ4l</t>
  </si>
  <si>
    <t>https://drive.google.com/drive/folders/19sDL2IkVf_sdok_Ev-3nIVmcIbopkaBV</t>
  </si>
  <si>
    <t>RMKV SILKS</t>
  </si>
  <si>
    <t>RMKV WEDDING SILKS</t>
  </si>
  <si>
    <t>F 18-35 AB U</t>
  </si>
  <si>
    <t>https://drive.google.com/drive/folders/1X54GJamUWBknm5Qy9PyiftlSvgiwdI7t</t>
  </si>
  <si>
    <t>https://drive.google.com/drive/folders/1_CSkS9EvzdFLnHEj2-3rhSfwvNnyeGvW</t>
  </si>
  <si>
    <t>CHIPS &amp; MICROPROCESSORS</t>
  </si>
  <si>
    <t>INTEL CORPS</t>
  </si>
  <si>
    <t>INTEL</t>
  </si>
  <si>
    <t>AA 20-45 AB1 U+R</t>
  </si>
  <si>
    <t xml:space="preserve">Tamil Nadu </t>
  </si>
  <si>
    <t>Tier 2+Tier 3 cities</t>
  </si>
  <si>
    <t>ZEE TAMIL</t>
  </si>
  <si>
    <t>https://drive.google.com/drive/folders/1RUOnOdO_vQc53_Oq8pnr1G15WS2Il-be</t>
  </si>
  <si>
    <t>https://drive.google.com/drive/folders/193d95dsdGneF4Wqr5fvP7aU6U849cSJ5</t>
  </si>
  <si>
    <t>https://drive.google.com/drive/folders/1Fr2UvKd63uDxy4-EsV210RAvsL3OIzBh</t>
  </si>
  <si>
    <t>https://drive.google.com/drive/folders/1rplrGWwH-4h188Vqs4BxUPSuplTQbYAF</t>
  </si>
  <si>
    <t>https://drive.google.com/drive/folders/1B7imBEg2_dnyDq4cAvpSnHfS11abEGSf</t>
  </si>
  <si>
    <t>GUJARAT TEA PROCESSORS</t>
  </si>
  <si>
    <t>WAGH BAKRI</t>
  </si>
  <si>
    <t>F 22+ ABC U</t>
  </si>
  <si>
    <t>https://drive.google.com/drive/folders/1MGLJdXV1Be2S5lBfwFiBzaZyzxbwTZum</t>
  </si>
  <si>
    <t>https://drive.google.com/drive/folders/1Xgl3KUaMY4LtEdA-3rM0sayuKVVLPq0T</t>
  </si>
  <si>
    <t>AA 15-40 AB U+R</t>
  </si>
  <si>
    <t>https://drive.google.com/drive/folders/1jMQvl9uT7f9cyqxIe0tCCDLWD2IaykK1</t>
  </si>
  <si>
    <t>CONSUMER DURABLES/HOME APPLIANCES</t>
  </si>
  <si>
    <t>TTK PRESTIGE INDIA LTD</t>
  </si>
  <si>
    <t>PRESTIGE RANGE</t>
  </si>
  <si>
    <t>F 22-50 ABC U+R</t>
  </si>
  <si>
    <t>https://drive.google.com/drive/folders/1z_q2G4JlOf21Bqm7bc8InPVxtljeotKt</t>
  </si>
  <si>
    <t>https://drive.google.com/drive/folders/1qxwdBIHN4nblc5ZCu5CaiXtZ5U1ohvoQ</t>
  </si>
  <si>
    <t>https://drive.google.com/drive/folders/1hXmsApANAdlRQ977QXb-vZc8DI-L34OP</t>
  </si>
  <si>
    <t>https://drive.google.com/drive/folders/1BmNS2APBsyOyCETbiE09-28UlkoSA4zk</t>
  </si>
  <si>
    <t>ECOM-PHARMA/HEALTHCARE</t>
  </si>
  <si>
    <t>91STREETS MEDIA TECH PVT LTD</t>
  </si>
  <si>
    <t>PHARM EASY</t>
  </si>
  <si>
    <t>M 40+ ABCDE U+R</t>
  </si>
  <si>
    <t>https://drive.google.com/drive/folders/1JfbvRSRobjWdOhUdC5CrYbp9H6liAlMH</t>
  </si>
  <si>
    <t>https://drive.google.com/drive/folders/1c1LPCspDnwFCardUKRh3DoAdHbKyi3ri</t>
  </si>
  <si>
    <t>VOLKSWAGEN GROUP SALES IND P L</t>
  </si>
  <si>
    <t>VOLKSWAGEN CARS</t>
  </si>
  <si>
    <t>AA 30-50 AB U+R</t>
  </si>
  <si>
    <t>https://drive.google.com/drive/folders/1DJvqska0v4NgMhNaw_OG5mmoPBMcXbLJ</t>
  </si>
  <si>
    <t>https://drive.google.com/drive/folders/1sJeiXrPcl0b56wjCbrdCeWfiII92VsVC</t>
  </si>
  <si>
    <t>https://drive.google.com/drive/folders/1QeUUY_saXVgJmRISex-n8y33BI4C7Jq1</t>
  </si>
  <si>
    <t>https://drive.google.com/drive/folders/19j_uOSzPVl02Tr7yCgJ1rBHKtbzJB2bl</t>
  </si>
  <si>
    <t>https://drive.google.com/drive/folders/10Y1zPvd3CrzibFNmgu6GBUMeAWXu3pvi</t>
  </si>
  <si>
    <t>https://drive.google.com/drive/folders/1F05QaU2smw9S3JlqkXlJbR9X-3lL-Eoc</t>
  </si>
  <si>
    <t>https://drive.google.com/drive/folders/1B53wZqNbNhaevNFxhd1_Me-mOeQZ2XDQ</t>
  </si>
  <si>
    <t>https://drive.google.com/drive/folders/1fqk3rnRYvum358aPixGSeh_YS3ziHM8_</t>
  </si>
  <si>
    <t>https://drive.google.com/drive/folders/1w2-wECy-ytTDxtxXcgh1fszk4oGvrl4L</t>
  </si>
  <si>
    <t>https://drive.google.com/drive/folders/1y9QfkLp2-ojRvHgtZAWF3vrUJ8jYgwFR</t>
  </si>
  <si>
    <t>https://drive.google.com/drive/folders/1lZMjLOrXrWrLJ-TwmuNOKCCO4ImhzOJa</t>
  </si>
  <si>
    <t>https://drive.google.com/drive/folders/18I0_2cBtSPnKncLZTESbengPmv1UTBy3</t>
  </si>
  <si>
    <t>AA 15-40 AB U</t>
  </si>
  <si>
    <t>STAR VIJAY, ZEE TAMIL</t>
  </si>
  <si>
    <t>https://drive.google.com/drive/folders/1_Nj55XF4GEzaHNd4UPEXdwfKGwCqjoLn</t>
  </si>
  <si>
    <t>ZEE KANNADA, STAR SUVARNA</t>
  </si>
  <si>
    <t>https://drive.google.com/drive/folders/1oJ-F5_k1Yzy7rDSOWCQetJPzZl8vg6qx</t>
  </si>
  <si>
    <t>SUGAR CONFECTIONARIES</t>
  </si>
  <si>
    <t>PASS PASS PULSE</t>
  </si>
  <si>
    <t>AA 22-40 ABC U</t>
  </si>
  <si>
    <t>https://drive.google.com/drive/folders/17P6NsgjYtUNIQKGt0efzF65Mt7El8Nqi</t>
  </si>
  <si>
    <t>FACE WASH</t>
  </si>
  <si>
    <t>HIMALAYA WELLNESS COMPANY</t>
  </si>
  <si>
    <t>HIMALAYA GLOBAL HOLDINGS LTD</t>
  </si>
  <si>
    <t>HIMALAYA PURIFYING NEEM FACE WASH</t>
  </si>
  <si>
    <t>F 17-28 ABC U+R</t>
  </si>
  <si>
    <t>https://drive.google.com/drive/folders/1p9QhA1yw-dKg_fx3ni_1j3fGiZuaqzxh</t>
  </si>
  <si>
    <t>https://drive.google.com/drive/folders/1a9KM7V0Gj5Yca4cjgWq0T_B910B51Bjr</t>
  </si>
  <si>
    <t>https://drive.google.com/drive/folders/1UGgkiLDAbghThrPSaIYa3IwlOjwD8DjY</t>
  </si>
  <si>
    <t>AGARBATTI</t>
  </si>
  <si>
    <t>N RANGARAO &amp; SONS</t>
  </si>
  <si>
    <t>CYCLE LIA</t>
  </si>
  <si>
    <t>https://drive.google.com/drive/folders/18cOWQl-koHIeS5WjjPy9tA13GZySiDkz</t>
  </si>
  <si>
    <t>ASIAN PAINTS (I) LTD</t>
  </si>
  <si>
    <t>ASIAN PAINTS SMARTCARE DAMP PROOF</t>
  </si>
  <si>
    <t>M 31-60 AB U</t>
  </si>
  <si>
    <t>Anupamaa, Bunny Chow Home Delivery, Imli, Yeh Hai Chahatein, Yeh Rishta Kya Kehlata Hai</t>
  </si>
  <si>
    <t>https://drive.google.com/drive/folders/1eEAQWrOvvdaMzoYbgfsKZQvX22z9xkMI</t>
  </si>
  <si>
    <t>https://drive.google.com/drive/folders/1rwFopFLt4CB8yyhbgUYLXO1sXaHw44uM</t>
  </si>
  <si>
    <t>Bhagyalakshmi, Barathi Kannamma, Pandian Stores</t>
  </si>
  <si>
    <t>https://drive.google.com/drive/folders/1X1j4iwJVYdAAF47WEMQ634sNSD74ZaL8</t>
  </si>
  <si>
    <t>https://drive.google.com/drive/folders/1goL_LhEMAlxduaV-UM1g5Hp_7a-HnPVW</t>
  </si>
  <si>
    <t>Ammayariyathe, Kudumbavilakku, Santhwanam</t>
  </si>
  <si>
    <t>https://drive.google.com/drive/folders/1slmtvzd5gAdvWDVhASzo7cR8-fomQQdc</t>
  </si>
  <si>
    <t>https://drive.google.com/drive/folders/12Aiih1viEcGNpcw6p84pJXQL9ie5JNFW</t>
  </si>
  <si>
    <t>CARAGH DIN SHIRT COM PVT.LTD</t>
  </si>
  <si>
    <t>CHARAGH DIN</t>
  </si>
  <si>
    <t>M 18+ AB U+R</t>
  </si>
  <si>
    <t xml:space="preserve">ORBIT </t>
  </si>
  <si>
    <t>Daaya, Koodevide, Kudumbavilakku, Mounaragam, Santhwanam, Sasneham</t>
  </si>
  <si>
    <t>https://drive.google.com/drive/folders/1HvlKHVa4n4gqULSDk7LxGjHhUYlsLWE0</t>
  </si>
  <si>
    <t>SAMSUNG INDIA ELECTRONICS LTD</t>
  </si>
  <si>
    <t>SAMSUNG GALAXY Z FLIP 4</t>
  </si>
  <si>
    <t>AA 15-50 A U</t>
  </si>
  <si>
    <t xml:space="preserve">HSM </t>
  </si>
  <si>
    <t>https://drive.google.com/drive/folders/1kMPgdMXtXYNv5SDg9t42HsslIglV-rp0</t>
  </si>
  <si>
    <t>https://drive.google.com/drive/folders/1bngGTD7FFqgQ0cKFZTwv7iugT8tq9HiR</t>
  </si>
  <si>
    <t>Product Launching</t>
  </si>
  <si>
    <t>https://drive.google.com/drive/folders/1qxHMfosPx4EjkDwCc6Q-J0W7i4_R9nJ2</t>
  </si>
  <si>
    <t>https://drive.google.com/drive/folders/1TZXKwaELZcs3IzGmKmnJXd41F3z0jMdn</t>
  </si>
  <si>
    <t>https://drive.google.com/drive/folders/1Sb4I6V9mPh2O2XQZpCNKhMq_RtDxyjB6</t>
  </si>
  <si>
    <t>https://drive.google.com/drive/folders/10rRAv3Kv0ZnD2z3duc0V6VjxuS6BYi24</t>
  </si>
  <si>
    <t>https://drive.google.com/drive/folders/1_1bcydz8jtMe9WCVVD9OwD7iZjoeKk5W</t>
  </si>
  <si>
    <t>https://drive.google.com/drive/folders/1I9XAHG0TcUgpUueK-AISPusMKzmZWqv8</t>
  </si>
  <si>
    <t>3G DIGITAL WORLD</t>
  </si>
  <si>
    <t>3G MOBILE WORLD</t>
  </si>
  <si>
    <t>MY G</t>
  </si>
  <si>
    <t>https://drive.google.com/drive/folders/1ZTwGL2JchjaPFRREPJtCDbeKFZldUl-j</t>
  </si>
  <si>
    <t>M/F</t>
  </si>
  <si>
    <t>https://drive.google.com/drive/folders/1VV-MWhKRAcbLpV36Ydisnqti5eBEcGOB</t>
  </si>
  <si>
    <t>https://drive.google.com/drive/folders/1NaZ-hPrZS7BQbLtBbCQJoHgbsGi2YLKl</t>
  </si>
  <si>
    <t>HONASA CONSUMER LTD</t>
  </si>
  <si>
    <t>MAMAEARTH UBTAN FACE WASH</t>
  </si>
  <si>
    <t>AA 18-35 AB U+R</t>
  </si>
  <si>
    <t>https://drive.google.com/drive/folders/1MAlkQu7ArVaAJA-rFKjjvZEHx1fIoe0H</t>
  </si>
  <si>
    <t>https://drive.google.com/drive/folders/1zP0ogSbfWrwj-0kW-tP3Zvi_e21nTbZB</t>
  </si>
  <si>
    <t>WASHING MACHINE</t>
  </si>
  <si>
    <t>SAMSUNG AI ECOBUBLE</t>
  </si>
  <si>
    <t>AA 22-50 AB U</t>
  </si>
  <si>
    <t>https://drive.google.com/drive/folders/1buGSWtfxDYxDmBelhCMfMzD-dp-CFd0I</t>
  </si>
  <si>
    <t>https://drive.google.com/drive/folders/10oSEQm58oEBNd_TA5HUCOFG_p2cJJqnf</t>
  </si>
  <si>
    <t>https://drive.google.com/drive/folders/1LuYPtEOH5iBLi-YhMSveeyEXIcXk3rgO</t>
  </si>
  <si>
    <t>https://drive.google.com/drive/folders/1ydHnj7EoZoXF8pt8mSOwfF9jWoTtREnH</t>
  </si>
  <si>
    <t>CHUNGATH JEWELLERY</t>
  </si>
  <si>
    <t>https://drive.google.com/drive/folders/10zqdQGvtHEVbzbbxwOpB0XNY8TNOmPZY</t>
  </si>
  <si>
    <t>https://drive.google.com/drive/folders/15TYCCrO7lI1ToXbriB1oWM6tpVFhm0Rc</t>
  </si>
  <si>
    <t>E K FOODS PVT LTD</t>
  </si>
  <si>
    <t>KIWI ICE CREAMS</t>
  </si>
  <si>
    <t>https://drive.google.com/drive/folders/16EXSIGxBEj_5WVZehz8jhVRQaT4G6SBO</t>
  </si>
  <si>
    <t>https://drive.google.com/drive/folders/1CQ8ryfrju0HJUtF5lwr7DTJWPx5rSPPv</t>
  </si>
  <si>
    <t>https://drive.google.com/drive/folders/1jBAfJAAM96--U-ZtHLPNZokKBkWPhU-I</t>
  </si>
  <si>
    <t>https://drive.google.com/drive/folders/1vsDyrJkox4kBciMC7_sZyRZq5ckvntJO</t>
  </si>
  <si>
    <t>F 22-60 AB U</t>
  </si>
  <si>
    <t>https://drive.google.com/drive/folders/11AbRWXCkcO6Ef_DxUoIbHI8Flt4lLCqY</t>
  </si>
  <si>
    <t>https://drive.google.com/drive/folders/1I5qekR0K1yLDyXMF_m8hoQGCvPP6NgsK</t>
  </si>
  <si>
    <t>https://www.youtube.com/watch?v=ZNPEgRIEkBY</t>
  </si>
  <si>
    <t>https://drive.google.com/drive/folders/1K1eTKUqHs2gxBTHZlDpmykShU-I6HD1X</t>
  </si>
  <si>
    <t>GHEE</t>
  </si>
  <si>
    <t>GRB DAIRY FOODS</t>
  </si>
  <si>
    <t>GRB GHEE</t>
  </si>
  <si>
    <t>https://drive.google.com/drive/folders/1c0PkFB_FaHFwsuTRfcHUFb5c1JtOJSq2</t>
  </si>
  <si>
    <t>https://drive.google.com/drive/folders/1C7uRSXkt57Yuox1Wy7dXtfyAKM8gRuYA</t>
  </si>
  <si>
    <t>INDIGO PAINTS PVT LTD</t>
  </si>
  <si>
    <t>INDIGO DIRTPROOF WATERPROOF EXTERIOR LAM</t>
  </si>
  <si>
    <t>M 22-40 AB U+R</t>
  </si>
  <si>
    <t>https://drive.google.com/drive/folders/1JM5tZw4YP9v8G78AI-wpDMkywmQtasNP</t>
  </si>
  <si>
    <t>https://drive.google.com/drive/folders/1IgBvfEVChlZIkt8AadQ39VougHVD-V9A</t>
  </si>
  <si>
    <t>LAGU BANDHU MOTIWALE PVT LTD</t>
  </si>
  <si>
    <t>LAGU BANDHU DIAMONDS &amp; PEARLS</t>
  </si>
  <si>
    <t>F 25-60 ABCDE U+R</t>
  </si>
  <si>
    <t>STAR PRAVAH</t>
  </si>
  <si>
    <t>NA</t>
  </si>
  <si>
    <t>https://drive.google.com/drive/folders/188vh_RSvINUhcCY9-fOc6jBiOT_5fCx9</t>
  </si>
  <si>
    <t>H&amp;M HENNES &amp; MAURTIZ INDIA PVT LTD</t>
  </si>
  <si>
    <t>H&amp;M HENNES &amp; MAURTIZ</t>
  </si>
  <si>
    <t>https://drive.google.com/drive/folders/15nWR_3UAEYPDbdXmHWWQgcgPClDojxqu</t>
  </si>
  <si>
    <t>https://drive.google.com/drive/folders/1wC1XAzcKbk8e_-ss0Kl1HXuvIJXRUOlg</t>
  </si>
  <si>
    <t>https://drive.google.com/drive/folders/1ybQ4iSWcIXlQRm7FZxIqrqtv99YmQwb4</t>
  </si>
  <si>
    <t>https://drive.google.com/drive/folders/1v7vGqLVmY7A_BHdYAWE9fPDB19oSR7hg</t>
  </si>
  <si>
    <t>SRI LAKSHMI INDUSTRIES</t>
  </si>
  <si>
    <t>NAND GOKUL GHEE</t>
  </si>
  <si>
    <t xml:space="preserve">F 25-60 ABCDE U+R
</t>
  </si>
  <si>
    <t>https://drive.google.com/drive/folders/1rCiIyDyAYBW12o9H5W_Ua0ikwJVIqjJT</t>
  </si>
  <si>
    <t>ZEE BANGLA, STAR JALSHA</t>
  </si>
  <si>
    <t>https://drive.google.com/drive/folders/1liPop7aRRFKHX9UY0mziaozAdOBhY5ye</t>
  </si>
  <si>
    <t>https://drive.google.com/drive/folders/1TaHdInfAmLRyCsEMwGznwU46wW-kXvY6</t>
  </si>
  <si>
    <t>STAR PLUS,ZEE TV,COLORS TV</t>
  </si>
  <si>
    <t>https://www.youtube.com/watch?v=xWLho4hOa50</t>
  </si>
  <si>
    <t>https://drive.google.com/drive/folders/1jO8CNQuFPLnGntkoWDjev-G_vi4Hx2bL</t>
  </si>
  <si>
    <t>REALME MOBILE TELECOMMUNICATIONS (INDIA) PVT LTD</t>
  </si>
  <si>
    <t>REALME 10 PRO</t>
  </si>
  <si>
    <t>STAR PLUS, COLORS</t>
  </si>
  <si>
    <t>https://drive.google.com/drive/folders/1yMawxE80W0KqpOnnV8N6WxsUY5kM4z2O</t>
  </si>
  <si>
    <t>https://drive.google.com/drive/folders/1ttYgi32ZfrRwvXyKO30odA9_l1eHO0ds?usp=share_link</t>
  </si>
  <si>
    <t>AA 15-40 BCDE U+R</t>
  </si>
  <si>
    <t>https://drive.google.com/drive/folders/10Bk91KJdEfG5S5LqYmAjneq142_OQHp0</t>
  </si>
  <si>
    <t>https://drive.google.com/drive/folders/1SOtIuka92K4XavPrb1pI7i0yoR74Wcda</t>
  </si>
  <si>
    <t>https://drive.google.com/drive/folders/1Lipx-pwyyj-1SJgKCLPckqLkZiilvuTE</t>
  </si>
  <si>
    <t>AYURVED SUMSHODHANALAYA (PUNE) PVT.LTD</t>
  </si>
  <si>
    <t>KAILAS JEEVAN</t>
  </si>
  <si>
    <t>AA 15+ ABC U</t>
  </si>
  <si>
    <t xml:space="preserve">Karnataka </t>
  </si>
  <si>
    <r>
      <rPr>
        <rFont val="Nunito"/>
        <sz val="10.0"/>
      </rPr>
      <t xml:space="preserve"> </t>
    </r>
    <r>
      <rPr>
        <rFont val="Nunito"/>
        <color rgb="FF1155CC"/>
        <sz val="10.0"/>
        <u/>
      </rPr>
      <t>https://drive.google.com/drive/folders/1bmXYaar_E1U_4O1xI8qFpds81rGVz-yT?usp=share_link</t>
    </r>
  </si>
  <si>
    <t xml:space="preserve">Maharashtra </t>
  </si>
  <si>
    <r>
      <rPr>
        <rFont val="Nunito"/>
        <sz val="10.0"/>
      </rPr>
      <t xml:space="preserve"> </t>
    </r>
    <r>
      <rPr>
        <rFont val="Nunito"/>
        <color rgb="FF1155CC"/>
        <sz val="10.0"/>
        <u/>
      </rPr>
      <t>https://drive.google.com/drive/folders/1bmXYaar_E1U_4O1xI8qFpds81rGVz-yT?usp=share_link</t>
    </r>
  </si>
  <si>
    <r>
      <rPr>
        <rFont val="Nunito"/>
        <sz val="10.0"/>
      </rPr>
      <t xml:space="preserve"> </t>
    </r>
    <r>
      <rPr>
        <rFont val="Nunito"/>
        <color rgb="FF1155CC"/>
        <sz val="10.0"/>
        <u/>
      </rPr>
      <t>https://drive.google.com/drive/folders/1bmXYaar_E1U_4O1xI8qFpds81rGVz-yT?usp=share_link</t>
    </r>
  </si>
  <si>
    <r>
      <rPr>
        <rFont val="Nunito"/>
        <sz val="10.0"/>
      </rPr>
      <t xml:space="preserve"> </t>
    </r>
    <r>
      <rPr>
        <rFont val="Nunito"/>
        <color rgb="FF1155CC"/>
        <sz val="10.0"/>
        <u/>
      </rPr>
      <t>https://drive.google.com/drive/folders/1bmXYaar_E1U_4O1xI8qFpds81rGVz-yT?usp=share_link</t>
    </r>
  </si>
  <si>
    <t>Kalyanam Kamaniyam | Radhamma Kuthuru | Trinayani</t>
  </si>
  <si>
    <t>https://drive.google.com/drive/folders/1P4skRe-YZmWng20r-dGS56c8SaNtsWo0</t>
  </si>
  <si>
    <t>https://drive.google.com/drive/folders/1emilo7pKaK2tDUrgtu4OuIVb3YdBuyAf</t>
  </si>
  <si>
    <t>Bhagyalakshmi | Bharathi Kannamma | Pandian Store</t>
  </si>
  <si>
    <t>https://drive.google.com/drive/folders/1Wi4Zq1L-iMHnC6GBowZ3UdGdTwoLt5Ta</t>
  </si>
  <si>
    <t>https://drive.google.com/drive/folders/1nXS6GRMp_EqBt27wb5blIrqn1QRmMJcN</t>
  </si>
  <si>
    <t>CAKE/PASTRY/BREAD</t>
  </si>
  <si>
    <t>ELITE FOODS PVT LTD</t>
  </si>
  <si>
    <t>ELITE BREAD</t>
  </si>
  <si>
    <t>https://drive.google.com/drive/folders/1djVRlfNUWYwLVbngQWK1rglz7tGeq1oq</t>
  </si>
  <si>
    <t>https://drive.google.com/drive/folders/1aOaswcBWWf5ZBzEX4gQhy0FJQlE2XwX3?usp=share_link</t>
  </si>
  <si>
    <t>ZEE Bangla</t>
  </si>
  <si>
    <t>Gouri Elo | Jagadhatri | Khelna Bari</t>
  </si>
  <si>
    <t>https://drive.google.com/drive/folders/1hx_0T4dMJ6uBzrAe5FYYfR2W_ThRQLgr</t>
  </si>
  <si>
    <t>https://drive.google.com/drive/folders/1hNeDuglNc8zBapIBz-OYuOKOoJbdqwwq</t>
  </si>
  <si>
    <t>Placing promo</t>
  </si>
  <si>
    <t>AXIS BANK LTD</t>
  </si>
  <si>
    <t>AXIS BANK</t>
  </si>
  <si>
    <t xml:space="preserve">AA 30-60 AB U </t>
  </si>
  <si>
    <t xml:space="preserve">West Bengal </t>
  </si>
  <si>
    <t xml:space="preserve">Kolkata, Siliguri, Asansol </t>
  </si>
  <si>
    <t>ZEE Bangla, Star Jalsha</t>
  </si>
  <si>
    <t>Anurager Chowa | Gatchora | Gaori Elo | Jagadathri</t>
  </si>
  <si>
    <t>https://drive.google.com/drive/folders/1baplDpWjtUCHTlOveKMbJEkq4POCqsYg</t>
  </si>
  <si>
    <t>Mumbai, Pune, Nasik, Nagpur</t>
  </si>
  <si>
    <t>ZEE Marathi, Star Pravah</t>
  </si>
  <si>
    <t xml:space="preserve">Aai Kuthe Kay Karte | Nava Gadhi Nva Rajya | Rang Maza Vegla | Tu Chaal Pudha </t>
  </si>
  <si>
    <t>https://drive.google.com/drive/folders/1hOLN6LzOdGPWl62ZDHzIjw-HeY31ULyz?usp=share_link</t>
  </si>
  <si>
    <t>CYCLE 3 IN 1 AGARBATTI</t>
  </si>
  <si>
    <t>https://drive.google.com/drive/folders/1tlExlI79RIFgVOJqt0H-koMBKrptXTwk?usp=share_link</t>
  </si>
  <si>
    <t>MCDONALDS CORPORATION</t>
  </si>
  <si>
    <t>MCDONALDS MCCRISPY CHICKEN BURGER</t>
  </si>
  <si>
    <t>Star Pravah</t>
  </si>
  <si>
    <t>https://www.youtube.com/watch?v=qvM02CH2fiM</t>
  </si>
  <si>
    <t>https://drive.google.com/drive/folders/10vY5GYbaH3GqPRzTEYgjYrwFgqbqN8qJ?usp=share_link</t>
  </si>
  <si>
    <t>M K AGROTECH LTD</t>
  </si>
  <si>
    <t>SUNPURE REFINED RICEBRAN OIL</t>
  </si>
  <si>
    <t>F 25-45 ABCDE U+R</t>
  </si>
  <si>
    <t>https://drive.google.com/drive/folders/1lVqVBMykMXYPj1D_PcjnT2Aao1siccTA</t>
  </si>
  <si>
    <t>SUNPURE SUNFLOWER OIL</t>
  </si>
  <si>
    <t>https://drive.google.com/drive/folders/1Zl2lrSlEQWU2fzXXdayPM3Dqw_4j2D4Y</t>
  </si>
  <si>
    <t>THERMOWARES</t>
  </si>
  <si>
    <t>MILTON PLASTICS</t>
  </si>
  <si>
    <t>MILTON FLASK &amp; JUG</t>
  </si>
  <si>
    <t>AA 22-40 AB U</t>
  </si>
  <si>
    <t>Star Plus, ZEE TV</t>
  </si>
  <si>
    <t>https://www.youtube.com/watch?v=ZG6u_xuXr6c</t>
  </si>
  <si>
    <t>https://drive.google.com/drive/folders/1p_b3lZ3kvCJcidyEfRasDvGNP5FTa9ec</t>
  </si>
  <si>
    <t>SAMSUNG S23</t>
  </si>
  <si>
    <t>M 15-40 A U+R</t>
  </si>
  <si>
    <t>Stra Plus</t>
  </si>
  <si>
    <t>https://www.youtube.com/watch?v=iBvfhAuSdUQ</t>
  </si>
  <si>
    <t>https://drive.google.com/drive/folders/1nF3zzyIiLm1BYL2AJ5_zq56tA8kdOcgJ?usp=share_link</t>
  </si>
  <si>
    <t>Star Pravaah</t>
  </si>
  <si>
    <t>ZEE Telugu</t>
  </si>
  <si>
    <t>STAR PLUS , ZEE TV, COLORS</t>
  </si>
  <si>
    <t>https://drive.google.com/drive/folders/1LY61y1R2NEqn53KBTptdrySgZBUrrsQ0</t>
  </si>
  <si>
    <t>https://drive.google.com/drive/folders/1JfT8bEUAsI8Oqn1fZT_ahkasZXWlv2Ht</t>
  </si>
  <si>
    <t>HOSPITAL/CLINICS</t>
  </si>
  <si>
    <t>SRM GLOBAL HOSPITALS</t>
  </si>
  <si>
    <t>STAR VIJAY , ZEE TAMIL</t>
  </si>
  <si>
    <t>https://www.youtube.com/watch?v=nXJqSRRNjcM</t>
  </si>
  <si>
    <t>https://drive.google.com/drive/folders/1WHlNC5JQepP4dW55W64tpA5KOZgQKzr1?usp=share_link</t>
  </si>
  <si>
    <t>ZEE Kannada</t>
  </si>
  <si>
    <t>https://www.youtube.com/watch?v=xkbbrm_FUPU</t>
  </si>
  <si>
    <t>https://drive.google.com/drive/folders/1XAsJ3dv20ldpIiwvMT8hb2uVg2Tixzra</t>
  </si>
  <si>
    <t>F 22-50 A U+R</t>
  </si>
  <si>
    <t>STAR Pravah</t>
  </si>
  <si>
    <t>https://www.youtube.com/watch?v=ePDZpW5lFqQ</t>
  </si>
  <si>
    <t>https://drive.google.com/drive/folders/1Yda-U8_zVvnPmmDCGWSDOUyw1Swsm6Fk?usp=share_link</t>
  </si>
  <si>
    <t>LION DESERT KING DATES</t>
  </si>
  <si>
    <t>https://www.youtube.com/watch?v=b7bXl930Ipw</t>
  </si>
  <si>
    <t>https://drive.google.com/drive/folders/1A2Ds2wshUe6dQOPFy_i3ShEw6dTPw1eQ</t>
  </si>
  <si>
    <t>PARLE AGRO</t>
  </si>
  <si>
    <t>PARLE (G)</t>
  </si>
  <si>
    <t>PARLE SMOODH</t>
  </si>
  <si>
    <t>ZEE TV, STAR PLUS</t>
  </si>
  <si>
    <t>https://www.youtube.com/watch?v=bPykiLa7ecY</t>
  </si>
  <si>
    <t>https://drive.google.com/drive/folders/1GHtFDoyfGkrfEKnYhJQA_WOlXTDvqIRx</t>
  </si>
  <si>
    <t>MOISTURISING LOTION/CREAMS</t>
  </si>
  <si>
    <t>HIMALAYA FACE GEL</t>
  </si>
  <si>
    <t xml:space="preserve">F 15-30 AB U  </t>
  </si>
  <si>
    <t>ZEE TAMIL, STAR VIJAY</t>
  </si>
  <si>
    <t>https://drive.google.com/drive/folders/12ALjCWouQqPNSXRvXOU86Czf1rPLeY8O</t>
  </si>
  <si>
    <t>https://drive.google.com/drive/folders/1n-QLrguyRs17pqFQDZLDwZOkx-EHqVql?usp=share_link</t>
  </si>
  <si>
    <t>AUTO-TWO WHEELERS</t>
  </si>
  <si>
    <t>HERO MOTOCORP LTD</t>
  </si>
  <si>
    <t>HERO (G)</t>
  </si>
  <si>
    <t>HERO XOOM</t>
  </si>
  <si>
    <t>M 15-30 AB U</t>
  </si>
  <si>
    <t>https://drive.google.com/drive/folders/1lildWXCDNODDYHlwihbSzDfakr6xisdF</t>
  </si>
  <si>
    <t>https://drive.google.com/drive/folders/1TXvtWYM3On4PkmDofTi9GKhH2JxDvRR1</t>
  </si>
  <si>
    <t>https://drive.google.com/drive/folders/1LOZjL6oTmCdO1dbrPUZ8Ib6s7nDI33Yp</t>
  </si>
  <si>
    <t>https://drive.google.com/drive/folders/1T1bi7MKNY3VIqPSVUksFIyqg1j0rBn0p</t>
  </si>
  <si>
    <t>https://drive.google.com/drive/folders/1wTjH1kmYIRNtgg3VTOWMqYRYSAQag5mS</t>
  </si>
  <si>
    <t>https://drive.google.com/drive/folders/1QghefjOCVb-n-bsNekFGaYaWxgUv9nyH</t>
  </si>
  <si>
    <t>APPY FIZZ</t>
  </si>
  <si>
    <t>AA 15-30 AB U+R</t>
  </si>
  <si>
    <t>https://www.youtube.com/watch?v=YHIfRoSjOpU</t>
  </si>
  <si>
    <t>https://drive.google.com/drive/folders/1G0VtdPvb9faj0zreU-GblK0V5e6UkZgO</t>
  </si>
  <si>
    <t>TATA GLOBAL BEVERAGES LTD</t>
  </si>
  <si>
    <t>TATA TEA PREMIUM DESH KA GARV COLLECTION</t>
  </si>
  <si>
    <t>https://www.youtube.com/watch?v=s5b3jo25vzc</t>
  </si>
  <si>
    <t>https://drive.google.com/drive/folders/1E44zcQ4ty-WGFLVtbY2qexXC5w6exm8O</t>
  </si>
  <si>
    <t>https://www.youtube.com/watch?v=t4fNfpwRJhA</t>
  </si>
  <si>
    <t>https://drive.google.com/drive/folders/1FeJBcPyGTxMqHpBB6X3PHfLLHMy2Kv82</t>
  </si>
  <si>
    <t>STAR Maa</t>
  </si>
  <si>
    <t>https://www.youtube.com/watch?v=sOEamSVx65c</t>
  </si>
  <si>
    <t>SHYAM STEEL INDUSTRIES</t>
  </si>
  <si>
    <t>BUDLEAF ELAICHI TEA</t>
  </si>
  <si>
    <t>https://www.youtube.com/watch?v=_HhKeqI72pc</t>
  </si>
  <si>
    <t>https://drive.google.com/drive/folders/1qkqq6EHDpxKOReVwshmR5bCck161otag</t>
  </si>
  <si>
    <t>JSW PAINTS PVT LTD</t>
  </si>
  <si>
    <t>JSW PAINTS</t>
  </si>
  <si>
    <t xml:space="preserve">AA 22-40 AB U </t>
  </si>
  <si>
    <t>https://www.youtube.com/watch?v=dKrwmGAffAk</t>
  </si>
  <si>
    <t>https://drive.google.com/drive/folders/1GeU5WezDYJUN7ON9E-7yHiFCQkiFmVry</t>
  </si>
  <si>
    <t>FANS</t>
  </si>
  <si>
    <t>HAVELLS FANS</t>
  </si>
  <si>
    <t>https://drive.google.com/file/d/1kdBnFN_vvk-8rhmwp1FS51L81GHn5wjP/view</t>
  </si>
  <si>
    <t>https://drive.google.com/drive/folders/1XRtctdEy_ruCEBqAIovn1TkmJORVI-Kf</t>
  </si>
  <si>
    <t>https://havells.sharepoint.com/sites/DeptShare/marcomDept/_layouts/15/stream.aspx?id=%2Fsites%2FDeptShare%2FmarcomDept%2FShared%20Documents%2FLloyd%20Marcom%2FLLOYD%20TVCs%2F2023%2FDigital%20Films%20with%20subtitles%2FSG%5Fbengali%20films%2FAC%2FLloyd%5FAC%5FSG%5F30%5FSec%5FBengali%5FSubtitle%5FHD%5FAirvision%2Emp4&amp;ga=1</t>
  </si>
  <si>
    <t>https://drive.google.com/drive/folders/12JpuZfq3hlM6FEB9hsQfTk4ZCRZ28XWw</t>
  </si>
  <si>
    <t>https://havells.sharepoint.com/sites/DeptShare/marcomDept/_layouts/15/stream.aspx?id=%2Fsites%2FDeptShare%2FmarcomDept%2FShared%20Documents%2FLloyd%20Marcom%2FLLOYD%20TVCs%2F2023%2FMahesh%20Tamannaah%20TVC%20MOV%20files%2FLloyd%5F%5FAC%5F35%5Fsec%5F%5FTamil%5FHD%2Emov&amp;ga=1</t>
  </si>
  <si>
    <t>https://drive.google.com/drive/folders/1LbKxjB5EdgTjQLZ53rmcvlAuUfFOzLj8</t>
  </si>
  <si>
    <t>VOLTAS LIMITED</t>
  </si>
  <si>
    <t>VOLTAS SMARTAIR AIR CONDITIONER</t>
  </si>
  <si>
    <t>STAR PLUS, ZEE TV, COLORS</t>
  </si>
  <si>
    <t>https://drive.google.com/drive/folders/1T8cK8VynLmhNT6AOwiNMzCSc9JE5WTS1</t>
  </si>
  <si>
    <t>https://drive.google.com/drive/folders/1YZUCnpk3Lv4WAD5S5aPTpna291uGM20f</t>
  </si>
  <si>
    <t>https://drive.google.com/drive/folders/1OYK85Vag-z2KJgMbeCf-aiK1Ayq3yofN</t>
  </si>
  <si>
    <t>https://drive.google.com/drive/folders/13GI1ZVwbwJL8RBfXsiOvqvAgskGpQH2h</t>
  </si>
  <si>
    <t>REALME 11PRO SERIES 5G</t>
  </si>
  <si>
    <t>https://www.youtube.com/watch?v=BNGvPpQtDPs</t>
  </si>
  <si>
    <t>https://drive.google.com/drive/folders/109d6MbeuSypYdZ4E_8Q3xnr8y7kceZ4T</t>
  </si>
  <si>
    <t>STAR MAA</t>
  </si>
  <si>
    <t>https://drive.google.com/drive/folders/1X03KBvrk93icg7Ll5_dKWbSPUFpnAVEI</t>
  </si>
  <si>
    <t>https://drive.google.com/drive/folders/16ENn8aXKzPLDoPFDUpIW3P-1jp-McU0d</t>
  </si>
  <si>
    <t>https://drive.google.com/drive/folders/1B18zTkino-nMKC3BAv1ky0-BUUi11C5k</t>
  </si>
  <si>
    <t xml:space="preserve"> </t>
  </si>
  <si>
    <t>SHAMPOOS</t>
  </si>
  <si>
    <t>HIMALAYA ANTI HAIR FALL SHAMPOO</t>
  </si>
  <si>
    <t>F 25-40 ABCDE U+R</t>
  </si>
  <si>
    <t>https://www.youtube.com/watch?v=LDouVbYHkCM</t>
  </si>
  <si>
    <t>https://drive.google.com/drive/folders/1IWcq0ZGBIUlWWUJWdFKgZ95HDFbTgSkQ</t>
  </si>
  <si>
    <t>SHREE BHAGWATI FLOUR &amp; FOODS PVT LTD</t>
  </si>
  <si>
    <t>SHREE BHAGWATI FLOUR MILL</t>
  </si>
  <si>
    <t>UTTAM MAIDA/SOOJI</t>
  </si>
  <si>
    <t>https://www.youtube.com/watch?v=G3mtMUaDBRk</t>
  </si>
  <si>
    <t>https://drive.google.com/drive/folders/1sCEYYQCgBF8gSkqj3MpTkzkjEDleoAYy</t>
  </si>
  <si>
    <t>F 22-40 AB U+R</t>
  </si>
  <si>
    <t>https://www.youtube.com/watch?v=yZPfmGR5qho</t>
  </si>
  <si>
    <t>https://drive.google.com/drive/folders/1NaO5cnP16JSUd7tCGy_3oWoMI7W8MnJg</t>
  </si>
  <si>
    <t>DRYCELLS</t>
  </si>
  <si>
    <t>DURACELLS</t>
  </si>
  <si>
    <t>DURACELL AA DISPOSABLE BATTERY</t>
  </si>
  <si>
    <t>https://www.youtube.com/watch?v=JF6PHkf7UI4</t>
  </si>
  <si>
    <t>https://drive.google.com/drive/folders/1BAPpsohZtnSJk_J8SuDCMpHconmnC4eL</t>
  </si>
  <si>
    <t>https://www.youtube.com/watch?v=Hmz6mmdbrdo</t>
  </si>
  <si>
    <t>https://drive.google.com/drive/folders/1yqojMVtlaN06kLHDIY6676UhE47seoJ0</t>
  </si>
  <si>
    <t>M 22-50 AB U</t>
  </si>
  <si>
    <t>WITH BRAND AMBASSADOR</t>
  </si>
  <si>
    <t>Pandya Stores</t>
  </si>
  <si>
    <t>https://www.youtube.com/watch?v=CJ1W1lgHlSQ</t>
  </si>
  <si>
    <t>https://drive.google.com/drive/folders/16Tj2S_vFtTJGTsk2m-GAoUcNlyv_VKO6</t>
  </si>
  <si>
    <t>WITHOUT BRAND AMBASSADOR</t>
  </si>
  <si>
    <t>ENTERTAINMENT</t>
  </si>
  <si>
    <t>FILM MEDIA PARTNER</t>
  </si>
  <si>
    <t>VIACOM 18</t>
  </si>
  <si>
    <t>OH MY GOD 2 (OMG 2 ) MOVIE</t>
  </si>
  <si>
    <t>https://www.youtube.com/watch?v=m4WsdLn2gkQ</t>
  </si>
  <si>
    <t>https://drive.google.com/drive/folders/1HfO7adP2-WKdJLC-sTmsRHdRz1BEORym</t>
  </si>
  <si>
    <t>MARICO LTD</t>
  </si>
  <si>
    <t>PARACHUTE ADVANSED MEN</t>
  </si>
  <si>
    <t>M 15-40 ABC U</t>
  </si>
  <si>
    <t>https://drive.google.com/drive/folders/1Ckd-FBXm60OoWmR6qlQfCRWyfFpPgc1P</t>
  </si>
  <si>
    <t>https://drive.google.com/drive/folders/1mGvoQSi4-QGFsKXHH1nhQqodykL8lmqj</t>
  </si>
  <si>
    <t>HAIR DYES</t>
  </si>
  <si>
    <t>CAVIN KARE LIMITED</t>
  </si>
  <si>
    <t>CAVIN KARE</t>
  </si>
  <si>
    <t>INDICA EASY SHAMPOO HAIR COLOUR</t>
  </si>
  <si>
    <t>https://drive.google.com/drive/folders/1DA71MdtBoIP0Xxzgo6mzb0fTOFUijisO</t>
  </si>
  <si>
    <t>TALCUM POWDERS</t>
  </si>
  <si>
    <t>SPINZ BB TALC</t>
  </si>
  <si>
    <t>F 15-30 ABC U+R</t>
  </si>
  <si>
    <t>https://drive.google.com/drive/folders/1GswUgP31MiNIvK5zybEVgB-2DP3zjXD1</t>
  </si>
  <si>
    <t>ZEE Tamil</t>
  </si>
  <si>
    <t>https://www.youtube.com/watch?v=X8Nxzul2Aos</t>
  </si>
  <si>
    <t>https://drive.google.com/drive/folders/1dXrfjZL_c3qFQxQAdXP3QSNHLaweMxs8</t>
  </si>
  <si>
    <t>CHIT FUND/BENEFIT FUND</t>
  </si>
  <si>
    <t>KSFE</t>
  </si>
  <si>
    <t>KSFE DIAMOND CHITTY 2.0</t>
  </si>
  <si>
    <t>AA 25+ ABC U+R</t>
  </si>
  <si>
    <t>https://drive.google.com/drive/folders/1OUKxXhe98i87tJZqafUgYUZAUEYSzpau</t>
  </si>
  <si>
    <t>https://drive.google.com/drive/folders/10ArzqyD8onqzK0xtExdm9NlHqFWcq3Hx</t>
  </si>
  <si>
    <t>STAR PLUS, ZEE TV, COLORS TV</t>
  </si>
  <si>
    <t>https://drive.google.com/drive/folders/16H--PjXpWEx42pMCe1miKuuC48m4-y2e</t>
  </si>
  <si>
    <t>https://drive.google.com/drive/folders/1skUPLg1CUxLFXBMZ_nptfrhbxZ-My6_R</t>
  </si>
  <si>
    <t>https://drive.google.com/drive/folders/1uCHg-QarOdllYr3Lj3ff7e2GrRi-Av1S</t>
  </si>
  <si>
    <t>https://drive.google.com/drive/folders/16WMVK0zMYmp-uT7pWFJpUnNqY9Rn5ARc</t>
  </si>
  <si>
    <t>BHIMA GROUP (JEWELLERY)</t>
  </si>
  <si>
    <t>BHIMA JEWELLERS</t>
  </si>
  <si>
    <t>https://www.youtube.com/watch?v=LnWrDSvUodE</t>
  </si>
  <si>
    <t>https://drive.google.com/drive/folders/1m8Nd6SVO_do2KeAL37my_I2emvHQ_trL</t>
  </si>
  <si>
    <t>WASHING POWDERS/LIQUIDS</t>
  </si>
  <si>
    <t>SURF EXCEL EASY WASH</t>
  </si>
  <si>
    <t>QR CODE</t>
  </si>
  <si>
    <t>https://www.youtube.com/watch?v=8g2gklJV-Bk</t>
  </si>
  <si>
    <t>https://drive.google.com/drive/folders/1B1JPN-WdFOggm2SIsQ2RiEsoQIuYGZX4</t>
  </si>
  <si>
    <t>https://drive.google.com/drive/folders/1GiB2J5-KR13dZIooEoobEDLK-Y-iYN0H</t>
  </si>
  <si>
    <t>https://drive.google.com/drive/folders/1N2Ilfrv-oeBEJv1aloSwLQQgk1RG1dz3</t>
  </si>
  <si>
    <t>https://www.youtube.com/watch?v=Fq7IOqb81d4</t>
  </si>
  <si>
    <t>https://drive.google.com/drive/folders/1glLCs47qXCu0ohsj4Fla9FIbssV-c5DF</t>
  </si>
  <si>
    <t>NISSAN MOTOR CO LTD</t>
  </si>
  <si>
    <t>NISSAN MAGNITE</t>
  </si>
  <si>
    <t>STAR PRAVAH, ZEE MARATHI</t>
  </si>
  <si>
    <t>https://drive.google.com/drive/folders/1VOknSGnksDnhrKXyUFUE5IMKFBhisFhB</t>
  </si>
  <si>
    <t>HIMANI NAVRATNA</t>
  </si>
  <si>
    <t>AA 22-40 BCDE U+R</t>
  </si>
  <si>
    <t>https://drive.google.com/drive/folders/1YanpfmK7xNzxlqytUXLYSZOxF6Zz2mqR</t>
  </si>
  <si>
    <t>https://drive.google.com/drive/folders/1Be8M2U8aMJ_W6Sn8NUreODsBEG95gXPy</t>
  </si>
  <si>
    <t>https://drive.google.com/drive/folders/1L4yFwdO-qvAQNx0XC0LYTRxUOo6EwuBG</t>
  </si>
  <si>
    <t>https://drive.google.com/drive/folders/1YbHsT9P1RGm68dX-QLtf9m4Sl2yjv5Y1</t>
  </si>
  <si>
    <t>GEMINI EDIBLES &amp; FATS INDIA PV</t>
  </si>
  <si>
    <t>FREEDOM REFINED SUNFLOWER OIL</t>
  </si>
  <si>
    <t>https://drive.google.com/drive/folders/1ZFwP9HA6K3_U8fm0V7tVSfJLxpk0JjwA</t>
  </si>
  <si>
    <t>https://drive.google.com/drive/folders/1Ngr6v88cieRd9MRwEGT3jBzNnTfg1XgS</t>
  </si>
  <si>
    <t>CEREALS/PULSES</t>
  </si>
  <si>
    <t>LION MUESLI</t>
  </si>
  <si>
    <t>F 15-50 ABC U+R</t>
  </si>
  <si>
    <t>https://www.youtube.com/watch?v=ZFr1Ymlrnxs</t>
  </si>
  <si>
    <t>https://drive.google.com/drive/folders/1e-0TFl-7ZkPO8bQEy_Q25aNDVOlcG4sD</t>
  </si>
  <si>
    <t>MOKSH AGARBATTI</t>
  </si>
  <si>
    <t>MOKSH SAMAJ 100</t>
  </si>
  <si>
    <t>Zee Sarthak</t>
  </si>
  <si>
    <t>https://drive.google.com/drive/folders/16PYBK-Pe9I9LsGdVnsw4BkZB7Jm6UM_m</t>
  </si>
  <si>
    <t>ARS STEELS &amp; ALLOY INTL PVT LTD</t>
  </si>
  <si>
    <t>ARS STEELS</t>
  </si>
  <si>
    <t xml:space="preserve">M 22-50 AB U+R </t>
  </si>
  <si>
    <t>https://drive.google.com/drive/folders/1t3JxnhN5viRbXIEx6-DrFMzyHubNuxbt</t>
  </si>
  <si>
    <t>StarPlus, ZeeTV, ColorsTV</t>
  </si>
  <si>
    <t>https://www.youtube.com/watch?v=7WoC6KKgmjg</t>
  </si>
  <si>
    <t>https://drive.google.com/drive/folders/1u5Xvj1vo4-wUSpWvSKttVSgSJJXC27Ob</t>
  </si>
  <si>
    <t>https://www.youtube.com/watch?v=osA8q5CmG5o</t>
  </si>
  <si>
    <t>https://drive.google.com/drive/folders/1cgTjnEpBZTqZgPbKU2e1mWp0X8ZqkxdL</t>
  </si>
  <si>
    <t>Star Plus, colors</t>
  </si>
  <si>
    <t>INSTANT MIX</t>
  </si>
  <si>
    <t>MTR FOODS</t>
  </si>
  <si>
    <t>MTR GULAB JAMUN MIX</t>
  </si>
  <si>
    <t>https://www.youtube.com/watch?v=A0dRfUpMaqY</t>
  </si>
  <si>
    <t>https://drive.google.com/drive/folders/1zuTrkHx80syWDadNbYxHUzKCiqK5O-i9</t>
  </si>
  <si>
    <t>ASIAN PAINTS APCOLITE ALL PROTEK</t>
  </si>
  <si>
    <t>M 31-50 A U+R</t>
  </si>
  <si>
    <t>https://www.youtube.com/watch?v=MZQEAKBohBM</t>
  </si>
  <si>
    <t>https://drive.google.com/drive/folders/1ouan1mF8JvJ55ePen5aEZVqphsYQFWjz</t>
  </si>
  <si>
    <t>https://drive.google.com/file/d/1RSibNiQZozh_B-fk8wi86taRWq2AiA9z/view</t>
  </si>
  <si>
    <t>https://drive.google.com/drive/folders/1eeE6cNgxqfPz9U7BjQ6e3RQVefCfKq51</t>
  </si>
  <si>
    <t>WAFER/CHIPS</t>
  </si>
  <si>
    <t>PEPSI CO INDIA HOLDING (P) LTD</t>
  </si>
  <si>
    <t>PEPSI FOODS (G)</t>
  </si>
  <si>
    <t>LAYS</t>
  </si>
  <si>
    <t>AA 18-30 ABC U+R</t>
  </si>
  <si>
    <t>Star Plus</t>
  </si>
  <si>
    <t>https://drive.google.com/drive/folders/19OoBM5_EbGzEXmoUHaLga1Voiund12uL</t>
  </si>
  <si>
    <t>F 22+ ABCDE U +R</t>
  </si>
  <si>
    <t>Star Maa</t>
  </si>
  <si>
    <t>https://www.youtube.com/watch?v=oje-wsJX46g</t>
  </si>
  <si>
    <t>https://www.youtube.com/watch?v=kXN4mU6XfCI</t>
  </si>
  <si>
    <t>PROTECTIVE COATINGS</t>
  </si>
  <si>
    <t>LEWIS BERGER HOMESHIELD DAMPSTOP ADVANCED</t>
  </si>
  <si>
    <t>M 30-50 AB U+R</t>
  </si>
  <si>
    <t>https://www.youtube.com/watch?v=lnGj8qOOLmQ</t>
  </si>
  <si>
    <t>https://drive.google.com/drive/folders/16Yk2MGyC46DSUyKdNCQRQ1b1DUpBc3Lf</t>
  </si>
  <si>
    <t>SRI VIJAYALAKSHMI AGARBATHI WORKS</t>
  </si>
  <si>
    <t>SRI VIJAYALAKSHMI AGARBATTI WO</t>
  </si>
  <si>
    <t>LIBERTY AGARBATTI</t>
  </si>
  <si>
    <t>F 25-50 ABC U</t>
  </si>
  <si>
    <t>https://www.youtube.com/watch?v=1mPSfpTcqHw</t>
  </si>
  <si>
    <t>https://drive.google.com/drive/folders/1tMbpDDHFd3LhtHQHqrWCMz4lw1PfnYPZ</t>
  </si>
  <si>
    <t>NIVEA INDIA PVT LTD</t>
  </si>
  <si>
    <t>BEIERSDORF AG</t>
  </si>
  <si>
    <t>NIVEA SOFT</t>
  </si>
  <si>
    <t>F 15-30 A U</t>
  </si>
  <si>
    <t>NOV-DEC</t>
  </si>
  <si>
    <t>https://www.youtube.com/watch?v=PtOZ7PVPpZU</t>
  </si>
  <si>
    <t>https://drive.google.com/drive/folders/1siXoi32Emrz_AKf5yBPZ6GPDCSAVqUZt</t>
  </si>
  <si>
    <t>Star MAA</t>
  </si>
  <si>
    <t>https://www.youtube.com/watch?v=5yepkl_ZmAo</t>
  </si>
  <si>
    <t>https://drive.google.com/drive/folders/10GIzGTLb7R4SXwlojgVbCUHqCuUTvpQe</t>
  </si>
  <si>
    <t>AA 18-40 ABCDE U+R</t>
  </si>
  <si>
    <t>https://drive.google.com/drive/folders/1sK1D3wpk4RUveOqVD-t_AK2kPQDSz2Cu</t>
  </si>
  <si>
    <t>https://drive.google.com/drive/folders/1h1ngRxV0siKSYIPgaddNroEIBCoYfQWb</t>
  </si>
  <si>
    <t>BOROPLUS DOODH KESAR BODY LOTION</t>
  </si>
  <si>
    <t>https://www.youtube.com/watch?v=9TZw_xDAf9g</t>
  </si>
  <si>
    <t>https://drive.google.com/drive/folders/1PF7NvrcN8DDVaAiIojHotrJ067R7zqLn</t>
  </si>
  <si>
    <t>GLAXO SMITHKLINE</t>
  </si>
  <si>
    <t>GLAXOSMITHKLINE GROUP OF COMPA</t>
  </si>
  <si>
    <t>CENTRUM OSTOCALCIUM TABLETS</t>
  </si>
  <si>
    <t>F 31-50 AB U</t>
  </si>
  <si>
    <t>Star Plus, ZEE TV, Colors</t>
  </si>
  <si>
    <t>https://www.youtube.com/watch?v=yH5ix3WT0is</t>
  </si>
  <si>
    <t>https://drive.google.com/drive/folders/1iTjuw787YCSE6AIHks1kbQBmOlLX-hfV</t>
  </si>
  <si>
    <t>TOILET SOAPS</t>
  </si>
  <si>
    <t>LIFEBUOY TOILET SOAP</t>
  </si>
  <si>
    <t>https://docs.google.com/spreadsheets/d/1bl3qp9n3_Gu6jnvRHhtqPrUo_ccOiEdApRQ_GcJvul0/edit#gid=0</t>
  </si>
  <si>
    <t>PARACHUTE ADVANSED GOLD COCONUT OIL</t>
  </si>
  <si>
    <t>F 25-45 ABC U+R</t>
  </si>
  <si>
    <t>ICA EFFECTIVENESS</t>
  </si>
  <si>
    <t>https://drive.google.com/drive/folders/14RNAgc5l9qg7r1SqSNOpoQ9UNRynurFl</t>
  </si>
  <si>
    <t>SAFFOLA HONEY ACTIVE</t>
  </si>
  <si>
    <t xml:space="preserve">F 25-45 A U </t>
  </si>
  <si>
    <t>https://drive.google.com/drive/folders/1CkqMK7R32v-qd0lfEr-y--Tf2u8wExmQ</t>
  </si>
  <si>
    <t>BREAKFAST CEREALS</t>
  </si>
  <si>
    <t>SAFFOLA OATS</t>
  </si>
  <si>
    <t>ASIAN PAINTS ROYALE GLITZ</t>
  </si>
  <si>
    <t>M 31-50 A U</t>
  </si>
  <si>
    <t>https://www.youtube.com/watch?v=JVgkmBOXcck</t>
  </si>
  <si>
    <t>https://drive.google.com/drive/folders/1bwAqZ0-EOXcCP_YSNqXgD6NNxNc25Pjc</t>
  </si>
  <si>
    <t>https://www.youtube.com/watch?v=Em85g-nCkuk</t>
  </si>
  <si>
    <t>https://drive.google.com/drive/folders/16MYdOpDvs9rllcQ8Zkb6uewCMZ09NVqi</t>
  </si>
  <si>
    <t>ASIAN PAINTS</t>
  </si>
  <si>
    <t>All India</t>
  </si>
  <si>
    <t>https://drive.google.com/drive/folders/1-MMgzwZPZ78rW9TgUF48WAU7xbu-Olsf</t>
  </si>
  <si>
    <t>F 22+ ABC U+R</t>
  </si>
  <si>
    <t>https://drive.google.com/drive/folders/1A8-jNtBDbvRt1fUz5RW1HVgEruknPGzl</t>
  </si>
  <si>
    <t>AA 31-50 AB U</t>
  </si>
  <si>
    <t>Star MAA, ZEE Telugu</t>
  </si>
  <si>
    <t>https://www.youtube.com/watch?v=VIhR6QLyZ2U</t>
  </si>
  <si>
    <t>https://drive.google.com/drive/folders/1LoLFzUjxpGjP6Z6VKggXyvQa4-V-UDn_</t>
  </si>
  <si>
    <t>Star Vijay, ZEE Tamil</t>
  </si>
  <si>
    <t>https://www.youtube.com/watch?v=uvpAFNZ_KJ8</t>
  </si>
  <si>
    <t>https://drive.google.com/drive/folders/1MNyTo6q1dQYOW7n8ThtcsFqjJi57K7y5</t>
  </si>
  <si>
    <t>F 22+ BCD U+R</t>
  </si>
  <si>
    <t>ET ONLY + CREATIVE DIAGNOSTIC</t>
  </si>
  <si>
    <t>https://drive.google.com/drive/folders/1Ze-QVKbv5_p0mN9joM0BlMz0IghfugVG</t>
  </si>
  <si>
    <t>https://drive.google.com/drive/folders/1aWmfP5fjPrEccNy6_BfenD4hxPft8elK</t>
  </si>
  <si>
    <t>FEB - APR 2024</t>
  </si>
  <si>
    <t>https://drive.google.com/drive/folders/155drRqDLqqTJpeut85nc_eUUvmL1iy63</t>
  </si>
  <si>
    <t>https://drive.google.com/drive/folders/1QDb_cUUtLzqPLjvlcZcURRpg7H1m98Pu</t>
  </si>
  <si>
    <t>RPD METHOD</t>
  </si>
  <si>
    <t>TAM + KANTAR</t>
  </si>
  <si>
    <t>NIVEA BODY MILK 5 IN 1 COMPLETE CARE</t>
  </si>
  <si>
    <t>JAN - FEB 2024</t>
  </si>
  <si>
    <t>https://drive.google.com/drive/folders/1PFJ4FszPgye_0ZwvSdLw0CdTZkGnCvLd</t>
  </si>
  <si>
    <t>https://drive.google.com/drive/folders/1X_0q8pH2LpVVoylpEDZPhZjtTKYckXq1</t>
  </si>
  <si>
    <t>Star Plus, Colors</t>
  </si>
  <si>
    <t>https://www.youtube.com/watch?v=u5V3kTlqDlQ</t>
  </si>
  <si>
    <t>https://drive.google.com/drive/folders/1zcTcLaEWsV-btXjGCSOQtvXFAzTFGOi6</t>
  </si>
  <si>
    <t>MOSQ REPELLENTS</t>
  </si>
  <si>
    <t>BRILLON CONSUMER PRODUCTS PVT LTD</t>
  </si>
  <si>
    <t>ALL OUT</t>
  </si>
  <si>
    <t>JAN-FEB 2024</t>
  </si>
  <si>
    <t>Color s Kannada, ZEE Kannada</t>
  </si>
  <si>
    <t>https://www.youtube.com/watch?v=iDKX8WR5WQY</t>
  </si>
  <si>
    <t>https://drive.google.com/drive/folders/1o7ERBPW_RBBKKgu3lkcqHZAP0hMHF_hO</t>
  </si>
  <si>
    <t>ZEE Tamil, Star Vijay</t>
  </si>
  <si>
    <t>https://www.youtube.com/watch?v=Erf7kWoiwYk</t>
  </si>
  <si>
    <t>AUTO-TYRES</t>
  </si>
  <si>
    <t>BALKRISHNA INDUSTRIES LTD</t>
  </si>
  <si>
    <t>BKT TYRES</t>
  </si>
  <si>
    <t>M 25+ BCD R</t>
  </si>
  <si>
    <t>https://drive.google.com/drive/folders/11oOgpPor11mEOv1DFhOWzTDgJOsK55Bt</t>
  </si>
  <si>
    <t>M 18+ ABCDE U+R</t>
  </si>
  <si>
    <t>https://drive.google.com/drive/folders/1QBIPUL_LZN2hsKCIAgSmm04zG48g_wYn</t>
  </si>
  <si>
    <t>AA 15-30 ABC U+R</t>
  </si>
  <si>
    <t>FEB - MAR 2024</t>
  </si>
  <si>
    <t>Colors, Star Plus</t>
  </si>
  <si>
    <t>https://drive.google.com/drive/folders/1p_wmMRqpkhFzuGVmd6Uc0QmDTCLOQQvK</t>
  </si>
  <si>
    <t>https://drive.google.com/drive/folders/1o1ApU4AqWv429vg0vW-LXy3EQuPp6Ens</t>
  </si>
  <si>
    <t>Build Association</t>
  </si>
  <si>
    <t>ZEE Kannada, Colors Kannada</t>
  </si>
  <si>
    <t>https://drive.google.com/drive/folders/1LsPyvU1OBqsswKEjOL9ibIRA4rmTAgA3</t>
  </si>
  <si>
    <t>https://drive.google.com/drive/folders/1QfhuC0QPYQWm3MFsTsAN8Fag4gPiHPUT</t>
  </si>
  <si>
    <t>Star Jalsha, ZEE Bangla</t>
  </si>
  <si>
    <t>https://drive.google.com/drive/folders/1gknXhrRUUiqcNyU65Sw90CfHCHsBMVEQ</t>
  </si>
  <si>
    <t>https://drive.google.com/drive/folders/1rWJGIBJBTLpSvjmj3YksyWql4dopu9rW</t>
  </si>
  <si>
    <t>AA 15-50 ABC U</t>
  </si>
  <si>
    <t>https://www.youtube.com/watch?v=WM5-q0a5-hk</t>
  </si>
  <si>
    <t>https://drive.google.com/drive/folders/1MF-SzPoLTpEg4Nk3gepzMRQwp2uJX5YD</t>
  </si>
  <si>
    <t>DR REDDYS LAB</t>
  </si>
  <si>
    <t>REBALANZ QRS</t>
  </si>
  <si>
    <t>AA 31-50 AB U+R</t>
  </si>
  <si>
    <t>STAR MAA, ZEE TELUGU</t>
  </si>
  <si>
    <t>https://www.youtube.com/watch?v=vX99CiORhPM</t>
  </si>
  <si>
    <t>https://drive.google.com/drive/folders/15rLxnZB7b20DuuW46NcUG7HcntFtLbwH</t>
  </si>
  <si>
    <t>JAN-MAR 2024</t>
  </si>
  <si>
    <t xml:space="preserve"> Brand Awareness</t>
  </si>
  <si>
    <t>COLORS KANNADA, ZEE KANNADA</t>
  </si>
  <si>
    <t>CARGILL INDIA PVT LTD</t>
  </si>
  <si>
    <t>GEMINI SUNFLOWER OIL(CARGILL)</t>
  </si>
  <si>
    <t>F 25-55 ABCDE U+R</t>
  </si>
  <si>
    <t>https://drive.google.com/drive/folders/1f2Mz2XYDMz6ddUorj4ei6xzgMkVrVOAp</t>
  </si>
  <si>
    <t>https://drive.google.com/drive/folders/1pq4CZKLinOSRCubpVXuu2vOZmtp2jylf</t>
  </si>
  <si>
    <t>NAMKIN</t>
  </si>
  <si>
    <t>LEHAR KURKURE</t>
  </si>
  <si>
    <t>https://drive.google.com/drive/folders/1quep00AIBbxiG8_xIZiUwe7sKbfzBzNT</t>
  </si>
  <si>
    <t>PEPSI CO</t>
  </si>
  <si>
    <t>7UP</t>
  </si>
  <si>
    <t>MAR-APR 2024</t>
  </si>
  <si>
    <t>https://www.youtube.com/watch?v=3jQ_toeu314</t>
  </si>
  <si>
    <t>https://drive.google.com/drive/folders/11Plm2kNJLM-Ir0wZCschHr0_GSE0hbk2</t>
  </si>
  <si>
    <t>https://drive.google.com/drive/folders/1q6RewfYcEH6cE0bTYPA0d49oXq-t6NnZ</t>
  </si>
  <si>
    <t>GITS FOOD PRODUCTS PVT LTD</t>
  </si>
  <si>
    <t>GITS GULAB JAMUN MIX</t>
  </si>
  <si>
    <t>F 35-50 ABC U+R</t>
  </si>
  <si>
    <t>MAR - APR 2024</t>
  </si>
  <si>
    <t>https://www.youtube.com/watch?v=aj_rcvAKhik</t>
  </si>
  <si>
    <t>https://drive.google.com/drive/folders/1Zu9QqHEi424QmnwgISQ2489mAKAU9Wif</t>
  </si>
  <si>
    <t>https://www.youtube.com/watch?v=FAd6LQtsV1k</t>
  </si>
  <si>
    <t>https://drive.google.com/drive/folders/1z7Q2xv1U-n9kx7wyx9yheesLMaLlGF27</t>
  </si>
  <si>
    <t>https://www.youtube.com/watch?v=ZEI9t9WBoIY</t>
  </si>
  <si>
    <t>https://www.youtube.com/watch?v=9OlAyJn_xyI</t>
  </si>
  <si>
    <t>MOUNTAIN DEW</t>
  </si>
  <si>
    <t>https://www.youtube.com/watch?v=EnXNQ-cNjUA</t>
  </si>
  <si>
    <t>https://drive.google.com/drive/folders/1cKFvTDA2pBzw5uAKLTaATrY_JXkAd1xV</t>
  </si>
  <si>
    <t>LIGHTING PRODUCTS</t>
  </si>
  <si>
    <t>CROMPTON GREAVES LTD</t>
  </si>
  <si>
    <t>CROMPTON GREAVES</t>
  </si>
  <si>
    <t>CROMPTON TRIO LIGHTS</t>
  </si>
  <si>
    <t>https://www.youtube.com/watch?v=cFwDbcDoJBU</t>
  </si>
  <si>
    <t>https://drive.google.com/drive/folders/1s4YzMTxh_nn6N4kfvtUIrZDM_LEm09Wv</t>
  </si>
  <si>
    <t>https://www.youtube.com/watch?v=u-5YhFUwETs</t>
  </si>
  <si>
    <t>THUMS UP</t>
  </si>
  <si>
    <t>M 15-30 AB U+R</t>
  </si>
  <si>
    <t>APR - MAY 2024</t>
  </si>
  <si>
    <t>https://www.youtube.com/watch?v=DxPABNYTcv8</t>
  </si>
  <si>
    <t>https://drive.google.com/drive/folders/1qxvIMY5QB8a_msJZeZd83XnqAaFhKMgR</t>
  </si>
  <si>
    <t>PEPSI</t>
  </si>
  <si>
    <t>M 15-30 ABC U+R</t>
  </si>
  <si>
    <t>https://www.youtube.com/watch?v=bBPMn8y7pfo</t>
  </si>
  <si>
    <t>https://drive.google.com/drive/folders/1dZfAwAYAxJ-7nV2o6-ugHOw9dPjjV1AO</t>
  </si>
  <si>
    <t>https://www.youtube.com/watch?v=5Wa6ayuuzS4</t>
  </si>
  <si>
    <t>https://drive.google.com/drive/folders/1ez6wcLmGvPm8b6zGdrU_JBy9zXaw2-tw</t>
  </si>
  <si>
    <t>INFINITI RETAIL LTD</t>
  </si>
  <si>
    <t>CROMA</t>
  </si>
  <si>
    <t>AA 22-50 A U</t>
  </si>
  <si>
    <t>https://drive.google.com/drive/folders/1AI3gOwiR1AN2XMxympv47GW7u2sxmj00</t>
  </si>
  <si>
    <t xml:space="preserve">Kerala </t>
  </si>
  <si>
    <t>https://drive.google.com/drive/folders/1BoCQ5cLK_ulTkA6T2F1DG-Z4a5u5OiWi</t>
  </si>
  <si>
    <t>https://drive.google.com/drive/folders/1l8e-oQ1MwVJCx55Nmjl8LtEE5Z0dI4nA</t>
  </si>
  <si>
    <t>New Launching</t>
  </si>
  <si>
    <t>ZEE KANNADA, COLORS KANNADA</t>
  </si>
  <si>
    <t>https://drive.google.com/drive/folders/1wKvG7IxPPFpKIuiYC-8MHUtFIPV_ys1Q</t>
  </si>
  <si>
    <t>FREEDOM GROUNDNUT OIL</t>
  </si>
  <si>
    <t>https://www.youtube.com/watch?v=8A3CoCo3CbU</t>
  </si>
  <si>
    <t>https://drive.google.com/drive/folders/1D8HNxJhlj7ipjVV_TINcQOPgHQj83Pq7</t>
  </si>
  <si>
    <t>MISCELLANEOUS</t>
  </si>
  <si>
    <t>POLITICAL ADS</t>
  </si>
  <si>
    <t>SHIV SHENA (SHS)</t>
  </si>
  <si>
    <t>https://drive.google.com/drive/folders/1vQA82lGE2UJt8Yo8Ulj3NrbQqgNfdhet</t>
  </si>
  <si>
    <t>Awareness</t>
  </si>
  <si>
    <t>JSW PAINTS IBLOK WATERPROOFING</t>
  </si>
  <si>
    <t>AA 30-40 ABC U</t>
  </si>
  <si>
    <t>https://www.youtube.com/watch?v=zND-p15BUhk</t>
  </si>
  <si>
    <t>https://drive.google.com/drive/folders/1orQMWPbUYe0WRujKtYjK2H4xqrzNMOJ6</t>
  </si>
  <si>
    <t>https://www.youtube.com/watch?v=rBZbwY506sU</t>
  </si>
  <si>
    <t>https://drive.google.com/drive/folders/1T-NjtZ49sROw0wJcIPUO_LPrrxrQr-KI</t>
  </si>
  <si>
    <t>https://www.youtube.com/watch?v=uDvlE4bf5n4</t>
  </si>
  <si>
    <t>https://drive.google.com/drive/folders/1jyRSkpiE-Hq-mzgCtUF63TREH44qrmcT</t>
  </si>
  <si>
    <t>https://drive.google.com/drive/folders/1Wqw4g0tjXebOdBrQuWwJuBbDhXpqq8LE</t>
  </si>
  <si>
    <t>WIPRO LTD</t>
  </si>
  <si>
    <t>WIPRO (G)</t>
  </si>
  <si>
    <t>SANTOOR BABY SOAP</t>
  </si>
  <si>
    <t>F 18-50 AB U+R</t>
  </si>
  <si>
    <t>https://www.youtube.com/watch?v=MhQM5croef0</t>
  </si>
  <si>
    <t>https://drive.google.com/drive/folders/1h-g_w0Wh_eANPiZ8wiScTXk8Wigv7sLS</t>
  </si>
  <si>
    <t>F 25-45 AB U</t>
  </si>
  <si>
    <t>https://www.youtube.com/watch?v=ZEI9t9WBoIY&amp;list=PL5BiOmjus8pHJxF6kuaGouJufH-sBOLqH</t>
  </si>
  <si>
    <t>https://drive.google.com/drive/folders/1_LMw2rmhCWPabp5_19abzWF5l6hk1X1B</t>
  </si>
  <si>
    <t>PARACHUTE ADVANSED BABY</t>
  </si>
  <si>
    <t>https://drive.google.com/drive/folders/1MbedjpseVoDsAeGgGpgCytV-YCFrQdh5</t>
  </si>
  <si>
    <t>https://drive.google.com/drive/folders/1GA86e2uG-4pmgs7TyB5NlAcA8aEBnVR9</t>
  </si>
  <si>
    <t>COLORS KA NNADA , ZEE KANNADA</t>
  </si>
  <si>
    <t>APR - JUN 2024</t>
  </si>
  <si>
    <t>PUJA MATERIAL</t>
  </si>
  <si>
    <t>RAMAN TRADERS</t>
  </si>
  <si>
    <t>RAMAN TRADERS (THIRUBUVANAI)</t>
  </si>
  <si>
    <t>DHEEPAM LAMP OIL</t>
  </si>
  <si>
    <t>JUN - JUL 2024</t>
  </si>
  <si>
    <t>https://drive.google.com/drive/folders/1nGsPQsJvNBenPK2YjeGbXIObTAcXIoHh</t>
  </si>
  <si>
    <t>https://drive.google.com/drive/folders/1sJGqTU1930Fce1iqUiPS_UudCODfQDw_</t>
  </si>
  <si>
    <t>RIN MATIC LIQUID</t>
  </si>
  <si>
    <t>F 18+ AB U+R</t>
  </si>
  <si>
    <t>https://www.youtube.com/watch?v=vD-I8bAND_4</t>
  </si>
  <si>
    <t>https://drive.google.com/drive/folders/1IxNyPw2XmKTqgmUE56cS1duyjkJykFD6</t>
  </si>
  <si>
    <t>https://www.youtube.com/watch?v=1xMBSOGjqc4</t>
  </si>
  <si>
    <t>https://drive.google.com/drive/folders/18hGm58Rv6PKbOWGqtG_wCIdJkhN8R0qI</t>
  </si>
  <si>
    <t>https://drive.google.com/drive/folders/1x8h3hC3lS_rtijpB1ym8ASjBn6aC5cBT</t>
  </si>
  <si>
    <t>https://drive.google.com/drive/folders/1Ivkb_KRP7o0ZXdSEfmL1u_jgJ1YKfChC</t>
  </si>
  <si>
    <t>DETERGENT CAKES/BARS</t>
  </si>
  <si>
    <t>SURF EXCEL DET CAKE</t>
  </si>
  <si>
    <t>F 18+ BCDE U+R</t>
  </si>
  <si>
    <t>STAR VIJAY,ZEE TAMIL</t>
  </si>
  <si>
    <t>https://www.youtube.com/watch?v=ul_MxwmlS4g</t>
  </si>
  <si>
    <t>https://drive.google.com/drive/folders/189e1pbhkWIJN-ugpNinv4mCSIN_4ySN1</t>
  </si>
  <si>
    <t>BROOKE BOND TAJ MAHAL</t>
  </si>
  <si>
    <t>https://www.youtube.com/watch?v=NCGLs5u54Ao</t>
  </si>
  <si>
    <t>https://drive.google.com/drive/folders/1Fvt_VlJIh3ctCEGAIDZUqbGR-dxHDejc</t>
  </si>
  <si>
    <t>BROOKE BOND BRU INSTANT</t>
  </si>
  <si>
    <t>AUG - OCT 2024</t>
  </si>
  <si>
    <t>STAR MAA, ZEETELUGU</t>
  </si>
  <si>
    <t>https://www.youtube.com/watch?v=q_MqWyV7430</t>
  </si>
  <si>
    <t>https://drive.google.com/drive/folders/1HTyAFMUY5PvfeFqGD9U6Y9XC7X3lQXID</t>
  </si>
  <si>
    <t>https://www.youtube.com/watch?v=sw_J0R0R5YU</t>
  </si>
  <si>
    <t>https://drive.google.com/drive/folders/1NXU-0VtrIvcb-5rWqiw4Bj4LNUQ4zmDP</t>
  </si>
  <si>
    <t>https://www.youtube.com/watch?v=z_7f0VUB30I</t>
  </si>
  <si>
    <t>https://drive.google.com/drive/folders/1u6dRUtwAekSifFC0QVY0oZpYHTmaJD--</t>
  </si>
  <si>
    <t>AMAR TEA PVT LTD</t>
  </si>
  <si>
    <t>HASMUKHRAI &amp; CO</t>
  </si>
  <si>
    <t>SOCIETY TEA</t>
  </si>
  <si>
    <t>F 18+ ABCDE U+R</t>
  </si>
  <si>
    <t>https://drive.google.com/drive/folders/15mNSjvAr1qCwTnbY5Sk-3gTTmbTYbvpI</t>
  </si>
  <si>
    <t>JYOTHY LABORATORIES LTD</t>
  </si>
  <si>
    <t>HENKO MATIC LIQUID</t>
  </si>
  <si>
    <t>F 22-40 A U</t>
  </si>
  <si>
    <t>https://www.youtube.com/watch?v=fwSqR53v3RY</t>
  </si>
  <si>
    <t>https://drive.google.com/drive/folders/10mO5DVhM840oOXYfVkgPmcDgPexZy-f9</t>
  </si>
  <si>
    <t>BROOKE BOND RED LABEL</t>
  </si>
  <si>
    <t>F 22-45 ABCDE U+R</t>
  </si>
  <si>
    <t>https://www.youtube.com/watch?v=YZvQKg2k02k</t>
  </si>
  <si>
    <t>https://drive.google.com/drive/folders/1fW7tcQq0p3rLEc52_2JLhB6KobjiGZB9</t>
  </si>
  <si>
    <t>ZEE TELUGU, STAR MAA</t>
  </si>
  <si>
    <t>https://mail.google.com/mail/u/0/?pli=1#search/MAX+KLEEN/FMfcgzQVxtvhwwtShNkldDkfkWFnTKDs?projector=1</t>
  </si>
  <si>
    <t xml:space="preserve"> https://drive.google.com/drive/folders/1yRS-NqNpyTTUzOgeMsGQx3tVG_O97Byj?usp=sharing</t>
  </si>
  <si>
    <t>WIPRO MAX KLEEN POWER SQUEEZE</t>
  </si>
  <si>
    <t>https://drive.google.com/drive/folders/1dC5mN6Hi2c9ZrG1-lI_W_G4Cf7s5jAnK</t>
  </si>
  <si>
    <t>https://drive.google.com/drive/folders/1gsIpCB8thmhvydkJw7yiVuLSiRfvJId8</t>
  </si>
  <si>
    <t>REALME 13+ PRO SERIES</t>
  </si>
  <si>
    <t>JUL - AUG 2024</t>
  </si>
  <si>
    <t>COLORS, STAR PLUS</t>
  </si>
  <si>
    <t>https://www.youtube.com/watch?v=J7a0RRnF0IA</t>
  </si>
  <si>
    <t>https://drive.google.com/drive/folders/14mJkQDvKPqVViNx89ktMLebFzO6TScxS</t>
  </si>
  <si>
    <t>ECOM-ONLINE SHOPPING</t>
  </si>
  <si>
    <t>AMAZON ONLINE INDIA PVT LTD</t>
  </si>
  <si>
    <t>AMAZON</t>
  </si>
  <si>
    <t>AA 18-40 AB U+R</t>
  </si>
  <si>
    <t>AUG-SEP 2024</t>
  </si>
  <si>
    <t>https://drive.google.com/drive/folders/1nWhNXliA09EMt6N188C7j8pSc8I7uVpV</t>
  </si>
  <si>
    <t>https://drive.google.com/drive/folders/1osOP-aCLBONy88zBuO3-9qnAb61ooo-x</t>
  </si>
  <si>
    <t>https://drive.google.com/drive/folders/1cHl_2MBzNKe6UXbOv8pPqWYSm7m_nZKm</t>
  </si>
  <si>
    <t>https://drive.google.com/drive/folders/1OILjDT93Jig0v_XlnKRTQZ46p7IVRiDk</t>
  </si>
  <si>
    <t>AUG - SEP 2024</t>
  </si>
  <si>
    <t>https://www.youtube.com/watch?v=aDDG2UVjyak</t>
  </si>
  <si>
    <t>https://drive.google.com/drive/folders/172MufG0OOkHVC5-IqLGFFRmFlKz09Ka9</t>
  </si>
  <si>
    <t>https://drive.google.com/drive/folders/1ENZCoOU1UdfPWamFjZMRA-zrAduROXjO</t>
  </si>
  <si>
    <t>https://drive.google.com/drive/folders/1y9bDAaEqN4gr-Be4jxNescc0gd-R2D6R</t>
  </si>
  <si>
    <t>https://drive.google.com/drive/folders/1Oc7WAG-5ESjrIrEE9Prg7B9_8P4QZ-7r</t>
  </si>
  <si>
    <t>https://drive.google.com/drive/folders/14KBoWTLzQxxVfyjA48NR9AXDqYM91Eof</t>
  </si>
  <si>
    <t>https://drive.google.com/drive/folders/19hNKHS2vxwfFaQ8MCxim3cwsM8SS2SCI</t>
  </si>
  <si>
    <t>JSW PAINTS PIXA</t>
  </si>
  <si>
    <t>AA 31-40 ABC U</t>
  </si>
  <si>
    <t>COLORS KANNADA</t>
  </si>
  <si>
    <t>https://youtu.be/s6Vkq9JnHOk?si=mlGa-N-3nZIAm604</t>
  </si>
  <si>
    <t>https://drive.google.com/drive/folders/1J294gkEbgfCJhi-EgOPGXdeLdhGQUAq1</t>
  </si>
  <si>
    <t>CENTER FRESH</t>
  </si>
  <si>
    <t>https://www.youtube.com/watch?v=74bVqUad3ho</t>
  </si>
  <si>
    <t>https://drive.google.com/drive/folders/1uHe4j74pzEjIQp2KGlX3gOgCweW4r3GF</t>
  </si>
  <si>
    <t>ADANI WILMAR LIMITED</t>
  </si>
  <si>
    <t>FORTUNE SOYA CHUNKS</t>
  </si>
  <si>
    <t>https://www.youtube.com/watch?si=r9Lxnetn011yiZ5k&amp;v=pABFiOy3X8w&amp;feature=youtu.be</t>
  </si>
  <si>
    <t>https://drive.google.com/drive/folders/1gLw_W9__aFTQxXi5y_lugGz_XHGeGfXh</t>
  </si>
  <si>
    <t>F 22-60 ABC U+R</t>
  </si>
  <si>
    <t>https://drive.google.com/drive/folders/10s2Kp8PpdiEMRKoPEwe_OdtwSgKl_ytJ</t>
  </si>
  <si>
    <t>PONDS BRIGHT BEAUTY FACE WASH</t>
  </si>
  <si>
    <t>F 18-25 ABCDE U+R</t>
  </si>
  <si>
    <t>STAR PLUS, COLORS, ZEE TV</t>
  </si>
  <si>
    <t>https://www.youtube.com/watch?v=JlAa-Ndad9s</t>
  </si>
  <si>
    <t>https://drive.google.com/drive/folders/1YDAoIexf_VYgEEPOY52xLlrYEWCJqobP</t>
  </si>
  <si>
    <t>PONDS BODY LOTION</t>
  </si>
  <si>
    <t>https://www.youtube.com/watch?v=cO1wdh5GL74</t>
  </si>
  <si>
    <t>https://drive.google.com/drive/folders/1kwkmowXKIDztjP46RekxT2akdgVN6F_T</t>
  </si>
  <si>
    <t>PROCTER &amp; GAMBLE HOME PRODUCTS</t>
  </si>
  <si>
    <t>TIDE MATIC LIQUID</t>
  </si>
  <si>
    <t>F 25+ AB U+R</t>
  </si>
  <si>
    <t>CONTROL vs TVC vs TVC+ICA</t>
  </si>
  <si>
    <t>https://youtu.be/j4Xw9AGxHw8?si=pc45vWHio-ZCJX5F</t>
  </si>
  <si>
    <t>https://drive.google.com/drive/folders/1ff-rSzjoPD99sid-PoZ4Kk2lNODH2t8f</t>
  </si>
  <si>
    <t>FORTUNE SUNLITE REFINED SUNFLOWER OIL</t>
  </si>
  <si>
    <t>https://drive.google.com/drive/folders/1GKODWrNRO7mhXCdqiwjGinsRblEP9GR4</t>
  </si>
  <si>
    <t>https://drive.google.com/drive/folders/1kce2fYHgLKAsWObuWt6u5hTqXU8c1DyE</t>
  </si>
  <si>
    <t>F 22-60 AB U+R</t>
  </si>
  <si>
    <t>https://www.youtube.com/watch?v=IOhIkXbi3_Y</t>
  </si>
  <si>
    <t>https://drive.google.com/drive/folders/19W37GkCWzVDeRyzHSkU2I5NKtVpfJDzy</t>
  </si>
  <si>
    <t>LOANS-PERSONAL/PROFESSIONAL</t>
  </si>
  <si>
    <t>TATA CAPITAL LTD</t>
  </si>
  <si>
    <t>TATA CAPITAL MULTIPLE LOANS</t>
  </si>
  <si>
    <t>AA 25-50 ABCDE U+R</t>
  </si>
  <si>
    <t>https://drive.google.com/drive/folders/1LjGkpUanEwkh4R_XTRy2NFlv8msfCL3W</t>
  </si>
  <si>
    <t>https://drive.google.com/drive/folders/1FTCrZWslj0FQQor3DHeKV-t2Y3ke4Ess</t>
  </si>
  <si>
    <t>LIPSTICKS</t>
  </si>
  <si>
    <t>SUGAR POP ULTRASTAY TRANSFERPROOF LIPSTICK</t>
  </si>
  <si>
    <t>F 15-40 BC U</t>
  </si>
  <si>
    <t>https://www.youtube.com/watch?v=l9kJu091YtQ</t>
  </si>
  <si>
    <t>https://drive.google.com/drive/folders/1tNYw_o2sb_6DY4Gt3baGThb6hWjxTAu6</t>
  </si>
  <si>
    <t>https://www.youtube.com/watch?v=r198Mb4Qw_g</t>
  </si>
  <si>
    <t>https://drive.google.com/drive/folders/1YlzJNzVrBzL0ZpP3LpYzIohPIveLwItQ</t>
  </si>
  <si>
    <t>https://www.youtube.com/watch?v=xEZbsTYKBtM</t>
  </si>
  <si>
    <t>https://drive.google.com/drive/folders/1JJkyCOykS39Zxv8XiTLisRFHLmS5mrXU</t>
  </si>
  <si>
    <t>VERMICELLI</t>
  </si>
  <si>
    <t>AASHIRVAAD VERMICELLI</t>
  </si>
  <si>
    <t>OCT-NOV 2024</t>
  </si>
  <si>
    <r>
      <rPr>
        <rFont val="Nunito"/>
        <color rgb="FF1155CC"/>
        <sz val="10.0"/>
        <u/>
      </rPr>
      <t>PAYTM.COM</t>
    </r>
  </si>
  <si>
    <r>
      <rPr>
        <rFont val="Nunito"/>
        <sz val="10.0"/>
      </rPr>
      <t xml:space="preserve"> </t>
    </r>
    <r>
      <rPr>
        <rFont val="Nunito"/>
        <color rgb="FF1155CC"/>
        <sz val="10.0"/>
        <u/>
      </rPr>
      <t>https://drive.google.com/drive/folders/1bmXYaar_E1U_4O1xI8qFpds81rGVz-yT?usp=share_link</t>
    </r>
  </si>
  <si>
    <r>
      <rPr>
        <rFont val="Nunito"/>
        <sz val="10.0"/>
      </rPr>
      <t xml:space="preserve"> </t>
    </r>
    <r>
      <rPr>
        <rFont val="Nunito"/>
        <color rgb="FF1155CC"/>
        <sz val="10.0"/>
        <u/>
      </rPr>
      <t>https://drive.google.com/drive/folders/1bmXYaar_E1U_4O1xI8qFpds81rGVz-yT?usp=share_link</t>
    </r>
  </si>
  <si>
    <r>
      <rPr>
        <rFont val="Nunito"/>
        <sz val="10.0"/>
      </rPr>
      <t xml:space="preserve"> </t>
    </r>
    <r>
      <rPr>
        <rFont val="Nunito"/>
        <color rgb="FF1155CC"/>
        <sz val="10.0"/>
        <u/>
      </rPr>
      <t>https://drive.google.com/drive/folders/1bmXYaar_E1U_4O1xI8qFpds81rGVz-yT?usp=share_link</t>
    </r>
  </si>
  <si>
    <r>
      <rPr>
        <rFont val="Nunito"/>
        <sz val="10.0"/>
      </rPr>
      <t xml:space="preserve"> </t>
    </r>
    <r>
      <rPr>
        <rFont val="Nunito"/>
        <color rgb="FF1155CC"/>
        <sz val="10.0"/>
        <u/>
      </rPr>
      <t>https://drive.google.com/drive/folders/1bmXYaar_E1U_4O1xI8qFpds81rGVz-yT?usp=share_link</t>
    </r>
  </si>
  <si>
    <t>Data Availability</t>
  </si>
  <si>
    <t xml:space="preserve">TOP OF MIND </t>
  </si>
  <si>
    <t>SPONTANEOUS BRAND RECALL</t>
  </si>
  <si>
    <t>AIDED BRAND RECALL</t>
  </si>
  <si>
    <t>MESSAGE RECALL</t>
  </si>
  <si>
    <t>AD LIKEABILITY</t>
  </si>
  <si>
    <t>FAVORABILITY</t>
  </si>
  <si>
    <t>PURCHASE INTENT</t>
  </si>
  <si>
    <t>TOP OF MIND</t>
  </si>
  <si>
    <t>SPONTANEOUS</t>
  </si>
  <si>
    <t>EYETRACKING DBI</t>
  </si>
  <si>
    <t>EYETRACKING TICKER</t>
  </si>
  <si>
    <t>EYETRACKING DCA</t>
  </si>
  <si>
    <t>VIEWERSHIP</t>
  </si>
  <si>
    <t>Main Brand</t>
  </si>
  <si>
    <t>Target Audience</t>
  </si>
  <si>
    <t>#DBI_Spots / Seconds</t>
  </si>
  <si>
    <t>Month</t>
  </si>
  <si>
    <t>Country</t>
  </si>
  <si>
    <t>Agency Name</t>
  </si>
  <si>
    <t>Agency Network</t>
  </si>
  <si>
    <t>Sector</t>
  </si>
  <si>
    <t>Category</t>
  </si>
  <si>
    <t>Sub Category</t>
  </si>
  <si>
    <t>Advertiser</t>
  </si>
  <si>
    <t>Brand</t>
  </si>
  <si>
    <t>Channel/s</t>
  </si>
  <si>
    <t>Programs</t>
  </si>
  <si>
    <t>Artwork Creative</t>
  </si>
  <si>
    <t>Viewership</t>
  </si>
  <si>
    <t>Eye-tracking</t>
  </si>
  <si>
    <t>BLI Study</t>
  </si>
  <si>
    <t>Study Type</t>
  </si>
  <si>
    <t>Post Campaign report</t>
  </si>
  <si>
    <t>TOM - CONTROL</t>
  </si>
  <si>
    <t>TOM - BOTTOM PANEL ONLY</t>
  </si>
  <si>
    <t>TOM - DBI ONLY</t>
  </si>
  <si>
    <t>TOM - DBI</t>
  </si>
  <si>
    <t>TOM - TVC+DBI</t>
  </si>
  <si>
    <t>PPS INCREASE
(CNTRL VS DBI)</t>
  </si>
  <si>
    <t>TOM - %INCREASE
(TVC VS DBI)</t>
  </si>
  <si>
    <t>PPS INCREASE
(TVC VS TVC+DBI)</t>
  </si>
  <si>
    <t>TOM - %INCREASE
(DBI VS TVC+DBI)</t>
  </si>
  <si>
    <t>SP - CONTROL</t>
  </si>
  <si>
    <t>SP - PANEL ONLY</t>
  </si>
  <si>
    <t>SP - DBI ONLY</t>
  </si>
  <si>
    <t>SP - DBI</t>
  </si>
  <si>
    <t>SP - TVC</t>
  </si>
  <si>
    <t>SP - TVC+DBI</t>
  </si>
  <si>
    <t>SP - %INCREASE
(DBI VS TVC+DBI)</t>
  </si>
  <si>
    <t>TA - CONTROL</t>
  </si>
  <si>
    <t>TA - PANEL ONLY</t>
  </si>
  <si>
    <t>TA - DBI ONLY</t>
  </si>
  <si>
    <t>TA - DBI</t>
  </si>
  <si>
    <t>TA - TVC</t>
  </si>
  <si>
    <t>TA - TVC+DBI</t>
  </si>
  <si>
    <t>TA - %INCREASE
(DBI VS TVC+DBI)</t>
  </si>
  <si>
    <t>MR - CONTROL</t>
  </si>
  <si>
    <t>MR - PANEL ONLY</t>
  </si>
  <si>
    <t>MR - DBI ONLY</t>
  </si>
  <si>
    <t>MR - %INCREASE
(DBI VS TVC+DBI)</t>
  </si>
  <si>
    <t>AL - CONTROL</t>
  </si>
  <si>
    <t>AL - PANEL ONLY</t>
  </si>
  <si>
    <t>AL - DBI ONLY</t>
  </si>
  <si>
    <t>AL - TVC+DBI</t>
  </si>
  <si>
    <t>AL - %INCREASE
(CNTRL VS DBI)</t>
  </si>
  <si>
    <t>AL - %INCREASE
(TVC VS DBI)</t>
  </si>
  <si>
    <t>AL - %INCREASE
(TVC VS TVC+DBI)</t>
  </si>
  <si>
    <t>AL - %INCREASE
(DBI VS TVC+DBI)</t>
  </si>
  <si>
    <t>FV - CONTROL</t>
  </si>
  <si>
    <t>FV - PANEL ONLY</t>
  </si>
  <si>
    <t>FV - DBI ONLY</t>
  </si>
  <si>
    <t>FV - DBI</t>
  </si>
  <si>
    <t>FV - TVC</t>
  </si>
  <si>
    <t>FV - TVC+DBI</t>
  </si>
  <si>
    <t>FV - %INCREASE
(DBI VS TVC+DBI)</t>
  </si>
  <si>
    <t>PI - CONTROL</t>
  </si>
  <si>
    <t>PI - PANEL ONLY</t>
  </si>
  <si>
    <t>PI - DBI ONLY</t>
  </si>
  <si>
    <t>PI - %INCREASE
(DBI VS TVC+DBI)</t>
  </si>
  <si>
    <t>PPS INCREASE (PRE VS POST)</t>
  </si>
  <si>
    <t>Viewability (%)</t>
  </si>
  <si>
    <t>Time to First Fixation</t>
  </si>
  <si>
    <t>Time spent (secs)</t>
  </si>
  <si>
    <t>Viewability</t>
  </si>
  <si>
    <t>Time spent</t>
  </si>
  <si>
    <t>TVC GRPs</t>
  </si>
  <si>
    <t>DBI/DCA GRPs</t>
  </si>
  <si>
    <t>Ave. Break TVR</t>
  </si>
  <si>
    <t>Ave. DBI TVR</t>
  </si>
  <si>
    <t>% Uplift</t>
  </si>
  <si>
    <t>Demo Reel</t>
  </si>
  <si>
    <t>Campaign Reel</t>
  </si>
  <si>
    <t>SUNSILK</t>
  </si>
  <si>
    <t>F 18-45, MHI 1K+, Malay</t>
  </si>
  <si>
    <t>December</t>
  </si>
  <si>
    <t>Malaysia</t>
  </si>
  <si>
    <t>TOILETRIES</t>
  </si>
  <si>
    <t>HAIR SHAMPOO &amp; CONDITIONER</t>
  </si>
  <si>
    <t>HAIR SHAMPOO</t>
  </si>
  <si>
    <t>UNILEVER MALAYSIA</t>
  </si>
  <si>
    <t>SUNSILK HIJAB RECHARGE SHAMPOO</t>
  </si>
  <si>
    <t>TV3, TV9</t>
  </si>
  <si>
    <t>N.A.</t>
  </si>
  <si>
    <t>Available</t>
  </si>
  <si>
    <t>https://drive.google.com/open?id=1MDzBne03uzFX3QEgr2SPfX_GFaHoPZP4</t>
  </si>
  <si>
    <t>ALHA ALFA</t>
  </si>
  <si>
    <t>Female 15+ Years</t>
  </si>
  <si>
    <t>ALHA ALFA RICH LEGACY S/B</t>
  </si>
  <si>
    <t>ALHA ALFA COSMETICS</t>
  </si>
  <si>
    <t>TV3</t>
  </si>
  <si>
    <t>WAYANG, LESTARY, CEREKA PILIHAN, CEREKARAMA, JALAN JALAN CARI MAKAN, IRIS, DAHLIA</t>
  </si>
  <si>
    <t>https://drive.google.com/open?id=1GNH64uBd5F1abptXdgnAy0OpKLnMktI9</t>
  </si>
  <si>
    <t>CELCOM</t>
  </si>
  <si>
    <t>15-34, Other Urban</t>
  </si>
  <si>
    <t>November</t>
  </si>
  <si>
    <t>COMMUNICATION</t>
  </si>
  <si>
    <t>MOBILE LINE SERVICES</t>
  </si>
  <si>
    <t>CELCOM-X.PAX PREPAID</t>
  </si>
  <si>
    <t>TV3, NTV7</t>
  </si>
  <si>
    <t>IRIS, ALAM STORY, DAHLIA, AKASIA BINGE, LUNA, DIAN, LESTARY, THE SHERRY SHOW</t>
  </si>
  <si>
    <t>https://drive.google.com/open?id=1eq7vzi1pNv0B4K6ErDdcwTopQX2x7bm0</t>
  </si>
  <si>
    <t>FERNLEAF</t>
  </si>
  <si>
    <t>Malay Female, Marketing Housewife HHI 1K+</t>
  </si>
  <si>
    <t>September</t>
  </si>
  <si>
    <t>BEVERAGE-NON ALCOHOLIC</t>
  </si>
  <si>
    <t>DAIRY-UHT MILK</t>
  </si>
  <si>
    <t>FONTERRA BRANDS (M) S/B</t>
  </si>
  <si>
    <t>FERNLEAF FULL CREAM MILK/CHOCOLATE UHT</t>
  </si>
  <si>
    <t>IRIS, LESTARY, LOCAL DRAMA REPEAT, DAHLIA, AZALEA, ZEHRA</t>
  </si>
  <si>
    <t>https://drive.google.com/open?id=1481hzMEUhT6E4yEUckdoY1aJF1oA9cf5</t>
  </si>
  <si>
    <t>DUTCH LADY</t>
  </si>
  <si>
    <t>Mums with kids, aged 4-14 HHI, 1K+ (MYR)</t>
  </si>
  <si>
    <t>October</t>
  </si>
  <si>
    <t>DUTCH LADY INDUSTRIES BHD</t>
  </si>
  <si>
    <t>DUTCH LADY PUREFARM MILK UHT</t>
  </si>
  <si>
    <t>AZALEA, DAHLIA, IRIS, ZEHRA, CEREKA PILIHAN, CEREKARAMA, AKASIA BINGE</t>
  </si>
  <si>
    <t>https://drive.google.com/open?id=1agvL_7XsMn06x6u8SwDaVQ52E4t0kboj</t>
  </si>
  <si>
    <t>MCDONALD</t>
  </si>
  <si>
    <t>People 25-39 Malay</t>
  </si>
  <si>
    <t>FAST FOOD CENTRE</t>
  </si>
  <si>
    <t>GERBANG ALAF REST S/B</t>
  </si>
  <si>
    <t>MCDONALD'S HAMBURGER RESTAURANT</t>
  </si>
  <si>
    <t>AZALEA, ZEHRA, CEREKA PILIHAN, DAHLIA, IRIS, JALAN JALAN CARI MAKAN, ANUG. SKRIN, AKASIA BINGE</t>
  </si>
  <si>
    <t>https://drive.google.com/open?id=1V-BLSBPb0BC3lkeLxO1yECNNdEnSgeIa</t>
  </si>
  <si>
    <t>Urban, 30+ Years, RM 3K+</t>
  </si>
  <si>
    <t>INDUSTRIAL</t>
  </si>
  <si>
    <t>PAINTS &amp; ACCESSORIES</t>
  </si>
  <si>
    <t>PAINT</t>
  </si>
  <si>
    <t>NIPPON PAINT (M) S/B</t>
  </si>
  <si>
    <t>NIPPON PAINT WEATHERBOND</t>
  </si>
  <si>
    <t>AZALEA, IRIS, ZEHRA, CEREKA PILIHAN, DAHLIA, CEREKARAMA, JALAN JALAN CARI MAKAN, AKASIA BINGE</t>
  </si>
  <si>
    <t>https://drive.google.com/open?id=1NZLtNC8NV_MxZGhfWsISfO_bVOtjqJ7r</t>
  </si>
  <si>
    <t>PANADOL</t>
  </si>
  <si>
    <t>People 25+</t>
  </si>
  <si>
    <t>PHARMACEUTICAL</t>
  </si>
  <si>
    <t>FEVER &amp; HEADACHE REMEDY</t>
  </si>
  <si>
    <t>FEVER REMEDY</t>
  </si>
  <si>
    <t>PANADOL ACTIFAST</t>
  </si>
  <si>
    <t>AZALEA, DAHLIA, IRIS, ZEHRA, CEREKA PILIHAN, AKASIA BINGE, ANUG. SKRIN</t>
  </si>
  <si>
    <t>https://drive.google.com/open?id=1PEdL3vqA2w0W1GoNv1ixPff1OzaO-qt2</t>
  </si>
  <si>
    <t>RIBENA</t>
  </si>
  <si>
    <t>Mom with Kids aged 4-14</t>
  </si>
  <si>
    <t>ASIAN DRINKS</t>
  </si>
  <si>
    <t>DRINKS</t>
  </si>
  <si>
    <t>RIBENA (BOTTLE)</t>
  </si>
  <si>
    <t>TV3, 8TV</t>
  </si>
  <si>
    <t>ZEHRA, CEREKAPILIHAN, CEREKARAMA, AKASIA BINGE, AZALEA, DAHLIA, IRIS, BEST OF TVB, LOCAL DRAMA REPEAT, TVB WEEKEND, BEST OF LOCAL</t>
  </si>
  <si>
    <t>https://drive.google.com/open?id=1D7Tan7G6-kz9xYF4f4Zl0dZvyAJvzyyW</t>
  </si>
  <si>
    <t>Chinese 25+</t>
  </si>
  <si>
    <t>8TV</t>
  </si>
  <si>
    <t>PRIMORI 8, LOCAL DRAMA REPEAT, FOOTPRINTS IN HISTORY, TVB WEEKEND</t>
  </si>
  <si>
    <t>https://drive.google.com/open?id=1kG1gGS9jR1hc_G1zCgZTKSNM4yCm6C8y</t>
  </si>
  <si>
    <t>Mom with Kids age between 4-14, MHI 1K+</t>
  </si>
  <si>
    <t>March</t>
  </si>
  <si>
    <t>DAIRY-SKIM/LOW FAT MILK</t>
  </si>
  <si>
    <t>DUTCH LADY +PROTEIN LOW FAT HI.CAL.MILK</t>
  </si>
  <si>
    <t>AZALEA, DRAMA SERIES BINGE, LESTARY, DAHLIA, CEREKARAMA, IRIS</t>
  </si>
  <si>
    <t>https://drive.google.com/open?id=1H6TOaJXuaEr6PhX16g7tTRGw7jVQVKJF</t>
  </si>
  <si>
    <t>Mom with Kids age between 4-14, MHI 1K+ Malay</t>
  </si>
  <si>
    <t>May</t>
  </si>
  <si>
    <t>AZALEA, DRAMA SERIES BINGE, LESTARY, CEREKARAMA, IRIS, CEREKA PILIHAN</t>
  </si>
  <si>
    <t>https://drive.google.com/open?id=1nVUhVVShZ-GUYOs3ob1tg09WU9-nYMrG</t>
  </si>
  <si>
    <t>MENTOS</t>
  </si>
  <si>
    <t>15-34, All Adults</t>
  </si>
  <si>
    <t>FOODSTUFF</t>
  </si>
  <si>
    <t>CONFECTIONERY-SWEETS</t>
  </si>
  <si>
    <t>SWEETS</t>
  </si>
  <si>
    <t>SOCMA TRADING (M) S/B</t>
  </si>
  <si>
    <t>MENTOS MINT</t>
  </si>
  <si>
    <t>ASTRO</t>
  </si>
  <si>
    <t>KAN KU KEJAR CINTAMU</t>
  </si>
  <si>
    <t>https://drive.google.com/open?id=19pc8P_dC-L8uYKK_qzVRAu76VRR2tx8L</t>
  </si>
  <si>
    <t>SEASON</t>
  </si>
  <si>
    <t>F&amp;N COCA-COLA (M) S/B</t>
  </si>
  <si>
    <t>SEASONS ICE LEMON TEA(B)</t>
  </si>
  <si>
    <t>AZALEA, CEREKA PILIHAN, DRAMA SERIES BINGE, IRIS, LESTARY, CEREKARAMA</t>
  </si>
  <si>
    <t>https://drive.google.com/open?id=1I9veqsQEfFbgG9cBub-8Dws24VcMNip3</t>
  </si>
  <si>
    <t>DOMINO'S</t>
  </si>
  <si>
    <t>DOMMAL FOOD SERVICES</t>
  </si>
  <si>
    <t>DOMINO'S PIZZA-C'TEST</t>
  </si>
  <si>
    <t>https://drive.google.com/open?id=1XgEm4LfmKdmHkRYJZXvEGRUfh_Qrd7H6</t>
  </si>
  <si>
    <t>25-49, All Adults</t>
  </si>
  <si>
    <t>SEASONS SOYA DRINK(PKT)</t>
  </si>
  <si>
    <t>https://drive.google.com/open?id=1ztoeT1BRRD6Gowe_c-S7Gj_cgJyzJz3L</t>
  </si>
  <si>
    <t>SAJI OIL</t>
  </si>
  <si>
    <t>Marketing Housewife</t>
  </si>
  <si>
    <t>FELDA IFFCO S/B</t>
  </si>
  <si>
    <t>SAJI COOKING OIL</t>
  </si>
  <si>
    <t>AZALEA, WAYANG, DRAMA SERIES BINGE, IRIS, LESTARY, CEREKARAMA, 1,2.. BAKAR KUIH RAYA</t>
  </si>
  <si>
    <t>https://drive.google.com/open?id=1oSXKiV4eyVdpMOGVclJRxinE5ZwP958z</t>
  </si>
  <si>
    <t>LAZADA</t>
  </si>
  <si>
    <t>20-34, Female</t>
  </si>
  <si>
    <t>July</t>
  </si>
  <si>
    <t>RETAIL-OTHERS</t>
  </si>
  <si>
    <t>ECART SERVICES M'SIA S/B</t>
  </si>
  <si>
    <t>LAZADA ONLINE SHOPPING</t>
  </si>
  <si>
    <t>https://drive.google.com/open?id=1Bgfe3gZEZoGxSEQ4s9C_jp5ilClnvWZH</t>
  </si>
  <si>
    <t>LESTARY, DAHLIA, CEREKARAMA, LOCAL DRAMA REPEAT, LOCAL PROGRAM REPEAT</t>
  </si>
  <si>
    <t>https://drive.google.com/open?id=1bSJ4nWQxcdb0NwSWE37xjQn9h9FV2so-</t>
  </si>
  <si>
    <t>LHDN</t>
  </si>
  <si>
    <t>21+</t>
  </si>
  <si>
    <t>GOVERNMENT,SOCIAL &amp; POLITICAL ORG.</t>
  </si>
  <si>
    <t>GOVERNMENT INSTITUTIONS-LOCAL</t>
  </si>
  <si>
    <t>GOVERNMENT</t>
  </si>
  <si>
    <t>LEMBAGA HASIL DALAM NEGERI</t>
  </si>
  <si>
    <t>LEMB.HASIL DALAM NEGERI</t>
  </si>
  <si>
    <t>DAHLIA, CEREKARAMA</t>
  </si>
  <si>
    <t>N.A</t>
  </si>
  <si>
    <t>https://drive.google.com/open?id=1NFUOd_mHJo59UHshLCAwswBRwUc03p6b</t>
  </si>
  <si>
    <t>SHELL</t>
  </si>
  <si>
    <t>18-44, Malay</t>
  </si>
  <si>
    <t>AUTOMOTIVE</t>
  </si>
  <si>
    <t>MOTOR OIL</t>
  </si>
  <si>
    <t>SHELL MALAYSIA</t>
  </si>
  <si>
    <t>SHELL ADVANCE MOTOR OIL</t>
  </si>
  <si>
    <t>SURI HATI MR.PILOT</t>
  </si>
  <si>
    <t>https://drive.google.com/open?id=1PjQm1Mm9dnej55TPHOVQIY2uLHEAA40H</t>
  </si>
  <si>
    <t>15-34, Mass Youth</t>
  </si>
  <si>
    <t>September - October</t>
  </si>
  <si>
    <t>LESTARY, DAHLIA, IRIS, CEREKARAMA, LOCAL DRAMA REPEAT, LOCAL PROGRAM REPEAT</t>
  </si>
  <si>
    <t>https://drive.google.com/open?id=1ek2MRU6Nm_MTZIesWn0PeXU_rXuWPz7s</t>
  </si>
  <si>
    <t>AZALEA, DAHLIA, LESTARY, DRAMA SERIES BINGE, CEREKARAMA</t>
  </si>
  <si>
    <t>https://drive.google.com/open?id=1VwgLcO4-5rGtQKMqdNHFPyXknE4dvzZC</t>
  </si>
  <si>
    <t>AZALEA, DAHLIA, IRIS, SENDA PAGI, DAPUR PANAS, DRAMA REPEAT</t>
  </si>
  <si>
    <t>https://drive.google.com/open?id=1Nn6xiGkhaqp2o32Jx4vbY43-tMupPzrE</t>
  </si>
  <si>
    <t>Male &amp; Female, 16+, Malay, Sub-urban</t>
  </si>
  <si>
    <t>November - December</t>
  </si>
  <si>
    <t>DOMMAL FOOD SERVICE</t>
  </si>
  <si>
    <t>DOMINO'S PIZZA (FAST FOOD)</t>
  </si>
  <si>
    <t>AZALEA, WAYANG, DRAMA SERIES BINGE, IRIS, LESTARY, CEREKARAMA, DAHLIA</t>
  </si>
  <si>
    <t>All Adults, 18+</t>
  </si>
  <si>
    <t>PETROL</t>
  </si>
  <si>
    <t>SHELL FUELSAVE 95-C'TEST</t>
  </si>
  <si>
    <t>TV3, ASTRO</t>
  </si>
  <si>
    <t>AZALEA, LESTARY, CEREKARAMA, DAHLIA, POP YEAH YEAH, CURI CURI CINTA, KECUNDANG SEBELUM MENJANDA, SURI KATRIANA, TEBUS, SETELAH TERLAFADZNYA AKAD, KISAH SERAM HOSTEL</t>
  </si>
  <si>
    <t>https://drive.google.com/open?id=1rOV3PawkcwJPADT2yr6Uszqcaxv_tuCU</t>
  </si>
  <si>
    <t>AZALEA -TERBAIK DARIKU, C'RAMA -SULUHKAN AKU CAHAYA, DAHLIA -AKU CINTA DIA, JANGAN BENCI CINTAKU, KERANA ANISA, LESTARY -BUDAK TEBING, WAYANG -MENGHITUNG RAHMAT, WAYANG -NYAMUK TAK BERDOSA</t>
  </si>
  <si>
    <t>https://drive.google.com/file/d/11edOQt_Jr0nuWmmVQVrOP-5rawrEHm-y/view?usp=sharing</t>
  </si>
  <si>
    <t>AZALEA -TERBAIK DARIKU, DAHLIA -AKU CINTA DIA, MISI LAKSA DAN LAKSAM, WAYANG -NYAMUK TAK BERDOSA</t>
  </si>
  <si>
    <t>https://drive.google.com/file/d/1R1EKEYgAYMNLoP_M4ykDM9N2_VH_BKdi/view?usp=sharing</t>
  </si>
  <si>
    <t>April-May</t>
  </si>
  <si>
    <t>AZALEA –PIA, CEREKA AHAD -INSAN TERPILIH, C'RAMA –AMANAT, C'RAMA -JIHAD RAMADAN, DIA MENANTU RAHSIA, JALAN JALAN MAKAN ANGIN, JANGAN BENCI CINTAKU, JEJAK KARMILA, LESTARY -KAMPUNG PEOPLE, LESTARY -THE GADIS, WAYANG -AISHA&amp;PROJEK DAPUR R., WAYANG -RAMADHAN BER.SYAWAL</t>
  </si>
  <si>
    <t>https://drive.google.com/file/d/17fapVu3u-wfC_dWc4oge5lRa_p3ZTskG/view?usp=sharing</t>
  </si>
  <si>
    <t>ADABI</t>
  </si>
  <si>
    <t>Woman, 25 – 45 Years</t>
  </si>
  <si>
    <t>April</t>
  </si>
  <si>
    <t>SPICES,HERBS,SAUCES,DRESSING</t>
  </si>
  <si>
    <t>PENGANTIN MUSIM SALJU, MONALISA, DEMI RINDUMU, ABANG LONG FADIL 2, POLIS EVO, QADR, BIKERS KENTAL, TOMBIRUO, MAN LAKSA, SALAM CINTA USTAZAH HUSNA</t>
  </si>
  <si>
    <t>https://drive.google.com/file/d/14PVmUX_Gs4-r5cEvONXCJy2_169sQ-2S/view?usp=sharing</t>
  </si>
  <si>
    <t>LG PURICARE</t>
  </si>
  <si>
    <t>Urban Malay 25 – 54 Years</t>
  </si>
  <si>
    <t>HOUSEHOLD PRODUCT</t>
  </si>
  <si>
    <t>WATER FILTER</t>
  </si>
  <si>
    <t>WATERFILTER</t>
  </si>
  <si>
    <t>LG ELECTRONICS</t>
  </si>
  <si>
    <t>HERO SEORANG CINDERELLA, SEMBILAN, CIK REEN CIK NGOKNGEK RAYA, CERITA RAYA LUAR BIASA, BATANG BURUK LESUNG BATU, PERSONAL SHOPPER, MALAM INI AKU MENANGIS, KEMBALIKAN SYAWALKU, MONALISA, PERANG JOZLYN BALIK RAYA, AKU BENCI KPOP, SEPAHTU MERCUN RAYA, SUAMIKU ENCIK BERUANG, WAK SAYANG LU, BUKAN CERITA CINTA KITA</t>
  </si>
  <si>
    <t>https://drive.google.com/file/d/1fGfPJrSy3HlfCdTZGxSRNFba-bKxbuhD/view?usp=sharing</t>
  </si>
  <si>
    <t>SOBELLA</t>
  </si>
  <si>
    <t>Mass Malay 15 – 29 Years</t>
  </si>
  <si>
    <t>PINJAMKAN HATIKU, DUA, KULIT, BUKAN CINTA MALAIKAT, WAU KASIH, OPOCOT THE MOVIE, MONALISA , SATUKAN RASA, HANTU WEFIE, TANGISAN KUBUR, KAD RAYA DALAM KOLONG</t>
  </si>
  <si>
    <t>https://drive.google.com/file/d/1ufq0qU4FO-caIrXpsQV4OB7WCiq6NVKV/view?usp=sharing</t>
  </si>
  <si>
    <t>SUBWAY</t>
  </si>
  <si>
    <t>Urban Malay 18 – 45 Years</t>
  </si>
  <si>
    <t>May-June</t>
  </si>
  <si>
    <t>RESTAURANT</t>
  </si>
  <si>
    <t>SUBWAY CAFE</t>
  </si>
  <si>
    <t>DAHLIA – SEIN DAN LUNA, AZALEA – KAMAR KAMARIAH, LESTARY – LEFTENAN ZANA, C’RAMA – SYAWAL MENCARI CINTA, DRAMA SERIES BINGE – CINTA FATAMORGANA, HERO SEORANG CINDERELLA, CERITA RAYA LUAR BIASA, BATANG BURUK LESUNG BATU, SEMBILAN, CIK REEN CIK NGOKNGEK RAYA ,PERSONAL SHOPPER, MALAM INI AKU MENANGIS, KEMBALIKAN SYAWALKU, MONALISA, PERANG JOZLYN BALIK RAYA, AKU BENCI KPOP, SUAMIKU ENCIK BERUANG , WAK SAYANG LU, AKU BENCI RAYA, BUKAN CERITA CINTA KITA, AWAK SANGAT NAKAL</t>
  </si>
  <si>
    <t>https://drive.google.com/file/d/1mYxrb15TffPkqvECy9gp_qFAyZeLhqS8/view?usp=sharing</t>
  </si>
  <si>
    <t>FOODPANDA</t>
  </si>
  <si>
    <t>Adults 25-44</t>
  </si>
  <si>
    <t>July-September</t>
  </si>
  <si>
    <t>SERVICE</t>
  </si>
  <si>
    <t>SHIPPING/COURIER SERVICES</t>
  </si>
  <si>
    <t>FOODPANDA M'SIA S/B</t>
  </si>
  <si>
    <t>TV3, TV9, 8TV, ASTRO</t>
  </si>
  <si>
    <t>PRIMORI 8 - WHILE YOU WERE AWAY, PRIMORI 8 - SHIMMERING FIREWORK, PRIMORI 8 – MY ONE IN A MILLION, HO CHAK! TV9, AMMAR &amp; OPI, LARA CINTA AMEENA, CINTA HATI BATU TV3, AZALEA – DIA YANG KU CINTA, AZALEA – SETELAH CINTA ITU PERGI, DAHLIA - ADAM CHEMPAKA, DAHLIA – CIK CINDERELLA &amp; EN.TEN, C'RAMA - REZEKI TANPA ALAMAT, C'RAMA – LULUH, C’RAMA – MAAF DARI KHILAF, C’RAMA – MILIK KITA, DRAMA SERIES BINGE - CINTA FATAMORGANA, DRAMA SERIES BINGE – PENCIPTA PEGANG WAKT, LESTARY - HILANG YANG KEMBALI, LESTARY – PINK SMILE, LESTARY – PINK SMILE, LESTARY – KAMPUNG PEOPLE 2 TQ CAPTAIN, AWAK SANGAT NAKAL, KEKASIH ELEKTRIK, TUAN ANAS MIKAE, PINTU NO.9 MASJID NABAWI, BUDOK KUBA, CUBIT CUBIT CINTA, CEMBURU SEORANG PEREMPUAN, DUIT KAWIN, WARTAWAN KAMPUNG, SALAM DARI SYURGA, SHIRO, BERMULA SEBUAH CERITA, SATU TAHUN LAGI, TOLONG SEMPURNAKAN CINTA MAMI,DUDA PUJAAN DARA, CINTA ELEVATOR, OPOCOT THE MOVIE, ARENA KAMPUNG PANGGANG, PEREMPUAN LINDUNGAN KAABAH, KEMBALIKAN SYAWALKU, TERSUKA TANPA SENGAJA , CIK PUAN SINDERELLA , JALAN SESAT KE SYURGA, SURAT BUAT BEKAL ISTRIKU , TIJAH MAIDHATTAN ,KAIN, BATU &amp; GUNTING , KAU ROADBLOCK HATIKU , AKU TAK GILA , KIAH PI JEPUN, CERITA DALAM KAIN, PENGANTIN LARI CULIK ARTIS, ROTI CANAI LOVE STORY, ABANG BOMBA I LOVE YOU, CHANDELIER , LUAR BIASA , CINTA HERO MALAYA, TANAH KUBUR, KELUARGA ISKANDAR,CRUSH NEXT DOOR , USTAZ KOREA SEBELAH RUMAH , OH SPEAK ENGLISH PLEASE, CIK OXFORD MR MESIR, AKU BISU, DIA DIAM, ANAIS PATAH HATI PERTAMA KALI , SHA &amp; SHAH, ROCK OO ,BIARKAN CINTA TERSENYUM LAGI ,BILA HATI PEREMPUAN MENJERIT , LAMPU MERAH , KALA MALAM – KASYAF GELANG IBLIS, TOMBIRUO PENUNGGU RIMBA ,MINAH GANGSTER</t>
  </si>
  <si>
    <t>https://drive.google.com/file/d/1zN_06wn1zdki2ZGJGgtWjiHqHx-EkR8j/view?usp=sharing</t>
  </si>
  <si>
    <t>SAFI</t>
  </si>
  <si>
    <t>Malay F 15-44yrs HHI 1K+</t>
  </si>
  <si>
    <t>FACE CARE-WOMAN</t>
  </si>
  <si>
    <t>WIPRO UNZA (M) S/B</t>
  </si>
  <si>
    <t>SAFI FRUITY FRESH CLEANSER, SAFI BALQIS</t>
  </si>
  <si>
    <t>DAHLIA – CIK CINDERELLA &amp; EN.TENGKU, DAHLIA – MR DONAT KARAMEL, AZALEA – ANDAINYA TAKDIR, AZALEA – SETELAH CINTA ITU PERGI, TIADA ARAH JODOH KITA, WAYANG – BINGKAI KACAMENARA CINTA,WAYANG – WANGSIT TERAKHIR,ARIA – ADELLE, MIMPI SABRINA, KAMPUNG PEOPLE,CINTA HATI BATU</t>
  </si>
  <si>
    <t>https://drive.google.com/file/d/1rUa8zhQioEhrm6j9srYmsHkXzlkiG-RV/view?usp=sharing</t>
  </si>
  <si>
    <t>CONNECT ME</t>
  </si>
  <si>
    <t>All Adults, 15+</t>
  </si>
  <si>
    <t>October-November</t>
  </si>
  <si>
    <t>JIHAN NAK DISIPLIN ANAK, CEMBURU SEORANG PEREMPUAN, ANGKARA CINTA, ARENA KAMPUNG PANGGANG, SUAMI TANPA CINTA, AKADKU YANG TERAKHIR, SHIRO, BERMULA SEBUAH CERITA, KAIN, JARUM &amp; GUNTING, OPOCOT THE MOVIE, ARENA KAMPUNG PANGGANG, HIDUP, PERANGKAP PERKAWINAN, ASSALAMUALAIKUM CINTA, USTAZ KOREA SEBELAH RUMAH, JEJAKA TERHANGAT DI PASARAN</t>
  </si>
  <si>
    <t>https://drive.google.com/file/d/1a5iodu_ZHpHXQTd-xa-oBemWWxqjS4qr/view?usp=sharing</t>
  </si>
  <si>
    <t>AKASIA -CINTA SEKALI LAGI, AKASIA -RYAN ARALYN, ZALEA -ANDAINYA TAKDIR, AZALEA -ANDAINYA TAKDIR 2, AZALEA -SETELAH CINTA ITU PERGI, C'RAMA -BALIK KAMPUNG TAK , DAHLIA -CIK CINDERELLA&amp;EN.TEN.,DAHLIA -MR DONAT KARAMEL, J.K.K, JALAN JALAN CARI MAKAN, LESTARY -KAMPUNG PEOPLE 2, LESTARY -LELAKI LINGKUNGAN ,LESTARY -SANG PEWARIS, RUMAH SITI KHADIJAH, TIADA ARAH JODOH KITA,BEST OF TVB -WONDER WOMEN, HO CHAK!, PRIMORI 8 –DAYBREAK, PRIMORI 8 -DEAR NEIGHBOURS, KAMPUNG PEOPLE, MAT RUKUN, MIMPI SABRINA</t>
  </si>
  <si>
    <t>https://drive.google.com/file/d/1kdiqYPV1pMW6td5oGMTDLLNkUrl85OUV/view?usp=sharing</t>
  </si>
  <si>
    <t>January</t>
  </si>
  <si>
    <t>TERCIPTA SATU IKATAN, UNGUNYA CINTA, SIHIR PEMISAH, BIDADARI KIRIMAN TUHAN, DARI SINGMAH ESTET KE DOWNTOWN, DIVA DARI JAKARTA, JEJAKA TERHANGAT DI PASARAN, JODOH-JODOH ANISA, LELAKI MACAM DIA, MAMA ZOOMBA, MISTERI JAM VINTAGE, NAMA AKU BENG, POTONG, WARTAWAN KAMPUNG</t>
  </si>
  <si>
    <t>ET Only</t>
  </si>
  <si>
    <t>https://drive.google.com/file/d/1yY5S0ticqZ55lMyysrMRDGCApTDvHenq/view?usp=sharing</t>
  </si>
  <si>
    <t>All Adults 20-39</t>
  </si>
  <si>
    <t xml:space="preserve">Azalea – Aku Cinta Dia, Bukan Cinta Aku, Dahlia – Kau, Aku, Kita, Gerak Khas The Finale, Jalan-Jalan Cari Makan, Lestary – Semua Salahku, Papa Nak Menantu
</t>
  </si>
  <si>
    <t>TVC vs DBI vs TVC+DBI</t>
  </si>
  <si>
    <t>https://drive.google.com/file/d/1CUPU2vT6mv1XmKdLd5aI59q8s51eOtH3/view?usp=sharing</t>
  </si>
  <si>
    <t>AMANAT. ROMANTIKA 4 HARI 3 MALAM</t>
  </si>
  <si>
    <t>https://drive.google.com/file/d/1ypLtUKY2Cj3eOb9UHBj_4RwmIj-qdE_f/view?usp=sharing</t>
  </si>
  <si>
    <t xml:space="preserve">Dari Sigmah Estet ke Downtown, Jihan Spooky Show Bahagian 1, Jihan Spooky Show Bahagian 2, Jodoh - Jodoh Anissa, Matilah Nak Kembali , My Darling Inspector Daniel, My Future Husband, Perempuan Tanpa Dosa, Potong, Puaka Pak Selar, Rindu Awak Separuh Nyawa, Sayang Papa Saya Tak, Urusan Hati Cik Drama Queen, </t>
  </si>
  <si>
    <t>?</t>
  </si>
  <si>
    <t>https://drive.google.com/file/d/1FQ4pj7e34Jnr_OeOCQXpKC5q7H7ebcQ7/view?usp=sharing</t>
  </si>
  <si>
    <t>KINOHIMITS</t>
  </si>
  <si>
    <t>Adults 25-44 Chinese</t>
  </si>
  <si>
    <t>PHARMACEUTICAL-RANGE OF PRODUCTS</t>
  </si>
  <si>
    <t>TR NETWORKS (M) S/B</t>
  </si>
  <si>
    <t>KINOHIMITSU</t>
  </si>
  <si>
    <t>Best of TVB</t>
  </si>
  <si>
    <t>https://drive.google.com/file/d/1PE0O9z_9VmeD4uTpIWnTdCdEtsFHwFol/view?usp=sharing</t>
  </si>
  <si>
    <t>LUNO</t>
  </si>
  <si>
    <t>AA 30-49</t>
  </si>
  <si>
    <t>FINANCE</t>
  </si>
  <si>
    <t>FINANCIAL SERVICES</t>
  </si>
  <si>
    <t>LUNO MALAYSIA</t>
  </si>
  <si>
    <t>TV3, TV9 &amp; 8TV</t>
  </si>
  <si>
    <t xml:space="preserve">Azalea, Best of TVB, Cerekarama, Diandra, Utusan Cinta Adam, Ho cak! Jalan-jalan cari makan Lestari Primori 8
</t>
  </si>
  <si>
    <t>Control vs DBI</t>
  </si>
  <si>
    <t>https://drive.google.com/file/d/1WQzmDvBFpT1J2TRH-OoXA4Dsw14aIlnS/view?usp=sharing</t>
  </si>
  <si>
    <t>PTPTN</t>
  </si>
  <si>
    <t>Parents with Child 0-3 Years</t>
  </si>
  <si>
    <t>PERBADANAN TABUNG PENDIDIKAN</t>
  </si>
  <si>
    <t xml:space="preserve">Cereka Pilihan, Jalan-Jalan Cari Makan, Drama Series Alkisah Pak Kodi , Drama Series Utusan Cinta Adam, Telefilm Raya, Drama Raya, Azalea, Lerstari C’Rama
</t>
  </si>
  <si>
    <t>https://drive.google.com/file/d/1TLEm0Fq_I2IkZNKQaFwyyChrawxqYv7o/view?usp=sharing</t>
  </si>
  <si>
    <t>SK MAGIC</t>
  </si>
  <si>
    <t>AA 25-44 Urban</t>
  </si>
  <si>
    <t>SK NETWORKS RETAILS MALAYSIA S/B (SKMAGIC)</t>
  </si>
  <si>
    <t xml:space="preserve">Cerekarama, DraMa Series , J.K.K, Lestari
</t>
  </si>
  <si>
    <t>https://drive.google.com/file/d/135Qa-uI_ClFV7XJYM5cvOpwbzrmTrUhW/view?usp=sharing</t>
  </si>
  <si>
    <t>DISNEY</t>
  </si>
  <si>
    <t>JUNE</t>
  </si>
  <si>
    <t>MEDIA</t>
  </si>
  <si>
    <t>TELEVISION</t>
  </si>
  <si>
    <t>WALT DISNEY COMPANY</t>
  </si>
  <si>
    <t>DISNEY +</t>
  </si>
  <si>
    <t xml:space="preserve">Aku OCD, Angkara Dendam, Biar mereka cemburu, Cik Ren Cik Ngok Ngek Raya ,Gangguan Psiko Stalker, Jodoh-jodoh Anisa ,Opa Raya stail, Raya Diva, Rendang Krispie, Tak ada cinta sepertimu, Anais Patah Hati Pertama Kali
</t>
  </si>
  <si>
    <t>https://drive.google.com/file/d/1z39R3mQEjNWaxiczrE9YAdloL27m0coX/view?usp=sharing</t>
  </si>
  <si>
    <t>https://drive.google.com/file/d/14JdKVqZ7KCFadTuwwaXSVIj5W1OjxvsP/view?usp=sharing</t>
  </si>
  <si>
    <t xml:space="preserve">Azalea, Cerekarama, Dahlia, Diandra, Jalan-jalan cari makan, Lestary, Seadanya aku, Tele.Awal m'haram, Utusan cinta buat adam
</t>
  </si>
  <si>
    <t>https://drive.google.com/file/d/1kaq7rS5q9NnYpMI93g6K_5tQJFVZb0_g/view?usp=sharing</t>
  </si>
  <si>
    <t>Female 25-49 Years</t>
  </si>
  <si>
    <t>Aku OCD, Cerai, Cik Ayu Mee Sanggul, Dari Singmah Estet Ke Downtown, Hawa, Hari Terakhir Seorang Pengurus, Kan Ku Kejar Cinta Kamu, Kan Ku Kejar Cintamu, Kiah Pi Jepun, Kompang Abang Zabidi, Komplot, La Diva Larissa, Luar Biasa, Pok Ya Cong Codei, Siti Dihati, Rindu Awak Separuh Nyawa, Suri Katriana, Tanah Kubur</t>
  </si>
  <si>
    <t>https://drive.google.com/file/d/17nJ0lyE-HwqYGgUaHBV2f-CygWgAF0A9/view?usp=sharing</t>
  </si>
  <si>
    <t>RED BULL</t>
  </si>
  <si>
    <t>M 20-49 Malay, Mid-Low SEC</t>
  </si>
  <si>
    <t>ENERGY/ISOTONIC DRINK</t>
  </si>
  <si>
    <t>ALLEXCELL TRADING S/B</t>
  </si>
  <si>
    <t>Azalea, Akasia, Dahlia, Drama Series Binge, Diandra, Gerak Khas Undercover</t>
  </si>
  <si>
    <t>https://drive.google.com/file/d/1xcCmYG9IANcIrTRY900Bakx1h3lexkSI/view?usp=sharing</t>
  </si>
  <si>
    <t>SHOPEE</t>
  </si>
  <si>
    <t>All Adult 20+</t>
  </si>
  <si>
    <t>SHOPEE MOBILE M'SIA S/B</t>
  </si>
  <si>
    <t>All Together Now</t>
  </si>
  <si>
    <t>https://drive.google.com/file/d/1D11A2bgWaISyJ6UA3bIdnmQ2U3Lc2l13/view?usp=sharing</t>
  </si>
  <si>
    <t>DELL</t>
  </si>
  <si>
    <t>NOVEMBER</t>
  </si>
  <si>
    <t>INFORMATION TECHNOLOGY</t>
  </si>
  <si>
    <t>COMPUTER</t>
  </si>
  <si>
    <t>INTEL CORPORATION</t>
  </si>
  <si>
    <t>INTEL EVO LAPTOPS</t>
  </si>
  <si>
    <t>Diandra, Drama Series Binge, Dahlia, Azalea, Lestary, Gerak Khas Undercover</t>
  </si>
  <si>
    <t>https://drive.google.com/file/d/1Z6-lU2JtAaUy4XfGHwfx2A41dPoAU5e7/view?usp=sharing</t>
  </si>
  <si>
    <t>20-54 Malay</t>
  </si>
  <si>
    <t>GRABCAR S/B</t>
  </si>
  <si>
    <t>Love Elsa, Pintu No 9 Masjid Nabawi, Dolla, Suri Katriana, Dramaria: Dia Bidadariku, Pok Ya Cong Codei Siti Di Hati, Artis Lari Culik Pengantin Lah Pulak, Jalan Sesat Ke Syurga, Dramaria: Cik Serba Tahu, Jula Juli Bintang Putus Cinta, Ooops! Terlajak Nikah, Bila Kau Datang</t>
  </si>
  <si>
    <t>https://drive.google.com/file/d/1hNUqTch96D2KkIhN4QazuW6NzgxSu8fx/view?usp=sharing</t>
  </si>
  <si>
    <t>P30-54 Urban Malay (TV3+TV9) and P30-54 Urban Chinese (8TV)</t>
  </si>
  <si>
    <t>JIKSOO WATER/AIR PURIFIER</t>
  </si>
  <si>
    <t>TV3, TV9, 8TV</t>
  </si>
  <si>
    <t>Akasia, Best of TVB, Diandra, Lestary, Primori 8, Diari Seorang Suami</t>
  </si>
  <si>
    <t>https://drive.google.com/file/d/1o-CMSzRESGEPrW9YOKUpEFCFDF4nt77C/view?usp=sharing</t>
  </si>
  <si>
    <t>SHOKUBUTSU</t>
  </si>
  <si>
    <t>Female 20-44</t>
  </si>
  <si>
    <t>BATH ADDITIVES</t>
  </si>
  <si>
    <t>SOUTHERN LION S/B</t>
  </si>
  <si>
    <t xml:space="preserve">Pengantin 3 Jam, Love Elsa, Pengantin Lari Curi Artis, Dramaria: Cik Serba Tahu, Artis Lari Culik Pengantin Lah Pulak, Kain, Jarum &amp; Gunting, The Hotel, Cinta Hero Malaya, Jatuh Cinta Buta, Tikam, Jula Juli Bintang Putus Cinta, Tijah Maidhattan, Opocot The Movie, Jalan Sesat Ke Syurga, Round Citra 1, Duit Kawin, Kahwin Kahwin, Arena Kampung Panggang, Shiro, Bermula Sebuah Cerita, JIN, Cik Ayu Mee Sanggul, Dramaria: Hikayat Cinta Pematah Hati, Jangan Ganggu Jodohku, Roti Canai Love Story, Pentas Haiwan, Bila Kau Datang, Kompang Abang Zabidi, Jiwa yang Kau Puja, Jula Juli Bintang Cinta, Surat Bakal Isteriku </t>
  </si>
  <si>
    <t>https://drive.google.com/file/d/1Kvwx-accT8PQ8_CH7hbQZ1rgOtU1TCDF/view?usp=sharing</t>
  </si>
  <si>
    <t>All Adults 25-44</t>
  </si>
  <si>
    <t>DECEMBER</t>
  </si>
  <si>
    <t>TV3, 8TV, ASTRO</t>
  </si>
  <si>
    <t>Bayang, Bimbi &amp; Bonni, Cerai, Cik Ayu Mee Sanggul, Gol &amp; Gincu Vol. 2, Hawa, Hierarki, Hikayat Cinta si Pematah Hati, Jalan Sesat ke Syurga, Jangan Ganggu Jodohku, Jihan Bodek Mak Mertua, Jihan Nak Disiplin Anak, Kain, Jarum &amp; Gunting, Kekasih Elektrik, Kompang Abang Zabidi, Kuntom, Mama Zoomba, Mr Grey, Opocot the Movie, Puyah &amp; Putat, Shiro, Bermula Sebuah Cerita, Tanah Kubur Hati Hitam, Ustaz Evo The Movie, Wartawan Kampung, Zombie Jarum Vaksin, Azalea, Best of TVB, Cereka Pilihan, Dahlia, Gerak Khas Undercover, Ho Chak!, Jalan Jalan Cari Makan, Lestary, Promori 8</t>
  </si>
  <si>
    <t>https://drive.google.com/file/d/1N9DbhdDGaFdIUwkjzUG0mYDpXzRUjp3k/view?usp=sharing</t>
  </si>
  <si>
    <t>TM-UNIFI</t>
  </si>
  <si>
    <t>All Adult 15+</t>
  </si>
  <si>
    <t>INTERNET SERVICE PROVIDER</t>
  </si>
  <si>
    <t>TM</t>
  </si>
  <si>
    <t>Azalea, Cereka Pilihan, Dahlia, Gerak Khas Undercover, Lestary</t>
  </si>
  <si>
    <t>https://drive.google.com/file/d/110nac3O3iphIMUViiFRjrMIWQvQfGdms/view?usp=sharing</t>
  </si>
  <si>
    <t>SHIELDTOX</t>
  </si>
  <si>
    <t>Female 25+ HHI 1k+</t>
  </si>
  <si>
    <t>DEC-JAN</t>
  </si>
  <si>
    <t>PESTICIDES</t>
  </si>
  <si>
    <t>RECKITT BENCKISER</t>
  </si>
  <si>
    <t>SHIELDTOX 8-H NIGHTS AEROSOL</t>
  </si>
  <si>
    <t>Azalea, Cereka Pilihan, Dahlia, Diandra, Drama Series Binge, Gerak Khas Undercover, Lestary</t>
  </si>
  <si>
    <t>https://drive.google.com/file/d/1hw73z7QSPqsF7oseq5ae93NbSUrCa1ih/view?usp=sharing</t>
  </si>
  <si>
    <t>RIDSECT</t>
  </si>
  <si>
    <t>Moms with Kids 0-14</t>
  </si>
  <si>
    <t>DEC-FEB</t>
  </si>
  <si>
    <t>SC JOHNSON</t>
  </si>
  <si>
    <t>RIDSECT LIQUID</t>
  </si>
  <si>
    <t xml:space="preserve">6 Langkah Menghancurkan Ex Boyfriend, 7 Hari : Kisah Cinta Langkawi, Arena Kampung Panggang, Bayang, Bukan Cerita Cinta Kita, Bunga Hati, Cinta Hero Malaya, Cupid, Dendam Cinta Arissa, Diam Tanda Setuju, Diva Dari Jakarta, Hawa, Hidup, Ibu Belum Mati, Istanbul Aku Datang, Jalan Sesat Ke Syurge, Jangan Ganggu Jodohku, Jiwa Yang Kau Puja, Kekasih Elektrik, La Diva Laressa, Manisnya Cinta Di Cappadocia, Mr Drift, Mr Grey, My Coffee Prince, My Future Husband, New York Cinta, Orang Minyak Kampung Lenggong, Please Subscribe Cintaku, Puaka Janda, Survival 486, Teksi Love, The Hotel, Tijah Maidhattan, Ting Tong..Love, Ulya Dini, Ustaz Evo The Movie, Ustaz Korea Sebelah Rumah </t>
  </si>
  <si>
    <t>Campaign Effectiveness</t>
  </si>
  <si>
    <t>https://drive.google.com/file/d/1Y7vIZg9OVc7IJ6YaVAc2EkCDcMpYJn_q/view?usp=sharing</t>
  </si>
  <si>
    <t>M&amp;M</t>
  </si>
  <si>
    <t>MF 15-44</t>
  </si>
  <si>
    <t>CONFECTIONERY-CHOCOLATE</t>
  </si>
  <si>
    <t>MARS M'SIA</t>
  </si>
  <si>
    <t>M&amp;M MILK CHOCOLATE (Generic Vers)</t>
  </si>
  <si>
    <t>Azalea, Dahlia, Diandra, Drama Series Binge, Lestary, Best of Local, TVB Weekend, Best of TVB</t>
  </si>
  <si>
    <t>https://drive.google.com/file/d/19Q2kJCbAAm7hHAuJd3aQ-e6BH6bcU7bK/view?usp=sharing</t>
  </si>
  <si>
    <t>M&amp;M MILK CHOCOLATE (CNY Vers)</t>
  </si>
  <si>
    <t>CUCKOO</t>
  </si>
  <si>
    <t>MF 25+ Malay</t>
  </si>
  <si>
    <t>WATER FILTER AND HOUSEHOLD FURNITURE</t>
  </si>
  <si>
    <t>CUCKOO INTERNATIONAL (MAL) S/B</t>
  </si>
  <si>
    <t>CUCKOO A SERIES MATTRESS AND CUCKOO WATER PURIFIERS</t>
  </si>
  <si>
    <t>The Masked Singer</t>
  </si>
  <si>
    <t>https://drive.google.com/file/d/134Y5C63erOUCEhKq1aVp6iZ_mSAe8kw8/view?usp=sharing</t>
  </si>
  <si>
    <t>All Adults 20+</t>
  </si>
  <si>
    <t>MAR-JUNE</t>
  </si>
  <si>
    <t>Lestary, Cerekarama</t>
  </si>
  <si>
    <t>https://drive.google.com/file/d/1J5dYDgt0deYdqCa8DUIuVI5eRs8oUnGk/view?usp=sharing</t>
  </si>
  <si>
    <t>All Adults 25-40</t>
  </si>
  <si>
    <t>Lestary, Cerekarama, Ramadan Raya Mini Siri</t>
  </si>
  <si>
    <t>https://drive.google.com/file/d/1s8HY5aFGsTEQF9BbEf5PTIP11A__CUa3/view?usp=sharing</t>
  </si>
  <si>
    <t>GENSHIN IMPACT GAME</t>
  </si>
  <si>
    <t>All adults 15-34 and Male 15-34</t>
  </si>
  <si>
    <t>GAMING/GAMBLING</t>
  </si>
  <si>
    <t>MIHOYO</t>
  </si>
  <si>
    <t>Sakura, Diandra Ramadan Raya, Jangan Malu Menangis, Lestary, Azalea, Cerekarama, Ramadan Raya Mini Siri</t>
  </si>
  <si>
    <t>https://drive.google.com/file/d/1Vr0oElkLOAMwF_zZgz5addBmw6rUeaHV/view?usp=sharing</t>
  </si>
  <si>
    <t>FLAVETTES</t>
  </si>
  <si>
    <t>Malay F 25-54</t>
  </si>
  <si>
    <t>TONIC &amp; VITAMIN</t>
  </si>
  <si>
    <t>CCM PHARMACEUTICALS</t>
  </si>
  <si>
    <t>FLAVETTES EFFERVESCENT GLOW</t>
  </si>
  <si>
    <t>7 Hari Mencintaiku 3</t>
  </si>
  <si>
    <t>https://drive.google.com/file/d/1WzyD1RmWrSeRaIOd57MJLyCnInQv3LLQ/view?usp=sharing</t>
  </si>
  <si>
    <t>F&amp;N</t>
  </si>
  <si>
    <t>Malay 15-44</t>
  </si>
  <si>
    <t>BEVERAGE-NON ALCOHOLIC-RANGE OF PRODUCTS</t>
  </si>
  <si>
    <t>F&amp;N (Ramadhan)</t>
  </si>
  <si>
    <t>Azalea, Skrin 9, Cerekarama, Ramadan, Diandra Ramadan Raya, Lestary, Ramadan Special, Sakura</t>
  </si>
  <si>
    <t>https://drive.google.com/file/d/1sHqRiAarjIvygSVOoHxvfojjvLmR--x4/view?usp=sharing</t>
  </si>
  <si>
    <t>Malay 15-45</t>
  </si>
  <si>
    <t>F&amp;N (Aidil Fitri )</t>
  </si>
  <si>
    <t>F 20 - 44 HHI 1K+</t>
  </si>
  <si>
    <t>WARDAH COSMETIC</t>
  </si>
  <si>
    <t>WARDAH CRYSTAL SECRET</t>
  </si>
  <si>
    <t>Dia Semanis Honey, Bunga Hati, Dendam Seorang Isteri, Patah Sayap Bertongkat Paruh, Dua Takdir Cinta, Ulya Dini</t>
  </si>
  <si>
    <t>https://drive.google.com/file/d/1ZW_kD_yQg8412LXdhq-l0V5O1imKNHrq/view?usp=sharing</t>
  </si>
  <si>
    <t>FOLLOW ME</t>
  </si>
  <si>
    <t>18-44 Malay Female</t>
  </si>
  <si>
    <t>TOHTONKU S/B</t>
  </si>
  <si>
    <t>FOLLOW ME GREEN TEA HIJAB</t>
  </si>
  <si>
    <t>3 Bahadol, Bunga Hati, Cangkul, Curi Duit Raya, Dua Takdir Cinta, Isteriku, Bukan Tukang Masak, Jangan Menangis Cinta, Jebat, Malam Ini Aku Menangis, Patah Sayap Bertongkat Paruh, Rindu Awak Separuh Nyawa, Seandainya Kau Ada, Tunggu Aku Balik, Ulya Dini</t>
  </si>
  <si>
    <t>https://drive.google.com/file/d/1lLdmpIcIeR88toqVCKQxXkjuiCYTt-mZ/view?usp=sharing</t>
  </si>
  <si>
    <t xml:space="preserve">Moms with Kids 0-14
</t>
  </si>
  <si>
    <t>DEC-JUN</t>
  </si>
  <si>
    <t>Astro Citra - Citra Exclusive, Astro Prima - Drama, Astro Ria - Megadrama (Fresh), Astro Ria - Megadrama (Fresh-Repeat), Astro Ria - Megadrama Marathon, Astro Ria - Post Citra Exclusive, Astro Ria - Post Megadrama (Previous Titles), Astro Ria – SD &amp; HD - Megadrama - Fresh Title, Astro Ria – SD &amp; HD - Megadrama Marathon, Astro Warna - Comedy Telemovie</t>
  </si>
  <si>
    <t>https://drive.google.com/file/d/1ALlScX3e9pvuIVSWucPKCOziLjV1KZEd/view?usp=sharing</t>
  </si>
  <si>
    <t>COKE</t>
  </si>
  <si>
    <t>AA 15-44</t>
  </si>
  <si>
    <t>SOFT DRINKS-CARBONATED</t>
  </si>
  <si>
    <t>THE COCA-COLA COMPANY</t>
  </si>
  <si>
    <t>AZALEA, DIANDRA, LESTARY, DRAMA @10 , THE WITNESS, C'RAMA, AIR MATA ALLISYA, TVB WEEKENDS , BEST OF TVB , DAHLIA , LINE WALKER BULL FIGHT</t>
  </si>
  <si>
    <t>https://drive.google.com/file/d/1CCtGADUKuADXmCWLmcWzZBs8Yri9VgDU/view?usp=sharing</t>
  </si>
  <si>
    <t>TOILETRIES-RANGE OF PRODUCTS</t>
  </si>
  <si>
    <t>FOLLOW ME ANTI-BACTERIAL</t>
  </si>
  <si>
    <t>Angkara Cinta, Bibik Aku Nak Kahwin, Boyfriend Aku Dari Neraka, Cinta Hilang Kata, Dendam Seorang Isteri, Girlfriend Aku Dari Neraka, Jangan Menangis Cinta, La Diva Larissa, Lebai Sampan, Mama Zoomba, Rindu Awak Separuh Nyawa, Surat Buat Bakal Isteri, Sweet Dreams, Tijah Maidhattan, Ustaz Evo The Movie</t>
  </si>
  <si>
    <t>https://drive.google.com/file/d/1Ia1SvzSRWZLJTOSPGQpJWQxGj_kMFfem/view?usp=sharing</t>
  </si>
  <si>
    <t>MF 30-45 Mass Malay</t>
  </si>
  <si>
    <t>ADABI, ADABI PERENCAH SAMBAL TUMIS, ADABI KARI</t>
  </si>
  <si>
    <t>Jangan Menangis Cinta, Sweet Dreams, Bila Kau Datang, Rindu Awak Separuh Nyawa, Mama Zoomba, Angkara Cinta, Opocot The Movie, Shiro, Bermula Sebuah Cerita, Girlfriend Aku Dari Neraka, La Diva Larissa, Kompang Abang Zabidi, Sampai Nanti, Bidadari Kiriman Tuhan, Ilham, 7 Hari: Kisah Cinta Langkawi, Kipas Belum Mati, Kau Roadblock Hatiku, Wartawan Kampung, Tijah Maidhattan, Diam Tanda Setuju, Angkara Dendam, Setelah Terlafaznya Akad 2, Hari Terakhir Seorang Pengurus, Izinkan Aku, Pak Dogo, Cinta Hero Malaya, Racun Suami Jahanam, Bidadari Kiriman Tuhan</t>
  </si>
  <si>
    <t>https://drive.google.com/file/d/1o_3pqnYprzKLKEfkxk72Hp8W9Ao_lXZe/view?usp=sharing</t>
  </si>
  <si>
    <t>U MOBILE-U POSTPAID</t>
  </si>
  <si>
    <t>AA 20+</t>
  </si>
  <si>
    <t>U MOBILE S/B</t>
  </si>
  <si>
    <t>AZALEA, SAMARINDA , GERAK KHAS UNDERCOVER, SELAMANYA SURI CINTA, GUARD KOMANDO</t>
  </si>
  <si>
    <t>https://drive.google.com/file/d/1rsTZjEupbzGSASU3WrZPrckiWVcWRCQZ/view?usp=share_link</t>
  </si>
  <si>
    <t>AA 25+</t>
  </si>
  <si>
    <t>SHIELDTOX MULTI-INSECT KILLER SPRAY A.</t>
  </si>
  <si>
    <t>AZALEA, LESTARY, SAKURA, DAHLIA, SAMARINDA, JALAN JALAN MAKAN ANGIN</t>
  </si>
  <si>
    <t>https://drive.google.com/file/d/10JBFIliswq0zrdIBNyvugY8PSe6xiEZY/view?usp=sharing</t>
  </si>
  <si>
    <t>JOHNSON'S</t>
  </si>
  <si>
    <t xml:space="preserve">Parents 25-44 with Kids 0-14
</t>
  </si>
  <si>
    <t>BABY TOILETRIES</t>
  </si>
  <si>
    <t>JOHNSON &amp; JOHNSON</t>
  </si>
  <si>
    <t>JOHNSON'S BABY MILK BATH/LOTION</t>
  </si>
  <si>
    <t>AZALEA, LESTARY, SAKURA, DAHLIA, JALAN JALAN MAKAN ANGIN</t>
  </si>
  <si>
    <t>https://drive.google.com/file/d/18cLEqwfruOE8j8VR-b-yeKnwc0DwocKD/view?usp=share_link</t>
  </si>
  <si>
    <t>MARCH</t>
  </si>
  <si>
    <t>LESTARY, CEREKARAMA</t>
  </si>
  <si>
    <t>https://drive.google.com/file/d/1sFGFzUyVRGbs_ujEdxakcnS0XS0XVfsp/view?usp=sharing</t>
  </si>
  <si>
    <t>MBSB BANK</t>
  </si>
  <si>
    <t>All Adults (15+)</t>
  </si>
  <si>
    <t>BANK/FINANCE-CORPORATE</t>
  </si>
  <si>
    <t>MBSB BANK BERHAD</t>
  </si>
  <si>
    <t xml:space="preserve">Akira Khan, Anais Patah Hati Pertama Kali, Arena Kampung Panggang, Dari Singmah Estet Ke Downtown, Dendam Aurora, Empat Penjuru, Gadis KOL, Hilang Akal, Jatuh Cinta Buta, Kalbu Pun Berzikir, Lelaki Kiriman Tuhan, Lesen Besar, Opocot The, Movie, Perangkap Perkahwinan, Qadr, Secret Admirer, Sedikit Waktu, Ustaz Ku Takut Kau Datang
</t>
  </si>
  <si>
    <t>https://drive.google.com/file/d/1HflCSCaT-scb5xg9jdAMqq4wRuqL90CC/view?usp=sharing</t>
  </si>
  <si>
    <t>F 25-54 Malay (Main)
F 25-54 (Additional)</t>
  </si>
  <si>
    <t>AKASIA</t>
  </si>
  <si>
    <t>https://drive.google.com/file/d/1v9IsCQJtPH45lioHRWKGp7rYXR8S-am6/view?usp=sharing</t>
  </si>
  <si>
    <t>Women, Family and Adults Age 21 to 55 y/o</t>
  </si>
  <si>
    <t>ADABI KETUPAT, ADABI KARI</t>
  </si>
  <si>
    <t>Sepahtu Reunion Al Raya 2023</t>
  </si>
  <si>
    <t>https://drive.google.com/file/d/1NvugGZz3KcWTmupiEL29V1s0VSEjOghu/view?usp=sharing</t>
  </si>
  <si>
    <t>GENSHIN IMPACT</t>
  </si>
  <si>
    <t xml:space="preserve">AZALEA , LESTARY , SAKURA , SAMARINDA </t>
  </si>
  <si>
    <t>https://drive.google.com/file/d/1ZWp0mmUFCumi9NR04XAGrw26NK7HFJiM/view?usp=sharing</t>
  </si>
  <si>
    <t>FEBREZE</t>
  </si>
  <si>
    <t>F 25-49 NAS
F 25-49</t>
  </si>
  <si>
    <t>AIR CARE</t>
  </si>
  <si>
    <t>FABRIC REFRESHER SPRAY</t>
  </si>
  <si>
    <t>FEBREZE FABRIC INSPIRASI ATTAR</t>
  </si>
  <si>
    <t>TV 3, ASTRO</t>
  </si>
  <si>
    <t xml:space="preserve">SAKURA , SAMARINDA, AZALEA , LESTARY, C'RAMA, TELEMOVIE RAYA 
</t>
  </si>
  <si>
    <t>TVC vs TVC+DBI</t>
  </si>
  <si>
    <t>https://drive.google.com/file/d/129ZgnVjm0VFSyZKcCkJyreyeiOISMwk4/view?usp=drive_link</t>
  </si>
  <si>
    <t>OLDTOWN WHITE COFFEE</t>
  </si>
  <si>
    <t>MF 18-55 Chinese</t>
  </si>
  <si>
    <t xml:space="preserve"> BEVERAGE-NON ALCOHOLIC</t>
  </si>
  <si>
    <t xml:space="preserve"> COFFEE</t>
  </si>
  <si>
    <t>WHITE CAFE MARKETING S/B</t>
  </si>
  <si>
    <t>Once Upon A Kopitiam</t>
  </si>
  <si>
    <t>https://drive.google.com/file/d/1N2oHBj157Qk_R73hXzJ5oMQOpMHkil5l/view?usp=sharing</t>
  </si>
  <si>
    <t>KEM.PERLADANGAN DAN KOMODITI</t>
  </si>
  <si>
    <t>Mass Malay (Malay Race Only)</t>
  </si>
  <si>
    <t>AZALEA, CEREKARAMA, DAHLIA, LESTARY, SAKURA</t>
  </si>
  <si>
    <t>https://drive.google.com/drive/folders/1hjAedMINoU-djVvuouRtHQ-Sg8Ws8HYM?usp=sharing</t>
  </si>
  <si>
    <t>https://drive.google.com/file/d/1-SIsMRKUJE7seYthQ7y5D5yyS75F17Ja/view?usp=sharing</t>
  </si>
  <si>
    <t>Moms with Kids 0-14 y.o</t>
  </si>
  <si>
    <t>POST MEGADRAMA, COMEDY TELEMOVIE, POST CITRA EXCLUSIVE, OLD CITRA EXCLUSIVE TELEMOVIE, POST TIARA DRAMA (PREVIOUS TITLES), DRAMA, PANGGUNG MALAYA, CURATED TELEMOVIE, CITRA EXCLUSIVE TITLES</t>
  </si>
  <si>
    <t>https://drive.google.com/drive/folders/1O0zipVC2hZ1XP5PXk8-JUWR62BFvTiFm?usp=sharing</t>
  </si>
  <si>
    <t>https://drive.google.com/file/d/1GqSa_5QWO_vNEC7T_4T2-FdntzS6RYJq/view?usp=sharing</t>
  </si>
  <si>
    <t>VANISH OXI ACTION</t>
  </si>
  <si>
    <t>F25+ HHI 1K+</t>
  </si>
  <si>
    <t>CLEANING AGENT-LAUNDRY</t>
  </si>
  <si>
    <t>VANISH OXI ACTION POWDER</t>
  </si>
  <si>
    <t>TV3: AZALEA; CEREKA PILIHAN; DRAMA LOCAL; CEREKARAMA; DAHLIA; TELEMOVIE; TELENOVELA; WAYANG
8TV: BEST OF HOKKIEN; BEST OF TVB; DRAMA @10; DRAMA O' CLOCK; DRAMEDY; TVB WEEKENDS</t>
  </si>
  <si>
    <t>https://drive.google.com/drive/folders/1boSTB8NXlASjRpnPzRb0F1VTfxVxKTZs?usp=sharing</t>
  </si>
  <si>
    <t>https://drive.google.com/file/d/1UnTCavVf1KorW5kW08Yw_9JWO0rXlN1c/view?usp=sharing</t>
  </si>
  <si>
    <t>ENFAGROW A+ MINDPRO GENTLEASE</t>
  </si>
  <si>
    <t>MWK 0-14 HHI 2K+</t>
  </si>
  <si>
    <t>DEC'23-JAN'24</t>
  </si>
  <si>
    <t>DAIRY-KIDS GROWING UP MILK</t>
  </si>
  <si>
    <t>MEAD JOHNSON</t>
  </si>
  <si>
    <t>MEAD JOHNSON ENFAGROW A+ MIND PRO</t>
  </si>
  <si>
    <t>TV3: AZALEA, CEREKA PILIHAN, CEREKARAMA, DAHLIA, DRAMA LOCAL, LESTARY, SAMARINDA, WAYANG
8TV: BEST OF HOKKIEN, CHINESE DRAMA, DRAMA @10, DRAMA O' CLOCK, DRAMEDY</t>
  </si>
  <si>
    <t>https://drive.google.com/drive/folders/1-p0G0j51iJopBaErNy7p4NhJdtc7Rr5Q?usp=sharing</t>
  </si>
  <si>
    <t>https://drive.google.com/file/d/1tKA7S7dIheBgYTfuJq2UtZAKsqIsUIvM/view</t>
  </si>
  <si>
    <t>GLUCERNA</t>
  </si>
  <si>
    <t>All Adults 30+</t>
  </si>
  <si>
    <t>NUTRITIONAL SUPPLEMENTS</t>
  </si>
  <si>
    <t>ABBOTT</t>
  </si>
  <si>
    <t xml:space="preserve">AZALEA, CEREKA PILIHAN, CEREKARAMA, DAHLIA, JALAN JALAN MAKAN ANGIN, LESTARY, SAKURA,
SAMARINDA, WAYANG
</t>
  </si>
  <si>
    <t>https://drive.google.com/drive/folders/1JlA9mCdLphH5Z4OKevC1yixYXOhjp0yM?usp=sharing</t>
  </si>
  <si>
    <t>https://drive.google.com/file/d/1Ii4qtz3yrgFW__WJqsKIO2hhh-1OXQvk/view?usp=sharing</t>
  </si>
  <si>
    <t>OLD CITRA EXCLUSIVE TELEMOVIE, CITRA EXCLUSIVE, CURATED TELEMOVIE, PANGGUNG MALAYA, POST MEGADRAMA, POST TIARA DRAMA (PREVIOUS TITLES), POST CITRA EXCLUSIVE, POST MEGADRAMA (PREVIOUS TITLES), COMEDY TELEMOVIE</t>
  </si>
  <si>
    <t>https://drive.google.com/drive/folders/1Ia7Z5Llw-drAIG0q7Nw9hjDnns9LJkok?usp=sharing</t>
  </si>
  <si>
    <t>https://drive.google.com/file/d/14CaGNpcGxal-mOkRH0zAyHl1bvaU2d-Q/view</t>
  </si>
  <si>
    <t>UPHAMOL 500</t>
  </si>
  <si>
    <t>Viewership: AA 20+ Malay
Eye Tracking Study: Mass Malay 18+</t>
  </si>
  <si>
    <t>UPHA CORPORATION (M) S/B</t>
  </si>
  <si>
    <t>UPHAMOL 500 TABLET</t>
  </si>
  <si>
    <t>PUAKA CUTI SEMESTER</t>
  </si>
  <si>
    <t>https://drive.google.com/drive/folders/1F6ob7mCNmpcQ4Z5vBEf7YimZIgHJx9r5?usp=sharing</t>
  </si>
  <si>
    <t>https://drive.google.com/file/d/1ub4dntx1isi4KryzmIxLYXTuU3LzDpYr/view</t>
  </si>
  <si>
    <t>DOWNY</t>
  </si>
  <si>
    <t>F 20-54, Astro Subscriber, Watched at Least One Channel – Astro Ria, Citra, Prima, Warna – Within The Last (1) Month</t>
  </si>
  <si>
    <t>FABRIC CARE (SOFTENER)</t>
  </si>
  <si>
    <t>DOWNY PEACH BLOSSOM</t>
  </si>
  <si>
    <t>OLD CITRA EXCLUSIVE TELEMOVIE, CITRA EXCLUSIVE TITLES, CURATED TELEMOVIE, PANGGUNG MALAYA, POST MEGADRAMA (PREVIOUS TITLES), POST TIARA DRAMA, POST MEGADRAMA (PREVIOUS TITLES), COMEDY TELEMOVIE</t>
  </si>
  <si>
    <t>https://drive.google.com/drive/folders/1pPA6o26X0-LUckhKlEXLs207EFE4Vg0W?usp=sharing</t>
  </si>
  <si>
    <t>Control vs DBI Exposed</t>
  </si>
  <si>
    <t>https://drive.google.com/file/d/1PHo04sRSZEZhB_HQTjIyP4M8P3Yr_Hn1/view?usp=sharing</t>
  </si>
  <si>
    <t>Viewership: F 20-54 Malay
Research: F 20-55 Malay</t>
  </si>
  <si>
    <t>FABRIC CARE (ENHANCER)</t>
  </si>
  <si>
    <t>DOWNY MYSTIQUE &amp; SUNRISE FRESH</t>
  </si>
  <si>
    <t>AKASIA, AZALEA, BAWAH BLOK(R), CEREKA AHAD, CEREKA P., C'RAMA, DAHLIA, DRAMA SANGAT, LESTARY, SAKURA, SAMARINDA, TELENOVELA, WAYANG</t>
  </si>
  <si>
    <t>https://drive.google.com/drive/folders/13hj-c6B5vyTMbQiyBETXtp2VokyqP520?usp=sharing</t>
  </si>
  <si>
    <t>https://drive.google.com/file/d/1af-kgJID11EJZIOSBW92iIFs0tP_TCs3/view?usp=sharing</t>
  </si>
  <si>
    <t>NAUTICA</t>
  </si>
  <si>
    <t>Viewership: M 18-44 Malay
Research: Male, Priority Malay, Age 18-44 y.o</t>
  </si>
  <si>
    <t>FRAGRANCE</t>
  </si>
  <si>
    <t>FRAGRANCE (MEN'S COLOGNE)</t>
  </si>
  <si>
    <t>COTY</t>
  </si>
  <si>
    <t>NAUTICA FRAGRANCE (BLUE, PURE BLUE, VOYAGE, VOYAGE SPORT)</t>
  </si>
  <si>
    <t>CITRA HD (108): 7 PERHENTIAN, BLOOD VALENTINE, CITRA EXCLUSIVE: BOYFRIEND AKU DARI ..., FLATTERER, JANDA MELETUP, MAGIKA, MENGEJAR SURGA, THE MAKING OF THE EXPERTS
PRIMA HD (105): 4 PENJURU, ALTERNATIF EP 1, AYAH UNTUK DISEWA, CIK SERBA TAHU, DERITA UNTUK BAHAGIA, DUA DUNIA, EXPERIANCE: FANTASY ESCAPE EP01, GIRLFRIEND AKU DARI NERAKA THE SERIES, HIKAYAT CINTA SI PEMATAH HATI, MAMA MURAI, MIMI MENCARI CINTA, PROJECT THEME PARK 2 S2, SELAFAZ CINTA, SELAGI MASIH ADA, SELUDUP, SYURGA YANG KEDUA, TAPAO, TELEFILEM AIDILADHA: KORBAN ADHA
RIA HD (104): AUNTY REPORTING FOR DUTY, BTS: THE HARDEST SINGING SHOW, FAMILY FEUD MALAYSIA S2, GEMPAK MOST WANTED, GEMPAK MOST WANTED BYTES 2024, HERO DEWI RAYA, JEJAK TULAR, KAPSUL TRAVEL WITH MOMMY, KIBLAT KE SYURGA, LIFE AT ... S3, MEGADRAMA: CINTA UNTUK SEKALI LAGI, MEGADRAMA: TAKDIR ITU MILIK AKU, NO FILTER, TAYANGAN PERDANA CINTA UNTUK SEKALI LAGI, TAYANGAN PERDANA DEDAUN HIJAU DI ANGIN LALU, TAYANGAN PERDANA IBU PINJAMAN, THE LUCKY BINI SHOW, THE MAKING OF THE EXPERTS, TIARA: BUNGA SALJU, TOP 5 TRAVEL WITH MOMMY, TRAVEL WITH MOMMY: MISI ANAK MAK
WARNA HD (107): ARENA PANAS : PRO VS BRO S1, NGAROOT, SENARIO THE MOVIE EPISOD 2 BEACH BOYS</t>
  </si>
  <si>
    <t>https://drive.google.com/file/d/1mt-A71FNqkOy7GCJSPZcX7fO5UiV7ros/view?usp=sharing</t>
  </si>
  <si>
    <t>DCA Campaign Effectiveness (Pre vs Post)</t>
  </si>
  <si>
    <t>https://drive.google.com/file/d/1-ogCf1aDCMYpNXUxLk1gqPMb4h1-8bdw/view?usp=sharing</t>
  </si>
  <si>
    <t>DARLIE</t>
  </si>
  <si>
    <t xml:space="preserve">Viewership: AA 20-54 Malay
Research: Malay, Age 20-54, household product decision makers </t>
  </si>
  <si>
    <t>HAWLEY &amp; HAZEL</t>
  </si>
  <si>
    <t>DARLIE DOUBLE ACTION FRESH PROTECT</t>
  </si>
  <si>
    <t>MPTV</t>
  </si>
  <si>
    <t>AZALEA, BAWAH BLOK(R), C'RAMA, DAHLIA, LESTARY, PINK SMILE(R), SAMARINDA, WAYANG</t>
  </si>
  <si>
    <t>https://drive.google.com/drive/folders/1kbXJEWn1mmeyXemcWWwRypin9i3LdBRU?usp=sharing</t>
  </si>
  <si>
    <t>https://drive.google.com/file/d/1iytE_6Hw4qqDNfg5FzHYQFbFcai326ce/view?usp=sharing</t>
  </si>
  <si>
    <t>MF 20-54 Malay</t>
  </si>
  <si>
    <t>JUL (1ST BURST)</t>
  </si>
  <si>
    <t>RIDSECT AEROSOL</t>
  </si>
  <si>
    <t>AZALEA, CEMPAKA, C'RAMA, DAHLIA, JALAN-JALAN MAKAN ANGIN, LESTARY, SAKURA</t>
  </si>
  <si>
    <t>https://drive.google.com/drive/folders/1SmXIeNAxn_m2mzM8Y67P_7r5Ga8jYfNM?usp=sharing</t>
  </si>
  <si>
    <t>https://drive.google.com/file/d/1hEOx8acGVJWNK4yc7sNIrJ8FX0J4I6Cx/view?usp=sharing</t>
  </si>
  <si>
    <t>MF 30+</t>
  </si>
  <si>
    <t xml:space="preserve">AZALEA, CEREKA P., C'RAMA, DAHLIA, DRAMA SANGAT, GERAK KHAS THE FINALE, LESTARY, SAKURA, WAYANG </t>
  </si>
  <si>
    <t>https://drive.google.com/drive/folders/1I_Lrej_CyU3HDAaema4Hdt_jkmsq1xj1?usp=sharing</t>
  </si>
  <si>
    <t>https://drive.google.com/file/d/1TbOQ3M4OYEaQr0ZYfK9pp21F8bDRhweo/view?usp=sharing</t>
  </si>
  <si>
    <t>AUG-SEP (2ND BURST)</t>
  </si>
  <si>
    <t>AZALEA, CEMPAKA, C’RAMA, DAHLIA, JALAN JALAN MAKAN ANGIN, LESTARY, SAKURA</t>
  </si>
  <si>
    <t>https://drive.google.com/file/d/1BXQE-1CyJJrg1JmOFayKJr5Pbd1hahe5/view?usp=sharing</t>
  </si>
  <si>
    <t>AVERAGE</t>
  </si>
  <si>
    <t>c</t>
  </si>
  <si>
    <t>BRAND RECALL ( Top Of Mind ) - DBI Effectv</t>
  </si>
  <si>
    <t>BRAND RECALL ( Spontaneous ) - DBI Effectv</t>
  </si>
  <si>
    <t>BRAND RECALL ( Aided/Total Awareness ) - DBI Effectv</t>
  </si>
  <si>
    <t>MESSAGE RECALL - DBI Effectv</t>
  </si>
  <si>
    <t>AD LIKEABILITY - DBI Effectv</t>
  </si>
  <si>
    <t>ADS RECALL - DBI Effectv</t>
  </si>
  <si>
    <t>FAVORABILITY - DBI Effectv</t>
  </si>
  <si>
    <t>PURCHASE INTENT - DBI Effectv</t>
  </si>
  <si>
    <t>BRAND RECALL ( Top Of Mind ) - Campaign Effectv</t>
  </si>
  <si>
    <t>BRAND RECALL ( Spontaneous ) - Campaign Effectv</t>
  </si>
  <si>
    <t>BRAND RECALL ( Aided/Total Awareness ) - Campaign Effectv</t>
  </si>
  <si>
    <t>MESSAGE RECALL - Campaign Effectv</t>
  </si>
  <si>
    <t>AD LIKEABILITY - Campaign Effectv</t>
  </si>
  <si>
    <t>ADS RECALL - Campaign Effectv</t>
  </si>
  <si>
    <t>FAVORABILITY - Campaign Effectv</t>
  </si>
  <si>
    <t>PURCHASE INTENT - Campaign Effectv</t>
  </si>
  <si>
    <t>EYETRACKING KEYLOGO</t>
  </si>
  <si>
    <t>MUST HAVE</t>
  </si>
  <si>
    <t>GOOD TO HAVE</t>
  </si>
  <si>
    <t>Total Spot</t>
  </si>
  <si>
    <t>Campaign Period</t>
  </si>
  <si>
    <t>TVC Artwork Link</t>
  </si>
  <si>
    <t>DBI Artwork Link</t>
  </si>
  <si>
    <t>Type of DBI (F/E/M)</t>
  </si>
  <si>
    <t>Post Campaign Report</t>
  </si>
  <si>
    <t>DBI Effectiveness</t>
  </si>
  <si>
    <t>TOM - KEYLOGO ONLY</t>
  </si>
  <si>
    <t>TOM - DBI (DBI &amp; KEYLOGO)</t>
  </si>
  <si>
    <t>PPS INCREASE
(TVC VS DBI)</t>
  </si>
  <si>
    <t>SP - KEYLOGO ONLY</t>
  </si>
  <si>
    <t>TA - KEYLOGO ONLY</t>
  </si>
  <si>
    <t>MR - KEYLOGO ONLY</t>
  </si>
  <si>
    <t>AL - KEYLOGO ONLY</t>
  </si>
  <si>
    <t>ADS - CONTROL</t>
  </si>
  <si>
    <t>ADS - DBI</t>
  </si>
  <si>
    <t>ADS - TVC</t>
  </si>
  <si>
    <t>ADS - TVC+DBI</t>
  </si>
  <si>
    <t>FV - KEYLOGO ONLY</t>
  </si>
  <si>
    <t>PI - KEYLOGO ONLY</t>
  </si>
  <si>
    <t>TOM - PRE</t>
  </si>
  <si>
    <t>TOM - MIDPOST</t>
  </si>
  <si>
    <t>TOM - POST</t>
  </si>
  <si>
    <t>PPS INCREASE
(PRE VS MIDPOST)</t>
  </si>
  <si>
    <t>PPS INCREASE
(MIDPOST VS POST)</t>
  </si>
  <si>
    <t>PPS INCREASE
(PRE VS POST)</t>
  </si>
  <si>
    <t>SP - PRE</t>
  </si>
  <si>
    <t>SP - MIDPOST</t>
  </si>
  <si>
    <t>SP - POST</t>
  </si>
  <si>
    <t>TA - PRE</t>
  </si>
  <si>
    <t>TA - MIDPOST</t>
  </si>
  <si>
    <t>TA - POST</t>
  </si>
  <si>
    <t>MR - PRE</t>
  </si>
  <si>
    <t>MR - MIDPOST</t>
  </si>
  <si>
    <t>MR - POST</t>
  </si>
  <si>
    <t>ADS - PRE</t>
  </si>
  <si>
    <t>ADS - MIDPOST</t>
  </si>
  <si>
    <t>ADS - POST</t>
  </si>
  <si>
    <t>FV - PRE</t>
  </si>
  <si>
    <t>FV - MIDPOST</t>
  </si>
  <si>
    <t>FV - POST</t>
  </si>
  <si>
    <t>PI - PRE</t>
  </si>
  <si>
    <t>PI - MIDPOST</t>
  </si>
  <si>
    <t>PI - POST</t>
  </si>
  <si>
    <t>Time spent (%)</t>
  </si>
  <si>
    <t>Add. Remarks: 
Market Cluster</t>
  </si>
  <si>
    <t>Type of Study Released to Clients</t>
  </si>
  <si>
    <t>Bold Branding (Brand Name - Logo &amp; Product Variant)</t>
  </si>
  <si>
    <t>Clear Single Product Packshot</t>
  </si>
  <si>
    <t>Singular message with bold typeface (8-10 words) - For Key Logo max 2 flips max 3 flips</t>
  </si>
  <si>
    <t>Non cluttered simple background / Bold imagery</t>
  </si>
  <si>
    <t>Contrast Color Combination / Avoid Complementary Colors</t>
  </si>
  <si>
    <t>Avoid Human Presence</t>
  </si>
  <si>
    <t>Maximum 4 visual elements (Logo, Product, Message mandatory) - For Key Logo max only 3 elements</t>
  </si>
  <si>
    <t>Avoid white background (day light where the sky in the background)</t>
  </si>
  <si>
    <t>Cinemagraph</t>
  </si>
  <si>
    <t>Emotional Message</t>
  </si>
  <si>
    <t>Price Point/Offer</t>
  </si>
  <si>
    <t>TOTAL SCORE</t>
  </si>
  <si>
    <t>Diana</t>
  </si>
  <si>
    <t>Diana Sensi Cool Fresh</t>
  </si>
  <si>
    <t>Female 15-40</t>
  </si>
  <si>
    <t>VTV3</t>
  </si>
  <si>
    <t>10s DBI + 5 s Key Logo</t>
  </si>
  <si>
    <t>15 Sep - 6 Oct 2023</t>
  </si>
  <si>
    <t>Hygiene &amp; Beauty</t>
  </si>
  <si>
    <t>Personal Hygiene</t>
  </si>
  <si>
    <t>Diana Unicharm JSC</t>
  </si>
  <si>
    <t>https://drive.google.com/drive/folders/1M7bdc-U0U_rGCpK7mOA583UGw9YzRTN0?usp=drive_link</t>
  </si>
  <si>
    <t>https://drive.google.com/drive/folders/1QQUejyuyWtBewhcGzxOKd0TvcWu4sHwf?usp=drive_link</t>
  </si>
  <si>
    <t>4 Cities</t>
  </si>
  <si>
    <t>https://drive.google.com/file/d/11Li14WST-s8qnjzlUmzZM0zP7tVqIXlQ/view?usp=drive_link</t>
  </si>
  <si>
    <t>https://drive.google.com/drive/folders/1pxDhhS70ua2PgZkUr12XXdTTOonmz7Oi?usp=drive_link</t>
  </si>
  <si>
    <t>Knorr</t>
  </si>
  <si>
    <t>Knorr Fish Sauce</t>
  </si>
  <si>
    <t>Female 25 - 45 ABC</t>
  </si>
  <si>
    <t>VTV3, VTC7 - TodayTV</t>
  </si>
  <si>
    <t>15s DBI + 10s Key Logo (TodayTV) | 10s DBI + 5s Key Logo (VTV3)</t>
  </si>
  <si>
    <t>25 Sep - 29 Oct 2023</t>
  </si>
  <si>
    <t>Fish Sauce</t>
  </si>
  <si>
    <t>Unilever Vietnam</t>
  </si>
  <si>
    <t>https://drive.google.com/drive/folders/1zVwSurN5gqdPJgqD8ZZY6g68AIsQS3uq?usp=drive_link</t>
  </si>
  <si>
    <t>https://drive.google.com/drive/folders/1D6zwq8cDFsGySq3ZgVlNsCZdrlROto54?usp=drive_link</t>
  </si>
  <si>
    <t>https://drive.google.com/file/d/14b1QBIZ1FSUX_hTIcmbv6PNfAJ7ZX_k0/view?usp=drive_link</t>
  </si>
  <si>
    <t>https://drive.google.com/drive/folders/17b_U21O3pnL7ocbuyI5SFcZU14znWocQ?usp=drive_link</t>
  </si>
  <si>
    <t>Milo</t>
  </si>
  <si>
    <t>Milo Less Sugar</t>
  </si>
  <si>
    <t>Female 25-44 ABC</t>
  </si>
  <si>
    <t>VTV1, VTV3, TodayTV</t>
  </si>
  <si>
    <t>15s DBI + 10s Key Logo (TodayTV) | 10s DBI + 5s Key Logo (VTV3 &amp; VTV1)</t>
  </si>
  <si>
    <t>17 Oct - 21 Nov 2023</t>
  </si>
  <si>
    <t>Dairy and Nutrition</t>
  </si>
  <si>
    <t>Chocolate milk less sugar ready to drink</t>
  </si>
  <si>
    <t>Nestle Vietnam Ltd</t>
  </si>
  <si>
    <t>https://drive.google.com/drive/folders/1F1NJ-GKlgJTjMmv0NeNCyU3IgIyHh4HE?usp=drive_link</t>
  </si>
  <si>
    <t>https://drive.google.com/drive/folders/1HE9adq__LsDK2-EPMftVjPET9ResQq1v?usp=drive_link</t>
  </si>
  <si>
    <t>https://drive.google.com/file/d/1k66YJbXHppf3ifO1cks-tuF61hSKntAf/view?usp=drive_link</t>
  </si>
  <si>
    <t>https://drive.google.com/drive/folders/1_wmBXGy9CdDOgjElD21LoKq4mc9cdlgx?usp=drive_link</t>
  </si>
  <si>
    <t>LU</t>
  </si>
  <si>
    <t>LU French Butter Cookies</t>
  </si>
  <si>
    <t>Male Female 25+</t>
  </si>
  <si>
    <t>TodayTV, VTV3, HTV7</t>
  </si>
  <si>
    <t>15s DBI + 10s Key Logo (TodayTV) | 10s DBI + 5s Key Logo (VTV3) } 15s DBI (HTV7)</t>
  </si>
  <si>
    <t>4 Dec-31 Jan 2024</t>
  </si>
  <si>
    <t>Food</t>
  </si>
  <si>
    <t>Cookies/Biscuits</t>
  </si>
  <si>
    <t>Cong Ty Co Phan Mondelez Kinh Do Viet Nam</t>
  </si>
  <si>
    <t>https://drive.google.com/drive/folders/1dQM29Gn_13H2dwmnifv2wqjbKILjBNdB?usp=drive_link</t>
  </si>
  <si>
    <t>Campaign Effectiveness - Pre vs Post</t>
  </si>
  <si>
    <t>https://drive.google.com/drive/folders/1sof8b1n0w5PybqKkqMypYE7bJNItsvWL?usp=drive_link</t>
  </si>
  <si>
    <t>Nescafe</t>
  </si>
  <si>
    <t>Male Female 25 - 45 ABCD</t>
  </si>
  <si>
    <t>VTV1, VTV3</t>
  </si>
  <si>
    <t>10s DBI + 5s Key Logo</t>
  </si>
  <si>
    <t>14 Dec - 29 Dec 2023</t>
  </si>
  <si>
    <t>Beverage</t>
  </si>
  <si>
    <t>Instant Coffee</t>
  </si>
  <si>
    <t>https://www.youtube.com/watch?v=bET0zNbSXUs</t>
  </si>
  <si>
    <t>https://drive.google.com/drive/folders/1nJ3i4APOUMTKzvi2Pbo2A9kE1rdZULOW?usp=drive_link</t>
  </si>
  <si>
    <t>https://drive.google.com/file/d/1OV3JHV2RJkc1cYhDMoLvtwn6OfLsutvL/view?usp=drive_link</t>
  </si>
  <si>
    <t>https://drive.google.com/drive/folders/1c4q-UdCHPhVkg4QDF8359RGQKoo2gCFT?usp=drive_link</t>
  </si>
  <si>
    <t>Vinamilk</t>
  </si>
  <si>
    <t>Vinamilk Optimum Gold</t>
  </si>
  <si>
    <t>F25-45 ABC</t>
  </si>
  <si>
    <t>VTV3, TodayTV</t>
  </si>
  <si>
    <t>29 Nov - 31 Dec 2023</t>
  </si>
  <si>
    <t>Growing Milk for Children</t>
  </si>
  <si>
    <t>Vinamilk Corporation</t>
  </si>
  <si>
    <t>https://www.youtube.com/watch?v=-N9vn3YfnOc</t>
  </si>
  <si>
    <t>https://drive.google.com/drive/folders/1o2Oo8W9u620mvVfK3lw-rMrAetbvBSV9?usp=drive_link</t>
  </si>
  <si>
    <t>6 Regions</t>
  </si>
  <si>
    <t>https://drive.google.com/file/d/1O361Ufqnxb0JNAePC8nq8JlnXyL6m7ZD/view?usp=drive_link</t>
  </si>
  <si>
    <t>https://drive.google.com/drive/folders/1BS7iCDtfGX6o88DJNSIPgBCHZ7qLkjhC?usp=drive_link</t>
  </si>
  <si>
    <t>Chin-su</t>
  </si>
  <si>
    <t>Chin-su Shiitake Mushroom &amp; Kombu Granule</t>
  </si>
  <si>
    <t>18 Dec 2023-16 Feb 2024</t>
  </si>
  <si>
    <t>Ready to Cook Seasoning</t>
  </si>
  <si>
    <t>Granule</t>
  </si>
  <si>
    <t>Masan Consumer Group</t>
  </si>
  <si>
    <t>https://www.youtube.com/watch?v=r73AINZRy5c</t>
  </si>
  <si>
    <t>https://drive.google.com/drive/folders/1WI_g0gt3qvOCTjvi8nZJ8_fsWmQtF_Mc?usp=drive_link</t>
  </si>
  <si>
    <t>https://drive.google.com/file/d/14coFSaK10PVd_3hhc_w3imrq-pyNUxI9/view?usp=drive_link</t>
  </si>
  <si>
    <t>https://drive.google.com/drive/folders/1wvHzSM23_ffRKmrFGPiV-VEey6pqbcYY?usp=drive_link</t>
  </si>
  <si>
    <t>OMO</t>
  </si>
  <si>
    <t>OMO Matic</t>
  </si>
  <si>
    <t>F 18-50 ABCD</t>
  </si>
  <si>
    <t>VTV3 &amp; HTV7</t>
  </si>
  <si>
    <t>10s DBI + 5s Key Logo (VTV3) | 15s DBI (HTV7)</t>
  </si>
  <si>
    <t>1 Dec 2023 - 28 Feb 2024</t>
  </si>
  <si>
    <t>Washing Liquid Detergent</t>
  </si>
  <si>
    <t>Matic</t>
  </si>
  <si>
    <t>https://drive.google.com/drive/folders/1Fp8QwaDVEeaTaviM0hVxtjF-KTVzfmZp?usp=drive_link</t>
  </si>
  <si>
    <t>https://drive.google.com/drive/folders/17lZlCrqP6L-BmJHm7pB49X6ha54eDz63?usp=drive_link</t>
  </si>
  <si>
    <t>Coca Cola</t>
  </si>
  <si>
    <t>F15-39</t>
  </si>
  <si>
    <t>VTV3, HTV7, Today TV, VTV1</t>
  </si>
  <si>
    <t>10s DBI + 5s Key Logo (VTV3) | 15s DBI (HTV7) | 15s DBI + 10s Key Logo (TodayTV) | 10s DBI + 5s Key Logo (VTV3)</t>
  </si>
  <si>
    <t>2 January - 13 February 2024</t>
  </si>
  <si>
    <t>Beverages</t>
  </si>
  <si>
    <t>Soft Drink</t>
  </si>
  <si>
    <t>Coca-Cola Vietnam Ltd</t>
  </si>
  <si>
    <t>https://www.youtube.com/watch?v=rG2SkBMlmOg</t>
  </si>
  <si>
    <t>https://drive.google.com/drive/folders/1V6dejDX7CYoAdwrvvtJpvmj8QLbZZMt_?usp=drive_link</t>
  </si>
  <si>
    <t>Milo Apollo</t>
  </si>
  <si>
    <t>Female, 30-44 ABC</t>
  </si>
  <si>
    <t>VTV1, VTV3, HTV7, Today TV</t>
  </si>
  <si>
    <t>22 March 2024 – 12 April 2024</t>
  </si>
  <si>
    <t>Chocolate milk ready to drink</t>
  </si>
  <si>
    <t>Maggi</t>
  </si>
  <si>
    <t>Maggi Mushroom</t>
  </si>
  <si>
    <t>Female, 25-44 ABC</t>
  </si>
  <si>
    <t>VTV1, VTV3, HTV7, THVL</t>
  </si>
  <si>
    <t>10s DBI + 5s Key Logo (VTV3) | 15s DBI (HTV7) | 10s DBI + 5s Key Logo (THVL1) | 10s DBI + 5s Key Logo (VTV3)</t>
  </si>
  <si>
    <t>01 April - 02 May 2024</t>
  </si>
  <si>
    <t>Seasoning</t>
  </si>
  <si>
    <t>Ensure</t>
  </si>
  <si>
    <t>Ensure Gold</t>
  </si>
  <si>
    <t>Male Female, 30-49 AB</t>
  </si>
  <si>
    <t>15 secs DBI/PP</t>
  </si>
  <si>
    <t>30 July - 16 August 2024</t>
  </si>
  <si>
    <t>Adult Milk</t>
  </si>
  <si>
    <t>Abbott</t>
  </si>
  <si>
    <t>https://drive.google.com/drive/folders/1aloC29mbJS9tyK9YkiNjZt0C1-SYXG1I</t>
  </si>
  <si>
    <t xml:space="preserve">https://drive.google.com/drive/folders/1c1xdJjRNDAANcMxUyVsLXVHGwfNEUQmP?usp=drive_link
</t>
  </si>
  <si>
    <t>Comfort</t>
  </si>
  <si>
    <t>Comfort Perfumistic</t>
  </si>
  <si>
    <t>Female, 18-50 ABCD</t>
  </si>
  <si>
    <t>VTV3; THVL1</t>
  </si>
  <si>
    <t>06 – 27 August 2024</t>
  </si>
  <si>
    <t>Fabric Softener</t>
  </si>
  <si>
    <t>Fabric Softener/Freshener</t>
  </si>
  <si>
    <t>VTV3; HTV7; THVL1</t>
  </si>
  <si>
    <t xml:space="preserve">10s DBI + 5s Key Logo
</t>
  </si>
  <si>
    <t>22 June – 28 August 2024</t>
  </si>
  <si>
    <t>STING</t>
  </si>
  <si>
    <t>Male Female, 18-44</t>
  </si>
  <si>
    <t>THVL1</t>
  </si>
  <si>
    <t>15s DBI (in total 220s DBI)</t>
  </si>
  <si>
    <t xml:space="preserve">17 June – 12 September 2024
</t>
  </si>
  <si>
    <t>Energy Drinks</t>
  </si>
  <si>
    <t>RTD Energy Drinks</t>
  </si>
  <si>
    <t>Suntory Pepsico Vietnam Beverage</t>
  </si>
  <si>
    <t>CAMPAIGN EFFECTIVENESS STUDY</t>
  </si>
  <si>
    <t>DBI EFFECTIVENESS STUDY</t>
  </si>
  <si>
    <t>BRAND RECALL (Top Of Mind)</t>
  </si>
  <si>
    <t>BRAND RECALL (Spontaneous)</t>
  </si>
  <si>
    <t>BRAND RECALL (Total Awareness)</t>
  </si>
  <si>
    <t>ADS RECALL</t>
  </si>
  <si>
    <t>EYE TRACKING</t>
  </si>
  <si>
    <t>EYE TRACKING - DBI</t>
  </si>
  <si>
    <t>EYE TRACKING - TICKER</t>
  </si>
  <si>
    <t>ADDITIONAL INFORMATION</t>
  </si>
  <si>
    <t>COUNTRY</t>
  </si>
  <si>
    <t>Reach @1+</t>
  </si>
  <si>
    <t>DETAIL DBI 
 VIDEO RESEARCH</t>
  </si>
  <si>
    <t>PPS INCREASE
 (TVC VS TVC+DBI)</t>
  </si>
  <si>
    <t>INDONESIA</t>
  </si>
  <si>
    <t>MF 15-29 UM</t>
  </si>
  <si>
    <t>AUG-OCT 2022
 JAN-FEB 2023</t>
  </si>
  <si>
    <r>
      <rPr>
        <rFont val="Calibri, sans-serif"/>
        <color rgb="FF0563C1"/>
        <sz val="11.0"/>
        <u/>
      </rPr>
      <t>https://drive.google.com/drive/folders/1W166RnXEgbmFAviEDd1tOhktm-jA1Iq_?usp=drive_link</t>
    </r>
  </si>
  <si>
    <t>WHISPER MOMENT SUPER IMPOSE</t>
  </si>
  <si>
    <r>
      <rPr>
        <rFont val="Calibri, sans-serif"/>
        <color rgb="FF0563C1"/>
        <sz val="11.0"/>
        <u/>
      </rPr>
      <t>https://drive.google.com/drive/folders/1DiOe8wcauG6T6AiKCbdHC-S_0U3Q0gQG?usp=drive_link</t>
    </r>
  </si>
  <si>
    <t>PANTENE MENUTRISI HINGGA 2X
  RAMBUT KE-CHARGED DALAM 1 LANGKAH EKSTRA</t>
  </si>
  <si>
    <r>
      <rPr>
        <rFont val="Calibri, sans-serif"/>
        <color rgb="FF0563C1"/>
        <sz val="11.0"/>
        <u/>
      </rPr>
      <t>https://drive.google.com/drive/folders/1uA9MkYcMer9gfl_-w6JpX7C1Q9FNJ-Js?usp=drive_link</t>
    </r>
  </si>
  <si>
    <r>
      <rPr>
        <rFont val="Calibri, sans-serif"/>
        <color rgb="FF0563C1"/>
        <sz val="11.0"/>
        <u/>
      </rPr>
      <t>https://drive.google.com/drive/folders/1dD2hF7LFxhyNA6nxR0w648CVEAKBCTAK?usp=drive_link</t>
    </r>
  </si>
  <si>
    <r>
      <rPr>
        <rFont val="Calibri, sans-serif"/>
        <color rgb="FF1155CC"/>
        <sz val="11.0"/>
        <u/>
      </rPr>
      <t>https://drive.google.com/drive/folders/1wC54dGuKBixQQRkqSLCGxQF8AqIIdLac?usp=drive_link</t>
    </r>
  </si>
  <si>
    <t>WHISPER MOMENT SF</t>
  </si>
  <si>
    <r>
      <rPr>
        <rFont val="Calibri, sans-serif"/>
        <color rgb="FF1155CC"/>
        <sz val="11.0"/>
        <u/>
      </rPr>
      <t>https://drive.google.com/drive/folders/114MurNBVUQ2dvQ1UJ9LzFUzD8-TTU-i1?usp=drive_link</t>
    </r>
  </si>
  <si>
    <t>BARU SUNSILK ANTI-KETOMBE
  KETOMBE HEMPAS + RAMBUT SEHAT TOTALITAS</t>
  </si>
  <si>
    <r>
      <rPr>
        <rFont val="Calibri, sans-serif"/>
        <color rgb="FF1155CC"/>
        <sz val="11.0"/>
        <u/>
      </rPr>
      <t>https://drive.google.com/drive/folders/1f6lpKtV6_-vdLxpXeVCyOD5T_WJMfOKD?usp=drive_link</t>
    </r>
  </si>
  <si>
    <r>
      <rPr>
        <rFont val="Calibri, sans-serif"/>
        <color rgb="FF1155CC"/>
        <sz val="11.0"/>
        <u/>
      </rPr>
      <t>https://drive.google.com/drive/folders/1eKAMJ2A6kor4MQJtbUS3F96DZLJdD0YD?usp=drive_link</t>
    </r>
  </si>
  <si>
    <t>WHISPER MOMENT U FRAME</t>
  </si>
  <si>
    <t>BEAUTY RITUAL : IN FRONT OF DRESSING TABLE, BEFORE TAKE A SHOWER, BEFORE LEAVE HOME.
 OUTDOOR ACTIVITY : MORNING RUN, MORNING CYCLING, BEFORE GOING OUT FROM HOME.
 TRAVEL : AIRPORT, TRAINS STATION, AVOID BUS STATION.
 SUN EXPOSURE : TRAVELING, OUTDOOR ACTIVITY, SUN EXPOSURE (WALKING UNDER THE SUN EXPOSURE, COMMUTING WITH MRT OR TRANSJAK.</t>
  </si>
  <si>
    <t>TEMUKAN MAINAN BARU BERSAMA ANAK-ANAK ANDA 
 PINDAI MAINAN INI DAN JELAJAHI LUAR ANGKASA
 PINDAI MAINAN INI DAN JELAJAHI BEBERAPA KOTA DI DUNIA
 DOWNLOAD APPLAYDU</t>
  </si>
  <si>
    <t>MWK&lt;10</t>
  </si>
  <si>
    <r>
      <rPr>
        <rFont val="Calibri, sans-serif"/>
        <color rgb="FF0563C1"/>
        <sz val="11.0"/>
        <u/>
      </rPr>
      <t>https://drive.google.com/drive/folders/1vwIgVDtA32Br2QLogzF5D0Wm1XSBlgtB?usp=drive_link</t>
    </r>
  </si>
  <si>
    <t>PANAS &amp; POLUSI BIKIN KETOMBE BASAH &amp; KERING
 PANAS &amp; LEMBAP BIKIN KETOMBE BASAH &amp; KERING
 PANAS &amp; KERINGAT BIKIN KETOMBE BASAH &amp; KERING
 CLEAR BARU SIKAT HABIS KETOMBE BASAH &amp; KERING
 DENGAN KEKUATAN 10X SUPER VITAMIN</t>
  </si>
  <si>
    <r>
      <rPr>
        <rFont val="Calibri, sans-serif"/>
        <color rgb="FF0563C1"/>
        <sz val="11.0"/>
        <u/>
      </rPr>
      <t>https://drive.google.com/drive/folders/1dm3FW5GnE8hoQNpdaHKngANE6GqO6rie?usp=drive_link</t>
    </r>
  </si>
  <si>
    <t>MWK 6-12</t>
  </si>
  <si>
    <r>
      <rPr>
        <rFont val="Calibri, sans-serif"/>
        <color rgb="FF0000FF"/>
        <sz val="11.0"/>
        <u/>
      </rPr>
      <t>https://drive.google.com/drive/folders/1p-6utKcPys3vEO-54Vxdizd1i3O8Y5XB?usp=drive_link</t>
    </r>
  </si>
  <si>
    <r>
      <rPr>
        <rFont val="Calibri, sans-serif"/>
        <color rgb="FF0000FF"/>
        <sz val="11.0"/>
        <u/>
      </rPr>
      <t>https://drive.google.com/drive/folders/1Mr7ytv2CLckyaM1TW2gd3POxtT07OTXw?usp=drive_link</t>
    </r>
  </si>
  <si>
    <t>1. Mothers/Fathers/parents &amp; Kids moments
 2. Children go to school accompanied with parents
 3. Family gathering moment
 4. Children study assisted by their parents
 5. Children doing activity accompanied by the parents)
 6. Snack/Shopping time with parents 7. As Mid morning snack
 8. Between Lunch &amp; evening snack, after school and classes
 10. Evening snack, after dinner</t>
  </si>
  <si>
    <t>BARU, VASELINE GLUTAVITAMIN SOFT+GLOW SERUM DENGAN GLUTAGLOW &amp; MULTIVITAMIN
 10X KEKUATAN PENCERAH</t>
  </si>
  <si>
    <r>
      <rPr>
        <rFont val="Calibri, sans-serif"/>
        <color rgb="FF0000FF"/>
        <sz val="11.0"/>
        <u/>
      </rPr>
      <t>https://drive.google.com/drive/folders/1UzcZXaIjnebAkIYBN6QzZKgAqf5pIxcp?usp=drive_link</t>
    </r>
  </si>
  <si>
    <t>Free to do outdoor activities amidst sun exposure without worry of hyperpigmentation
 - Beauty Ritual: Prepare to make up, Before taking shower, Before going out
 - Outdoor activities (avoid sports)
 - Mass middle class activity: office, malls (avoid too premium or too lower class activity)
 - Aggressor: sun exposure &gt; doing outdoor activities, 
 hot sun (scenes of walking under the hot sun, really hot OR commuting (MRT or Transjakarta) exposed to sunlight)</t>
  </si>
  <si>
    <r>
      <rPr>
        <rFont val="Calibri, sans-serif"/>
        <color rgb="FF0563C1"/>
        <sz val="11.0"/>
        <u/>
      </rPr>
      <t>https://drive.google.com/drive/folders/1g--L6kMv0e20QjoktfRPboV4jgKz7cZu?usp=drive_link</t>
    </r>
  </si>
  <si>
    <t>1. Mothers/Fathers/parents &amp; Kids moments
 2. Children go to school accompanied with parents
 3. Family gathering moment
 4. Children study assisted by their parents
 5. Children doing activity accompanied by the parents)
 6. Snack/Shopping time with parents
 7. Amalan baik (Good deed activity kids with parents/family)</t>
  </si>
  <si>
    <r>
      <rPr>
        <rFont val="Calibri, sans-serif"/>
        <color rgb="FF0000FF"/>
        <sz val="11.0"/>
        <u/>
      </rPr>
      <t>https://drive.google.com/drive/folders/1jhFVSGbEGzkxdqRycZ-DZzYyow5kBDy1?usp=drive_link</t>
    </r>
  </si>
  <si>
    <t>INDIA</t>
  </si>
  <si>
    <t>Household Product</t>
  </si>
  <si>
    <t>DETERGENT</t>
  </si>
  <si>
    <t>HINDUSTAN UNILEVER</t>
  </si>
  <si>
    <t>SURF EXCEL EASY WASH WITH TAM (2M RESULT)</t>
  </si>
  <si>
    <t>Rest of Maharashtra (w/o Mumbai, Pune)</t>
  </si>
  <si>
    <t>SURF EXCEL EASY WASH WITH TAM (2M RESULT) FEB - APR 2024</t>
  </si>
  <si>
    <t>F22+ BCD</t>
  </si>
  <si>
    <r>
      <rPr>
        <rFont val="Calibri, sans-serif"/>
        <color rgb="FF0000FF"/>
        <sz val="11.0"/>
        <u/>
      </rPr>
      <t>https://drive.google.com/drive/folders/155drRqDLqqTJpeut85nc_eUUvmL1iy63</t>
    </r>
  </si>
  <si>
    <r>
      <rPr>
        <rFont val="Calibri, sans-serif"/>
        <color rgb="FF0000FF"/>
        <sz val="11.0"/>
        <u/>
      </rPr>
      <t>https://drive.google.com/drive/folders/1Ze-QVKbv5_p0mN9joM0BlMz0IghfugVG</t>
    </r>
  </si>
  <si>
    <t>TAM</t>
  </si>
  <si>
    <t>VIETNAM</t>
  </si>
  <si>
    <t>Milo Ready To Drink</t>
  </si>
  <si>
    <t>MILO CHOCOLATE MILK RTD JUL - AUG 2023</t>
  </si>
  <si>
    <t>31 Jul - 29 Aug 2023</t>
  </si>
  <si>
    <t>VTC7 - TodayTV</t>
  </si>
  <si>
    <t>15s DBI + 10s Key Logo</t>
  </si>
  <si>
    <r>
      <rPr>
        <rFont val="Calibri, sans-serif"/>
        <b/>
        <sz val="11.0"/>
      </rPr>
      <t xml:space="preserve">North </t>
    </r>
    <r>
      <rPr>
        <rFont val="Calibri, sans-serif"/>
        <b/>
        <sz val="11.0"/>
      </rPr>
      <t>https://www.youtube.com/watch?v=pKWpfG_ntPQ</t>
    </r>
    <r>
      <rPr>
        <rFont val="Calibri, sans-serif"/>
        <b/>
        <sz val="11.0"/>
      </rPr>
      <t xml:space="preserve">
 Sout</t>
    </r>
    <r>
      <rPr>
        <rFont val="Calibri, sans-serif"/>
        <b/>
        <color rgb="FF1155CC"/>
        <sz val="11.0"/>
        <u/>
      </rPr>
      <t>h https://www.youtube.com/watch?v=kFet8ulMH</t>
    </r>
    <r>
      <rPr>
        <rFont val="Calibri, sans-serif"/>
        <b/>
        <sz val="11.0"/>
      </rPr>
      <t>YA</t>
    </r>
  </si>
  <si>
    <r>
      <rPr>
        <rFont val="Calibri, sans-serif"/>
        <color rgb="FF0000FF"/>
        <sz val="11.0"/>
        <u/>
      </rPr>
      <t>https://drive.google.com/drive/folders/1C2oAX6HlvkY-nhRJfvjU4mm-TPdygsgx?usp=drive_link</t>
    </r>
  </si>
  <si>
    <t>DIANA SENSI COOL FRESH PERSONAL HYGIENE SEP - OCT 2023</t>
  </si>
  <si>
    <r>
      <rPr>
        <rFont val="Calibri, sans-serif"/>
        <color rgb="FF0000FF"/>
        <sz val="11.0"/>
        <u/>
      </rPr>
      <t>https://drive.google.com/drive/folders/1M7bdc-U0U_rGCpK7mOA583UGw9YzRTN0?usp=drive_link</t>
    </r>
  </si>
  <si>
    <r>
      <rPr>
        <rFont val="Calibri, sans-serif"/>
        <color rgb="FF0000FF"/>
        <sz val="11.0"/>
        <u/>
      </rPr>
      <t>https://drive.google.com/drive/folders/1QQUejyuyWtBewhcGzxOKd0TvcWu4sHwf?usp=drive_link</t>
    </r>
  </si>
  <si>
    <t>KNORR FISH SAUCE SEP - OCT 2023</t>
  </si>
  <si>
    <r>
      <rPr>
        <rFont val="Calibri, sans-serif"/>
        <color rgb="FF0000FF"/>
        <sz val="11.0"/>
        <u/>
      </rPr>
      <t>https://drive.google.com/drive/folders/1zVwSurN5gqdPJgqD8ZZY6g68AIsQS3uq?usp=drive_link</t>
    </r>
  </si>
  <si>
    <r>
      <rPr>
        <rFont val="Calibri, sans-serif"/>
        <color rgb="FF0000FF"/>
        <sz val="11.0"/>
        <u/>
      </rPr>
      <t>https://drive.google.com/drive/folders/1D6zwq8cDFsGySq3ZgVlNsCZdrlROto54?usp=drive_link</t>
    </r>
  </si>
  <si>
    <t>MILO LESS SUGAR CHOCOLATE MILK RTD OCT - NOV 2023</t>
  </si>
  <si>
    <r>
      <rPr>
        <rFont val="Calibri, sans-serif"/>
        <color rgb="FF0000FF"/>
        <sz val="11.0"/>
        <u/>
      </rPr>
      <t>https://drive.google.com/drive/folders/1F1NJ-GKlgJTjMmv0NeNCyU3IgIyHh4HE?usp=drive_link</t>
    </r>
  </si>
  <si>
    <r>
      <rPr>
        <rFont val="Calibri, sans-serif"/>
        <color rgb="FF0000FF"/>
        <sz val="11.0"/>
        <u/>
      </rPr>
      <t>https://drive.google.com/drive/folders/1HE9adq__LsDK2-EPMftVjPET9ResQq1v?usp=drive_link</t>
    </r>
  </si>
  <si>
    <t>LU FRENCH BUTTER COOKIES DEC 2023 - JAN 2024</t>
  </si>
  <si>
    <r>
      <rPr>
        <rFont val="Calibri, sans-serif"/>
        <color rgb="FF0000FF"/>
        <sz val="11.0"/>
        <u/>
      </rPr>
      <t>https://drive.google.com/drive/folders/1dQM29Gn_13H2dwmnifv2wqjbKILjBNdB?usp=drive_link</t>
    </r>
  </si>
  <si>
    <t>NESCAFE INSTANT COFFEE DEC 2023</t>
  </si>
  <si>
    <r>
      <rPr>
        <rFont val="Calibri, sans-serif"/>
        <color rgb="FF000000"/>
        <sz val="11.0"/>
        <u/>
      </rPr>
      <t>https://www.youtube.com/watch?v=bET0zNbSXUs</t>
    </r>
  </si>
  <si>
    <r>
      <rPr>
        <rFont val="Calibri, sans-serif"/>
        <color rgb="FF000000"/>
        <sz val="11.0"/>
        <u/>
      </rPr>
      <t>https://drive.google.com/drive/folders/1nJ3i4APOUMTKzvi2Pbo2A9kE1rdZULOW?usp=drive_link</t>
    </r>
  </si>
  <si>
    <t>VINAMILK OPTIMUM GOLD GROWING MILK FOR CHILDREN NOV - DEC 2023</t>
  </si>
  <si>
    <r>
      <rPr>
        <rFont val="Calibri, sans-serif"/>
        <color rgb="FF0000FF"/>
        <sz val="11.0"/>
        <u/>
      </rPr>
      <t>https://www.youtube.com/watch?v=-N9vn3YfnOc</t>
    </r>
  </si>
  <si>
    <r>
      <rPr>
        <rFont val="Calibri, sans-serif"/>
        <color rgb="FF0000FF"/>
        <sz val="11.0"/>
        <u/>
      </rPr>
      <t>https://drive.google.com/drive/folders/1o2Oo8W9u620mvVfK3lw-rMrAetbvBSV9?usp=drive_link</t>
    </r>
  </si>
  <si>
    <t>CHIN-SU SHITAKE MUSHROOM &amp; KOMBU GRANULE DEC 2023 - FEB 2024</t>
  </si>
  <si>
    <r>
      <rPr>
        <rFont val="Calibri, sans-serif"/>
        <color rgb="FF0000FF"/>
        <sz val="11.0"/>
        <u/>
      </rPr>
      <t>https://www.youtube.com/watch?v=r73AINZRy5c</t>
    </r>
  </si>
  <si>
    <r>
      <rPr>
        <rFont val="Calibri, sans-serif"/>
        <color rgb="FF0000FF"/>
        <sz val="11.0"/>
        <u/>
      </rPr>
      <t>https://drive.google.com/drive/folders/1WI_g0gt3qvOCTjvi8nZJ8_fsWmQtF_Mc?usp=drive_link</t>
    </r>
  </si>
  <si>
    <t>OMO MATIC DEC 2023 - FEB 2024</t>
  </si>
  <si>
    <r>
      <rPr>
        <rFont val="Calibri, sans-serif"/>
        <color rgb="FF0000FF"/>
        <sz val="11.0"/>
        <u/>
      </rPr>
      <t>https://drive.google.com/drive/folders/1Fp8QwaDVEeaTaviM0hVxtjF-KTVzfmZp?usp=drive_link</t>
    </r>
  </si>
  <si>
    <r>
      <rPr>
        <rFont val="Calibri, sans-serif"/>
        <color rgb="FF0000FF"/>
        <sz val="11.0"/>
        <u/>
      </rPr>
      <t>https://drive.google.com/drive/folders/17lZlCrqP6L-BmJHm7pB49X6ha54eDz63?usp=drive_link</t>
    </r>
  </si>
  <si>
    <t>COCA COLA SOFT DRINK JAN - FEB 2024</t>
  </si>
  <si>
    <r>
      <rPr>
        <rFont val="Calibri, sans-serif"/>
        <color rgb="FF0000FF"/>
        <sz val="11.0"/>
        <u/>
      </rPr>
      <t>https://www.youtube.com/watch?v=rG2SkBMlmOg</t>
    </r>
  </si>
  <si>
    <r>
      <rPr>
        <rFont val="Calibri, sans-serif"/>
        <color rgb="FF0000FF"/>
        <sz val="11.0"/>
        <u/>
      </rPr>
      <t>https://drive.google.com/drive/folders/1V6dejDX7CYoAdwrvvtJpvmj8QLbZZMt_?usp=drive_link</t>
    </r>
  </si>
  <si>
    <t>MILO APOLLO CHOCOLATE MILK RTD MAR - APR 2024</t>
  </si>
  <si>
    <t>MAGGI MUSHROOM SEASONING APR - MAY 2024</t>
  </si>
  <si>
    <t>ENSURE GOLD ADULT MILK JUL - AUG 2024</t>
  </si>
  <si>
    <r>
      <rPr>
        <rFont val="Calibri, sans-serif"/>
        <color rgb="FF0000FF"/>
        <sz val="11.0"/>
        <u/>
      </rPr>
      <t>https://drive.google.com/drive/folders/1aloC29mbJS9tyK9YkiNjZt0C1-SYXG1I</t>
    </r>
  </si>
  <si>
    <r>
      <rPr>
        <rFont val="Calibri, sans-serif"/>
        <color rgb="FF0000FF"/>
        <sz val="11.0"/>
        <u/>
      </rPr>
      <t>https://drive.google.com/drive/folders/1c1xdJjRNDAANcMxUyVsLXVHGwfNEUQmP?usp=drive_link</t>
    </r>
  </si>
  <si>
    <t>COMFORT PERFUMISTIC FABRIC SOFTENER AUG 2024</t>
  </si>
  <si>
    <t>OMO MATIC JUN - AUG 2024</t>
  </si>
  <si>
    <t>STING RTD ENERGY DRINKS JUN - SEP 2024</t>
  </si>
  <si>
    <t>17 June – 12 September 2024</t>
  </si>
  <si>
    <t>MALAYSIA</t>
  </si>
  <si>
    <t>RIDSECT LIQUID PESTICIDES DEC - FEB 2022</t>
  </si>
  <si>
    <t>#N.A</t>
  </si>
  <si>
    <t>CUCKOO WATER FILTER AND HOUSEHOLD FURNITURE JAN - MAR 2022</t>
  </si>
  <si>
    <t>FLAVETTES TONIC &amp; VITAMIN APR - MAY 2022</t>
  </si>
  <si>
    <t>COCA COLA SOFT DRINK MAY - JUL 2022</t>
  </si>
  <si>
    <t>NAUTICA FRAGRANCE MAY - JUN 2024</t>
  </si>
  <si>
    <t>Viewership: M 18-44 Malay
 Research: Male, Priority Malay, Age 18-44 y.o</t>
  </si>
  <si>
    <r>
      <rPr>
        <rFont val="Calibri, sans-serif"/>
        <color rgb="FF0000FF"/>
        <sz val="11.0"/>
        <u/>
      </rPr>
      <t>https://drive.google.com/file/d/1mt-A71FNqkOy7GCJSPZcX7fO5UiV7ros/view?usp=sharing</t>
    </r>
  </si>
  <si>
    <t>DARLIE DOUBLE ACTIONFRESH PROTECT TOOTHPASTE JUL - AUG 2024</t>
  </si>
  <si>
    <t>Viewership: AA 20-54 Malay
 Research: Malay, Age 20-54, household product decision makers</t>
  </si>
  <si>
    <r>
      <rPr>
        <rFont val="Calibri, sans-serif"/>
        <color rgb="FF0000FF"/>
        <sz val="11.0"/>
        <u/>
      </rPr>
      <t>https://drive.google.com/drive/folders/1kbXJEWn1mmeyXemcWWwRypin9i3LdBRU?usp=sharing</t>
    </r>
  </si>
  <si>
    <t>RIDSECT AEROSOL PESTICIDES JUL 2024</t>
  </si>
  <si>
    <r>
      <rPr>
        <rFont val="Calibri, sans-serif"/>
        <color rgb="FF0000FF"/>
        <sz val="11.0"/>
        <u/>
      </rPr>
      <t>https://drive.google.com/drive/folders/1SmXIeNAxn_m2mzM8Y67P_7r5Ga8jYfNM?usp=sharing</t>
    </r>
  </si>
  <si>
    <t>RIDSECT AEROSOL PESTICIDES AUG - SEP 2024</t>
  </si>
  <si>
    <r>
      <rPr>
        <rFont val="Calibri, sans-serif"/>
        <color rgb="FF0000FF"/>
        <sz val="11.0"/>
        <u/>
      </rPr>
      <t>https://drive.google.com/drive/folders/1SmXIeNAxn_m2mzM8Y67P_7r5Ga8jYfNM?usp=sharing</t>
    </r>
  </si>
  <si>
    <t>BROOKEBOND 3 ROSES</t>
  </si>
  <si>
    <t>Tamil Nadu (Chennai vs Non Chennai)</t>
  </si>
  <si>
    <t>BROOKEBOND 3 ROSES JUL 2024</t>
  </si>
  <si>
    <t>F22+</t>
  </si>
  <si>
    <t>SURF EXCEL EASY WASH-ACUMEN</t>
  </si>
  <si>
    <t>RIN MATIC</t>
  </si>
  <si>
    <t>F18+ AB</t>
  </si>
  <si>
    <t>SFXL BAR</t>
  </si>
  <si>
    <t>SURF EXCEL BAR DETERGEN SOAP</t>
  </si>
  <si>
    <t>BROOKEBOND TAJ MAHAL</t>
  </si>
  <si>
    <t>F 25+</t>
  </si>
  <si>
    <t>RED LABEL</t>
  </si>
  <si>
    <t>F 22-45</t>
  </si>
  <si>
    <t>BROOKEBOND 3 ROSES AUG 2024</t>
  </si>
  <si>
    <t>JYOTHY LABS LTD</t>
  </si>
  <si>
    <t>HENKO MATIC LIQUID AUG 2024</t>
  </si>
  <si>
    <t>BRU</t>
  </si>
  <si>
    <t>BRU AUG 2024</t>
  </si>
  <si>
    <t>BRAND/PRODUCT</t>
  </si>
  <si>
    <t>CREATIVE LABEL</t>
  </si>
  <si>
    <t>CREATIVE TYPE STATIC (S)/FLASH (F)</t>
  </si>
  <si>
    <t>% TOTAL ATTENTION</t>
  </si>
  <si>
    <t>% AUDIENCE VIEWED</t>
  </si>
  <si>
    <t>AUDIENCE FOCUS</t>
  </si>
  <si>
    <t>CLARITY OF THE CREATIVES</t>
  </si>
  <si>
    <t>COGNITIVE DEMAND</t>
  </si>
  <si>
    <t>AUDIENCE ENGAGEMENT</t>
  </si>
  <si>
    <t>ELEMENT AOI BRAND</t>
  </si>
  <si>
    <t>ELEMENT AOI MESSAGE</t>
  </si>
  <si>
    <t>ELEMENT AOI PRODUCT PACKSHOT</t>
  </si>
  <si>
    <t>LINK OF CREATIVE TESTED</t>
  </si>
  <si>
    <t>Ponds Body Lotion</t>
  </si>
  <si>
    <t>3D Wide</t>
  </si>
  <si>
    <t>India</t>
  </si>
  <si>
    <r>
      <rPr>
        <rFont val="Arial"/>
        <color rgb="FF1155CC"/>
        <sz val="11.0"/>
        <u/>
      </rPr>
      <t>https://drive.google.com/drive/folders/1kwkmowXKIDztjP46RekxT2akdgVN6F_T?usp=sharing</t>
    </r>
  </si>
  <si>
    <t>3D Horizontal</t>
  </si>
  <si>
    <t>Innovation 1</t>
  </si>
  <si>
    <t>Innovation 2</t>
  </si>
  <si>
    <t>Innovation 3</t>
  </si>
  <si>
    <t>3D Horizontal 1</t>
  </si>
  <si>
    <t>3D Horizontal 2</t>
  </si>
  <si>
    <t>Innovation 1 V1</t>
  </si>
  <si>
    <t>Innovation 1 V2</t>
  </si>
  <si>
    <t>Vaseline Deep Moisture</t>
  </si>
  <si>
    <t>3D Wide 1</t>
  </si>
  <si>
    <t>https://drive.google.com/drive/folders/1RgVSih3lhly6TadeznCf9j3lZHXMUBPn?usp=sharing</t>
  </si>
  <si>
    <t>3D Wide 2</t>
  </si>
  <si>
    <t>Cutout</t>
  </si>
  <si>
    <t>Horizontal</t>
  </si>
  <si>
    <t>Innovation</t>
  </si>
  <si>
    <t>Tide Powder</t>
  </si>
  <si>
    <t>Vertical 7 secs</t>
  </si>
  <si>
    <t>https://drive.google.com/drive/folders/1nwWSHKn3rka0V2GWB72ar5dhrAz_qPdE</t>
  </si>
  <si>
    <t>Vertical 8 secs</t>
  </si>
  <si>
    <t>Horizontal 7 secs</t>
  </si>
  <si>
    <t>Horizontal 8 secs</t>
  </si>
  <si>
    <t>New-Vertical</t>
  </si>
  <si>
    <t>https://drive.google.com/drive/folders/1C31yrpOqs75UTvWc1_G2_d7Fm3BigOJU</t>
  </si>
  <si>
    <t>New-Vertical 7 secs</t>
  </si>
  <si>
    <t>New-Vertical 8 secs</t>
  </si>
  <si>
    <t>Ponds Bright Beauty</t>
  </si>
  <si>
    <t>Neon</t>
  </si>
  <si>
    <t>Tide Matic Liquid</t>
  </si>
  <si>
    <t>Wide</t>
  </si>
  <si>
    <t>Ultra-wide</t>
  </si>
  <si>
    <t>3D Horizontal Wide</t>
  </si>
  <si>
    <t>https://drive.google.com/drive/folders/15oGDSFltWifKMo4FqHGTn7sCG6SYqSt-</t>
  </si>
  <si>
    <t>3D Horizontal (rain)</t>
  </si>
  <si>
    <t>3D Horizontal (w/o rain)</t>
  </si>
  <si>
    <t>Bru</t>
  </si>
  <si>
    <t>3D Vertical</t>
  </si>
  <si>
    <t>https://drive.google.com/drive/folders/1LEuUtKarYcqxEFjok22Z1iC48tfwMsW0</t>
  </si>
  <si>
    <t>Max Kleen</t>
  </si>
  <si>
    <t>https://drive.google.com/drive/folders/1gsIpCB8thmhvydkJw7yiVuLSiRfvJId8?usp=sharing</t>
  </si>
  <si>
    <t>Cutout 1</t>
  </si>
  <si>
    <t>Taj Mahal</t>
  </si>
  <si>
    <t>Product Motion</t>
  </si>
  <si>
    <t>SFXL Bar</t>
  </si>
  <si>
    <t>Horizontal 2000-1200</t>
  </si>
  <si>
    <t>https://drive.google.com/drive/folders/1aW-DP_QjkD3TujZE5L7RSkXf-R1IIuIx</t>
  </si>
  <si>
    <t>Horizontal 2000-1500</t>
  </si>
  <si>
    <t>Horizontal 2000-2000</t>
  </si>
  <si>
    <t>Core Billboard 2000-1200</t>
  </si>
  <si>
    <t>Core Billboard 2000-1500</t>
  </si>
  <si>
    <t>Core Billboard 2000-2000</t>
  </si>
  <si>
    <t>La Shield</t>
  </si>
  <si>
    <t>https://drive.google.com/drive/folders/1RUDU3lGwe5XqQrB8hAxCODd39VRWpzV6</t>
  </si>
  <si>
    <t>Vertical</t>
  </si>
  <si>
    <t>Innovation 4</t>
  </si>
  <si>
    <t>Rin Matic Liquid</t>
  </si>
  <si>
    <t>https://drive.google.com/drive/folders/1e-N3vUqtKiTz6z2z7wpjKP-QX5WlPXum</t>
  </si>
  <si>
    <t>3D Horizontal Wide-Red</t>
  </si>
  <si>
    <t>3D Horizontal Wide-White</t>
  </si>
  <si>
    <t>Innovation-Red</t>
  </si>
  <si>
    <t>Innovation-White</t>
  </si>
  <si>
    <t>Quaker</t>
  </si>
  <si>
    <t>https://drive.google.com/drive/folders/1OJwViKpBXI7guIL620ofDaSy1W4bjo_o?usp=sharing</t>
  </si>
  <si>
    <t>Horizontal Wide</t>
  </si>
  <si>
    <t>Pepsi</t>
  </si>
  <si>
    <t>Vertical 1</t>
  </si>
  <si>
    <t>https://drive.google.com/drive/folders/1RG9Rp4Q1BJSNpoXB0yn7K7RSgHnScsE4</t>
  </si>
  <si>
    <t>Vertical 2</t>
  </si>
  <si>
    <t>Horizontal Ultra-Wide</t>
  </si>
  <si>
    <t>Mountain Dew</t>
  </si>
  <si>
    <t>https://drive.google.com/drive/folders/18eKqyLBsNZA2mXoi7A7rXgP_aUa-XGtH</t>
  </si>
  <si>
    <t>3D Horizontal Ultra-Wide</t>
  </si>
  <si>
    <t>3D Innovation</t>
  </si>
  <si>
    <t>7Up</t>
  </si>
  <si>
    <t>Horizontal 3d Wide</t>
  </si>
  <si>
    <t>https://drive.google.com/drive/folders/1CGLMUf6sRDd86X7oMP5fYZkFZtrH7QPk</t>
  </si>
  <si>
    <t>3D/Neon</t>
  </si>
  <si>
    <t>Kurkure</t>
  </si>
  <si>
    <t>https://drive.google.com/drive/folders/1mG1lMV-1lGlZGxSd5Kur2BXGtiyPv7Wf</t>
  </si>
  <si>
    <t>Lay's</t>
  </si>
  <si>
    <t>https://drive.google.com/drive/folders/17E1_ImuBrii60A9uaX7XnhffsU8UmCRH</t>
  </si>
  <si>
    <t>Sprite</t>
  </si>
  <si>
    <t>https://drive.google.com/drive/folders/1oKj3AYYfDfz2s8jKcEwXWhU32YdFIbGx?usp=sharing</t>
  </si>
  <si>
    <t>SFXL Easy Wash KAR</t>
  </si>
  <si>
    <t>Horizontal 2000x1500[Mock-up 1]</t>
  </si>
  <si>
    <t>https://drive.google.com/drive/folders/1GLoIQyq25sNg2meWGHtjYhBpvJt-s9CB</t>
  </si>
  <si>
    <t>Horizontal 2000x2000[Mock-up 1]</t>
  </si>
  <si>
    <t>3D Horizontal[Mock-up 3]</t>
  </si>
  <si>
    <t>Cutout 2000x2000[Mock-up 2]</t>
  </si>
  <si>
    <t>Cutout 2000x1500[Mock-up 2]</t>
  </si>
  <si>
    <t>Innovation[Mock-up 3]</t>
  </si>
  <si>
    <t>SFXL Easy Wash MAH</t>
  </si>
  <si>
    <t>Horizontal 2000x1200[Mock-up 1]</t>
  </si>
  <si>
    <t>Horizontal 2000x1200[Mock-up 2]</t>
  </si>
  <si>
    <t>Horizontal 2000x1200[Mock-up 3]</t>
  </si>
  <si>
    <t>Horizontal 2000x2000[Mock-up 2]</t>
  </si>
  <si>
    <t>Horizontal 2000x1500[Mock-up 3]</t>
  </si>
  <si>
    <t>Horizontal[Mock-up 3]</t>
  </si>
  <si>
    <t>Horizontal[Mock-up 1]</t>
  </si>
  <si>
    <t>Square[Mock-up 3]</t>
  </si>
  <si>
    <t>3D Square[Mock-up 1]</t>
  </si>
  <si>
    <t>NO</t>
  </si>
  <si>
    <t>PERIOD PRE</t>
  </si>
  <si>
    <t>PERIOD POST</t>
  </si>
  <si>
    <t>#TVC_SPOTS</t>
  </si>
  <si>
    <t>GRPs NATIONAL</t>
  </si>
  <si>
    <t>TOTAL GRPs GEO</t>
  </si>
  <si>
    <t>AVG GRPs/Month</t>
  </si>
  <si>
    <t>CHANNEL</t>
  </si>
  <si>
    <t>TVC NAT ARTWORK LINK</t>
  </si>
  <si>
    <t>TYPE OF TVC NAT (F/E/M)</t>
  </si>
  <si>
    <t>TVC GEO ARTWORK LINK</t>
  </si>
  <si>
    <t>TYPE of TVC GEO (F/E/M)</t>
  </si>
  <si>
    <t>BR TOM - PRE</t>
  </si>
  <si>
    <t>BR TOM - MID</t>
  </si>
  <si>
    <t>BR TOM - POST</t>
  </si>
  <si>
    <t>BR SPONT - PRE</t>
  </si>
  <si>
    <t>BR SPONT - MID</t>
  </si>
  <si>
    <t>BR SPONT - POST</t>
  </si>
  <si>
    <t>BR TOTAL AWARENESS - PRE</t>
  </si>
  <si>
    <t>BR TOTAL AWARENESS - MID</t>
  </si>
  <si>
    <t>BR TOTAL AWARENESS - POST</t>
  </si>
  <si>
    <t>MR/MA - PRE</t>
  </si>
  <si>
    <t>MR/MA - MID</t>
  </si>
  <si>
    <t>MR/MA - POST</t>
  </si>
  <si>
    <t>MR/MA - INCREASE</t>
  </si>
  <si>
    <t>MR/MA - %INCREASE</t>
  </si>
  <si>
    <t>BR FAV - PRE</t>
  </si>
  <si>
    <t>BR FAV - MID</t>
  </si>
  <si>
    <t>BR FAV - POST</t>
  </si>
  <si>
    <t>PI - MID</t>
  </si>
  <si>
    <t>ADS RECALL - PRE</t>
  </si>
  <si>
    <t>ADS RECALL - MID</t>
  </si>
  <si>
    <t>ADS RECALL - POST</t>
  </si>
  <si>
    <t>VARIANT RECALL - PRE</t>
  </si>
  <si>
    <t>VARIANT RECALL - MID</t>
  </si>
  <si>
    <t>VARIANT RECALL - POST</t>
  </si>
  <si>
    <t>VARIANT RECALL - INCREASE</t>
  </si>
  <si>
    <t>VARIANT RECALL - %INCREASE</t>
  </si>
  <si>
    <t>Totally different creative from NAT</t>
  </si>
  <si>
    <t>Use same TVC with fully translated audio</t>
  </si>
  <si>
    <t>Use same TVC with small part translated audio</t>
  </si>
  <si>
    <t>Use same TVC &amp; audio, with additional supers in Bahasa</t>
  </si>
  <si>
    <t>Use same TVC &amp; audio, with additional supers in Local language</t>
  </si>
  <si>
    <t>Use same TVC &amp; audio, with additional supers in mix Bahasa &amp; Local language</t>
  </si>
  <si>
    <t>Use same TVC with slightly adjusted scene in Bahasa</t>
  </si>
  <si>
    <t>Use same TVC with slightly adjusted scene in Local language</t>
  </si>
  <si>
    <t>Use price promo/event promo</t>
  </si>
  <si>
    <t>Showing where to buy</t>
  </si>
  <si>
    <t>Use regional visual/setting</t>
  </si>
  <si>
    <t>Use regional influencer</t>
  </si>
  <si>
    <t>Highlight regional products</t>
  </si>
  <si>
    <t>Use regional music/jingles</t>
  </si>
  <si>
    <t>Use call to action</t>
  </si>
  <si>
    <t>TVC Geo Brand Variants</t>
  </si>
  <si>
    <t>SOV (Total Campaign)</t>
  </si>
  <si>
    <t>SOV (Average per month during TVC Geo campaign)</t>
  </si>
  <si>
    <t>Penetration Pre</t>
  </si>
  <si>
    <t>Penetration Post</t>
  </si>
  <si>
    <t>GRP Geo Contribution (Geo/NAT+Geo in %)</t>
  </si>
  <si>
    <t>Reach NAT 1+</t>
  </si>
  <si>
    <t>Reach Nat 3+</t>
  </si>
  <si>
    <t>Reach Nat 4+</t>
  </si>
  <si>
    <t>Average Reach 1+ Nat per month</t>
  </si>
  <si>
    <t>Average Reach 3+ Nat per month</t>
  </si>
  <si>
    <t>Average Reach 4+ Nat per month</t>
  </si>
  <si>
    <t>Reach Geo 1+</t>
  </si>
  <si>
    <t>Reach Geo 3+</t>
  </si>
  <si>
    <t>Reach Geo 4+</t>
  </si>
  <si>
    <t>Average Reach 1+ Geo per month</t>
  </si>
  <si>
    <t>Average Reach 3+ Geo per month</t>
  </si>
  <si>
    <t>Average Reach 4+ Geo per month</t>
  </si>
  <si>
    <t>Reach Nat+Geo 1+</t>
  </si>
  <si>
    <t>Reach Nat+Geo 3+</t>
  </si>
  <si>
    <t>Reach Nat+Geo 4+</t>
  </si>
  <si>
    <t>Average Reach 1+ Nat+Geo per month</t>
  </si>
  <si>
    <t>Average Reach 3+ Nat+Geo per month</t>
  </si>
  <si>
    <t>Average Reach 4+ Nat+Geo per month</t>
  </si>
  <si>
    <t>Incremental Reach 1+</t>
  </si>
  <si>
    <t>Incremental Reach 3+</t>
  </si>
  <si>
    <t>Incremental Reach 4+</t>
  </si>
  <si>
    <t>Average Incremental Reach 1+ per month</t>
  </si>
  <si>
    <t>Average Incremental Reach 3+ per month</t>
  </si>
  <si>
    <t>Average Incremental Reach 4+ per month</t>
  </si>
  <si>
    <t>Local Language Likeability</t>
  </si>
  <si>
    <t>Konimex</t>
  </si>
  <si>
    <t>Paramex SK</t>
  </si>
  <si>
    <t>TVC GEO</t>
  </si>
  <si>
    <t>West Java</t>
  </si>
  <si>
    <t>MF 15+ UML</t>
  </si>
  <si>
    <t>1-28 Feb 2021</t>
  </si>
  <si>
    <t>SCTV</t>
  </si>
  <si>
    <t>Central Java</t>
  </si>
  <si>
    <t>East Java</t>
  </si>
  <si>
    <t>All Java</t>
  </si>
  <si>
    <t>No data provided</t>
  </si>
  <si>
    <t>ARLA</t>
  </si>
  <si>
    <t>Puregrow Organic</t>
  </si>
  <si>
    <t>Jabodetabek</t>
  </si>
  <si>
    <t>MWK &lt;10</t>
  </si>
  <si>
    <t>16 Mar-30 Apr 2021</t>
  </si>
  <si>
    <t>West Java (excl. Jabo)</t>
  </si>
  <si>
    <t>Jabodetabek+West Java+East Java</t>
  </si>
  <si>
    <t>Sumatra</t>
  </si>
  <si>
    <t>1 May-30 Jun 2021</t>
  </si>
  <si>
    <t>No National campaign</t>
  </si>
  <si>
    <t>Kalimantan</t>
  </si>
  <si>
    <t>Sulawesi</t>
  </si>
  <si>
    <t>Bali</t>
  </si>
  <si>
    <t>Sum+Kal+Sul+Bal</t>
  </si>
  <si>
    <t>Unilever</t>
  </si>
  <si>
    <t>Lifebuoy Shampoo</t>
  </si>
  <si>
    <t>F 15+, WHH</t>
  </si>
  <si>
    <t>21-30 Apr, 3-31 May 2021</t>
  </si>
  <si>
    <t>Lifebuoy Shampoo Kuat &amp; Berkilau ; Lifebuoy Shampoo Anti Ketombe ; Lifebuoy Shampoo Perawatan Rambut Rontok</t>
  </si>
  <si>
    <t>North Sumatra</t>
  </si>
  <si>
    <t>South Sumatra</t>
  </si>
  <si>
    <t>Indofood</t>
  </si>
  <si>
    <t>Indomie</t>
  </si>
  <si>
    <t>West Java (incl. Jabo)</t>
  </si>
  <si>
    <t>MF 15-24 UM</t>
  </si>
  <si>
    <t>1-31 Jan, 1-28 Feb, 1-14 Mar 2021</t>
  </si>
  <si>
    <t>Indomie Ayam Bawang &amp; Soto Mie</t>
  </si>
  <si>
    <t>Indomie Soto Spesial &amp; Soto Mie</t>
  </si>
  <si>
    <t>Indomie Kari Ayam, Kaldu Ayam &amp; Soto Medan</t>
  </si>
  <si>
    <t>Sariwangi</t>
  </si>
  <si>
    <t>7-31 Jul, 8-31 Aug, 8-30 Sep, 7-31 Oct, 9-30 Nov 2021</t>
  </si>
  <si>
    <t>(6-22 Jul 2021)</t>
  </si>
  <si>
    <t>(23 Nov-1 Dec 2021)</t>
  </si>
  <si>
    <t>Sariwangi 100% Teh Asli</t>
  </si>
  <si>
    <t>Sariwangi Sarimurni</t>
  </si>
  <si>
    <t>Sariwangi Teh Mawar</t>
  </si>
  <si>
    <t>Sulawesi+Bali</t>
  </si>
  <si>
    <t>MF 15+ UM</t>
  </si>
  <si>
    <t>1-31 Aug, 1 Sep-10 Sep 2021</t>
  </si>
  <si>
    <t>(27 Jul-4 Aug 2021)</t>
  </si>
  <si>
    <t>(3-15 Sep 2021)</t>
  </si>
  <si>
    <t>Indomie Ayam Bawang &amp; Soto Spesial</t>
  </si>
  <si>
    <t>Indomie Kaldu Ayam &amp; Soto Medan</t>
  </si>
  <si>
    <t>Magnum</t>
  </si>
  <si>
    <t>F 15+ UML, MF 15+</t>
  </si>
  <si>
    <t>1-31 Aug, 5-30 Sep, 6-31 Oct 2021</t>
  </si>
  <si>
    <t>(2-3 Sep 2021)</t>
  </si>
  <si>
    <t>(26-27 Oct 2021)</t>
  </si>
  <si>
    <t>Magnum Almond</t>
  </si>
  <si>
    <t>West Java+Sumatra</t>
  </si>
  <si>
    <t>Nestle</t>
  </si>
  <si>
    <t>Nespresso</t>
  </si>
  <si>
    <t>MF 25-54 U</t>
  </si>
  <si>
    <t>23 Aug-17 Oct 2021</t>
  </si>
  <si>
    <t>Sido Muncul</t>
  </si>
  <si>
    <t>Susu Jahe</t>
  </si>
  <si>
    <t>MF 25+ ML</t>
  </si>
  <si>
    <t>1-31 Jan 2022</t>
  </si>
  <si>
    <t>(28-30 Jan 2022)</t>
  </si>
  <si>
    <t>Susu Jahe Jahe Bakar &amp; Coklat Swiss</t>
  </si>
  <si>
    <t>Royco</t>
  </si>
  <si>
    <t>13-30 Apr, 10-29 May 2022</t>
  </si>
  <si>
    <t>(8-12 Apr 2022)</t>
  </si>
  <si>
    <t>(27 Apr-23 May 2022)</t>
  </si>
  <si>
    <t>Royco Seasoning Salt (Chicken)</t>
  </si>
  <si>
    <t>Royco Seasoning Salt (Beef)</t>
  </si>
  <si>
    <t>East Indonesia</t>
  </si>
  <si>
    <t>Tresemme</t>
  </si>
  <si>
    <t>23-30 Apr, 1-31 May 2022</t>
  </si>
  <si>
    <t>(29 Apr-4 May 2022)</t>
  </si>
  <si>
    <t>(24 May-6 Jun 2022)</t>
  </si>
  <si>
    <t>Tresemme Keratin Smooth</t>
  </si>
  <si>
    <t>Sampoerna</t>
  </si>
  <si>
    <t>Dji Sam Soe</t>
  </si>
  <si>
    <t>M 25-44 UM1</t>
  </si>
  <si>
    <t>9-29 May, 2-30 Jun, 1-31 Jul 2022</t>
  </si>
  <si>
    <t>(16-19 May 2022)</t>
  </si>
  <si>
    <t>(21-25 Jul 2022)</t>
  </si>
  <si>
    <t>Dji Sam Soe Elite</t>
  </si>
  <si>
    <t>16-30 Jun 2022</t>
  </si>
  <si>
    <t>(10-15 Jun 2022)</t>
  </si>
  <si>
    <t>(28 Jun-7 Jul 2022)</t>
  </si>
  <si>
    <t>Lifebuoy Shampoo Refresh and Cool</t>
  </si>
  <si>
    <t>Rinso Korean Strawberry</t>
  </si>
  <si>
    <t>20-31 Aug, 23-30 Sep, 15-31 Oct 2022</t>
  </si>
  <si>
    <t>(20-25 Aug 2022)</t>
  </si>
  <si>
    <t>(27 Oct-1 Nov 2022)</t>
  </si>
  <si>
    <t>https://drive.google.com/drive/folders/1RfdZr4UXB6WWZCojYwgGu6_Ulw5QZi1v?usp=drive_link</t>
  </si>
  <si>
    <t>Molto Intense Care</t>
  </si>
  <si>
    <t>20-31 Aug, 16-30 Sep, 15-31 Oct 2022</t>
  </si>
  <si>
    <t>(28 Oct-9 Nov 2022)</t>
  </si>
  <si>
    <t>https://drive.google.com/drive/folders/1-JGAF2AD9_A2ym0tG7d0JL25Ym4QYJx4?usp=drive_link</t>
  </si>
  <si>
    <t>Molto All-in-1</t>
  </si>
  <si>
    <t>Molto Korean Strawberry</t>
  </si>
  <si>
    <t>https://drive.google.com/drive/folders/1rELBIOu0z1S6OH5BUdm94OxEEL0g4ixm?usp=drive_link</t>
  </si>
  <si>
    <t>Close Up</t>
  </si>
  <si>
    <t>18-31 Oct 2022</t>
  </si>
  <si>
    <t>(13-20 Oct 2022)</t>
  </si>
  <si>
    <t>(27 Oct-4 Nov 2022)</t>
  </si>
  <si>
    <t>https://drive.google.com/drive/folders/1FBtlG0STF3hNV4EL3fGeKX1U0vDhv8JQ?usp=drive_link</t>
  </si>
  <si>
    <t>Close Up Ever Fresh</t>
  </si>
  <si>
    <t>Frisian Flag</t>
  </si>
  <si>
    <t>Frisian Flag Full Cream</t>
  </si>
  <si>
    <t>2-30 Nov, 1-31 Dec 2022</t>
  </si>
  <si>
    <t>(2-12 Nov 2022)</t>
  </si>
  <si>
    <t>(22 Dec 2022-1 Jan 2023)</t>
  </si>
  <si>
    <t>https://drive.google.com/drive/folders/1pyYZ3HMCs26kNoeew7BFNzCrZdleweQV?usp=drive_link</t>
  </si>
  <si>
    <t>Frisian Flag Milky</t>
  </si>
  <si>
    <t>https://drive.google.com/drive/folders/1no8eM1Qk2cFidOlthvBrY4nnyDFHdHkU?usp=drive_link</t>
  </si>
  <si>
    <t>Frisian Flag Susu Kental Manis Coklat</t>
  </si>
  <si>
    <t>27-31 Oct, 2-30 Nov, 1-31 Dec 2022</t>
  </si>
  <si>
    <t>(26-28 Oct 2022)</t>
  </si>
  <si>
    <t>(22-30 Dec 2022)</t>
  </si>
  <si>
    <t>https://drive.google.com/drive/folders/1a7OhVYI4--dVwvB0De3DLSRKM96Wo6i-?usp=drive_link</t>
  </si>
  <si>
    <t>Frisian Flag Chocolate SCM</t>
  </si>
  <si>
    <t>Sumber Kopi Prima</t>
  </si>
  <si>
    <t>Kopi Tubruk Gadjah</t>
  </si>
  <si>
    <t>MF 25-44 UM</t>
  </si>
  <si>
    <t>1-31 Mar, 1-22 Apr 2023</t>
  </si>
  <si>
    <t>(6-15 Mar 2023)</t>
  </si>
  <si>
    <t>(17 Apr-5 May 2023)</t>
  </si>
  <si>
    <t>https://drive.google.com/drive/folders/1tShP6Csp6aPp9ALzzmhkMIo1aDmJs1We?usp=drive_link</t>
  </si>
  <si>
    <t>Kopi Tubruk Gadjah Kopi Gula</t>
  </si>
  <si>
    <t>Kopi Tubruk Gadjah Kopi Kopi</t>
  </si>
  <si>
    <t>20-31 May, 20-30 Jun 2023</t>
  </si>
  <si>
    <t>(23-30 June 2023)</t>
  </si>
  <si>
    <t>No National Campaign</t>
  </si>
  <si>
    <t>https://drive.google.com/drive/folders/1F7kxsCaqBYSMI-boODHhUTcutw1N6Www?usp=drive_link</t>
  </si>
  <si>
    <t>23-30 Jun, 15-30 Jul, 10-31 Aug 2023</t>
  </si>
  <si>
    <t>(16-21 Jun 2023)</t>
  </si>
  <si>
    <t>(22-26 Aug 2023)</t>
  </si>
  <si>
    <t>https://drive.google.com/drive/folders/1urvypZ1HLv4--c55hrYlJFLxQanWb2hT?usp=drive_link</t>
  </si>
  <si>
    <t>Hawley &amp; Hazel</t>
  </si>
  <si>
    <t>Darlie</t>
  </si>
  <si>
    <t>MF 25-39 UM1</t>
  </si>
  <si>
    <t>20-31 Jul, 1-30 Aug, 1-20 Sep 2023</t>
  </si>
  <si>
    <t>(13-18 Jul 2023)</t>
  </si>
  <si>
    <t>(27 Jul-19 Sep 2023)</t>
  </si>
  <si>
    <t>https://drive.google.com/drive/folders/1XQ6MYk1A_-jRaMj9Aw4gSH5TBX25GRqc?usp=drive_link</t>
  </si>
  <si>
    <t>Darlie Double Action</t>
  </si>
  <si>
    <t>Fonterra</t>
  </si>
  <si>
    <t>Anlene</t>
  </si>
  <si>
    <t>F 40+ UM1</t>
  </si>
  <si>
    <t>23-31 Aug, 10-30 Sep, 1-31 Oct 2023</t>
  </si>
  <si>
    <t>(3-8 Aug 2023)</t>
  </si>
  <si>
    <t>(30 Oct-6 Nov 2023)</t>
  </si>
  <si>
    <t>https://drive.google.com/drive/folders/1htOBkSPTsDyMX_kjN7JmMZdB85OU5SnZ?usp=drive_link</t>
  </si>
  <si>
    <t>Anlene Gold 5X</t>
  </si>
  <si>
    <t>Anlene Total 10</t>
  </si>
  <si>
    <t>28-31 Jul, 12-31 Aug, 27-31 Oct 2023</t>
  </si>
  <si>
    <t>(22-26 Jul 2023)</t>
  </si>
  <si>
    <t>(30 Oct-7 Nov 2023)</t>
  </si>
  <si>
    <t>https://drive.google.com/drive/folders/1N_rbb05kj96TZAH028alNO88DTy5kofc?usp=drive_link</t>
  </si>
  <si>
    <t>Close Up White Attraction Natural Smile</t>
  </si>
  <si>
    <t>Sunlight Jeruk Nipis</t>
  </si>
  <si>
    <t>28-31 Oct, 25-30 Nov, 01-29 Dec 2023</t>
  </si>
  <si>
    <t>(20-26 Oct 2023)</t>
  </si>
  <si>
    <t>(28 Dec 2023-5 Jan 2024)</t>
  </si>
  <si>
    <t>https://drive.google.com/drive/folders/11-1Kn-fpOB-tAqzVIVgv0aElbZUqMrtB?usp=drive_link</t>
  </si>
  <si>
    <t>Sunlight Jeruk Nipis 100</t>
  </si>
  <si>
    <t>Rinso Matic</t>
  </si>
  <si>
    <t>07-30 Sep, 12-31 Oct, 16-30 Nov, 13-25 Dec 2023</t>
  </si>
  <si>
    <t>(26-31 Aug 2023)</t>
  </si>
  <si>
    <t>(28-31 Dec 2023)</t>
  </si>
  <si>
    <t>https://drive.google.com/drive/folders/1-lVIzT_rnDJsBppLnkkbd1K6A28nTieI?usp=drive_link</t>
  </si>
  <si>
    <t>Rinso Matic Mesin Cuci Bukaan Atas</t>
  </si>
  <si>
    <t>Kellogg's</t>
  </si>
  <si>
    <t>Kellogg's Coco Fills</t>
  </si>
  <si>
    <t>MWK &lt;5 25-45 UM</t>
  </si>
  <si>
    <t>16-30 Nov 2023, 1-29 Dec 2023, 20-31 Jan 2024, 1-29 Feb 2024</t>
  </si>
  <si>
    <t>(22-30 Jan 2024)</t>
  </si>
  <si>
    <t>https://drive.google.com/drive/folders/1Y_XT8S-xOjZHNW8mh7iBvBlkcR92ws9f?usp=drive_link</t>
  </si>
  <si>
    <t>Lactogrow General Pack</t>
  </si>
  <si>
    <t>MWK &lt;5 20-34 UM</t>
  </si>
  <si>
    <t xml:space="preserve">8-31 Jan, 1-29 Feb, 1-29 Mar 2024 </t>
  </si>
  <si>
    <t>(3-8 Jan 2024)</t>
  </si>
  <si>
    <t>(26 Mar-15 Apr 2024)</t>
  </si>
  <si>
    <t>Lactogrow Trial Pack</t>
  </si>
  <si>
    <t>Sinar Sosro</t>
  </si>
  <si>
    <t>Teh Celup Sosro</t>
  </si>
  <si>
    <t>WIB (All Java+Sumatra)</t>
  </si>
  <si>
    <t>12-31 Mar, 1-9 Apr 2024</t>
  </si>
  <si>
    <t>(1-6 Mar 2024)</t>
  </si>
  <si>
    <t>(1-5 Apr 2024)</t>
  </si>
  <si>
    <t>https://drive.google.com/drive/folders/1YzZoNRRu-jX3AGXqgZkRw9UbZoGmcjd5?usp=drive_link</t>
  </si>
  <si>
    <t>WITA (Kalimantan, Sulawesi, Bali)</t>
  </si>
  <si>
    <t>P&amp;G</t>
  </si>
  <si>
    <t>Pantene Conditioner</t>
  </si>
  <si>
    <t>1-31 Jan, 1-29 Feb, 5-31 Mar, 1-30 Apr, 1-31 May, 1-30 Jun 2024</t>
  </si>
  <si>
    <t>(20-29 Mar 2024)</t>
  </si>
  <si>
    <t>Pantene Miracles Conditioner Biotin Strength</t>
  </si>
  <si>
    <t>(18-29 May 2024)</t>
  </si>
  <si>
    <t>Jabodetabek &amp; West Java</t>
  </si>
  <si>
    <t>1 Aug - 10 Sep 2021</t>
  </si>
  <si>
    <t>Indomie Soto Mie &amp; Indomie Ayam Bawang</t>
  </si>
  <si>
    <t>Indomie Soto Spesial &amp; Indomie Ayam Bawang</t>
  </si>
  <si>
    <t>Indomie Kaldu Ayam &amp; Indomie Soto Medan</t>
  </si>
  <si>
    <t>19 Feb - 6 Mar, 
  16 Apr - 26 May 2024</t>
  </si>
  <si>
    <t>(17-20 Feb 2024)</t>
  </si>
  <si>
    <t>(4-6 Mar 2024)</t>
  </si>
  <si>
    <t>(04- 6 Mar 2024)</t>
  </si>
  <si>
    <t>(22- 27 May 2024)</t>
  </si>
  <si>
    <t>(17-21 Feb 2024)</t>
  </si>
  <si>
    <t>(4-8 Mar 2024)</t>
  </si>
  <si>
    <t>(04-08 Mar 2024)</t>
  </si>
  <si>
    <t>(22-28 May 2024)</t>
  </si>
  <si>
    <t>(4-7 Mar 2024)</t>
  </si>
  <si>
    <t>Indomie Soto Mie &amp; Indomie Kari Ayam</t>
  </si>
  <si>
    <t>(22-29 May 2024)</t>
  </si>
  <si>
    <t>1-27 May, 1-28 Jun, 1-16 Jul 2024</t>
  </si>
  <si>
    <t>(15-18 July 2024)</t>
  </si>
  <si>
    <t>Wipol Karbol Sereh &amp; Jeruk</t>
  </si>
  <si>
    <t>West Java (include Jabodetabek)</t>
  </si>
  <si>
    <t>16-29 Jun, 5-26 Jul, 8-21 Aug 2024</t>
  </si>
  <si>
    <t>(11-12 Jun 2024)</t>
  </si>
  <si>
    <t>(14-17 Aug 2024)</t>
  </si>
  <si>
    <t>Pantene Hair Fall Control Shampoo</t>
  </si>
  <si>
    <t>F15+</t>
  </si>
  <si>
    <t>1-30 May, 1-29 Jun, 1-31 Jul, 1-29 Aug, 2-24 Sep 2024</t>
  </si>
  <si>
    <t>(2-10 Sep 2024)</t>
  </si>
  <si>
    <t>Pantene Hair Fall Control Tri Jumbo Sachet</t>
  </si>
  <si>
    <t>Head &amp; Shoulders Anti Dandruff Shampoo</t>
  </si>
  <si>
    <t>1-30 May, 1-29 Jun, 1-31 Jul, 1-29 Aug, 2-23 Sep 2024</t>
  </si>
  <si>
    <t>Head &amp; Shoulders Anti Dandruff Tri Jumbo Sachet</t>
  </si>
  <si>
    <t>Product\Variables</t>
  </si>
  <si>
    <t>Row Labels</t>
  </si>
  <si>
    <t>masterBRAND</t>
  </si>
  <si>
    <t>f</t>
  </si>
  <si>
    <t>100KPJ.COM</t>
  </si>
  <si>
    <t>100KPJ.COM - MEDIA ONLINE</t>
  </si>
  <si>
    <t>A &amp; W</t>
  </si>
  <si>
    <t>ABC EXO</t>
  </si>
  <si>
    <t>BOTTLED COFFE</t>
  </si>
  <si>
    <t>Food &amp; Beverages</t>
  </si>
  <si>
    <t>RANGE OF BEVERAGE PRODUCTS</t>
  </si>
  <si>
    <t>DUTA SERPACK INTI</t>
  </si>
  <si>
    <t>2 TANG - ALL BEVERAGE</t>
  </si>
  <si>
    <t>ABC COFFEE</t>
  </si>
  <si>
    <t>ABC WHITE INSTANT</t>
  </si>
  <si>
    <t>2 TANG TEH ZEGAR - CUP TEA</t>
  </si>
  <si>
    <t>ADVAN VANDROID - GSM MULTI CARDS HANDPHO</t>
  </si>
  <si>
    <t>SMARTPHONE</t>
  </si>
  <si>
    <t>Home Improvement</t>
  </si>
  <si>
    <t>BUILDING MATERIALS</t>
  </si>
  <si>
    <t>ROFF CONSTRUCTION CHEMICALS</t>
  </si>
  <si>
    <t>SERVICES - TRANS'T, TRAVEL, RECREATION</t>
  </si>
  <si>
    <t>ENTERTAINMENT,FASHION SHOW,ORGANIZER</t>
  </si>
  <si>
    <t>235 COLLABORATIVE PROJECT</t>
  </si>
  <si>
    <t>235 COLLABORATIVE PROJECT - ENTERTAINMEN</t>
  </si>
  <si>
    <t>ADIRA DINAMIKA MULTI FINANCE - FINANCIAL</t>
  </si>
  <si>
    <t>ADIRA FINANCE</t>
  </si>
  <si>
    <t>AIRBORNE - EFFERVESCENT VITAMIN</t>
  </si>
  <si>
    <t>VITAMIN - EFFERVESCENT</t>
  </si>
  <si>
    <t>HUTCHISON 3G UK LTD</t>
  </si>
  <si>
    <t>3(THREE) - INTERNET BROADBAND</t>
  </si>
  <si>
    <t>ADVAN</t>
  </si>
  <si>
    <t>FRUIT CUP DRINK</t>
  </si>
  <si>
    <t>Retail</t>
  </si>
  <si>
    <t>RETAIL OUTLETS</t>
  </si>
  <si>
    <t>3(THREE) - SIM CARD</t>
  </si>
  <si>
    <t>AIR ASIA - AIRLINES</t>
  </si>
  <si>
    <t>AIR ASIA</t>
  </si>
  <si>
    <t>Banking/Finance/Investment</t>
  </si>
  <si>
    <t>LOANS</t>
  </si>
  <si>
    <t>MUTHOOT FINANCE GOLD UNLOCKER</t>
  </si>
  <si>
    <t>RECORDING</t>
  </si>
  <si>
    <t>3D ENTERTAINMENT</t>
  </si>
  <si>
    <t>3D ENTERTAINMENT - RECORDING</t>
  </si>
  <si>
    <t>AIRBORNE</t>
  </si>
  <si>
    <t>BISKIES</t>
  </si>
  <si>
    <t>HOTEL, BAR, RESTAURANT, DISCO, CINEMA</t>
  </si>
  <si>
    <t>THE SEVEN LAZUARDI</t>
  </si>
  <si>
    <t>7 LAZ BALI - VILLAS &amp; BEACH CLUB</t>
  </si>
  <si>
    <t>BLUE BAND - MARGARINE</t>
  </si>
  <si>
    <t>WEIKFIELD PASTA</t>
  </si>
  <si>
    <t>MEDICAL EQUIPMENTS</t>
  </si>
  <si>
    <t>DIMARCO</t>
  </si>
  <si>
    <t>7 MIRACLE ACCULASER THERAPY - HEALTH EQU</t>
  </si>
  <si>
    <t>FRUIT JUICE</t>
  </si>
  <si>
    <t>Personal Care</t>
  </si>
  <si>
    <t>ABBOT INDONESIA, PT,ACC,BAYER,CLARISSA</t>
  </si>
  <si>
    <t>BUKALAPAK.COM - ONLINE SHOP</t>
  </si>
  <si>
    <t>E-COMMERCE</t>
  </si>
  <si>
    <t>MUTHOOT FIN BIG BUSINESS LOAN</t>
  </si>
  <si>
    <t>ABC - ALL PRODUCT</t>
  </si>
  <si>
    <t>BANK MANDIRI - CORPORATE</t>
  </si>
  <si>
    <t>BANK MANDIRI</t>
  </si>
  <si>
    <t>CAFELA</t>
  </si>
  <si>
    <t>Computers</t>
  </si>
  <si>
    <t>BANK MANDIRI ONLINE - ECHANNEL</t>
  </si>
  <si>
    <t>CAP BANGO BUMBU KULINER NUSANTARA - SEAS</t>
  </si>
  <si>
    <t>SEASONING</t>
  </si>
  <si>
    <t>SUNFEAST YIPPEE SAUCY MASALA</t>
  </si>
  <si>
    <t>SANTOS JAYA ABADI</t>
  </si>
  <si>
    <t>ABC - COFFEE</t>
  </si>
  <si>
    <t>BANK RAKYAT IND - CORPORATE</t>
  </si>
  <si>
    <t>BANK RAKYAT INDONESIA</t>
  </si>
  <si>
    <t>CHITATO - SNACK</t>
  </si>
  <si>
    <t>SNACKS</t>
  </si>
  <si>
    <t>Household Products</t>
  </si>
  <si>
    <t>WASHING MATERIALS RANGE</t>
  </si>
  <si>
    <t>ABC - MINUMAN SARI KACANG HIJAU</t>
  </si>
  <si>
    <t>BENADRIL</t>
  </si>
  <si>
    <t>CHIZMILL - WAFER</t>
  </si>
  <si>
    <t>ITC CHARMIS DEEP RADIANCE FACE SERUM</t>
  </si>
  <si>
    <t>BIGLAND</t>
  </si>
  <si>
    <t>CHOCODRINK - INSTANT CHOCOLATE DRINK</t>
  </si>
  <si>
    <t>INSTANT CHOCOLATE DRINK</t>
  </si>
  <si>
    <t>Automotive</t>
  </si>
  <si>
    <t>ABC - SYRUP</t>
  </si>
  <si>
    <t>CHOCOLATOS - INSTANT CHOCOLATE DRINK</t>
  </si>
  <si>
    <t>INSURANCE</t>
  </si>
  <si>
    <t>HOUSEHOLD EQUIPMENT &amp; APPLIANCES</t>
  </si>
  <si>
    <t>DRY BATTERIES</t>
  </si>
  <si>
    <t>INT'L CHEMICAL INDUSTRY</t>
  </si>
  <si>
    <t>ABC ALKALINE - DRY BATTERY</t>
  </si>
  <si>
    <t>BINTANG TOEDJOE MASUK ANGIN - LIQUID TRA</t>
  </si>
  <si>
    <t>BINTANG TOEDJOE MASUK ANGIN</t>
  </si>
  <si>
    <t>CITRA FRESH GLOW MULTIFUNCTION GEL - SKI</t>
  </si>
  <si>
    <t>Telecom Products</t>
  </si>
  <si>
    <t>VIVO X60 SERIES 5G</t>
  </si>
  <si>
    <t>ABC BUMBU PEDAS - FRIED RICE SEASONING</t>
  </si>
  <si>
    <t>BINTANG TOEDJOE PANAS DALAM - REMEDY DRI</t>
  </si>
  <si>
    <t>BINTANG TOEDJOE PANAS DALAM</t>
  </si>
  <si>
    <t>CITRA GREEN TEA ANTI ACNE - FACIAL FOAM</t>
  </si>
  <si>
    <t>CUSTARD POWDERS</t>
  </si>
  <si>
    <t>WEIKFIELD CUSTARD POWDER</t>
  </si>
  <si>
    <t>ABC INSTAN WHITE - INSTANT COFFEE</t>
  </si>
  <si>
    <t>CITRA LULUR NATURAL WHITE - LIQUID BATH</t>
  </si>
  <si>
    <t>ABC KOPI SUSU NOW - COFFEE</t>
  </si>
  <si>
    <t>BLUE BAND</t>
  </si>
  <si>
    <t>CITRA NATURAL GLOWING WHITE UV - HAND &amp;</t>
  </si>
  <si>
    <t>MOTHER DAIRY ICE CREAM</t>
  </si>
  <si>
    <t>CANNED/PROCESSED FOOD</t>
  </si>
  <si>
    <t>ABC SARDINE - CANNED FISH</t>
  </si>
  <si>
    <t>CITRA NOURISHING WHITE UV - HAND &amp; BODY</t>
  </si>
  <si>
    <t>ABC SUSU - COFFEE</t>
  </si>
  <si>
    <t>BUKALAPAK</t>
  </si>
  <si>
    <t>CITRA PEARLY WHITE UV - HAND &amp; BODY LOTI</t>
  </si>
  <si>
    <t>FORD INDIA PVT LTD</t>
  </si>
  <si>
    <t>FORD MOTOR COMPANY</t>
  </si>
  <si>
    <t>ABC,ASURANSI AXA INDONESIA</t>
  </si>
  <si>
    <t>BURGER KING - FAST FOOD</t>
  </si>
  <si>
    <t>BURGER KING</t>
  </si>
  <si>
    <t>CITRA PEARLY WHITE UV ESSENCE CREAM - MO</t>
  </si>
  <si>
    <t>MOISTURIZER</t>
  </si>
  <si>
    <t>NIPPON PAINT KIDZ</t>
  </si>
  <si>
    <t>ACCORHOTELS</t>
  </si>
  <si>
    <t>ACCOR HOTELS - HOTEL</t>
  </si>
  <si>
    <t>CITRA SAKURA FAIR UV - HAND &amp; BODY LOTIO</t>
  </si>
  <si>
    <t>Fuel/Petroleum Products</t>
  </si>
  <si>
    <t>SHOP, OTHER SPECIALTY SHOP</t>
  </si>
  <si>
    <t>ACE HARDWARE</t>
  </si>
  <si>
    <t>ACE HARDWARE - PUSAT PERKAKAS</t>
  </si>
  <si>
    <t>CITRA SAKURA FAIR UV - POWDER CREAM</t>
  </si>
  <si>
    <t>POWDER CREAM</t>
  </si>
  <si>
    <t>RUBS &amp; BALMS</t>
  </si>
  <si>
    <t>PHAROS</t>
  </si>
  <si>
    <t>ACLONAC COOL - ANALGESIC CREAM</t>
  </si>
  <si>
    <t>CAP ENAAK - SWEETENEND COND. MILK</t>
  </si>
  <si>
    <t>CLEAR - ALL HAIR CARE</t>
  </si>
  <si>
    <t>Health &amp; Wellness</t>
  </si>
  <si>
    <t>ADABI CONCUMERS INDUSTRIES</t>
  </si>
  <si>
    <t>ADABI ASAM JAWA XTRA - HEALTH DRINK</t>
  </si>
  <si>
    <t>CHITATO</t>
  </si>
  <si>
    <t>FINANCE SERVICE</t>
  </si>
  <si>
    <t>GRAINS, BULK FOODS</t>
  </si>
  <si>
    <t>ADABI KETUPAT MINI - RICE</t>
  </si>
  <si>
    <t>CHIZMILL</t>
  </si>
  <si>
    <t>CLEAR HIJAB PURE - ANTI DANDRUFF SHAMPOO</t>
  </si>
  <si>
    <t>FLOOR CLEANERS</t>
  </si>
  <si>
    <t xml:space="preserve">NIMYLE </t>
  </si>
  <si>
    <t>ADARO ENERGY TBK</t>
  </si>
  <si>
    <t>ADARO ENERGY TBK, PT</t>
  </si>
  <si>
    <t>CHOCODRINK</t>
  </si>
  <si>
    <t>CLEAR MEN - HAIR CARE</t>
  </si>
  <si>
    <t>PAYTM.COM</t>
  </si>
  <si>
    <t>ADARO ENERGY TBK, PT,MPM</t>
  </si>
  <si>
    <t>CHOCOLATOS</t>
  </si>
  <si>
    <t>CLEAR MEN COOL SPORT MENTHOL - ANTI DAND</t>
  </si>
  <si>
    <t>HERLINA INDAH</t>
  </si>
  <si>
    <t>ADEM SARI - REMEDY DRINK</t>
  </si>
  <si>
    <t>CITRA</t>
  </si>
  <si>
    <t>HING POWDER</t>
  </si>
  <si>
    <t>CATCH FOODS</t>
  </si>
  <si>
    <t xml:space="preserve">CATCH HING </t>
  </si>
  <si>
    <t>SARI ENESIS INDAH</t>
  </si>
  <si>
    <t>ADEM SARI CHING KU - REMEDY DRINK</t>
  </si>
  <si>
    <t>CLOSE UP WHITE ATTRACTION NATURAL SMILE</t>
  </si>
  <si>
    <t>COOKIES/BISCUITS</t>
  </si>
  <si>
    <t>BRITANNIA INDUSTRIES PVT LTD</t>
  </si>
  <si>
    <t>BRITANNIA GOOD DAY  CHOCOCHIP</t>
  </si>
  <si>
    <t>ENESIS GROUP</t>
  </si>
  <si>
    <t>ADEM SARI TESONA - INSTANT TEA</t>
  </si>
  <si>
    <t>CUSSONS IMPERIAL LEATHER - PERFUME BODY</t>
  </si>
  <si>
    <t>PERFUME BODY</t>
  </si>
  <si>
    <t>AASHIRVAAD CHAKKI FRESH AATA</t>
  </si>
  <si>
    <t>ADES - MINERAL WATER</t>
  </si>
  <si>
    <t xml:space="preserve">KFC </t>
  </si>
  <si>
    <t>ADES,GO JEK</t>
  </si>
  <si>
    <t>DOVE HAIR GROWTH RITUAL CREAMBATH - HAIR</t>
  </si>
  <si>
    <t>DALMIA DSP</t>
  </si>
  <si>
    <t>ADHI KARYA</t>
  </si>
  <si>
    <t>ADHI KARYA, PT</t>
  </si>
  <si>
    <t>DOVE HAIRFALL SERUM - HAIR CARE</t>
  </si>
  <si>
    <t>ORGANIC FOOD PRODUCT</t>
  </si>
  <si>
    <t>B.L.AGRO INDUSTRIES LTD</t>
  </si>
  <si>
    <t xml:space="preserve">BLI AGRO NOURISH </t>
  </si>
  <si>
    <t>EXHIBITION</t>
  </si>
  <si>
    <t>AD-HOUSE CORPORATION,BANK BTN</t>
  </si>
  <si>
    <t>DOVE HAIRFALL SERUM - SHAMPOO</t>
  </si>
  <si>
    <t>MILK/NUTRITION POWDER</t>
  </si>
  <si>
    <t>ABBOTT NUTRITION</t>
  </si>
  <si>
    <t>AD-HOUSE CORPORATION,REI DKI,BANK BTN</t>
  </si>
  <si>
    <t>DOVE NUTRITIVE SOLUTIONS TOTAL HAIR FALL</t>
  </si>
  <si>
    <t xml:space="preserve">RELIANCE BPL </t>
  </si>
  <si>
    <t>SERVICES - FINANCIAL</t>
  </si>
  <si>
    <t>FINANCIAL INSTITUTION</t>
  </si>
  <si>
    <t>ADIRA DINAMIKA MULTI FINANCE</t>
  </si>
  <si>
    <t>DOVE ORIGINAL LIGHT&amp;SMOOTH - ROLL ON DEO</t>
  </si>
  <si>
    <t>Ecommerce</t>
  </si>
  <si>
    <t>ONLINE RETAIL-ECOMMERCE</t>
  </si>
  <si>
    <t xml:space="preserve">RELIANCE DIGITAL </t>
  </si>
  <si>
    <t>ADIRA DINAMIKA MULTI FINANCE,MUFG</t>
  </si>
  <si>
    <t>CLEAR</t>
  </si>
  <si>
    <t>MUTHOOT FINANCE NBFC</t>
  </si>
  <si>
    <t>ASURANSI ADIRA DINAMIKA</t>
  </si>
  <si>
    <t>ADIRA INSURANCE AUTOCILLIN - INSURANCE</t>
  </si>
  <si>
    <t>DOVE VOLUME NOURISHMENT - SHAMPOO</t>
  </si>
  <si>
    <t xml:space="preserve">MUTHOOT FINANCE </t>
  </si>
  <si>
    <t>ADVAN INCORPORATED</t>
  </si>
  <si>
    <t>ADVAN - CORPORATE</t>
  </si>
  <si>
    <t>FAIR &amp; LOVELY - FACIAL FOAM</t>
  </si>
  <si>
    <t>DATES</t>
  </si>
  <si>
    <t>PREMIUM DATES</t>
  </si>
  <si>
    <t>GENKI! MOKO MOKO PANTS - BABY DIAPERS</t>
  </si>
  <si>
    <t>KASHMIR HONEY</t>
  </si>
  <si>
    <t>TOURISM,RECREATION,AMUSEMENT-C,TRAVEL</t>
  </si>
  <si>
    <t>ADZIKRA TOURS &amp; TRAVEL</t>
  </si>
  <si>
    <t>ADZIKRA - TOURS &amp; TRAVEL</t>
  </si>
  <si>
    <t>GOLDA COFFEE</t>
  </si>
  <si>
    <t>JAM</t>
  </si>
  <si>
    <t xml:space="preserve">DATES JAM </t>
  </si>
  <si>
    <t>SERVICES - PROPERTY</t>
  </si>
  <si>
    <t>REAL ESTATE, HOUSING, APARTMENT, FLAT</t>
  </si>
  <si>
    <t>AGUNG PODOMORO GROUP</t>
  </si>
  <si>
    <t>AGUNG PODOMORO - DEVELOPER</t>
  </si>
  <si>
    <t>GOOD DAY - COFFEE</t>
  </si>
  <si>
    <t>HAIR OIL</t>
  </si>
  <si>
    <t>DABUR INDIA</t>
  </si>
  <si>
    <t>AGUNG SEDAYU GRUP</t>
  </si>
  <si>
    <t>AGUNG SEDAYU GRUP - HOUSING DEVELOPER</t>
  </si>
  <si>
    <t>GOOD DAY - LIQUID COFFEE</t>
  </si>
  <si>
    <t>LOZENGES</t>
  </si>
  <si>
    <t>CIPLA HEALTH LTD.</t>
  </si>
  <si>
    <t xml:space="preserve">CIPLA COFSILS </t>
  </si>
  <si>
    <t>PETROLEUM PRODUCTS &amp; COMPANIES</t>
  </si>
  <si>
    <t>ASTRA HONDA MOTOR</t>
  </si>
  <si>
    <t>AHM OIL - OIL LUBRICANT</t>
  </si>
  <si>
    <t>JAWARA - CHILI SAUCE</t>
  </si>
  <si>
    <t>VIVO X70</t>
  </si>
  <si>
    <t>AICE</t>
  </si>
  <si>
    <t>AICE - ICE CREAM</t>
  </si>
  <si>
    <t>CUSSONS IMPERIAL LEATHER</t>
  </si>
  <si>
    <t>JOHNSON'S BABY BATH MILK+RICE - LIQUID B</t>
  </si>
  <si>
    <t>LIQUID BABY SOAP</t>
  </si>
  <si>
    <t>REFRIGERATOR</t>
  </si>
  <si>
    <t>ALPEN FOOD INDUSTRY</t>
  </si>
  <si>
    <t>AICE CHOCOLATE CRISPY - ICE CREAM</t>
  </si>
  <si>
    <t>DELAPAN-DELAPAN 88 - SKIN OINTMENTS CREA</t>
  </si>
  <si>
    <t>DELAPAN DELAPAN</t>
  </si>
  <si>
    <t>JOHNSON'S BLOSSOMS - BABY POWDER</t>
  </si>
  <si>
    <t>BABY POWDER</t>
  </si>
  <si>
    <t>LION DATES IMPEX PVT LTD.</t>
  </si>
  <si>
    <t>DATES JAM</t>
  </si>
  <si>
    <t>AICE MOCHI - ICE CREAM</t>
  </si>
  <si>
    <t>DETTOL - ANTISEPTIC</t>
  </si>
  <si>
    <t>DETTOL</t>
  </si>
  <si>
    <t>JOHNSON'S COTTON TOUCH TOP TO TOE - HAIR</t>
  </si>
  <si>
    <t>AIMCO CONNECT</t>
  </si>
  <si>
    <t>AIMCO CONNECT PTE LTD - CORPORATE</t>
  </si>
  <si>
    <t>DETTOL - FLOOR CLEANER</t>
  </si>
  <si>
    <t>KAPAL API - COFFEE</t>
  </si>
  <si>
    <t xml:space="preserve">PREMIUM DATES </t>
  </si>
  <si>
    <t>AIRLINES</t>
  </si>
  <si>
    <t>DETTOL COOL - LIQUID BATH SOAP</t>
  </si>
  <si>
    <t>COOKWARE</t>
  </si>
  <si>
    <t>VINOD INTELLIGENT COOKWARE</t>
  </si>
  <si>
    <t>VITAMIN, TONIC, ESSENCES, SUPPLEMENTS</t>
  </si>
  <si>
    <t>DIVA - BEAUTY DRINK</t>
  </si>
  <si>
    <t>DIVA</t>
  </si>
  <si>
    <t>KITCHENWARE</t>
  </si>
  <si>
    <t>MAYA APPLIANCES</t>
  </si>
  <si>
    <t>AIRNAV INDONESIA</t>
  </si>
  <si>
    <t>AIRNAV INDONESIA - CORPORATE</t>
  </si>
  <si>
    <t>Services</t>
  </si>
  <si>
    <t>BROADCAST SATELLITE SERVICE</t>
  </si>
  <si>
    <t>TATA SKY BROADBAND PRIVATE LTD</t>
  </si>
  <si>
    <t>THE WALT DISNEY COMPANY INDIA</t>
  </si>
  <si>
    <t xml:space="preserve">TATA SKY </t>
  </si>
  <si>
    <t>AIRY ROOMS</t>
  </si>
  <si>
    <t>AIRY ROOMS - ONLINE SHOP</t>
  </si>
  <si>
    <t>HDFC BANK LTD</t>
  </si>
  <si>
    <t xml:space="preserve">HDFC </t>
  </si>
  <si>
    <t>AJINOMOTO - SEASONING</t>
  </si>
  <si>
    <t>GMI</t>
  </si>
  <si>
    <t>PACKAGED FLAVOURED MILK</t>
  </si>
  <si>
    <t>BRITANNIA</t>
  </si>
  <si>
    <t>BRITANNIA WINKIN COW</t>
  </si>
  <si>
    <t>AJINOMOTO SAJIKU - FRIED RICE SEASONING</t>
  </si>
  <si>
    <t>DOVE INVISIBLE DRY - ALL DEODORANT</t>
  </si>
  <si>
    <t xml:space="preserve">BRITANNIA WINKIN COW </t>
  </si>
  <si>
    <t>AJINOMOTO SAJIKU - SEASONED FLOUR</t>
  </si>
  <si>
    <t xml:space="preserve"> BROOKE BOND 3 ROSES </t>
  </si>
  <si>
    <t>AJINOMOTO SAORI - SAUS TIRAM</t>
  </si>
  <si>
    <t xml:space="preserve">HUL BOOST </t>
  </si>
  <si>
    <t>SERVICES - EDUCATION</t>
  </si>
  <si>
    <t>FORMAL EDUCATION</t>
  </si>
  <si>
    <t>AKAD TELEVISI INDONESIA JAKARTA</t>
  </si>
  <si>
    <t>AKAD TELEVISI INDONESIA JAKARTA - COLLEG</t>
  </si>
  <si>
    <t>SWEET MALTED MILK</t>
  </si>
  <si>
    <t>HUL HORLICKS</t>
  </si>
  <si>
    <t>AKSI CEPAT TANGGAP</t>
  </si>
  <si>
    <t>AKSI CEPAT TANGGAP - ORGANIZATION</t>
  </si>
  <si>
    <t>ORGANIC FOOD</t>
  </si>
  <si>
    <t xml:space="preserve">BL AGRO NOURISH </t>
  </si>
  <si>
    <t>AKSI CEPAT TANGGAP,GPM</t>
  </si>
  <si>
    <t>DUA KELINCI SUKRO OVEN - COATED PEANUT</t>
  </si>
  <si>
    <t>SUKRO</t>
  </si>
  <si>
    <t xml:space="preserve">SPRITE </t>
  </si>
  <si>
    <t>AKSI CEPAT TANGGAP,INEWS</t>
  </si>
  <si>
    <t>EMINA BRIGHT STUFF - FACE WASH</t>
  </si>
  <si>
    <t>EMINA</t>
  </si>
  <si>
    <t>MASALA POWDER</t>
  </si>
  <si>
    <t xml:space="preserve"> CATCH MASALA </t>
  </si>
  <si>
    <t>AKSI CEPAT TANGGAP,KOMPAS TV</t>
  </si>
  <si>
    <t>EMINA BRIGHT STUFF - MOISTURIZER</t>
  </si>
  <si>
    <t>MARUTI SUZUKI</t>
  </si>
  <si>
    <t>SUZUKI</t>
  </si>
  <si>
    <t xml:space="preserve">MARUTI SUZUKI ALTO </t>
  </si>
  <si>
    <t>AKSI CEPAT TANGGAP,TENTARA NASIONAL INDO</t>
  </si>
  <si>
    <t>ENERVON C - VITAMIN</t>
  </si>
  <si>
    <t>ENERVON-C</t>
  </si>
  <si>
    <t>TATA SKY</t>
  </si>
  <si>
    <t>AKULAKU</t>
  </si>
  <si>
    <t>AKULAKU - FINANCIAL INSTITUTION</t>
  </si>
  <si>
    <t>ENSURE - NUTRITION DRINK</t>
  </si>
  <si>
    <t>ENSURE</t>
  </si>
  <si>
    <t>MUTHOOT RED</t>
  </si>
  <si>
    <t>KSHOP</t>
  </si>
  <si>
    <t>AKUPUNKTUR MATTE - HEALTH EQUIPMENT</t>
  </si>
  <si>
    <t>ESKULIN - COLOGNE GEL</t>
  </si>
  <si>
    <t>ESKULIN</t>
  </si>
  <si>
    <t xml:space="preserve">MUTHOOT RED </t>
  </si>
  <si>
    <t>AL ASWAD</t>
  </si>
  <si>
    <t>AL ASWAD ULTIMA - HEALTH ROSARY</t>
  </si>
  <si>
    <t>EXTRA JOSS - ISOTONIC DRINK</t>
  </si>
  <si>
    <t>EXTRA JOSS</t>
  </si>
  <si>
    <t>BUILDING MATERIAL</t>
  </si>
  <si>
    <t>SAINT-GOBAIN INDIA PVT.LTD</t>
  </si>
  <si>
    <t xml:space="preserve">SAINT GOBAIN </t>
  </si>
  <si>
    <t>AL GHURABAA ISLAMIC SCHOOL JKT</t>
  </si>
  <si>
    <t>AL GHURABAA ISLAMIC SCHOOL JKT - SCHOOL</t>
  </si>
  <si>
    <t>FAIR &amp; LOVELY - FACE CARE</t>
  </si>
  <si>
    <t>FAIR &amp; LOVELY</t>
  </si>
  <si>
    <t xml:space="preserve">LIONDATES </t>
  </si>
  <si>
    <t>AL MUSLIM PLATINUM - HEALTH ROSARY</t>
  </si>
  <si>
    <t xml:space="preserve">SUGAR COSMETICS </t>
  </si>
  <si>
    <t>AL NABIL</t>
  </si>
  <si>
    <t>AL NABIL - HEALTH ROSARY</t>
  </si>
  <si>
    <t>FAIR &amp; LOVELY - SKIN LIGHTENING CREAM</t>
  </si>
  <si>
    <t xml:space="preserve">KALYAN SILKS </t>
  </si>
  <si>
    <t>ALAM SUTERA REALTY</t>
  </si>
  <si>
    <t>ALAM SUTERA SERPONG - RESIDENCE</t>
  </si>
  <si>
    <t>FAIR &amp; LOVELY 2-IN-1 - POWDER CREAM</t>
  </si>
  <si>
    <t>BERGER PAINTS LTD</t>
  </si>
  <si>
    <t xml:space="preserve">BERGER PAINT EASY CLEAN </t>
  </si>
  <si>
    <t>INDUSTRIAL PRODUCTS</t>
  </si>
  <si>
    <t>IMPACK PRATAMA GROUP</t>
  </si>
  <si>
    <t>ALDERON - PVC PIPE</t>
  </si>
  <si>
    <t>FAIR &amp; LOVELY BB CREAM - FACE CARE</t>
  </si>
  <si>
    <t>DABUR LTD</t>
  </si>
  <si>
    <t xml:space="preserve">DABUR AMLA </t>
  </si>
  <si>
    <t>FISHERMAN'S FRIEND - COUGH DROP</t>
  </si>
  <si>
    <t>FISHERMAN'S FRIEND</t>
  </si>
  <si>
    <t xml:space="preserve">BERGER PAINT  EASY CLEAN </t>
  </si>
  <si>
    <t>APPAREL/PERSONAL ACCESSORIES</t>
  </si>
  <si>
    <t>WATCHES, CLOCKS</t>
  </si>
  <si>
    <t>ALEXANDRE CHRISTIE</t>
  </si>
  <si>
    <t>ALEXANDRE CHRISTIE - WATCH</t>
  </si>
  <si>
    <t>BERGER PAINT EASY CLEAN</t>
  </si>
  <si>
    <t>SUPERMARKET</t>
  </si>
  <si>
    <t>ALFAMIDI</t>
  </si>
  <si>
    <t>ALFA MIDI - MINIMARKET</t>
  </si>
  <si>
    <t>FORMULA PROTEKSI - TOOTHPASTE</t>
  </si>
  <si>
    <t xml:space="preserve">BERGER PAINT WAD </t>
  </si>
  <si>
    <t>ALFAMART</t>
  </si>
  <si>
    <t>ALFAMART - MINIMARKET</t>
  </si>
  <si>
    <t>FREISS</t>
  </si>
  <si>
    <t xml:space="preserve">BERGER PAINT WLL </t>
  </si>
  <si>
    <t>ALL ACCOR LIVE LIMITLESS - ONLINE SHOP</t>
  </si>
  <si>
    <t>FRES &amp; NATURAL HIJAB REFRESH - SPRAY COL</t>
  </si>
  <si>
    <t>FRES &amp; NATURAL</t>
  </si>
  <si>
    <t>ICICI</t>
  </si>
  <si>
    <t>ALL NIPPON AIRWAYS</t>
  </si>
  <si>
    <t>ALL NIPPON AIRWAYS (ANA)</t>
  </si>
  <si>
    <t>FRESTEA - BOTTLED TEA</t>
  </si>
  <si>
    <t>FRESTEA</t>
  </si>
  <si>
    <t xml:space="preserve">MUTHOOT RED SOUNT HOME LOAN </t>
  </si>
  <si>
    <t>DERMA PRO</t>
  </si>
  <si>
    <t>ALL.IS.WELL - ALL TOILETRIES</t>
  </si>
  <si>
    <t>FRUITAMIN COCOBIT - FRUIT JUICE</t>
  </si>
  <si>
    <t>FRUITAMIN</t>
  </si>
  <si>
    <t>personal care</t>
  </si>
  <si>
    <t>ANTISEPTIC CREAM</t>
  </si>
  <si>
    <t>EMAMI LTD</t>
  </si>
  <si>
    <t>EMAMI BORO PLUS</t>
  </si>
  <si>
    <t>OTHER MEDICAL/PHARMACEUTICAL PRODUCTS</t>
  </si>
  <si>
    <t>ALOCLAIR PLUS - SPRUE MEDICINE</t>
  </si>
  <si>
    <t>FUNGIDERM - ANTI JAMUR</t>
  </si>
  <si>
    <t>FUNGIDERM</t>
  </si>
  <si>
    <t>MEDICINE (COUGH DROPS)</t>
  </si>
  <si>
    <t>P &amp; G</t>
  </si>
  <si>
    <t xml:space="preserve">VICKS </t>
  </si>
  <si>
    <t>ALOCLAIR PLUS - SPRUE MEDICINE GEL</t>
  </si>
  <si>
    <t>GARNIER SAKURA WHITE SERUM CREAM - WHITE</t>
  </si>
  <si>
    <t>TOOTH PASTE</t>
  </si>
  <si>
    <t xml:space="preserve">DABUR RED </t>
  </si>
  <si>
    <t>SUMO TEKNOLOGI SOLUSI</t>
  </si>
  <si>
    <t>ALODOKTER - MOBILE APPLICATION</t>
  </si>
  <si>
    <t>MOKO MOKO</t>
  </si>
  <si>
    <t xml:space="preserve">DALMIA CEMENT </t>
  </si>
  <si>
    <t>TEXTILE, TOWEL, BED SHEET, BED COVER</t>
  </si>
  <si>
    <t>INTERNAL BED SHEET</t>
  </si>
  <si>
    <t>ALOHA - BED SHEET</t>
  </si>
  <si>
    <t>GG MOVE - FILTER CLOVE CIGARETTE</t>
  </si>
  <si>
    <t>GUDANG GARAM</t>
  </si>
  <si>
    <t>PERFETTI VAN MELLE/PERFETTI</t>
  </si>
  <si>
    <t>ALPENLIEBE ECLAIRS - CANDY</t>
  </si>
  <si>
    <t>GLICO WINGS - ICE CREAM</t>
  </si>
  <si>
    <t>GLICO WINGS</t>
  </si>
  <si>
    <t>MINISTRY OF FINANCE</t>
  </si>
  <si>
    <t>LIC</t>
  </si>
  <si>
    <t>ALPENLIEBE LOLLIPOP - CANDY</t>
  </si>
  <si>
    <t>BABY OIL</t>
  </si>
  <si>
    <t xml:space="preserve">KOTTAKKAL </t>
  </si>
  <si>
    <t>ATLANTIC OCEAN PAINT (AOP)</t>
  </si>
  <si>
    <t>AL-TEX - PAINT</t>
  </si>
  <si>
    <t>RAMDEV FOOD</t>
  </si>
  <si>
    <t>AL-TEX WATERPROOFER - COATING PAINT</t>
  </si>
  <si>
    <t>GOOD DAY</t>
  </si>
  <si>
    <t>AIR CONDITIONER</t>
  </si>
  <si>
    <t>HAVELLS INDIA</t>
  </si>
  <si>
    <t>LLYOD AC</t>
  </si>
  <si>
    <t>ALUMNI SMAN 6 JAKARTA</t>
  </si>
  <si>
    <t>ALUMNI SMAN 6 JAKARTA - FRATERNITY</t>
  </si>
  <si>
    <t>EMAMI KESH KING</t>
  </si>
  <si>
    <t>ALUMNI SMUN 1 BUDI UTOMO</t>
  </si>
  <si>
    <t>ALUMNI SMUN 1 BUDI UTOMO - FRATERNITY</t>
  </si>
  <si>
    <t>GOOD TIME - COOKIES</t>
  </si>
  <si>
    <t>GOOD TIME</t>
  </si>
  <si>
    <t>MUTHOOTTU MINI</t>
  </si>
  <si>
    <t>PONDOK INDAH GROUP</t>
  </si>
  <si>
    <t>AMALA PONDOK INDAH RESIDENCES JKT - APAR</t>
  </si>
  <si>
    <t>GOOGLE SEARCH - MOBILE APPLICATION</t>
  </si>
  <si>
    <t>GOOGLE</t>
  </si>
  <si>
    <t>CAR ONLINE PLATFORM</t>
  </si>
  <si>
    <t>AMARIS HOTEL</t>
  </si>
  <si>
    <t>AMARIS - HOTEL</t>
  </si>
  <si>
    <t xml:space="preserve">OLX AUTOS </t>
  </si>
  <si>
    <t>AMARTHA MIKRO FINTEK</t>
  </si>
  <si>
    <t>AMARTHA - FINANCIAL INSTITUTION</t>
  </si>
  <si>
    <t>HADA LABO - FACE CARE</t>
  </si>
  <si>
    <t>HADA LABO</t>
  </si>
  <si>
    <t>FABRIC CONDITIONER</t>
  </si>
  <si>
    <t>COMFORT</t>
  </si>
  <si>
    <t>MEDIKON PRIMA LABORATORIES</t>
  </si>
  <si>
    <t>AMBEVEN KAPSUL - OBAT AMBEIEN</t>
  </si>
  <si>
    <t>HILO CHOCOLATE BANANA - LOW FAT LIQUID</t>
  </si>
  <si>
    <t>HILO</t>
  </si>
  <si>
    <t>MUTHOOT FINANCE</t>
  </si>
  <si>
    <t>AMBEVEN,BANK BJB,KOREA GLOW</t>
  </si>
  <si>
    <t>HILO SCHOOL - ALL NON FAT MILK</t>
  </si>
  <si>
    <t>NIPPON PAINT INDIA PVT LTD</t>
  </si>
  <si>
    <t xml:space="preserve">NIPPON PAINT SPOTLESS NXT </t>
  </si>
  <si>
    <t>AMERICAN STANDARD INDONESIA</t>
  </si>
  <si>
    <t>AMERICAN STANDARD - BATHROOM EQUIPMENT</t>
  </si>
  <si>
    <t>HILO TEEN - LIQUID MILK</t>
  </si>
  <si>
    <t>KSE LTD</t>
  </si>
  <si>
    <t>AMERICAN STANDARD - TOILETS</t>
  </si>
  <si>
    <t>HONDA BEAT STREET - MOTORCYLE</t>
  </si>
  <si>
    <t>BASMATI RICE</t>
  </si>
  <si>
    <t>KRBL LTD</t>
  </si>
  <si>
    <t>KRBL INDIA GATE</t>
  </si>
  <si>
    <t>AMERTA INDAH OTSUKA</t>
  </si>
  <si>
    <t>AMERTA INDAH OTSUKA, PT - CORPORATE</t>
  </si>
  <si>
    <t>HONDA CBR - MOTORCYCLE</t>
  </si>
  <si>
    <t xml:space="preserve">BRITANNIA GOOD DAY  CHOCOCHIP </t>
  </si>
  <si>
    <t>AMMAN MINERAL NUSA TENGGARA</t>
  </si>
  <si>
    <t>AMMAN MINERAL NUSA TENGGARA, PT - CORPOR</t>
  </si>
  <si>
    <t>HONDA VARIO - MOTORCYCLE</t>
  </si>
  <si>
    <t>PERFETTI VAN MELLE INDIA</t>
  </si>
  <si>
    <t>COUGH MEDICINES</t>
  </si>
  <si>
    <t>KONIMEX</t>
  </si>
  <si>
    <t>ANAKONIDIN - CHILDREN'S COUGH SYRUP</t>
  </si>
  <si>
    <t>HUAWEI - GSM MULTI CARDS HANDPHONE</t>
  </si>
  <si>
    <t>HUAWEI</t>
  </si>
  <si>
    <t>LION DATE</t>
  </si>
  <si>
    <t>DATE SYRUP</t>
  </si>
  <si>
    <t>ANAKONIDIN HERBAL - CHILDREN'S COUGH SYR</t>
  </si>
  <si>
    <t>ICHI OCHA MINUMAN TEH MELATI - BOTTLED T</t>
  </si>
  <si>
    <t>ICHI OCHA</t>
  </si>
  <si>
    <t>CHOCODATES</t>
  </si>
  <si>
    <t>ANAKONIDIN MUCOLYTIC EXPECTORANT - CHILD</t>
  </si>
  <si>
    <t>SAMBAL INDOFOOD</t>
  </si>
  <si>
    <t>MIXED FRUIT JAM</t>
  </si>
  <si>
    <t xml:space="preserve">MIXED FRUIT JAM </t>
  </si>
  <si>
    <t>ANAKONIDIN MUCOLYTIC EXPECTORANT,CHOCO L</t>
  </si>
  <si>
    <t xml:space="preserve"> DATE SYRUP</t>
  </si>
  <si>
    <t xml:space="preserve">DATE SYRUP </t>
  </si>
  <si>
    <t>RANGE OF MILK PRODUCTS</t>
  </si>
  <si>
    <t>FONTERRA BRAND INDONESIA</t>
  </si>
  <si>
    <t>ANCHOR BONEETO - ALL MILKS</t>
  </si>
  <si>
    <t>INDOMIE REAL MEAT - INSTANT NOODLE</t>
  </si>
  <si>
    <t>COTTON KING</t>
  </si>
  <si>
    <t>ANCHOR BONEETO - POWDER MILK</t>
  </si>
  <si>
    <t xml:space="preserve"> SYRUP</t>
  </si>
  <si>
    <t>HAMDARD INDIA</t>
  </si>
  <si>
    <t>HAMDARD ROOH AFZA</t>
  </si>
  <si>
    <t>CONTRACEPTIVES</t>
  </si>
  <si>
    <t>DKT</t>
  </si>
  <si>
    <t>ANDALAN - ALAT KONTRASEPSI</t>
  </si>
  <si>
    <t>INDOMILK GOOD TO GO - LIQUID MILK</t>
  </si>
  <si>
    <t>RMKV</t>
  </si>
  <si>
    <t xml:space="preserve">RMKV </t>
  </si>
  <si>
    <t>ANTISEPTIC</t>
  </si>
  <si>
    <t>DKT INDONESIA</t>
  </si>
  <si>
    <t>ANDALAN FEMININE CARE INTIMATE WASH - LI</t>
  </si>
  <si>
    <t>INDOSAT OOREDOO IM3 - SIM CARD</t>
  </si>
  <si>
    <t>INDOSAT OOREDOO</t>
  </si>
  <si>
    <t xml:space="preserve">INTEL </t>
  </si>
  <si>
    <t>FORISA NUSA PERSADA</t>
  </si>
  <si>
    <t>ANGET SARI - ALL BEVERAGE</t>
  </si>
  <si>
    <t>JAMU TOLAK ANGIN SIDO MUNCUL</t>
  </si>
  <si>
    <t>TOLAK ANGIN</t>
  </si>
  <si>
    <t>THE PILLSBURY COMPANY</t>
  </si>
  <si>
    <t xml:space="preserve">PILLSBURY CHAKKI FRESH ATTA </t>
  </si>
  <si>
    <t>ANGET SARI WEDANG JAHE - HEALTH DRINK</t>
  </si>
  <si>
    <t>JAPOTA - SNACK</t>
  </si>
  <si>
    <t>JAPOTA</t>
  </si>
  <si>
    <t>WAGH BAKRI CHAI</t>
  </si>
  <si>
    <t>GUJARAT TEA PROCESSOR &amp; PACKERS LTD</t>
  </si>
  <si>
    <t xml:space="preserve">WAGH BAKRI CHAI </t>
  </si>
  <si>
    <t>ANGET SARI,BHS</t>
  </si>
  <si>
    <t>SAMBAL JAWARA</t>
  </si>
  <si>
    <t>TTK PRESTIGE LTD</t>
  </si>
  <si>
    <t xml:space="preserve">TTK PRESTIGE </t>
  </si>
  <si>
    <t>ANGET SARI,BHS,SANKEN</t>
  </si>
  <si>
    <t>JESSCOOL</t>
  </si>
  <si>
    <t>HEALTHCARE SERVICE</t>
  </si>
  <si>
    <t>AXELIA SOLUTIONS PRIVATE LTD</t>
  </si>
  <si>
    <t>PHARMEASY</t>
  </si>
  <si>
    <t>ANGET SARI,VIVO,CARVIL</t>
  </si>
  <si>
    <t>JOHNSON'S BABY - ALL BABY PRODUCT</t>
  </si>
  <si>
    <t>JOHNSON'S BABY</t>
  </si>
  <si>
    <t xml:space="preserve">VOLKSWAGEN </t>
  </si>
  <si>
    <t xml:space="preserve">VOLKSWAGEN  VIRTUS </t>
  </si>
  <si>
    <t>ANGET SARI,VIVO,OMEPROS,JERSI</t>
  </si>
  <si>
    <t>SPRINKLER</t>
  </si>
  <si>
    <t>CATCH SPRINKLER</t>
  </si>
  <si>
    <t>ANGET SARI,VIVO,OMEPROS,NOURISH BEAUTY C</t>
  </si>
  <si>
    <t>ANGKASA PURA</t>
  </si>
  <si>
    <t>ANGKASA PURA II, PT</t>
  </si>
  <si>
    <t xml:space="preserve"> PULSE </t>
  </si>
  <si>
    <t>ANGKASA PURA II, PT,WWW.INDONESIA.TRAVEL</t>
  </si>
  <si>
    <t>KALPANAX - SALEP OBAT KULIT</t>
  </si>
  <si>
    <t>KALPANAX</t>
  </si>
  <si>
    <t>FACIAL WASH</t>
  </si>
  <si>
    <t>THE HIMALAYA DRUG COMPANY</t>
  </si>
  <si>
    <t>HIMALAYA PURYING NEEM FACEWASH</t>
  </si>
  <si>
    <t>ANGKASA PURA, PT</t>
  </si>
  <si>
    <t>KAPAL API</t>
  </si>
  <si>
    <t xml:space="preserve">PHARMEASY  </t>
  </si>
  <si>
    <t>ANIBEE TV</t>
  </si>
  <si>
    <t>ANIBEE - MEDIA ONLINE</t>
  </si>
  <si>
    <t>KAPAL API COFFEE CANDY - CANDY</t>
  </si>
  <si>
    <t>Prayer Material</t>
  </si>
  <si>
    <t>INCENSE STICK</t>
  </si>
  <si>
    <t>NR GROUP</t>
  </si>
  <si>
    <t xml:space="preserve">CYCLE PURE AGARBATTI </t>
  </si>
  <si>
    <t>TIGA RAKSA S/FONTERRA BRAND IND(09/2010)</t>
  </si>
  <si>
    <t>ANLENE - ALL NON FAT MILK</t>
  </si>
  <si>
    <t>KAPAL API FRESCO - INSTANT COFFEE</t>
  </si>
  <si>
    <t>FRESCO</t>
  </si>
  <si>
    <t>ASIAN PAINTS LTD</t>
  </si>
  <si>
    <t>ASIAN PAINTS SMARTCARE HYDROLOC</t>
  </si>
  <si>
    <t>ANLENE - LIQUID MILK</t>
  </si>
  <si>
    <t>KAPAL API SIGNATURE - LIQUID COFFEE</t>
  </si>
  <si>
    <t>ANLENE ACTIFIT - NON FAT MILK POWDER</t>
  </si>
  <si>
    <t>KAPAL API SPECIAL MIX KOPI+GULA - COFFEE</t>
  </si>
  <si>
    <t>SAMSUNG GALAXYZ FLIP 4</t>
  </si>
  <si>
    <t>ANLENE GOLD PLUS - NON FAT MILK POWDER</t>
  </si>
  <si>
    <t>KINTAKUN - BED SHEET</t>
  </si>
  <si>
    <t>KINTAKUN</t>
  </si>
  <si>
    <t>MYG DIGITAL HUB</t>
  </si>
  <si>
    <t>NZMI/FONTERRA BRAND IND(09/2010)</t>
  </si>
  <si>
    <t>ANMUM ESSENTIAL - ALL GROWING UP MILK</t>
  </si>
  <si>
    <t>KLOP - CRACKERS</t>
  </si>
  <si>
    <t>KLOP</t>
  </si>
  <si>
    <t>RAMDEV FOOD PRODUCTS PVT.LTD</t>
  </si>
  <si>
    <t>BOUTIQUE, TAILOR, FASHION HOUSE</t>
  </si>
  <si>
    <t>ANNE AVANTIE</t>
  </si>
  <si>
    <t>ANNE AVANTIE - BOUTIQUE</t>
  </si>
  <si>
    <t>KOMIX - COUGH SYRUP</t>
  </si>
  <si>
    <t>KOMIX</t>
  </si>
  <si>
    <t>HOSANA CONSUMER PVT LTD</t>
  </si>
  <si>
    <t>MAMAEARTH UBTAN FACEWASH</t>
  </si>
  <si>
    <t>KIANTAKA RASA</t>
  </si>
  <si>
    <t>ANTAKA - CONDIMENT</t>
  </si>
  <si>
    <t>KOMIX HERBAL - COUGH SYRUP</t>
  </si>
  <si>
    <t>SAMSUNG AI ECOBUBLE WASHING MACHINE</t>
  </si>
  <si>
    <t>TRADITIONAL MEDICINE</t>
  </si>
  <si>
    <t>DELTOMED LABORATORIES</t>
  </si>
  <si>
    <t>ANTANGIN - LIQUID TRADITIONAL HERB</t>
  </si>
  <si>
    <t>KONIDIN OBH - COUGH SYRUP</t>
  </si>
  <si>
    <t>KONIDIN OBH</t>
  </si>
  <si>
    <t xml:space="preserve">SAMSUNG AI ECOBUBLE WASHING MACHINE </t>
  </si>
  <si>
    <t>ANTANGIN,OB HERBAL,ROSE BRAND</t>
  </si>
  <si>
    <t>KOREA GLOW - BODY WASH</t>
  </si>
  <si>
    <t>KOREA GLOW</t>
  </si>
  <si>
    <t>CHUNGATH GOLD</t>
  </si>
  <si>
    <t>ANTAVAYA,BANK MEGA</t>
  </si>
  <si>
    <t>KRIS BEE - SNACK</t>
  </si>
  <si>
    <t>KRIS BEE</t>
  </si>
  <si>
    <t xml:space="preserve">E.K. FOODS PVT.LTD </t>
  </si>
  <si>
    <t>KIWI ICE CREAM</t>
  </si>
  <si>
    <t>ANTAVAYA,BANK MEGA,PERGI.COM</t>
  </si>
  <si>
    <t>LARUTAN CAP KAKI TIGA - REMEDY DRINK</t>
  </si>
  <si>
    <t>LARUTAN CAP KAKI TIGA</t>
  </si>
  <si>
    <t>HANDSOAP</t>
  </si>
  <si>
    <t>ANTIS</t>
  </si>
  <si>
    <t>LAURIER HEALTHY SKIN WING - SANITARY NAP</t>
  </si>
  <si>
    <t>LAURIER</t>
  </si>
  <si>
    <t>VINOD PRESSURE COOKER &amp; PAN</t>
  </si>
  <si>
    <t>ANTV,VIVO</t>
  </si>
  <si>
    <t>LAYS - SNACK</t>
  </si>
  <si>
    <t>DAIRY PRODUCT</t>
  </si>
  <si>
    <t>GRB DAIRY FOOD PVT LTD</t>
  </si>
  <si>
    <t xml:space="preserve">GRB GHEE </t>
  </si>
  <si>
    <t>CAKRAWALA ANDALAS TELEVISI</t>
  </si>
  <si>
    <t>ANTVKLIK.COM - MEDIA ONLINE</t>
  </si>
  <si>
    <t>INDIGO PAINTS LTD</t>
  </si>
  <si>
    <t>INDIGO EXTERIOR LAMINATE</t>
  </si>
  <si>
    <t>ANUGERAH SINAR TIMUR, PT</t>
  </si>
  <si>
    <t>ANUGERAH SINAR TIMUR, PT - CORPORATE</t>
  </si>
  <si>
    <t>LE MINERALE - MINERAL WATER</t>
  </si>
  <si>
    <t>LE MINERALE</t>
  </si>
  <si>
    <t>LAGU BANDHU PEARL JEWELLERY</t>
  </si>
  <si>
    <t>SHOES, SLIPPER, SHOCK, STOCKING</t>
  </si>
  <si>
    <t>AP - BOOT SHOES</t>
  </si>
  <si>
    <t>LEGIT KENTAL - BOTTLED TEA</t>
  </si>
  <si>
    <t>LEGIT KENTAL</t>
  </si>
  <si>
    <t>HENNES &amp; MAURITZ  RETAIL PVT LTD</t>
  </si>
  <si>
    <t>H&amp;M</t>
  </si>
  <si>
    <t>AP CHEF - BOOT SHOES</t>
  </si>
  <si>
    <t>LIFEBUOY - ALL LIQUID BATH SOAP</t>
  </si>
  <si>
    <t>LIFEBUOY</t>
  </si>
  <si>
    <t>MARUTI SUZUKI K10</t>
  </si>
  <si>
    <t>SMOKING &amp; ACCESSORIES</t>
  </si>
  <si>
    <t>CLOVE CIGARETTES</t>
  </si>
  <si>
    <t>KARYA DIBYA MAHARDHIKA</t>
  </si>
  <si>
    <t>APACHE - ALL FILTER CLOVE CIGARETTE</t>
  </si>
  <si>
    <t>LIFEBUOY - ALL SHAMPOO</t>
  </si>
  <si>
    <t xml:space="preserve">NAND GOKUL GHEE </t>
  </si>
  <si>
    <t>PT APLUS PACIFIC</t>
  </si>
  <si>
    <t>APLUS - CALCIUM CILICATE BOARD</t>
  </si>
  <si>
    <t>CATCH MASALA</t>
  </si>
  <si>
    <t>APLUS GYPSUM - GYPSUMBOARD</t>
  </si>
  <si>
    <t>LIFEBUOY ANTI HAIRFALL - SHAMPOO</t>
  </si>
  <si>
    <t>BBK ELECTRONICS</t>
  </si>
  <si>
    <t>SPORTS/SPORTING GOODS, HOBBIES, TOYS</t>
  </si>
  <si>
    <t>UNKNOWN</t>
  </si>
  <si>
    <t>APOLO MSZ - TOYS</t>
  </si>
  <si>
    <t>LIFEBUOY HONEY &amp; HABBATUSSAUDA - LIQUID</t>
  </si>
  <si>
    <t xml:space="preserve">EMAMI BORO PLUS </t>
  </si>
  <si>
    <t>KOTA PHARMA</t>
  </si>
  <si>
    <t>APPETON 60+ - POWDER MILK</t>
  </si>
  <si>
    <t>LIFEBUOY KASTURI MUSK - LIQUID BATH SOAP</t>
  </si>
  <si>
    <t>AYURVEDIC CREAM</t>
  </si>
  <si>
    <t xml:space="preserve">KAILAS JEEVAN </t>
  </si>
  <si>
    <t>APPETON WEIGHT GAIN - POWDER MILK</t>
  </si>
  <si>
    <t>LIFEBUOY STRONG &amp; SHINY - SHAMPOO</t>
  </si>
  <si>
    <t>BREAD</t>
  </si>
  <si>
    <t>LIFEBUOY TOTAL 10 - BATH SOAP</t>
  </si>
  <si>
    <t xml:space="preserve">PHARMEASY </t>
  </si>
  <si>
    <t>ELECTRICAL KITCHEN/H-HOLD APPLIANCES</t>
  </si>
  <si>
    <t>AQUA JAPAN</t>
  </si>
  <si>
    <t>AQUA JAPAN - ALL ELECT H/H APPLIANCES</t>
  </si>
  <si>
    <t>LISTERINE - MOUTHWASH</t>
  </si>
  <si>
    <t>LISTERINE</t>
  </si>
  <si>
    <t>AQUA,NATIONAL GEOGRAPHIC INDONESIA</t>
  </si>
  <si>
    <t>LISTERINE COOL MINT - MOUTHWASH</t>
  </si>
  <si>
    <t>HARDCASTLE RESTAURANT, PVT. LTD</t>
  </si>
  <si>
    <t xml:space="preserve">MCDONALD </t>
  </si>
  <si>
    <t>AQUA,RUCIKA</t>
  </si>
  <si>
    <t>LUX - ALL SKIN CARE</t>
  </si>
  <si>
    <t>LUX</t>
  </si>
  <si>
    <t>OIL</t>
  </si>
  <si>
    <t>M K AGROTECH PVT LTD</t>
  </si>
  <si>
    <t>SUNPURE RICEBRAN OIL</t>
  </si>
  <si>
    <t>AQUABEADS</t>
  </si>
  <si>
    <t>AQUABEADS - TOYS</t>
  </si>
  <si>
    <t>LUX BY MAUDY AYUNDA - ALL SOAP</t>
  </si>
  <si>
    <t>AQUAPROF</t>
  </si>
  <si>
    <t>AQUAPROOF - COATING PAINT</t>
  </si>
  <si>
    <t>LUX VELVET JASMINE - BATH SOAP</t>
  </si>
  <si>
    <t>HOUSEWARE BOTTLE &amp; TIFFIN</t>
  </si>
  <si>
    <t>HAMILTON HOUSEWARES PVT.LTD</t>
  </si>
  <si>
    <t xml:space="preserve">MILTON BOTTLE &amp; TIFFIN </t>
  </si>
  <si>
    <t>AQUAPROOF PRO - COATING PAINT</t>
  </si>
  <si>
    <t>MAGIC LEZAT</t>
  </si>
  <si>
    <t>MAGIC</t>
  </si>
  <si>
    <t>ARTOTEL THAMRIN HOTEL</t>
  </si>
  <si>
    <t>AR+OTEL JAKARTA - HOTEL</t>
  </si>
  <si>
    <t>MAMA LEMON - DISH WASHING LIQUID</t>
  </si>
  <si>
    <t>MAMA LEMON</t>
  </si>
  <si>
    <t>HOSPITAL</t>
  </si>
  <si>
    <t>ARCHIPELAGIC &amp; ISLAND STATES FORUM</t>
  </si>
  <si>
    <t>ARCHIPELAGIC &amp; ISLAND STATES FORUM - ORG</t>
  </si>
  <si>
    <t>MAMA LIME - DISH WASHING LIQUID</t>
  </si>
  <si>
    <t>MAMA LIME</t>
  </si>
  <si>
    <t>SUNPURE 5 LT CAN OFFER</t>
  </si>
  <si>
    <t>CIPTA WIJAYA</t>
  </si>
  <si>
    <t>ARDILES - SANDALS</t>
  </si>
  <si>
    <t>MARCKS TEENS - ALL TOILETRIES</t>
  </si>
  <si>
    <t>MARKCS TEENS</t>
  </si>
  <si>
    <t>KRBL INDIA GATE BASMATI RICE</t>
  </si>
  <si>
    <t>ARDILES - SHOES</t>
  </si>
  <si>
    <t>MARCKS TEENS - COMPACT POWDER</t>
  </si>
  <si>
    <t>DESSERT KING DATES</t>
  </si>
  <si>
    <t>ARDILES - SHOES &amp; SANDALS</t>
  </si>
  <si>
    <t>MAYBELLINE COLOR SENSATIONAL CREAMY MATT</t>
  </si>
  <si>
    <t>MAYBELLINE</t>
  </si>
  <si>
    <t>CHOCOLATE</t>
  </si>
  <si>
    <t>PARLE AGRO PVT.LTD</t>
  </si>
  <si>
    <t xml:space="preserve"> SMOODH </t>
  </si>
  <si>
    <t>INDESIT COMPANY</t>
  </si>
  <si>
    <t>ARISTON - ELECT WATER HEATER</t>
  </si>
  <si>
    <t>FACE GEL</t>
  </si>
  <si>
    <t>THE HIMALAYA DRUG CO</t>
  </si>
  <si>
    <t>ARIUL</t>
  </si>
  <si>
    <t>ARIUL 7 DAYS MASK - FACIAL MASK</t>
  </si>
  <si>
    <t>MINTZ MOJIZ - CANDY</t>
  </si>
  <si>
    <t>MINTZ</t>
  </si>
  <si>
    <t>SCOOTER</t>
  </si>
  <si>
    <t>ARRES</t>
  </si>
  <si>
    <t>ARRES - THERAPY UNDERWEAR</t>
  </si>
  <si>
    <t>MITSUBISHI</t>
  </si>
  <si>
    <t>AERATED DRINK</t>
  </si>
  <si>
    <t>PARLE APPY FIZZ</t>
  </si>
  <si>
    <t>AGRICULTURE, RANCH, FISHING</t>
  </si>
  <si>
    <t>ANTARA KUSUMA</t>
  </si>
  <si>
    <t>ARTCO - WHEELBARROW</t>
  </si>
  <si>
    <t>MOLTO</t>
  </si>
  <si>
    <t>TATA CONSUMER PRODUCTS</t>
  </si>
  <si>
    <t>TATA TEA PREMIUM</t>
  </si>
  <si>
    <t>ARTHA GRAHA GROUP</t>
  </si>
  <si>
    <t>MOLTO DETERJEN - LIQUID DETERGENT</t>
  </si>
  <si>
    <t>SHYAM STEEL GROUP</t>
  </si>
  <si>
    <t>BUDLEAF TEA</t>
  </si>
  <si>
    <t>ARTHA GRAHA GROUP,TAMBLING WILDLIFE NATU</t>
  </si>
  <si>
    <t>MOLTO DETERJEN - POWDER DETERGENT</t>
  </si>
  <si>
    <t>JSW GROUP</t>
  </si>
  <si>
    <t>EPOXYNDO ART LESTARI</t>
  </si>
  <si>
    <t>ARTON MIX - ASPHALT INSTANT</t>
  </si>
  <si>
    <t>MOLTO EAU DE PARFUM - FABRIC SOFTENER</t>
  </si>
  <si>
    <t>HAVELLS FAN</t>
  </si>
  <si>
    <t>ARTON MIX - CONCRETE INSTANT</t>
  </si>
  <si>
    <t>MOLTO EAU DE PARFUM K-ROMANCE - FABRIC S</t>
  </si>
  <si>
    <t xml:space="preserve"> LLYOD </t>
  </si>
  <si>
    <t>ARUS BARU MUSLIMAH</t>
  </si>
  <si>
    <t>ARUS BARU MUSLIMAH - FRATERNITY</t>
  </si>
  <si>
    <t>MOLTO EAU DE PARFUM LUXURY ROSE - FABRIC</t>
  </si>
  <si>
    <t>VOLTAS LTD</t>
  </si>
  <si>
    <t>VOLTAS PUREAIR INVERTER AC</t>
  </si>
  <si>
    <t>AS MAGIC SKIN CARE</t>
  </si>
  <si>
    <t>AS MAGIC SKIN CARE - ALL TOILETRIES</t>
  </si>
  <si>
    <t>MOUNTEA - FRUIT TEA</t>
  </si>
  <si>
    <t>MOUNTEA</t>
  </si>
  <si>
    <t>KITCHEN APPLIANCES</t>
  </si>
  <si>
    <t>TTK PRESTIGE</t>
  </si>
  <si>
    <t>GOVERNMENT, POLITIC ORGANIZATION</t>
  </si>
  <si>
    <t>ASEAN</t>
  </si>
  <si>
    <t>ASEAN (ASSOC OF SOUTHEAST ASIA NATIONS)</t>
  </si>
  <si>
    <t>MOUNTEA HOME - CUP TEA</t>
  </si>
  <si>
    <t>ASEAN FEDERATION OF ENGINEERING ORGANISATIONS</t>
  </si>
  <si>
    <t>ASEAN FEDERATION OF ENGINEERING ORGANISA</t>
  </si>
  <si>
    <t>NANO-NANO - CANDY</t>
  </si>
  <si>
    <t>NANO-NANO</t>
  </si>
  <si>
    <t>HIMALAYA ANTI HAIR FALL  SHAMPOO</t>
  </si>
  <si>
    <t>ASIA PASIFIC BROADCASTING UNIO</t>
  </si>
  <si>
    <t>ASIA PASIFIC BROADCASTING UNION</t>
  </si>
  <si>
    <t>NEO COFFEE - INSTANT COFFEE</t>
  </si>
  <si>
    <t>NEO COFFEE</t>
  </si>
  <si>
    <t>FLOUR</t>
  </si>
  <si>
    <t>SHREE BHAGWATI FLOUR MILLS &amp; FOOD PVT LTD</t>
  </si>
  <si>
    <t>UTTAM MAIDA &amp; SOOJI FOUR</t>
  </si>
  <si>
    <t>ASIA PULP &amp; PAPER</t>
  </si>
  <si>
    <t>ASIA PULP &amp; PAPER (APP) CO.LTD</t>
  </si>
  <si>
    <t>BATITA</t>
  </si>
  <si>
    <t>HAIR OIL &amp; SHAMPOO</t>
  </si>
  <si>
    <t>EMAMI KESH KING ONION RANGE</t>
  </si>
  <si>
    <t>ASIA PULP &amp; PAPER (APP),KOMPAS</t>
  </si>
  <si>
    <t>DISPOSABLE BATTERY</t>
  </si>
  <si>
    <t>DURACELL</t>
  </si>
  <si>
    <t>ASOS ASURANSI JIWA INDONESIA</t>
  </si>
  <si>
    <t>ASOS ASURANSI JIWA INDONESIA (AAJI)</t>
  </si>
  <si>
    <t>NEUROBION FORTE - VITAMIN</t>
  </si>
  <si>
    <t>NEUROBION</t>
  </si>
  <si>
    <t>IPAYMENT MOBILE APP WITH BA</t>
  </si>
  <si>
    <t>ASOS ASURANSI JIWA INDONESIA,AIA,ALLIANZ</t>
  </si>
  <si>
    <t>NIPPON - PAINT</t>
  </si>
  <si>
    <t>NIPPON</t>
  </si>
  <si>
    <t>IPAYMENT MOBILE APP WITHOUT BA</t>
  </si>
  <si>
    <t>ASOS BIG DATA INDONESIA,MICRONICS GROUP</t>
  </si>
  <si>
    <t>NIPPON ELASTEX - COATING PAINT</t>
  </si>
  <si>
    <t>Entertainment</t>
  </si>
  <si>
    <t>ASOS EKSPORTIR &amp; PRODUSEN HAND</t>
  </si>
  <si>
    <t>ASOS EKSPORTIR &amp; PRODUSEN HANDYCRAFT</t>
  </si>
  <si>
    <t>NIPPON SPOT-LESS PLUS - PAINT</t>
  </si>
  <si>
    <t>HAIR CREAM</t>
  </si>
  <si>
    <t>ASOS EKSPORTIR &amp; PRODUSEN HANDYCRAFT,MED</t>
  </si>
  <si>
    <t>NU OCEANA</t>
  </si>
  <si>
    <t>NU</t>
  </si>
  <si>
    <t>CYCLE AGARBATTI</t>
  </si>
  <si>
    <t>ASOS PEMERINTAH KABUPATEN SEL</t>
  </si>
  <si>
    <t>ASOS PEMERINTAH KABUPATEN SEL IND(APKASI</t>
  </si>
  <si>
    <t>HAIR COLOUR</t>
  </si>
  <si>
    <t>CAVINKARE</t>
  </si>
  <si>
    <t>INDICA EASY</t>
  </si>
  <si>
    <t>ASOS PEMERINTAH KOTA SE-IND</t>
  </si>
  <si>
    <t>ASOS PEMERINTAH KOTA SE-IND (APEKSI)</t>
  </si>
  <si>
    <t>OKKY - JELLY DRINK</t>
  </si>
  <si>
    <t>OKKY</t>
  </si>
  <si>
    <t>SPINZ BB FACE TALC</t>
  </si>
  <si>
    <t>ASOS PEMERINTAH KOTA SE-IND,PEMDA JAWA T</t>
  </si>
  <si>
    <t>OKKY KOKO DRINK XTRA - NATA DE COCO DRIN</t>
  </si>
  <si>
    <t xml:space="preserve">JSW PAINTS </t>
  </si>
  <si>
    <t>ASOS PENGUSAHA EMAS PERMATA IN</t>
  </si>
  <si>
    <t>ASOS PENGUSAHA EMAS &amp; PERMATA INDONESIA</t>
  </si>
  <si>
    <t>OKKY SPLASH</t>
  </si>
  <si>
    <t xml:space="preserve">THE KERALA STATE FINANCIAL ENTERPRISES LTD </t>
  </si>
  <si>
    <t>KSFE DIAMOND CHITTIES</t>
  </si>
  <si>
    <t>ASOS PENGUSAHA PEMASOK PASAR MODERN INDONESIA</t>
  </si>
  <si>
    <t>ASOS PENGUSAHA PEMASOK PASAR MODERN INDO</t>
  </si>
  <si>
    <t>OLAY NATURAL WHITE PINKISH FAIRNESS - WH</t>
  </si>
  <si>
    <t>OLAY</t>
  </si>
  <si>
    <t>ASOS PERANAKAN TIONGHOA INDONESIA</t>
  </si>
  <si>
    <t>ASOS PERANAKAN TIONGHOA INDONESIA - FRAT</t>
  </si>
  <si>
    <t>OLX</t>
  </si>
  <si>
    <t>ASOS SEKOLAH SUNNAH INDONESIA</t>
  </si>
  <si>
    <t>ASOS SEKOLAH SUNNAH INDONESIA - ASSOCIAT</t>
  </si>
  <si>
    <t>NISSAN MOTOR CO.LTD</t>
  </si>
  <si>
    <t>ASOS TELEVISI SWASTA INDONESIA</t>
  </si>
  <si>
    <t>ASOS TELEVISI SWASTA INDONESIA - ASSOCIA</t>
  </si>
  <si>
    <t>OVO - MOBILE APPLICATION</t>
  </si>
  <si>
    <t>OVO</t>
  </si>
  <si>
    <t>EMAMI NAVRATNA OIL</t>
  </si>
  <si>
    <t>SPARE PARTS, AUTO EQUIPMENT, ACCESSOR</t>
  </si>
  <si>
    <t>ASTRA OTOPARTS, PT</t>
  </si>
  <si>
    <t>ASPIRA - AUTOMOTIVE SPAREPART</t>
  </si>
  <si>
    <t>GEMINI EDIBLES &amp; FATS INDIA LTD</t>
  </si>
  <si>
    <t>FREEDOM SUNFLOWER OIL</t>
  </si>
  <si>
    <t>RAMAWIJAYA INTERNATIONAL DESIGN</t>
  </si>
  <si>
    <t>ASRINESIA - MAGAZINE</t>
  </si>
  <si>
    <t>PANADOL EXTRA - ANALGESIC</t>
  </si>
  <si>
    <t>MUESLI</t>
  </si>
  <si>
    <t>ASTON HOTEL</t>
  </si>
  <si>
    <t>ASTON BOGOR - HOTEL &amp; RESORT</t>
  </si>
  <si>
    <t>MAYORA</t>
  </si>
  <si>
    <t>ASTOR SINGLES - CHOCOLATE WAFER STICK</t>
  </si>
  <si>
    <t>PEPSODENT - TOOTHBRUSH</t>
  </si>
  <si>
    <t>TMT BARS</t>
  </si>
  <si>
    <t>ARS STEELS AND ALLOY INTERNATIONAL PVT LTD</t>
  </si>
  <si>
    <t>ASTRA INT'L</t>
  </si>
  <si>
    <t>ASTRA DIGITAL INT'L, PT - CORPORATE</t>
  </si>
  <si>
    <t>VIVO MOBILE INDIA PVT. LTD</t>
  </si>
  <si>
    <t>VIVO MOBILE INDIA PVT. LTDV</t>
  </si>
  <si>
    <t>VIVO V29 SERIES</t>
  </si>
  <si>
    <t>DEALER, SHOWROOM</t>
  </si>
  <si>
    <t>ASTRA HONDA MOTOR (AHM)</t>
  </si>
  <si>
    <t>PEPSODENT ACTION 123 - TOOTHPASTE</t>
  </si>
  <si>
    <t>MIX FLOUR</t>
  </si>
  <si>
    <t>MTR FOODS PVT.LTD</t>
  </si>
  <si>
    <t>ASTRA INT'L, PT</t>
  </si>
  <si>
    <t>PEPSODENT ACTION 123 CHARCOAL - TOOTHPAS</t>
  </si>
  <si>
    <t>ASIAN PAINTS APCOLITE ALL PROTECT</t>
  </si>
  <si>
    <t>ASTRA OTOPARTS, PT - CORPORATE</t>
  </si>
  <si>
    <t>PEPSODENT HERBAL - TOOTHPASTE</t>
  </si>
  <si>
    <t>PEPSICO INDIA PVT LTD</t>
  </si>
  <si>
    <t>LAY'S</t>
  </si>
  <si>
    <t>LANDSON</t>
  </si>
  <si>
    <t>ASTRIA - FOOD SUPPLEMENT</t>
  </si>
  <si>
    <t>PEPSODENT SENSITIVE EXPERT - TOOTHPASTE</t>
  </si>
  <si>
    <t>BERGER HOME SHIELD</t>
  </si>
  <si>
    <t>ASURANSI AIA INDONESIA</t>
  </si>
  <si>
    <t>ASURANSI AIA INDONESIA - INSURANCE</t>
  </si>
  <si>
    <t>PEPSODENT SILVER CHARCOAL - TOOTHBRUSH</t>
  </si>
  <si>
    <t>LIBERTY AGARBATHI</t>
  </si>
  <si>
    <t>ALLIANZ</t>
  </si>
  <si>
    <t>ASURANSI ALLIANZ LIFE INDONESIA - INSURA</t>
  </si>
  <si>
    <t>PHILIPS - ELECT IRON</t>
  </si>
  <si>
    <t>PHILIPS</t>
  </si>
  <si>
    <t>MOISTURIZING CREAM</t>
  </si>
  <si>
    <t>BEIERSDORF-NIVEA INDIA PVT LTD</t>
  </si>
  <si>
    <t>ASURANSI ALLIANZ UTAMA IND,HABITAT FOR H</t>
  </si>
  <si>
    <t>PHILIPS - LED BULB</t>
  </si>
  <si>
    <t>INDIGO D&amp;W EXTERIOR LAMINATE</t>
  </si>
  <si>
    <t>ASURANSI ALLIANZ UTAMA IND</t>
  </si>
  <si>
    <t>ASURANSI ALLIANZ UTAMA INDONESIA - INSUR</t>
  </si>
  <si>
    <t>PINO - ICE CUP</t>
  </si>
  <si>
    <t>PINO</t>
  </si>
  <si>
    <t>EMAMI BOROPLUS CREAM</t>
  </si>
  <si>
    <t>ASURANSI AXA INDONESIA</t>
  </si>
  <si>
    <t>ASURANSI AXA INDONESIA - INSURANCE</t>
  </si>
  <si>
    <t>POISE LUMINOUS WHITE - FACE CARE</t>
  </si>
  <si>
    <t>POISE</t>
  </si>
  <si>
    <t>BODY LOTION</t>
  </si>
  <si>
    <t>EMAMI BOROPLUS DOODH KESAR LOTION</t>
  </si>
  <si>
    <t>ASURANSI AXA INDONESIA,AXA MANDIRI</t>
  </si>
  <si>
    <t>POND'S GLITTER GLOW - ALL TOILETRIES</t>
  </si>
  <si>
    <t>POND'S</t>
  </si>
  <si>
    <t>MULTIVITAMIN</t>
  </si>
  <si>
    <t>GSK</t>
  </si>
  <si>
    <t xml:space="preserve">CENTRUM OSTOCALCIUM </t>
  </si>
  <si>
    <t>ASURANSI BRILIFE</t>
  </si>
  <si>
    <t>ASURANSI BRILIFE - INSURANCE</t>
  </si>
  <si>
    <t>POND'S MEN DIRT FADER - FACIAL FOAM</t>
  </si>
  <si>
    <t>SOAP</t>
  </si>
  <si>
    <t>LIFEBUOY X GADAR 2 MOVIE</t>
  </si>
  <si>
    <t>ASURANSI CAKRAWALA PROTEKSI</t>
  </si>
  <si>
    <t>ASURANSI CAKRAWALA PROTEKSI - INSURANCE</t>
  </si>
  <si>
    <t>POND'S MEN LIGHTNING OIL CLEAR - FACIAL</t>
  </si>
  <si>
    <t>PARACHUTE COCONUT OIL X EYTB MOVIE</t>
  </si>
  <si>
    <t>ASURANSI JASA RAHARJA</t>
  </si>
  <si>
    <t>ASURANSI JASA RAHARJA - INSURANCE</t>
  </si>
  <si>
    <t>POND'S MEN WHITE BOOST - FACE WASH</t>
  </si>
  <si>
    <t>SAFFOLA HONEY</t>
  </si>
  <si>
    <t>ASURANSI JIWA MANULIFE IND,BCA,TELKOM,DE</t>
  </si>
  <si>
    <t>POND'S PURE WHITE - FACIAL FOAM</t>
  </si>
  <si>
    <t>OAT</t>
  </si>
  <si>
    <t>SAFFOLA OAT</t>
  </si>
  <si>
    <t>ASURANSI JIWA MANULIFE IND,LENKOTE SUPER</t>
  </si>
  <si>
    <t xml:space="preserve">ASIAN PAINTS ROYAL GLITZ </t>
  </si>
  <si>
    <t>ASURANSI JIWA MANULIFE IND</t>
  </si>
  <si>
    <t>ASURANSI JIWA MANULIFE INDONESIA - INSUR</t>
  </si>
  <si>
    <t>POND'S WHITE BEAUTY - FACIAL FOAM</t>
  </si>
  <si>
    <t>ASIAN PAINTS ROYAL GLITZ</t>
  </si>
  <si>
    <t>ASURANSI SUN LIFE INDONESIA</t>
  </si>
  <si>
    <t>ASURANSI SUN LIFE INDONESIA - INSURANCE</t>
  </si>
  <si>
    <t>POND'S WHITE BEAUTY SKIN PERFECTING CREA</t>
  </si>
  <si>
    <t>ASIAN PAINTS X FIGHTER MOVIE</t>
  </si>
  <si>
    <t>ASURANSI TOKIO MARINE IND</t>
  </si>
  <si>
    <t>ASURANSI TOKIO MARINE INDONESIA - INSURA</t>
  </si>
  <si>
    <t>FAKE CEILING</t>
  </si>
  <si>
    <t>SAINT GOBAIN</t>
  </si>
  <si>
    <t>GYPROC</t>
  </si>
  <si>
    <t>ASUS</t>
  </si>
  <si>
    <t>ASUS - CORPORATE</t>
  </si>
  <si>
    <t>PROTECAL - ALL VIT EFFERVESCENT</t>
  </si>
  <si>
    <t>PROTECAL</t>
  </si>
  <si>
    <t xml:space="preserve">SURF EXCEL EASY WASH </t>
  </si>
  <si>
    <t>ASUS - GSM MULTI CARDS HANDPHONE</t>
  </si>
  <si>
    <t>PURELINE HIJAB FRESH - HAND &amp; BODY LOTI</t>
  </si>
  <si>
    <t>HIJAB FRESH</t>
  </si>
  <si>
    <t xml:space="preserve">SURF EXCEL EASY WASH WITH </t>
  </si>
  <si>
    <t>COMPUTER HARDWARE, EQUIPMENT</t>
  </si>
  <si>
    <t>ASUS - PC NOTEBOOK</t>
  </si>
  <si>
    <t>NIVEA BODY MILK</t>
  </si>
  <si>
    <t>ATLANTIC OCEAN PAINT - CORPORATE</t>
  </si>
  <si>
    <t>RELAXA - CANDY</t>
  </si>
  <si>
    <t>RELAXA</t>
  </si>
  <si>
    <t>MOSQUITO REPELLANT</t>
  </si>
  <si>
    <t>RANGE OF APPAREL/PERSONAL EQUIPMENT</t>
  </si>
  <si>
    <t>BEHAESTEX</t>
  </si>
  <si>
    <t>ATLAS - ALL APPAREL</t>
  </si>
  <si>
    <t>RENEWSKIN</t>
  </si>
  <si>
    <t>AGRICULTURAL TYRES</t>
  </si>
  <si>
    <t>PT Behaestex</t>
  </si>
  <si>
    <t>ATLAS - SARONG</t>
  </si>
  <si>
    <t>REXONA - ALL DEODORANT</t>
  </si>
  <si>
    <t>REXONA</t>
  </si>
  <si>
    <t>BKT TYRES X DUNKI</t>
  </si>
  <si>
    <t>ATLAS,ANTANGIN,NO DROP</t>
  </si>
  <si>
    <t>ELECTROLITE DRINK</t>
  </si>
  <si>
    <t>DR REDDY'S LABORATORIES</t>
  </si>
  <si>
    <t>REBALANZ VITORS</t>
  </si>
  <si>
    <t>KAO</t>
  </si>
  <si>
    <t>ATTACK - ALL DETERGENT</t>
  </si>
  <si>
    <t>REXONA MEN MOTION SENSE - ROLL ON DEODOR</t>
  </si>
  <si>
    <t>CARGILL INDIA</t>
  </si>
  <si>
    <t>GEMINI SUNFLOWER OIL</t>
  </si>
  <si>
    <t>ATTACK FRESH UP SOFTENER - FABRIC SOFTEN</t>
  </si>
  <si>
    <t>REXONA MOTION SENSE ADVANCED WHITENING -</t>
  </si>
  <si>
    <t>KURKURE</t>
  </si>
  <si>
    <t>ATTACK PLUS SOFTENER - LIQUID DETERGENT</t>
  </si>
  <si>
    <t>REXONA MOTION SENSE FREE SPIRIT - ROLL O</t>
  </si>
  <si>
    <t>AUTAN ALL-NIGHT - MOSQUITO REPELLENT CRE</t>
  </si>
  <si>
    <t>REXONA WOMEN ADVANCED WHITENING - ROLL O</t>
  </si>
  <si>
    <t>GITS FOOD</t>
  </si>
  <si>
    <t>AUTAN FLORAL &amp; PROTECT - MOSQUITO REPELL</t>
  </si>
  <si>
    <t>RINSO - POWDER DETERGENT</t>
  </si>
  <si>
    <t>AUTHENTICITY FEST</t>
  </si>
  <si>
    <t>AUTHENTICITY FEST - ENTERTAINMENT</t>
  </si>
  <si>
    <t>RINSO ACTIVE FRESH - LIQUID DETERGENT</t>
  </si>
  <si>
    <t>CEILING LIGHTS</t>
  </si>
  <si>
    <t>CROMPTON GREAVES CONSUMER ELECTRICALS LTD</t>
  </si>
  <si>
    <t>CROMPTON LIGHT</t>
  </si>
  <si>
    <t>STATIONERY, BOOK</t>
  </si>
  <si>
    <t>AUTOPILOT FOREX TRADING</t>
  </si>
  <si>
    <t>AUTOPILOT FOREX TRADING - BOOK</t>
  </si>
  <si>
    <t>AUTOPRO SYSTEM</t>
  </si>
  <si>
    <t>AUTOPRO SYSTEM - SOFTWARE</t>
  </si>
  <si>
    <t>ROHTO - EYE DROPS</t>
  </si>
  <si>
    <t>ROHTO</t>
  </si>
  <si>
    <t>TOPOTELS</t>
  </si>
  <si>
    <t>AVENZEL BEKASI - HOTEL &amp; CONVENTION</t>
  </si>
  <si>
    <t>TATA DIGITAL</t>
  </si>
  <si>
    <t>TATA CROMA</t>
  </si>
  <si>
    <t>AVIA</t>
  </si>
  <si>
    <t>AVIAN - PAINT</t>
  </si>
  <si>
    <t>AVITEX - PAINT</t>
  </si>
  <si>
    <t>SALE STOCK - ONLINE SHOP</t>
  </si>
  <si>
    <t>SALE STOCK</t>
  </si>
  <si>
    <t>Political Parties</t>
  </si>
  <si>
    <t>POLITICAL PARTIES</t>
  </si>
  <si>
    <t>AVITEX,POWER</t>
  </si>
  <si>
    <t>JSW PAINTS I-BLOK</t>
  </si>
  <si>
    <t xml:space="preserve">REBALANZ VITORS </t>
  </si>
  <si>
    <t>AXE - HAIR STYLING</t>
  </si>
  <si>
    <t>MI SEDAAP</t>
  </si>
  <si>
    <t>BABY BAR SOAP</t>
  </si>
  <si>
    <t>WIPRO CONSUMER CARE</t>
  </si>
  <si>
    <t>SANTOOR BABY BATH</t>
  </si>
  <si>
    <t>AXE DEEP CLEAN BLACK FOAM - FACE WASH</t>
  </si>
  <si>
    <t>SEDAAP CUP - INSTANT NOODLE</t>
  </si>
  <si>
    <t>BABY CARE SET</t>
  </si>
  <si>
    <t>AXE HARUMKAN INDONESIA - DEODORANT BODY</t>
  </si>
  <si>
    <t>SEDAAP SELECTION - INSTANT NOODLE</t>
  </si>
  <si>
    <t>POOJA LAMP OIL</t>
  </si>
  <si>
    <t>KALEESUWARI REFINERIES PVT LTD</t>
  </si>
  <si>
    <t>NATRINDO TELEPON SELULER/XL AXIATA TBK(08/2014)</t>
  </si>
  <si>
    <t>AXIS - GSM SIM CARD</t>
  </si>
  <si>
    <t>SEDAAP SELECTION CUP - INSTANT NOODLE</t>
  </si>
  <si>
    <t xml:space="preserve">RIN MATIC </t>
  </si>
  <si>
    <t>XL AXIATA TBK</t>
  </si>
  <si>
    <t>AXIS - INTERNET BROADBAND</t>
  </si>
  <si>
    <t>SEDAAP TASTY - INSTANT NOODLE</t>
  </si>
  <si>
    <t xml:space="preserve">BROOKE BOND 3 ROSES  </t>
  </si>
  <si>
    <t>AXIS TELEKOM INDONESIA</t>
  </si>
  <si>
    <t>AXIS TELEKOM INDONESIA - CORPORATE</t>
  </si>
  <si>
    <t>SENSODYNE - TOOTHPASTE</t>
  </si>
  <si>
    <t>SENSODYNE</t>
  </si>
  <si>
    <t>AZ-ZIKRA MADU</t>
  </si>
  <si>
    <t>AZ-ZIKRA MADU - HONEY</t>
  </si>
  <si>
    <t>SILADEX - COUGH SYRUP</t>
  </si>
  <si>
    <t>SILADEX</t>
  </si>
  <si>
    <t xml:space="preserve">BROOKE BOND TAJ MAHAL </t>
  </si>
  <si>
    <t>BABE</t>
  </si>
  <si>
    <t>BABE- MEDIA ONLINE</t>
  </si>
  <si>
    <t>SILKY GIRL COOL CHIC - BLUSH STICK</t>
  </si>
  <si>
    <t>SILKY</t>
  </si>
  <si>
    <t>RANGE OF BABY PRODUCTS</t>
  </si>
  <si>
    <t>BABY + SAFE</t>
  </si>
  <si>
    <t>BABY + SAFE - ALL BABY PRODUCT</t>
  </si>
  <si>
    <t>SMARTFREN - ALL CDMA SIM CARD</t>
  </si>
  <si>
    <t>SMARTFREN</t>
  </si>
  <si>
    <t>BABY + SAFE ANTI-BACTERIAL - WET WIPES</t>
  </si>
  <si>
    <t>SUKSES'S ISI 2 - INSTANT NOODLE</t>
  </si>
  <si>
    <t>SUKSES'S</t>
  </si>
  <si>
    <t xml:space="preserve">HENKO MATIC LIQUID </t>
  </si>
  <si>
    <t>BABY HAPPY! BODY FIT PANTS - BABY DIAPER</t>
  </si>
  <si>
    <t>SUNLIGHT - DISH WASHING LIQUID</t>
  </si>
  <si>
    <t>Surya Cipta Indah Gemilang</t>
  </si>
  <si>
    <t>BABY HUKI - ALL BABY PRODUCT</t>
  </si>
  <si>
    <t>SUNLIGHT EXTRA PURE - DISH WASHING LIQUI</t>
  </si>
  <si>
    <t xml:space="preserve">BROOKE BOND 3 ROSES </t>
  </si>
  <si>
    <t>OTHER BABY &amp; MATERNITY PROD</t>
  </si>
  <si>
    <t>BABY HUKI - LIQUID CLEANSER</t>
  </si>
  <si>
    <t>DISINFECTANT FLOOR CLEANER</t>
  </si>
  <si>
    <t xml:space="preserve">MAX KLEEN </t>
  </si>
  <si>
    <t>BADAN AMIL ZAKAT NASIONAL.</t>
  </si>
  <si>
    <t>BADAN AMIL ZAKAT NASIONAL (BAZNAS)</t>
  </si>
  <si>
    <t>SUNNY GOLD</t>
  </si>
  <si>
    <t>SUNNY</t>
  </si>
  <si>
    <t>BADAN AMIL ZAKAT NASIONAL (BAZNAS),KAWAN</t>
  </si>
  <si>
    <t>AMAZON.IN</t>
  </si>
  <si>
    <t>BADAN AMIL ZAKAT NASIONAL,PEMDA DKI JAKA</t>
  </si>
  <si>
    <t>SUNSILK CO-CREATIONS - ALL SHAMPOO</t>
  </si>
  <si>
    <t>MYG</t>
  </si>
  <si>
    <t>BADAN EKONOMI KREATIF IND,KEMENTERIAN LU</t>
  </si>
  <si>
    <t>SUNSILK CO-CREATIONS SOFT&amp;SMOOTH - HAIR</t>
  </si>
  <si>
    <t>JSW PAINT PIXA PROTECTED</t>
  </si>
  <si>
    <t>BADAN EKONOMI KREATIF INDONESIA</t>
  </si>
  <si>
    <t>BADAN EKONOMI KREATIF INDONESIA - GOVERN</t>
  </si>
  <si>
    <t>SUNSILK CO-CREATIONS THICK &amp; LONG - SHAM</t>
  </si>
  <si>
    <t>CHEWING GUM</t>
  </si>
  <si>
    <t>BADAN INFORMASI GEOSPASIAL</t>
  </si>
  <si>
    <t>BADAN INFORMASI GEOSPASIAL - GOVERMENT</t>
  </si>
  <si>
    <t>SUNSILK HIJAB RECHARGE PERFUME SELECTION</t>
  </si>
  <si>
    <t>SOYA CHUNKS</t>
  </si>
  <si>
    <t>ADANI WILMAR LTD</t>
  </si>
  <si>
    <t>BADAN INTELIJEN NEGARA RI</t>
  </si>
  <si>
    <t>BADAN INTELIJEN NEGARA RI - GOVERNMENT</t>
  </si>
  <si>
    <t>SUNSILK HIJAB RECHARGE REFRESH &amp; ANTI-DA</t>
  </si>
  <si>
    <t>SKINCARE</t>
  </si>
  <si>
    <t>PONDS BRIGHT BEAUTY</t>
  </si>
  <si>
    <t>BADAN KEAMANAN LAUT RI</t>
  </si>
  <si>
    <t>BADAN KEAMANAN LAUT RI - GOVERNMENT</t>
  </si>
  <si>
    <t>PONDS BODY LOTIONS</t>
  </si>
  <si>
    <t>BADAN KEPENDUDUKAN DAN KB NASIONAL</t>
  </si>
  <si>
    <t>BADAN KEPENDUDUKAN DAN KB NASIONAL - GOV</t>
  </si>
  <si>
    <t>SUPERMI - INSTANT NOODLE</t>
  </si>
  <si>
    <t>SUPERMI</t>
  </si>
  <si>
    <t>TIDE</t>
  </si>
  <si>
    <t>BMG</t>
  </si>
  <si>
    <t>BADAN METEOROLOGI DAN GEOFISIKA (BMG)</t>
  </si>
  <si>
    <t>SUPERMI EXTRA - INSTANT NOODLE</t>
  </si>
  <si>
    <t>BADAN METEOROLOGI KLIMATOLOGI DAN GEOFIS</t>
  </si>
  <si>
    <t>VINOD SAS COOKWARE</t>
  </si>
  <si>
    <t>BADAN NARKOTIKA NASIONAL</t>
  </si>
  <si>
    <t>TANGO WALUT - WAFER</t>
  </si>
  <si>
    <t>TATA CAPITAL FINANCIAL SERVICES LTD</t>
  </si>
  <si>
    <t>TATA CAPITAL LOAN</t>
  </si>
  <si>
    <t>BADAN NARKOTIKA NASIONAL,INDOSIAR</t>
  </si>
  <si>
    <t>TEH OOLONG MYTEA - BOTTLED TEA</t>
  </si>
  <si>
    <t>MYTEA</t>
  </si>
  <si>
    <t>SUGAR POP</t>
  </si>
  <si>
    <t>BADAN NAS PENEMPATAN&amp;PERLINDUN</t>
  </si>
  <si>
    <t>BADAN NAS PENEMPATAN &amp; PERLINDUNGAN TKI</t>
  </si>
  <si>
    <t>TEH PUCUK HARUM - BOTTLED TEA</t>
  </si>
  <si>
    <t>TEH PUCUK HARUM</t>
  </si>
  <si>
    <t>BADAN NAS PENANGGULANGAN BENCA</t>
  </si>
  <si>
    <t>BADAN NASIONAL PENANGGULANGAN BENCANA</t>
  </si>
  <si>
    <t>TEH SARIWANGI</t>
  </si>
  <si>
    <t>SRIWANGI</t>
  </si>
  <si>
    <t>BADAN NASIONAL PENANGGULANGAN BENCANA,BA</t>
  </si>
  <si>
    <t>TEH SARIWANGI SARI MURNI</t>
  </si>
  <si>
    <t>SARI MURNI</t>
  </si>
  <si>
    <t>BADAN NASIONAL PENANGGULANGAN BENCANA,ME</t>
  </si>
  <si>
    <t>TELKOMSEL - ALL SIM CARD</t>
  </si>
  <si>
    <t>TELKOMSEL</t>
  </si>
  <si>
    <t>BADAN NASIONAL PENANGGULANGAN BENCANA,MN</t>
  </si>
  <si>
    <t>TELKOMSEL - INTERNET BROADBAND</t>
  </si>
  <si>
    <t>BADAN NASIONAL PENANGGULANGAN BENCANA,TV</t>
  </si>
  <si>
    <t>TELKOMSEL SIMPATI - SIM CARD</t>
  </si>
  <si>
    <t>BADAN NASIONAL PENANGGULANGAN TERORISME</t>
  </si>
  <si>
    <t>TERMOREX - COLD SYRUP</t>
  </si>
  <si>
    <t>TERMOREX</t>
  </si>
  <si>
    <t>BADAN NASIONAL PENGELOLA PERBATASAN RI</t>
  </si>
  <si>
    <t>UNICAN SPLIT - CANDY</t>
  </si>
  <si>
    <t>SPLIT</t>
  </si>
  <si>
    <t>BADAN NAS SERTIFIKASI PROFESI</t>
  </si>
  <si>
    <t>BADAN NASIONAL SERTIFIKASI PROFESI</t>
  </si>
  <si>
    <t>UNILEVER INDONESIA, PT</t>
  </si>
  <si>
    <t>BADAN PEMBINAAN IDEOLOGI P,KEMENTERIAN K</t>
  </si>
  <si>
    <t>VANISH CAIR - LIQUID STAIN REMOVER</t>
  </si>
  <si>
    <t>VANISH</t>
  </si>
  <si>
    <t>BADAN PEMBINAAN IDEOLOGI P,KEMENTERIAN R</t>
  </si>
  <si>
    <t>VASELINE - ALL TOILETRIES</t>
  </si>
  <si>
    <t>VASELINE</t>
  </si>
  <si>
    <t>BADAN PEMBINAAN IDEOLOGI PANCASILA</t>
  </si>
  <si>
    <t>BADAN PEMBINAAN IDEOLOGI PANCASILA - GOV</t>
  </si>
  <si>
    <t>BADAN PEMBINAAN IDEOLOGI PANCASILA,TVRI</t>
  </si>
  <si>
    <t>VASELINE REPAIRING JELLY - SKIN CARE</t>
  </si>
  <si>
    <t>BADAN PEMERIKSA KEUANGAN</t>
  </si>
  <si>
    <t>VASELINE SUPERFOOD SKIN SERUM - BODY LOT</t>
  </si>
  <si>
    <t>BADAN PENGAWAS OBAT &amp; MAKANAN</t>
  </si>
  <si>
    <t>BADAN PENGAWAS OBAT &amp; MAKANAN (POM) RI</t>
  </si>
  <si>
    <t>VELLUTO DRINK TANGO - LIQUID CHOCOLATE D</t>
  </si>
  <si>
    <t>VELLUTO</t>
  </si>
  <si>
    <t>BADAN PENGAWAS PEMILU(BAWASLU)</t>
  </si>
  <si>
    <t>BADAN PENGAWAS PEMILU (BAWASLU)</t>
  </si>
  <si>
    <t>VIT LEVITE - FRUIT DRINK</t>
  </si>
  <si>
    <t>VIT LEVITE</t>
  </si>
  <si>
    <t>BADAN PENGAWAS TENAGA NUKLIR</t>
  </si>
  <si>
    <t>BADAN PENGAWAS TENAGA NUKLIR - GOVERNMEN</t>
  </si>
  <si>
    <t>BADAN PENGAWASAN KEUANGAN&amp;PEMB</t>
  </si>
  <si>
    <t>BADAN PENGAWASAN KEUANGAN &amp; PEMB (BPKP)</t>
  </si>
  <si>
    <t>BADAN PENGELOLA KEUANGAN HAJI</t>
  </si>
  <si>
    <t>BADAN PENGELOLA KEUANGAN HAJI - GOVERNME</t>
  </si>
  <si>
    <t>BADAN PENGUSAHAAN BATAM</t>
  </si>
  <si>
    <t>BADAN PENGUSAHAAN BATAM - GOVERNMENT</t>
  </si>
  <si>
    <t>BAPPENAS</t>
  </si>
  <si>
    <t>BADAN PERENCANAAN PEMB NAS (BAPPENAS)</t>
  </si>
  <si>
    <t>BADAN PERFILMAN INDONESIA,KEMENDIKBUD</t>
  </si>
  <si>
    <t>WALL'S MAGNUM - ICE CREAM</t>
  </si>
  <si>
    <t>BADAN PUSAT STATISTIK (BPS)</t>
  </si>
  <si>
    <t>BADAN SAR NASIONAL</t>
  </si>
  <si>
    <t>WARDAH - ALL SHAMPOO</t>
  </si>
  <si>
    <t>BADAN URUSAN LOGISTIK (BULOG)</t>
  </si>
  <si>
    <t>WARDAH DAILY FRESH - SHAMPOO</t>
  </si>
  <si>
    <t>BAITULMAAL MUAMALAT</t>
  </si>
  <si>
    <t>BAITULMAAL MUAMALAT - CORPORATE</t>
  </si>
  <si>
    <t>WARDAH EXCLUSIVE MATTE LIP CREAM - LIPCO</t>
  </si>
  <si>
    <t>BAKMI MEWAH RASA - INSTANT NOODLE</t>
  </si>
  <si>
    <t>WARDAH LIGHTENING BB CAKE POWDER - COMPA</t>
  </si>
  <si>
    <t>BAKRIE</t>
  </si>
  <si>
    <t>BAKRIE BROTHERS, PT</t>
  </si>
  <si>
    <t>WARDAH LIGHTENING TWO WAY CAKE - COMPACT</t>
  </si>
  <si>
    <t>BAKRIE BROTHERS, PT,FREEDOM INSTITUTE,VI</t>
  </si>
  <si>
    <t>WARDAH LONGLASTING - LIPSTICK</t>
  </si>
  <si>
    <t>TAKARA TOMY</t>
  </si>
  <si>
    <t>BAKUGAN BATTLE PLANET - TOYS</t>
  </si>
  <si>
    <t>WARDAH PERFECT BRIGHT TONE UP CREAM - MO</t>
  </si>
  <si>
    <t>INFORMAL EDUCATION</t>
  </si>
  <si>
    <t>BALAI PEND &amp; PELAT TRANSPORTASI LAUT</t>
  </si>
  <si>
    <t>WARDAH VELVET MATTE LIP MOUSSE - LIPCOLO</t>
  </si>
  <si>
    <t>BALAI PUSTAKA</t>
  </si>
  <si>
    <t>BALAI PUSTAKA - CORPORATE</t>
  </si>
  <si>
    <t>W'DANK - INSTANT COFFEE</t>
  </si>
  <si>
    <t>W'DANK</t>
  </si>
  <si>
    <t>BALI INTER-CONTINENTAL RESORT</t>
  </si>
  <si>
    <t>W'DANK LOKALATE - INSTANT COFFEE</t>
  </si>
  <si>
    <t>BALI TOWERINDO SENTRA</t>
  </si>
  <si>
    <t>BALIFIBER HOME - INTERNET BROADBAND</t>
  </si>
  <si>
    <t>EGLIN PHARMA</t>
  </si>
  <si>
    <t>BALSEM LANG - BALM</t>
  </si>
  <si>
    <t>WONDERLAND BUTTER COOKIES - COOKIES</t>
  </si>
  <si>
    <t>WONDERLAND</t>
  </si>
  <si>
    <t>SERVICES - PERSONAL SERVICES</t>
  </si>
  <si>
    <t>B-SALON,BARBER-S,WEDDING-P,SLIMMING-C</t>
  </si>
  <si>
    <t>BAMBU</t>
  </si>
  <si>
    <t>BAMBU - SPA</t>
  </si>
  <si>
    <t>XL HOME - INTERNET BROADBAND</t>
  </si>
  <si>
    <t>BAN DAI,MEDIA NUSANTARA CITRA</t>
  </si>
  <si>
    <t>YAMAHA LEXI - MOTORCYCLE</t>
  </si>
  <si>
    <t>BANK ASET WAKAF</t>
  </si>
  <si>
    <t>BANK ASET WAKAF - FINANCIAL INSTITUTION</t>
  </si>
  <si>
    <t>ZINC CLEAN &amp; ACTIVE - SHAMPOO</t>
  </si>
  <si>
    <t>ZINC</t>
  </si>
  <si>
    <t>BANKING - CORPORATE</t>
  </si>
  <si>
    <t>BANK BJB</t>
  </si>
  <si>
    <t>BANK BJB - CORPORATE</t>
  </si>
  <si>
    <t>ZWITSAL</t>
  </si>
  <si>
    <t>BANKING - ECHANNEL</t>
  </si>
  <si>
    <t>BANK BJB - ECHANNEL</t>
  </si>
  <si>
    <t>BANKING - LOYALTY PROGRAM</t>
  </si>
  <si>
    <t>BANK BJB - LOYALTY PROGRAM</t>
  </si>
  <si>
    <t>BANKING - SAVING</t>
  </si>
  <si>
    <t>BANK BJB TANDAMATA - SAVING</t>
  </si>
  <si>
    <t>BANK NEGARA INDONESIA</t>
  </si>
  <si>
    <t>BANK BNI - CORPORATE</t>
  </si>
  <si>
    <t>CREDIT CARD</t>
  </si>
  <si>
    <t>BANK BNI - CREDIT CARD</t>
  </si>
  <si>
    <t>BANK BNI - LOYALTY PROGRAM</t>
  </si>
  <si>
    <t>BANK BNI - MOBILE BANKING</t>
  </si>
  <si>
    <t>BANKING - CONSUMER LOAN</t>
  </si>
  <si>
    <t>BANK BNI BNI GRIYA GUE - MORTGAGE</t>
  </si>
  <si>
    <t>BANKING - OTHER PRODUCT</t>
  </si>
  <si>
    <t>BANK BNI EMERALD,GARUDA INDONESIA AIRWAY</t>
  </si>
  <si>
    <t>BANK NEGARA INDONESIA SYARIAH</t>
  </si>
  <si>
    <t>BANK BNI SYARIAH - CORPORATE</t>
  </si>
  <si>
    <t>BANK BNI SYARIAH,BADAN EKONOMI KREATIF I</t>
  </si>
  <si>
    <t>BANK BNI TAPLUS - SAVING</t>
  </si>
  <si>
    <t>BANK BNI TAPLUS BISNIS - SAVING</t>
  </si>
  <si>
    <t>BANK BNI,BANK RAKYAT IND</t>
  </si>
  <si>
    <t>BANK BNI,BANK RAKYAT IND,CONCAVE</t>
  </si>
  <si>
    <t>BANK BNI,HUTAMA KARYA,BANK MANDIRI,BANK</t>
  </si>
  <si>
    <t>BANK BNI,METRO TV,MEDIA INDONESIA,MEDCOM</t>
  </si>
  <si>
    <t>BANK BNI,NET.</t>
  </si>
  <si>
    <t>BANK BNI,PUPUK INDONESIA HOLDING COMPANY</t>
  </si>
  <si>
    <t>BANK BNI,VAMOS INDONESIA</t>
  </si>
  <si>
    <t>BANK BUKOPIN</t>
  </si>
  <si>
    <t>BANK BUKOPIN - CORPORATE</t>
  </si>
  <si>
    <t>BANK BUKOPIN - MOBILE BANKING</t>
  </si>
  <si>
    <t>BANK BUKOPIN WOKEE - MOBILE BANKING</t>
  </si>
  <si>
    <t>BANK CENTRAL ASIA</t>
  </si>
  <si>
    <t>BANK CENTRAL ASIA - CORPORATE</t>
  </si>
  <si>
    <t>BANK CENTRAL ASIA - ECHANNEL</t>
  </si>
  <si>
    <t>BANK CENTRAL ASIA - MOBILE BANKING</t>
  </si>
  <si>
    <t>BANK CENTRAL ASIA SAKUKU - MOBILE BANKIN</t>
  </si>
  <si>
    <t>BANK CENTRAL ASIA SAKUKU,BLIBLI.COM</t>
  </si>
  <si>
    <t>BANK CENTRAL ASIA,BLIBLI.COM</t>
  </si>
  <si>
    <t>BANK CENTRAL ASIA,HEMAVITON ACTION,RUCIK</t>
  </si>
  <si>
    <t>BANK CENTRAL ASIA,INDOSAT OOREDOO IM3,TI</t>
  </si>
  <si>
    <t>BANK CENTRAL ASIA,MOLA TV</t>
  </si>
  <si>
    <t>BANK CENTRAL ASIA,NET.</t>
  </si>
  <si>
    <t>BANK CENTRAL ASIA,POS INDONESIA</t>
  </si>
  <si>
    <t>BANK CENTRAL ASIA,TRAVELOKA,TYO FIRST ED</t>
  </si>
  <si>
    <t>BANK CIMB NIAGA</t>
  </si>
  <si>
    <t>BANK CIMB NIAGA - CORPORATE</t>
  </si>
  <si>
    <t>BANK CIMB NIAGA - ECHANNEL</t>
  </si>
  <si>
    <t>BANK DANAMON</t>
  </si>
  <si>
    <t>BANK DANAMON - CORPORATE</t>
  </si>
  <si>
    <t>BANK DANAMON TAB FLEXIMAX - SAVING</t>
  </si>
  <si>
    <t>BANK DANAMON,ASURANSI JIWA MANULIFE INDO</t>
  </si>
  <si>
    <t>BANK DBS INDONESIA</t>
  </si>
  <si>
    <t>BANK DBS INDONESIA - CORPORATE</t>
  </si>
  <si>
    <t>BANK DKI</t>
  </si>
  <si>
    <t>BANK DKI JAKONE MOBILE - MOBILE BANKING</t>
  </si>
  <si>
    <t>BANK INDONESIA</t>
  </si>
  <si>
    <t>BANK INDONESIA - FINANCIAL INSTITUTION</t>
  </si>
  <si>
    <t>BANK INDONESIA,INST TEKNOLOGI BANDUNG</t>
  </si>
  <si>
    <t>BANK JATENG</t>
  </si>
  <si>
    <t>BANK JATENG - CORPORATE</t>
  </si>
  <si>
    <t>BANK JATENG - INTERNET BANKING</t>
  </si>
  <si>
    <t>BANK JATIM</t>
  </si>
  <si>
    <t>BANK JATIM - CORPORATE</t>
  </si>
  <si>
    <t>BANK MANDIRI KPR MILENIAL - MORTGAGE</t>
  </si>
  <si>
    <t>BANK MANDIRI PRIORITAS - OTHER PRODUCTS</t>
  </si>
  <si>
    <t>BANK MANDIRI PRIVATE - OTHER PRODUCT</t>
  </si>
  <si>
    <t>BANK MANDIRI SKYZ MASTERCARD - CREDIT CA</t>
  </si>
  <si>
    <t>BANK MANDIRI TAB MANDIRI - SAVING</t>
  </si>
  <si>
    <t>BANK MANDIRI TABUNGAN BISNIS - SAVING</t>
  </si>
  <si>
    <t>BANK MANDIRI TASPEN</t>
  </si>
  <si>
    <t>BANK MANDIRI TASPEN - CORPORATE</t>
  </si>
  <si>
    <t>BANK MANDIRI,TIME INT'L,BAKRIE GROUP</t>
  </si>
  <si>
    <t>BANK MAYAPADA</t>
  </si>
  <si>
    <t>BANK MAYAPADA - CORPORATE</t>
  </si>
  <si>
    <t>BANK MEGA</t>
  </si>
  <si>
    <t>BANK MEGA - CREDIT CARD</t>
  </si>
  <si>
    <t>BANK MEGA - LOYALTY PROGRAM</t>
  </si>
  <si>
    <t>BANK MEGA MEGAPASS - DEBIT CARD</t>
  </si>
  <si>
    <t>BANK MEGA,TRANS STUDIO BANDUNG</t>
  </si>
  <si>
    <t>BANK MEGA,TRANS STUDIO BANDUNG,TRANS STU</t>
  </si>
  <si>
    <t>BANK MNC INTERNASIONAL</t>
  </si>
  <si>
    <t>BANK MNC INTERNASIONAL - CORPORATE</t>
  </si>
  <si>
    <t>BANK MNC INT'L - CREDIT CARD</t>
  </si>
  <si>
    <t>BANK RAKYAT IND - CONSUMER LOAN</t>
  </si>
  <si>
    <t>BANK RAKYAT IND - CREDIT CARD</t>
  </si>
  <si>
    <t>BANK RAKYAT IND - LOYALTY PROGRAM</t>
  </si>
  <si>
    <t>BANK RAKYAT IND AGRO MASTERCARD - CREDIT</t>
  </si>
  <si>
    <t>BANK RAKYAT IND BRI CREDIT CARD MOBILE</t>
  </si>
  <si>
    <t>BANK RAKYAT IND BRIMO - MOBILE BANKING</t>
  </si>
  <si>
    <t>BANK RAKYAT IND BRIMO,ULTRA TEH KOTAK</t>
  </si>
  <si>
    <t>BANK RAKYAT IND CERIA - MOBILE BANKING</t>
  </si>
  <si>
    <t>BANK RAKYAT IND KKB BRI - CAR LEASING</t>
  </si>
  <si>
    <t>BANK RAKYAT IND KPR BRI - MORTGAGE</t>
  </si>
  <si>
    <t>BANK RAKYAT IND MOBILE BANKING - INTERNE</t>
  </si>
  <si>
    <t>BANK RAKYAT IND PRIORITAS - OTHER PRODUC</t>
  </si>
  <si>
    <t>BANK RAKYAT IND SIMPEDES - SAVING</t>
  </si>
  <si>
    <t>BANK RAKYAT IND SIMUDA - SAVING</t>
  </si>
  <si>
    <t>BANK RAKYAT INDONESIA SYARIAH</t>
  </si>
  <si>
    <t>BANK RAKYAT IND SYARIAH BRIS ONLINE - MO</t>
  </si>
  <si>
    <t>BANK RAKYAT IND TAB BRITAMA - SAVING</t>
  </si>
  <si>
    <t>BANK RAKYAT IND TAB BRITAMA JUNIO - SAVI</t>
  </si>
  <si>
    <t>BANK RAKYAT IND TAB BRITAMA,KOTA KASABLA</t>
  </si>
  <si>
    <t>BANK RAKYAT IND,BCA,BRI SYARIAH,BCA SYAR</t>
  </si>
  <si>
    <t>BANK RAKYAT IND,LUWAK WHITE KOFFIE LESS</t>
  </si>
  <si>
    <t>BANK RAKYAT IND,PERTAMINA,MAYORA,MEGAMAS</t>
  </si>
  <si>
    <t>BANK RAKYAT IND,TURKISH AIRLINES</t>
  </si>
  <si>
    <t>BANK SINAR MAS</t>
  </si>
  <si>
    <t>BANK SINARMAS SIMOBI - MOBILE BANKING</t>
  </si>
  <si>
    <t>BANK SULSELBAR</t>
  </si>
  <si>
    <t>BANK SULSELBAR - CORPORATE</t>
  </si>
  <si>
    <t>BPD SULAWESI TENGGARA</t>
  </si>
  <si>
    <t>BANK SULTRA - CORPORATE</t>
  </si>
  <si>
    <t>BANK SULTRA,PEMDA SULAWESI TENGGARA</t>
  </si>
  <si>
    <t>BANK SUMSELBABEL</t>
  </si>
  <si>
    <t>BANK SUMSEL BABEL - ECHANNEL</t>
  </si>
  <si>
    <t>BANK SUMSEL BABEL,PDPDE,TAMBANG BATUBARA</t>
  </si>
  <si>
    <t>BANK SYARIAH MANDIRI</t>
  </si>
  <si>
    <t>BANK SYARIAH MANDIRI - CORPORATE</t>
  </si>
  <si>
    <t>BANK SYARIAH MANDIRI MOBILE - MOBILE BAN</t>
  </si>
  <si>
    <t>BANK SYARIAH MANDIRI PRIORITY - OTHER PR</t>
  </si>
  <si>
    <t>BANK SYARIAH MANDIRI,BANK BNI SYARIAH</t>
  </si>
  <si>
    <t>BANK TABUNGAN N,WARDAH,INDOMIE,BALITOWER</t>
  </si>
  <si>
    <t>BANK TABUNGAN NEGARA</t>
  </si>
  <si>
    <t>BANK TABUNGAN NEG SIMUDA RUMAHKU - SAVIN</t>
  </si>
  <si>
    <t>BANK TABUNGAN NEGARA - CORPORATE</t>
  </si>
  <si>
    <t>BANK TABUNGAN NEGARA - LOYALTY PROGRAM</t>
  </si>
  <si>
    <t>BANK TABUNGAN NEGARA PRIORITAS - OTHER P</t>
  </si>
  <si>
    <t>BANK UOB INDONESIA</t>
  </si>
  <si>
    <t>BANK UOB INDONESIA - CORPORATE</t>
  </si>
  <si>
    <t>BPD KAL TIM DAN KALIMANTAN UTARA</t>
  </si>
  <si>
    <t>BANKALTIMTARA - CORPORATE</t>
  </si>
  <si>
    <t>MATTEL</t>
  </si>
  <si>
    <t>BARBIE - DOLL</t>
  </si>
  <si>
    <t>BARISAN GUS &amp; SANTRI BERSATU</t>
  </si>
  <si>
    <t>BARISAN GUS &amp; SANTRI BERSATU - ORGANIZAT</t>
  </si>
  <si>
    <t>BARITO PACIFIC GROUP</t>
  </si>
  <si>
    <t>WEARING APPAREL, ALL OTHER CLOTCHING</t>
  </si>
  <si>
    <t>BATIK GOBANG</t>
  </si>
  <si>
    <t>BATIK GOBANG - BATIK CLOTH</t>
  </si>
  <si>
    <t>SURYA INTERNUSA HOTELS</t>
  </si>
  <si>
    <t>BATIQA HOTELS - HOTEL</t>
  </si>
  <si>
    <t>BATRISYIA HEALTH &amp; BEAUTY</t>
  </si>
  <si>
    <t>BATRISYIA HEALTH &amp; BEAUTY - ALL TOILETRI</t>
  </si>
  <si>
    <t>BATRISYIA HEALTH &amp; BEAUTY - TRADITIONAL</t>
  </si>
  <si>
    <t>BAYER INDONESIA</t>
  </si>
  <si>
    <t>BAYGON - AEROSOL INSECT KILLER</t>
  </si>
  <si>
    <t>BE KRAF,KEMENTERIAN PEMUDA &amp; OLAHRAGA RI</t>
  </si>
  <si>
    <t>BEBELAC 5 - GROWING UP MILK</t>
  </si>
  <si>
    <t>BEBELAC GO! - LIQUID GROWING UP MILK</t>
  </si>
  <si>
    <t>BEBY BY DR.TATA</t>
  </si>
  <si>
    <t>BEBY BY DR.TATA - FACE CARE</t>
  </si>
  <si>
    <t>BEFFINDONESIA.COM</t>
  </si>
  <si>
    <t>BEFFINDONESIA.COM - WEBSITE</t>
  </si>
  <si>
    <t>BEIN SPORTS</t>
  </si>
  <si>
    <t>BEIN SPORTS - TV CHANNEL</t>
  </si>
  <si>
    <t>BEIN SPORTS 1</t>
  </si>
  <si>
    <t>BEIN SPORTS 1 - TV CHANNEL</t>
  </si>
  <si>
    <t>BEIN SPORTS 2</t>
  </si>
  <si>
    <t>BEIN SPORTS 2 - TV CHANNEL</t>
  </si>
  <si>
    <t>BEIN SPORTS CONNECT - TV CHANNEL</t>
  </si>
  <si>
    <t>BELIMOBILGUE.CO.ID</t>
  </si>
  <si>
    <t>BELIMOBILGUE.CO.ID - WEBSITE</t>
  </si>
  <si>
    <t>PRISKILA PRIMA MAKMUR</t>
  </si>
  <si>
    <t>BELLAGIO HOMME POMADE - HAIR STYLING</t>
  </si>
  <si>
    <t>GAPURA PRIMA GROUP</t>
  </si>
  <si>
    <t>BELLEVUE PLACE JAKARTA - APARTMENT</t>
  </si>
  <si>
    <t>BELLEZA</t>
  </si>
  <si>
    <t>BELLEZA - ALL DOOR LOCK</t>
  </si>
  <si>
    <t>BENDERA - ALL GROWING UP MILK</t>
  </si>
  <si>
    <t>BENDERA - ALL SWEETENED COND. MILK</t>
  </si>
  <si>
    <t>BENDERA 1 PLUS - GROWING UP MILK</t>
  </si>
  <si>
    <t>BENDERA 123 - GROWING UP MILK</t>
  </si>
  <si>
    <t>BENDERA COKLAT - SWEETENED COND. MILK</t>
  </si>
  <si>
    <t>BENDERA GOLD - SWEETENED COND. MILK</t>
  </si>
  <si>
    <t>BENDERA JUNIO - LIQUID MILK</t>
  </si>
  <si>
    <t>BENDERA KOMPLETA - POWDER MILK</t>
  </si>
  <si>
    <t>BENDERA MILKY - LIQUID MILK</t>
  </si>
  <si>
    <t>BENDERA PURE FARM - LIQUID MILK</t>
  </si>
  <si>
    <t>BENDERA PURE FARM - POWDER MILK</t>
  </si>
  <si>
    <t>BENG-BENG - CHOCOLATE WAFER</t>
  </si>
  <si>
    <t>BENGKEL ANIMASI</t>
  </si>
  <si>
    <t>BENGKEL ANIMASI - COURSE</t>
  </si>
  <si>
    <t>TEMAN BAIK SEJAHTERA</t>
  </si>
  <si>
    <t>BENIHBAIK.COM - FOUNDATION</t>
  </si>
  <si>
    <t>BENSU.CO,TORABIKA CREAMY LATTE,ENERGEN,P</t>
  </si>
  <si>
    <t>TRADISI UNTUK SEMESTA</t>
  </si>
  <si>
    <t>BENTRAP - FOOD SUPLEMENT</t>
  </si>
  <si>
    <t>BENTRAP,LOVELES</t>
  </si>
  <si>
    <t>MANGGALA SENO ADIJAYA</t>
  </si>
  <si>
    <t>BERONTOSENO - COFFEE</t>
  </si>
  <si>
    <t>BEST WESTERN HOTEL</t>
  </si>
  <si>
    <t>BEST WESTERN KEMAYORAN - HOTEL</t>
  </si>
  <si>
    <t>MUNDI PHARMA</t>
  </si>
  <si>
    <t>BETADINE FEMININE - WASH FOAM</t>
  </si>
  <si>
    <t>BETADINE FEMININE - WASH LIQUID</t>
  </si>
  <si>
    <t>BETADINE FEMININE WASH NATURAL DAUN SIRI</t>
  </si>
  <si>
    <t>MOUTHWASH, ORAL HIGIENE</t>
  </si>
  <si>
    <t>BETADINE MOUTHWASH AND GARGLE - MOUTHWAS</t>
  </si>
  <si>
    <t>BETADINE NATURAL DEFENSE - BODY WASH</t>
  </si>
  <si>
    <t>BETTER - BISCUIT</t>
  </si>
  <si>
    <t>BFI FINANCE INDONESIA</t>
  </si>
  <si>
    <t>BFI FINANCE INDONESIA - FINANCIAL INSTIT</t>
  </si>
  <si>
    <t>BHP FOUNDATION</t>
  </si>
  <si>
    <t>BHP - FOUNDATION</t>
  </si>
  <si>
    <t>BHS - KAIN SARUNG</t>
  </si>
  <si>
    <t>BHS,ANGET SARI,NOURISH SKIN ULTIMATE</t>
  </si>
  <si>
    <t>BHS,ANGET SARI,VIVO</t>
  </si>
  <si>
    <t>BHS,DANA,LUWAK WHITE KOFFIE,SEDAAP,LE MI</t>
  </si>
  <si>
    <t>BHS,DANA,LUWAK WHITE KOFFIE,ZINC,LE MINE</t>
  </si>
  <si>
    <t>BHS,DANA,SEDAAP,VIVO,LE MINERALE</t>
  </si>
  <si>
    <t>BHS,LUWAK WHITE K,SEDAAP,OMEPROS,CHONDRO</t>
  </si>
  <si>
    <t>BHS,LUWAK WHITE K,SEDAAP,OMEPROS,NOURISH</t>
  </si>
  <si>
    <t>BHS,LUWAK WHITE K,ZINC,OMEPROS,NOURISH S</t>
  </si>
  <si>
    <t>BHS,LUWAK WHITE KOFFIE PREMIUM</t>
  </si>
  <si>
    <t>BHS,LUWAK WHITE KOFFIE,ZINC</t>
  </si>
  <si>
    <t>BHS,NOURISH SKIN ULTIMATE,OMEPROS</t>
  </si>
  <si>
    <t>BHS,SEDAAP</t>
  </si>
  <si>
    <t>BHS,SEDAAP,BUKALAPAK</t>
  </si>
  <si>
    <t>BHS,SEDAAP,LUWAK WHITE KOFFIE</t>
  </si>
  <si>
    <t>BIDADARI ISLAND RESORT</t>
  </si>
  <si>
    <t>BIDADARI ISLAND RESORT JAKARTA - RESORT</t>
  </si>
  <si>
    <t>BIFARMA ADILUHUNG, PT - CORPORATE</t>
  </si>
  <si>
    <t>BIG BABOL - BUBBLE GUM</t>
  </si>
  <si>
    <t>PERFETTI</t>
  </si>
  <si>
    <t>BIG BABOL FILIFOLLY GUM - BUBBLE GUM</t>
  </si>
  <si>
    <t>BIG BAD WOLF BOOK</t>
  </si>
  <si>
    <t>BIG BAD WOLF BOOK - EXHIBITION</t>
  </si>
  <si>
    <t>AJE GROUP</t>
  </si>
  <si>
    <t>BIG COLA - SOFT DRINK</t>
  </si>
  <si>
    <t>BIGO LIVE</t>
  </si>
  <si>
    <t>BIGO LIVE - MOBILE APPLICATION</t>
  </si>
  <si>
    <t>BINA SARANA INFORMATIKA</t>
  </si>
  <si>
    <t>MULTI BINTANG</t>
  </si>
  <si>
    <t>BINTANG RADLER - SOFT DRINK</t>
  </si>
  <si>
    <t>BINTANG TOEDJOE MASUK A,FAIR &amp; LOVELY,LU</t>
  </si>
  <si>
    <t>BINTANG TOEDJOE MASUK ANGIN PLUS - LIQUI</t>
  </si>
  <si>
    <t>BINTANG TOEDJOE MASUK ANGIN,FAIR &amp; LOVEL</t>
  </si>
  <si>
    <t>BINTANG TOEDJOE MASUK ANGIN,LUWAK KOPI+G</t>
  </si>
  <si>
    <t>BINTANG TOEDJOE MASUK ANGIN,SUKSES'S ISI</t>
  </si>
  <si>
    <t>BINTANG TOEDJOE MASUK ANGIN,TOKOPEDIA</t>
  </si>
  <si>
    <t>BIO FARMA</t>
  </si>
  <si>
    <t>BIO FARMA, PT</t>
  </si>
  <si>
    <t>TOTALCARE NUTRACEUTICAL</t>
  </si>
  <si>
    <t>BIOCALCI-72 - FOOD SUPPLEMENT</t>
  </si>
  <si>
    <t>MEDICON PRIMA LAB</t>
  </si>
  <si>
    <t>BIO-FORMULA - FOOD SUPPLEMENT</t>
  </si>
  <si>
    <t>BIOVITAL</t>
  </si>
  <si>
    <t>BIOKOFFIE - COFFEE</t>
  </si>
  <si>
    <t>BERNO FARM</t>
  </si>
  <si>
    <t>BIOLYSIN KIDS - VITAMIN</t>
  </si>
  <si>
    <t>BIOLYSIN SYRUP - VITAMIN</t>
  </si>
  <si>
    <t>RADIANT SENTRAL NUTRINDO</t>
  </si>
  <si>
    <t>BIO-OIL - SKIN CARE</t>
  </si>
  <si>
    <t>BIORE BODY FOAM - LIQUID BATH SOAP</t>
  </si>
  <si>
    <t>BIORE BODY FOAM BRIGHT - LIQUID BATH SOA</t>
  </si>
  <si>
    <t>BIORE GUARD - BODY FOAM</t>
  </si>
  <si>
    <t>BIORE LOVELY CHERRY SAKURA - BODY FOAM</t>
  </si>
  <si>
    <t>BIORE MEN'S COOL OIL CLEAR - FACIAL FOAM</t>
  </si>
  <si>
    <t>BIORE MEN'S,TORABIKA KOPI SUSU ESPRESSO</t>
  </si>
  <si>
    <t>BIORE UV AQUA RICH WATERY ESSENCE - MOIS</t>
  </si>
  <si>
    <t>REDUCING AIDS, PLASTERS</t>
  </si>
  <si>
    <t>INDUSTRI JAMU BOROBUDUR</t>
  </si>
  <si>
    <t>BIOSKIN - BURNS REDUCTION GEL</t>
  </si>
  <si>
    <t>BIOSKIN</t>
  </si>
  <si>
    <t>BIOSKIN - HEALTH EQUIPMENT</t>
  </si>
  <si>
    <t>OTHER HOUSEHOLD PRODUCTS/SUPPLIES</t>
  </si>
  <si>
    <t>YURI</t>
  </si>
  <si>
    <t>BIOSOFT HIJAB - ALL H/H PRODUCT</t>
  </si>
  <si>
    <t>BIRDY LATTE CAFE - INSTANT COFFEE</t>
  </si>
  <si>
    <t>MONDELEZ INDONESIA</t>
  </si>
  <si>
    <t>BISKUAT SANDWICH - BISCUIT</t>
  </si>
  <si>
    <t>CIPUTRA/SAHID CS</t>
  </si>
  <si>
    <t>BISNIS IND - NEWSPAPER</t>
  </si>
  <si>
    <t>BISNIS INDONESIA GRUP</t>
  </si>
  <si>
    <t>BISNIS INDONESIA - CORPORATE</t>
  </si>
  <si>
    <t>AVENTIS PHARMA/BOEHRINGER INGELHEIM PHARMA(05/2017)</t>
  </si>
  <si>
    <t>BISOLVON EXTRA - COUGH SYRUP</t>
  </si>
  <si>
    <t>NABATI JAYA INDO</t>
  </si>
  <si>
    <t>BISVIT - BISCUIT</t>
  </si>
  <si>
    <t>BITADUR - COATING PAINT</t>
  </si>
  <si>
    <t>BLACKMORES</t>
  </si>
  <si>
    <t>BLACKMORES - CORPORATE</t>
  </si>
  <si>
    <t>KALBE BLACKMORES NUTRITION</t>
  </si>
  <si>
    <t>BLACKMORES ODOURLESS FISH OIL 1000 - FOO</t>
  </si>
  <si>
    <t>BLACKMORES PREGNANCY &amp; BREAST-FEEDING GO</t>
  </si>
  <si>
    <t>BLACKMORES,PRENAGEN,HEMAVITON JOINT CARE</t>
  </si>
  <si>
    <t>BLACKMORES,TEH SOSRO</t>
  </si>
  <si>
    <t>BLACKMORES,TEH SOSRO,MICROLAX,RUCIKA,POL</t>
  </si>
  <si>
    <t>BLACKXPERIENCE.COM</t>
  </si>
  <si>
    <t>BLACKXPERIENCE.COM - MEDIA ONLINE</t>
  </si>
  <si>
    <t>BLANJA.COM</t>
  </si>
  <si>
    <t>BLANJA.COM - ONLINE SHOP</t>
  </si>
  <si>
    <t>BLIBLI.COM</t>
  </si>
  <si>
    <t>BLIBLI.COM - ONLINE SHOP</t>
  </si>
  <si>
    <t>BLIBLI.COM,DJARUM KUDUS,YUZU TEA,TIKET.C</t>
  </si>
  <si>
    <t>BLIBLI.COM,DJARUM,YUZU,YONEX,TIKET.COM</t>
  </si>
  <si>
    <t>BLIBLI.COM,ELECTRONIC CITY</t>
  </si>
  <si>
    <t>BLIBLI.COM,LE MINERALE</t>
  </si>
  <si>
    <t>BLIBLI.COM,TOYOTA,FOX'S</t>
  </si>
  <si>
    <t>BLIBLI.COM,YUZU,FOX'S,FLYPOWER1,TIKET.CO</t>
  </si>
  <si>
    <t>BLIBLI.COM,YUZU,TIKET.COM</t>
  </si>
  <si>
    <t>BLUE BAND CAKE AND COOKIE - BUTTER</t>
  </si>
  <si>
    <t>BLUE BAND RICE MIX - MARGARINE</t>
  </si>
  <si>
    <t>BLUE BIRD GROUP</t>
  </si>
  <si>
    <t>TEMPO SCAN PASIFIC</t>
  </si>
  <si>
    <t>BODREX - ANALGESIC</t>
  </si>
  <si>
    <t>BODREX EXTRA - ANALGESIC</t>
  </si>
  <si>
    <t>BODREX FLU &amp; BATUK PE - TABLET COLD MEDI</t>
  </si>
  <si>
    <t>BODREX MIGRA - ANALGESIC</t>
  </si>
  <si>
    <t>BODREXIN DEMAM - SYRUP ANALGESIC FOR CHI</t>
  </si>
  <si>
    <t>BODREXIN FLU&amp;BATUK PE - ANALGESIC FOR CH</t>
  </si>
  <si>
    <t>BODREXIN HERBAL BATUK - CHILDREN'S COUGH</t>
  </si>
  <si>
    <t>BOEN</t>
  </si>
  <si>
    <t>BOEN ARGI-NO - FOOD SUPPLEMENT</t>
  </si>
  <si>
    <t>BOLDE</t>
  </si>
  <si>
    <t>BOLDE - FLOOR CLEANER</t>
  </si>
  <si>
    <t>BOLDE SUPER COOK - RICE COOKER</t>
  </si>
  <si>
    <t>NON-ELECTRICAL KITCHEN/H-HOLD APPLI'</t>
  </si>
  <si>
    <t>BOLDE SUPER MOP - MOP</t>
  </si>
  <si>
    <t>BOLDE SUPER PAN - PAN</t>
  </si>
  <si>
    <t>KOBE FOOD</t>
  </si>
  <si>
    <t>BONCABE - CONDIMENT</t>
  </si>
  <si>
    <t>SWA NUSA MULTIMEDIA</t>
  </si>
  <si>
    <t>BONCENG - MOBILE APPLICATION</t>
  </si>
  <si>
    <t>BONITA</t>
  </si>
  <si>
    <t>BONITA - BED SHEET</t>
  </si>
  <si>
    <t>BONITA GORDEN - CURTAIN</t>
  </si>
  <si>
    <t>BOOKING.COM</t>
  </si>
  <si>
    <t>BOOKING.COM - ONLINE SHOP</t>
  </si>
  <si>
    <t>BPJS KESEHATAN</t>
  </si>
  <si>
    <t>BPJS KESEHATAN - INSURANCE</t>
  </si>
  <si>
    <t>BPJS KETENAGAKERJAAN</t>
  </si>
  <si>
    <t>BPJS KETENAGAKERJAAN - INSURANCE</t>
  </si>
  <si>
    <t>BPJS KETENAGAKERJAAN,KEJAKSAAN AGUNG RI</t>
  </si>
  <si>
    <t>RUANG GURU</t>
  </si>
  <si>
    <t>BRAIN ACADEMY - COURSE</t>
  </si>
  <si>
    <t>BRIDESTORY</t>
  </si>
  <si>
    <t>BRIDESTORY - MOBILE APPLICATION</t>
  </si>
  <si>
    <t>DEPARTMENT STORE,SHOPPING CENTER,MALL</t>
  </si>
  <si>
    <t>BRITAMA ARENA MAHAKA</t>
  </si>
  <si>
    <t>BRITAMA ARENA MAHAKA SQUARE JKT - SHOPPI</t>
  </si>
  <si>
    <t>BRITISH PETROLEUM,AKR</t>
  </si>
  <si>
    <t>OFFICE BUILDING,RUKO,INDUSTRIAL ESTAT</t>
  </si>
  <si>
    <t>CIPUTRA GROUP</t>
  </si>
  <si>
    <t>BSB CITY SEMARANG - SUPERBLOCK</t>
  </si>
  <si>
    <t>BUBU KREASI PERDANA</t>
  </si>
  <si>
    <t>BUBU KREASI PERDANA - INTERNET PROVIDER</t>
  </si>
  <si>
    <t>BUKALAPAK.COM</t>
  </si>
  <si>
    <t>SURYA PRATISTA HUTAMA</t>
  </si>
  <si>
    <t>BURUNG DARA - NOODLE</t>
  </si>
  <si>
    <t>BURUNG DARA PIPIH - NOODLE</t>
  </si>
  <si>
    <t>HISAMITSU</t>
  </si>
  <si>
    <t>BYEBYE FEVER - PLESTER KOMPRES DEMAM</t>
  </si>
  <si>
    <t>CADBURY - CHOCOLATE BAR</t>
  </si>
  <si>
    <t>CADBURY DAIRY MILK LICKABLES - CHOCO SNA</t>
  </si>
  <si>
    <t>YUPHARINE PHARMACEUTICAL</t>
  </si>
  <si>
    <t>CALADINE LOTION</t>
  </si>
  <si>
    <t>BAYER/ROCHE</t>
  </si>
  <si>
    <t>CALCIUM D REDOXON - VITAMIN</t>
  </si>
  <si>
    <t>CALDANA FLEX - FOOD SUPPLEMENT</t>
  </si>
  <si>
    <t>CALDANA FLEX,TOKOPEDIA</t>
  </si>
  <si>
    <t>CALIFORNIA</t>
  </si>
  <si>
    <t>CALIFORNIA - BED SHEET</t>
  </si>
  <si>
    <t>FAHRENHEIT</t>
  </si>
  <si>
    <t>CALLUSOL - LIQUID SKIN MEDICINE</t>
  </si>
  <si>
    <t>CALON LEGISLATIF</t>
  </si>
  <si>
    <t>CALON PEMERINTAH DAERAH</t>
  </si>
  <si>
    <t>TIM SUKSES CAPRES &amp; CAWAPRES</t>
  </si>
  <si>
    <t>CALON PRESIDEN&amp;WAKIL PRESIDEN</t>
  </si>
  <si>
    <t>CAMEO PROJECT</t>
  </si>
  <si>
    <t>CAMEO PROJECT - ENTERTAINMENT</t>
  </si>
  <si>
    <t>CAMP HULU CAI</t>
  </si>
  <si>
    <t>CAMP HULU CAI - RECREATION CENTER</t>
  </si>
  <si>
    <t>PRANOTO PONCOJOYO</t>
  </si>
  <si>
    <t>CAMPINA - ICE CREAM</t>
  </si>
  <si>
    <t>CAMPINA CONCERTO - ICE CREAM</t>
  </si>
  <si>
    <t>CAMPINA CONCERTO,HATARI,ANTIS</t>
  </si>
  <si>
    <t>CAMPINA CONCERTO,HATARI,BLIBLI,OPPO</t>
  </si>
  <si>
    <t>CAMPINA CONCERTO,HATARI,WARDAH,KAILA</t>
  </si>
  <si>
    <t>CAMPINA CONCERTO,VIVO</t>
  </si>
  <si>
    <t>CAMPINA HAPPY COW - ICE CREAM</t>
  </si>
  <si>
    <t>CAMPINA HULA HULA - ICE CREAM</t>
  </si>
  <si>
    <t>CAMPINA NEAPOLITAN - ICE CREAM</t>
  </si>
  <si>
    <t>CAMPINA SUMMER BARZ - ICE CREAM</t>
  </si>
  <si>
    <t>UBINDO ANEKA BISCUIT</t>
  </si>
  <si>
    <t>CANASTA - BISCUIT</t>
  </si>
  <si>
    <t>CANESTEN</t>
  </si>
  <si>
    <t>CAP BANGO LIGHT - SOYA SAUCE</t>
  </si>
  <si>
    <t>AIMI</t>
  </si>
  <si>
    <t>YAHI UTAMA PHARMA</t>
  </si>
  <si>
    <t>CAP KAPAK - MINYAK ANGIN</t>
  </si>
  <si>
    <t>CAP LANG - MINYAK KAYU PUTIH</t>
  </si>
  <si>
    <t>CAP LANG GPU - ALL PRODUCT</t>
  </si>
  <si>
    <t>CAP LANG GPU - MINYAK URUT</t>
  </si>
  <si>
    <t>CAP LANG GPU KRIM - ANALGESIC CREAM</t>
  </si>
  <si>
    <t>CAP LANG GPU KRIM HOT - ANALGESIC CREAM</t>
  </si>
  <si>
    <t>CAP LANG GPU KRIM,BINTANG TOEDJOE MASUK</t>
  </si>
  <si>
    <t>CAP LANG KAYU PUTIH PLUS - CAJUPUT OIL</t>
  </si>
  <si>
    <t>CAP LANG TELON LANG PLUS - TELON OIL</t>
  </si>
  <si>
    <t>PANGGUNG JAYA INDAH</t>
  </si>
  <si>
    <t>CAP MANGGA - KAIN SARUNG</t>
  </si>
  <si>
    <t>CAP MANGGA,NIBRA'S</t>
  </si>
  <si>
    <t>CAP MANGGA,NIBRA'S HOUSE</t>
  </si>
  <si>
    <t>CAP ORANG TUA - CORPORATE</t>
  </si>
  <si>
    <t>KINOCARE ERA KOSMETINDO</t>
  </si>
  <si>
    <t>CAP PANDA - REMEDY DRINK</t>
  </si>
  <si>
    <t>PUJI SURYA INDAH</t>
  </si>
  <si>
    <t>CAP SINGA - COFFEE</t>
  </si>
  <si>
    <t>CARREFOUR,TRANSMART CARREFOUR</t>
  </si>
  <si>
    <t>SURYA DHARMAGATI</t>
  </si>
  <si>
    <t>CARVIL - ALL APPAREL</t>
  </si>
  <si>
    <t>CARVIL - SANDALS</t>
  </si>
  <si>
    <t>MRA GROUP</t>
  </si>
  <si>
    <t>CASA INDONESIA - MAGAZINE</t>
  </si>
  <si>
    <t>Priskila Cosmetic</t>
  </si>
  <si>
    <t>CASABLANCA - PERFUME</t>
  </si>
  <si>
    <t>CASTROL INDONESIA</t>
  </si>
  <si>
    <t>CASTROL - OIL LUBRICANT</t>
  </si>
  <si>
    <t>SPORT CLUB, FITNESS, GOLF CLUB/COURSE</t>
  </si>
  <si>
    <t>CELEBRITY FITNESS</t>
  </si>
  <si>
    <t>FURNITURE, OFFICE FURNITURE</t>
  </si>
  <si>
    <t>CENTRAL - SPRING BED</t>
  </si>
  <si>
    <t>CENTRAL PARK - BUSINESS CENTER</t>
  </si>
  <si>
    <t>CENTRO CERAMIC</t>
  </si>
  <si>
    <t>CENTRO - CERAMIC TILE</t>
  </si>
  <si>
    <t>CEREBROFORT MARINE GUMMY - VITAMIN</t>
  </si>
  <si>
    <t>CHANDRA ASRI PETROCHEMICAL</t>
  </si>
  <si>
    <t>CHANDRA ASRI PETROCHEMICAL - CORPORATE</t>
  </si>
  <si>
    <t>CHANDRA ASRI PETROCHEMICAL,KFC,ADARO</t>
  </si>
  <si>
    <t>CHANDRA ASRI PETROCHEMICAL,KFC,JAMU TOLA</t>
  </si>
  <si>
    <t>CHANDRA KARYA</t>
  </si>
  <si>
    <t>CHANDRA KARYA - FURNITURE</t>
  </si>
  <si>
    <t>SANITARY NAPKIN, ADULT DIAPERS</t>
  </si>
  <si>
    <t>UNICHARM INDONESIA</t>
  </si>
  <si>
    <t>CHARM EXTRA COMFORT COOLING FRESH - SANI</t>
  </si>
  <si>
    <t>CHARM EXTRA COMFORT MAXI - SANITARY NAPK</t>
  </si>
  <si>
    <t>CHARM SAFE NIGHT - SANITARY NAPKIN</t>
  </si>
  <si>
    <t>CHATIME</t>
  </si>
  <si>
    <t>CHATIME - BUBBLE DRINK</t>
  </si>
  <si>
    <t>SERENA</t>
  </si>
  <si>
    <t>CHEESE COOKIES - COOKIES</t>
  </si>
  <si>
    <t>CHEETOS - SNACK</t>
  </si>
  <si>
    <t>CHEVROLET</t>
  </si>
  <si>
    <t>CHEVROLET TRAX - CAR</t>
  </si>
  <si>
    <t>CHIL KID PLATINUM - GROWING UP MILK</t>
  </si>
  <si>
    <t>CHIL KID SOYA - GROWING UP MILK</t>
  </si>
  <si>
    <t>CHIL*GO! - LIQUID MILK</t>
  </si>
  <si>
    <t>CHINA CHAMBER OF COMMERCE FOR IMPORT&amp;EXP</t>
  </si>
  <si>
    <t>CHINA TOURISM</t>
  </si>
  <si>
    <t>CHINA TOURISM - TOURISM</t>
  </si>
  <si>
    <t>CHITATO MAXX - SNACK</t>
  </si>
  <si>
    <t>SOBISCO</t>
  </si>
  <si>
    <t>CHOCO LITO BY CHOCO MANIA - COOKIES</t>
  </si>
  <si>
    <t>CHOCO MANIA - COOKIES</t>
  </si>
  <si>
    <t>OTHER DRINK</t>
  </si>
  <si>
    <t>GARUDA FOOD</t>
  </si>
  <si>
    <t>CHOCOLATOS - ALL PRODUCT</t>
  </si>
  <si>
    <t>CHOCOLATOS - CHOCOLATE WAFER STICK</t>
  </si>
  <si>
    <t>CHOCOLATOS - LIQUID CHOCOLATE DRINK</t>
  </si>
  <si>
    <t>CHOKI-CHOKI - CHOCOLATE PASTE</t>
  </si>
  <si>
    <t>CHONDROMAX - ANALGESIC CREAM</t>
  </si>
  <si>
    <t>CIBINONG CITY MALL</t>
  </si>
  <si>
    <t>CIBINONG CITY MALL - SHOPPING CENTER</t>
  </si>
  <si>
    <t>OTHER MILK</t>
  </si>
  <si>
    <t>CISARUA MOUNTAIN DIARY</t>
  </si>
  <si>
    <t>CIMORY - YOGHURT DRINK</t>
  </si>
  <si>
    <t>CIMORY YOLITE C+ 100 - YOGHURT DRINK</t>
  </si>
  <si>
    <t>CINEMA PROMO</t>
  </si>
  <si>
    <t>CINEMA PROMO 2001</t>
  </si>
  <si>
    <t>CINEMA PROMO 9001</t>
  </si>
  <si>
    <t>CINEMA PROMO A001</t>
  </si>
  <si>
    <t>CINEMA PROMO B001</t>
  </si>
  <si>
    <t>CINEMA PROMO C001</t>
  </si>
  <si>
    <t>CINEMA PROMO D001</t>
  </si>
  <si>
    <t>CINEMA PROMO F001</t>
  </si>
  <si>
    <t>CINEMA PROMO G001</t>
  </si>
  <si>
    <t>CINEMA PROMO H001</t>
  </si>
  <si>
    <t>CINEMA PROMO I001</t>
  </si>
  <si>
    <t>CINEMA PROMO J001</t>
  </si>
  <si>
    <t>CINEMA PROMO K001</t>
  </si>
  <si>
    <t>CINEMA PROMO L001</t>
  </si>
  <si>
    <t>CINEMA PROMO M001</t>
  </si>
  <si>
    <t>CINEMA PROMO N001</t>
  </si>
  <si>
    <t>CINEMA PROMO O001</t>
  </si>
  <si>
    <t>CINEMA PROMO P001</t>
  </si>
  <si>
    <t>CINEMA PROMO R001</t>
  </si>
  <si>
    <t>CINEMA PROMO S001</t>
  </si>
  <si>
    <t>CINEMA PROMO T001</t>
  </si>
  <si>
    <t>CINEMA PROMO U001</t>
  </si>
  <si>
    <t>CINEMA PROMO W001</t>
  </si>
  <si>
    <t>CINEMA PROMO Y001</t>
  </si>
  <si>
    <t>MEGAPOLITAN DEVELOPMENTS</t>
  </si>
  <si>
    <t>CINERE PARKVIEW DEPOK - RESIDENCE</t>
  </si>
  <si>
    <t>CIPTA KARYA SUKSES BERSAMA</t>
  </si>
  <si>
    <t>CIPTA KARYA SUKSES BERSAMA, PT - CORPORA</t>
  </si>
  <si>
    <t>LIONINDO JAYA</t>
  </si>
  <si>
    <t>CIPTADENT - TOOTHPASTE</t>
  </si>
  <si>
    <t>CIPTADENT CRYSTAL CLEAN - TOOTHBRUSH</t>
  </si>
  <si>
    <t>CIPTADENT MAXI 12 PLUS - TOOTHPASTE</t>
  </si>
  <si>
    <t>CIPTADENT MAXI HERBAL - TOOTHPASTE</t>
  </si>
  <si>
    <t>CIPTADENT PERFECT CARE - TOOTHBRUSH</t>
  </si>
  <si>
    <t>CIPTADENT,JENAHARA</t>
  </si>
  <si>
    <t>CIPUTRA ARTPRENEUR - THEATER</t>
  </si>
  <si>
    <t>CIPUTRA INTERNATIONAL JAKARTA - SUPERBLO</t>
  </si>
  <si>
    <t>CITRA AURA GEL GLOWING WHITE AURA - HAND</t>
  </si>
  <si>
    <t>CITRA GLOW RECIPE - TISSUE MASKER</t>
  </si>
  <si>
    <t>PERS PERUSAHAAN PERIKLANAN IND</t>
  </si>
  <si>
    <t>CITRA PARIWARA</t>
  </si>
  <si>
    <t>CITRA PEARLY WHITE UV TONE UP - ALL TOIL</t>
  </si>
  <si>
    <t>MILLENNIUM PHARMACON INTERNATIONAL</t>
  </si>
  <si>
    <t>CITREX GUMMY UPIN &amp; IPIN - SUPPLEMENT</t>
  </si>
  <si>
    <t>NOJORONO TOBACCO</t>
  </si>
  <si>
    <t>CLAS MILD 16 - FILTER CLOVE CIGARETTES</t>
  </si>
  <si>
    <t>CLAS MILD SILVER - FILTER CLOVE CIGARETT</t>
  </si>
  <si>
    <t>CLEAN&amp;CLEAR FOAMING FACE WASH - FACIAL W</t>
  </si>
  <si>
    <t>CLEAN&amp;CLEAR MICELLAR WATER - FACIAL CLEA</t>
  </si>
  <si>
    <t>CLEAN&amp;CLEAR NATURAL BRIGHT - FACIAL FOAM</t>
  </si>
  <si>
    <t>SARIGUNA PRIMATIRTA</t>
  </si>
  <si>
    <t>CLEO - MINERAL WATER</t>
  </si>
  <si>
    <t>CLEVO - LIQUID MILK</t>
  </si>
  <si>
    <t>TIRTA BAHAGIA</t>
  </si>
  <si>
    <t>CLUB - MINERAL WATER</t>
  </si>
  <si>
    <t>CNBC</t>
  </si>
  <si>
    <t>KARNIEL PACIFIC INDONESIA</t>
  </si>
  <si>
    <t>COFFEE7 - INSTANT COFFEE</t>
  </si>
  <si>
    <t>COLGATE</t>
  </si>
  <si>
    <t>COLGATE MAXIMUM CAVITY PROTECTION - TOOT</t>
  </si>
  <si>
    <t>COLGATE TOTAL - TOOTHPASTE</t>
  </si>
  <si>
    <t>COLORBOX</t>
  </si>
  <si>
    <t>COLORBOX - BOUTIQUE</t>
  </si>
  <si>
    <t>COLORBOX,VIVO</t>
  </si>
  <si>
    <t>COLORBOX,VIVO,EMINA</t>
  </si>
  <si>
    <t>COMBANTRIN,LEMB PERLINDUNGAN ANAK</t>
  </si>
  <si>
    <t>COMPUTRADE TECHNOLOGY INT'L</t>
  </si>
  <si>
    <t>COMPUTRADE TECHNOLOGY INT'L - CORPORATE</t>
  </si>
  <si>
    <t>CONFIDENCE - ADULT DIAPERS</t>
  </si>
  <si>
    <t>SUPRA FERBINDO/TEMPO SCAN(02/2010)</t>
  </si>
  <si>
    <t>CONTREXYN - COLD MEDICINE</t>
  </si>
  <si>
    <t>AUDIO-VISUAL EQUIPMENTS</t>
  </si>
  <si>
    <t>SKYWORTH INDONESIA</t>
  </si>
  <si>
    <t>COOCAA - TV</t>
  </si>
  <si>
    <t>COOLANT - REMEDY DRINK</t>
  </si>
  <si>
    <t>NOVELL PHARMACEUTICAL LABS</t>
  </si>
  <si>
    <t>COOLING 5 - ANTISEPTIC MOUTH SPRAY</t>
  </si>
  <si>
    <t>COOLING 5 PLUS - ANTISEPTIC MOUTH SPRAY</t>
  </si>
  <si>
    <t>COS EVENT</t>
  </si>
  <si>
    <t>COS EVENT - EVENT ORGANIZER</t>
  </si>
  <si>
    <t>STAR COSMOS</t>
  </si>
  <si>
    <t>COSMOS - RICE COOKER</t>
  </si>
  <si>
    <t>COSMOS BLENZ - BLENDER</t>
  </si>
  <si>
    <t>SQUIBB/TAISHO(05/2011)</t>
  </si>
  <si>
    <t>COUNTERPAIN</t>
  </si>
  <si>
    <t>COUNTERPAIN COOL</t>
  </si>
  <si>
    <t>Graha Ariasena</t>
  </si>
  <si>
    <t>COUNTRY CHOICE - JUICE</t>
  </si>
  <si>
    <t>EMCO</t>
  </si>
  <si>
    <t>CRASH EMS - TOYS</t>
  </si>
  <si>
    <t>QMAN</t>
  </si>
  <si>
    <t>CREATIVE MASTER - TOYS</t>
  </si>
  <si>
    <t>CRYSTALLINE - MINERAL WATER</t>
  </si>
  <si>
    <t>CT ARSA</t>
  </si>
  <si>
    <t>CT ARSA - FOUNDATION</t>
  </si>
  <si>
    <t>CUPCAKE SURPRISE - TOYS</t>
  </si>
  <si>
    <t>SOHO INDUSTRI PHARMASI</t>
  </si>
  <si>
    <t>CURCUMA PLUS 3+ - GROWING UP MILK</t>
  </si>
  <si>
    <t>CURCUMA PLUS EMULSION SYRUP - VITAMIN</t>
  </si>
  <si>
    <t>CUSSONS</t>
  </si>
  <si>
    <t>CUSSONS BABY - ALL BABY PRODUCT</t>
  </si>
  <si>
    <t>CUSSONS BABY HAPPY FRESH - HAIR &amp; BODY W</t>
  </si>
  <si>
    <t>CUSSONS BABY MOSCARE NATURAL SKIN PROTEC</t>
  </si>
  <si>
    <t>CUSSONS BABY NATURALS - BABY HAIR CARE</t>
  </si>
  <si>
    <t>CUSSONS BABY NEWBORN - HAIR &amp; BODY WASH</t>
  </si>
  <si>
    <t>CUSSONS KIDS - ALL CHILDREN'S TOILETRIES</t>
  </si>
  <si>
    <t>CUSSONS KIDS - CHILDREN'S BODY WASH</t>
  </si>
  <si>
    <t>DAIA - POWDER DETERGENT</t>
  </si>
  <si>
    <t>DAIA + SOFTENER - POWDER DETERGENT</t>
  </si>
  <si>
    <t>DAIHATSU MOTOR</t>
  </si>
  <si>
    <t>DAIHATSU - ALL CARS</t>
  </si>
  <si>
    <t>DAIHATSU - CORPORATE</t>
  </si>
  <si>
    <t>DAIHATSU AYLA - CAR</t>
  </si>
  <si>
    <t>DAIHATSU SIGRA - CAR</t>
  </si>
  <si>
    <t>DAIHATSU XENIA - CAR</t>
  </si>
  <si>
    <t>DAIHATSU,HSBC,TIKET.COM,BLIBLI.COM,DJARU</t>
  </si>
  <si>
    <t>DAI-ICHI LIFE GROUP</t>
  </si>
  <si>
    <t>DAI-ICHI LIFE GROUP,PANIN DAI-CHI LIFE,P</t>
  </si>
  <si>
    <t>DAMI SARIWANA</t>
  </si>
  <si>
    <t>DAMI SARIWANA, PT - CORPORATE</t>
  </si>
  <si>
    <t>DAMN! I LOVE INDONESIA,THE F THING</t>
  </si>
  <si>
    <t>DAMP PROOF - COATING PAINT</t>
  </si>
  <si>
    <t>ESPAY DEBIT INDONESIA KOE</t>
  </si>
  <si>
    <t>DANA - MOBILE APPLICATION</t>
  </si>
  <si>
    <t>DANA SYARIAH INDONESIA</t>
  </si>
  <si>
    <t>DANA SYARIAH - FINANCIAL INSTITUTION</t>
  </si>
  <si>
    <t>DANA,RUCIKA,SASA SANTAN KELAPA</t>
  </si>
  <si>
    <t>DANA,RUCIKA,SASA SANTAN KELAPA,SANKEN,PO</t>
  </si>
  <si>
    <t>DANAPAINTS INDONESIA</t>
  </si>
  <si>
    <t>DANAPAINTS - ALL PAINTS</t>
  </si>
  <si>
    <t>DANCOW 1+ - GROWING UP MILK</t>
  </si>
  <si>
    <t>DANCOW 1+ MADU - GROWING UP MILK</t>
  </si>
  <si>
    <t>DANCOW FORTIGRO - GROWING UP MILK</t>
  </si>
  <si>
    <t>DANONE - CORPORATE</t>
  </si>
  <si>
    <t>DANONE/MONDELEZ(05/2014)</t>
  </si>
  <si>
    <t>DANONE BISKUAT - BISCUIT</t>
  </si>
  <si>
    <t>DANPAC PHARMA</t>
  </si>
  <si>
    <t>DANPAC PHARMA, PT - CORPORATE</t>
  </si>
  <si>
    <t>NISSAN</t>
  </si>
  <si>
    <t>DATSUN GO+ - CAR</t>
  </si>
  <si>
    <t>DEBINDO</t>
  </si>
  <si>
    <t>DEBINDO (DEB)</t>
  </si>
  <si>
    <t>MEDIFARMA LAB</t>
  </si>
  <si>
    <t>DECOLGEN - COLD MEDICINE</t>
  </si>
  <si>
    <t>DECOLGEN,ENERVON C</t>
  </si>
  <si>
    <t>WARNA AGUNG</t>
  </si>
  <si>
    <t>DECOLITH - PAINT</t>
  </si>
  <si>
    <t>DECOLITH,HERBORIST,BANK CENTRAL ASIA</t>
  </si>
  <si>
    <t>DECOLITH,MORIN</t>
  </si>
  <si>
    <t>DECOLITH,TELKOM,BANK CENTRAL ASIA</t>
  </si>
  <si>
    <t>RANGE OF FOOD PRODUCTS</t>
  </si>
  <si>
    <t>DUA KELINCI</t>
  </si>
  <si>
    <t>DEKA - ALL SNACK</t>
  </si>
  <si>
    <t>DEKA WAFER ROLL JUMBO - WAFER STICK</t>
  </si>
  <si>
    <t>DEKORUMA INOVASI LESTARI</t>
  </si>
  <si>
    <t>DEKORUMA - ONLINE SHOP</t>
  </si>
  <si>
    <t>DEKKSON</t>
  </si>
  <si>
    <t>DEKSON - ALL DOOR LOCKS</t>
  </si>
  <si>
    <t>MECCAYA PHARMACEUTICAL</t>
  </si>
  <si>
    <t>DELAPAN-DELAPAN 88 - SKIN OINTMENTS</t>
  </si>
  <si>
    <t>DELIZIO CAFFINO</t>
  </si>
  <si>
    <t>DELIZIO CAFFINO - INSTANT COFFEE</t>
  </si>
  <si>
    <t>DENTSU AEGIS NETWORK</t>
  </si>
  <si>
    <t>DENTSU AEGIS NETWORK - CORPORATE</t>
  </si>
  <si>
    <t>DEP KEUANGAN RI</t>
  </si>
  <si>
    <t>DEPO BANGUNAN</t>
  </si>
  <si>
    <t>DERMA BEAUTY INDONESIA</t>
  </si>
  <si>
    <t>DERMA BEAUTY - BEAUTY EQUIPMENT</t>
  </si>
  <si>
    <t>PRIMA MEDIKA LABORATORIES</t>
  </si>
  <si>
    <t>DERMA COTE - SCAR REDUCTION GEL</t>
  </si>
  <si>
    <t>HOSPITAL,CLINIC,TRADITION' MEDICATION</t>
  </si>
  <si>
    <t>DERMA PRO - AESTHETIC &amp; SLIMMING CENTER</t>
  </si>
  <si>
    <t>DERMA WAND</t>
  </si>
  <si>
    <t>DERMA WAND - BEAUTY EQUIPMENT</t>
  </si>
  <si>
    <t>TRANSFARMA MEDICA INDAH</t>
  </si>
  <si>
    <t>DERMATIX ULTRA - SCAR REDUCER</t>
  </si>
  <si>
    <t>DESAKU</t>
  </si>
  <si>
    <t>DESAKU - SEASONING SALT</t>
  </si>
  <si>
    <t>DESAKU BUMBU BALADO - SEASONING SALT</t>
  </si>
  <si>
    <t>DESAKU BUMBU LODEH - SEASONING</t>
  </si>
  <si>
    <t>DESAKU BUMBU SAMBAL GORENG - SEASONING</t>
  </si>
  <si>
    <t>DESAKU KETUMBAR BUBUK - GROUND CORIANDER</t>
  </si>
  <si>
    <t>DESAKU KUNYIT BUBUK - GROUND SAFFRON</t>
  </si>
  <si>
    <t>DESSERT FACTORY</t>
  </si>
  <si>
    <t>DESSERT FACTORY PANNA COTTA - INSTANT PA</t>
  </si>
  <si>
    <t>DETIK.COM</t>
  </si>
  <si>
    <t>DETIK.COM - MEDIA ONLINE</t>
  </si>
  <si>
    <t>DETIK.COM,SUNSILK</t>
  </si>
  <si>
    <t>DETTOL - ALL ANTISEPTIC</t>
  </si>
  <si>
    <t>DETTOL - BATH SOAP</t>
  </si>
  <si>
    <t>DETTOL MOISTURE - BODY WASH</t>
  </si>
  <si>
    <t>DETTOL ONZEN - LIQUID BATH SOAP</t>
  </si>
  <si>
    <t>DETTOL PROFRESH COOL - LIQUID BATH SOAP</t>
  </si>
  <si>
    <t>DEVELOPMENT BASKETBALL LEAGUE INDONESIA</t>
  </si>
  <si>
    <t>DEWAN ASURANSI INDONESIA</t>
  </si>
  <si>
    <t>DEWAN ASURANSI INDONESIA - ORGANIZATION</t>
  </si>
  <si>
    <t>DEWAN ASURANSI INDONESIA,OTORITAS JASA K</t>
  </si>
  <si>
    <t>DEWAN MASJID INDONESIA (DMI),UNILEVER</t>
  </si>
  <si>
    <t>DEWAN PERS</t>
  </si>
  <si>
    <t>DEWAN PERWAKILAN DAERAH (DPD)</t>
  </si>
  <si>
    <t>DEWAN PERWAKILAN DAERAH (DPD) RI</t>
  </si>
  <si>
    <t>DPR-RI</t>
  </si>
  <si>
    <t>DEWAN PERWAKILAN RAKYAT (DPR) RI</t>
  </si>
  <si>
    <t>DEWAN PERWAKILAN RAKYAT RI</t>
  </si>
  <si>
    <t>DEWAN PERWAKILAN RAKYAT DAERAH (DPRD)</t>
  </si>
  <si>
    <t>DEWAN SUMBER DAYA AIR NASIONAL</t>
  </si>
  <si>
    <t>DEWAN SUMBER DAYA AIR NASIONAL - ORGANIZ</t>
  </si>
  <si>
    <t>DEXA MEDICA</t>
  </si>
  <si>
    <t>DEXA MEDICA, PT - CORPORATE</t>
  </si>
  <si>
    <t>DEXTONE INDONESIA</t>
  </si>
  <si>
    <t>DEXTONE - EPOXY ADHESIVE</t>
  </si>
  <si>
    <t>DFSK</t>
  </si>
  <si>
    <t>DFSK - ALL CAR</t>
  </si>
  <si>
    <t>DFSK GLORY 560 - CAR</t>
  </si>
  <si>
    <t>DFSK GLORY 580 - CAR</t>
  </si>
  <si>
    <t>DIET FOOD</t>
  </si>
  <si>
    <t>DIABETASOL - ALL DIET PRODUCTS</t>
  </si>
  <si>
    <t>DIABETASOL - FOOD SUPPLEMENT</t>
  </si>
  <si>
    <t>DIABETASOL,LUWAK KOPI+GULA</t>
  </si>
  <si>
    <t>DIABETASOL,LUWAK WHITE KOFFIE LESS SUGAR</t>
  </si>
  <si>
    <t>DIABETASOL,PROMAG,BODREX,TEH SOSRO,INDOM</t>
  </si>
  <si>
    <t>DIABETASOL,RUCIKA</t>
  </si>
  <si>
    <t>ROYAL FAMILY NIAGA</t>
  </si>
  <si>
    <t>DIAMOND CIPTA NIAGA</t>
  </si>
  <si>
    <t>DINI GROUP INDONESIA</t>
  </si>
  <si>
    <t>DINI GROUP INDONESIA - TOURS &amp; TRAVEL</t>
  </si>
  <si>
    <t>WISMILAK INTI MAKMUR</t>
  </si>
  <si>
    <t>DIPLOMAT MILD - FILTER CLOVE CIGARETTES</t>
  </si>
  <si>
    <t>DISCOVERY</t>
  </si>
  <si>
    <t>DISCOVERY - HOTELS &amp; RESORTS MANAGEMENT</t>
  </si>
  <si>
    <t>DISTRICT 8 JAKARTA - APARTMENT</t>
  </si>
  <si>
    <t>KALBE NUTRITIONALS</t>
  </si>
  <si>
    <t>DIYET - TRADITIONAL HERB</t>
  </si>
  <si>
    <t>DJABESMEN</t>
  </si>
  <si>
    <t>DJABESMEN - ASBESTOS</t>
  </si>
  <si>
    <t>DJARUM</t>
  </si>
  <si>
    <t>DJARUM 76 - CLOVE CIGARETTE</t>
  </si>
  <si>
    <t>DJARUM 76 FIL... GOLD - FILTER CLOVE CIG</t>
  </si>
  <si>
    <t>DJARUM BLACK - CLOVE CIGARETTE</t>
  </si>
  <si>
    <t>DJARUM COKLAT - CLOVE CIGARETTE</t>
  </si>
  <si>
    <t>DJARUM COKLAT - FILTER CLOVE CIGARETTE</t>
  </si>
  <si>
    <t>DJARUM KUDUS</t>
  </si>
  <si>
    <t>DJARUM KUDUS, PT</t>
  </si>
  <si>
    <t>DJARUM KUDUS, PT,PEMDA JAWA TENGAH</t>
  </si>
  <si>
    <t>DJARUM KUDUS,DELIZIO CAFFINO,BLIBLI.COM,</t>
  </si>
  <si>
    <t>DJARUM KUDUS,DELIZIO CAFFINO,FOX'S,BLIBL</t>
  </si>
  <si>
    <t>DJARUM KUDUS,DELIZIO CAFFINO,FOX'S,YUZU</t>
  </si>
  <si>
    <t>DJARUM SUPER - FILTER CLOVE CIGARETTE</t>
  </si>
  <si>
    <t>DJARUM SUPER 16 - FILTER CLOVE CIGARETTE</t>
  </si>
  <si>
    <t>DJARUM SUPER MILD - FILTER CLOVE CIGARET</t>
  </si>
  <si>
    <t>DJARUM SUPER MLD BLACK SERIES - FILTER C</t>
  </si>
  <si>
    <t>DJARUM BADMINTON</t>
  </si>
  <si>
    <t>DJARUMBADMINTON.COM - MEDIA ONLINE</t>
  </si>
  <si>
    <t>DJARUMCOKLAT.COM</t>
  </si>
  <si>
    <t>DJARUMCOKLAT.COM - MEDIA ONLINE</t>
  </si>
  <si>
    <t>HM SAMPOERNA</t>
  </si>
  <si>
    <t>DJI SAM SOE 234 - CLOVE CIGARETTE</t>
  </si>
  <si>
    <t>DJI SAM SOE 234 MAGNUM - ALL FILTER CLOV</t>
  </si>
  <si>
    <t>DJI SAM SOE 234 MAGNUM MILD - FILTER CLO</t>
  </si>
  <si>
    <t>DJI SAM SOE 234 SUPER PREMIUM-CLOVE CIG</t>
  </si>
  <si>
    <t>DKT INDONESIA - FOUNDATION</t>
  </si>
  <si>
    <t>DKT INDONESIA,ANTV</t>
  </si>
  <si>
    <t>DKT INDONESIA,MEDIA NUSANTARA CITRA</t>
  </si>
  <si>
    <t>KINTAKUN CO</t>
  </si>
  <si>
    <t>D'LUXE - BED SHEETS</t>
  </si>
  <si>
    <t>DYAN MAS ENTERTAINMEN</t>
  </si>
  <si>
    <t>DME ASIA - ENTERTAINMENT</t>
  </si>
  <si>
    <t>DODORINDO JAYA ABADI</t>
  </si>
  <si>
    <t>DODO - BREAST PUMP SET</t>
  </si>
  <si>
    <t>DOMESTOS EXTRA POWER - LIQUID TOILET CLE</t>
  </si>
  <si>
    <t>DOM PIZZA INDONESIA</t>
  </si>
  <si>
    <t>DOMINO'S PIZZA  - FAST FOOD</t>
  </si>
  <si>
    <t>DOMPET DHUAFA</t>
  </si>
  <si>
    <t>DORITOS - SNACK</t>
  </si>
  <si>
    <t>DOVE - ALL TOILETRIES</t>
  </si>
  <si>
    <t>DOVE 1 MINUTE SUPER - HAIR CONDITIONER</t>
  </si>
  <si>
    <t>DOVE DEEPLY NOURISHING - BODY WASH</t>
  </si>
  <si>
    <t>DOVE NOURISHING SECRETS HAIR GROWTH RITU</t>
  </si>
  <si>
    <t>DOVE NOURISHING SECRETS SCALP STRENGTH R</t>
  </si>
  <si>
    <t>DOVE ORIGINAL MENUTRISI &amp; MELEMBUTKAN</t>
  </si>
  <si>
    <t>DOWNY FLORAL PINK - FABRIC SOFTENER</t>
  </si>
  <si>
    <t>DOWNY MILD &amp; GENTLE - FABRIC SOFTENER</t>
  </si>
  <si>
    <t>DOWNY PARFUM COLLECTION MYSTIQUE - FABRI</t>
  </si>
  <si>
    <t>DOWNY PLUS+ ANTI APEK - FABRIC SOFTENER</t>
  </si>
  <si>
    <t>DOWNY PREMIUM PARFUM - FABRIC SOFTENER</t>
  </si>
  <si>
    <t>DOWNY SPORTS FRESH - FABRIC SOFTENER</t>
  </si>
  <si>
    <t>DOWNY SUNRISE FRESH - FABRIC SOFTENER</t>
  </si>
  <si>
    <t>DR BELT</t>
  </si>
  <si>
    <t>DR BELT - HEALTH EQUIPMENT</t>
  </si>
  <si>
    <t>DR PILLOW</t>
  </si>
  <si>
    <t>DR PILLOW - HEALTHY PILLOW</t>
  </si>
  <si>
    <t>DR. HOOM</t>
  </si>
  <si>
    <t>DR. HOOM - HEALTH EQUIPMENT</t>
  </si>
  <si>
    <t>DR. HOOM EYE PROTECTOR - HEALTH EQUIPMEN</t>
  </si>
  <si>
    <t>DR.LASER - HEALTH EQUIPMENT</t>
  </si>
  <si>
    <t>DR.LASER THERAPETIC WATCH - HEALTH EQUIP</t>
  </si>
  <si>
    <t>GOGO MALL HOME SHOPPING</t>
  </si>
  <si>
    <t>DR.QYU LUMBAR TRACTION DEVICE - HEALTH E</t>
  </si>
  <si>
    <t>NUSANTARA CLEANING</t>
  </si>
  <si>
    <t>DRAGON - NON ELECT H/H APPLIANCES</t>
  </si>
  <si>
    <t>DREAMY BY NIKITA WILLY,THE F THING</t>
  </si>
  <si>
    <t>DRINK BENG-BENG - INSTANT CHOCOLATE DRIN</t>
  </si>
  <si>
    <t>DRINK TANGO DON PEDRO - LIQUID MILK</t>
  </si>
  <si>
    <t>GUNACIPTA MULTIRASA</t>
  </si>
  <si>
    <t>DUA BELIBIS - CHILI SAUCE</t>
  </si>
  <si>
    <t>DWI KELINCI</t>
  </si>
  <si>
    <t>DUA KELINCI - KACANG SUKRO</t>
  </si>
  <si>
    <t>DUA KELINCI - ROASTED PEANUT</t>
  </si>
  <si>
    <t>DUA KELINCI TIC TAC - SNACK</t>
  </si>
  <si>
    <t>DUA KELINCI TIC TAC,BIORE GUARD</t>
  </si>
  <si>
    <t>DUA KELINCI TIC TAC,BIORE GUARD,HOMYPED</t>
  </si>
  <si>
    <t>PT DUA KELINCI</t>
  </si>
  <si>
    <t>DUA KELINCI, PT</t>
  </si>
  <si>
    <t>DUCATI MOTOR HOLDING SPA</t>
  </si>
  <si>
    <t>DUCATI - MOTORCYCLE</t>
  </si>
  <si>
    <t>DUCATI INDONESIA</t>
  </si>
  <si>
    <t>DUCATI SCRAMBLER - MOTORCYCLE</t>
  </si>
  <si>
    <t>STOMACH REMEDIES</t>
  </si>
  <si>
    <t>DULCOLAX - STOMACH REMEDY</t>
  </si>
  <si>
    <t>DULCOLAX,DULCOLACTOL</t>
  </si>
  <si>
    <t>ICI PAINTS INDONESIA</t>
  </si>
  <si>
    <t>DULUX - PAINT</t>
  </si>
  <si>
    <t>DULUX AQUA SHIELD - COATING PAINT</t>
  </si>
  <si>
    <t>DULUX CATYLAC - PAINT</t>
  </si>
  <si>
    <t>DULUX EASY CLEAN - PAINT</t>
  </si>
  <si>
    <t>DULUX WEATHERSHIELD - PAINT</t>
  </si>
  <si>
    <t>RPMI</t>
  </si>
  <si>
    <t>DUNHILL - ALL FILTER CLOVE CIGARETTE</t>
  </si>
  <si>
    <t>DUNHILL MILD - FILTER CLOVE CIGARETTE</t>
  </si>
  <si>
    <t>Taman Impian Jaya Ancol</t>
  </si>
  <si>
    <t>DUNIA FANTASI ANCOL</t>
  </si>
  <si>
    <t>DUNIA FANTASI ANCOL,ADEM SARI CHING KU</t>
  </si>
  <si>
    <t>DUNIAGAMES.CO.ID</t>
  </si>
  <si>
    <t>DUNIAGAMES.CO.ID - WEBSITE</t>
  </si>
  <si>
    <t>LONDON INTERNATIONAL</t>
  </si>
  <si>
    <t>DUREX - CONDOM</t>
  </si>
  <si>
    <t>DWI SAPTA GROUP</t>
  </si>
  <si>
    <t>DWIDAYA TOUR</t>
  </si>
  <si>
    <t>DWIDAYA TOUR - TOURS &amp; TRAVEL</t>
  </si>
  <si>
    <t>DYANDRA PROMOSINDO,DEMAJORS</t>
  </si>
  <si>
    <t>SOLUSI BANGUN INDONESIA</t>
  </si>
  <si>
    <t>DYNAMIX - CEMENT</t>
  </si>
  <si>
    <t>EAGLE INSTITUTE INDONESIA</t>
  </si>
  <si>
    <t>EAGLE INSTITUTE INDONESIA - ORGANIZATION</t>
  </si>
  <si>
    <t>EAZY PROPERTY</t>
  </si>
  <si>
    <t>EAZY PROPERTY - CORPORATE</t>
  </si>
  <si>
    <t>EAZY PROPERTY,TEH JAVANA GULA BATU</t>
  </si>
  <si>
    <t>EAZY PROPERTY,THE ONE ENTREPRENUER CORP</t>
  </si>
  <si>
    <t>GREEN CITY TRAFFIC</t>
  </si>
  <si>
    <t>ECGO BIKE - ELECTRIC MOTORCYCLE</t>
  </si>
  <si>
    <t>EDENIA RESIDENCE BOGOR - RESIDENCE</t>
  </si>
  <si>
    <t>EGOJI - FOOD SUPPLEMENT</t>
  </si>
  <si>
    <t>EGOJI CHEWY GUMMY - FOOD SUPPLEMENT</t>
  </si>
  <si>
    <t>EIGER</t>
  </si>
  <si>
    <t>EIGER - SPORT EQUIPMENT</t>
  </si>
  <si>
    <t>EKA HOSPITAL GROUP</t>
  </si>
  <si>
    <t>EKA HOSPITAL BEKASI - HOSPITAL</t>
  </si>
  <si>
    <t>EKA HOSPITAL CIBUBUR - HOSPITAL</t>
  </si>
  <si>
    <t>EKONOMI - CREAM DETERGENT</t>
  </si>
  <si>
    <t>EKONOMI POWER LIQUID - DISH WASHING LIQU</t>
  </si>
  <si>
    <t>LAUTAN NATURAL KRIMERINDO</t>
  </si>
  <si>
    <t>ELLENKA FIBER CREME - CREAME INSTANT</t>
  </si>
  <si>
    <t>ELLIPS</t>
  </si>
  <si>
    <t>ELLIPS - HAIR VITAMIN</t>
  </si>
  <si>
    <t>EMBASSY OF AUSTRALIA</t>
  </si>
  <si>
    <t>EMBASSY OF BELGIUM</t>
  </si>
  <si>
    <t>EMBASSY OF BELGIUM - EMBASSY</t>
  </si>
  <si>
    <t>EMBASSY OF FINLAND</t>
  </si>
  <si>
    <t>EMBASSY OF FINLAND - EMBASSY</t>
  </si>
  <si>
    <t>EMBASSY OF GERMAN</t>
  </si>
  <si>
    <t>EMBASSY OF GREAT BRITAIN</t>
  </si>
  <si>
    <t>EMBASSY OF INDIA</t>
  </si>
  <si>
    <t>EMBASSY OF ISLAMIC REP OF IRAN</t>
  </si>
  <si>
    <t>EMBASSY OF ISLAMIC REPUBLIC OF IRAN</t>
  </si>
  <si>
    <t>EMBASSY OF ISLAMIC REP PAKISTA</t>
  </si>
  <si>
    <t>EMBASSY OF ISLAMIC REPUBLIC OF PAKISTAN</t>
  </si>
  <si>
    <t>EMBASSY OF ITALY</t>
  </si>
  <si>
    <t>EMBASSY OF ITALY,MUSEUM MANDIRI,INST KEB</t>
  </si>
  <si>
    <t>EMBASSY OF JAPAN</t>
  </si>
  <si>
    <t>EMBASSY OF MALAYSIA</t>
  </si>
  <si>
    <t>EMBASSY OF NETHERLANDS</t>
  </si>
  <si>
    <t>EMBASSY OF NEW ZEALAND</t>
  </si>
  <si>
    <t>EMBASSY OF NEW ZEALAND - EMBASSY</t>
  </si>
  <si>
    <t>EMBASSY OF NORWEGIA</t>
  </si>
  <si>
    <t>EMBASSY OF PHILISTINE</t>
  </si>
  <si>
    <t>EMBASSY OF RUSIA</t>
  </si>
  <si>
    <t>EMBASSY OF RUSSIA</t>
  </si>
  <si>
    <t>EMBASSY OF SAUDI ARABIA</t>
  </si>
  <si>
    <t>EMBASSY OF THAILAND</t>
  </si>
  <si>
    <t>EMBASSY OF THE KINGDOM OF MOROCCO</t>
  </si>
  <si>
    <t>EMBASSY OF THE KINGDOM OF MOROCCO - EMBA</t>
  </si>
  <si>
    <t>EMBASSY OF THE REPUBLIC OF BELARUS</t>
  </si>
  <si>
    <t>EMBASSY OF THE REPUBLIC OF BELARUS - EMB</t>
  </si>
  <si>
    <t>EMBASSY OF THE REP OF CHINA</t>
  </si>
  <si>
    <t>EMBASSY OF THE REPUBLIC OF CHINA</t>
  </si>
  <si>
    <t>EMBASSY OF THE REPUBLIC OF HUN</t>
  </si>
  <si>
    <t>EMBASSY OF THE REPUBLIC OF HUNGARY</t>
  </si>
  <si>
    <t>EMBASSY OF THE REP OF KOREA</t>
  </si>
  <si>
    <t>EMBASSY OF THE REPUBLIC OF KOREA</t>
  </si>
  <si>
    <t>EMBASSY OF THE REP OF SINGAPOR</t>
  </si>
  <si>
    <t>EMBASSY OF THE REPUBLIC OF SINGAPORE</t>
  </si>
  <si>
    <t>EMBASSY OF THE SOC REP VIETNAM</t>
  </si>
  <si>
    <t>EMBASSY OF THE SOCIALIST REP OF VIETNAM</t>
  </si>
  <si>
    <t>EMBASSY OF THE STATE OF QATAR</t>
  </si>
  <si>
    <t>EMBASSY OF THE STATE OF QATAR - EMBASSY</t>
  </si>
  <si>
    <t>EMBASSY OF THE UNION OF MYANMA</t>
  </si>
  <si>
    <t>EMBASSY OF THE UNION OF MYANMAR</t>
  </si>
  <si>
    <t>EMBASSY OF THE UNITED STATES O</t>
  </si>
  <si>
    <t>EMBASSY OF THE UNITED STATES OF AMERICA</t>
  </si>
  <si>
    <t>MATARAM PAINT</t>
  </si>
  <si>
    <t>EMCO - PAINT</t>
  </si>
  <si>
    <t>EMERON HIJAB - ANTI DANDRUFF SHAMPOO</t>
  </si>
  <si>
    <t>EMERON HIJAB CLEAN &amp; FRESH - SHAMPOO</t>
  </si>
  <si>
    <t>EMERON LOVELY WHITE UV COOL &amp; BRIGHT</t>
  </si>
  <si>
    <t>EMINA CHEESE INDONESIA</t>
  </si>
  <si>
    <t>EMINA - CHEESE</t>
  </si>
  <si>
    <t>EMINA CHEESE STICK - CHEESE</t>
  </si>
  <si>
    <t>EMINA,MICROLAX,POLYSILANE</t>
  </si>
  <si>
    <t>EMIRATES AIRLINES</t>
  </si>
  <si>
    <t>EMIRATES - AIRLINES</t>
  </si>
  <si>
    <t>EMTEK GROUP</t>
  </si>
  <si>
    <t>EMTEK GROUP - CORPORATE</t>
  </si>
  <si>
    <t>EMTEK GROUP,KIWI</t>
  </si>
  <si>
    <t>EMTEK GROUP,YYS PUNDI AMAL PEDULI KASIH</t>
  </si>
  <si>
    <t>ENAM SEMBILAN PRODUCTION</t>
  </si>
  <si>
    <t>ENAM SEMBILAN PRODUCTION - EVENT ORGANIZ</t>
  </si>
  <si>
    <t>ENAPLEX-C - VITAMIN</t>
  </si>
  <si>
    <t>PERTAMINA</t>
  </si>
  <si>
    <t>ENDURO - OIL LUBRICANT</t>
  </si>
  <si>
    <t>ENDURO 4T RACING - OIL LUBRICANT</t>
  </si>
  <si>
    <t>CEREALS, BREAKFAST FOOD</t>
  </si>
  <si>
    <t>KAKAO MAS GEMILANG</t>
  </si>
  <si>
    <t>ENERGEN - INSTANT CEREAL</t>
  </si>
  <si>
    <t>ENERGEN,SASA,HATARI,GRAB,LUWAK KOPI+GULA</t>
  </si>
  <si>
    <t>ENERGEN,SASA,HATARI,LUWAK WHITE KOFFIE T</t>
  </si>
  <si>
    <t>ENERGEN,W'DANK LOKALATE</t>
  </si>
  <si>
    <t>ENERVON C KAPSUL - VITAMIN</t>
  </si>
  <si>
    <t>ENERVON C,VITALIS,KOREA GLOW,TANTAN</t>
  </si>
  <si>
    <t>ENESIS GROUP - CORPORATE</t>
  </si>
  <si>
    <t>ENFAGROW A+ - GROWING UP MILK</t>
  </si>
  <si>
    <t>KIMIA FARMA</t>
  </si>
  <si>
    <t>ENKASARI HERBAL CARE PROTECTION - MOUTHW</t>
  </si>
  <si>
    <t>ENTRASOL - ALL NON FAT MILK POWDER</t>
  </si>
  <si>
    <t>ENTRASOL - LIQUID MILK</t>
  </si>
  <si>
    <t>ENTRASOL ACTIVE - NON FAT MILK POWDER</t>
  </si>
  <si>
    <t>ENTRASOL ACTIVE,LUWAK WHITE KOFFIE</t>
  </si>
  <si>
    <t>ENTRASOL ACTIVE,LUWAK WHITE KOFFIE LESS</t>
  </si>
  <si>
    <t>ENTRASOL SENIOR - NUTRITION DRINK</t>
  </si>
  <si>
    <t>ENTRASOL,DANA,RUCIKA,SASA SANTAN KELAPA</t>
  </si>
  <si>
    <t>ENTRASOL,KAPAL API</t>
  </si>
  <si>
    <t>ENTRASOL,KAPAL API,DANA,RUCIKA,SASA,SANK</t>
  </si>
  <si>
    <t>ENTRASOL,LUWAK WHITE KOFFIE LESS SUGAR</t>
  </si>
  <si>
    <t>ENTRASOL,LUWAK WHITE KOFFIE TARIK MALAKA</t>
  </si>
  <si>
    <t>ENTROSTOP - ALL STOMACH REMEDY</t>
  </si>
  <si>
    <t>ENTROSTOP - STOMACH REMEDY</t>
  </si>
  <si>
    <t>ENTROSTOP ANAK - CHILDREN LIQUID STOMACH</t>
  </si>
  <si>
    <t>ENZYM BIOTEKNOLOGI</t>
  </si>
  <si>
    <t>ENZIM - MOUTHWASH</t>
  </si>
  <si>
    <t>DENTA/ENZYM BIOTEKNOLOGI(10/2012)</t>
  </si>
  <si>
    <t>ENZIM - TOOTHPASTE</t>
  </si>
  <si>
    <t>ENZIM 40 PLUS - TOOTHPASTE</t>
  </si>
  <si>
    <t>EPOXYNDO - COATING PAINT</t>
  </si>
  <si>
    <t>ESKULIN DISNEY KIDS - SHAMPOO</t>
  </si>
  <si>
    <t>ESKULIN KIDS - ALL TOILETRIES</t>
  </si>
  <si>
    <t>ESKULIN KIDS - HAIR &amp; BODY WASH</t>
  </si>
  <si>
    <t>ESQ TOUR &amp; TRAVEL</t>
  </si>
  <si>
    <t>ESQ - TOURS &amp; TRAVEL</t>
  </si>
  <si>
    <t>WHITE CIGARETTES</t>
  </si>
  <si>
    <t>KOREA TOBACCO &amp; GINSENG</t>
  </si>
  <si>
    <t>ESSE - WHITE CIGARETTE</t>
  </si>
  <si>
    <t>ESSE CHANGE - WHITE CIGARETTE</t>
  </si>
  <si>
    <t>ETERNAL HEALTHMAT</t>
  </si>
  <si>
    <t>ETERNAL HEALTHMAT - MATTRES</t>
  </si>
  <si>
    <t>EVANGELINE</t>
  </si>
  <si>
    <t>EVANGELINE - PERFUME</t>
  </si>
  <si>
    <t>EVANGELINE SAKURA - PERFUME</t>
  </si>
  <si>
    <t>EVER E 250 - FOOD SUPPLEMENT</t>
  </si>
  <si>
    <t>EVER E 250,INEZ</t>
  </si>
  <si>
    <t>EVER ESSENTIA -  FOOD SUPPLEMENT</t>
  </si>
  <si>
    <t>EVOMAB</t>
  </si>
  <si>
    <t>EVOMAB - DOOR LOCK</t>
  </si>
  <si>
    <t>EXCELSO UNAKAFFE SYSTEM - COFFEE MAKER</t>
  </si>
  <si>
    <t>EXPEDIA, INC</t>
  </si>
  <si>
    <t>EXPEDIA - ONLINE SHOP</t>
  </si>
  <si>
    <t>EXPEDITION</t>
  </si>
  <si>
    <t>EXPEDITION - WATCH</t>
  </si>
  <si>
    <t>EXTRA JOSS ACTIVE-POWDER ISOTONIC DRINK</t>
  </si>
  <si>
    <t>EXTRA JOSS BLEND - POWDER ISOTONIC DRINK</t>
  </si>
  <si>
    <t>EXTRA JOSS BLEND,ADVAN</t>
  </si>
  <si>
    <t>EXTRA JOSS BLEND,ADVAN,SEDAAP</t>
  </si>
  <si>
    <t>EXTRA JOSS BLEND,ADVAN,SEDAAP,WARDAH</t>
  </si>
  <si>
    <t>EXTRA JOSS BLEND,GOLDA COFFEE,ADVAN</t>
  </si>
  <si>
    <t>EXTRA JOSS BLEND,GOLDA COFFEE,ADVAN,WARD</t>
  </si>
  <si>
    <t>EXTRA JOSS BLEND,SEDAAP</t>
  </si>
  <si>
    <t>EXTRA JOSS,BINTANG TOEDJOE MASUK ANGIN</t>
  </si>
  <si>
    <t>EXTRA JOSS,CHOCODRINK</t>
  </si>
  <si>
    <t>EXTRA JOSS,FISHQUA</t>
  </si>
  <si>
    <t>EXTRA JOSS,LUWAK WHITE KOFFIE</t>
  </si>
  <si>
    <t>EXTRA JOSS,LUWAK WHITE KOFFIE TARIK MALA</t>
  </si>
  <si>
    <t>EXTRA JOSS,NO DROP TINTING</t>
  </si>
  <si>
    <t>EXTRA JOSS,OMEPROS</t>
  </si>
  <si>
    <t>EXTRA JOSS,PALANG MERAH INDONESIA</t>
  </si>
  <si>
    <t>INDUSTRIAL ELECTRONICS/ELECTRIC APPL'</t>
  </si>
  <si>
    <t>PRIMA INDAH LESTARI</t>
  </si>
  <si>
    <t>EXTRANA - CABLE</t>
  </si>
  <si>
    <t>LAPI LABORATORIES</t>
  </si>
  <si>
    <t>EYEVIT - FOOD SUPPLEMENT</t>
  </si>
  <si>
    <t>ULTRA SAKTI</t>
  </si>
  <si>
    <t>EZY VEGIE - HEALTH DRINK</t>
  </si>
  <si>
    <t>FACEBOOK</t>
  </si>
  <si>
    <t>FACEBOOK - SOCIAL MEDIA</t>
  </si>
  <si>
    <t>FABINDO SEJAHTERA</t>
  </si>
  <si>
    <t>FANBO - EYE BROW PENCIL</t>
  </si>
  <si>
    <t>FANTA - SOFT DRINK</t>
  </si>
  <si>
    <t>FASTRON - OIL LUBRICANT</t>
  </si>
  <si>
    <t>FASTRON PLATINUM RACING - CAR OIL LUBRIC</t>
  </si>
  <si>
    <t>FASTRON,SUKUN,TEH SOSRO,ANTANGIN</t>
  </si>
  <si>
    <t>DANKOS</t>
  </si>
  <si>
    <t>FATIGON</t>
  </si>
  <si>
    <t>FATIGON - ALL VITAMIN</t>
  </si>
  <si>
    <t>FATIGON SPIRIT</t>
  </si>
  <si>
    <t>FATIGON,PRENAGEN,BODREX,TEH SOSRO,INDOMI</t>
  </si>
  <si>
    <t>FATIMAH ZAHRA TOURS &amp; TRAVEL</t>
  </si>
  <si>
    <t>FATIMAH ZAHRA - TOURS &amp; TRAVEL</t>
  </si>
  <si>
    <t>FATMAWATI CITY CENTER JKT - SUPERBLOCK</t>
  </si>
  <si>
    <t>FAYROUZ - SOFT DRINK</t>
  </si>
  <si>
    <t>FEDERAL KARYATAMA</t>
  </si>
  <si>
    <t>FEDERAL KARYATAMA - CORPORATE</t>
  </si>
  <si>
    <t>FEDERAL OIL</t>
  </si>
  <si>
    <t>FEDERAL MATIC - OIL LUBRICANT</t>
  </si>
  <si>
    <t>FEDERAL OIL - OIL LUBRICANT</t>
  </si>
  <si>
    <t>FEMIGIENE - LIQUID VAGINAL SOAP</t>
  </si>
  <si>
    <t>FESTIVAL JAKARTA GREAT SALE</t>
  </si>
  <si>
    <t>FESTIVAL JAKARTA GREAT SALE - FESTIVAL</t>
  </si>
  <si>
    <t>KOBE NUTRI FARMA</t>
  </si>
  <si>
    <t>FIBREFIRST - HEALTH DRINK</t>
  </si>
  <si>
    <t>FIBRIL</t>
  </si>
  <si>
    <t>FIBRIL - TRADITIONAL MEDICINE</t>
  </si>
  <si>
    <t>PRIMA FOOD</t>
  </si>
  <si>
    <t>FIESTA - PROCESSED FOOD</t>
  </si>
  <si>
    <t>SINGA MAS INDONESIA</t>
  </si>
  <si>
    <t>FIESTA GREEN TEA - BOTTLED TEA</t>
  </si>
  <si>
    <t>CHAROEN POKPHAND</t>
  </si>
  <si>
    <t>FIESTA READY MEAL - PROCESSED FOOD</t>
  </si>
  <si>
    <t>FILANTROPI INDONESIA,ID.M</t>
  </si>
  <si>
    <t>FIMELA.COM</t>
  </si>
  <si>
    <t>FIMELA.COM - MEDIA ONLINE</t>
  </si>
  <si>
    <t>SEKAR LAUT SIDOARJO</t>
  </si>
  <si>
    <t>FINNA PARS - SNACK</t>
  </si>
  <si>
    <t>FIRST MEDIA TBK</t>
  </si>
  <si>
    <t>FIRST MEDIA TBK, PT - CORPORATE</t>
  </si>
  <si>
    <t>CONFECTIONARY - COUGH DROPS</t>
  </si>
  <si>
    <t>NIRWANA LESTARI</t>
  </si>
  <si>
    <t>FISHQUA - FOOD SUPPLEMENT</t>
  </si>
  <si>
    <t>FITAMINO - FOOD SUPPLEMENT</t>
  </si>
  <si>
    <t>KALBE CORPORATE</t>
  </si>
  <si>
    <t>FITBAR - SNACK</t>
  </si>
  <si>
    <t>FITBAR,LUWAK KOPI+GULA</t>
  </si>
  <si>
    <t>FITBAR,LUWAK WHITE KOFFIE LESS SUGAR</t>
  </si>
  <si>
    <t>FITBAR,LUWAK WHITE KOFFIE TARIK MALAKA</t>
  </si>
  <si>
    <t>FITBAR,RUCIKA</t>
  </si>
  <si>
    <t>FITBES FORCE - FOOD SUPPLEMENT</t>
  </si>
  <si>
    <t>FITCHIPS - SNACK</t>
  </si>
  <si>
    <t>FITCHIPS,LUWAK WHITE KOFFIE LESS SUGAR</t>
  </si>
  <si>
    <t>FITCHIPS,NEO RHEUMACYL,TEH SOSRO,INDOMIE</t>
  </si>
  <si>
    <t>FITCHIPS,RUCIKA</t>
  </si>
  <si>
    <t>FITCHIPS,TEH SOSRO</t>
  </si>
  <si>
    <t>FITCHIPS,TEH SOSRO,MICROLAX,RUCIKA,POLYS</t>
  </si>
  <si>
    <t>FITKOM - VITAMIN</t>
  </si>
  <si>
    <t>FITKOM GUMMY - VITAMIN</t>
  </si>
  <si>
    <t>FITUNO - VITAMIN</t>
  </si>
  <si>
    <t>FITUNO,SASA</t>
  </si>
  <si>
    <t>FIVB,MIKASA,SUNRISECLICK.CO.ID</t>
  </si>
  <si>
    <t>FLYPOWER</t>
  </si>
  <si>
    <t>FLYPOWER - SPORT EQUIPMENT</t>
  </si>
  <si>
    <t>FOGG FASHION</t>
  </si>
  <si>
    <t>FOGG - FRAGRANCE BODY SPRAY</t>
  </si>
  <si>
    <t>VICTORIA CARE INDONESIA</t>
  </si>
  <si>
    <t>FOR HIM BY MIRANDA - HAIR STYLING</t>
  </si>
  <si>
    <t>FOR HIM BY MIRANDA STYLING POMADE - HAIR</t>
  </si>
  <si>
    <t>FORCE MAGIC 2 IN 1 - AEROSOL INSECT KILL</t>
  </si>
  <si>
    <t>FORCE MAGIC 2 IN 1,EMINA,DEKA,HERS PROTE</t>
  </si>
  <si>
    <t>FORCE MAGIC 2 IN 1,INDIHOME</t>
  </si>
  <si>
    <t>FORMULA - ALL PRODUCT</t>
  </si>
  <si>
    <t>FORMULA STRONG HERBAL - TOOTHPASTE</t>
  </si>
  <si>
    <t>FORTE JAPAN</t>
  </si>
  <si>
    <t>FORTE EXTRA BREEZE CHARCOAL FILTER - FIL</t>
  </si>
  <si>
    <t>FORTE ORIGINAL CHARCOAL FILTER - FILTER</t>
  </si>
  <si>
    <t>FORUM AHLI KONTRAK PEMERINTAH INDONESIA</t>
  </si>
  <si>
    <t>FORUM INDONESIA BAROKAH</t>
  </si>
  <si>
    <t>FORUM INDONESIA BAROKAH - ORGANIZATION</t>
  </si>
  <si>
    <t>FORUM KOM PIMPINAN KOTA JAKARTA BARAT</t>
  </si>
  <si>
    <t>FORUM MERDEKA BARAT 9</t>
  </si>
  <si>
    <t>FORUM MERDEKA BARAT 9 - ORGANIZATION</t>
  </si>
  <si>
    <t>FORUM TRAVEL PARTNER INDONESIA</t>
  </si>
  <si>
    <t>FORUM TRAVEL PARTNER INDONESIA - ORGANIZ</t>
  </si>
  <si>
    <t>MARRIOTT INTERNATIONAL</t>
  </si>
  <si>
    <t>FOUR POINTS BY SHERATON BALI - HOTEL</t>
  </si>
  <si>
    <t>FOX'S - CANDY</t>
  </si>
  <si>
    <t>JEWELLERY/JEWELLERS</t>
  </si>
  <si>
    <t>FRANK &amp; CO</t>
  </si>
  <si>
    <t>FRANK &amp; CO - JEWELLERY</t>
  </si>
  <si>
    <t>FREEPORT INDONESIA</t>
  </si>
  <si>
    <t>FREEPORT INDONESIA, PT</t>
  </si>
  <si>
    <t>KARYA CIPTANYATA WISESA</t>
  </si>
  <si>
    <t>FRES - SYRUP</t>
  </si>
  <si>
    <t>SAYAP MAS UTAMA</t>
  </si>
  <si>
    <t>FRES &amp; NATURAL - SPRAY COLOGNE</t>
  </si>
  <si>
    <t>ULTRASAKTI</t>
  </si>
  <si>
    <t>FRESH CARE - ROLL ON RUBS</t>
  </si>
  <si>
    <t>FRESH CARE MINYAK ANGIN KAYU PUTIH - ROL</t>
  </si>
  <si>
    <t>FRESH CARE MIX - INHALER &amp; RUBS</t>
  </si>
  <si>
    <t>FRESH CARE PRESS &amp; RELAX - ROLL ON RUBS</t>
  </si>
  <si>
    <t>FRESH CARE STRONG - ROLL ON RUBS</t>
  </si>
  <si>
    <t>FRESTEA,TRAVELOKA.COM</t>
  </si>
  <si>
    <t>FRISIAN FLAG INDONESIA</t>
  </si>
  <si>
    <t>FRISIAN FLAG INDONESIA, PT</t>
  </si>
  <si>
    <t>FRISO</t>
  </si>
  <si>
    <t>FRISO GOLD - GROWING UP MILK</t>
  </si>
  <si>
    <t>FRONTE - SAUSAGE</t>
  </si>
  <si>
    <t>FRONTIER MARKETING&amp;RESEARCH</t>
  </si>
  <si>
    <t>FRONTIER MARKETING &amp; RESEARCH CONSULTANT</t>
  </si>
  <si>
    <t>FROZEN - MINERAL WATER</t>
  </si>
  <si>
    <t>FROZZ - CANDY</t>
  </si>
  <si>
    <t>FRUIT 18 - FOOD SUPPLEMENT</t>
  </si>
  <si>
    <t>FRUIT 18 JR - FOOD SUPPLEMENT</t>
  </si>
  <si>
    <t>FULLO UNICORN - WAFER STICK</t>
  </si>
  <si>
    <t>MARIMAS PUTERA KENCANA</t>
  </si>
  <si>
    <t>FULVITA SELASIH - FRUIT ESSENCE DRINK</t>
  </si>
  <si>
    <t>FUMAKINDO (FUMAKILLA INDONESIA</t>
  </si>
  <si>
    <t>FUMAKILLA VAPE - LIQUID ELECTRIC MATS</t>
  </si>
  <si>
    <t>FUMAKILLA VAPE PLUS - AEROSOL INSECT KIL</t>
  </si>
  <si>
    <t>HASBRO</t>
  </si>
  <si>
    <t>FURREAL WALKALOTS - TOYS</t>
  </si>
  <si>
    <t>FINANSIAL WIRAMITRA DANADYAKSA</t>
  </si>
  <si>
    <t>FWD - INSURANCE</t>
  </si>
  <si>
    <t>GAB PENGUSAHA KELAPA SAWIT IND</t>
  </si>
  <si>
    <t>GAB PENGUSAHA KELAPA SAWIT IND (GAPKI)</t>
  </si>
  <si>
    <t>JAKARANA TAMA</t>
  </si>
  <si>
    <t>GAGA 100 EXTRA PEDAS - INSTANT NOODLE</t>
  </si>
  <si>
    <t>GAGA 100 EXTRA PEDAS CUP - INSTANT NOODL</t>
  </si>
  <si>
    <t>GAIKINDO</t>
  </si>
  <si>
    <t>GAIKINDO(GABUN INDUS KEND BERMOTOR INDO)</t>
  </si>
  <si>
    <t>GAIKINDO,SEVEN EVENTS,OICA</t>
  </si>
  <si>
    <t>TYRES, VELG RACING</t>
  </si>
  <si>
    <t>GAJAH TUNGGAL (GT)</t>
  </si>
  <si>
    <t>GAJAH TUNGGAL (GT) - TYRE</t>
  </si>
  <si>
    <t>GELORA DJAJA</t>
  </si>
  <si>
    <t>GALAN 999 - CLOVE CIGARETTE</t>
  </si>
  <si>
    <t>GALERI 24</t>
  </si>
  <si>
    <t>GALERI 24 PEGADAIAN - JEWELLERY SHOP</t>
  </si>
  <si>
    <t>GALERI INDONESIA KAYA - EXHIBITION</t>
  </si>
  <si>
    <t>GALERI INDONESIA KAYA,ESKULIN KIDS</t>
  </si>
  <si>
    <t>ART GALLERY</t>
  </si>
  <si>
    <t>GALERI NASIONAL INDONESIA</t>
  </si>
  <si>
    <t>GALUH CITARUM</t>
  </si>
  <si>
    <t>GALUH MAS KARAWANG - SUPERBLOCK</t>
  </si>
  <si>
    <t>ZENA NIRMALA SENTOSA</t>
  </si>
  <si>
    <t>GARCIA - FOOD SUPPLEMENT</t>
  </si>
  <si>
    <t>GARCIA SKIN CARE - MOISTURIZER</t>
  </si>
  <si>
    <t>GARDA BHAKTI NUSANTARA</t>
  </si>
  <si>
    <t>GARDA BHAKTI NUSANTARA, PT - CORPORATE</t>
  </si>
  <si>
    <t>NASIONAL DEMOKRAT</t>
  </si>
  <si>
    <t>GARDA PEMUDA NASDEM - ORGANIZATION</t>
  </si>
  <si>
    <t>GARENA</t>
  </si>
  <si>
    <t>GARENA FREE FIRE - GAME ONLINE</t>
  </si>
  <si>
    <t>GARNIER - ALL PRODUCT</t>
  </si>
  <si>
    <t>GARNIER COLOR NATURALS EXPRESS - HAIR CO</t>
  </si>
  <si>
    <t>GARNIER COLOR NATURALS ULTRA COLOR - HAI</t>
  </si>
  <si>
    <t>GARNIER LIGHT COMPLETE BRIGHT UP TONE UP</t>
  </si>
  <si>
    <t>GARNIER LIGHT COMPLETE WHITE SPEED - WHI</t>
  </si>
  <si>
    <t>GARNIER LIGHT COMPLETE WHITE SPEED BRIGH</t>
  </si>
  <si>
    <t>GARNIER LIGHT COMPLETE WHITE SPEED VITAM</t>
  </si>
  <si>
    <t>GARNIER MEN ACNO FIGHT - FACIAL FOAM</t>
  </si>
  <si>
    <t>GARNIER MICELLAR CLEANSING WATER - FACE</t>
  </si>
  <si>
    <t>GARNIER MICELLAR OIL-INFUSED CLEANSING W</t>
  </si>
  <si>
    <t>GARNIER SAKURA WHITE - FACIAL FOAM</t>
  </si>
  <si>
    <t>GARNIER SAKURA WHITE WHIP - FACIAL FOAM</t>
  </si>
  <si>
    <t>GARNIER SERUM MASK - TISSUE MASKER</t>
  </si>
  <si>
    <t>GARUDA - ALL PEANUTS</t>
  </si>
  <si>
    <t>GARUDA FOOD - CORPORATE</t>
  </si>
  <si>
    <t>GARUDA INDONESIA AIRWAYS</t>
  </si>
  <si>
    <t>GARUDA INDONESIA AIRWAYS,BANK RAKYAT IND</t>
  </si>
  <si>
    <t>GARUDA INDONESIA AIRWAYS,MITSUBISHI MOTO</t>
  </si>
  <si>
    <t>GARUDA INDONESIA AIRWAYS,MITSUBISHI XPAN</t>
  </si>
  <si>
    <t>GARUDA KACANG ATOM - COATED PEANUTS</t>
  </si>
  <si>
    <t>GARUDA ORGANIZER</t>
  </si>
  <si>
    <t>GARUDA ORGANIZER - EVENT ORGANIZER</t>
  </si>
  <si>
    <t>GARUDA PILUS - SNACK</t>
  </si>
  <si>
    <t>GARUDA ROSTA KACANG PANGGANG - COATED PE</t>
  </si>
  <si>
    <t>GARUT KULIT</t>
  </si>
  <si>
    <t>GARUT KULIT - FASHION HOUSE</t>
  </si>
  <si>
    <t>MANDOM INDONESIA TBK</t>
  </si>
  <si>
    <t>GATSBY FACIAL MICRO FOAM - FACIAL WASH</t>
  </si>
  <si>
    <t>GATSBY STYLING POMADE - STYLING WAX</t>
  </si>
  <si>
    <t>AUTO SERVICE, WORKSHOP</t>
  </si>
  <si>
    <t>GBT LARAS IMBANG</t>
  </si>
  <si>
    <t>GBT LARAS IMBANG - AUTO SERVICE</t>
  </si>
  <si>
    <t>JEIDO</t>
  </si>
  <si>
    <t>GEENOO - HEALTH EQUIPMENT</t>
  </si>
  <si>
    <t>GELANGGANG OLAHRAGA BUNG KARNO</t>
  </si>
  <si>
    <t>GELANGGANG RENANG ANCOL</t>
  </si>
  <si>
    <t>GELANGGANG SAMUDERA JAYA ANCOL</t>
  </si>
  <si>
    <t>GELIGA - ALL RUBS &amp; BALM</t>
  </si>
  <si>
    <t>GELIGA - BALM</t>
  </si>
  <si>
    <t>GELIGA - MUSCULAR CREAM</t>
  </si>
  <si>
    <t>GELIGA - STICK BALM</t>
  </si>
  <si>
    <t>SIANTAR TOP INDUSTRI</t>
  </si>
  <si>
    <t>GEMEZ ENAAK - SNACK</t>
  </si>
  <si>
    <t>GENERALI INDONESIA</t>
  </si>
  <si>
    <t>GENERALI INDONESIA - INSURANCE</t>
  </si>
  <si>
    <t>GENIE SURPRISE - TOYS</t>
  </si>
  <si>
    <t>INDO OJI SUKSES PRATAMA</t>
  </si>
  <si>
    <t>GEPREK BENSU</t>
  </si>
  <si>
    <t>GEPREK BENSU - RESTAURANT</t>
  </si>
  <si>
    <t>GERAKAN MUSLIM INDONESIA RAYA</t>
  </si>
  <si>
    <t>GERAKAN MUSLIM INDONESIA RAYA - ORGANIZA</t>
  </si>
  <si>
    <t>GERAKAN SERIBU SEHARI</t>
  </si>
  <si>
    <t>GERAKAN SERIBU SEHARI - ORGANIZATION</t>
  </si>
  <si>
    <t>GERMANY BRILLIANT</t>
  </si>
  <si>
    <t>GERMANY BRILLIANT - BATHROOM EQUIPMENT</t>
  </si>
  <si>
    <t>GERY - SNACK&amp;SEREAL</t>
  </si>
  <si>
    <t>GERY MALKIST GANDUM - BISCUIT</t>
  </si>
  <si>
    <t>GERY SALUUT MALKIST - BISCUIT</t>
  </si>
  <si>
    <t>HERO SUPERMARKET</t>
  </si>
  <si>
    <t>GIANT - HYPERMARKET</t>
  </si>
  <si>
    <t>RAZOR BLADES</t>
  </si>
  <si>
    <t>GILLETTE BLUE 3 SIMPLE - RAZOR BLADE</t>
  </si>
  <si>
    <t>GILLETTE BLUE II - RAZOR BLADE</t>
  </si>
  <si>
    <t>GILLETTE VENUS - RAZOR BLADE</t>
  </si>
  <si>
    <t>GINSAMYONG</t>
  </si>
  <si>
    <t>GINSAMYONG - HEALTH EQUIPMENT</t>
  </si>
  <si>
    <t>GIV WATER LILY &amp; CHAMOMILE - BATH SOAP</t>
  </si>
  <si>
    <t>GIV WHITE - BATH SOAP</t>
  </si>
  <si>
    <t>GIV WHITE - BODY WASH</t>
  </si>
  <si>
    <t>GK PLUG AND PLAY INDONESIA</t>
  </si>
  <si>
    <t>GK PLUG AND PLAY INDONESIA - COORPORATE</t>
  </si>
  <si>
    <t>GKINVEST</t>
  </si>
  <si>
    <t>GKINVEST - FINANCIAL INSTITUTION</t>
  </si>
  <si>
    <t>DEODORISERS, DISINFECTANTS</t>
  </si>
  <si>
    <t>GLADE AUTOMATIC 3 IN 1 - AIR FRESHENER</t>
  </si>
  <si>
    <t>GLADE,KISPRAY GOLD,TIKET.COM</t>
  </si>
  <si>
    <t>GLADE,POLYSILANE,VIVO</t>
  </si>
  <si>
    <t>MICROPLAY SOFTWARE</t>
  </si>
  <si>
    <t>GLOBAL CONQUEST - GAME ONLINE</t>
  </si>
  <si>
    <t>GLOBAL ISLAMIC SCHOOL</t>
  </si>
  <si>
    <t>GLOBAL TV,MNC NOW</t>
  </si>
  <si>
    <t>GO JEK,BAHANA,KALIBATA CITY SQUARE JKT</t>
  </si>
  <si>
    <t>GO! POTATO CRISPY BISCUIT - BISCUIT</t>
  </si>
  <si>
    <t>GO!MPACT</t>
  </si>
  <si>
    <t>GO!MPACT - CORPORATE</t>
  </si>
  <si>
    <t>MEDIA SHOPPING</t>
  </si>
  <si>
    <t>GOGO MALL HOME SHOPPING - MEDIA SHOPPING</t>
  </si>
  <si>
    <t>GOGO MALL HOME SHOPPING,DR.LASER</t>
  </si>
  <si>
    <t>GOLD LIGHT ENTERTAINMENT</t>
  </si>
  <si>
    <t>GOLD LIGHT ENTERTAINMENT - EVENT ORGANIZ</t>
  </si>
  <si>
    <t>CAMPINA ICE CREAM INDUSTRY</t>
  </si>
  <si>
    <t>GOLD RIBBON - ICE CREAM</t>
  </si>
  <si>
    <t>GOLDA COFFEE - LIQUID COFFEE</t>
  </si>
  <si>
    <t>GOLDA COFFEE,WARDAH,SUNSILK CO-CREATIONS</t>
  </si>
  <si>
    <t>GOLD'S GYM INDONESIA</t>
  </si>
  <si>
    <t>GOLD'S GYM - FITNESS CENTRE</t>
  </si>
  <si>
    <t>ELLEAIR</t>
  </si>
  <si>
    <t>GOO.N - ALL BABY DIAPERS</t>
  </si>
  <si>
    <t>GOOD DAY CAPPUCCINO - INSTANT COFFEE</t>
  </si>
  <si>
    <t>GOOD DAY CHOCOCINNO 3 IN 1 - INSTANT COF</t>
  </si>
  <si>
    <t>GOOD DAY FREEZE - INSTANT COFFEE</t>
  </si>
  <si>
    <t>GOOD DAY GAUL - LIQUID COFFEE</t>
  </si>
  <si>
    <t>GOOD DAY MOCACINNO 3 IN 1 - INSTANT COFF</t>
  </si>
  <si>
    <t>GOOD DAY,HONDA,76RIDER</t>
  </si>
  <si>
    <t>ARNOTT'S INDONESIA</t>
  </si>
  <si>
    <t>GOOD TIME VITA GO! - COOKIES</t>
  </si>
  <si>
    <t>SUNTORY GARUDA BEVERAGE</t>
  </si>
  <si>
    <t>GOODMOOD - FRUIT DRINK</t>
  </si>
  <si>
    <t>GOOGLE ASSISTANT - MOBILE APPLICATION</t>
  </si>
  <si>
    <t>GORIORIO - BISCUIT</t>
  </si>
  <si>
    <t>ETERCON PHARMA</t>
  </si>
  <si>
    <t>GOTIK GOOD ANTISEPTIC - ANTISEPTIC</t>
  </si>
  <si>
    <t>GOVERNMENT OF THE NETHERLANDS</t>
  </si>
  <si>
    <t>GOVERNMENT OF THE NETHERLANDS - GOVERNME</t>
  </si>
  <si>
    <t>GOVERNMENT OF THE REPUBLIC OF CHINA</t>
  </si>
  <si>
    <t>GOVERNMENT OF THE REPUBLIC OF CHINA - GO</t>
  </si>
  <si>
    <t>GOVIT</t>
  </si>
  <si>
    <t>GOVIT SAGON SEREAL - SNACK</t>
  </si>
  <si>
    <t>INDOFOOD CBP SUKSES MAKMUR</t>
  </si>
  <si>
    <t>GOWELL - INSTANT CEREAL</t>
  </si>
  <si>
    <t>GRAB,HOOQ</t>
  </si>
  <si>
    <t>GRAB,KEMENTERIAN KOORD BID MARITIM DAN S</t>
  </si>
  <si>
    <t>GRAB,PERS SEPAKBOLA SELURUH INDONESIA</t>
  </si>
  <si>
    <t>GRAB,TEH PUCUK HARUM,LE MINERALE,VIVO</t>
  </si>
  <si>
    <t>BOOK STORE, BOOK DISTRIBUTOR</t>
  </si>
  <si>
    <t>GRAMEDIA GROUP</t>
  </si>
  <si>
    <t>GRAMEDIA - BOOK STORE</t>
  </si>
  <si>
    <t>SAHID HOTEL</t>
  </si>
  <si>
    <t>GRAND SAHID JAYA - HOTEL</t>
  </si>
  <si>
    <t>GRAND ZURI GROUP</t>
  </si>
  <si>
    <t>GRAND ZURI SERPONG - HOTEL</t>
  </si>
  <si>
    <t>BANGUNPERKASA ADHITAMASENTRA</t>
  </si>
  <si>
    <t>GRC BOARD - FIBER CEMENT BOARD</t>
  </si>
  <si>
    <t>AC, FAN, REFRIG, W-MACHINE, GAS STOVE</t>
  </si>
  <si>
    <t>GREE,JD.ID</t>
  </si>
  <si>
    <t>GREEBEL</t>
  </si>
  <si>
    <t>GREEBEL - COLOUR PENCIL</t>
  </si>
  <si>
    <t>GREENFIELDS INDONESIA</t>
  </si>
  <si>
    <t>GREENFIELDS - ALL MILK PRODUCTS</t>
  </si>
  <si>
    <t>GREENFIELDS - LIQUID MILK</t>
  </si>
  <si>
    <t>GREENFIELDS - YOGURT DRINK</t>
  </si>
  <si>
    <t>GREENLIGHT</t>
  </si>
  <si>
    <t>GREENLIGHT - ALL APPAREL</t>
  </si>
  <si>
    <t>MEN'S WEAR</t>
  </si>
  <si>
    <t>GREENLIGHT - MEN'S WEAR</t>
  </si>
  <si>
    <t>GRUNDFOS PUMPS CORPORATION</t>
  </si>
  <si>
    <t>GRUNDFOS - WATER PUMP</t>
  </si>
  <si>
    <t>CAR BATTERIES</t>
  </si>
  <si>
    <t>GS - BATTERY</t>
  </si>
  <si>
    <t>GUDANG GARAM INT'L - FILTER CLOVE CIG</t>
  </si>
  <si>
    <t>GUDANG GARAM MERAH - CLOVE CIGARETTE</t>
  </si>
  <si>
    <t>GUDANG GARAM SIGNATURE - CLOVE CIGARETTE</t>
  </si>
  <si>
    <t>GUDANG GARAM SIGNATURE MILD - FILTER CLO</t>
  </si>
  <si>
    <t>GUDANG GARAM SURYA - ALL CLOVE CIGARETTE</t>
  </si>
  <si>
    <t>GUDANG GARAM SURYA PROFESIONAL</t>
  </si>
  <si>
    <t>GUDANG GARAM, PT</t>
  </si>
  <si>
    <t>GUDANG GARAM, PT,PERSIB</t>
  </si>
  <si>
    <t>GUDLIVE,TERAS KONSER</t>
  </si>
  <si>
    <t>GUDLIVE,TERAS KONSER,TEASER</t>
  </si>
  <si>
    <t>GANDUM MAS KENCANA</t>
  </si>
  <si>
    <t>HAAN ICE CREAM MIX - ICE CREAM MIX</t>
  </si>
  <si>
    <t>MENTHOLATUM</t>
  </si>
  <si>
    <t>HAGO</t>
  </si>
  <si>
    <t>HAGO - MOBILE APPLICATION</t>
  </si>
  <si>
    <t>HAKUHODO INSTITUTE OF LIFE &amp; LIVING</t>
  </si>
  <si>
    <t>HAKUHODO INSTITUTE OF LIFE &amp; LIVING - CO</t>
  </si>
  <si>
    <t>HALODOC,KEMENTERIAN KESEHATAN RI</t>
  </si>
  <si>
    <t>RESTAURANT HANAMASA</t>
  </si>
  <si>
    <t>HANAMASA - RESTAURANT</t>
  </si>
  <si>
    <t>HANGING GARDEN OF BALI</t>
  </si>
  <si>
    <t>HANGING GARDEN OF BALI - VILLAS</t>
  </si>
  <si>
    <t>LAMPS, LIGHTING SUPPLIES</t>
  </si>
  <si>
    <t>HANNOCHS</t>
  </si>
  <si>
    <t>HANNOCHS - BULB</t>
  </si>
  <si>
    <t>BEIERSDORF</t>
  </si>
  <si>
    <t>HANSAPLAST - PLESTER PEMBALUT LUKA</t>
  </si>
  <si>
    <t>HANSAPLAST KOYO</t>
  </si>
  <si>
    <t>HARPIC PEMBERSIH KAMAR MANDI - LIQUID PO</t>
  </si>
  <si>
    <t>HARPIC POWER PLUS - LIQUID TOILET CLEAR</t>
  </si>
  <si>
    <t>HARVEST GORONTALO INDONESIA</t>
  </si>
  <si>
    <t>HARVEST GORONTALO INDONESIA, PT - CORPOR</t>
  </si>
  <si>
    <t>HASBRO TRANSFORMER - TOYS</t>
  </si>
  <si>
    <t>ASIA SAKTI WAHID FOOD</t>
  </si>
  <si>
    <t>HATARI - BISCUIT</t>
  </si>
  <si>
    <t>HATARI,GEPREK BENSU,TORABIKA CAPPUCCINO</t>
  </si>
  <si>
    <t>HAVAS MEDIA GROUP INDONESIA</t>
  </si>
  <si>
    <t>HAVAS MEDIA GROUP INDONESIA - CORPORATE</t>
  </si>
  <si>
    <t>CLUB BALI RESORTS</t>
  </si>
  <si>
    <t>HAWAII RESORT FAMILY SUITES ANYER - RESO</t>
  </si>
  <si>
    <t>GRATIA HUSADA FARMA (HUFA)</t>
  </si>
  <si>
    <t>H-BOOSTER - FOOD SUPLEMENT SYRUP</t>
  </si>
  <si>
    <t>HEAD &amp; SHOULDERS ANTI DANDRUFF - SHAMPOO</t>
  </si>
  <si>
    <t>HEAD &amp; SHOULDERS SUPREME MOISTURE - ANTI</t>
  </si>
  <si>
    <t>HEAVENLY NUTRITION INDONESIA</t>
  </si>
  <si>
    <t>HEAVENLY BLUSH GREEK STYLE - YOGURT</t>
  </si>
  <si>
    <t>HEEL-SOFT - CRACKED HEEL CREAM</t>
  </si>
  <si>
    <t>HELLO MAYOERS</t>
  </si>
  <si>
    <t>HELLO MAYOERS - CATERING SERVICE</t>
  </si>
  <si>
    <t>CERES MEIJI INDOTAMA</t>
  </si>
  <si>
    <t>HELLO PANDA - BISCUIT</t>
  </si>
  <si>
    <t>HEMAVITON ACTION</t>
  </si>
  <si>
    <t>HEMAVITON C 1000 - VITAMIN</t>
  </si>
  <si>
    <t>HEMAVITON CARDIO - VITAMIN</t>
  </si>
  <si>
    <t>HEMAVITON JOINTCARE MAX - FOOD SUPPLEMEN</t>
  </si>
  <si>
    <t>HEMAVITON STAMINA PLUS KAPSUL - VITAMIN</t>
  </si>
  <si>
    <t>HENSHIN</t>
  </si>
  <si>
    <t>HENSHIN JAKARTA - BAR &amp; RESTAURANT</t>
  </si>
  <si>
    <t>MRA MEDIA GROUP</t>
  </si>
  <si>
    <t>HER WORLD INDONESIA - MAGAZINE</t>
  </si>
  <si>
    <t>HERBA MOJO - FOOD SUPPLEMENT</t>
  </si>
  <si>
    <t>HERBADRINK SARI JAHE - HEALTH DRINK</t>
  </si>
  <si>
    <t>HERBAKOF - COUGH SYRUP</t>
  </si>
  <si>
    <t>HERBALIFE</t>
  </si>
  <si>
    <t>HERBALIFE INDONESIA, PT</t>
  </si>
  <si>
    <t>HERBA UTAMA BEKASI</t>
  </si>
  <si>
    <t>HERBANGIN PLUS HABBATUSSAUDA - TABLET TR</t>
  </si>
  <si>
    <t>HERBORIST - ALL TOILETRIES</t>
  </si>
  <si>
    <t>HERBORIST - FACE MIST</t>
  </si>
  <si>
    <t>HERBORIST - HAND SANITIZER</t>
  </si>
  <si>
    <t>HERBORIST ALOE VERA GEL - MOISTURIZER</t>
  </si>
  <si>
    <t>HERITAGE AMANAH INT'L</t>
  </si>
  <si>
    <t>HERITAGE AMANAH INT'L - CORPORATE</t>
  </si>
  <si>
    <t>HERS PROTEX MAXI WING - SANITARY NAPKIN</t>
  </si>
  <si>
    <t>HEWLETT PACKARD</t>
  </si>
  <si>
    <t>HEWLETT PACKARD - CORPORATE</t>
  </si>
  <si>
    <t>HEWLETT PACKARD - PC NOTEBOOK</t>
  </si>
  <si>
    <t>HEXOS - COUGH DROP</t>
  </si>
  <si>
    <t>HILO CHOCOLATE TARO - POWDER MILK</t>
  </si>
  <si>
    <t>HILO TEEN</t>
  </si>
  <si>
    <t>HIMBARA</t>
  </si>
  <si>
    <t>HIMBARA - ORGANIZATION</t>
  </si>
  <si>
    <t>HIMP KERUKUNAN TANI INDONESIA</t>
  </si>
  <si>
    <t>HIMP PENGUSAHA MUDA IND(HIPMI)</t>
  </si>
  <si>
    <t>HIMP PENGUSAHA MUDA INDONESIA (HIPMI)</t>
  </si>
  <si>
    <t>HIMP PENGUSAHA PRIBUMI INDONESIA</t>
  </si>
  <si>
    <t>COMMERCIAL VEHICLES</t>
  </si>
  <si>
    <t>HINO</t>
  </si>
  <si>
    <t>HINO DUTRO - TRUCK</t>
  </si>
  <si>
    <t>HIT ANTI KECOA - AEROSOL INSECT KILLER</t>
  </si>
  <si>
    <t>HIT EXPERT - AEROSOL INSECT KILLER</t>
  </si>
  <si>
    <t>HIT MAGIC EXPERT - PAPER INSECT KILLER</t>
  </si>
  <si>
    <t>HITACHI</t>
  </si>
  <si>
    <t>HITACHI - CORPORATE</t>
  </si>
  <si>
    <t>HIDUP MAKMUR TERENCANA</t>
  </si>
  <si>
    <t>HMT - TOUR &amp; TRAVEL</t>
  </si>
  <si>
    <t>HOLCIM INDONESIA</t>
  </si>
  <si>
    <t>HOLCIM POWER MAX - CEMENT</t>
  </si>
  <si>
    <t>INTERCONTINENTAL HOTEL GROUP</t>
  </si>
  <si>
    <t>HOLIDAY INN EXPRESS JAKARTA - HOTEL</t>
  </si>
  <si>
    <t>HOLISTICARE - ALL VITAMIN C</t>
  </si>
  <si>
    <t>BEAUTY BESS LAB</t>
  </si>
  <si>
    <t>HOLISTICARE SUPER ESTER C - VITAMIN</t>
  </si>
  <si>
    <t>TRIMASINDO GLOBAL PERKASA</t>
  </si>
  <si>
    <t>HOLLA - ONLINE SHOP</t>
  </si>
  <si>
    <t>HOME CREDIT INDONESIA</t>
  </si>
  <si>
    <t>HOME CREDIT - FINANCIAL INSTITUTION</t>
  </si>
  <si>
    <t>HOMECAREINDO GLOBAL MEDIKA</t>
  </si>
  <si>
    <t>HOMECARE24 - HOME CARE SERVICE</t>
  </si>
  <si>
    <t>HOMELIVING</t>
  </si>
  <si>
    <t>HOMELIVING - TV CHANNEL</t>
  </si>
  <si>
    <t>HOMYPED</t>
  </si>
  <si>
    <t>HOMYPED - CORPORATE</t>
  </si>
  <si>
    <t>HOMYPED - SANDALS</t>
  </si>
  <si>
    <t>HOMYPED - SHOES</t>
  </si>
  <si>
    <t>HOMYPED - SHOES &amp; SANDALS</t>
  </si>
  <si>
    <t>HOMYPED,NISSIN LEMONIA</t>
  </si>
  <si>
    <t>HONDA - ALL MOTORCYCLES</t>
  </si>
  <si>
    <t>HONDA ADV - MOTORCYCLE</t>
  </si>
  <si>
    <t>HONDA BEAT - MOTORCYCLE</t>
  </si>
  <si>
    <t>HONDA BRIO - CAR</t>
  </si>
  <si>
    <t>HONDA CB - MOTORCYCLE</t>
  </si>
  <si>
    <t>HONDA CRF - MOTORCYCLE</t>
  </si>
  <si>
    <t>HONDA CR-V - CAR</t>
  </si>
  <si>
    <t>HONDA GENIO - MOTORCYCLE</t>
  </si>
  <si>
    <t>HONDA GENIO,LENKOTE SUPERSILK ANTI NODA</t>
  </si>
  <si>
    <t>HONDA GENIO,SEDAAP,EXTRA JOSS</t>
  </si>
  <si>
    <t>HONDA HR-V - CAR</t>
  </si>
  <si>
    <t>HONDA MOBILIO - CAR</t>
  </si>
  <si>
    <t>HONDA PCX - MOTORCYCLE</t>
  </si>
  <si>
    <t>HONDA PCX,SAMSUNG</t>
  </si>
  <si>
    <t>HONDA SUPRA GTR - MOTORCYCLE</t>
  </si>
  <si>
    <t>HONDA,GOOD DAY,BANK BJB,MARINA</t>
  </si>
  <si>
    <t>HONDA,KISPRAY GOLD,BEBY</t>
  </si>
  <si>
    <t>HONDA,MUFG,MITSUBISHI,PANASONIC,SUMITOMO</t>
  </si>
  <si>
    <t>HONOR INDONESIA</t>
  </si>
  <si>
    <t>HONOR - SMARTPHONE</t>
  </si>
  <si>
    <t>Bronson</t>
  </si>
  <si>
    <t>HOT HOT BALL - CANDY</t>
  </si>
  <si>
    <t>HOT HOT POP - CANDY</t>
  </si>
  <si>
    <t>HOT WHEELS - TOYS</t>
  </si>
  <si>
    <t>HOT WHEELS CITY - TOYS</t>
  </si>
  <si>
    <t>HOTEL ATLET CENTURY PARK JAKAR</t>
  </si>
  <si>
    <t>HOTEL ATLET CENTURY PARK JAKARTA</t>
  </si>
  <si>
    <t>AMAROOSSA HOTELS</t>
  </si>
  <si>
    <t>HOTEL COSMO AMAROOSSA JAKARTA - HOTEL</t>
  </si>
  <si>
    <t>HOTELS.COM</t>
  </si>
  <si>
    <t>HOTELS.COM - ONLINE SHOP</t>
  </si>
  <si>
    <t>HOTIN - ANALGESIC CREAM</t>
  </si>
  <si>
    <t>HOTIN - BALM</t>
  </si>
  <si>
    <t>HOTIN CREAM - ANALGESIC CREAM</t>
  </si>
  <si>
    <t>HOTIN CREAM STRONG - ANALGESIC CREAM</t>
  </si>
  <si>
    <t>HOTIN KOYO - MEDICAL PLASTER</t>
  </si>
  <si>
    <t>HOUSE FOODS GROUP INC</t>
  </si>
  <si>
    <t>HOUSE - INSTANT CURRY</t>
  </si>
  <si>
    <t>HUAWEI TECHNOLOGIES</t>
  </si>
  <si>
    <t>HUAWEI - CORPORATE</t>
  </si>
  <si>
    <t>AUDIO EQUIPMENTS, SYSTEM, SUPPLIES</t>
  </si>
  <si>
    <t>HUAWEI - EARPHONE</t>
  </si>
  <si>
    <t>HUAWEI APPGALLERY - MOBILE APPLICATION</t>
  </si>
  <si>
    <t>HUAWEI,WHITE-NENG</t>
  </si>
  <si>
    <t>HUFAGRIPP - ALL COLD SYRUP</t>
  </si>
  <si>
    <t>HUTAMA KARYA REALTINDO</t>
  </si>
  <si>
    <t>HUTAMA KARYA, PT</t>
  </si>
  <si>
    <t>HY MANAGEMENT</t>
  </si>
  <si>
    <t>HY MANAGEMENT - RECORDING</t>
  </si>
  <si>
    <t>NUTRI SAINS</t>
  </si>
  <si>
    <t>HYCOCARE FOOT PLAST - PLASTER BANDAGE</t>
  </si>
  <si>
    <t>HYCOCARE KIDDY PLAST - PLASTER BANDAGE</t>
  </si>
  <si>
    <t>HYDRO COCO - THIRST QUENCHER</t>
  </si>
  <si>
    <t>HYDRO MAMMA</t>
  </si>
  <si>
    <t>HYDRO MAMMA - FOOD SUPPLEMENT</t>
  </si>
  <si>
    <t>HYUNDAI H-1 - CAR</t>
  </si>
  <si>
    <t>I RADIO FM</t>
  </si>
  <si>
    <t>I RADIO FM JAKARTA - RADIO STATION</t>
  </si>
  <si>
    <t>DINAMIKA TIGA PILAR</t>
  </si>
  <si>
    <t>IBLEND - VACUUM BLENDER</t>
  </si>
  <si>
    <t>JACO</t>
  </si>
  <si>
    <t>IBRITE - EYE THERAPY EQUIPMENT</t>
  </si>
  <si>
    <t>ICEPERIENCE.ID</t>
  </si>
  <si>
    <t>ICEPERIENCE.ID - MEDIA ONLINE</t>
  </si>
  <si>
    <t>INDOFOOD ASAHI SUKSES BEVERAGE</t>
  </si>
  <si>
    <t>ICHI OCHA - BOTTLED TEA</t>
  </si>
  <si>
    <t>ICHIKO</t>
  </si>
  <si>
    <t>ICHIKO - TV</t>
  </si>
  <si>
    <t>ICHITAN</t>
  </si>
  <si>
    <t>ICHITAN - ALL BEVERAGE</t>
  </si>
  <si>
    <t>IDEAFEST</t>
  </si>
  <si>
    <t>IDEAFEST - EVENT ORGANIZER</t>
  </si>
  <si>
    <t>I-FACE VITAMIN C SERUM - FACE CARE</t>
  </si>
  <si>
    <t>IFREE - MEDICAL PLASTER</t>
  </si>
  <si>
    <t>IGASTRUM SIRUP - FOOD SUPPLEMENT</t>
  </si>
  <si>
    <t>IGOUMROH</t>
  </si>
  <si>
    <t>IGOUMROH - TOURS &amp; TRAVEL</t>
  </si>
  <si>
    <t>IKAPI</t>
  </si>
  <si>
    <t>IKATAN AHLI EKONOMI ISLAM</t>
  </si>
  <si>
    <t>IKATAN AHLI EKONOMI ISLAM - ORGANIZATION</t>
  </si>
  <si>
    <t>IKATAN AKUNTAN INDONESIA</t>
  </si>
  <si>
    <t>IKATAN CENDIKIAWAN MUSLIM IND,PARTAI PER</t>
  </si>
  <si>
    <t>IKATAN CENDIKIAWAN MUSLIM INDO</t>
  </si>
  <si>
    <t>IKATAN CENDIKIAWAN MUSLIM INDONESIA</t>
  </si>
  <si>
    <t>IKATAN DOKTER IND,RECKITT BENCKISER,HARP</t>
  </si>
  <si>
    <t>IKATAN DOKTER INDONESIA,DETTOL</t>
  </si>
  <si>
    <t>IKATAN DOKTER INDONESIA,LE MINERALE</t>
  </si>
  <si>
    <t>IKEA INDONESIA</t>
  </si>
  <si>
    <t>IKEA - HOME INTERIOR</t>
  </si>
  <si>
    <t>ANUGRAH 98 ELEKTRONIK, PT</t>
  </si>
  <si>
    <t>IKEDO - TV</t>
  </si>
  <si>
    <t>ILOTTE.COM</t>
  </si>
  <si>
    <t>ILOTTE.COM - ONLINE SHOP</t>
  </si>
  <si>
    <t>KOREA TOURISM ORGANIZATION</t>
  </si>
  <si>
    <t>IMAGINEYOURKOREA.COM - WEBSITE</t>
  </si>
  <si>
    <t>SOHO GLOBAL HEALTH</t>
  </si>
  <si>
    <t>IMBOOST - EFFERVESCENT VITAMIN</t>
  </si>
  <si>
    <t>IMBOOST - FOOD SUPPLEMENT</t>
  </si>
  <si>
    <t>IMOO INDONESIA</t>
  </si>
  <si>
    <t>IMOO WATCH PHONE - SMARTWATCH</t>
  </si>
  <si>
    <t>IMPORTIR.ORG</t>
  </si>
  <si>
    <t>IMPORTIR.ORG - ORGANIZATION</t>
  </si>
  <si>
    <t>INDAKO TRADING COY</t>
  </si>
  <si>
    <t>INDAKO TRADING COY - MOTORCYCLE DEALER</t>
  </si>
  <si>
    <t>INDIKA ENERGY</t>
  </si>
  <si>
    <t>INDIKA ENERGY - CORPORATE</t>
  </si>
  <si>
    <t>INDIKA</t>
  </si>
  <si>
    <t>INDIKA FOUNDATION - FOUNDATION</t>
  </si>
  <si>
    <t>INDIKA FOUNDATION,BADAN NASIONAL PENANGG</t>
  </si>
  <si>
    <t>INDIKATOR,VOXPOL CENTER</t>
  </si>
  <si>
    <t>USG BORAL</t>
  </si>
  <si>
    <t>INDOBOARD - GYPSUMBOARD</t>
  </si>
  <si>
    <t>SARI INCOFOOD CORP</t>
  </si>
  <si>
    <t>INDOCAFE</t>
  </si>
  <si>
    <t>INDOCAFE CAPPUCCINO - COFFEE</t>
  </si>
  <si>
    <t>INDOCAFE FOUNDATION,UNIV SUMATERA UTARA</t>
  </si>
  <si>
    <t>INDOESKRIM KUL KUL - ICE CREAM</t>
  </si>
  <si>
    <t>INDOFOOD SUKSES MAKMUR, PT</t>
  </si>
  <si>
    <t>INDOMARCO PRISMATAMA</t>
  </si>
  <si>
    <t>INDOMARET - SUPERMARKET</t>
  </si>
  <si>
    <t>INDOMIE,CAP LANG,AVOSKIN,VERILE,EMINA</t>
  </si>
  <si>
    <t>INDOMIE,DECOLITH,HERBORIST,BANK CENTRAL</t>
  </si>
  <si>
    <t>INDOMIE,EXTRA JOSS</t>
  </si>
  <si>
    <t>INDOMIE,KUKU BIMA ENER-G!</t>
  </si>
  <si>
    <t>INDOMIE,ROMA SARI GANDUM</t>
  </si>
  <si>
    <t>INDOMIE,STARCROSS</t>
  </si>
  <si>
    <t>INDOMIE,VIVO</t>
  </si>
  <si>
    <t>INDOMILK - ALL MILK PRODUCTS</t>
  </si>
  <si>
    <t>INDOMILK - FRESH MILK</t>
  </si>
  <si>
    <t>INDOMILK KIDS - LIQUID MILK</t>
  </si>
  <si>
    <t>INDONESIA ASAHAN ALUMINIUM</t>
  </si>
  <si>
    <t>INDONESIA ASAHAN ALUMINIUM - CORPORATE</t>
  </si>
  <si>
    <t>INDONESIA CLIMATE CHANGE TRUST FUND</t>
  </si>
  <si>
    <t>INDONESIA CLIMATE CHANGE TRUST FUND - OR</t>
  </si>
  <si>
    <t>SINARMAS LAND</t>
  </si>
  <si>
    <t>INDONESIA CONVENTION EXHIBITION - CONVEN</t>
  </si>
  <si>
    <t>INDONESIA E SPORT PREMIER LEAGUE</t>
  </si>
  <si>
    <t>INDONESIA E SPORT PREMIER LEAGUE - ORGAN</t>
  </si>
  <si>
    <t>INDONESIA ECONOMIC FORUM</t>
  </si>
  <si>
    <t>INDONESIA ECONOMIC FORUM - CORPORATE</t>
  </si>
  <si>
    <t>INDONESIA FASHION WEEK</t>
  </si>
  <si>
    <t>INDONESIA FASHION WEEK - EXHIBITION</t>
  </si>
  <si>
    <t>INDONESIA INITIATIVE ON MDR TB CARE</t>
  </si>
  <si>
    <t>INDONESIA INITIATIVE ON MDR TB CARE - OR</t>
  </si>
  <si>
    <t>INDONESIA JEWELLERY FAIR</t>
  </si>
  <si>
    <t>INDONESIA JEWELLERY FAIR - EXHIBITION</t>
  </si>
  <si>
    <t>INDONESIA PALM OIL FUND MANAGEMENT AGENCY</t>
  </si>
  <si>
    <t>INDONESIA PALM OIL FUND MANAGEMENT AGENC</t>
  </si>
  <si>
    <t>INDONESIA PORT CORPORATION</t>
  </si>
  <si>
    <t>INDONESIA PORT CORPORATION - CORPORATE</t>
  </si>
  <si>
    <t>PENGEMBANGAN PARIWISATA INDONESIA</t>
  </si>
  <si>
    <t>INDONESIA TOURISM DEVELOPMENT CORPORATIO</t>
  </si>
  <si>
    <t>INDUSTRI JAMU BOROBUDUR, PT - CORPORATE</t>
  </si>
  <si>
    <t>INDUSTRI KERETA API INDONESIA</t>
  </si>
  <si>
    <t>INDUSTRI KERETA API (INKA), PT - CORPORA</t>
  </si>
  <si>
    <t>INEWS,MNC VISION NETWORKS</t>
  </si>
  <si>
    <t>INEWS,PEMDA SUMATERA BARAT</t>
  </si>
  <si>
    <t>MEDIA NUSANTARA CITRA</t>
  </si>
  <si>
    <t>INEWS.ID - MEDIA ONLINE</t>
  </si>
  <si>
    <t>INEZ</t>
  </si>
  <si>
    <t>INEZ - COSMETIC</t>
  </si>
  <si>
    <t>INEZ 900 LUTROUS PRESSED - COMPACT POWDE</t>
  </si>
  <si>
    <t>INEZ 900 SUADE - LIPCOLOR</t>
  </si>
  <si>
    <t>INFINITY HEALTHMAT</t>
  </si>
  <si>
    <t>INFINITY HEALTHMAT - MATTRES</t>
  </si>
  <si>
    <t>INSERTLIVE.COM</t>
  </si>
  <si>
    <t>INSERTLIVE.COM - MEDIA ONLINE</t>
  </si>
  <si>
    <t>INSPIRO SHOW</t>
  </si>
  <si>
    <t>INSPIRO - EVENT ORGANIZER</t>
  </si>
  <si>
    <t>INST AGAMA ISLAM AL GHURABAA</t>
  </si>
  <si>
    <t>INST AGAMA ISLAM AL GHURABAA JKT - COLLE</t>
  </si>
  <si>
    <t>INST PERTANIAN BOGOR</t>
  </si>
  <si>
    <t>INST PERTANIAN STIPER</t>
  </si>
  <si>
    <t>INST PERTANIAN STIPER (INSTIPER) YGA - C</t>
  </si>
  <si>
    <t>INST TEKNOLOGI BANDUNG</t>
  </si>
  <si>
    <t>INST TEKNOLOGI SEPULUH NOPEMBER</t>
  </si>
  <si>
    <t>EYE CARES/DROPS/LOTION</t>
  </si>
  <si>
    <t>STERLING PRODUCT</t>
  </si>
  <si>
    <t>INSTO - EYE DROPS</t>
  </si>
  <si>
    <t>COMBIPHAR</t>
  </si>
  <si>
    <t>INSTO DRY EYES - EYE DROPS</t>
  </si>
  <si>
    <t>INTERNAL GROUP</t>
  </si>
  <si>
    <t>INTERNAL - ALL PRODUCT</t>
  </si>
  <si>
    <t>INTERNAL - BED SHEET</t>
  </si>
  <si>
    <t>INTERSPORT.ID</t>
  </si>
  <si>
    <t>INTERSPORT.ID - MEDIA ONLINE</t>
  </si>
  <si>
    <t>INTI GANDUM - BISCUIT</t>
  </si>
  <si>
    <t>INTIPSELEB.COM</t>
  </si>
  <si>
    <t>INTIPSELEB.COM - MEDIA ONLINE</t>
  </si>
  <si>
    <t>INT'L NGO FORUM ON INDONESIA DEVELOPMENT</t>
  </si>
  <si>
    <t>INVESTREE RADHIKA JAYA</t>
  </si>
  <si>
    <t>INVESTREE - FINANCIAL INSTITUTION</t>
  </si>
  <si>
    <t>INZA - COLD MEDICINE</t>
  </si>
  <si>
    <t>IPG MEDIABRANDS</t>
  </si>
  <si>
    <t>IPG MEDIABRANDS - CORPORATE</t>
  </si>
  <si>
    <t>IRWAN TEAM</t>
  </si>
  <si>
    <t>IRWAN TEAM - HAIR &amp; BEAUTY SALON</t>
  </si>
  <si>
    <t>ISUZU MOTORS LIMITED</t>
  </si>
  <si>
    <t>ISUZU - ALL CARS</t>
  </si>
  <si>
    <t>ISUZU ASTRA MOTOR INDONESIA, PT</t>
  </si>
  <si>
    <t>ISUZU MU-X - CAR</t>
  </si>
  <si>
    <t>ISUZU TRAGA - TRUCK</t>
  </si>
  <si>
    <t>IVAN GUNAWAN - COSMETIC</t>
  </si>
  <si>
    <t>KOSMETIKA ALAM PESONA MANDIRI</t>
  </si>
  <si>
    <t>IZZI POCKET EAU DE COLOGNE - SPRAY COLOG</t>
  </si>
  <si>
    <t>BANK J TRUST INDONESIA</t>
  </si>
  <si>
    <t>J TRUST BANK - CORPORATE</t>
  </si>
  <si>
    <t>URC INDONESIA</t>
  </si>
  <si>
    <t>JACK 'N JILL PIATTOS - SNACK</t>
  </si>
  <si>
    <t>JACO - TV SHOPPING</t>
  </si>
  <si>
    <t>JACO ALKALI WATER - WATER PURIFIER</t>
  </si>
  <si>
    <t>JACO IONMIX SPINE BOOSTER - HEALTH EQUIP</t>
  </si>
  <si>
    <t>JACO JOINT CARE - HEALTH EQUIPMENT</t>
  </si>
  <si>
    <t>JACO KOZUII INFRA MERAH SLIMMING SUIT</t>
  </si>
  <si>
    <t>JACO K-WALK - REFLEXOLOGY SANDALS</t>
  </si>
  <si>
    <t>JACO MINERAL PEELING - BODY CARE</t>
  </si>
  <si>
    <t>JACO NUFAMCO SHAOLIN MOXIBUSTION PLASTER</t>
  </si>
  <si>
    <t>JACO SECRET SLIMMING SUIT - HEALTH EQUIP</t>
  </si>
  <si>
    <t>JACO TEH DADUZI - TRADITIONAL HERBAL</t>
  </si>
  <si>
    <t>JACO TEH PERUT BUNCIT - TRADITIONAL HERB</t>
  </si>
  <si>
    <t>JACO THERAPY &amp; SLIM SAUNA - HEALTH EQUIP</t>
  </si>
  <si>
    <t>JACO TOUCH UP BEAUTY &amp; YOUNG - BEAUTY EQ</t>
  </si>
  <si>
    <t>JACO TOUCH UP YOUNG &amp; BEAUTY - BEAUTY EQ</t>
  </si>
  <si>
    <t>JADE SLIPPER</t>
  </si>
  <si>
    <t>JADE SLIPPER - REFLEXOLOGY SANDALS</t>
  </si>
  <si>
    <t>JAGAIN</t>
  </si>
  <si>
    <t>JAGAIN - FINANCIAL INSTITUTION</t>
  </si>
  <si>
    <t>JAGODANGDUT.COM</t>
  </si>
  <si>
    <t>JAGO DANGDUT - MEDIA ONLINE</t>
  </si>
  <si>
    <t>UNICAN SURYA AGUNG</t>
  </si>
  <si>
    <t>JAGOAN NEON - CANDY</t>
  </si>
  <si>
    <t>JAK CLOTH STORE</t>
  </si>
  <si>
    <t>JAK CLOTH STORE - FACTORY OUTLET</t>
  </si>
  <si>
    <t>TAMAN SAFARI INDONESIA</t>
  </si>
  <si>
    <t>JAKARTA AQUARIUM - RECREATION CENTER</t>
  </si>
  <si>
    <t>KEPPEL LAND</t>
  </si>
  <si>
    <t>JAKARTA GARDEN CITY - RESIDENCE</t>
  </si>
  <si>
    <t>JAKARTA HILTON CONVENTION CENTER</t>
  </si>
  <si>
    <t>JAKARTA HILTON CONVENTION CENTRE</t>
  </si>
  <si>
    <t>JAKARTA INT`L EXPO</t>
  </si>
  <si>
    <t>JAKARTA INT'L EXPO</t>
  </si>
  <si>
    <t>JAKARTA INT'L EXPO,LEAGUE</t>
  </si>
  <si>
    <t>JAKARTA INT'L EXPO,LEAGUE,KOTA KASABLANK</t>
  </si>
  <si>
    <t>JAKARTA TOURISM</t>
  </si>
  <si>
    <t>SIDO MUNCUL</t>
  </si>
  <si>
    <t>JAMU ANAK SEHAT - TRADITIONAL HERBAL</t>
  </si>
  <si>
    <t>JAMU ANTANGIN JRG</t>
  </si>
  <si>
    <t>JAMU ANTANGIN JRG CAIR</t>
  </si>
  <si>
    <t>KEMBANG BULAN FARMA</t>
  </si>
  <si>
    <t>JAMU BERSIH DARAH KEMBANG BULAN</t>
  </si>
  <si>
    <t>JAMU SIDO MUNCUL TOLAK LINU H,LUWAK WHIT</t>
  </si>
  <si>
    <t>JAMU SIDO MUNCUL TOLAK LINU H,SUKSES'S I</t>
  </si>
  <si>
    <t>JAMU SIDO MUNCUL TOLAK LINU H,SUKSES'S,L</t>
  </si>
  <si>
    <t>JAMU SIDO MUNCUL TOLAK LINU HERBAL - LIQ</t>
  </si>
  <si>
    <t>JAMU TOLAK ANGIN ANAK CAIR+MADU SIDO MCL</t>
  </si>
  <si>
    <t>JAMU TOLAK ANGIN CAIR FLU</t>
  </si>
  <si>
    <t>JAMU TOLAK ANGIN CAIR+MADU SIDO MUNCUL</t>
  </si>
  <si>
    <t>JAMU TOLAK ANGIN SIDO MUNCUL BEBAS GULA</t>
  </si>
  <si>
    <t>JAMU TOLAK ANGIN SIDO MUNCUL,LUWAK WHITE</t>
  </si>
  <si>
    <t>JAMU TOLAK ANGIN SIDO MUNCUL,SUKSES'S IS</t>
  </si>
  <si>
    <t>JAMU TOLAK ANGIN,BANK RAKYAT IND BRITAMA</t>
  </si>
  <si>
    <t>JAMU TOLAK ANGIN,SUKSES'S ISI 2,LUWAK WH</t>
  </si>
  <si>
    <t>JAPAN FOUNDATION</t>
  </si>
  <si>
    <t>JAPAN FOUNDATION - FOUNDATION</t>
  </si>
  <si>
    <t>CALBEE</t>
  </si>
  <si>
    <t>JASA MARGA</t>
  </si>
  <si>
    <t>JASA MARGA, PT</t>
  </si>
  <si>
    <t>JASA RAHARDJA</t>
  </si>
  <si>
    <t>JASA RAHARDJA, PT</t>
  </si>
  <si>
    <t>JASA RAHARDJA, PT,DANAREKSA,SIER</t>
  </si>
  <si>
    <t>JASA RAHARJA,KEPOLISIAN RI</t>
  </si>
  <si>
    <t>JASJUS - FRUIT ESSENCE DRINK</t>
  </si>
  <si>
    <t>JAVA - PAINT</t>
  </si>
  <si>
    <t>JAVA FESTIVAL PRODUCTION</t>
  </si>
  <si>
    <t>JAVA FESTIVAL PRODUCTION,BANK BNI</t>
  </si>
  <si>
    <t>JAVA FESTIVAL PRODUCTION,TEASER</t>
  </si>
  <si>
    <t>JAYABOARD</t>
  </si>
  <si>
    <t>JAYABOARD - GYPSUMBOARD</t>
  </si>
  <si>
    <t>JD.ID,BURGER KING,TELKOMSEL MYBUSINESS</t>
  </si>
  <si>
    <t>JEIDO POWER KNEE NEO - HEALTH EQUIPMENT</t>
  </si>
  <si>
    <t>JEIDO POWER LASER - HEALTH EQUIPMENT</t>
  </si>
  <si>
    <t>JEIDO POWER WAIST - HEALTH EQUIPMENT</t>
  </si>
  <si>
    <t>BANK BTPN</t>
  </si>
  <si>
    <t>JENIUS - MOBILE BANKING</t>
  </si>
  <si>
    <t>JERSI - TRADITIONAL HERBAL</t>
  </si>
  <si>
    <t>JESSCOOL - REMEDY DRINK</t>
  </si>
  <si>
    <t>JET2020.BITUBI.ID</t>
  </si>
  <si>
    <t>JET2020.BITUBI.ID - WEBSITE</t>
  </si>
  <si>
    <t>GALENIUM PHARMASIA LABORATORIE</t>
  </si>
  <si>
    <t>JF SULFUR - ALL BATH SOAP</t>
  </si>
  <si>
    <t>FREIGHT FORW',MOVERS,COURIER-S,PARCEL</t>
  </si>
  <si>
    <t>TIKI JALUR NUGRAHA EKAKURIR</t>
  </si>
  <si>
    <t>JNE - COURIER SERVICE</t>
  </si>
  <si>
    <t>JNE,BANK CENTRAL ASIA,ASURANSI AXA INDON</t>
  </si>
  <si>
    <t>JOHN ROBERT POWERS COURSE</t>
  </si>
  <si>
    <t>JOHN ROBERT POWERS - COURSE</t>
  </si>
  <si>
    <t>THE JOHNNY ROCKETS GROUP</t>
  </si>
  <si>
    <t>JOHNNY ROCKETS - FAST FOOD</t>
  </si>
  <si>
    <t>JOHNSON &amp; JOHNSON IND,HABITAT FOR HUMANI</t>
  </si>
  <si>
    <t>JOHNSON &amp; JOHNSON INDONESIA, PT - CORP</t>
  </si>
  <si>
    <t>BABY TALC/POWDER</t>
  </si>
  <si>
    <t>JOINTFIT - ROLLER GEL</t>
  </si>
  <si>
    <t>JOOX</t>
  </si>
  <si>
    <t>JOOX - MOBILE APPLICATION</t>
  </si>
  <si>
    <t>JOTUN INDONESIA</t>
  </si>
  <si>
    <t>JOTUN - PAINT</t>
  </si>
  <si>
    <t>ATALI MAKMUR</t>
  </si>
  <si>
    <t>JOYKO - ALL STATIONARY</t>
  </si>
  <si>
    <t>JUMBO POWER INTERNATIONAL</t>
  </si>
  <si>
    <t>JUMBO - BRAKE FLUID</t>
  </si>
  <si>
    <t>JUNGLELAND ASIA</t>
  </si>
  <si>
    <t>JUNGLELAND ADVENTURE THEME PARK - RECREA</t>
  </si>
  <si>
    <t>JUNGLELAND ADVENTURE THEME PARK,TVRI</t>
  </si>
  <si>
    <t>JX INTERNATIONAL</t>
  </si>
  <si>
    <t>JX INTERNATIONAL - CONVENTION &amp; EXHIBITI</t>
  </si>
  <si>
    <t>JYSK INDONESIA</t>
  </si>
  <si>
    <t>JYSK SCANDINAVIAN LIVING - HOME INTERIOR</t>
  </si>
  <si>
    <t>K VISION - TV CHANNEL</t>
  </si>
  <si>
    <t>K VISION,SMARTFREN</t>
  </si>
  <si>
    <t>KADIN (KAMAR DAGANG &amp; INDUSTRI</t>
  </si>
  <si>
    <t>KADIN (KAMAR DAGANG &amp; INDUSTRI)</t>
  </si>
  <si>
    <t>KADIN (KAMAR DAGANG &amp; INDUSTRI),HIMP PEN</t>
  </si>
  <si>
    <t>KAHMIPRENEUR</t>
  </si>
  <si>
    <t>KAHMIPRENEUR - CORPORATE</t>
  </si>
  <si>
    <t>KAI ACCESS - MOBILE APPLICATION</t>
  </si>
  <si>
    <t>KAI COMMUTER JABODETABEK</t>
  </si>
  <si>
    <t>KAI COMMUTER JABODETABEK, PT - CORPORATE</t>
  </si>
  <si>
    <t>MULTI INDOCITRA</t>
  </si>
  <si>
    <t>KAILA LIGHTENING SKIN CARE - BODY LOTION</t>
  </si>
  <si>
    <t>KALBE FARMA, PT</t>
  </si>
  <si>
    <t>KALPANAX - ALL FUNGICIDE</t>
  </si>
  <si>
    <t>KANDANGQURBAN</t>
  </si>
  <si>
    <t>KANDANGQURBAN - WEBSITE</t>
  </si>
  <si>
    <t>SATYA DJAYA RAYA TRADING COY</t>
  </si>
  <si>
    <t>KANMURI - ROOF TILE</t>
  </si>
  <si>
    <t>GLORIA ORIGITA COSMETICS</t>
  </si>
  <si>
    <t>KANNA - FOOT CARE</t>
  </si>
  <si>
    <t>KANTOR STAF PRESIDEN</t>
  </si>
  <si>
    <t>KANTOR STAF PRESIDEN - GOVERNMENT</t>
  </si>
  <si>
    <t>KAO - CORPORATE</t>
  </si>
  <si>
    <t>KAPAL API - ALL BEVERAGE</t>
  </si>
  <si>
    <t>KAPAL API GLOBAL</t>
  </si>
  <si>
    <t>KAPAL API GLOBAL, PT - CORPORATE</t>
  </si>
  <si>
    <t>KAPAL API SIGNATURE - COFFEE</t>
  </si>
  <si>
    <t>KAPAL API WHITE COFFEE - LIQUID COFFEE</t>
  </si>
  <si>
    <t>KAPAL API,AQUAPROOF</t>
  </si>
  <si>
    <t>KAPAL API,AVITEX</t>
  </si>
  <si>
    <t>KAPAL API,AVITEX,POWER</t>
  </si>
  <si>
    <t>KAPAL API,BUKALAPAK</t>
  </si>
  <si>
    <t>KAPAL API,BUKALAPAK,RUCIKA,PLOSSA,AVITEX</t>
  </si>
  <si>
    <t>KAPAL API,GO JEK</t>
  </si>
  <si>
    <t>KAPAL API,GO JEK,LENKOTE SUNGUARD ALL-IN</t>
  </si>
  <si>
    <t>KAPAL API,HALODOC</t>
  </si>
  <si>
    <t>KAPAL API,HALODOC,LENKOTE SUNGUARD ALL-I</t>
  </si>
  <si>
    <t>KAPAL API,ICHI OCHA MINUMAN TEH MELATI,T</t>
  </si>
  <si>
    <t>KAPAL API,JAMU TOLAK ANGIN SIDO MUNCUL</t>
  </si>
  <si>
    <t>KAPAL API,KIS MINT</t>
  </si>
  <si>
    <t>KAPAL API,LENKOTE SUNGUARD ALL-IN-ONE</t>
  </si>
  <si>
    <t>KAPAL API,LENKOTE SUPERSILK ANTI NODA</t>
  </si>
  <si>
    <t>KAPAL API,NO DROP</t>
  </si>
  <si>
    <t>KAPAL API,OPPO,KIS MINT</t>
  </si>
  <si>
    <t>KAPAL API,PEMDA JAWA TENGAH</t>
  </si>
  <si>
    <t>KAPAL API,PEMDA JAWA TIMUR,RADIO BRASS F</t>
  </si>
  <si>
    <t>KAPAL API,PERUM LISTRIK NEGARA (PLN)</t>
  </si>
  <si>
    <t>KAPAL API,POWER</t>
  </si>
  <si>
    <t>KAPAL API,PURE,POLYSILANE,OMEPROS MINI C</t>
  </si>
  <si>
    <t>KAPAL API,SANKEN,LE MINERALE</t>
  </si>
  <si>
    <t>KAPAL API,TRAX FM,EVENT SEMARANG,INFO KE</t>
  </si>
  <si>
    <t>KAPAL API,VIVO</t>
  </si>
  <si>
    <t>KAPAL API,VIVO,LENKOTE SUPERSILK ANTI NO</t>
  </si>
  <si>
    <t>KAPSIDA HS - TRADITIONAL HERB</t>
  </si>
  <si>
    <t>KAPTEN CHOCOBIZ - CHOCOLATE</t>
  </si>
  <si>
    <t>KARUNIA BERCA INDONESIA</t>
  </si>
  <si>
    <t>KARUNIA BERCA INDONESIA, PT</t>
  </si>
  <si>
    <t>KARYA CITRA NUSANTARA</t>
  </si>
  <si>
    <t>KARYA CITRA NUSANTARA, PT - CORPORATE</t>
  </si>
  <si>
    <t>KATADATA</t>
  </si>
  <si>
    <t>KATADATA - MEDIA ONLINE</t>
  </si>
  <si>
    <t>KAWASAN BERIKAT NUSANTARA</t>
  </si>
  <si>
    <t>KAWASAN BERIKAT NUSANTARA, PT</t>
  </si>
  <si>
    <t>KAYAN</t>
  </si>
  <si>
    <t>KAYAN - ENTERTAINMENT</t>
  </si>
  <si>
    <t>KAYAN,KUAETNIKA</t>
  </si>
  <si>
    <t>PRATESIS</t>
  </si>
  <si>
    <t>KBR PRIME - MEDIA ONLINE</t>
  </si>
  <si>
    <t>KBR.ID</t>
  </si>
  <si>
    <t>KBR.ID - MEDIA ONLINE</t>
  </si>
  <si>
    <t>KEJAKSAAN AGUNG REPUBLIK INDON</t>
  </si>
  <si>
    <t>KEJAKSAAN AGUNG REPUBLIK INDONESIA</t>
  </si>
  <si>
    <t>KELING - TRADITIONAL HERB</t>
  </si>
  <si>
    <t>KELOPLAST - SCAR REDUCTION PLASTER</t>
  </si>
  <si>
    <t>KEMBANG BULAN SALEP KULIT KUNING - SKIN</t>
  </si>
  <si>
    <t>KEMBANG JOYO</t>
  </si>
  <si>
    <t>KEMBANG JOYO - HONEY</t>
  </si>
  <si>
    <t>KEMENTERIAN AGAMA RI</t>
  </si>
  <si>
    <t>KEMENTERIAN AGAMA RI - MINISTRY</t>
  </si>
  <si>
    <t>KEMENTERIAN AGAMA RI,MULTAZAM UTAMA</t>
  </si>
  <si>
    <t>KEMENTERIAN AGAMA RI,PERUM LISTRIK NEGAR</t>
  </si>
  <si>
    <t>KEMENTERIAN AGAMA RI,UNIV ISLAM NEGERI W</t>
  </si>
  <si>
    <t>KEMENTERIAN AGRARIA DAN TATA RUANG,PEGAD</t>
  </si>
  <si>
    <t>KEMENTERIAN AGRARIA DAN TATA RUANG/BADAN</t>
  </si>
  <si>
    <t>KEMENTERIAN BADAN USAHA MILIK N,ANGKASA</t>
  </si>
  <si>
    <t>KEMENTERIAN BADAN USAHA MILIK N,ANTV</t>
  </si>
  <si>
    <t>KEMENTERIAN BADAN USAHA MILIK N,KEMENTER</t>
  </si>
  <si>
    <t>KEMENTERIAN BADAN USAHA MILIK N,TENTARA</t>
  </si>
  <si>
    <t>KEMENTERIAN BADAN USAHA MILIK N,TITIMANG</t>
  </si>
  <si>
    <t>KEMENTERIAN BDN USH MILIK NEG</t>
  </si>
  <si>
    <t>KEMENTERIAN BADAN USAHA MILIK NEG (BUMN)</t>
  </si>
  <si>
    <t>KEMENTERIAN DALAM NEGERI</t>
  </si>
  <si>
    <t>KEMENTERIAN DALAM NEGERI RI - MINISTRY</t>
  </si>
  <si>
    <t>KEMENTERIAN DALAM NEGERI,KEMENTERIAN SEK</t>
  </si>
  <si>
    <t>KEMENTERIAN DESA,PEMB DAERAH T,HONDA</t>
  </si>
  <si>
    <t>KEMENTERIAN DESA,PEMB DAERAH TERTINGGAL DAN TRANSMIGRASI</t>
  </si>
  <si>
    <t>KEMENTERIAN DESA,PEMB DAERAH TERTINGGAL</t>
  </si>
  <si>
    <t>KEMENTERIAN ENERGI &amp; SUMBERDAYA MINERAL RI</t>
  </si>
  <si>
    <t>KEMENTERIAN ENERGI &amp; SUMBERDAYA MINERAL</t>
  </si>
  <si>
    <t>KEMENTERIAN ENERGI &amp; SUMBERDAYA,BPH MIGA</t>
  </si>
  <si>
    <t>KEMENTERIAN ENERGI &amp; SUMBERDAYA,PERTAMIN</t>
  </si>
  <si>
    <t>KEMENTERIAN ENERGI &amp; SUMBERDAYA,PLN,KEME</t>
  </si>
  <si>
    <t>KEMENTERIAN HUKUM &amp; HAM RI</t>
  </si>
  <si>
    <t>KEMENTERIAN HUKUM DAN HAM RI - MINISTRY</t>
  </si>
  <si>
    <t>KEMENTERIAN KELAUTAN&amp;PERIKANAN RI</t>
  </si>
  <si>
    <t>KEMENTERIAN KELAUTAN&amp;PERIKANAN RI - MINI</t>
  </si>
  <si>
    <t>KEMENTERIAN KESEHATAN RI</t>
  </si>
  <si>
    <t>KEMENTERIAN KESEHATAN RI - MINISTRY</t>
  </si>
  <si>
    <t>KEMENTERIAN KESEHATAN RI,AISYIYAH</t>
  </si>
  <si>
    <t>KEMENTERIAN KESEHATAN RI,ANTV</t>
  </si>
  <si>
    <t>KEMENTERIAN KESEHATAN RI,GLOBAL TV</t>
  </si>
  <si>
    <t>KEMENTERIAN KESEHATAN RI,INDOSIAR</t>
  </si>
  <si>
    <t>KEMENTERIAN KESEHATAN RI,JOHNSON &amp; JOHNS</t>
  </si>
  <si>
    <t>KEMENTERIAN KESEHATAN RI,MEDIA NUSANTARA</t>
  </si>
  <si>
    <t>KEMENTERIAN KESEHATAN RI,NOVELL PHARMACE</t>
  </si>
  <si>
    <t>KEMENTERIAN KESEHATAN RI,OCYDIA</t>
  </si>
  <si>
    <t>KEMENTERIAN KESEHATAN RI,RS CIPTO MANGUN</t>
  </si>
  <si>
    <t>KEMENTERIAN KESEHATAN RI,TRANS TV</t>
  </si>
  <si>
    <t>KEMENTERIAN KESEHATAN RI,TVRI</t>
  </si>
  <si>
    <t>KEMENTERIAN KETENAGAKERJAAN RI</t>
  </si>
  <si>
    <t>KEMENTERIAN KETENAGAKERJAAN RI - MINISTR</t>
  </si>
  <si>
    <t>KEMENTERIAN KETENAGAKERJAAN,NET.</t>
  </si>
  <si>
    <t>KEMENTERIAN KEUANGAN RI</t>
  </si>
  <si>
    <t>KEMENTERIAN KEUANGAN RI - MINISTRY</t>
  </si>
  <si>
    <t>KEMENTERIAN KOMUNIKASI DAN I,BADAN EKONO</t>
  </si>
  <si>
    <t>KEMENTERIAN KOMUNIKASI DAN I,BADAN PEREN</t>
  </si>
  <si>
    <t>KEMENTERIAN KOMUNIKASI DAN I,DEWAN KERAJ</t>
  </si>
  <si>
    <t>KEMENTERIAN KOMUNIKASI DAN I,IHAQI</t>
  </si>
  <si>
    <t>KEMENTERIAN KOMUNIKASI DAN I,IHAQI,BAKTI</t>
  </si>
  <si>
    <t>KEMENTERIAN KOMUNIKASI DAN I,METRO TV</t>
  </si>
  <si>
    <t>KEMENTERIAN KOMUNIKASI DAN I,PARFI,KPAI,</t>
  </si>
  <si>
    <t>KEMENTERIAN KOMUNIKASI DAN I,STMM,RANS M</t>
  </si>
  <si>
    <t>KEMENTERIAN KOMUNIKASI DAN I,STMM,TVRI</t>
  </si>
  <si>
    <t>KEMENTERIAN KOMUNIKASI DAN I,TVRI</t>
  </si>
  <si>
    <t>KEMENTERIAN KOM DAN INFO RI</t>
  </si>
  <si>
    <t>KEMENTERIAN KOMUNIKASI DAN INFORMASI RI</t>
  </si>
  <si>
    <t>KEMENTERIAN KOMUNIKASI DAN INFORMASI,CAM</t>
  </si>
  <si>
    <t>KEMENTERIAN KOMUNIKASI DAN INFORMASI,KPI</t>
  </si>
  <si>
    <t>KEMENTERIAN KOMUNIKASI DAN INFORMASI,KPU</t>
  </si>
  <si>
    <t>KEMENTERIAN KOORD BID KEMARITIMAN RI</t>
  </si>
  <si>
    <t>KEMENTERIAN KOORD BID KEMARITIMAN RI - M</t>
  </si>
  <si>
    <t>KEMENTERIAN KOORD BID PEMB MANUSIA DAN K</t>
  </si>
  <si>
    <t>KEMENTERIAN KOORD BID PEMB MANUSIA,BPJS</t>
  </si>
  <si>
    <t>KEMENTERIAN KOORD BIDANG PEREKONOMIAN RI</t>
  </si>
  <si>
    <t>KEMENTERIAN KOORD BID PEREKONOMIAN RI</t>
  </si>
  <si>
    <t>KEMENTERIAN KOORD POLITIK,HUKU</t>
  </si>
  <si>
    <t>KEMENTERIAN KOORD POLITIK,HUKUM&amp;KEAMANAN</t>
  </si>
  <si>
    <t>KEMENTERIAN KOPERASI &amp; UKM RI</t>
  </si>
  <si>
    <t>KEMENTERIAN LINGKUNGAN HIDUP &amp; K,ANTHEUS</t>
  </si>
  <si>
    <t>KEMENTERIAN LINGKUNGAN HIDUP &amp; K,BADAN R</t>
  </si>
  <si>
    <t>KEMENTERIAN LINGKUNGAN HIDUP &amp; K,PEMDA S</t>
  </si>
  <si>
    <t>KEMENTERIAN LINGKUNGAN HIDUP &amp; K,SUMATRA</t>
  </si>
  <si>
    <t>KEMENTERIAN LINGKUNGAN HIDUP &amp; K,TAMAN N</t>
  </si>
  <si>
    <t>KEMENTERIAN LINGKUNGAN HIDUP &amp; KEHUTANAN</t>
  </si>
  <si>
    <t>KEMENTERIAN LUAR NEGERI RI</t>
  </si>
  <si>
    <t>KEMENTERIAN LUAR NEGERI RI - MINISTRY</t>
  </si>
  <si>
    <t>KEMENTERIAN LUAR NEGERI RI,EMBASSY OF TH</t>
  </si>
  <si>
    <t>KEMENTERIAN PARIWISATA &amp; EKONOMI KREATIF RI</t>
  </si>
  <si>
    <t>KEMENTERIAN PARIWISATA &amp; EKONOMI KREATIF</t>
  </si>
  <si>
    <t>KEMENTERIAN PARIWISATA RI</t>
  </si>
  <si>
    <t>KEMENTERIAN PARIWISATA RI - MINISTRY</t>
  </si>
  <si>
    <t>KEMENTERIAN PEKERJAAN UMUM &amp; PERUMAHAN RAKYAT</t>
  </si>
  <si>
    <t>KEMENTERIAN PEKERJAAN UMUM &amp; PERUMAHAN R</t>
  </si>
  <si>
    <t>KEMENTERIAN PEKERJAAN UMUM RI</t>
  </si>
  <si>
    <t>KEMENTERIAN PEKERJAAN UMUM RI - MINISTRY</t>
  </si>
  <si>
    <t>KEMENTERIAN PEMBERDAYAAN PEREMPUAN &amp; PERLINDUNGAN ANAK</t>
  </si>
  <si>
    <t>KEMENTERIAN PEMBERDAYAAN PEREMPUAN &amp; PER</t>
  </si>
  <si>
    <t>KEMENTERIAN PEMUDA &amp; OLAHRAGA RI</t>
  </si>
  <si>
    <t>KEMENTERIAN PEMUDA &amp; OLAHRAGA RI - GOVER</t>
  </si>
  <si>
    <t>KEMENTERIAN PEMUDA &amp; OLAHRAGA RI,FIM,TIK</t>
  </si>
  <si>
    <t>KEMENTERIAN PEMUDA &amp; OLAHRAGA RI,PEMDA J</t>
  </si>
  <si>
    <t>KEMENTERIAN PEMUDA &amp; OLAHRAGA RI,RMI-NU</t>
  </si>
  <si>
    <t>KEMENTERIAN PENDAYAGUNAAN APAR</t>
  </si>
  <si>
    <t>KEMENTERIAN PENDAYAGUNAAN APARATUR NEGAR</t>
  </si>
  <si>
    <t>KEMENTERIAN PENDIDIKAN DAN KEBUD,PEMDA D</t>
  </si>
  <si>
    <t>KEMENTERIAN PENDIDIKAN DAN KEBUD,PERSI,U</t>
  </si>
  <si>
    <t>KEMENTERIAN PENDIDIKAN DAN KEBUD,PSSI,KO</t>
  </si>
  <si>
    <t>KEMENTERIAN PENDIDIKAN DAN KEBUD,RECKITT</t>
  </si>
  <si>
    <t>KEMENTERIAN PENDIDIKAN DAN KEBUDAYAAN RI</t>
  </si>
  <si>
    <t>KEMENTERIAN PENDIDIKAN NASIONAL</t>
  </si>
  <si>
    <t>KEMENTERIAN PENDIDIKAN NASIONAL - MINIST</t>
  </si>
  <si>
    <t>KEMENTERIAN PERDAGANGAN RI</t>
  </si>
  <si>
    <t>KEMENTERIAN PERDAGANGAN RI - MINISTRY</t>
  </si>
  <si>
    <t>KEMENTERIAN PERDAGANGAN RI,BPKN,PEMDA JA</t>
  </si>
  <si>
    <t>KEMENTERIAN PERDAGANGAN RI,DEBINDO,ICE</t>
  </si>
  <si>
    <t>KEMENTERIAN PERHUBUNGAN RI</t>
  </si>
  <si>
    <t>KEMENTERIAN PERHUBUNGAN RI - MINISTRY</t>
  </si>
  <si>
    <t>KEMENTERIAN PERHUBUNGAN RI,ANGKASA PURA,</t>
  </si>
  <si>
    <t>KEMENTERIAN PERHUBUNGAN RI,BADAN PENGELO</t>
  </si>
  <si>
    <t>KEMENTERIAN PERINDUSTRIAN</t>
  </si>
  <si>
    <t>KEMENTERIAN PERINDUSTRIAN RI - MINISTRY</t>
  </si>
  <si>
    <t>KEMENTERIAN PERTAHANAN RI</t>
  </si>
  <si>
    <t>KEMENTERIAN PERTAHANAN RI - MINISTRY</t>
  </si>
  <si>
    <t>KEMENTERIAN PERTANIAN RI</t>
  </si>
  <si>
    <t>KEMENTERIAN PERTANIAN RI - MINISTRY</t>
  </si>
  <si>
    <t>KEMENTERIAN PERTANIAN RI,WAGENINGEN UNIV</t>
  </si>
  <si>
    <t>KEMENTERIAN PERTANIAN,ASURANSI JASINDO</t>
  </si>
  <si>
    <t>KEMENTERIAN PERTANIAN,FAO,USAID</t>
  </si>
  <si>
    <t>KEMENTERIAN RISET &amp; TEKNOLOGI</t>
  </si>
  <si>
    <t>KEMENTERIAN RISET &amp; TEKNOLOGI RI</t>
  </si>
  <si>
    <t>KEMENTERIAN RISET TEK &amp; PEND TINGGI RI</t>
  </si>
  <si>
    <t>KEMENTERIAN RISET TEK &amp; PEND TINGGI,DERA</t>
  </si>
  <si>
    <t>KEMENTERIAN RISET TEK &amp; PEND TINGGI,UNIV</t>
  </si>
  <si>
    <t>KEMENTERIAN SEKRETARIAT NEGARA</t>
  </si>
  <si>
    <t>KEMENTERIAN SEKRETARIAT NEGARA - MINISTR</t>
  </si>
  <si>
    <t>KEMENTERIAN SEKRETARIAT NEGARA,EMTEK GRO</t>
  </si>
  <si>
    <t>KEMENTERIAN SEKRETARIAT NEGARA,NET.</t>
  </si>
  <si>
    <t>KEMENTERIAN SEKRETARIAT NEGARA,TVRI</t>
  </si>
  <si>
    <t>KEMENTERIAN SOSIAL RI</t>
  </si>
  <si>
    <t>KEMENTERIAN SOSIAL RI - MINISTRY</t>
  </si>
  <si>
    <t>KEMENTERIAN TENAGA KERJA,JAKARTA INT'L E</t>
  </si>
  <si>
    <t>KENSHIN - TRADITIONAL HERB</t>
  </si>
  <si>
    <t>KENTUCKY FC,CHANDRA ASRI P,ADARO,JAMU TO</t>
  </si>
  <si>
    <t>FASTFOOD INDONESIA</t>
  </si>
  <si>
    <t>KENTUCKY FRIED CHICKEN - FAST FOOD</t>
  </si>
  <si>
    <t>KENTUCKY FRIED CHICKEN,CHANDRA ASRI PETR</t>
  </si>
  <si>
    <t>KEPOLISIAN REPUBLIK INDONESIA</t>
  </si>
  <si>
    <t>KEPOLISIAN REPUBLIK INDONESIA,MEDIA NUSA</t>
  </si>
  <si>
    <t>KERETA API, PT</t>
  </si>
  <si>
    <t>KESULTANAN DELLI MAIMOON MEDAN</t>
  </si>
  <si>
    <t>KESULTANAN DELLI MAIMOON MEDAN - EMPIRE</t>
  </si>
  <si>
    <t>KHONG GUAN</t>
  </si>
  <si>
    <t>KHONG GUAN - BISCUIT</t>
  </si>
  <si>
    <t>KHONG GUAN CLASSIC - CHOCOLATE WAFER</t>
  </si>
  <si>
    <t>KHONG GUAN MALKIST COKELAT - BISCUIT</t>
  </si>
  <si>
    <t>KIKKOMAN</t>
  </si>
  <si>
    <t>KIKKOMAN, PT - CORPORATE</t>
  </si>
  <si>
    <t>Pandaria Makmur</t>
  </si>
  <si>
    <t>KIKO - ICE STICK</t>
  </si>
  <si>
    <t>MNC GAMES</t>
  </si>
  <si>
    <t>KIKO RUN - GAME ONLINE</t>
  </si>
  <si>
    <t>KIKO TROPICAL - ICE STICK</t>
  </si>
  <si>
    <t>MADUSARI NUSAPERDANA</t>
  </si>
  <si>
    <t>KIMBO - SAUSAGE</t>
  </si>
  <si>
    <t>KIN BULGARIAN STYLE YOGURT - YOGURT</t>
  </si>
  <si>
    <t>KINDEREN - DIAPER RASH CREAM</t>
  </si>
  <si>
    <t>KINDEREN BABY BALSAM - BABY BALM</t>
  </si>
  <si>
    <t>KINO SENTRA INDUSTRINDO</t>
  </si>
  <si>
    <t>KINO CHEW 2 BALL - CANDY</t>
  </si>
  <si>
    <t>KINO GROUP</t>
  </si>
  <si>
    <t>KINO GROUP - CORPORATE</t>
  </si>
  <si>
    <t>KIRANTI - MINUMAN HAID</t>
  </si>
  <si>
    <t>KIS MINT - CANDY</t>
  </si>
  <si>
    <t>KISPRAY AMORIS 3IN1 - PELICIN PAKAIAN</t>
  </si>
  <si>
    <t>KISPRAY GOLD - SMOOTHER FABRIC</t>
  </si>
  <si>
    <t>KISPRAY GOLD,FORCE MAGIC 2 IN 1,SOFFELL</t>
  </si>
  <si>
    <t>KISPRAY GOLD,FORCE MAGIC 2 IN 1,SOFFELL,</t>
  </si>
  <si>
    <t>KISPRAY GOLD,MICROLAX,VIVO</t>
  </si>
  <si>
    <t>KISPRAY GOLD,NOURISH SKIN</t>
  </si>
  <si>
    <t>KIT KAT - CHOCOLATE WAFER</t>
  </si>
  <si>
    <t>SHOE POLISH</t>
  </si>
  <si>
    <t>PRODENTA INDONESIA</t>
  </si>
  <si>
    <t>KIWI - SHOE POLISH</t>
  </si>
  <si>
    <t>GS CALTEX</t>
  </si>
  <si>
    <t>KIXX - MOTORCYCLE OIL LUBRICANT</t>
  </si>
  <si>
    <t>KLIKDOKTER.COM</t>
  </si>
  <si>
    <t>KLIKDOKTER - MOBILE APPLICATION</t>
  </si>
  <si>
    <t>KLIKDOKTER,HANNOCHS</t>
  </si>
  <si>
    <t>KLIKDOKTER,LUWAK WHITE KOFFIE LESS SUGAR</t>
  </si>
  <si>
    <t>KLIKDOKTER,RUCIKA</t>
  </si>
  <si>
    <t>KLIKDOKTER.COM - WEBSITE</t>
  </si>
  <si>
    <t>KLIR-Y - FOOD SUPPLEMENT</t>
  </si>
  <si>
    <t>KNOWLEDGE LINK INTERCULTURAL SCHOOL</t>
  </si>
  <si>
    <t>KNOWLEDGE LINK INTERCULTURAL SCHOOL - SC</t>
  </si>
  <si>
    <t>KOBE - ALL FOOD PRODUCTS</t>
  </si>
  <si>
    <t>KOBE - SEASONED FLOUR</t>
  </si>
  <si>
    <t>KOBE BAKWAN KRESS - SEASONED FLUOR</t>
  </si>
  <si>
    <t>KOBE KENTUCKY SUPER CRISPY-SEASONED FLUO</t>
  </si>
  <si>
    <t>KOBE SELERA - OYSTER SAUCE</t>
  </si>
  <si>
    <t>KOBE TEPUNG BUMBU - SEASONED FLUOR</t>
  </si>
  <si>
    <t>KODOMO - CHILDREN'S BODY WASH</t>
  </si>
  <si>
    <t>KODOMO - CHILDREN'S SHAMPOO</t>
  </si>
  <si>
    <t>KODOMO KIDS 6+ - TOOTHPASTE &amp; TOOTHBRUSH</t>
  </si>
  <si>
    <t>KODOMO LION - ALL TOILETRIES</t>
  </si>
  <si>
    <t>KODOMO LION - TOOTHPASTE</t>
  </si>
  <si>
    <t>KODOMO LION - TOOTHPASTE &amp; TOOTHBRUSH</t>
  </si>
  <si>
    <t>KOEPOE KOEPOE</t>
  </si>
  <si>
    <t>KOEPOE KOEPOE - ALL FOOD PRODUCT</t>
  </si>
  <si>
    <t>KOEPOE KOEPOE,MAMA LEMON</t>
  </si>
  <si>
    <t>KOEPOE KOEPOE,MAMA LIME CHARCOAL</t>
  </si>
  <si>
    <t>KOEPOE KOEPOE,SEDAAP</t>
  </si>
  <si>
    <t>KOI WORLD TRAVEL</t>
  </si>
  <si>
    <t>KOI WORLD TRAVEL - TOURS &amp; TRAVEL</t>
  </si>
  <si>
    <t>KO-IN TOKO INDONESIA</t>
  </si>
  <si>
    <t>KO-IN TOKO INDONESIA - MOBILE APPLICATIO</t>
  </si>
  <si>
    <t>UNGGUL INDO MODERN SEJAHTERA</t>
  </si>
  <si>
    <t>KOKOLA MALKIST SUSU - BISCUIT</t>
  </si>
  <si>
    <t>KOLAM IKAN CREATIVE COMMUNICATION</t>
  </si>
  <si>
    <t>KOLAM IKAN CREATIVE COMMUNICATION - EVEN</t>
  </si>
  <si>
    <t>KOMISI APARATUR SIPIL NEGARA (KASN)</t>
  </si>
  <si>
    <t>KOMISI APARATUR SIPIL NEGARA - GOVERNMEN</t>
  </si>
  <si>
    <t>KOMISI KEJAKSAAN REPUBLIK INDONESIA</t>
  </si>
  <si>
    <t>KOMISI KEJAKSAAN RI - GOVERMENT</t>
  </si>
  <si>
    <t>KOMISI NASIONAL PEREMPUAN</t>
  </si>
  <si>
    <t>KOMISI NASIONAL PEREMPUAN - GOVERNMENT</t>
  </si>
  <si>
    <t>KOMISI NASIONAL PEREMPUAN,KOMISI PENYIAR</t>
  </si>
  <si>
    <t>KOMISI OMBUDSMAN NASIONAL</t>
  </si>
  <si>
    <t>KPK</t>
  </si>
  <si>
    <t>KOMISI PEMBERANTASAN KORUPSI (KPK)</t>
  </si>
  <si>
    <t>KOMISI PEMBERANTASAN KORUPSI,ANTV</t>
  </si>
  <si>
    <t>KOMISI PEMBERANTASAN KORUPSI,MEDIA NUSAN</t>
  </si>
  <si>
    <t>KOMISI PEMBERANTASAN KORUPSI,TRANS7</t>
  </si>
  <si>
    <t>KOMISI PEMBERANTASAN KORUPSI,TVRI</t>
  </si>
  <si>
    <t>KOMISI PEMILIHAN UMUM (KPU)</t>
  </si>
  <si>
    <t>KOMISI PEMILIHAN UMUM,KOMISI PEMBERANTAS</t>
  </si>
  <si>
    <t>KOMISI PENYIARAN IND,TRANS TV</t>
  </si>
  <si>
    <t>KOMISI PENYIARAN IND,TRANS TV,TRANS7</t>
  </si>
  <si>
    <t>KOMISI PENYIARAN INDONESIA</t>
  </si>
  <si>
    <t>KOMISI PENYIARAN INDONESIA,INEWS</t>
  </si>
  <si>
    <t>KOMISI PENYIARAN INDONESIA,MEDIA NUSANTA</t>
  </si>
  <si>
    <t>KOMISI PENYIARAN INDONESIA,PEMDA JAWA TI</t>
  </si>
  <si>
    <t>KOMISI PENYIARAN INDONESIA,TRANS7</t>
  </si>
  <si>
    <t>KOMISI PERLINDUNGAN ANAK IND</t>
  </si>
  <si>
    <t>KOMISI PERLINDUNGAN ANAK INDONESIA(KPAI)</t>
  </si>
  <si>
    <t>KOMITE EKONOMI DAN INDUSTRI NASIONAL</t>
  </si>
  <si>
    <t>KOMITE EKONOMI DAN INDUSTRI NASIONAL - C</t>
  </si>
  <si>
    <t>KOMITE OLAH RAGA NASIONAL INDO</t>
  </si>
  <si>
    <t>KOMITE OLAH RAGA NASIONAL INDONESIA(KONI</t>
  </si>
  <si>
    <t>KOMITE OLIMPIADE INDONESIA</t>
  </si>
  <si>
    <t>KOMITE OLIMPIADE INDONESIA - ORGANIZATIO</t>
  </si>
  <si>
    <t>KOMIX HERBAL,FAIR &amp; LOVELY</t>
  </si>
  <si>
    <t>KOMIX HERBAL,FAIR &amp; LOVELY,LUWAK WHITE K</t>
  </si>
  <si>
    <t>KOMODO</t>
  </si>
  <si>
    <t>KOMODO - COOKWARE</t>
  </si>
  <si>
    <t>GRAMEDIA</t>
  </si>
  <si>
    <t>KOMPAS - NEWSPAPER</t>
  </si>
  <si>
    <t>KOMPAS GRAMEDIA</t>
  </si>
  <si>
    <t>KOMPAS TV,KOMISI PEMILIHAN UMUM (KPU)</t>
  </si>
  <si>
    <t>KOMPAS TV,KREAVI,INSTAGRAM</t>
  </si>
  <si>
    <t>KOMPAS TV,PLAZA INDONESIA</t>
  </si>
  <si>
    <t>KOMPAS,APP SINARMAS,SINARMAS LAND,EKA HO</t>
  </si>
  <si>
    <t>KOMPAS,BANK CIMB NIAGA</t>
  </si>
  <si>
    <t>KOMPAS,GARUDA,SKF,ORAGA</t>
  </si>
  <si>
    <t>KOMPAS,GARUDA,SKF,SUZUKI</t>
  </si>
  <si>
    <t>KOMPAS,KOMPAS 100,KONTAN</t>
  </si>
  <si>
    <t>KOMPAS CYBER MEDIA</t>
  </si>
  <si>
    <t>KOMPAS.COM - MEDIA ONLINE</t>
  </si>
  <si>
    <t>KOMPAS.ID</t>
  </si>
  <si>
    <t>KOMPAS.ID - MEDIA ONLINE</t>
  </si>
  <si>
    <t>KOMUNITAS SALIHARA</t>
  </si>
  <si>
    <t>KONFERENSI WALI GEREJA IND</t>
  </si>
  <si>
    <t>KONFERENSI WALI GEREJA INDONESIA (KWI)</t>
  </si>
  <si>
    <t>RANGE OF MEDICAL/PHARMACEUTICAL PRODS</t>
  </si>
  <si>
    <t>KONICARE - ALL MEDICINES</t>
  </si>
  <si>
    <t>KONICARE MINYAK KAYU PUTIH PLUS - CAJUPU</t>
  </si>
  <si>
    <t>KONICARE MINYAK TELON PLUS - TELON OIL</t>
  </si>
  <si>
    <t>KONSEND</t>
  </si>
  <si>
    <t>KONSEND - FOOD SUPPLEMENT</t>
  </si>
  <si>
    <t>KONVERMEX - ALL ANTHELMINTICS</t>
  </si>
  <si>
    <t>KOBAYASHI</t>
  </si>
  <si>
    <t>KOOLFEVER - COOLING GEL SHEET</t>
  </si>
  <si>
    <t>KOPI UNITED</t>
  </si>
  <si>
    <t>KOPI UNITED - CORPORATE</t>
  </si>
  <si>
    <t>KOPIKO - CANDY</t>
  </si>
  <si>
    <t>KOPIKO 78C - LIQUID COFFEE</t>
  </si>
  <si>
    <t>KOPIKO 78C,ANTANGIN</t>
  </si>
  <si>
    <t>KOPIKO 78C,PLOSSA</t>
  </si>
  <si>
    <t>KORAN SINDO - NEWSPAPER</t>
  </si>
  <si>
    <t>KORAN SINDO,SINDONEWS.COM</t>
  </si>
  <si>
    <t>KOREA GLOW YUZU - BODY WASH</t>
  </si>
  <si>
    <t>KOREA GLOW,TANTAN,VERILE ACNE BLEMISH CR</t>
  </si>
  <si>
    <t>KOREA NATIONAL TOURISM CORPORA</t>
  </si>
  <si>
    <t>KOREA NATIONAL TOURISM CORPORATION</t>
  </si>
  <si>
    <t>KORPS PEGAWAI REPUBLIK IND,PERTAMINA,TEL</t>
  </si>
  <si>
    <t>KORPRI</t>
  </si>
  <si>
    <t>KORPS PEGAWAI REPUBLIK INDONESIA</t>
  </si>
  <si>
    <t>PAKUWON GROUP</t>
  </si>
  <si>
    <t>KOTA KASABLANKA</t>
  </si>
  <si>
    <t>KOVEE JAYA INDONESIA</t>
  </si>
  <si>
    <t>KOVEE - AMUSEMENT</t>
  </si>
  <si>
    <t>INDO ABADI SARIMAKMUR</t>
  </si>
  <si>
    <t>KOYO CABE</t>
  </si>
  <si>
    <t>KPPSM</t>
  </si>
  <si>
    <t>KPPSM - COURSE</t>
  </si>
  <si>
    <t>KPU RI PEMILU 2019 - MOBILE APPLICATION</t>
  </si>
  <si>
    <t>KRAFT</t>
  </si>
  <si>
    <t>KRAFT CHEDDAR - CHEESE</t>
  </si>
  <si>
    <t>KRAFT MINI OREO - BISCUIT</t>
  </si>
  <si>
    <t>KRAFT OREO SELECTION - BISCUIT</t>
  </si>
  <si>
    <t>KRATINGDAENG,LUWAK KOPI+GULA</t>
  </si>
  <si>
    <t>KRATINGDAENG,MEDIA NUSANTARA CITRA</t>
  </si>
  <si>
    <t>FINACCEL</t>
  </si>
  <si>
    <t>KREDIVO - FINANCIAL INSTITUTION</t>
  </si>
  <si>
    <t>KRIP KRIP TORTILLA - SNACK</t>
  </si>
  <si>
    <t>KRIP KRIP TORTILLA,BANK CENTRAL ASIA SAK</t>
  </si>
  <si>
    <t>KRIS BEE KRUNCHY - SNACK</t>
  </si>
  <si>
    <t>KRIS BEE PILLOW - SNACK</t>
  </si>
  <si>
    <t>KSHOP - ONLINE SHOP</t>
  </si>
  <si>
    <t>ASIA PUTRA PERKASA</t>
  </si>
  <si>
    <t>KTM - ALL MOTORCYCLE</t>
  </si>
  <si>
    <t>KUKU BIMA ENER-G! - ENERGY DRINK</t>
  </si>
  <si>
    <t>KUKU BIMA ENER-G! + VIT C - ENERGY DRINK</t>
  </si>
  <si>
    <t>KUKU BIMA ENER-G! + VIT C,LUWAK WHITE KO</t>
  </si>
  <si>
    <t>KUKU BIMA ENER-G! + VIT C,SEDAAP</t>
  </si>
  <si>
    <t>KUKU BIMA ENER-G! + VIT C,SUKSES'S ISI 2</t>
  </si>
  <si>
    <t>KUKU BIMA ENER-G! + VIT C,SUKSES'S,LUWAK</t>
  </si>
  <si>
    <t>KUKU BIMA ENER-G! + VIT C,VIDIO</t>
  </si>
  <si>
    <t>KUKU BIMA ENER-G!,SUKSES'S ISI 2</t>
  </si>
  <si>
    <t>KUKU BIMA ENER-G!,SUKSES'S ISI 2,LUWAK W</t>
  </si>
  <si>
    <t>KUKU BIMA ENER-G!,VIDIO</t>
  </si>
  <si>
    <t>KUMON COURSE</t>
  </si>
  <si>
    <t>KUMON - COURSE</t>
  </si>
  <si>
    <t>KURNIA</t>
  </si>
  <si>
    <t>KURNIA - SYRUP</t>
  </si>
  <si>
    <t>TARAKUSUMA INDAH</t>
  </si>
  <si>
    <t>KYT - HELMET</t>
  </si>
  <si>
    <t>KYT,KOPIKO 78C</t>
  </si>
  <si>
    <t>L.A. BOLD - FILTER CLOVE CIGARETTE</t>
  </si>
  <si>
    <t>L.A. FILTERED - FILTER CLOVE CIGARETTE</t>
  </si>
  <si>
    <t>L.A. LIGHTS - FILTER CLOVE CIGARETTE</t>
  </si>
  <si>
    <t>LA FONTE - ALL PASTA</t>
  </si>
  <si>
    <t>PT. INDOFOOD SUKSES MAKMUR TBK</t>
  </si>
  <si>
    <t>LA FONTE - SPAGHETTI</t>
  </si>
  <si>
    <t>REMBAKA</t>
  </si>
  <si>
    <t>LA TULIPE ACTIVE SERIES - COSMETIC</t>
  </si>
  <si>
    <t>LA TULIPE GLOW BB CUSHION - COMPACT POWD</t>
  </si>
  <si>
    <t>MOTASA INDONESIA</t>
  </si>
  <si>
    <t>LADAKU - GROUND PEPPER</t>
  </si>
  <si>
    <t>LADY ROSE - BED SHEET</t>
  </si>
  <si>
    <t>L'AGIE CHOCOLATE</t>
  </si>
  <si>
    <t>L'AGIE SAFARI - MEISES</t>
  </si>
  <si>
    <t>LAKME ABSOLUTE REINVENT</t>
  </si>
  <si>
    <t>LAKME 9TO5 NATURALE - COSMETIC</t>
  </si>
  <si>
    <t>LAKME 9TO5 REINVENT PRIMER+MATTE CUSHION</t>
  </si>
  <si>
    <t>LAKUPON</t>
  </si>
  <si>
    <t>LAKUPON - ONLINE SHOP</t>
  </si>
  <si>
    <t>LANGNIS</t>
  </si>
  <si>
    <t>LANGNIS - TRADITIONAL HERBAL</t>
  </si>
  <si>
    <t>SINDE BUDI SENTOSA</t>
  </si>
  <si>
    <t>LARUTAN PENYEGAR CAP BADAK - REMEDY DRIN</t>
  </si>
  <si>
    <t>LARUTAN PENYEGAR CAP BADAK,LUWAK WHITE K</t>
  </si>
  <si>
    <t>LARUTAN PENYEGAR CAP BADAK,MIGELAS</t>
  </si>
  <si>
    <t>LARUTAN PENYEGAR CAP BADAK,NUVO</t>
  </si>
  <si>
    <t>LASEGAR - REMEDY DRINK</t>
  </si>
  <si>
    <t>LASEGAR SP - REMEDY DRINK</t>
  </si>
  <si>
    <t>LA-STREETBALL.COM</t>
  </si>
  <si>
    <t>LA-STREETBALL.COM - MEDIA ONLINE</t>
  </si>
  <si>
    <t>LAURIER RELAX NIGHT - SANITARY NAPKINS</t>
  </si>
  <si>
    <t>LAXADINE SYRUP - STOMACH REMEDY</t>
  </si>
  <si>
    <t>LAXAREC - STOMACH REMEDY FOR CHILDREN</t>
  </si>
  <si>
    <t>LAZADA.CO.ID,BANK RAKYAT IND BRIMO</t>
  </si>
  <si>
    <t>LE EMINENCE HOTEL CONVENTION &amp; RESORT</t>
  </si>
  <si>
    <t>LE EMINENCE CILOTO PUNCAK - HOTEL &amp; RESO</t>
  </si>
  <si>
    <t>LE MINERALE,NUVO,LARUTAN PENYEGAR CAP BA</t>
  </si>
  <si>
    <t>LE MINERALE,PERHIMP DOKTER UMUM INDONESI</t>
  </si>
  <si>
    <t>LE MINERALE,PERUM LISTRIK NEGARA (PLN)</t>
  </si>
  <si>
    <t>LE MINERALE,WADIMOR PRIMER</t>
  </si>
  <si>
    <t>CENTRAL CIPTA MURDAYA</t>
  </si>
  <si>
    <t>LEAGUE - SPORT SHOES</t>
  </si>
  <si>
    <t>LEGEND HERO</t>
  </si>
  <si>
    <t>LEGEND HERO - TOYS</t>
  </si>
  <si>
    <t>LEMB AMIL ZAKAT NAS (LAZIS)MUH</t>
  </si>
  <si>
    <t>LEMB AMIL ZAKAT NAS (LAZIS) MUHAMMADIYAH</t>
  </si>
  <si>
    <t>LEMB AMIL ZAKAT NAS AL IRSYAD AL ISLAMIYAH</t>
  </si>
  <si>
    <t>LEMB AMIL ZAKAT NAS AL IRSYAD AL ISLAMIY</t>
  </si>
  <si>
    <t>LEMB KETAHANAN NASIONAL RI</t>
  </si>
  <si>
    <t>LEMIGAS</t>
  </si>
  <si>
    <t>LEMB MINYAK &amp; GAS BUMI (LEMIGAS)</t>
  </si>
  <si>
    <t>LEMB MINYAK &amp; GAS BUMI (LEMIGAS),PERTAMI</t>
  </si>
  <si>
    <t>LEMB MINYAK &amp; GAS BUMI,EXXONMOBIL</t>
  </si>
  <si>
    <t>LEMB MINYAK &amp; GAS BUMI,MIND ID,CONOCOPHI</t>
  </si>
  <si>
    <t>LEMB MINYAK &amp; GAS BUMI,PERTAMINA,ELNUSA</t>
  </si>
  <si>
    <t>LEMB MINYAK &amp; GAS BUMI,PETROCHINA</t>
  </si>
  <si>
    <t>LEMB PENJAMIN SIMPANAN</t>
  </si>
  <si>
    <t>LEMB PUSAT PENGENDALI PEGANGKATAN &amp; PEMBELAJARAN PEGAWAI NEGARA</t>
  </si>
  <si>
    <t>LEMB PUSAT PENGENDALI PEGANGKATAN &amp; PEMB</t>
  </si>
  <si>
    <t>LEMB SENSOR FILM RI</t>
  </si>
  <si>
    <t>LEMB SENSOR FILM RI - GOVERMENT</t>
  </si>
  <si>
    <t>LEMB SURVEI KEDAI KOPI</t>
  </si>
  <si>
    <t>LEMB SURVEI KEDAI KOPI - ORGANIZATION</t>
  </si>
  <si>
    <t>LEMONILO INDONESIA SEHAT</t>
  </si>
  <si>
    <t>LEMONILO - INSTANT NOODLE</t>
  </si>
  <si>
    <t>LENKOTE PAINTS</t>
  </si>
  <si>
    <t>LENKOTE SUNGUARD ALL-IN-ONE - PAINT</t>
  </si>
  <si>
    <t>LENKOTE SUNGUARD ALL-IN-ONE,ANTANGIN,OB</t>
  </si>
  <si>
    <t>LENKOTE SUNGUARD ALL-IN-ONE,ROSE BRAND</t>
  </si>
  <si>
    <t>LENKOTE SUNGUARD ALL-IN-ONE,STIMUNO,ROSE</t>
  </si>
  <si>
    <t>AVIA AVIAN</t>
  </si>
  <si>
    <t>LENKOTE SUPERSILK ANTI NODA - PAINT</t>
  </si>
  <si>
    <t>LENKOTE SUPERSILK ANTI NODA,RUCIKA</t>
  </si>
  <si>
    <t>LENOVO</t>
  </si>
  <si>
    <t>LENOVO - PC NOTEBOOK</t>
  </si>
  <si>
    <t>LENSA COMMUNITY</t>
  </si>
  <si>
    <t>LENSA COMMUNITY - COMMUNITY</t>
  </si>
  <si>
    <t>LEOMAX</t>
  </si>
  <si>
    <t>LEOMAX - ONLINE SHOP</t>
  </si>
  <si>
    <t>LES' COPAQUE</t>
  </si>
  <si>
    <t>LES' COPAQUE - PRODUCTION HOUSE</t>
  </si>
  <si>
    <t>LG ELECTRONICS INDONESIA</t>
  </si>
  <si>
    <t>LG - AIR CONDITIONER</t>
  </si>
  <si>
    <t>LG - ALL ELECT H/H APPLIANCES</t>
  </si>
  <si>
    <t>LG - CORPORATE</t>
  </si>
  <si>
    <t>LIANG CHA ADEM SEJUK - REMEDY DRINK</t>
  </si>
  <si>
    <t>MNC LAND</t>
  </si>
  <si>
    <t>LIDO LAKE RESORT BOGOR - RESORT</t>
  </si>
  <si>
    <t>LIFE STYLE</t>
  </si>
  <si>
    <t>LIFE STYLE - CORPORATE</t>
  </si>
  <si>
    <t>LIFE STYLE,THE ONE ENTREPRENUER CORP</t>
  </si>
  <si>
    <t>LIFEBUOY - ALL TOILETRIES</t>
  </si>
  <si>
    <t>LIFEBUOY TOTAL 10 - HAND WASH LIQUID</t>
  </si>
  <si>
    <t>LIFREE - ADULT DIAPERS</t>
  </si>
  <si>
    <t>FINTEK KARYA NUSANTARA</t>
  </si>
  <si>
    <t>LINKAJA! - MOBILE APPLICATION</t>
  </si>
  <si>
    <t>LIP ICE - LIP GLOSS</t>
  </si>
  <si>
    <t>LIP ICE SHEER COLOR - LIP CONDITIONER</t>
  </si>
  <si>
    <t>WARNER LAMBERT/JOHNSON&amp;JOHNSON(06/2012)</t>
  </si>
  <si>
    <t>LISTERINE SIWAK - MOUTHWASH</t>
  </si>
  <si>
    <t>PHAPROS</t>
  </si>
  <si>
    <t>LIVRON B.PLEX - VITAMIN</t>
  </si>
  <si>
    <t>L-MEN 2 GO - NON FAT LIQUID MILK</t>
  </si>
  <si>
    <t>L-MEN GAIN MASS - NON FAT MILK POWDER</t>
  </si>
  <si>
    <t>L-MEN,TOKOPEDIA</t>
  </si>
  <si>
    <t>LOGGO</t>
  </si>
  <si>
    <t>LOGGO - SHOES</t>
  </si>
  <si>
    <t>LOLA BAKERY - GAME ONLINE</t>
  </si>
  <si>
    <t>LOLI PENDEKAR BIRU - CANDY</t>
  </si>
  <si>
    <t>LONDON SCHOOL OF PUBLIC RELATI</t>
  </si>
  <si>
    <t>LONDON SCHOOL OF PUBLIC RELATIONS</t>
  </si>
  <si>
    <t>L'OREAL</t>
  </si>
  <si>
    <t>L'OREAL COLOR RICHE MATTE - LIPSTICK</t>
  </si>
  <si>
    <t>L'OREAL REVITALIFT CRYSTAL MICRO-ESSENCE</t>
  </si>
  <si>
    <t>L'OREAL REVITALIFT PRO-YOUTH - FACIAL MA</t>
  </si>
  <si>
    <t>L'OREAL ROUGE SIGNATURE MATTE COLOR INK</t>
  </si>
  <si>
    <t>L'OREAL UV PERFECT MATTE &amp; FRESH - MOIST</t>
  </si>
  <si>
    <t>LORIN HOTEL</t>
  </si>
  <si>
    <t>LORIN SENTUL BOGOR - HOTEL</t>
  </si>
  <si>
    <t>LOTTE GROUP</t>
  </si>
  <si>
    <t>LOTTE - CORPORATE</t>
  </si>
  <si>
    <t>LOTTE INDONESIA</t>
  </si>
  <si>
    <t>LOTTE CHOCO PIE - BISCUIT</t>
  </si>
  <si>
    <t>LOTTE MART,LOTTE GROSIR</t>
  </si>
  <si>
    <t>LOTTERIA GROUP</t>
  </si>
  <si>
    <t>LOTTERIA - FAST FOOD</t>
  </si>
  <si>
    <t>LOVE BEAUTY AND PLANET  - ALL TOILETRIES</t>
  </si>
  <si>
    <t>LOVE PINK</t>
  </si>
  <si>
    <t>LOVE PINK - ORGANIZATION</t>
  </si>
  <si>
    <t>TRADISI UNTUK SEMUA</t>
  </si>
  <si>
    <t>LOVELES - ANTISEPTIC</t>
  </si>
  <si>
    <t>CIPTA KOPI 1690</t>
  </si>
  <si>
    <t>LUCOFFEE - COFFEE</t>
  </si>
  <si>
    <t>LUMBAR PILLOW - HEALTHY PILLOW</t>
  </si>
  <si>
    <t>JAVA PRIMA ABDI</t>
  </si>
  <si>
    <t>LUWAK GULA TEBU - INSTANT COFFEE</t>
  </si>
  <si>
    <t>JAVA PRIMA ABADI</t>
  </si>
  <si>
    <t>LUWAK KOPI+GULA - COFFEE</t>
  </si>
  <si>
    <t>LUWAK KOPI+GULA,KRATINGDAENG</t>
  </si>
  <si>
    <t>LUWAK KOPI+GULA,LAZADA</t>
  </si>
  <si>
    <t>LUWAK WHITE KOFFIE - LIQUID COFFEE</t>
  </si>
  <si>
    <t>LUWAK WHITE KOFFIE LESS SUGAR - LOW ACID</t>
  </si>
  <si>
    <t>LUWAK WHITE KOFFIE LESS SUGAR,RUCIKA</t>
  </si>
  <si>
    <t>LUWAK WHITE KOFFIE PREMIUM - LOW ACID CO</t>
  </si>
  <si>
    <t>LUWAK WHITE KOFFIE PREMIUM,INDOMIE,TANGO</t>
  </si>
  <si>
    <t>LUWAK WHITE KOFFIE PREMIUM,PRORIS</t>
  </si>
  <si>
    <t>LUWAK WHITE KOFFIE PREMIUM,TOKOPEDIA</t>
  </si>
  <si>
    <t>LUWAK WHITE KOFFIE T,WADIMOR,LUWAK KOPI+</t>
  </si>
  <si>
    <t>LUWAK WHITE KOFFIE T,WADIMOR,POLYSILA,RO</t>
  </si>
  <si>
    <t>LUWAK WHITE KOFFIE T,WADIMOR,POLYSILANE</t>
  </si>
  <si>
    <t>LUWAK WHITE KOFFIE TARIK M,WADIMOR,POLYS</t>
  </si>
  <si>
    <t>LUWAK WHITE KOFFIE TARIK M,WADIMOR,RUCIK</t>
  </si>
  <si>
    <t>LUWAK WHITE KOFFIE TARIK M,WADIMOR,VIOST</t>
  </si>
  <si>
    <t>LUWAK WHITE KOFFIE TARIK MALAKA - INSTAN</t>
  </si>
  <si>
    <t>LUWAK WHITE KOFFIE TARIK MALAKA,ATLAS</t>
  </si>
  <si>
    <t>LUWAK WHITE KOFFIE TARIK MALAKA,COOLING</t>
  </si>
  <si>
    <t>LUWAK WHITE KOFFIE TARIK MALAKA,KRATINGD</t>
  </si>
  <si>
    <t>LUWAK WHITE KOFFIE TARIK MALAKA,KUKU BIM</t>
  </si>
  <si>
    <t>LUWAK WHITE KOFFIE TARIK MALAKA,LAZADA</t>
  </si>
  <si>
    <t>LUWAK WHITE KOFFIE TARIK MALAKA,SASA</t>
  </si>
  <si>
    <t>LUWAK WHITE KOFFIE TARIK MALAKA,SORABEL</t>
  </si>
  <si>
    <t>LUWAK WHITE KOFFIE TARIK MALAKA,WADIMOR</t>
  </si>
  <si>
    <t>LUWAK WHITE KOFFIE TARIK MALAKA,WARNA AG</t>
  </si>
  <si>
    <t>LUWAK WHITE KOFFIE TARIK MALAKA,YAMAHA F</t>
  </si>
  <si>
    <t>LUWAK WHITE KOFFIE TARIK,BINTANG TOEDJOE</t>
  </si>
  <si>
    <t>LUWAK WHITE KOFFIE TARIK,NO DROP,ATLAS,S</t>
  </si>
  <si>
    <t>LUWAK WHITE KOFFIE TARIK,NO DROP,SUKSES'</t>
  </si>
  <si>
    <t>LUWAK WHITE KOFFIE TARIK,WADIMOR P,DANA</t>
  </si>
  <si>
    <t>LUWAK WHITE KOFFIE TARIK,WADIMOR P,HANNO</t>
  </si>
  <si>
    <t>LUWAK WHITE KOFFIE TARIK,WADIMOR P,MICRO</t>
  </si>
  <si>
    <t>LUWAK WHITE KOFFIE TARIK,WADIMOR P,POLYS</t>
  </si>
  <si>
    <t>LUWAK WHITE KOFFIE TARIK,WADIMOR P,POWER</t>
  </si>
  <si>
    <t>LUWAK WHITE KOFFIE TARIK,WADIMOR P,ROSE</t>
  </si>
  <si>
    <t>LUWAK WHITE KOFFIE TARIK,WADIMOR PRIMER</t>
  </si>
  <si>
    <t>LUWAK WHITE KOFFIE TARIK,WADIMOR,LUWAK K</t>
  </si>
  <si>
    <t>LUWAK WHITE KOFFIE TARIK,WADIMOR,SUNGUAR</t>
  </si>
  <si>
    <t>LUWAK WHITE KOFFIE,BINTANG TOEDJOE MASUK</t>
  </si>
  <si>
    <t>LUWAK WHITE KOFFIE,KIS MINT</t>
  </si>
  <si>
    <t>LUWAK WHITE KOFFIE,KISPRAY GOLD</t>
  </si>
  <si>
    <t>LUWAK WHITE KOFFIE,MICROLAX</t>
  </si>
  <si>
    <t>LUWAK WHITE KOFFIE,NISSAN TERRA</t>
  </si>
  <si>
    <t>LUWAK WHITE KOFFIE,NO DROP</t>
  </si>
  <si>
    <t>LUWAK WHITE KOFFIE,NO DROP,SUKSE'S ISI 2</t>
  </si>
  <si>
    <t>LUWAK WHITE KOFFIE,PERTAMINA</t>
  </si>
  <si>
    <t>LUWAK WHITE KOFFIE,PERUM LISTRIK NEGARA</t>
  </si>
  <si>
    <t>LUWAK WHITE KOFFIE,RUCIKA</t>
  </si>
  <si>
    <t>LUWAK WHITE KOFFIE,WADIMOR P,OMEPROS,ROS</t>
  </si>
  <si>
    <t>LUWAK WHITE KOFFIE,WADIMOR P,POWER,ROSE</t>
  </si>
  <si>
    <t>LUWAK WHITE KOFFIE,WADIMOR PRIMER</t>
  </si>
  <si>
    <t>LUWAK WHITE KOFFIE,WADIMOR PRIMER,MIPI</t>
  </si>
  <si>
    <t>LUWAK WHITE KOFFIE,WADIMOR PRIMER,MIPI,R</t>
  </si>
  <si>
    <t>LUWAK WHITE KOFFIE,WADIMOR PRIMER,NISSAN</t>
  </si>
  <si>
    <t>LUWAK WHITE KOFFIE,WADIMOR PRIMER,POWER</t>
  </si>
  <si>
    <t>LUX BOTANICAL SOFT SKIN - BATH SOAP</t>
  </si>
  <si>
    <t>LUX BOTANICALS NOURISHED SKIN - LIQUID B</t>
  </si>
  <si>
    <t>MACAU GOVERNMENT TOURIST OFFICE</t>
  </si>
  <si>
    <t>MACAU GOVERNMENT TOURIST OFFICE - GOVERN</t>
  </si>
  <si>
    <t>MACAU HOLIDAY TOURS &amp; TRAVEL</t>
  </si>
  <si>
    <t>MACAU HOLIDAY - TOURS &amp; TRAVEL</t>
  </si>
  <si>
    <t>L'ESSENTIAL</t>
  </si>
  <si>
    <t>MACORA SKIN CARE - MOISTURIZER</t>
  </si>
  <si>
    <t>MACORA SKIN CARE SOFT MATTE LIP CREAM</t>
  </si>
  <si>
    <t>MADRASAH ALIYAH N INSAN CENDEK</t>
  </si>
  <si>
    <t>MADRASAH ALIYAH NEGERI INSAN CENDEKIA</t>
  </si>
  <si>
    <t>MADU ENAK STICK - HONEY</t>
  </si>
  <si>
    <t>AIR MANCUR</t>
  </si>
  <si>
    <t>MADU RASA</t>
  </si>
  <si>
    <t>TRESNO JOYO</t>
  </si>
  <si>
    <t>MADU TJ - ALL HONEY</t>
  </si>
  <si>
    <t>MADU TJ MURNI - HONEY</t>
  </si>
  <si>
    <t>MADU TJ PANAS DALAM - HONEY</t>
  </si>
  <si>
    <t>MAHKAMAH KONSTITUSI RI</t>
  </si>
  <si>
    <t>MAHKAMAH KONSTITUSI REPUBLIK INDONESIA</t>
  </si>
  <si>
    <t>MAHKAMAH KONSTITUSI RI,MPR,KPK,UGM</t>
  </si>
  <si>
    <t>MAJAPAHIT TRAVEL FAIR</t>
  </si>
  <si>
    <t>MAJELIS PERMUSYAWARATAN RAKYAT</t>
  </si>
  <si>
    <t>MAJELIS PERMUSYAWARATAN RAKYAT (MPR) RI</t>
  </si>
  <si>
    <t>MAJELIS ULAMA INDONESIA</t>
  </si>
  <si>
    <t>MAJLIS ANAK SHALEH</t>
  </si>
  <si>
    <t>MAJLIS ANAK SHALEH - ORGANIZATION</t>
  </si>
  <si>
    <t>MAJORIS ASSET MANAGEMENT</t>
  </si>
  <si>
    <t>MAJORIS ASSET MANAGEMENT - FINANCIAL INS</t>
  </si>
  <si>
    <t>MAKARONI KING</t>
  </si>
  <si>
    <t>MAKARONI KING - CORPORATE</t>
  </si>
  <si>
    <t>MAKE OVER</t>
  </si>
  <si>
    <t>MAKE OVER - ALL TOILETRIES</t>
  </si>
  <si>
    <t>MAKE OVER CLIQUEMATTE LIP STYLO - LIPCOL</t>
  </si>
  <si>
    <t>MAKE OVER INTENSE MATTE LIP CREAM - LIPC</t>
  </si>
  <si>
    <t>MAKE OVER MULTIFIX MATTE BLUSHER - BLUSH</t>
  </si>
  <si>
    <t>MAKE OVER POWERSTAY TRANSFERPROOF MATTE</t>
  </si>
  <si>
    <t>MAKE OVER POWERSTAY WEIGHTLESS - LIQUID</t>
  </si>
  <si>
    <t>MAKTOUR TOURS</t>
  </si>
  <si>
    <t>MAKTOUR - TOURS &amp; TRAVEL</t>
  </si>
  <si>
    <t>MAKTOUR,CHONDROMAX</t>
  </si>
  <si>
    <t>MAKTOUR,CHONDROMAX,NOURISH SKIN ULTIMATE</t>
  </si>
  <si>
    <t>MAL SERPONG</t>
  </si>
  <si>
    <t>MAL SERPONG,TRANS7</t>
  </si>
  <si>
    <t>MAMA LIME CHARCOAL - DISH WASHING LIQUID</t>
  </si>
  <si>
    <t>MIWON INDONESIA</t>
  </si>
  <si>
    <t>MAMASUKA - ALL SEASONING</t>
  </si>
  <si>
    <t>MAMASUKA BON NORI - CONDIMENT</t>
  </si>
  <si>
    <t>FLAVOUR OIL</t>
  </si>
  <si>
    <t>MAMASUKA CHEESY - MAYONNAISE</t>
  </si>
  <si>
    <t>MAMASUKA DELISAOS - OYSTER SAUCE</t>
  </si>
  <si>
    <t>MAMASUKA DELISAOS HOT LAVA - CHILI SAUCE</t>
  </si>
  <si>
    <t>MAMASUKA KUAH BAKSO - SEASONING SALT</t>
  </si>
  <si>
    <t>MAMASUKA TEPUNG BAKWAN KRISPI - SEASONED</t>
  </si>
  <si>
    <t>MAMASUKA TEPUNG BUMBU KRISPI - SEASONED</t>
  </si>
  <si>
    <t>MAMY POKO PANTS ROYAL SOFT - BABY DIAPER</t>
  </si>
  <si>
    <t>MAMY POKO PANTS X-TRA KERING - BABY DIAP</t>
  </si>
  <si>
    <t>MANULIFE FINANCIAL</t>
  </si>
  <si>
    <t>MANULIFE FINANCIAL(MANULIFE ASET MJM IND</t>
  </si>
  <si>
    <t>MAPSPRO GROUP INDONESIA</t>
  </si>
  <si>
    <t>MAPSPRO - EVENT ORGANIZER</t>
  </si>
  <si>
    <t>MARCKS TEENS,MARCKS VENUS</t>
  </si>
  <si>
    <t>MARCKS VENUS - FACE CARE</t>
  </si>
  <si>
    <t>MARCKS VENUS,KIMIA FARMA</t>
  </si>
  <si>
    <t>STTC</t>
  </si>
  <si>
    <t>MARCOPOLO - WHITE CIGARETTE</t>
  </si>
  <si>
    <t>ULAM TIBA HALIM</t>
  </si>
  <si>
    <t>MARIMAS - MINUMAN SERBUK SARIBUAH</t>
  </si>
  <si>
    <t>BARCLAY</t>
  </si>
  <si>
    <t>MARINA - ALL TOILETRIES</t>
  </si>
  <si>
    <t>MARINA - HAND &amp; BODY LOTION</t>
  </si>
  <si>
    <t>MARINA SMOOTH &amp; GLOW UV TWO WAY CAKE</t>
  </si>
  <si>
    <t>MARINA UV WHITE - HAND &amp; BODY LOTION</t>
  </si>
  <si>
    <t>MARINA UV WHITE E COLLAGEN ASTA - HAND &amp;</t>
  </si>
  <si>
    <t>MARINA UV WHITE HYDRO COOL - GEL LOTION</t>
  </si>
  <si>
    <t>SUBA INDAH/LASALLEFOOD INDONESIA(09/2017)</t>
  </si>
  <si>
    <t>MARJAN BOUDOIN - SYRUP</t>
  </si>
  <si>
    <t>MARKET PLACE UMROH</t>
  </si>
  <si>
    <t>MARKET PLACE UMROH - TOURS &amp; TRAVEL</t>
  </si>
  <si>
    <t>MARKETEERS</t>
  </si>
  <si>
    <t>MARKETEERS - MEDIA ONLINE</t>
  </si>
  <si>
    <t>MARKPLUS EDUCATION NETWORK</t>
  </si>
  <si>
    <t>MARKPLUS EDUCATION NETWORK (MARKEDU)</t>
  </si>
  <si>
    <t>PHILIP MORRIS INTERNATIONAL</t>
  </si>
  <si>
    <t>MARLBORO FILTER BLACK - FILTER CLOVE CIG</t>
  </si>
  <si>
    <t>MARLBORO FILTER BLACK 12 - FILTER CLOVE</t>
  </si>
  <si>
    <t>MARSYA FASHION HOUSE</t>
  </si>
  <si>
    <t>MARSYA - FASHION HOUSE</t>
  </si>
  <si>
    <t>MAS - TOURS &amp; TRAVEL</t>
  </si>
  <si>
    <t>MASAKO - SEASONING SALT</t>
  </si>
  <si>
    <t>MASPION GROUP</t>
  </si>
  <si>
    <t>MASPION - BLENDER</t>
  </si>
  <si>
    <t>MASPION - ELECTRIC IRON</t>
  </si>
  <si>
    <t>MASPION - FAN</t>
  </si>
  <si>
    <t>MASPION</t>
  </si>
  <si>
    <t>MASPION - GAS STOVE</t>
  </si>
  <si>
    <t>MASPION - RICE BOX</t>
  </si>
  <si>
    <t>MASPION - RICE COOKER</t>
  </si>
  <si>
    <t>MASS RAPID TRANSIT JAKARTA</t>
  </si>
  <si>
    <t>MASS RAPID TRANSIT JAKARTA - CORPORATE</t>
  </si>
  <si>
    <t>MASTERCARD CORP</t>
  </si>
  <si>
    <t>MASTERCARD - ALL CARD</t>
  </si>
  <si>
    <t>MASYARAKAT ANTI FITNAH INDONESIA</t>
  </si>
  <si>
    <t>MASYARAKAT ANTI FITNAH INDONESIA - ORGAN</t>
  </si>
  <si>
    <t>MATAHARI PUTRA PRIMA</t>
  </si>
  <si>
    <t>MATAHARI - DEPT STORE</t>
  </si>
  <si>
    <t>MATARAM PAINT, PT,EMCO</t>
  </si>
  <si>
    <t>MAX CREAMER - CREAMER</t>
  </si>
  <si>
    <t>NUTRINDO JAYA ABADI</t>
  </si>
  <si>
    <t>MAXIMUS DIETARY HERBAL - TRADITIONAL HER</t>
  </si>
  <si>
    <t>MAXSTREAM - MOBILE APPLICATION</t>
  </si>
  <si>
    <t>MAYAPADA GROUP</t>
  </si>
  <si>
    <t>MAYAPADA HOSPITAL - HOSPITAL</t>
  </si>
  <si>
    <t>MAYBANK GROUP</t>
  </si>
  <si>
    <t>MAYBANK - CORPORATE</t>
  </si>
  <si>
    <t>MAYBELLINE INC</t>
  </si>
  <si>
    <t>MAYBELLINE DEFINE &amp; BLEND - EYE BROW PEN</t>
  </si>
  <si>
    <t>MAYBELLINE FIT ME - FOUNDATION</t>
  </si>
  <si>
    <t>MAYBELLINE SENSATIONAL LIQUIDMATTE - LIP</t>
  </si>
  <si>
    <t>MAYBELLINE SUPER STAY INK CRAYON - LIPCO</t>
  </si>
  <si>
    <t>MAYBELLINE SUPER STAY MATTE INK - LIPCOL</t>
  </si>
  <si>
    <t>MAYBELLINE THE POWDER MATTES - LIPSTICK</t>
  </si>
  <si>
    <t>MAYBELLINE VOLUM EXP'WATERPROOF-MASCARA</t>
  </si>
  <si>
    <t>MAYORA GROUP</t>
  </si>
  <si>
    <t>MAYUMI - MAYONNAISE</t>
  </si>
  <si>
    <t>MAZERU</t>
  </si>
  <si>
    <t>MAZERU - RESTAURANT</t>
  </si>
  <si>
    <t>MECARD - TOYS</t>
  </si>
  <si>
    <t>MEDCO ENERGI CORPORATION</t>
  </si>
  <si>
    <t>MEDCO ENERGI CORPORATION, PT</t>
  </si>
  <si>
    <t>MEDIA GROUP</t>
  </si>
  <si>
    <t>MEDCOM.ID - MEDIA ONLINE</t>
  </si>
  <si>
    <t>MEDI FACTS,DETTOL</t>
  </si>
  <si>
    <t>MEDIA INDONESIA GROUP</t>
  </si>
  <si>
    <t>MEDIA GROUP,MAJELIS PERMUSYAWARATAN RAKY</t>
  </si>
  <si>
    <t>MEDIA INDONESIA - CORPORATE</t>
  </si>
  <si>
    <t>MEDIA INDONESIA.COM - MEDIA ONLINE</t>
  </si>
  <si>
    <t>MEDIA NUSANTARA CITRA,EMBASSY OF THE UNI</t>
  </si>
  <si>
    <t>MEDIA NUSANTARA CITRA,LOTTE MART</t>
  </si>
  <si>
    <t>MEDIA NUSANTARA CITRA,SASA</t>
  </si>
  <si>
    <t>MEDIA NUSANTARA CITRA,SMILE TRAIN</t>
  </si>
  <si>
    <t>MEDIA NUSANTARA CITRA,YYS JALINAN KASIH</t>
  </si>
  <si>
    <t>MEDIA ONSU PERKASA</t>
  </si>
  <si>
    <t>MEDIA ONSU PERKASA - CORPORATE</t>
  </si>
  <si>
    <t>PT MEDIATAMA BINA KREASI</t>
  </si>
  <si>
    <t>MEDIATAMA BINA KREASI -  EVENT ORGANIZER</t>
  </si>
  <si>
    <t>MEGA 6 - HEALTH EQUIPMENT</t>
  </si>
  <si>
    <t>MEGAPOLITAN DEVELOPMENTS - DEVELOPER</t>
  </si>
  <si>
    <t>MEITETSU GROUP</t>
  </si>
  <si>
    <t>MEITETSU GROUP - CORPORATE</t>
  </si>
  <si>
    <t>MENARA JAKARTA AT KEMAYORAN JKT - APARTM</t>
  </si>
  <si>
    <t>MENARA JAKARTA AT KEMAYORAN JKT - SUPERB</t>
  </si>
  <si>
    <t>MENSES - MENSTRUAL PAIN RELIEF</t>
  </si>
  <si>
    <t>MENTENG PARK - APARTMENT</t>
  </si>
  <si>
    <t>ACNE TREATMENT</t>
  </si>
  <si>
    <t>MENTHOLATUM ACNES - ACNE TREATMENT</t>
  </si>
  <si>
    <t>MENTHOLATUM ACNES NATURAL CARE - ACNE TR</t>
  </si>
  <si>
    <t>PERFETTI VAN MELLE/VAN MELLE</t>
  </si>
  <si>
    <t>MENTOS - CANDY</t>
  </si>
  <si>
    <t>MENTOS SAY HELLO - CANDY</t>
  </si>
  <si>
    <t>MERCEDES</t>
  </si>
  <si>
    <t>MERCEDES AMG G63 BRABUS 800 - CAR</t>
  </si>
  <si>
    <t>MERCURE HOTEL GROUP</t>
  </si>
  <si>
    <t>MERCURE GRAND HOTEL SURABAYA</t>
  </si>
  <si>
    <t>MERRIES - BABY DIAPERS</t>
  </si>
  <si>
    <t>MESUROGO COMMUNICATIONS</t>
  </si>
  <si>
    <t>MESUROGO COMMUNICATIONS - ADVERTISING</t>
  </si>
  <si>
    <t>METRO TV,KEMENTERIAN AGAMA RI</t>
  </si>
  <si>
    <t>METRO TV,PERUM PRODUKSI FILM NEGARA (PFN</t>
  </si>
  <si>
    <t>METRO,BANK MEGA</t>
  </si>
  <si>
    <t>PACIFIC PAINT</t>
  </si>
  <si>
    <t>METROLITE - PAINT</t>
  </si>
  <si>
    <t>METROTVNEWS.COM - MEDIA ONLINE</t>
  </si>
  <si>
    <t>METRO TV</t>
  </si>
  <si>
    <t>METROXTEND - MOBILE APPLICATION</t>
  </si>
  <si>
    <t>MNC PLAY MEDIA</t>
  </si>
  <si>
    <t>METUBE.CO.ID - WEBSITE</t>
  </si>
  <si>
    <t>MI TELUR URAI - NOODLE</t>
  </si>
  <si>
    <t>MICROLAX - STOMACH REMEDY</t>
  </si>
  <si>
    <t>MICROLAX,INDOMIE</t>
  </si>
  <si>
    <t>MICROLAX,KAPAL API,RUCIKA,POLYTRON,POLYS</t>
  </si>
  <si>
    <t>MICROLAX,RUCIKA,MATAHARI,POLYTRON,POLYSI</t>
  </si>
  <si>
    <t>MICROLAX,RUCIKA,POLYTRON,POLYSILANE</t>
  </si>
  <si>
    <t>MICROLAX,RUCIKA,POLYTRON,POLYSILANE,CARV</t>
  </si>
  <si>
    <t>DELLI FOOD SENTOSA</t>
  </si>
  <si>
    <t>MIGELAS - INSTANT NOODLE</t>
  </si>
  <si>
    <t>MIGELAS CUP - INSTANT NOODLE</t>
  </si>
  <si>
    <t>MIGELAS,KOMPAS TV</t>
  </si>
  <si>
    <t>MIKASA,SUNRISE</t>
  </si>
  <si>
    <t>UNIFAM</t>
  </si>
  <si>
    <t>MILKITA COKLAT - CHOCOLATE PASTE</t>
  </si>
  <si>
    <t>MILKJUS ICEL BLEND - POWDER ESSENCE DRIN</t>
  </si>
  <si>
    <t>MILMOR NF - FOOD SUPPLEMENT</t>
  </si>
  <si>
    <t>MILZERU.COM</t>
  </si>
  <si>
    <t>MILZERU.COM - WEBSITE</t>
  </si>
  <si>
    <t>ULTRA JAYA</t>
  </si>
  <si>
    <t>MIMI KIDS - LIQUID MILK</t>
  </si>
  <si>
    <t>MINUTE MAID - JUICE</t>
  </si>
  <si>
    <t>MINUTE MAID NUTRIBOOST - JUICE</t>
  </si>
  <si>
    <t>MIPI - ALL RUBS &amp; BALMS</t>
  </si>
  <si>
    <t>MIPI - ANALGESIC CREAM</t>
  </si>
  <si>
    <t>MIPRO EVENT ORGANIZER</t>
  </si>
  <si>
    <t>MIPRO - EVENT ORGANIZER</t>
  </si>
  <si>
    <t>MIRANDA - HAIR COLOURANT</t>
  </si>
  <si>
    <t>MISTERALADIN.COM</t>
  </si>
  <si>
    <t>MISTERALADIN - ONLINE SHOP</t>
  </si>
  <si>
    <t>MITRA TOKOPEDIA - MOBILE APPLICATION</t>
  </si>
  <si>
    <t>MITSUBISHI - CORPORATE</t>
  </si>
  <si>
    <t>MITSUBISHI CHEMICAL HOLDINGS CORPORATION</t>
  </si>
  <si>
    <t>MITSUBISHI MOTORS</t>
  </si>
  <si>
    <t>MITSUBISHI OUTLANDER PHEV - CAR</t>
  </si>
  <si>
    <t>MITSUBISHI PAJERO</t>
  </si>
  <si>
    <t>MITSUBISHI TRITON - PICK UP</t>
  </si>
  <si>
    <t>MITSUBISHI XPANDER CROSS - CAR</t>
  </si>
  <si>
    <t>MITU BABY - BABY LIQUID POWDER</t>
  </si>
  <si>
    <t>MITU BABY - TISSUE</t>
  </si>
  <si>
    <t>MITU BABY ANTISEPTIC - WET TISSUE</t>
  </si>
  <si>
    <t>MIXAGRIP - ALL ANALGESIC</t>
  </si>
  <si>
    <t>MIXAGRIP FLU &amp; BATUK</t>
  </si>
  <si>
    <t>MIXAGRIP,PROMAG,FATIGON</t>
  </si>
  <si>
    <t>MIYAKO</t>
  </si>
  <si>
    <t>MIYAKO - GAS STOVE REGULATOR</t>
  </si>
  <si>
    <t>PRINTING, SCREEN PRINTING, PUBLISHER</t>
  </si>
  <si>
    <t>MIZAN PUBLISHER</t>
  </si>
  <si>
    <t>MIZAN - PUBLISHER</t>
  </si>
  <si>
    <t>MIZONE - ISOTONIC DRINK</t>
  </si>
  <si>
    <t>MLDSPOT.COM</t>
  </si>
  <si>
    <t>MLDSPOT.COM - MEDIA ONLINE</t>
  </si>
  <si>
    <t>MNC INSURANCE,MANDIRI TUNAS FINANCE</t>
  </si>
  <si>
    <t>MNC LEASING,GAYA MAKMUR TRACTORS, PT</t>
  </si>
  <si>
    <t>MNC LIFE ASSURANCE</t>
  </si>
  <si>
    <t>MNC LIFE - INSURANCE</t>
  </si>
  <si>
    <t>MNC NOW - MOBILE APPLICATION</t>
  </si>
  <si>
    <t>MNC SECURITIES</t>
  </si>
  <si>
    <t>MNC SECURITIES - SECURITIES</t>
  </si>
  <si>
    <t>MNC SHOP - ONLINE SHOP</t>
  </si>
  <si>
    <t>MNC TRAVEL - TOURS &amp; TRAVEL</t>
  </si>
  <si>
    <t>MNC VISION - TV CHANNEL</t>
  </si>
  <si>
    <t>MNC VISION NETWORKS</t>
  </si>
  <si>
    <t>MNC VISION NETWORKS - CORPORATE</t>
  </si>
  <si>
    <t>MNC VISION,PLAY MEDIA</t>
  </si>
  <si>
    <t>MNCRSVP.COM - WEBSITE</t>
  </si>
  <si>
    <t>EXXONMOBIL OIL INDONESIA</t>
  </si>
  <si>
    <t>MOBIL SUPER MOTO - MOTORCYCLE OIL LUBRIC</t>
  </si>
  <si>
    <t>MOONTON</t>
  </si>
  <si>
    <t>MOBILE LEGEND - GAME ONLINE</t>
  </si>
  <si>
    <t>MODENA</t>
  </si>
  <si>
    <t>MODENA - ELECTRIC STOVE</t>
  </si>
  <si>
    <t>MODENA - EXHAUST HOOD</t>
  </si>
  <si>
    <t>MODENA - MICROWAVE OVEN</t>
  </si>
  <si>
    <t>MODENA - REFRIGERATOR</t>
  </si>
  <si>
    <t>MODENA - VACUUM BLENDER</t>
  </si>
  <si>
    <t>MODENA - WATER HEATER</t>
  </si>
  <si>
    <t>MODENA, PT - CORPORATE</t>
  </si>
  <si>
    <t>MODENA,PERSATUAN PERAWAT NASIONAL INDONE</t>
  </si>
  <si>
    <t>MODERN VESPA INDONESIA</t>
  </si>
  <si>
    <t>MODERN VESPA INDONESIA - COMMUNITY</t>
  </si>
  <si>
    <t>MOGUMOGU</t>
  </si>
  <si>
    <t>MOGUMOGU - JUICE</t>
  </si>
  <si>
    <t>MOKO MOKO - COSMETIC</t>
  </si>
  <si>
    <t>MOLA TV</t>
  </si>
  <si>
    <t>MOLA TV - TV CHANNEL</t>
  </si>
  <si>
    <t>MOLA TV,POLYTRON</t>
  </si>
  <si>
    <t>MOLAX BAB - TRADITIONAL HERB</t>
  </si>
  <si>
    <t>MOLTO - ALL SOFTENER</t>
  </si>
  <si>
    <t>MOLTO CARE - LIQUID DETERGENT</t>
  </si>
  <si>
    <t>MOLTO MAXI - FABRIC SOFTENER</t>
  </si>
  <si>
    <t>MOLTO ULTRA PURE - FABRIC SOFTENER</t>
  </si>
  <si>
    <t>NISSIN</t>
  </si>
  <si>
    <t>MONDE - BISCUIT</t>
  </si>
  <si>
    <t>Astaguna Wisesa</t>
  </si>
  <si>
    <t>MORIN - SELAI</t>
  </si>
  <si>
    <t>SANGHIANG PERKASA</t>
  </si>
  <si>
    <t>MORINAGA - ALL GROWING UP MILK</t>
  </si>
  <si>
    <t>MORINAGA,KALBE FARMA, PT</t>
  </si>
  <si>
    <t>MARIZARASA SARIMURNI</t>
  </si>
  <si>
    <t>MORISCA - KUE LAPIS LEGIT</t>
  </si>
  <si>
    <t>AROMA PRIMA LIVINDO</t>
  </si>
  <si>
    <t>MORRIS - EAU DE PERFUME</t>
  </si>
  <si>
    <t>MOTH3RS.COM - WEBSITE</t>
  </si>
  <si>
    <t>MOTION BLUE JAKARTA</t>
  </si>
  <si>
    <t>MOTION BLUE JAKARTA - RESTAURANT</t>
  </si>
  <si>
    <t>MOTOR ANTIQUE CLUB INDONESIA</t>
  </si>
  <si>
    <t>MOTOR ANTIQUE CLUB INDONESIA - COMMUNITY</t>
  </si>
  <si>
    <t>MOTUL</t>
  </si>
  <si>
    <t>MOTUL MOTO - MOTORCYCLE OIL LUBRICANT</t>
  </si>
  <si>
    <t>MUSIC PROMO</t>
  </si>
  <si>
    <t>MP (MUSIC PROMO) B001</t>
  </si>
  <si>
    <t>KEVIN MUSIC STUDIO</t>
  </si>
  <si>
    <t>MP KEVIN MUSIC STUDIO I001</t>
  </si>
  <si>
    <t>MS GLOW</t>
  </si>
  <si>
    <t>MS GLOW - ALL TOILETRIES</t>
  </si>
  <si>
    <t>MULTAZAM UTAMA</t>
  </si>
  <si>
    <t>MULTAZAM UTAMA - TOURS &amp; TRAVEL</t>
  </si>
  <si>
    <t>MUSEUM NASIONAL</t>
  </si>
  <si>
    <t>MUSEUM REKOR DUNIA INDONESIA</t>
  </si>
  <si>
    <t>MUSEUM REKOR DUNIA INDONESIA - MUSEUM</t>
  </si>
  <si>
    <t>MUSIKINI</t>
  </si>
  <si>
    <t>MUSIKINI - ENTERTAINMENT</t>
  </si>
  <si>
    <t>MUSTIKA RATU</t>
  </si>
  <si>
    <t>MUSTIKA RATU ANTI POLLUTION - FACE CARE</t>
  </si>
  <si>
    <t>MUSTIKA RATU BEAUTY QUEEN - COSMETIC</t>
  </si>
  <si>
    <t>MUSTIKA RATU BEAUTY QUEEN DYNAMIC DUO</t>
  </si>
  <si>
    <t>MUSTIKA RATU MINYAK ZAITUN - MASSAGE OIL</t>
  </si>
  <si>
    <t>MUSTIKA RATU ZAITUN - ALL BODY CARE</t>
  </si>
  <si>
    <t>MUSTIKA RATU, PT</t>
  </si>
  <si>
    <t>MUSTIKA RATU,YYS PUTERI INDONESIA</t>
  </si>
  <si>
    <t>MUSTIKA RATU,YYS PUTERI INDONESIA,LAZADA</t>
  </si>
  <si>
    <t>RUDY SOETADY&amp;CO</t>
  </si>
  <si>
    <t>MY BABY - ALL BABY PRODUCT</t>
  </si>
  <si>
    <t>MY BABY KIDS - ALL CHILDREN'S TOILETRIES</t>
  </si>
  <si>
    <t>MY BABY MINYAK TELON PLUS - MINYAK TELON</t>
  </si>
  <si>
    <t>MY BABY POWDER</t>
  </si>
  <si>
    <t>MY FIRST MEDIA - MOBILE APPLICATION</t>
  </si>
  <si>
    <t>BIG COLLECTION</t>
  </si>
  <si>
    <t>MY LOVE - BED SHEETS</t>
  </si>
  <si>
    <t>MYBIGMALL.CO.ID,THE ONE ENTREPRENEUR COR</t>
  </si>
  <si>
    <t>JURNALIS ADI MEDIA</t>
  </si>
  <si>
    <t>MYHOMES.TV - MEDIA ONLINE</t>
  </si>
  <si>
    <t>ANTACIDS</t>
  </si>
  <si>
    <t>MYLANTA - ALL ANTACIDS</t>
  </si>
  <si>
    <t>MYLANTA - ANTACIDS LIQUID</t>
  </si>
  <si>
    <t>MYLANTA CHEW &amp; MELTS - ANTACIDS TABLET</t>
  </si>
  <si>
    <t>MYLANTA,LUWAK WHITE KOFFIE</t>
  </si>
  <si>
    <t>MYLANTA,LUWAK WHITE KOFFIE,KIS MINT</t>
  </si>
  <si>
    <t>MYSANTIKA MOBILE APPLICATION</t>
  </si>
  <si>
    <t>MYSANTIKA - MOBILE APPLICATION</t>
  </si>
  <si>
    <t>MYTELKOMSEL - MOBILE APPLICATION</t>
  </si>
  <si>
    <t>KALDU SARI NABATI</t>
  </si>
  <si>
    <t>NABATI DRILLO - SNACK</t>
  </si>
  <si>
    <t>NABATI HANSEL - CHOCOLATE WAFER</t>
  </si>
  <si>
    <t>NAGATA INDONESIA PERMAI</t>
  </si>
  <si>
    <t>NAGATA - ALL PRODUCT</t>
  </si>
  <si>
    <t>NAHDLATUL ULAMA (NU)</t>
  </si>
  <si>
    <t>NAMEERA AQUATIC BOTANICAL - COSMETIC</t>
  </si>
  <si>
    <t>NAMEERA AQUATIC BOTANICAL PURE RADIANT G</t>
  </si>
  <si>
    <t>NIMM'S</t>
  </si>
  <si>
    <t>NANO NANO MILKY - CANDY</t>
  </si>
  <si>
    <t>PESONA MUTIARA IND</t>
  </si>
  <si>
    <t>NATASHA OXYGEN BUBBLE (O2) - FACIAL CLEA</t>
  </si>
  <si>
    <t>NATIONAL GEOGRAPHIC INDONESIA - MEDIA ON</t>
  </si>
  <si>
    <t>DARYA VARIA LAB</t>
  </si>
  <si>
    <t>NATUR-E 300 DAILY NOURISHING - VITAMIN</t>
  </si>
  <si>
    <t>NATUR-E ADVANCED ANTI-AGING - FACE CARE</t>
  </si>
  <si>
    <t>NATUR-E DAILY NOURISHING REVITALIZING</t>
  </si>
  <si>
    <t>NATUR-E WHITE - VITAMIN</t>
  </si>
  <si>
    <t>NATUR-E WHITE BRIGHTENING - ALL TOILETRI</t>
  </si>
  <si>
    <t>NEGATAL - TRADITIONAL HERBAL</t>
  </si>
  <si>
    <t>NENDIA PRIMARASA MANDIRI</t>
  </si>
  <si>
    <t>NENDIA PRIMARASA - CATERING &amp; WEDIING SE</t>
  </si>
  <si>
    <t>NEO COFFEE,LA TULIPE ACTIVE SERIES,BLIBL</t>
  </si>
  <si>
    <t>NEO COFFEE,POLYSILANE</t>
  </si>
  <si>
    <t>NEO COFFEE,PRORIS</t>
  </si>
  <si>
    <t>NEO RHEUMACYL - OBAT PEGAL LINU</t>
  </si>
  <si>
    <t>NEO RHEUMACYL CREAM</t>
  </si>
  <si>
    <t>NEO RHEUMACYL HOT CREAM - ANALGESIC CREA</t>
  </si>
  <si>
    <t>NEO RHEUMACYL ORALINU - LIQUID TRADITION</t>
  </si>
  <si>
    <t>HENSON FARMA</t>
  </si>
  <si>
    <t>NEO ULTRASILINE</t>
  </si>
  <si>
    <t>NEOZEP FORTE - ANALGESIC</t>
  </si>
  <si>
    <t>NESCAFE GREEN COFFEE BLEND - INSTANT COF</t>
  </si>
  <si>
    <t>NESTLE ACTICOR - NUTRITION DRINK</t>
  </si>
  <si>
    <t>NESTLE CERELAC RISENUTRI - BABY FOOD</t>
  </si>
  <si>
    <t>NESTLE KOKO KRUNCH - CEREAL</t>
  </si>
  <si>
    <t>NESTLE KOKO KRUNCH ALL IN ONE - CEREAL</t>
  </si>
  <si>
    <t>NESTLE KOKO KRUNCH MAXX - CEREAL</t>
  </si>
  <si>
    <t>NESTLE KOKO KRUNCH,DANCOW</t>
  </si>
  <si>
    <t>NESTLE NESTUM - INSTANT CEREAL</t>
  </si>
  <si>
    <t>SAMPOERNA TELEKOMUNIKASI IND</t>
  </si>
  <si>
    <t>NET 1 INDONESIA - INTERNET BROADBAND</t>
  </si>
  <si>
    <t>NET MEDIATAMA TELEVISI</t>
  </si>
  <si>
    <t>NET. PLAY - MOBILE APPLICATION</t>
  </si>
  <si>
    <t>NET. TOWER - MOBILE APPLICATION</t>
  </si>
  <si>
    <t>NET.,BENIHBAIK.COM,INDIKA FOUNDATION</t>
  </si>
  <si>
    <t>NET.,INDIKA ENERGY</t>
  </si>
  <si>
    <t>NET.,STARVIT,SLEEK,CAP LANG</t>
  </si>
  <si>
    <t>MERCK</t>
  </si>
  <si>
    <t>Biomedis</t>
  </si>
  <si>
    <t>NEW DIATABS - STOMACH REMEDY</t>
  </si>
  <si>
    <t>NEX PARABOLA - TV CHANNEL</t>
  </si>
  <si>
    <t>NEXTAR INDONESIA</t>
  </si>
  <si>
    <t>NEXTAR - COOKIES</t>
  </si>
  <si>
    <t>NGK INSULATORS, LTD</t>
  </si>
  <si>
    <t>NGK INSULATORS, LTD - CORPORATE</t>
  </si>
  <si>
    <t>NICKELODEON</t>
  </si>
  <si>
    <t>NIKI HARUM</t>
  </si>
  <si>
    <t>NIKI HARUM - CHILI SAUCE</t>
  </si>
  <si>
    <t>NIKKEI INC</t>
  </si>
  <si>
    <t>NIKKEI ASIAN REVIEW - CORPORATE</t>
  </si>
  <si>
    <t>NIKKEI.COM - MEDIA ONLINE</t>
  </si>
  <si>
    <t>NINJA XPRESS</t>
  </si>
  <si>
    <t>NINJA XPRESS - COURIER SERVICE</t>
  </si>
  <si>
    <t>NIPSEA PAINT</t>
  </si>
  <si>
    <t>NIPPON PAINT,TANGO,ICHI OCHA MINUMAN TEH</t>
  </si>
  <si>
    <t>NIPPON SPOT-LESS - PAINT</t>
  </si>
  <si>
    <t>NIPPON WEATHERBOND - PAINT</t>
  </si>
  <si>
    <t>NISSAN - ALL CARS</t>
  </si>
  <si>
    <t>NISSAN GT-R NISMO - CAR</t>
  </si>
  <si>
    <t>NISSAN LEAF - CAR</t>
  </si>
  <si>
    <t>NISSAN LIVINA - CAR</t>
  </si>
  <si>
    <t>NISSAN MOTOR INDONESIA, PT</t>
  </si>
  <si>
    <t>NISSAN TERRA - CAR</t>
  </si>
  <si>
    <t>NISSAN X-TRAIL - CAR</t>
  </si>
  <si>
    <t>NISSIN - BISCUIT</t>
  </si>
  <si>
    <t>NISSIN LEMONIA - BISCUIT</t>
  </si>
  <si>
    <t>NIVEA - ALL</t>
  </si>
  <si>
    <t>NIVEA CREME - MOISTURIZER</t>
  </si>
  <si>
    <t>NIVEA EXTRA WHITE RADIANT &amp; SMOOTH - MOI</t>
  </si>
  <si>
    <t>NIVEA EXTRA WHITENING - ROOL ON DEODORAN</t>
  </si>
  <si>
    <t>NIVEA EXTRA WHITENING ADVANCED CARE - RO</t>
  </si>
  <si>
    <t>NIVEA MEN DEEP - DEODORANT SPRAY</t>
  </si>
  <si>
    <t>NIVEA MEN DEEP BRIGHT MUD - FACIAL FOAM</t>
  </si>
  <si>
    <t>NIVEA MEN EXTRA WHITE DARK SPOT - FACIAL</t>
  </si>
  <si>
    <t>NIVEA MEN INVISIBLE FOR BLACK&amp;WHITE - SP</t>
  </si>
  <si>
    <t>NIVEA MEN INVISIBLE FOR BLACK&amp;WHITE FRES</t>
  </si>
  <si>
    <t>NIVEA MEN,TOP SKOR</t>
  </si>
  <si>
    <t>NIVEA PEARL &amp; BEAUTY - ROLL ON DEODORANT</t>
  </si>
  <si>
    <t>NIVEA PEARL WHITE MICELLAIR SKIN BREATHE</t>
  </si>
  <si>
    <t>NIVEA SENSATIONAL - BODY LOTION</t>
  </si>
  <si>
    <t>NIVEA WHITENING HIJAB FRESH - ROLL ON DE</t>
  </si>
  <si>
    <t>NO DROP</t>
  </si>
  <si>
    <t>NO DROP - COATING PAINT</t>
  </si>
  <si>
    <t>NO DROP TINTING - COATING PAINT</t>
  </si>
  <si>
    <t>NO DROP,LUWAK WHITE KOFFIE TARIK MALAKA</t>
  </si>
  <si>
    <t>NOURISH BEAUTY CARE - ALL TOILETRIES</t>
  </si>
  <si>
    <t>NOURISH BEAUTY CARE - HAIR SERUM</t>
  </si>
  <si>
    <t>NOURISH BEAUTY CARE ACNE PLAST - ACNE PL</t>
  </si>
  <si>
    <t>NOURISH BEAUTY CARE ACNE PLAST,INEZ</t>
  </si>
  <si>
    <t>NOURISH BEAUTY CARE ACNE SERIES - ACNE T</t>
  </si>
  <si>
    <t>NOURISH BEAUTY CARE BIO WHITE - FACE CAR</t>
  </si>
  <si>
    <t>NOURISH BEAUTY CARE WRINKLE REMOVER - AL</t>
  </si>
  <si>
    <t>NOURISH BEAUTY CARE,SOFFELL</t>
  </si>
  <si>
    <t>NOURISH SKIN - ALL FOOD SUPPLEMENT</t>
  </si>
  <si>
    <t>NOURISH SKIN - FOOD SUPPLEMENT</t>
  </si>
  <si>
    <t>NOURISH SKIN ULTIMATE - FOOD SUPPLEMENT</t>
  </si>
  <si>
    <t>NOURISH SKIN ULTIMATE,OMEPROS,MILMOR NF</t>
  </si>
  <si>
    <t>NOURISH SKIN X-TRA - FOOD SUPPLEMENT</t>
  </si>
  <si>
    <t>NOURISH-E - FOOD SUPPLEMENT</t>
  </si>
  <si>
    <t>NS BATTERY</t>
  </si>
  <si>
    <t>NS TIGER - ACCU</t>
  </si>
  <si>
    <t>PT ABC PRESIDENT INDONESIA</t>
  </si>
  <si>
    <t>NU GREEN TEA - BOTTLED TEA</t>
  </si>
  <si>
    <t>NU MILK TEA,NOURISH BEAUTY CARE</t>
  </si>
  <si>
    <t>NUANSA CULTURAL PRODUCTIONS</t>
  </si>
  <si>
    <t>NUANSA CULTURAL PRODUCTIONS - ENTERTAINM</t>
  </si>
  <si>
    <t>NUTELLA FERRERO - JAM</t>
  </si>
  <si>
    <t>NUTRAFOR - ALL FOOD SUPPLEMENT</t>
  </si>
  <si>
    <t>NUTRAFOR ACNE GEL - ACNE GEL</t>
  </si>
  <si>
    <t>NUTRAFOR CHOL - FOOD SUPPLEMENT</t>
  </si>
  <si>
    <t>NUTRI SAINS, PT - CORPORATE</t>
  </si>
  <si>
    <t>NUTRIJELL - JELLY</t>
  </si>
  <si>
    <t>NUTRIJELL NUTRICAKE BROWNIES - FLOUR</t>
  </si>
  <si>
    <t>NUTRIJELL PUDDING - PUDDING</t>
  </si>
  <si>
    <t>NUTRILON ROYAL 3 - GROWING UP MILK</t>
  </si>
  <si>
    <t>NUTRIVE BENECOL - ALL PRODUCT</t>
  </si>
  <si>
    <t>NUTRIVE BENECOL - NUTRITION DRINK</t>
  </si>
  <si>
    <t>NUTRIVE BENECOL,LUWAK KOPI+GULA</t>
  </si>
  <si>
    <t>NUTRIVE BENECOL,LUWAK WHITE KOFFIE</t>
  </si>
  <si>
    <t>NUTRIVE BENECOL,LUWAK WHITE KOFFIE LESS</t>
  </si>
  <si>
    <t>NUTRIVE BENECOL,LUWAK WHITE KOFFIE TARIK</t>
  </si>
  <si>
    <t>NUTRIVE BENECOL,MOGUMOGU</t>
  </si>
  <si>
    <t>NUTRIVE BENECOL,MOGUMOGU,MICROLAX,RUCIKA</t>
  </si>
  <si>
    <t>NUTRIVE BENECOL,RUCIKA</t>
  </si>
  <si>
    <t>NUTRIVE BENECOL,WOODS,NEO RHEUMACYL</t>
  </si>
  <si>
    <t>NUTRIVE BENECOL,WOODS,NEO RHEUMACYL,SOSR</t>
  </si>
  <si>
    <t>NUVO - ALL BATH SOAP</t>
  </si>
  <si>
    <t>NUVO - ALL TOILETRIES</t>
  </si>
  <si>
    <t>NUVO - BATH SOAP</t>
  </si>
  <si>
    <t>NUVO - LIQUID BATH SOAP</t>
  </si>
  <si>
    <t>NUVO ACTIVE - BATH SOAP</t>
  </si>
  <si>
    <t>NUVO ACTIVE - BODY WASH</t>
  </si>
  <si>
    <t>NYAM-NYAM - ALL PRODUCT</t>
  </si>
  <si>
    <t>NYAM-NYAM POPSTIX - WAFER STICK</t>
  </si>
  <si>
    <t>NYAM-NYAM TEDDYLAND - COOKIES</t>
  </si>
  <si>
    <t>GODREJ</t>
  </si>
  <si>
    <t>NYU CREME - HAIR COLOURANT</t>
  </si>
  <si>
    <t>OAKWOOD</t>
  </si>
  <si>
    <t>OAKWOOD SURABAYA - HOTEL &amp; RESIDENCE</t>
  </si>
  <si>
    <t>OB HERBAL - COUGH SYRUP</t>
  </si>
  <si>
    <t>OB HERBAL JUNIOR - COUGH SYRUP</t>
  </si>
  <si>
    <t>IRAWAN DJAYA AGUNG</t>
  </si>
  <si>
    <t>OBAT KURAP 19 - SKIN OINTMENTS</t>
  </si>
  <si>
    <t>OBH COMBI ANAK - COUGH SYRUP</t>
  </si>
  <si>
    <t>OBH COMBI BATUK BERDAHAK - COUGH SYRUP</t>
  </si>
  <si>
    <t>OBH COMBI BATUK FLU - COUGH SYRUP</t>
  </si>
  <si>
    <t>MAHAKAM BETAFARMA</t>
  </si>
  <si>
    <t>OCTENILIN - SPRUE MEDICINE GEL</t>
  </si>
  <si>
    <t>OCYDIA - HEALTH EQUIPMENT</t>
  </si>
  <si>
    <t>OCYDIA MELABIC - FOOD SUPPLEMENT</t>
  </si>
  <si>
    <t>ONE ANIMATION</t>
  </si>
  <si>
    <t>ODDBODS - TOYS</t>
  </si>
  <si>
    <t>LIWAYWAY MARKETING CORPORATION</t>
  </si>
  <si>
    <t>OISHI SMART C - JUICE</t>
  </si>
  <si>
    <t>OKEPLAST - PLESTER PEMBALUT LUKA</t>
  </si>
  <si>
    <t>OKEZONE.COM - MEDIA ONLINE</t>
  </si>
  <si>
    <t>OKKY - JELLY</t>
  </si>
  <si>
    <t>OKKY FLURRY - ICE CREAM ESSENCE DRINK</t>
  </si>
  <si>
    <t>OKKY,MOUNTEA</t>
  </si>
  <si>
    <t>OKTA SEJAHTERA INSANI</t>
  </si>
  <si>
    <t>OKTA SEJAHTERA INSANI, PT - EXHIBITION</t>
  </si>
  <si>
    <t>DONG-A OTSUKA CO LTD</t>
  </si>
  <si>
    <t>O'LATTE - LIQUID MILK</t>
  </si>
  <si>
    <t>WILMAR GROUP</t>
  </si>
  <si>
    <t>OLIVOILA - OLIVE OIL</t>
  </si>
  <si>
    <t>OLYMPIC RENOTEL SENTUL - HOTEL</t>
  </si>
  <si>
    <t>OM3 HEART MINI CAPSULES - FOOD SUPLEMENT</t>
  </si>
  <si>
    <t>OMEGA HOTEL MANAGEMENT</t>
  </si>
  <si>
    <t>OMEGA HOTEL MANAGEMENT - HOTEL</t>
  </si>
  <si>
    <t>OMEPROS - ALL FOOD SUPPLEMENT</t>
  </si>
  <si>
    <t>OMEPROS - FOOD SUPPLEMENT</t>
  </si>
  <si>
    <t>OMEPROS MINI CAPS - FOOD SUPPLEMENT</t>
  </si>
  <si>
    <t>OMEPROS MINI CAPS,NOURISH SKIN ULTIMATE</t>
  </si>
  <si>
    <t>OMEPROS,JERSI,CARVIL</t>
  </si>
  <si>
    <t>OMEPROS,LUWAK WHITE KOFFIE,WADIMOR PRIME</t>
  </si>
  <si>
    <t>OMEPROS,NOURISH ACNE PLAST,CARVIL</t>
  </si>
  <si>
    <t>OMEPROS,POLYSILANE,MILMOR NF,SANKEN</t>
  </si>
  <si>
    <t>OMEPROS,POLYSILANE,PRORIS,GERY SALUUT</t>
  </si>
  <si>
    <t>OMEPROS,POLYSILANE,PRORIS,SANKEN</t>
  </si>
  <si>
    <t>OMEPROS,POLYSILANE,SANKEN,GERY SALUUT</t>
  </si>
  <si>
    <t>OMEPROS,POLYSILANE,SANKEN,NOURISH SKIN U</t>
  </si>
  <si>
    <t>OMEPROS,PRORIS,SANKEN</t>
  </si>
  <si>
    <t>OMEPROS,PRORIS,SANKEN,GERY SALUUT</t>
  </si>
  <si>
    <t>AGUNG FOOD INDUSTRINDO</t>
  </si>
  <si>
    <t>OMURA - POWDER ESSENCE DRINK</t>
  </si>
  <si>
    <t>OMURA MILKY - POWDER ESSENCE DRINK</t>
  </si>
  <si>
    <t>ON CLINIC</t>
  </si>
  <si>
    <t>ONDA MEGA INDUSTRI</t>
  </si>
  <si>
    <t>ONDA - ALL PLUMBING PRODUCTS</t>
  </si>
  <si>
    <t>ONDA EXCLUSIVE - WATER FAUCET</t>
  </si>
  <si>
    <t>ONDUVILLA</t>
  </si>
  <si>
    <t>ONDUVILLA - ROOF</t>
  </si>
  <si>
    <t>ONE CHAMPIONSHIP</t>
  </si>
  <si>
    <t>ONE CHAMPIONSHIP - ORGANIZATION</t>
  </si>
  <si>
    <t>ONE EAST RESIDENCE SURABAYA - APARTMENT</t>
  </si>
  <si>
    <t>ONE PUSH VAPE - AEROSOL INSECT KILLER</t>
  </si>
  <si>
    <t>ONEPRIX.ID</t>
  </si>
  <si>
    <t>ONEPRIX.ID - WEBSITE</t>
  </si>
  <si>
    <t>ONESTEP - HIV PREDICTOR TEST</t>
  </si>
  <si>
    <t>ON-NERGY</t>
  </si>
  <si>
    <t>ON-NERGY - FOOD SUPPLEMENT</t>
  </si>
  <si>
    <t>OPARIN GEL - OINTMENT</t>
  </si>
  <si>
    <t>OPINI.ID</t>
  </si>
  <si>
    <t>OPINI.ID - WEBSITE</t>
  </si>
  <si>
    <t>OPPO - GSM HANDPHONE</t>
  </si>
  <si>
    <t>OPPO,GLADE,KISPRAY GOLD</t>
  </si>
  <si>
    <t>OPPO,IVAN GUNAWAN</t>
  </si>
  <si>
    <t>OPPO,JAKARTA INT'L EXPO,LEAGUE</t>
  </si>
  <si>
    <t>OPPO,KAPAL API SIGNATURE,KIS MINT</t>
  </si>
  <si>
    <t>OPPO,LUWAK WHITE KOFFIE</t>
  </si>
  <si>
    <t>OPPO,LUWAK WHITE KOFFIE TARIK MALAKA</t>
  </si>
  <si>
    <t>OPPO,PANTHER</t>
  </si>
  <si>
    <t>OPPO,TOKOPEDIA</t>
  </si>
  <si>
    <t>OPPO,VIOSTIN</t>
  </si>
  <si>
    <t>SPECTACLES, OPTICAL LENSES</t>
  </si>
  <si>
    <t>OPTIK MELAWAI GROUP</t>
  </si>
  <si>
    <t>OPTIK MELAWAI</t>
  </si>
  <si>
    <t>GILLETTE INDONESIA</t>
  </si>
  <si>
    <t>ORAL-B CROSS ACTION PRO-HEALTH - TOOTHBR</t>
  </si>
  <si>
    <t>ORAN*C - CARBONATED DRINK</t>
  </si>
  <si>
    <t>OREO - ALL PRODUCT</t>
  </si>
  <si>
    <t>NABISCO/KRAFT(04/2011)/MONDELEZ(05/2014)</t>
  </si>
  <si>
    <t>OREO - BISCUIT</t>
  </si>
  <si>
    <t>OREO COOKIE CRUMB - BISCUIT</t>
  </si>
  <si>
    <t>OREO THINS - BISCUIT</t>
  </si>
  <si>
    <t>COCOMAS INDONESIA</t>
  </si>
  <si>
    <t>ORI COCONUT WATER - THIRST QUENCHER</t>
  </si>
  <si>
    <t>ORONAMIN C - HEALTH DRINK</t>
  </si>
  <si>
    <t>OSAKA RIVERVIEW JAKARTA - APARTMENT</t>
  </si>
  <si>
    <t>OSKADON - ALL ANALGESIC</t>
  </si>
  <si>
    <t>OSKADON - ANALGESIC</t>
  </si>
  <si>
    <t>OSKADON SP</t>
  </si>
  <si>
    <t>OSTEOKOM - FOOD SUPPLEMENT</t>
  </si>
  <si>
    <t>ARKSTARINDO ARTHA MAKMUR</t>
  </si>
  <si>
    <t>OTO - ADULT DIAPERS</t>
  </si>
  <si>
    <t>OTORITAS JASA KEUANGAN</t>
  </si>
  <si>
    <t>OTORITAS JASA KEUANGAN - FINANCIAL INSTI</t>
  </si>
  <si>
    <t>OTORITAS JASA KEUANGAN,BANK INDONESIA</t>
  </si>
  <si>
    <t>OVALE - FACIAL LOTION</t>
  </si>
  <si>
    <t>OVALE MICELLAR CLEANSING WATER - FACE CL</t>
  </si>
  <si>
    <t>OVO,TOKOPEDIA,GRAB</t>
  </si>
  <si>
    <t>RANGE OF H/H EQUIPMENT AND APPLIANCES</t>
  </si>
  <si>
    <t>OCTA UTAMA</t>
  </si>
  <si>
    <t>OXONE - ALL H/H APPLIANCES</t>
  </si>
  <si>
    <t>OY! INDONESIA</t>
  </si>
  <si>
    <t>OY! - MOBILE APPLICATION</t>
  </si>
  <si>
    <t>MARTHA TILAAR</t>
  </si>
  <si>
    <t>PAC MARTHA TILAAR SATIN MATTE LIP CREAM</t>
  </si>
  <si>
    <t>RODA PASIFIK MANDIRI</t>
  </si>
  <si>
    <t>PACIFIC BIKE - BICYCLE</t>
  </si>
  <si>
    <t>PADDINGTON HEIGHTS SERPONG - APARTMENT</t>
  </si>
  <si>
    <t>PAGUYUBAN PASUNDAN</t>
  </si>
  <si>
    <t>PAGUYUBAN PASUNDAN - COMMUNITY</t>
  </si>
  <si>
    <t>PAGUYUBAN SOSIAL MARGA TIONGHOA INDONESIA</t>
  </si>
  <si>
    <t>PAGUYUBAN SOSIAL MARGA TIONGHOA INDONESI</t>
  </si>
  <si>
    <t>PALANG MERAH INDONESIA</t>
  </si>
  <si>
    <t>PALEMBANG SPORT CONVENTION CENTER</t>
  </si>
  <si>
    <t>PALEMBANG SPORT &amp; CONVENTION CENTER - CO</t>
  </si>
  <si>
    <t>COLGATE-PALMOLIVE</t>
  </si>
  <si>
    <t>PALMOLIVE LUMINOUS OILS - BODY SHOWER GE</t>
  </si>
  <si>
    <t>PANADOL - SYRUP ANALGESIC FOR CHILDREN</t>
  </si>
  <si>
    <t>PANADOL FLU &amp; BATUK - TABLET COLD MEDICI</t>
  </si>
  <si>
    <t>MATSUSHITA</t>
  </si>
  <si>
    <t>PANASONIC - AIR CONDITIONER</t>
  </si>
  <si>
    <t>PANASONIC - AIR PURIFIER</t>
  </si>
  <si>
    <t>PANASONIC - ALL ELECT H/H APPLIANCES</t>
  </si>
  <si>
    <t>ACCESSORIES</t>
  </si>
  <si>
    <t>PANASONIC - BEAUTY EQUIPMENT</t>
  </si>
  <si>
    <t>PANASONIC CORPORATION</t>
  </si>
  <si>
    <t>PANASONIC - HAIR DRYER</t>
  </si>
  <si>
    <t>PANASONIC - WATER PUMP</t>
  </si>
  <si>
    <t>PANASONIC ALKALINE - DRY BATTERY</t>
  </si>
  <si>
    <t>PANASONIC GOBEL INDONESIA, PT</t>
  </si>
  <si>
    <t>PANCA BUDI</t>
  </si>
  <si>
    <t>PANCA BUDI - CORPORATE</t>
  </si>
  <si>
    <t>PANCA PUTRA GANDA GROUP</t>
  </si>
  <si>
    <t>PANCA PUTRA GANDA GROUP - CORPORATE</t>
  </si>
  <si>
    <t>PANIN BANK</t>
  </si>
  <si>
    <t>PANIN BANK - LOYALTY PROGRAM</t>
  </si>
  <si>
    <t>PANIN DAI-ICHI LIFE</t>
  </si>
  <si>
    <t>PANIN DAI-ICHI LIFE - INSURANCE</t>
  </si>
  <si>
    <t>PANITIA INSURANCE DAY</t>
  </si>
  <si>
    <t>PANITIA INSURANCE DAY - COMMITTE</t>
  </si>
  <si>
    <t>PANTAI INDAH KAPUK - PERUMAHAN</t>
  </si>
  <si>
    <t>PANTAI INDAH KAPUK 2 JAKARTA - RESIDENCE</t>
  </si>
  <si>
    <t>PANTAI INDAH KAPUK 2 JAKARTA - SUPERBLOC</t>
  </si>
  <si>
    <t>PANTENE ANTI KETOMBE - SHAMPOO</t>
  </si>
  <si>
    <t>PANTENE ANTI-LEPEK - SHAMPOO</t>
  </si>
  <si>
    <t>PANTENE GOLD SERIES STRONG &amp; THICK - HAI</t>
  </si>
  <si>
    <t>PANTENE HAIR FALL CONTROL - HAIR CARE</t>
  </si>
  <si>
    <t>PANTENE HAIR FALL CONTROL - SHAMPOO</t>
  </si>
  <si>
    <t>PANTENE PERFEC+ON - HAIR CONDITIONER</t>
  </si>
  <si>
    <t>BUDI CITRA MULTIRASA/KINO INDONESIA(05/2019)</t>
  </si>
  <si>
    <t>PANTHER - LIQUID ENERGY DRINK</t>
  </si>
  <si>
    <t>PANTHER ENERGY - LIQUID ENERGY DRINK</t>
  </si>
  <si>
    <t>PAPANDAYAN HOTEL</t>
  </si>
  <si>
    <t>PAPANDAYAN BANDUNG - HOTEL</t>
  </si>
  <si>
    <t>PAPUA MUDA INSPIRATIF</t>
  </si>
  <si>
    <t>PAPUA MUDA INSPIRATIF, PT - CORPORATE</t>
  </si>
  <si>
    <t>TUNGGAL DJAJA INDAH</t>
  </si>
  <si>
    <t>PARAGON - PAINT</t>
  </si>
  <si>
    <t>PARAMEX - ANALGESIC</t>
  </si>
  <si>
    <t>PARAMEX FLU &amp; BATUK</t>
  </si>
  <si>
    <t>PARAMEX NYERI OTOT - ANALGESIC</t>
  </si>
  <si>
    <t>PARAMOUNT LAND</t>
  </si>
  <si>
    <t>PARAMOUNT LAND - HOUSING DEVELOPER</t>
  </si>
  <si>
    <t>PARENTSTORY</t>
  </si>
  <si>
    <t>PARENTSTORY - MOBILE APPLICATION</t>
  </si>
  <si>
    <t>PARTAI ACEH</t>
  </si>
  <si>
    <t>PARTAI ACEH - PARTY</t>
  </si>
  <si>
    <t>PARTAI AMANAT NASIONAL</t>
  </si>
  <si>
    <t>PARTAI AMANAT NASIONAL (PAN)</t>
  </si>
  <si>
    <t>PARTAI BERKARYA</t>
  </si>
  <si>
    <t>PARTAI BERKARYA - PARTY</t>
  </si>
  <si>
    <t>PARTAI BULAN BINTANG (PBB)</t>
  </si>
  <si>
    <t>PARTAI DAERAH ACEH</t>
  </si>
  <si>
    <t>PARTAI DAERAH ACEH - PARTY</t>
  </si>
  <si>
    <t>PARTAI DEMOKRASI IND (PDI) P</t>
  </si>
  <si>
    <t>PARTAI DEMOKRASI IND (PDI) PERJUANGAN</t>
  </si>
  <si>
    <t>PARTAI DEMOKRAT</t>
  </si>
  <si>
    <t>PARTAI GARUDA</t>
  </si>
  <si>
    <t>PARTAI GARUDA - PARTY</t>
  </si>
  <si>
    <t>PARTAI GERAKAN INDONESIA RAYA</t>
  </si>
  <si>
    <t>PARTAI GERAKAN INDONESIA RAYA(GERINDRA)</t>
  </si>
  <si>
    <t>PARTAI GOLONGAN KARYA (GOLKAR)</t>
  </si>
  <si>
    <t>PARTAI HATI NURANI RAKYAT</t>
  </si>
  <si>
    <t>PARTAI HATI NURANI RAKYAT (HANURA)</t>
  </si>
  <si>
    <t>PARTAI KEADILAN DAN PERSATUAN</t>
  </si>
  <si>
    <t>PARTAI KEADILAN DAN PERSATUAN IND (PKPI)</t>
  </si>
  <si>
    <t>PARTAI KEADILAN SEJAHTERA</t>
  </si>
  <si>
    <t>PARTAI KEBANGKITAN BANGSA</t>
  </si>
  <si>
    <t>PARTAI KEBANGKITAN BANGSA (PKB)</t>
  </si>
  <si>
    <t>PARTAI NANGGROE ACEH</t>
  </si>
  <si>
    <t>PARTAI NANGGROE ACEH - PARTY</t>
  </si>
  <si>
    <t>PARTAI NASDEM</t>
  </si>
  <si>
    <t>PARTAI NASDEM - PARTY</t>
  </si>
  <si>
    <t>PARTAI PERINDO PERSATUAN INDONESIA</t>
  </si>
  <si>
    <t>PARTAI PERINDO PERSATUAN INDONESIA - PAR</t>
  </si>
  <si>
    <t>PARTAI PERSATUAN PEMBANGUNAN</t>
  </si>
  <si>
    <t>PARTAI PERSATUAN PEMBANGUNAN (PPP)</t>
  </si>
  <si>
    <t>PARTAI SOLIDARITAS INDONESIA</t>
  </si>
  <si>
    <t>PARTAI SOLIDARITAS INDONESIA - PARTY</t>
  </si>
  <si>
    <t>PARTAI SUARA INDEPENDEN RAKYAT</t>
  </si>
  <si>
    <t>PARTAI SUARA INDEPENDEN RAKYAT  - PARTY</t>
  </si>
  <si>
    <t>PASANGIKLAN.COM - ONLINE SHOP</t>
  </si>
  <si>
    <t>PATUNA MEKAR JAYA TOURS &amp; TRAV</t>
  </si>
  <si>
    <t>PATUNA MEKAR JAYA - TOURS &amp; TRAVEL</t>
  </si>
  <si>
    <t>PB E SPORTS INDONESIA</t>
  </si>
  <si>
    <t>PB E SPORTS INDONESIA - SPORT CLUB</t>
  </si>
  <si>
    <t>PEDIA SURE - ALL GROWING UP MILK</t>
  </si>
  <si>
    <t>PEDIA SURE - GROWING UP MILK</t>
  </si>
  <si>
    <t>PEGADAIAN</t>
  </si>
  <si>
    <t>PEGADAIAN - FINANCIAL INSTITUTION</t>
  </si>
  <si>
    <t>PEGADAIAN SYARIAH</t>
  </si>
  <si>
    <t>PEGADAIAN SYARIAH - FINANCIAL INSTITUTIO</t>
  </si>
  <si>
    <t>GO ONLINE DESTINATION</t>
  </si>
  <si>
    <t>PEGIPEGI - ONLINE SHOP</t>
  </si>
  <si>
    <t>PEGIPEGI,PRORIS,SARI ROTI,VITAL,AMBEVEN</t>
  </si>
  <si>
    <t>PEGIPEGI,TEH SOSRO</t>
  </si>
  <si>
    <t>PEJOY - BISCUIT STICK</t>
  </si>
  <si>
    <t>PEKAN OLAHRAGA NASIONAL</t>
  </si>
  <si>
    <t>PELABUHAN INDONESIA</t>
  </si>
  <si>
    <t>PELABUHAN INDONESIA, PT</t>
  </si>
  <si>
    <t>PELNI</t>
  </si>
  <si>
    <t>PEMBANGUNAN JAYA ANCOL</t>
  </si>
  <si>
    <t>PEMBANGUNAN JAYA ANCOL, PT</t>
  </si>
  <si>
    <t>PEMDA BALI</t>
  </si>
  <si>
    <t>PEMDA BANTEN</t>
  </si>
  <si>
    <t>PEMDA BANTEN,KEMENTERIAN KOMUNIKASI&amp;INFO</t>
  </si>
  <si>
    <t>PEMDA BANTEN,LINGKAR MASYARAKAT BERBUDAY</t>
  </si>
  <si>
    <t>PEMDA BENGKULU</t>
  </si>
  <si>
    <t>PEMDA D I YOGYAKARTA</t>
  </si>
  <si>
    <t>PEMDA DKI JAKARTA</t>
  </si>
  <si>
    <t>PEMDA DKI JAKARTA,ASOS PENGELOLA PUSAT B</t>
  </si>
  <si>
    <t>PEMDA DKI JAKARTA,BADAN PENANGGULANGAN B</t>
  </si>
  <si>
    <t>PEMDA DKI JAKARTA,JAKARTA TOURISM</t>
  </si>
  <si>
    <t>PEMDA DKI JAKARTA,MEDIA NUSANTARA CITRA</t>
  </si>
  <si>
    <t>PEMDA DKI JAKARTA,PERUM LISTRIK NEGARA</t>
  </si>
  <si>
    <t>PEMDA DKI JAKARTA,YUDHA BRAMA JAYA</t>
  </si>
  <si>
    <t>PEMDA DKI,SUMMARECON AGUNG, PT</t>
  </si>
  <si>
    <t>PEMDA GORONTALO</t>
  </si>
  <si>
    <t>PEMDA JAMBI</t>
  </si>
  <si>
    <t>PEMDA JAWA BARAT</t>
  </si>
  <si>
    <t>PEMDA JAWA BARAT,DEWAN KERAJINAN NASIONA</t>
  </si>
  <si>
    <t>PEMDA JAWA TENGAH</t>
  </si>
  <si>
    <t>PEMDA JAWA TENGAH,BANK JATENG,KOMPAS</t>
  </si>
  <si>
    <t>PEMDA JAWA TENGAH,BANK JATENG,KOMPAS,GEN</t>
  </si>
  <si>
    <t>PEMDA JAWA TENGAH,GETS HOTEL,KOMPAS</t>
  </si>
  <si>
    <t>PEMDA JAWA TIMUR</t>
  </si>
  <si>
    <t>PEMDA JAWA TIMUR,BANK CENTRAL ASIA,INDOS</t>
  </si>
  <si>
    <t>PEMDA JAWA TIMUR,TORABIKA CAPPUCCINO</t>
  </si>
  <si>
    <t>PEMDA KALIMANTAN BARAT</t>
  </si>
  <si>
    <t>PEMDA KALIMANTAN SELATAN</t>
  </si>
  <si>
    <t>PEMDA KALIMANTAN TENGAH</t>
  </si>
  <si>
    <t>PEMDA KALIMANTAN TIMUR</t>
  </si>
  <si>
    <t>PEMDA KALIMANTAN UTARA</t>
  </si>
  <si>
    <t>PEMDA KALIMANTAN UTARA - GOVERNMENT</t>
  </si>
  <si>
    <t>PEMDA KEPULAUAN RIAU (KEPRI)</t>
  </si>
  <si>
    <t>PEMDA LAMPUNG</t>
  </si>
  <si>
    <t>PEMDA MALUKU</t>
  </si>
  <si>
    <t>PEMDA MALUKU UTARA</t>
  </si>
  <si>
    <t>PEMDA NANGRO ACEH DARUSSALAM</t>
  </si>
  <si>
    <t>PEMDA NANGRO ACEH DARUSSALAM,PANTEUE ATJ</t>
  </si>
  <si>
    <t>PEMDA NUSA TENGGARA BARAT</t>
  </si>
  <si>
    <t>PEMDA NUSA TENGGARA TIMUR</t>
  </si>
  <si>
    <t>PEMDA PAPUA</t>
  </si>
  <si>
    <t>PEMDA PAPUA,KEMENTERIAN PEMUDA &amp; OLAH RA</t>
  </si>
  <si>
    <t>PEMDA RIAU</t>
  </si>
  <si>
    <t>PEMDA SULAWESI BARAT</t>
  </si>
  <si>
    <t>PEMDA SULAWESI BARAT - GOVERNMENT</t>
  </si>
  <si>
    <t>PEMDA SULAWESI SELATAN</t>
  </si>
  <si>
    <t>PEMDA SULAWESI TENGAH</t>
  </si>
  <si>
    <t>PEMDA SULAWESI TENGGARA</t>
  </si>
  <si>
    <t>PEMDA SULAWESI UTARA</t>
  </si>
  <si>
    <t>PEMDA SUMATERA BARAT</t>
  </si>
  <si>
    <t>PEMDA SUMATERA SELATAN</t>
  </si>
  <si>
    <t>PEMDA SUMATERA SELATAN,KEMENTERIAN PEMUD</t>
  </si>
  <si>
    <t>PEMDA SUMATERA UTARA</t>
  </si>
  <si>
    <t>PENJAMINAN INFRASTRUKTUR INDONESIA</t>
  </si>
  <si>
    <t>PENJAMINAN INFRASTRUKTUR IND, PT - CORPO</t>
  </si>
  <si>
    <t>PENYEDIAAN AIR MINUM DAN SANITASI BERBASIS MASYARAKAT</t>
  </si>
  <si>
    <t>PENYEDIAAN AIR MINUM DAN SANITASI BERBAS</t>
  </si>
  <si>
    <t>PEPSI COLA</t>
  </si>
  <si>
    <t>PEPSODENT ACTION 123 SIWAK - TOOTHPASTE</t>
  </si>
  <si>
    <t>PERHIMP HUBUNGAN MASY IND</t>
  </si>
  <si>
    <t>PERHIMP HUBUNGAN MASYARAKAT INDONESIA</t>
  </si>
  <si>
    <t>PERHIMP PAKAR GIZI &amp; PANGAN IND,MAYORA,E</t>
  </si>
  <si>
    <t>PERHIMP RMH SAKIT SELURUH IND</t>
  </si>
  <si>
    <t>PERHIMP RUMAH SAKIT SELURUH IND (PERSI)</t>
  </si>
  <si>
    <t>PERHIMP TIONGHOA KALIMANTAN BARAT INDONESIA</t>
  </si>
  <si>
    <t>PERHIMP TIONGHOA KALIMANTAN BARAT INDONE</t>
  </si>
  <si>
    <t>PERKEDELKU - SEASONED FLOUR</t>
  </si>
  <si>
    <t>PERMACOAT - PAINT</t>
  </si>
  <si>
    <t>PNM INDONESIA</t>
  </si>
  <si>
    <t>PERMODALAN NASIONAL MADANI (PNM) - FINAN</t>
  </si>
  <si>
    <t>PERPUSTAKAAN NASIONAL RI</t>
  </si>
  <si>
    <t>PERS AHLI GIZI INDONESIA,FRISIAN FLAG</t>
  </si>
  <si>
    <t>PERS GEREJA INDONESIA (PGI)</t>
  </si>
  <si>
    <t>PERS SEPAKBOLA SELURUH INDONES</t>
  </si>
  <si>
    <t>PERS SEPAKBOLA SELURUH INDONESIA (PSSI)</t>
  </si>
  <si>
    <t>PERS WARTAWAN INDONESIA (PWI)</t>
  </si>
  <si>
    <t>PERTAMINA - CORPORATE</t>
  </si>
  <si>
    <t>PERTAMINA - ELPIJI</t>
  </si>
  <si>
    <t>PERTAMINA DEX - GASOLINE</t>
  </si>
  <si>
    <t>PERTAMINA PERTAMAX - GASOLINE</t>
  </si>
  <si>
    <t>PERTAMINA PERTAMAX TURBO - GASOLINE</t>
  </si>
  <si>
    <t>PERTAMINA PERTAMAX TURBO,FASTRON PLATINU</t>
  </si>
  <si>
    <t>PERTAMINA PERTAMAX,POLYTRON,ULTRA MILK</t>
  </si>
  <si>
    <t>PERTAMINA,PERUM LISTRIK NEGARA</t>
  </si>
  <si>
    <t>PERTAMINA,POCARI SWEAT,ENERGEN</t>
  </si>
  <si>
    <t>PERUM GAS NEGARA</t>
  </si>
  <si>
    <t>PERUM JASA TIRTA II</t>
  </si>
  <si>
    <t>PERUM JASA TIRTA II - CORPORATE</t>
  </si>
  <si>
    <t>PERUM LISTRIK NEGARA (PLN)</t>
  </si>
  <si>
    <t>PERUM LISTRIK NEGARA (PLN),KOMPAS</t>
  </si>
  <si>
    <t>PERUM LISTRIK NEGARA (PLN),POS ENTERTAIN</t>
  </si>
  <si>
    <t>PERUM PERCETAKAN UANG RI(PERUR</t>
  </si>
  <si>
    <t>PERUM PERCETAKAN UANG RI (PERURI)</t>
  </si>
  <si>
    <t>PERUM PRODUKSI FILM NEGARA (PFN),TELKOM</t>
  </si>
  <si>
    <t>PERUSH DAERAH PEMBANGUNAN SARANA JAYA</t>
  </si>
  <si>
    <t>PERWALIAN UMAT BUDDHA (WALUBI)</t>
  </si>
  <si>
    <t>PERWALIAN UMAT BUDDHA (WALUBI),LEAGUE,JI</t>
  </si>
  <si>
    <t>PESONA SQUARE DEPOK</t>
  </si>
  <si>
    <t>PESONA SQUARE DEPOK - SHOPPING CENTER</t>
  </si>
  <si>
    <t>PGN COM - CORPORATE</t>
  </si>
  <si>
    <t>PHARMATON FORMULA - KAPSUL VIT &amp; MINERAL</t>
  </si>
  <si>
    <t>PHAROS INDONESIA, PT - CORPORATE</t>
  </si>
  <si>
    <t>PHILIPMORRIS BOLD - FILTER CLOVE CIGARET</t>
  </si>
  <si>
    <t>PHILIPS - ALL ELECT H/HOLD APPLIANCES</t>
  </si>
  <si>
    <t>PHILIPS - BLENDER</t>
  </si>
  <si>
    <t>PHILIPS - CORPORATE</t>
  </si>
  <si>
    <t>PHILIPS - RICE COOKER</t>
  </si>
  <si>
    <t>PHILIPS SMART WI-FI - LED BULB</t>
  </si>
  <si>
    <t>PHILIPS,RAMAYANA,NIVEA,KINTAKUN,UNILEVER</t>
  </si>
  <si>
    <t>PIGEON</t>
  </si>
  <si>
    <t>PIGEON - ALL BABY PRODUCTS</t>
  </si>
  <si>
    <t>PIKOPI 3 IN 1 KOPIMIX - INSTANT COFFEE</t>
  </si>
  <si>
    <t>TANCHO/MANDOM INDONESIA TBK(04/2016)</t>
  </si>
  <si>
    <t>PIXY - COSMETIC</t>
  </si>
  <si>
    <t>PIXY LIP CREAM - LIPCOLOR</t>
  </si>
  <si>
    <t>PIXY MAKE IT GLOW - COSMETIC</t>
  </si>
  <si>
    <t>PIXY MAKE IT GLOW DEWY CUSHION - COMPACT</t>
  </si>
  <si>
    <t>PIXY TWO WAY CAKE PERFECT LAST - COMPACT</t>
  </si>
  <si>
    <t>PIZZA HUT</t>
  </si>
  <si>
    <t>PIZZA HUT - FAST FOOD</t>
  </si>
  <si>
    <t>SPARINDO MUSTIKA</t>
  </si>
  <si>
    <t>PLACENTA - ALL TOILETRIES</t>
  </si>
  <si>
    <t>PLACENTA - HAND &amp; BODY LOTION</t>
  </si>
  <si>
    <t>PLANET BAN</t>
  </si>
  <si>
    <t>PLANET BAN - TYRE SHOP</t>
  </si>
  <si>
    <t>PLAY MEDIA - INTERNET PROVIDER</t>
  </si>
  <si>
    <t>PLAY-DOH - TOYS</t>
  </si>
  <si>
    <t>PLOSSA - INHALER &amp; RUBS</t>
  </si>
  <si>
    <t>PLOSSA,NOURISH SKIN ULTIMATE</t>
  </si>
  <si>
    <t>PLOSSA,POISE,NEO COFFEE,POSH HIJAB CHIC</t>
  </si>
  <si>
    <t>KAPAL INDAH OTSUKA/AMERTA INDAH OTSUKA(12/2016)</t>
  </si>
  <si>
    <t>POCARI SWEAT - THIRST QUENCHER</t>
  </si>
  <si>
    <t>POCARI SWEAT ION WATER - THIRST QUENCHER</t>
  </si>
  <si>
    <t>POCKET MORPH3R5 - TOYS</t>
  </si>
  <si>
    <t>POCKY,DELIZIO CAFFINO</t>
  </si>
  <si>
    <t>POCKY,KAPAL API WHITE COFFEE</t>
  </si>
  <si>
    <t>POCKY,SARI ROTI,SARIMI,DRINK BENG-BENG,D</t>
  </si>
  <si>
    <t>POCKY,SARI ROTI,SARIMI,DRINK BENG-BENG,T</t>
  </si>
  <si>
    <t>PODME. - MEDIA ONLINE</t>
  </si>
  <si>
    <t>LION WINGS</t>
  </si>
  <si>
    <t>POISE CLEAR SHINE OIL CONTROL - FACIAL F</t>
  </si>
  <si>
    <t>POISE LUMINOUS WHITE - WHITENING CREAM</t>
  </si>
  <si>
    <t>ANUGERAH KREASI GEMILANG</t>
  </si>
  <si>
    <t>POKEMON GAME KARTU KOLEKSI - GAME CARD</t>
  </si>
  <si>
    <t>POLIBEST - SYNTHETIC PAINT</t>
  </si>
  <si>
    <t>POLIDENT - DENTURE ADHESIVE CREAM</t>
  </si>
  <si>
    <t>PT Insera Sena</t>
  </si>
  <si>
    <t>POLYGON - BICYCLES</t>
  </si>
  <si>
    <t>POLYSILANE - ALL ANTACIDS</t>
  </si>
  <si>
    <t>POLYSILANE - ANTACIDS LIQUID</t>
  </si>
  <si>
    <t>POLYSILANE - ANTACIDS TABLET</t>
  </si>
  <si>
    <t>POLYSILANE MAX - ANTACIDS</t>
  </si>
  <si>
    <t>POLYSILANE,ICHI OCHA,BLIBLI</t>
  </si>
  <si>
    <t>POLYSILANE,MILMOR NF,SANKEN</t>
  </si>
  <si>
    <t>POLYSILANE,TELKOM</t>
  </si>
  <si>
    <t>POLYSILANE,TIKET.COM,IG IVAN GUNAWAN</t>
  </si>
  <si>
    <t>HARTONO ISTANA ELECTRIC</t>
  </si>
  <si>
    <t>POLYTRON - AIR CONDITIONER</t>
  </si>
  <si>
    <t>POLYTRON - CORPORATE</t>
  </si>
  <si>
    <t>POLYTRON - GSM MULTICARDS HANDPHONE</t>
  </si>
  <si>
    <t>POLYTRON - REFRIGERATOR</t>
  </si>
  <si>
    <t>POLYTRON - RICE COOKER</t>
  </si>
  <si>
    <t>POLYTRON - TV</t>
  </si>
  <si>
    <t>POLYTRON - WASHING MACHINE</t>
  </si>
  <si>
    <t>POLYTRON CINEMAX - TV</t>
  </si>
  <si>
    <t>POLYTRON</t>
  </si>
  <si>
    <t>POLYTRON PMA - LOUDSPEAKER</t>
  </si>
  <si>
    <t>POLYTRON,BCA MOBILE,GRAB,SUPERSOCCERTV,B</t>
  </si>
  <si>
    <t>POLYTRON,BCA MOBILE,TIKET.COM,SUPERSOCCE</t>
  </si>
  <si>
    <t>POLYTRON,DJARUM SUPER,JAMU TOLAK ANGIN S</t>
  </si>
  <si>
    <t>POLYTRON,IVAN GUNAWAN</t>
  </si>
  <si>
    <t>POLYTRON,KRATINGDAENG,SUPERSOCCERTV,ULTR</t>
  </si>
  <si>
    <t>POLYTRON,OPPO</t>
  </si>
  <si>
    <t>POLYTRON,OPPO,IVAN GUNAWAN COSMETICS</t>
  </si>
  <si>
    <t>POLYTRON,OPPO,SASA</t>
  </si>
  <si>
    <t>POLYTRON,OPPO,SASA SANTAN KELAPA</t>
  </si>
  <si>
    <t>POLYTRON,PERTAMAX,SUPERSOCCERTV,CLEAR,HE</t>
  </si>
  <si>
    <t>POLYTRON,SUPERSOCCERTV,ULTRA,CLEAR,HONDA</t>
  </si>
  <si>
    <t>POLYTRON,SUPERSOCCERTV,ULTRA,JAMU TOLAK</t>
  </si>
  <si>
    <t>PONDOK PENGAYOM SATWA JKT</t>
  </si>
  <si>
    <t>PONDOK PENGAYOM SATWA JKT - CORPORATE</t>
  </si>
  <si>
    <t>PONDOK PESANTREN DAARUL QUR'AN</t>
  </si>
  <si>
    <t>POND'S AGE MIRACLE WHIP - SKIN LIGHTENIN</t>
  </si>
  <si>
    <t>POND'S AGE MIRACLE WRINKLE CORRECTOR</t>
  </si>
  <si>
    <t>POND'S INSTABRIGHT GLOW UP CREAM - WHITE</t>
  </si>
  <si>
    <t>POND'S INSTABRIGHT TONE UP MILK CREAM</t>
  </si>
  <si>
    <t>POND'S MINERAL CLAY - FACE CARE</t>
  </si>
  <si>
    <t>POND'S MINERAL CLAY - FACIAL FOAM</t>
  </si>
  <si>
    <t>POND'S PURE WHITE POLLUTION D-TOXX - FAC</t>
  </si>
  <si>
    <t>POND'S WHITE BEAUTY SERUM BURST CREAM</t>
  </si>
  <si>
    <t>POND'S X MAUDY AYUNDA - FACIAL FOAM</t>
  </si>
  <si>
    <t>POP ICE</t>
  </si>
  <si>
    <t>POP MIE MINI - INSTANT NOODLE</t>
  </si>
  <si>
    <t>POP SHAKE - POWDER ESSENCE DRINK</t>
  </si>
  <si>
    <t>POP TOY - TOYS</t>
  </si>
  <si>
    <t>POP TOY,OKKY JELLY DRINK</t>
  </si>
  <si>
    <t>DIRECT RESPONSE TV (DRTV)</t>
  </si>
  <si>
    <t>PORTABLE STEAM SAUNA - HEALTH EQUIPMENT</t>
  </si>
  <si>
    <t>POSH INDONESIA</t>
  </si>
  <si>
    <t>POSH - PERFUME BODY SPRAY</t>
  </si>
  <si>
    <t>LION JAPAN</t>
  </si>
  <si>
    <t>POSH - ROLL ON DEODORANT</t>
  </si>
  <si>
    <t>POSH HIJAB CHIC - PERFUME BODY SPRAY</t>
  </si>
  <si>
    <t>POSH MEN - PERFUME BODY SPRAY</t>
  </si>
  <si>
    <t>POTA BEE - SNACK</t>
  </si>
  <si>
    <t>POWER - PVC FITTING</t>
  </si>
  <si>
    <t>POWER - PVC PIPE</t>
  </si>
  <si>
    <t>POWER,SASA</t>
  </si>
  <si>
    <t>POWERCHINA RESOURCES</t>
  </si>
  <si>
    <t>POWERCHINA RESOURCES - CORPORATE</t>
  </si>
  <si>
    <t>PRALON</t>
  </si>
  <si>
    <t>PRALON - PVC PIPE</t>
  </si>
  <si>
    <t>PRAMA HOTELS</t>
  </si>
  <si>
    <t>PRAMA GRAND PREANGER BANDUNG - HOTEL</t>
  </si>
  <si>
    <t>PRAXION - CHILDREN COLD SYRUP</t>
  </si>
  <si>
    <t>PREGNANT &amp; NURSING WOMEN MILK</t>
  </si>
  <si>
    <t>PRENAGEN - ALL PREGNANT &amp; NURSING MILK</t>
  </si>
  <si>
    <t>PRENAGEN ESENSIS - PREGNANT MILK</t>
  </si>
  <si>
    <t>PRENAGEN MOMMY - PREGNANT MILK</t>
  </si>
  <si>
    <t>PRENAGEN YOGURT - PREGNANT MILK</t>
  </si>
  <si>
    <t>PRENAGEN,TEH SOSRO</t>
  </si>
  <si>
    <t>PRENAGEN,TEH SOSRO,MICROLAX,POLYTRON,KAP</t>
  </si>
  <si>
    <t>PRESIDEN REPUBLIK INDONESIA</t>
  </si>
  <si>
    <t>PRESIDEN REPUBLIK INDONESIA - GOVERNMENT</t>
  </si>
  <si>
    <t>PRICE WATERHOUSE COOPERS</t>
  </si>
  <si>
    <t>SINAR SOSRO</t>
  </si>
  <si>
    <t>PRIM-A - MINERAL WATER</t>
  </si>
  <si>
    <t>PRIME ONE SCHOOL</t>
  </si>
  <si>
    <t>PRIVE URI-CRAN - FOOD SUPPLEMENT</t>
  </si>
  <si>
    <t>PRO MILD - FILTER CLOVE CIGARETTES</t>
  </si>
  <si>
    <t>MULIA BOGA RAYA</t>
  </si>
  <si>
    <t>PROCHIZ GOLD SLICE - CHEESE</t>
  </si>
  <si>
    <t>PT EKAMAS SARIJAYA</t>
  </si>
  <si>
    <t>PROCLIN - LIQUID STAIN REMOVER</t>
  </si>
  <si>
    <t>PROCOLD - COLD MEDICINE</t>
  </si>
  <si>
    <t>PROCTER &amp; GAMBLE INDONESIA, PT</t>
  </si>
  <si>
    <t>PROMAG - ALL ANTACIDS</t>
  </si>
  <si>
    <t>PROMAG - ANTACID TABLET</t>
  </si>
  <si>
    <t>PROMAG,FATIGON</t>
  </si>
  <si>
    <t>PROMAG,LUWAK WHITE KOFFIE</t>
  </si>
  <si>
    <t>PROMAG,LUWAK WHITE KOFFIE LESS SUGAR</t>
  </si>
  <si>
    <t>PROMAG,TEH SOSRO,DANA,AVITEX,CARVIL</t>
  </si>
  <si>
    <t>PROMAN ENERGENESIS</t>
  </si>
  <si>
    <t>PROMAN ENERGENESIS - ENERGY DRINK</t>
  </si>
  <si>
    <t>PROMINA - BABY FOOD</t>
  </si>
  <si>
    <t>PROMINA BUBUR TIM - BABY FOOD</t>
  </si>
  <si>
    <t>PROMINA HOME MADE - BABY FOOD</t>
  </si>
  <si>
    <t>PROMINA PUFFS - BABY SNACK</t>
  </si>
  <si>
    <t>PENGAMBENGAN RAYA</t>
  </si>
  <si>
    <t>PRONAS - CORNED CHICKEN</t>
  </si>
  <si>
    <t>PROPAN RAYA</t>
  </si>
  <si>
    <t>PROPAN DECORLOTUS - PAINT</t>
  </si>
  <si>
    <t>PROPAN DECORSHIELD - PAINT</t>
  </si>
  <si>
    <t>PROPAN ECO EMULSION - PAINT</t>
  </si>
  <si>
    <t>PROPAN GO FAST A-1000 - PAINT</t>
  </si>
  <si>
    <t>PROPAN RAYA, PT</t>
  </si>
  <si>
    <t>PROPAN ULTRAPROOF - COATING PAINT</t>
  </si>
  <si>
    <t>KANSAI PRAKARSA COATINGS</t>
  </si>
  <si>
    <t>PROPERTY - PAINT</t>
  </si>
  <si>
    <t>PROPERTY &amp; BANK - MAGAZINE</t>
  </si>
  <si>
    <t>PROPERTYBANK.COM</t>
  </si>
  <si>
    <t>PROPERTYBANK.COM - MEDIA ONLINE</t>
  </si>
  <si>
    <t>HARMONI DINAMIK INDONESIA, PT</t>
  </si>
  <si>
    <t>PROPOELIX - FOOD SUPPLEMENT</t>
  </si>
  <si>
    <t>PRORIS - ANALGESIC CAPLET</t>
  </si>
  <si>
    <t>PRORIS - COLD SYRUP</t>
  </si>
  <si>
    <t>PRORIS,POLYSILANE,BANK CENTRAL ASIA,OMEP</t>
  </si>
  <si>
    <t>PROSTAKUR - PROSTATE CAPSULE</t>
  </si>
  <si>
    <t>PRUDENTIAL LIFE INSURANCE</t>
  </si>
  <si>
    <t>PRUDENCE FOUNDATION - FOUNDATION</t>
  </si>
  <si>
    <t>PRUDENTIAL LIFE INSURANCE - INSURANCE</t>
  </si>
  <si>
    <t>PUBLIC SERVICE ADVERTISEMENT (PSA)</t>
  </si>
  <si>
    <t>PUBLIC SERVICE AD (PSA)</t>
  </si>
  <si>
    <t>PUCELLE - PERFUME</t>
  </si>
  <si>
    <t>PULLMAN HOTEL</t>
  </si>
  <si>
    <t>PULLMAN JAKARTA - HOTEL</t>
  </si>
  <si>
    <t>PUPUK INDONESIA HOLDING COMPANY</t>
  </si>
  <si>
    <t>PUPUK INDONESIA HOLDING COMPANY - CORP</t>
  </si>
  <si>
    <t>PURBASARI - ALL TOILETRIES</t>
  </si>
  <si>
    <t>PURBASARI COLOR MATTE - LIPSTICK</t>
  </si>
  <si>
    <t>PURBASARI HI-MATTE LIP CREAM - LIPCOLOR</t>
  </si>
  <si>
    <t>PURBASARI OIL CONTROL MATTE POWDER - COM</t>
  </si>
  <si>
    <t>PURBASARI PORE PERFECTING BB CUSHION</t>
  </si>
  <si>
    <t>PURBASARI ZAITUN - ALL TOILETRIES</t>
  </si>
  <si>
    <t>PURBASARI ZAITUN - HAND &amp; BODY LOTION</t>
  </si>
  <si>
    <t>PURE KIDS - INHALANT DECONGESTANT OIL</t>
  </si>
  <si>
    <t>PURE KIDS - ITCHY CREAM</t>
  </si>
  <si>
    <t>PUREBABY - ALL BABY PRODUCT</t>
  </si>
  <si>
    <t>PUREBABY LAUNDRY - BABY LIQUID DETERGENT</t>
  </si>
  <si>
    <t>PUREGROW ORGANIC 1+ - GROWING UP MILK</t>
  </si>
  <si>
    <t>PUREMOM - NIPPLE CREAM</t>
  </si>
  <si>
    <t>PURI MANSION</t>
  </si>
  <si>
    <t>PUTERI O MY TINT! 2-IN-1 - LIPSTICK</t>
  </si>
  <si>
    <t>PUTERI O MY VELVET! 3-IN-1 - LIP CREAM</t>
  </si>
  <si>
    <t>PUTRI DUYUNG COTTAGE</t>
  </si>
  <si>
    <t>PUTRI DUYUNG - COTTAGE</t>
  </si>
  <si>
    <t>QL</t>
  </si>
  <si>
    <t>QL - ALL TOILETRIES</t>
  </si>
  <si>
    <t>QL EYEBROW CREAM - EYEBROW LINER</t>
  </si>
  <si>
    <t>QL LIP CREAM MATTE - LIPCOLOR</t>
  </si>
  <si>
    <t>QL WATERPROOF &amp; CURLING - MASCARA</t>
  </si>
  <si>
    <t>LYMAN GROUP</t>
  </si>
  <si>
    <t>QUADRA - PORCELAIN SLAB</t>
  </si>
  <si>
    <t>QUAKER OATS</t>
  </si>
  <si>
    <t>QUAKER - OATMEAL</t>
  </si>
  <si>
    <t>INDUSTRIAL EQUIPMENT</t>
  </si>
  <si>
    <t>QUICK - TRAKTOR TANGAN</t>
  </si>
  <si>
    <t>KAYA HIDUP SENTOSA</t>
  </si>
  <si>
    <t>QUICK - TRUCK</t>
  </si>
  <si>
    <t>R FITNESS</t>
  </si>
  <si>
    <t>R FITNESS - FITNESS CENTER</t>
  </si>
  <si>
    <t>RADIO COSMOPOLITAN FM</t>
  </si>
  <si>
    <t>RADIO COSMOPOLITAN FM 90,4 MHZ</t>
  </si>
  <si>
    <t>RADIO HARD ROCK FM</t>
  </si>
  <si>
    <t>RADIO HARD ROCK FM 87,60</t>
  </si>
  <si>
    <t>RADIO JAK FM</t>
  </si>
  <si>
    <t>RADIO MOTION FM</t>
  </si>
  <si>
    <t>RADIO MOTION FM JAKARTA - RADIO STATION</t>
  </si>
  <si>
    <t>RADIO SMART FM GRUP</t>
  </si>
  <si>
    <t>RADIO SONORA</t>
  </si>
  <si>
    <t>RADIO SONORA FM 92,0</t>
  </si>
  <si>
    <t>RADIO V FM JAKARTA</t>
  </si>
  <si>
    <t>RADIO V FM JAKARTA - RADIO STATION</t>
  </si>
  <si>
    <t>TRANSPORTATION, SHIPPING</t>
  </si>
  <si>
    <t>RAILINK INDONESIA</t>
  </si>
  <si>
    <t>RAILINK - TRANSPORTATION</t>
  </si>
  <si>
    <t>RAJAWALI INDONESIA COMMUNICATION</t>
  </si>
  <si>
    <t>RAJAWALI INDONESIA COMMUNICATION - EVENT</t>
  </si>
  <si>
    <t>RAJAWALI INDONESIA,TULUS COMPANY</t>
  </si>
  <si>
    <t>RAJAWALI TELEVISI,BAYWALK MALL</t>
  </si>
  <si>
    <t>RAMAYANA DEPT STORE</t>
  </si>
  <si>
    <t>RAMAYANA - DEPT STORE</t>
  </si>
  <si>
    <t>GOLDEN LEAVES JAYA ABADI</t>
  </si>
  <si>
    <t>RAMENE - SNACK</t>
  </si>
  <si>
    <t>RAVEN</t>
  </si>
  <si>
    <t>RAVEN - SYRUP ANALGESIC</t>
  </si>
  <si>
    <t>HALT MANUFAKTUR</t>
  </si>
  <si>
    <t>RBM - GOAT POWDER MILK</t>
  </si>
  <si>
    <t>RCTI,KOMISI PENYIARAN INDONESIA</t>
  </si>
  <si>
    <t>RCTI+ - MEDIA ONLINE</t>
  </si>
  <si>
    <t>REAL GOOD - LIQUID MILK</t>
  </si>
  <si>
    <t>JAPFA</t>
  </si>
  <si>
    <t>REAL GOOD MILKY JELLY - LIQUID MILK</t>
  </si>
  <si>
    <t>REALME</t>
  </si>
  <si>
    <t>REALME - SMARTPHONE</t>
  </si>
  <si>
    <t>REALME BAND - SMARTWATCH</t>
  </si>
  <si>
    <t>GUMINDO</t>
  </si>
  <si>
    <t>REBO - SUNFLOWER SEEDS</t>
  </si>
  <si>
    <t>RED BULL - ENERGY DRINK</t>
  </si>
  <si>
    <t>VITAPHARM</t>
  </si>
  <si>
    <t>RED-A - COSMETIC</t>
  </si>
  <si>
    <t>REDDOORZ</t>
  </si>
  <si>
    <t>REDDOORZ - ONLINE SHOP</t>
  </si>
  <si>
    <t>REDOXON - VITAMIN</t>
  </si>
  <si>
    <t>ARTEK N PARTNERS</t>
  </si>
  <si>
    <t>REDSTONE CREATIVE ACTIVATION - EVENT ORG</t>
  </si>
  <si>
    <t>REGAZZA</t>
  </si>
  <si>
    <t>REGAZZA FEMME - ALL TOILETRIES</t>
  </si>
  <si>
    <t>REGAZZA FEMME - COSMETIC</t>
  </si>
  <si>
    <t>REJO REZEKI REKA WISATA</t>
  </si>
  <si>
    <t>REJO REZEKI REKA WISATA - EVENT ORGANIZE</t>
  </si>
  <si>
    <t>REJOICE - ALL SHAMPOO</t>
  </si>
  <si>
    <t>REJOICE 3-IN-1 PERFECT COOL - SHAMPOO</t>
  </si>
  <si>
    <t>REJOICE RICH - SHAMPOO</t>
  </si>
  <si>
    <t>RELAWAN SIAGA</t>
  </si>
  <si>
    <t>RELAWAN SIAGA - ORGANIZATION</t>
  </si>
  <si>
    <t>AGEL LANGGENG</t>
  </si>
  <si>
    <t>RENOVIT - FOOD SUPPLEMENT</t>
  </si>
  <si>
    <t>RENOVIT GOLD - FOOD SUPPLEMENT</t>
  </si>
  <si>
    <t>RENOVIT,JAMU TOLAK ANGIN SIDO MUNCUL</t>
  </si>
  <si>
    <t>RESORTS WORLD SENTOSA SINGAPORE</t>
  </si>
  <si>
    <t>RESORTS WORLD SENTOSA SINGAPORE - AMUSEM</t>
  </si>
  <si>
    <t>REUNI</t>
  </si>
  <si>
    <t>REVLON COLORSTAY FULL COVER - FOUNDATION</t>
  </si>
  <si>
    <t>REVLON KISS PLUMPING LIP CREME - LIPCOLO</t>
  </si>
  <si>
    <t>REXCOF PLUS - COUGH SYRUP</t>
  </si>
  <si>
    <t>REXONA ADVANCED WHITENING + ANTI NODA</t>
  </si>
  <si>
    <t>REXONA MEN ALL IN ONE - ROLL ON DEODORAN</t>
  </si>
  <si>
    <t>REXONA MEN MOTION SENSE ACTIV WHITE - RO</t>
  </si>
  <si>
    <t>REXONA,FAIR &amp; LOVELY</t>
  </si>
  <si>
    <t>RICHE</t>
  </si>
  <si>
    <t>RICHE - WATCH</t>
  </si>
  <si>
    <t>RICHEESE FACTORY FAST FOOD</t>
  </si>
  <si>
    <t>RICHEESE FACTORY - FAST FOOD</t>
  </si>
  <si>
    <t>RICHOCO NABATI COMBO - CHOCOLATE WAFER</t>
  </si>
  <si>
    <t>RICOLA LTD (SANITAS MURNI CO.)</t>
  </si>
  <si>
    <t>RICOLA - COUGH DROP</t>
  </si>
  <si>
    <t>RINNAI</t>
  </si>
  <si>
    <t>RINNAI - GAS STOVE</t>
  </si>
  <si>
    <t>RINSO - ALL DETERGENT</t>
  </si>
  <si>
    <t>RINSO GENTLE - LIQUID DETERGENT</t>
  </si>
  <si>
    <t>RINSO MATIC - LIQUID DETERGENT</t>
  </si>
  <si>
    <t>DIGITAL TRUK INDONESIA</t>
  </si>
  <si>
    <t>RITASE - MOBILE APPLICATION</t>
  </si>
  <si>
    <t>ROCA SANITARIO</t>
  </si>
  <si>
    <t>ROCA - BATHROOM EQUIPMENT</t>
  </si>
  <si>
    <t>ROHTO COOL - EYE DROPS</t>
  </si>
  <si>
    <t>ROHTO LABORATORIES INDONESIA</t>
  </si>
  <si>
    <t>ROHTO EYE FLUSH - EYE CARES</t>
  </si>
  <si>
    <t>ROMA - BISCUIT</t>
  </si>
  <si>
    <t>ROMA - CHOCOLATE WAFER</t>
  </si>
  <si>
    <t>ROMA ARDEN - BISCUIT</t>
  </si>
  <si>
    <t>ROMA BISKUIT KELAPA - BISCUIT</t>
  </si>
  <si>
    <t>ROMA MALKIST ABON - CRACKERS</t>
  </si>
  <si>
    <t>ROMA MALKIST COKELAT - CHOCOLATE CRACKER</t>
  </si>
  <si>
    <t>ROMA MALKIST KRIM KEJU MANIS - CRACKERS</t>
  </si>
  <si>
    <t>ROMA MALKIST KRIM TIRAMISU - CRACKERS</t>
  </si>
  <si>
    <t>ROMA SANDWICH - BISCUIT</t>
  </si>
  <si>
    <t>ROMA SARI GANDUM SANDWICH - BISCUIT</t>
  </si>
  <si>
    <t>ROMA SLAI O'LAI - BISCUIT</t>
  </si>
  <si>
    <t>ROMA ZUPERRR KEJU - WAFER</t>
  </si>
  <si>
    <t>SATYARAYA KERAMINDOINDAH</t>
  </si>
  <si>
    <t>ROMAN KERAMIK</t>
  </si>
  <si>
    <t>WIPRO UNZA</t>
  </si>
  <si>
    <t>ROMANO FORCE - SHAMPOO</t>
  </si>
  <si>
    <t>RONALD MCDONALD HOUSE CHARITIES INDONESIA</t>
  </si>
  <si>
    <t>RONALD MCDONALD HOUSE CHARITIES INDONESI</t>
  </si>
  <si>
    <t>GLOBAL MEDIACOM</t>
  </si>
  <si>
    <t>ROOV - MOBILE APPLICATION</t>
  </si>
  <si>
    <t>SUNGAI BUDI GROUP</t>
  </si>
  <si>
    <t>ROSE - COOKING OIL</t>
  </si>
  <si>
    <t>ROSE - GLUTINOUS RICE FLOUR</t>
  </si>
  <si>
    <t>ROSE - RICE FLOUR</t>
  </si>
  <si>
    <t>ROSE BRAND - ALL FOOD PRODUCTS</t>
  </si>
  <si>
    <t>ROSE BRAND - COCONUT MILK</t>
  </si>
  <si>
    <t>ROSE BRAND - INSTANT RICE VERMICELLI</t>
  </si>
  <si>
    <t>ROSE BRAND - MARGARINE</t>
  </si>
  <si>
    <t>ROSE BRAND - TAPIOCA FLOUR</t>
  </si>
  <si>
    <t>ROSE BRAND PREMIUM - SUGAR</t>
  </si>
  <si>
    <t>ROSE BRAND,BHS</t>
  </si>
  <si>
    <t>ROYAL CHOICE</t>
  </si>
  <si>
    <t>ROYAL CHOICE - BISCUIT</t>
  </si>
  <si>
    <t>ROYALE LUXURY EMULSION SMART CLEAN - PAI</t>
  </si>
  <si>
    <t>ROYCO BUMBU KOMPLIT - SEASONED FLOUR</t>
  </si>
  <si>
    <t>RS CIPTO MANGUNKUSUMO (RSCM) JKT,OTSUKA</t>
  </si>
  <si>
    <t>RS DR. SUYOTO</t>
  </si>
  <si>
    <t>RS DR. SUYOTO JAKARTA - HOSPITAL</t>
  </si>
  <si>
    <t>RS TNI AU DR. EFRAM HARSANA MAGETAN</t>
  </si>
  <si>
    <t>RS TNI AU DR. EFRAM HARSANA MAGETAN - HO</t>
  </si>
  <si>
    <t>RS UNIVERSITAS INDONESIA</t>
  </si>
  <si>
    <t>RS UNIVERSITAS INDONESIA - HOSPITAL</t>
  </si>
  <si>
    <t>RUANG GURU - MOBILE APPLICATION</t>
  </si>
  <si>
    <t>RUANG GURU,GOOGLE</t>
  </si>
  <si>
    <t>RUANG GURU,PERTAMINA</t>
  </si>
  <si>
    <t>RUANG KERJA - MOBILE APPLICATION</t>
  </si>
  <si>
    <t>RUANG TENGAH INDONESIA</t>
  </si>
  <si>
    <t>RUANG TENGAH INDONESIA - ORGANIZATION</t>
  </si>
  <si>
    <t>RUANG TENGAH INDONESIA,SCTV</t>
  </si>
  <si>
    <t>WAHANA DUTA JAYA RUCIKA</t>
  </si>
  <si>
    <t>RUCIKA - ALL PRODUCT</t>
  </si>
  <si>
    <t>RUCIKA - PVC PIPE</t>
  </si>
  <si>
    <t>RUCIKA - SAMBUNGAN PVC</t>
  </si>
  <si>
    <t>RUCIKA,AVITEX,CAP MANGGA</t>
  </si>
  <si>
    <t>RUCIKA,CAP MANGGA</t>
  </si>
  <si>
    <t>RUCIKA,CAP MANGGA,PROMAG,TEH SOSRO,DANA</t>
  </si>
  <si>
    <t>RUCIKA,NO DROP TINTING,CAP MANGGA</t>
  </si>
  <si>
    <t>RUCIKA,NO DROP,CAP MANGGA</t>
  </si>
  <si>
    <t>RUCIKA,PLOSSA,SASA</t>
  </si>
  <si>
    <t>RUCIKA,PLOSSA,SASA,AVITEX</t>
  </si>
  <si>
    <t>RUMAH SAKIT MITRA KELUARGA</t>
  </si>
  <si>
    <t>RUMAH SAKIT MITRA KELUARGA - HOSPITAL</t>
  </si>
  <si>
    <t>RUMAH SAKIT PUSAT PERTAMINA</t>
  </si>
  <si>
    <t>RUMAH YATIM</t>
  </si>
  <si>
    <t>RUMAH.COM</t>
  </si>
  <si>
    <t>RUMAH.COM - ONLINE SHOP</t>
  </si>
  <si>
    <t>RUTAN</t>
  </si>
  <si>
    <t>RUTAN, PT - CORPORATE</t>
  </si>
  <si>
    <t>FILMA UTAMA SOAP</t>
  </si>
  <si>
    <t>S.O.S - FLOOR CLEANER</t>
  </si>
  <si>
    <t>RAINBOW S.P.A.</t>
  </si>
  <si>
    <t>S.O.S PETS - TOYS</t>
  </si>
  <si>
    <t>S.U.N. MARIE - BABY BISCUIT</t>
  </si>
  <si>
    <t>WYETH</t>
  </si>
  <si>
    <t>S26 - ALL GROWING UP MILK</t>
  </si>
  <si>
    <t>S26 PROCAL GOLD - GROWING UP MILK</t>
  </si>
  <si>
    <t>S26 PROCAL GOLD  3 - GROWING UP MILK</t>
  </si>
  <si>
    <t>UNZA VITALIS</t>
  </si>
  <si>
    <t>SAFI - ALL TOILETRIES</t>
  </si>
  <si>
    <t>SAFI AGE DEFY GOLD WATER ESSENCE - FACE</t>
  </si>
  <si>
    <t>SAFI WHITE EXPERT ULTIMATE ESSENCE - FAC</t>
  </si>
  <si>
    <t>SAGU TANI BOGOR</t>
  </si>
  <si>
    <t>SAGU PAK TANI GUNUNG - TAPIOCA FLOUR</t>
  </si>
  <si>
    <t>SAHAJA - ALL H/H PRODUCT</t>
  </si>
  <si>
    <t>SAHAJA - DISH WASHING LIQUID</t>
  </si>
  <si>
    <t>SAHID EMINENCE CILOTO PUNCAK - HOTEL &amp; R</t>
  </si>
  <si>
    <t>SAKA FARMA LABORATORIES</t>
  </si>
  <si>
    <t>SAKATONIK A-B-C - ALL FOOD SUPPLEMENT</t>
  </si>
  <si>
    <t>SAKA FARMA</t>
  </si>
  <si>
    <t>SAKATONIK A-B-C - FOOD SUPPLEMENT</t>
  </si>
  <si>
    <t>PT TATALOGAM LESTARI</t>
  </si>
  <si>
    <t>SAKURA - ROOF</t>
  </si>
  <si>
    <t>SAKURA MX - METAL ROOF</t>
  </si>
  <si>
    <t>SALAK HOTEL</t>
  </si>
  <si>
    <t>SALAK BOGOR - HOTEL</t>
  </si>
  <si>
    <t>SALE STOCK INDONESIA</t>
  </si>
  <si>
    <t>SALOKA</t>
  </si>
  <si>
    <t>SALOKA - RECREATION CENTER</t>
  </si>
  <si>
    <t>SALONPAS - ALL RUBS &amp; BALM</t>
  </si>
  <si>
    <t>SALONPAS</t>
  </si>
  <si>
    <t>SALONPAS - MEDICAL PLASTER</t>
  </si>
  <si>
    <t>SAMANTHA - HAIR CARE</t>
  </si>
  <si>
    <t>FINNA FOOD</t>
  </si>
  <si>
    <t>SAMBAL TERASI ULEG - CHILI CONDIMENTS</t>
  </si>
  <si>
    <t>SAMBARA</t>
  </si>
  <si>
    <t>SAMBARA - MOBILE APPLICATION</t>
  </si>
  <si>
    <t>HAKA LUXURY INDONESIA</t>
  </si>
  <si>
    <t>SAMKIM - COSMETICS</t>
  </si>
  <si>
    <t>SAMKIM,TEH SOSRO</t>
  </si>
  <si>
    <t>SAMPOERNA</t>
  </si>
  <si>
    <t>SAMPOERNA A 12 - CLOVE CIGARETTE</t>
  </si>
  <si>
    <t>SAMPOERNA A FILTER - FILTER CLOVE CIGARE</t>
  </si>
  <si>
    <t>SAMPOERNA A MILD - FILTER CLOVE CIG</t>
  </si>
  <si>
    <t>SAMSUNG - CORPORATE</t>
  </si>
  <si>
    <t>SAMSUNG - GSM HANDPHONE</t>
  </si>
  <si>
    <t>SAMSUNG - MICROWAVE OVEN</t>
  </si>
  <si>
    <t>SAMSUNG - TV</t>
  </si>
  <si>
    <t>SANGOBION - VITAMIN</t>
  </si>
  <si>
    <t>SANGOBION VITA-TONIK SYRUP - VITAMIN</t>
  </si>
  <si>
    <t>SANKEN</t>
  </si>
  <si>
    <t>SANKEN - GAS STOVE</t>
  </si>
  <si>
    <t>SANKEN - REFRIGERATOR</t>
  </si>
  <si>
    <t>SANKEN - RICE COOKER</t>
  </si>
  <si>
    <t>SANKEN - WASHING MACHINE</t>
  </si>
  <si>
    <t>SANKEN - WATER DISPENSER</t>
  </si>
  <si>
    <t>SANKEN INDONESIA, PT</t>
  </si>
  <si>
    <t>SANKEN,CARVIL</t>
  </si>
  <si>
    <t>SANKEN,HAAN</t>
  </si>
  <si>
    <t>SANKEN,LE MINERALE</t>
  </si>
  <si>
    <t>SANTIKA GROUP HOTEL</t>
  </si>
  <si>
    <t>SANTIKA INDONESIA - HOTEL</t>
  </si>
  <si>
    <t>HOTEL SANTIKA</t>
  </si>
  <si>
    <t>SANTIKA JAKARTA KELAPA GADING - HOTEL</t>
  </si>
  <si>
    <t>SANUSI KARSA TAMA</t>
  </si>
  <si>
    <t>SANUSI KARSA TAMA, PT - CORPORATE</t>
  </si>
  <si>
    <t>DUTATEX</t>
  </si>
  <si>
    <t>SAPPHIRE - SARONG</t>
  </si>
  <si>
    <t>SARANA MULTI INFRASTRUKTUR</t>
  </si>
  <si>
    <t>SARANA MULTI INFRASTUKTUR, PT - CORPORAT</t>
  </si>
  <si>
    <t>SARANA MULTIGRIYA FINANSIAL</t>
  </si>
  <si>
    <t>SARANA MULTIGRIYA FINANSIAL, PT - CORPOR</t>
  </si>
  <si>
    <t>SARI KURMA TJ - FOOD SUPPLEMENT</t>
  </si>
  <si>
    <t>NIPPON INDOSARI CORPINDO</t>
  </si>
  <si>
    <t>SARI ROTI - BREAD</t>
  </si>
  <si>
    <t>SARIAYU - COSMETIC</t>
  </si>
  <si>
    <t>SARIMI GELAS - INSTANT NOODLE</t>
  </si>
  <si>
    <t>SARIMI,ANGET SARI</t>
  </si>
  <si>
    <t>SARIMI,ROMA BISKUIT KELAPA</t>
  </si>
  <si>
    <t>SARIMI,RUANG GURU</t>
  </si>
  <si>
    <t>SASA - ALL SAUCE</t>
  </si>
  <si>
    <t>SASA - ALL SEASONING</t>
  </si>
  <si>
    <t>SASA - CHILI SAUCE</t>
  </si>
  <si>
    <t>SASA INTI</t>
  </si>
  <si>
    <t>SASA - FRIED RICE SEASONING</t>
  </si>
  <si>
    <t>SASA - SEASONING</t>
  </si>
  <si>
    <t>SASA BUMBU GULAI - SEASONING</t>
  </si>
  <si>
    <t>SASA BUMBU KOMPLIT - SEASONING</t>
  </si>
  <si>
    <t>SASA BUMBU KOMPLIT,AP CHEF</t>
  </si>
  <si>
    <t>SASA BUMBU LUMUR - SEASONING</t>
  </si>
  <si>
    <t>SASA BUMBU OPOR - SEASONING</t>
  </si>
  <si>
    <t>SASA BUMBU RENDANG - SEASONING</t>
  </si>
  <si>
    <t>SASA GORENG PISANG - SEASONED FLOUR</t>
  </si>
  <si>
    <t>SASA INTI - CORPORATE</t>
  </si>
  <si>
    <t>SASA ROYAL COLLECTION - SEASONED FLOUR</t>
  </si>
  <si>
    <t>SASA SANTAN KELAPA,AP CHEF</t>
  </si>
  <si>
    <t>SASA SANTAN KELAPA,BLIBLI.COM</t>
  </si>
  <si>
    <t>SASA SANTAN KELAPA,BLIBLI.COM,NOURISH BE</t>
  </si>
  <si>
    <t>SASA SANTAN KELAPA,SASA,INDOMIE</t>
  </si>
  <si>
    <t>SASA TEPUNG UNTUK BAKWAN SPESIAL - SEASO</t>
  </si>
  <si>
    <t>SASA,ADEM SARI CHING KU</t>
  </si>
  <si>
    <t>SASA,AP CHEF</t>
  </si>
  <si>
    <t>SASA,INEWS,MNC VISION NETWORKS</t>
  </si>
  <si>
    <t>SASA,SMARTFREN</t>
  </si>
  <si>
    <t>SASA,SOFFELL</t>
  </si>
  <si>
    <t>SASA,STIMUNO</t>
  </si>
  <si>
    <t>SASHA</t>
  </si>
  <si>
    <t>SASHA HERBAL - TOOTHPASTE</t>
  </si>
  <si>
    <t>SASHA PENCEGAH GIGI BERLUBANG - TOOTHPAS</t>
  </si>
  <si>
    <t>SATRIA DEWA</t>
  </si>
  <si>
    <t>SATRIA DEWA - ENTERTAINMENT</t>
  </si>
  <si>
    <t>SATUFEST</t>
  </si>
  <si>
    <t>SATUFEST - EVENT ORGANIZER</t>
  </si>
  <si>
    <t>SATUFEST,LIMADUABELAS MUSIK</t>
  </si>
  <si>
    <t>SAVE THE CHILDREN</t>
  </si>
  <si>
    <t>SAVE THE CHILDREN - ORGANIZATION</t>
  </si>
  <si>
    <t>SAWIT</t>
  </si>
  <si>
    <t>SAWIT - CORPORATE</t>
  </si>
  <si>
    <t>SAWIT,PERUM LISTRIK NEGARA (PLN)</t>
  </si>
  <si>
    <t>SAWIT,PERUM LISTRIK NEGARA (PLN),PERTAMI</t>
  </si>
  <si>
    <t>SC JOHNSON KIT GRAND PRIX - CAR CLEANER</t>
  </si>
  <si>
    <t>SCARF MEDIA,SAMARA</t>
  </si>
  <si>
    <t>SCHNEIDER INDONESIA</t>
  </si>
  <si>
    <t>SCHNEIDER INDONESIA, PT - CORPORATE</t>
  </si>
  <si>
    <t>SCTV,INDOSIAR,VIDIO.COM,O CHANNEL,LIPUTA</t>
  </si>
  <si>
    <t>SEA WORLD RECREATION CENTER</t>
  </si>
  <si>
    <t>SEA WORLD - RECREATION CENTER</t>
  </si>
  <si>
    <t>SEA WORLD,LAKUPON</t>
  </si>
  <si>
    <t>SEDAAP - SOYA SAUCE</t>
  </si>
  <si>
    <t>SEDAAP,EXTRA JOSS</t>
  </si>
  <si>
    <t>SEDAAP,JAMU TOLAK ANGIN SIDO MUNCUL,AVIT</t>
  </si>
  <si>
    <t>SEDAAP,SASA</t>
  </si>
  <si>
    <t>SEDAAP,SMARTFREN TELECOM, PT</t>
  </si>
  <si>
    <t>SEDAAP,SMARTFREN TELECOM, PT,YOYIC,HONDA</t>
  </si>
  <si>
    <t>SEDAAP,SMARTFREN,CAP ENAAK,TOLAK ANGIN,Y</t>
  </si>
  <si>
    <t>SEDAAP,WARDAH,SUNSILK CO-CREATIONS</t>
  </si>
  <si>
    <t>SEDAAP,YOYIC</t>
  </si>
  <si>
    <t>SEDAYU CITY @ KELAPA GADING JKT - SUPERB</t>
  </si>
  <si>
    <t>SEGAR DINGIN</t>
  </si>
  <si>
    <t>SEGAR SARI FRENTA - FRUIT ESSENCE DRINK</t>
  </si>
  <si>
    <t>SEGAR SARI SUSU SODA - FRUIT ESSENCE DRI</t>
  </si>
  <si>
    <t>SEGITIGA BIRU - WHEAT FLOUR</t>
  </si>
  <si>
    <t>SEK INSAN CENDEKIA MADANI SERPONG</t>
  </si>
  <si>
    <t>SEK INSAN CENDEKIA MADANI SERPONG - SCHO</t>
  </si>
  <si>
    <t>SEK TINGGI AGAMA BUDDHA NALANDA</t>
  </si>
  <si>
    <t>SEK TINGGI AGAMA BUDDHA NALANDA - COLLEG</t>
  </si>
  <si>
    <t>SEKAI ELECTRONICS</t>
  </si>
  <si>
    <t>SEKAI - FAN</t>
  </si>
  <si>
    <t>JUARA BIKE</t>
  </si>
  <si>
    <t>SELIS - ALL ELECT VEHICLE</t>
  </si>
  <si>
    <t>SELIS - ELECT BICYCLE</t>
  </si>
  <si>
    <t>SELIS E-MAX - ELECTRIC MOTORCYCLE</t>
  </si>
  <si>
    <t>SEMBILAN BENUA ABADI</t>
  </si>
  <si>
    <t>SEMBILAN BENUA ABADI, PT - CORPORATE</t>
  </si>
  <si>
    <t>SEMEN INDONESIA (PERSERO) TBK</t>
  </si>
  <si>
    <t>SEMEN INDONESIA (PERSERO) TBK, PT - CORP</t>
  </si>
  <si>
    <t>PT SEMEN TONASA</t>
  </si>
  <si>
    <t>SEMEN TONASA</t>
  </si>
  <si>
    <t>SENAYAN CITY</t>
  </si>
  <si>
    <t>SENAYAN CITY - BUSINESS CENTRE</t>
  </si>
  <si>
    <t>SENSODYNE HERBAL - TOOTHPASTE</t>
  </si>
  <si>
    <t>SENSODYNE RAPID RELIEF - TOOTHPASTE</t>
  </si>
  <si>
    <t>SENTUL CITY,SUMITOMO CORP,HANKYU HANSHIN</t>
  </si>
  <si>
    <t>SERASOFT DANDRUFF TREATMENT - SHAMPOO</t>
  </si>
  <si>
    <t>SERASOFT HAIR FALL TREATMENT - SHAMPOO</t>
  </si>
  <si>
    <t>SUMMARECON</t>
  </si>
  <si>
    <t>SERPONG MIDTOWN SERPONG - SUPERBLOCK</t>
  </si>
  <si>
    <t>SEVA.ID</t>
  </si>
  <si>
    <t>SEVA.ID - ONLINE SHOP</t>
  </si>
  <si>
    <t>SGM AKTIF - LIQUID GROWING UP MILK</t>
  </si>
  <si>
    <t>SGM EKSPLOR ADVANCE SOYA 1 PLUS - GROWIN</t>
  </si>
  <si>
    <t>SGM EKSPLOR SOYA - GROWING UP MILK</t>
  </si>
  <si>
    <t>SHARIACOIN</t>
  </si>
  <si>
    <t>SHARIACOIN - CORPORATE</t>
  </si>
  <si>
    <t>SHARP</t>
  </si>
  <si>
    <t>SHARP - AIR CONDITIONER</t>
  </si>
  <si>
    <t>SHARP - ALL ELECT H/H APPLIANCES</t>
  </si>
  <si>
    <t>SHARP - CORPORATE</t>
  </si>
  <si>
    <t>SHARP - REFRIGERATOR</t>
  </si>
  <si>
    <t>SHARP - TV</t>
  </si>
  <si>
    <t>SHELL INDONESIA</t>
  </si>
  <si>
    <t>SHELL ADVANCE - MOTORCYCLE OILS</t>
  </si>
  <si>
    <t>SHIMIZU CORPORATION</t>
  </si>
  <si>
    <t>SHIMIZU - WATER PUMP</t>
  </si>
  <si>
    <t>SHIMIZU CORPORATION - CORPORATE</t>
  </si>
  <si>
    <t>SHINZEN</t>
  </si>
  <si>
    <t>SHINZEN - WOMEN THERAPY UNDERWEAR</t>
  </si>
  <si>
    <t>SHOP &amp; DRIVE SPAREPARTS SHOP</t>
  </si>
  <si>
    <t>SHOPEE.CO.ID - ONLINE SHOP</t>
  </si>
  <si>
    <t>SHUNDA SUCAI INDONESIA</t>
  </si>
  <si>
    <t>SHUNDA - WALLBOARD</t>
  </si>
  <si>
    <t>SHUNDA SUCAI INDONESIA, PT - CORPORATE</t>
  </si>
  <si>
    <t>SIDO MUNCUL ESEMAG - ANTACIDS LIQUID</t>
  </si>
  <si>
    <t>SIDO MUNCUL SARI KUNYIT - ANTACIDS CAPSU</t>
  </si>
  <si>
    <t>SIDO MUNCUL, PT</t>
  </si>
  <si>
    <t>TISSUE, PERFUME TISSUE</t>
  </si>
  <si>
    <t>SILCOT MAXIMIZER COTTON - FACIAL COTTON</t>
  </si>
  <si>
    <t>ALLIANCE COSMETIC GROUP</t>
  </si>
  <si>
    <t>SILKY PUDDING - PUDDING</t>
  </si>
  <si>
    <t>CERES</t>
  </si>
  <si>
    <t>SILVER QUEEN - CHOCOLATE BAR</t>
  </si>
  <si>
    <t>SIMPLYSITI</t>
  </si>
  <si>
    <t>SIMPLYSITI - ALL TOILETRIES</t>
  </si>
  <si>
    <t>SINAR MAS AGRIBUSINESS AND FOOD</t>
  </si>
  <si>
    <t>SINAR MAS AGRIBUSINESS AND FOOD - CORPOR</t>
  </si>
  <si>
    <t>SINAR MAS,EKA TJIPTA FOUNDATION</t>
  </si>
  <si>
    <t>SINAR SOSRO, PT</t>
  </si>
  <si>
    <t>SINARMAS LAND - HOUSING DEVELOPER</t>
  </si>
  <si>
    <t>SINDO WEEKLY - MAGAZINE</t>
  </si>
  <si>
    <t>SINDONEWS.COM</t>
  </si>
  <si>
    <t>SINDONEWS.COM - MEDIA ONLINE</t>
  </si>
  <si>
    <t>SINEMART,SCTV</t>
  </si>
  <si>
    <t>BANDUNG ECO SINERGI TEKNOLOGI</t>
  </si>
  <si>
    <t>SINERGY ECO RACING - FUEL ADDITIVE</t>
  </si>
  <si>
    <t>SINGAPORE TOURISM</t>
  </si>
  <si>
    <t>SINNOB</t>
  </si>
  <si>
    <t>SINNOB - SPROCKET GEAR</t>
  </si>
  <si>
    <t>SITEBEAT</t>
  </si>
  <si>
    <t>SITEBEAT - CORPORATE</t>
  </si>
  <si>
    <t>SKILL ACADEMY BY RUANG GURU - MOBILE APP</t>
  </si>
  <si>
    <t>SKIN BEAUTY - FOOD SUPPLEMENT</t>
  </si>
  <si>
    <t>SKINFIT - FOOD SUPPLEMENT</t>
  </si>
  <si>
    <t>SKY TOWER CINERE - APARTMENT</t>
  </si>
  <si>
    <t>SKYAVENUE</t>
  </si>
  <si>
    <t>SKYAVENUE - ORGANIZATION</t>
  </si>
  <si>
    <t>SLEEK - BABY ACCESSORIES CLEANER</t>
  </si>
  <si>
    <t>SLEEK BABY - TELON OIL</t>
  </si>
  <si>
    <t>SLEME FIBER</t>
  </si>
  <si>
    <t>SLEME FIBER - HEALTH DRINK</t>
  </si>
  <si>
    <t>YYS AL-AZHAR</t>
  </si>
  <si>
    <t>SMA ISLAM AL AZHAR 2 JAKARTA - SCHOOL</t>
  </si>
  <si>
    <t>YAYASAN TARUNA BAKTI</t>
  </si>
  <si>
    <t>SMA TARUNA BAKTI BANDUNG - SCHOOL</t>
  </si>
  <si>
    <t>SMA TARUNA NUSANTARA MAGELANG</t>
  </si>
  <si>
    <t>SMA TARUNA NUSANTARA MAGELANG - SCHOOL</t>
  </si>
  <si>
    <t>SMAN 14 JAKARTA</t>
  </si>
  <si>
    <t>SMAN 14 JAKARTA - SCHOOL</t>
  </si>
  <si>
    <t>SMAN 2 BANDUNG</t>
  </si>
  <si>
    <t>SMAN 2 SURABAYA</t>
  </si>
  <si>
    <t>SMAN 2 SURABAYA - SCHOOL</t>
  </si>
  <si>
    <t>SMAN 4 JOGJA</t>
  </si>
  <si>
    <t>SMAN 4 JOGJA - SCHOOL</t>
  </si>
  <si>
    <t>SMAN M.H. THAMRIN</t>
  </si>
  <si>
    <t>SMAN M.H. THAMRIN JAKARTA - SCHOOL</t>
  </si>
  <si>
    <t>SMART KEUKEN AIR FRYER - KITCHEN EQUIPME</t>
  </si>
  <si>
    <t>SMART KEUKEN MULTIFOOD PROCESSOR - KITCH</t>
  </si>
  <si>
    <t>SMART MUSIC - MOBILE APPLICATION</t>
  </si>
  <si>
    <t>SMART PROPERTY GROUP</t>
  </si>
  <si>
    <t>SMART PROPERTY GROUP - CORPORATE</t>
  </si>
  <si>
    <t>SMART SCHOOL ONLINE,ICT WATCH</t>
  </si>
  <si>
    <t>SMARTFREN - ESIM</t>
  </si>
  <si>
    <t>SMARTFREN BONUS KUOTA - GSM SIM CARD</t>
  </si>
  <si>
    <t>SMARTFREN S1 - MOBILE WI-FI</t>
  </si>
  <si>
    <t>SMARTFREN SUPER 4G KUOTA - GSM SIM CARD</t>
  </si>
  <si>
    <t>SMARTFREN SUPER 4G UNLIMITED - GSM SIM C</t>
  </si>
  <si>
    <t>SMARTFREN TELECOM, PT - CORPORATE</t>
  </si>
  <si>
    <t>SMARTFREN,HANSAPLAST KOYO</t>
  </si>
  <si>
    <t>SMARTFREN,KISPRAY GOLD</t>
  </si>
  <si>
    <t>SMARTFREN,PLOSSA</t>
  </si>
  <si>
    <t>SMARTFREN,SARI ROTI,LUWAK WHITE KOFFIE T</t>
  </si>
  <si>
    <t>SMP ISLAM AL-AZHAR 2 PEJATEN</t>
  </si>
  <si>
    <t>SMP ISLAM AL-AZHAR 2 PEJATEN - SCHOOL</t>
  </si>
  <si>
    <t>SMPN 115 JAKARTA</t>
  </si>
  <si>
    <t>SMPN 115 JAKARTA - SCHOOL</t>
  </si>
  <si>
    <t>SMPN 41 JAKARTA</t>
  </si>
  <si>
    <t>SMPN 41 JAKARTA - SCHOOL</t>
  </si>
  <si>
    <t>HOT-LINE SERVICE,PARTY LINE,HOROSCOPE</t>
  </si>
  <si>
    <t>SMS (SHORT MESSAGE SERVICE)</t>
  </si>
  <si>
    <t>SUKMA MITRA SELARAS</t>
  </si>
  <si>
    <t>SMS PROZ - EVENT ORGANIZER</t>
  </si>
  <si>
    <t>SMU CANISIUS JAKARTA</t>
  </si>
  <si>
    <t>SMUN 8 BANDUNG</t>
  </si>
  <si>
    <t>SO GOOD - ALL FOOD PRODUCTS</t>
  </si>
  <si>
    <t>SO GOOD - BAKSO</t>
  </si>
  <si>
    <t>SO GOOD - CHICKEN NUGGET</t>
  </si>
  <si>
    <t>SO GOOD AYAM POTONG - PROCESSED FOOD</t>
  </si>
  <si>
    <t>SO GOOD CHICKEN KARAGE - PROCESSED FOOD</t>
  </si>
  <si>
    <t>SO GOOD CHICKEN WINGS - PROCESSED FOOD</t>
  </si>
  <si>
    <t>SO GOOD PREMIUM SAUSAGE - SAUSAGE</t>
  </si>
  <si>
    <t>SO GOOD SPICY CHICKEN - PROCESSED FOOD</t>
  </si>
  <si>
    <t>SO KLIN - ALL H/H PRODUCT</t>
  </si>
  <si>
    <t>SO KLIN BIO-MATIC - LIQUID DETERGENT</t>
  </si>
  <si>
    <t>SO KLIN LANTAI AROMATIC SPA - FLOOR CLEA</t>
  </si>
  <si>
    <t>SO KLIN LANTAI SENSASI FINE FRAGRANCE</t>
  </si>
  <si>
    <t>SO KLIN LANTAI SENSASI PERFUME AROMATIC</t>
  </si>
  <si>
    <t>SO KLIN LIQUID PERFUME COLLECTION - LIQU</t>
  </si>
  <si>
    <t>SO KLIN LIQUID WHITE &amp; BRIGHT - LIQUID D</t>
  </si>
  <si>
    <t>SO KLIN PEWANGI - FABRIC SOFTENER</t>
  </si>
  <si>
    <t>SO KLIN RAPIKA BIANG 5IN1 - SMOOTHER FAB</t>
  </si>
  <si>
    <t>SO KLIN ROYALE PARFUM COLLECTION - FABRI</t>
  </si>
  <si>
    <t>SO KLIN ROYALE PARFUM SERIES - FABRIC SO</t>
  </si>
  <si>
    <t>SO KLIN SOFTENER 1X BILAS TWILIGHT SENSA</t>
  </si>
  <si>
    <t>SO KLIN SOFTENER COMPLETE CARE - FABRIC</t>
  </si>
  <si>
    <t>SO KLIN SOFTERGENT - POWDER DETERGENT</t>
  </si>
  <si>
    <t>SO KLIN WHITE &amp; BRIGHT - POWDER DETERGEN</t>
  </si>
  <si>
    <t>SO NICE - SOSIS SIAP MAKAN</t>
  </si>
  <si>
    <t>SOCIOLLA.COM</t>
  </si>
  <si>
    <t>SOCIOLLA.COM - ONLINE SHOP</t>
  </si>
  <si>
    <t>SOEHANNA HALL</t>
  </si>
  <si>
    <t>SOEHANNA HALL - CONVENTION HALL</t>
  </si>
  <si>
    <t>SOFFELL - ALL MOSQUITO REPELLENT</t>
  </si>
  <si>
    <t>SOFFELL - MOSQUITO REPELLENT LOTION</t>
  </si>
  <si>
    <t>SOFFELL HAND &amp; BODY BENGKOANG - MOSQUITO</t>
  </si>
  <si>
    <t>SOFFELL,KISPRAY GOLD,MARINA</t>
  </si>
  <si>
    <t>SOFFELL,PLOSSA</t>
  </si>
  <si>
    <t>SOFFELL,SMARTFREN</t>
  </si>
  <si>
    <t>SOFFELL,YAMAHA LEXI</t>
  </si>
  <si>
    <t>SOFTEX CELANA MESTRUASI - SANITARY NAPKI</t>
  </si>
  <si>
    <t>SOFTEX DAUN SIRIH - ALL SANITARY NAPKIN</t>
  </si>
  <si>
    <t>SOFTEX DAUN SIRIH SLIM REGULAR FLOW WING</t>
  </si>
  <si>
    <t>SOFTEX INDONESIA, PT</t>
  </si>
  <si>
    <t>SOHO GLOBAL HEALTH - CORPORATE</t>
  </si>
  <si>
    <t>TATALOGAM LESTARI</t>
  </si>
  <si>
    <t>SOKA JEMPOL - METAL ROOF</t>
  </si>
  <si>
    <t>SOLID,GRADINO</t>
  </si>
  <si>
    <t>SOMPO INSURANCE INDONESIA</t>
  </si>
  <si>
    <t>SOMPO INSURANCE INDONESIA - INSURANCE</t>
  </si>
  <si>
    <t>SONY INDONESIA</t>
  </si>
  <si>
    <t>SONY - GAME PLAYER</t>
  </si>
  <si>
    <t>SORABEL</t>
  </si>
  <si>
    <t>SORABEL - ONLINE SHOP</t>
  </si>
  <si>
    <t>SOTIS KUPANG - HOTEL</t>
  </si>
  <si>
    <t>SOUL OF ART</t>
  </si>
  <si>
    <t>SOUL OF ART - EVENT ORGANIZER</t>
  </si>
  <si>
    <t>SPACE BABY</t>
  </si>
  <si>
    <t>SPACEBABY - STROLLER</t>
  </si>
  <si>
    <t>PANARUB INDUSTRY</t>
  </si>
  <si>
    <t>SPECS - SPORT SHOES</t>
  </si>
  <si>
    <t>SPEED</t>
  </si>
  <si>
    <t>SPEED - SPORT SHOES</t>
  </si>
  <si>
    <t>IDOON</t>
  </si>
  <si>
    <t>SPIN-GO! MINI STUNT CAR - TOYS</t>
  </si>
  <si>
    <t>SPIX - SNACK</t>
  </si>
  <si>
    <t>SPRITE WATERLYMON - SOFT DRINK</t>
  </si>
  <si>
    <t>SRI REJEKI ISMAN</t>
  </si>
  <si>
    <t>SRITEX - TEXTILE</t>
  </si>
  <si>
    <t>STAI SWASTA LAN TABOER</t>
  </si>
  <si>
    <t>STARBUCKS COFFEE</t>
  </si>
  <si>
    <t>STARVIT SIRUP HERBAL - LIQUID TRADITIONA</t>
  </si>
  <si>
    <t>STELLA BATHROOM - AIR FRESHENER</t>
  </si>
  <si>
    <t>STELLA HOME - FABRIC SPRAY</t>
  </si>
  <si>
    <t>STELLA MATIC - AIR FRESHENER</t>
  </si>
  <si>
    <t>STELLA NATURALS CAR PERFUME - CAR AIR FR</t>
  </si>
  <si>
    <t>STELLA PARFUM'IST TWIST - CAR AIR FRESHE</t>
  </si>
  <si>
    <t>STIE MNC,STKIP MNC</t>
  </si>
  <si>
    <t>STIMUNO - FOOD SUPPLEMENT</t>
  </si>
  <si>
    <t>STIMUNO FORTE - FOOD SUPPLEMENT</t>
  </si>
  <si>
    <t>STMIK JAKARTA STI&amp;K</t>
  </si>
  <si>
    <t>STMIK JAKARTA STI&amp;K - COLLEGE</t>
  </si>
  <si>
    <t>STMIK NUSA MANDIRI</t>
  </si>
  <si>
    <t>NUSA MANDIRI</t>
  </si>
  <si>
    <t>STMIK-STIBA NUSA MANDIRI JKT - COLLEGE</t>
  </si>
  <si>
    <t>STOP COLD - COLD MEDICINE</t>
  </si>
  <si>
    <t>STOP-X - ANALGESIC CREAM</t>
  </si>
  <si>
    <t>STP</t>
  </si>
  <si>
    <t>STP TUFF STUFF - MULTIPURPOSE CLEANER</t>
  </si>
  <si>
    <t>BOOTS HEALTHCARE</t>
  </si>
  <si>
    <t>STREPSILS COOL - COUGH DROP</t>
  </si>
  <si>
    <t>STREPSILS EXTRA STRONG SENSATION - COUGH</t>
  </si>
  <si>
    <t>STRONGBOW APPLE CIDERS - SOFT DRINK</t>
  </si>
  <si>
    <t>STT FRENCH FRIES 2000 - SNACK</t>
  </si>
  <si>
    <t>SUKSES'S ISI 2,LUWAK WHITE KOFFIE TARIK</t>
  </si>
  <si>
    <t>SUKSES'S ISI 2,SMARTFREN</t>
  </si>
  <si>
    <t>SUKSES'S ISI 2,SMARTFREN,CAP ENAAK</t>
  </si>
  <si>
    <t>SUKSES'S ISI 2,SMARTFREN,JAMU SIDO MUNCU</t>
  </si>
  <si>
    <t>SUKSES'S ISI 2,VIOSTIN</t>
  </si>
  <si>
    <t>SUKUN</t>
  </si>
  <si>
    <t>SUKUN - CORPORATE</t>
  </si>
  <si>
    <t>SUKUN SPECIAL - CLOVE CIGARETTE</t>
  </si>
  <si>
    <t>SUKUN,TEH SOSRO,ANTANGIN</t>
  </si>
  <si>
    <t>SUMBER AYU DEO WHITE - VAGINAL SOAP</t>
  </si>
  <si>
    <t>CHANDRA MUSTIKA SARI</t>
  </si>
  <si>
    <t>SUMBER AYU WHITENING - VAGINAL SOAP</t>
  </si>
  <si>
    <t>SUMITOMO MITSUI BANKING CORP</t>
  </si>
  <si>
    <t>SUMITOMO MITSUI BANKING CORPORATION - CO</t>
  </si>
  <si>
    <t>SUMMARECON BANDUNG - RESIDENCE</t>
  </si>
  <si>
    <t>SUMMARECON BEKASI - RESIDENCE</t>
  </si>
  <si>
    <t>SUMMARECON EMERALD KARAWANG - RESIDENCE</t>
  </si>
  <si>
    <t>SUMMARECON AGUNG TERBUKA, PT</t>
  </si>
  <si>
    <t>SUMMARECON GROUP - BUILDING DEVELOPER</t>
  </si>
  <si>
    <t>SUMMARECON KELAPA GADING - PERUMAHAN</t>
  </si>
  <si>
    <t>SUMMARECON MAL BEKASI - MALL</t>
  </si>
  <si>
    <t>KSO SUMMARECON SERPONG</t>
  </si>
  <si>
    <t>SUMMARECON SERPONG - PERUMAHAN</t>
  </si>
  <si>
    <t>SUMMARECON SERPONG,PPD,MAL SERPONG,KEMEN</t>
  </si>
  <si>
    <t>MIKE OLEO NABATI INDUSTRI</t>
  </si>
  <si>
    <t>SUNCO - COOKING OIL</t>
  </si>
  <si>
    <t>SUNLIGHT EXTRA POWER - DISH WASHING LIQU</t>
  </si>
  <si>
    <t>SUNLIGHT HIGIENIS+ - DISH WASHING LIQUID</t>
  </si>
  <si>
    <t>FRUIT &amp; VEGETABLES - FRESH/DRY/FROZEN</t>
  </si>
  <si>
    <t>SEWU SEGAR NUSANTARA</t>
  </si>
  <si>
    <t>SUNPRIDE - FRUIT</t>
  </si>
  <si>
    <t>SUNSILK - ALL</t>
  </si>
  <si>
    <t>SUOMY</t>
  </si>
  <si>
    <t>SUOMY - HELMET</t>
  </si>
  <si>
    <t>SUPER BLOK TERBANG</t>
  </si>
  <si>
    <t>SUPER BLOK TERBANG - CORPORATE</t>
  </si>
  <si>
    <t>SUPER BUBUR - BUBUR INSTANT</t>
  </si>
  <si>
    <t>SUPER BUBUR BURYAM - BUBUR INSTANT</t>
  </si>
  <si>
    <t>SUPER MAL KARAWACI</t>
  </si>
  <si>
    <t>MAGIC BOX TOYS</t>
  </si>
  <si>
    <t>SUPER ZINGS RIVALS OF KABOOM - TOYS</t>
  </si>
  <si>
    <t>SUPER ZUPER - CANDY</t>
  </si>
  <si>
    <t>SUPER ZUPER LOLLIPOP - CANDY</t>
  </si>
  <si>
    <t>SUPERADVENTURE.CO.ID</t>
  </si>
  <si>
    <t>SUPERADVENTURE.CO.ID - MEDIA ONLINE</t>
  </si>
  <si>
    <t>YYS CAHAYA BAGI NEGERI (CBN)</t>
  </si>
  <si>
    <t>SUPERBOOK - CORPORATE</t>
  </si>
  <si>
    <t>SUPER MUSIC ID EVENT ORGANIZER</t>
  </si>
  <si>
    <t>SUPERMUSIC.ID - MEDIA ONLINE</t>
  </si>
  <si>
    <t>SUPERSOCCER.CO.ID</t>
  </si>
  <si>
    <t>SUPERSOCCER.CO.ID - MEDIA ONLINE</t>
  </si>
  <si>
    <t>SUPERSTAR SNAPS - CHOCOLATE WAFER</t>
  </si>
  <si>
    <t>SUPERSTAR! - CHOCOLATE WAFER</t>
  </si>
  <si>
    <t>SURI NUSANTARA JAYA</t>
  </si>
  <si>
    <t>SURI NUSANTARA JAYA, PT - CORPORATE</t>
  </si>
  <si>
    <t>SURYA PROFESIONAL MILD - FILTER CLOVE CI</t>
  </si>
  <si>
    <t>SUSTAGEN KID 3 - GROWING UP MILK</t>
  </si>
  <si>
    <t>SUSU JAHE - HEALTH DRINK</t>
  </si>
  <si>
    <t>SUSU JAHE,SUKSES'S ISI 2</t>
  </si>
  <si>
    <t>SUSU JAHE,SUKSES'S ISI 2,LUWAK WHITE KOF</t>
  </si>
  <si>
    <t>SURETEX/DKT INDONESIA(09/2013)</t>
  </si>
  <si>
    <t>SUTRA - CONDOM</t>
  </si>
  <si>
    <t>SUTRA FIESTA - CONDOM</t>
  </si>
  <si>
    <t>SUTRA PERKASA - FOOD SUPPLEMENT</t>
  </si>
  <si>
    <t>SUTRA PLUS - CONDOM</t>
  </si>
  <si>
    <t>SUTRA,DKT INDONESIA</t>
  </si>
  <si>
    <t>SUZUKI - ALL MOTORCYCLES</t>
  </si>
  <si>
    <t>SUZUKI CARRY PICK UP - PICK UP</t>
  </si>
  <si>
    <t>SUZUKI ERTIGA - CAR</t>
  </si>
  <si>
    <t>SUZUKI ERTIGA,SUZUKI GSX BANDIT,EXTRA JO</t>
  </si>
  <si>
    <t>SUZUKI GSX - MOTORCYCLE</t>
  </si>
  <si>
    <t>SUZUKI GSX BANDIT - MOTORCYCLE</t>
  </si>
  <si>
    <t>SUZUKI JIMNY - CAR</t>
  </si>
  <si>
    <t>SUZUKI NEX II - MOTORCYCLE</t>
  </si>
  <si>
    <t>SUZUKI XL7 - CAR</t>
  </si>
  <si>
    <t>DUNIA BINTANG WALET</t>
  </si>
  <si>
    <t>SWALLOW GLOBE BRAND AGAROS - PUDDING</t>
  </si>
  <si>
    <t>BIODROGA/SOFTEX INDONESIA(12/2018)</t>
  </si>
  <si>
    <t>SWEETY - ALL BABY DIAPERS</t>
  </si>
  <si>
    <t>SWEETY GOLD COMFORT - BABY DIAPERS</t>
  </si>
  <si>
    <t>SWEETY GOLD PANTS - BABY DIAPERS</t>
  </si>
  <si>
    <t>SWEETY SILVER PANTS - BABY DIAPERS</t>
  </si>
  <si>
    <t>SWISS-BELHOTEL</t>
  </si>
  <si>
    <t>SWISS-BELHOTEL JAKARTA AIRPORT - HOTEL</t>
  </si>
  <si>
    <t>SYAMIL DATES HONEY</t>
  </si>
  <si>
    <t>SYAMIL DATES HONEY - HONEY</t>
  </si>
  <si>
    <t>SYLVANIAN FAMILIES - TOYS</t>
  </si>
  <si>
    <t>TABIB (PARANORMAL)</t>
  </si>
  <si>
    <t>TABUNGAN ASURANSI PEG NEGERI(T</t>
  </si>
  <si>
    <t>TABUNGAN ASURANSI PEG NEGERI(TASPEN)</t>
  </si>
  <si>
    <t>TAHIR FOUNDATION</t>
  </si>
  <si>
    <t>TAHIR FOUNDATION - FOUNDATION</t>
  </si>
  <si>
    <t>TAIWAN EXTERNAL TRADE DEVELOPMENT COUNCI</t>
  </si>
  <si>
    <t>TAIWAN TOURISM</t>
  </si>
  <si>
    <t>TAIWAN TOURISM BUREAU - TOURISM</t>
  </si>
  <si>
    <t>MIKATASA AGUNG</t>
  </si>
  <si>
    <t>TAKA PAINTS FLORANCE - PAINT</t>
  </si>
  <si>
    <t>TAKAHI</t>
  </si>
  <si>
    <t>TAKAHI - KOYO</t>
  </si>
  <si>
    <t>TAKENAKA</t>
  </si>
  <si>
    <t>TAKENAKA - CORPORATE</t>
  </si>
  <si>
    <t>TAMAN ANGGREK RESIDENCES JAKARTA - APART</t>
  </si>
  <si>
    <t>JAYA ANCOL</t>
  </si>
  <si>
    <t>TAMAN IMPIAN JAYA ANCOL</t>
  </si>
  <si>
    <t>TAMAN IMPIAN JAYA ANCOL,SINARMAS LAND,PL</t>
  </si>
  <si>
    <t>TAMAN ISMAIL MARZUKI</t>
  </si>
  <si>
    <t>TAMAN WISATA CANDI BOROBUDUR &amp; PRAMBA,RA</t>
  </si>
  <si>
    <t>TAMBANG BATUBARA BUKIT ASAM</t>
  </si>
  <si>
    <t>TAMBANG BATUBARA BUKIT ASAM, PT(PERSERO)</t>
  </si>
  <si>
    <t>TANTAN</t>
  </si>
  <si>
    <t>TANTAN - MOBILE APPLICATION</t>
  </si>
  <si>
    <t>TAQWALAND GROUP</t>
  </si>
  <si>
    <t>TAQWALAND GROUP - CORPORATE</t>
  </si>
  <si>
    <t>UNILEVER/TPS FOODS(05/2014)</t>
  </si>
  <si>
    <t>TARO - SNACK</t>
  </si>
  <si>
    <t>TAS MA TAS</t>
  </si>
  <si>
    <t>TAS MA TAS - MEN'S WEAR</t>
  </si>
  <si>
    <t>TASO KASO METAL - METAL TRUSS</t>
  </si>
  <si>
    <t>TBS</t>
  </si>
  <si>
    <t>TBS - NETWORK</t>
  </si>
  <si>
    <t>TDR RACING</t>
  </si>
  <si>
    <t>TDR RACING - MOTORCYCLE SPAREPART</t>
  </si>
  <si>
    <t>TDR RACING - SPARK PLUG</t>
  </si>
  <si>
    <t>TEA-JUS - INSTANT TEA</t>
  </si>
  <si>
    <t>TEASER</t>
  </si>
  <si>
    <t>TEATER GANDRIK</t>
  </si>
  <si>
    <t>TEH GELAS</t>
  </si>
  <si>
    <t>TEH GELAS - BOTTLED TEA</t>
  </si>
  <si>
    <t>TEH GELAS,KAPAL API</t>
  </si>
  <si>
    <t>TEH GELAS,TANGO</t>
  </si>
  <si>
    <t>TEH JAVANA - BOTTLED TEA</t>
  </si>
  <si>
    <t>TEH JAVANA GULA BATU - BOTTLED TEA</t>
  </si>
  <si>
    <t>SUNTORY</t>
  </si>
  <si>
    <t>TIRTA FRESINDO JAYA</t>
  </si>
  <si>
    <t>TEH PUCUK HARUM - CORPORATE</t>
  </si>
  <si>
    <t>TEH PUCUK HARUM,CORNETTO</t>
  </si>
  <si>
    <t>TEH PUCUK HARUM,LE MINERALE</t>
  </si>
  <si>
    <t>TEH PUCUK HARUM,TEASER</t>
  </si>
  <si>
    <t>TEH PUCUK HARUM,TEASER,ASTRA</t>
  </si>
  <si>
    <t>TEH RIO - CUP TEA</t>
  </si>
  <si>
    <t>TEH SARIWANGI MILK TEA - INSTANT TEA</t>
  </si>
  <si>
    <t>TEH SARIWANGI TEH MELATI - INSTANT TEA</t>
  </si>
  <si>
    <t>TEH SISRI - INSTANT TEA</t>
  </si>
  <si>
    <t>TEH SOSRO - ALL</t>
  </si>
  <si>
    <t>TEH SOSRO - BOTTLED TEA</t>
  </si>
  <si>
    <t>TEH SOSRO - TEH CELUP</t>
  </si>
  <si>
    <t>TEH SOSRO - TEH KOTAK</t>
  </si>
  <si>
    <t>TEH SOSRO FRUIT TEA</t>
  </si>
  <si>
    <t>TEH SOSRO TAWAR - BOTTLED TEA</t>
  </si>
  <si>
    <t>TEH SOSRO,DAMN! I LOVE INDONESIA</t>
  </si>
  <si>
    <t>TEH SOSRO,DIABETASOL</t>
  </si>
  <si>
    <t>TEH SOSRO,DIABETASOL,MICROLAX,RUCIKA,POL</t>
  </si>
  <si>
    <t>TEH SOSRO,KUKU BIMA ENER-G!</t>
  </si>
  <si>
    <t>TEH SOSRO,SHARIACOIN,DANA SYARIAH</t>
  </si>
  <si>
    <t>TEKA</t>
  </si>
  <si>
    <t>TEKA - KITCHEN SET</t>
  </si>
  <si>
    <t>TELKOM (TELEKOMUNIKASI INDONESIA)</t>
  </si>
  <si>
    <t>TELKOM,OMEPROS</t>
  </si>
  <si>
    <t>TELKOM,OMEPROS MINI CAPS</t>
  </si>
  <si>
    <t>TELKOMSEL - CORPORATE</t>
  </si>
  <si>
    <t>TELKOMSEL BY.U - SIM CARD</t>
  </si>
  <si>
    <t>TELKOMSEL,PROAKTIF COMMUNICATIONS</t>
  </si>
  <si>
    <t>TELKOMSEL,SHOPEE,KG MEDIA,INTERSPORT,BCA</t>
  </si>
  <si>
    <t>TELON LANG - TELON OIL</t>
  </si>
  <si>
    <t>TEMPO GROUP</t>
  </si>
  <si>
    <t>TEMPO - MEDIA ONLINE</t>
  </si>
  <si>
    <t>TEMPO SCAN PACIFIC, PT</t>
  </si>
  <si>
    <t>BRISTOL MYERS</t>
  </si>
  <si>
    <t>TEMPRA - COLD SYRUP</t>
  </si>
  <si>
    <t>TAISHO INDONESIA</t>
  </si>
  <si>
    <t>TEMPRA DROPS - COLD SYRUP</t>
  </si>
  <si>
    <t>TEMPRA FORTE - COLD SYRUP</t>
  </si>
  <si>
    <t>TENNIS INDOOR SENAYAN</t>
  </si>
  <si>
    <t>TNI</t>
  </si>
  <si>
    <t>TENTARA NASIONAL INDONESIA (TNI)</t>
  </si>
  <si>
    <t>TENTARA NASIONAL INDONESIA,KEPOLISIAN RI</t>
  </si>
  <si>
    <t>TENTARA NASIONAL INDONESIA,KOMISI PEMILI</t>
  </si>
  <si>
    <t>TERMOREX - ALL COLD MEDICINES</t>
  </si>
  <si>
    <t>THE BREEZE CAFE JAKARTA</t>
  </si>
  <si>
    <t>THE BREEZE CAFE JAKARTA - RESTAURANT</t>
  </si>
  <si>
    <t>THE EXECUTIVE</t>
  </si>
  <si>
    <t>THE EXECUTIVE - ALL APPAREL</t>
  </si>
  <si>
    <t>THE F THING - ONLINE SHOP</t>
  </si>
  <si>
    <t>THE F THING,LIVESCAPE</t>
  </si>
  <si>
    <t>THE F THING,LIVESCAPE,DCODE</t>
  </si>
  <si>
    <t>THE INSTITUTE OF INTERNAL AUDITORS INDON</t>
  </si>
  <si>
    <t>THE KING</t>
  </si>
  <si>
    <t>THE KING - PROPERTY AGENT</t>
  </si>
  <si>
    <t>THE MEDIA HOTEL</t>
  </si>
  <si>
    <t>THE MEDIA JAKARTA - HOTEL</t>
  </si>
  <si>
    <t>THE ONE ENTREPRENUER CORP</t>
  </si>
  <si>
    <t>THE ONE ENTREPRENUER CORP - CORPORATE</t>
  </si>
  <si>
    <t>THE PINEWOOD HOTEL</t>
  </si>
  <si>
    <t>THE PINEWOOD CISARUA - HOTEL</t>
  </si>
  <si>
    <t>FOTO STUDIO</t>
  </si>
  <si>
    <t>THE RESONANZ</t>
  </si>
  <si>
    <t>THE RESONANZ - MUSIC STUDIO</t>
  </si>
  <si>
    <t>THE SULTAN HOTEL</t>
  </si>
  <si>
    <t>THE SULTAN - HOTEL</t>
  </si>
  <si>
    <t>TAMORA GROUP</t>
  </si>
  <si>
    <t>THE TAMORA BALI - APARTMENT</t>
  </si>
  <si>
    <t>CT CORP</t>
  </si>
  <si>
    <t>THE TRANS ICON SURABAYA - SUPERBLOCK</t>
  </si>
  <si>
    <t>THE TRANS LUXURY BANDUNG,BANK MEGA</t>
  </si>
  <si>
    <t>THE WAHID INSTITUTE</t>
  </si>
  <si>
    <t>THERAPEUTIC BIO PEARL - HEALTH EQUIPMENT</t>
  </si>
  <si>
    <t>THERMOLYTE DIET SUGAR - LOW CALORIE SWET</t>
  </si>
  <si>
    <t>THERMOLYTE PLUS - FOOD SUPPLEMENT</t>
  </si>
  <si>
    <t>HERBAL REVIVAL SDN BHD</t>
  </si>
  <si>
    <t>THOMSON ACTIVATED GINKGO - FOOD SUPPLEME</t>
  </si>
  <si>
    <t>THREE SECOND</t>
  </si>
  <si>
    <t>THREE SECOND - ALL APPAREL</t>
  </si>
  <si>
    <t>THYPONISIX - FOOD SUPPLEMENT</t>
  </si>
  <si>
    <t>TIC TIC - SNACK</t>
  </si>
  <si>
    <t>TIGA RODA</t>
  </si>
  <si>
    <t>TIGA RODA - SEMEN</t>
  </si>
  <si>
    <t>NARA HOTELS INTERNATIONAL</t>
  </si>
  <si>
    <t>TIJILI SEMINYAK BALI - HOTEL</t>
  </si>
  <si>
    <t>BYTEMOD PTE.LTD</t>
  </si>
  <si>
    <t>TIK TOK - MOBILE APPLICATION</t>
  </si>
  <si>
    <t>TIK TOK,OPPO</t>
  </si>
  <si>
    <t>TIKET.COM</t>
  </si>
  <si>
    <t>TIKET.COM - ONLINE SHOP</t>
  </si>
  <si>
    <t>TIKET.COM,BSB CITY,KOPIKO 78,LE MINERALE</t>
  </si>
  <si>
    <t>TINDER</t>
  </si>
  <si>
    <t>TINDER - SOCIAL MEDIA</t>
  </si>
  <si>
    <t>TINI WINI BITI - BISCUIT</t>
  </si>
  <si>
    <t>SILVERLIT</t>
  </si>
  <si>
    <t>TINY FURRIES - TOYS</t>
  </si>
  <si>
    <t>PLATINUM CERAMICS INDUSTRY</t>
  </si>
  <si>
    <t>TITANIUM - GRANITE TILE</t>
  </si>
  <si>
    <t>TITIPAN KILAT,JNE</t>
  </si>
  <si>
    <t>TITUS CAMERA - MOBILE APPLICATION</t>
  </si>
  <si>
    <t>TJ JOYBEE - MULTIVITAMIN HONEY</t>
  </si>
  <si>
    <t>TJ JOYBEE GROW EMULTION - VITAMIN</t>
  </si>
  <si>
    <t>TJ JOYBEE GUMMY - VITAMIN</t>
  </si>
  <si>
    <t>TJONG A FIE MEMORIAL INSTITUTE</t>
  </si>
  <si>
    <t>TJONG A FIE MEMORIAL INSTITUTE - MUSEUM</t>
  </si>
  <si>
    <t>TOFFEE EVENTS</t>
  </si>
  <si>
    <t>TOFFEE EVENTS - EVENT ORGANIZER</t>
  </si>
  <si>
    <t>TOKO DAGING NUSANTARA - MEAT SHOP</t>
  </si>
  <si>
    <t>TOKO GEMBUL LUCU</t>
  </si>
  <si>
    <t>TOKO GEMBUL LUCU - ONLINE SHOP</t>
  </si>
  <si>
    <t>TOKOPEDIA,SEDAAP</t>
  </si>
  <si>
    <t>TOKOPEDIA,SEDAAP,YOYIC</t>
  </si>
  <si>
    <t>TOKOPEDIA,SEDAAP,YOYIC,HONDA</t>
  </si>
  <si>
    <t>TOKOPEDIA,UNIV INDONESIA</t>
  </si>
  <si>
    <t>TOKYO RIVERSIDE JAKARTA - APARTMENT</t>
  </si>
  <si>
    <t>TEH DUA BURUNG FACTORY</t>
  </si>
  <si>
    <t>TONG TJI - TEA BAG</t>
  </si>
  <si>
    <t>TOP - INSTANT COFFEE</t>
  </si>
  <si>
    <t>TOP CAPPUCCINO - INSTANT COFFEE</t>
  </si>
  <si>
    <t>TOP COFFEE TORAJA - COFFEE</t>
  </si>
  <si>
    <t>TOP COFFEE TORAJA,ENZIM 40 PLUS</t>
  </si>
  <si>
    <t>TOP COFFEE TORAJA,KEMENTERIAN KOMUNIKASI</t>
  </si>
  <si>
    <t>TOP COFFEE TORAJA,LARUTAN PENYEGAR CAP B</t>
  </si>
  <si>
    <t>TOP COFFEE TORAJA,POLYSILANE</t>
  </si>
  <si>
    <t>TOP ICE</t>
  </si>
  <si>
    <t>TOP KOPI SUSU - COFFEE</t>
  </si>
  <si>
    <t>Tirta Surya</t>
  </si>
  <si>
    <t>TOP LADY - HAIR COLOURANT</t>
  </si>
  <si>
    <t>TOP UP - FOOD SUPPLEMENT</t>
  </si>
  <si>
    <t>TOP WHITE COFFEE - INSTANT COFFEE</t>
  </si>
  <si>
    <t>TOP WHITE COFFEE,ENZIM 40 PLUS</t>
  </si>
  <si>
    <t>TOP WHITE COFFEE,LARUTAN PENYEGAR CAP BA</t>
  </si>
  <si>
    <t>TOP WHITE COFFEE,LE MINERALE</t>
  </si>
  <si>
    <t>TORABIKA EKA SEMESTA</t>
  </si>
  <si>
    <t>TORABIKA CAPPUCCINO - COFFEE</t>
  </si>
  <si>
    <t>TORABIKA CAPPUCCINO,KRATINGDAENG</t>
  </si>
  <si>
    <t>TORABIKA CAPPUCCINO,KUKU BIMA ENER-G! +</t>
  </si>
  <si>
    <t>TORABIKA CREAMY LATTE - COFFEE</t>
  </si>
  <si>
    <t>TORABIKA CREAMY LATTE,L-MEN</t>
  </si>
  <si>
    <t>TORABIKA GILUS MIX - COFFEE</t>
  </si>
  <si>
    <t>TORABIKA JAHE SUSU - COFFEE</t>
  </si>
  <si>
    <t>TORABIKA KOPI SUSU ESPRESSO - COFFEE</t>
  </si>
  <si>
    <t>TORABIKA KOPI SUSU ESPRESSO,INDOMIE,KUKU</t>
  </si>
  <si>
    <t>TORAY INDUSTRIES</t>
  </si>
  <si>
    <t>TORAY INDUSTRIES, PT - CORPORATE</t>
  </si>
  <si>
    <t>TORPEDO - LIQUID ENERGY DRINK</t>
  </si>
  <si>
    <t>TOSHIBA</t>
  </si>
  <si>
    <t>TOSHIBA - AIR CONDITIONER</t>
  </si>
  <si>
    <t>TOTALCARE - MOUTHWASH</t>
  </si>
  <si>
    <t>PT Surya Toto Indonesia</t>
  </si>
  <si>
    <t>TOTO - KLOSET</t>
  </si>
  <si>
    <t>TOTO - SANITARY WARE</t>
  </si>
  <si>
    <t>TOURISM TRAINING CENTER</t>
  </si>
  <si>
    <t>TOURISM TRAINING CENTER - CORPORATE</t>
  </si>
  <si>
    <t>TOYOTA</t>
  </si>
  <si>
    <t>TOYOTA - ALL CARS</t>
  </si>
  <si>
    <t>TOYOTA - CORPORATE</t>
  </si>
  <si>
    <t>TOYOTA AGYA - CAR</t>
  </si>
  <si>
    <t>TOYOTA AVANZA - CAR</t>
  </si>
  <si>
    <t>TOYOTA AVANZA VELOZ - CAR</t>
  </si>
  <si>
    <t>TOYOTA CALYA - CAR</t>
  </si>
  <si>
    <t>TOYOTA COROLLA ALTIS - CAR</t>
  </si>
  <si>
    <t>TRANS CORP COMPANY</t>
  </si>
  <si>
    <t>TRANS CORP COMPANY,CT ARSA FOUNDATION</t>
  </si>
  <si>
    <t>TRANS LIVING - HOME INTERIOR</t>
  </si>
  <si>
    <t>TRANS PARK BINTARO - SUPERBLOCK</t>
  </si>
  <si>
    <t>TRANS PARK CIBUBUR - SUPERBLOCK</t>
  </si>
  <si>
    <t>TRANS PARK JUANDA BEKASI - SUPERBLOCK</t>
  </si>
  <si>
    <t>TRANS PARK MALL BEKASI - SHOPPING CENTER</t>
  </si>
  <si>
    <t>TRANS PROPERTY - DEVELOPER</t>
  </si>
  <si>
    <t>TRANS SNOW WORLD - RECREATION CENTER</t>
  </si>
  <si>
    <t>TRANS STUDIO BALI - RECREATION CENTER</t>
  </si>
  <si>
    <t>TRANS STUDIO BANDUNG,BANK MEGA</t>
  </si>
  <si>
    <t>TRANS STUDIO CIBUBUR - RECREATION CENTER</t>
  </si>
  <si>
    <t>TRANS STUDIO MALL CIBUBUR - SHOPPING CEN</t>
  </si>
  <si>
    <t>TRANS STUDIO MALL DENPASAR - SHOPPING CE</t>
  </si>
  <si>
    <t>TRANSITIONS OPTICAL</t>
  </si>
  <si>
    <t>TRANSITIONS - ADAPTIVE LENS</t>
  </si>
  <si>
    <t>TRANSPORTASI JAKARTA</t>
  </si>
  <si>
    <t>TRANSJAKARTA - TRANSPORTATION</t>
  </si>
  <si>
    <t>TRANSJAKARTA,MOTION RADIO,NEOZEP FORTE</t>
  </si>
  <si>
    <t>TRANS RETAIL INDONESIA</t>
  </si>
  <si>
    <t>TRANSMART - HYPERMARKET</t>
  </si>
  <si>
    <t>TRANSMART CARREFOUR - HYPERMARKET</t>
  </si>
  <si>
    <t>TRANSVISION - TV CHANNEL</t>
  </si>
  <si>
    <t>TRAVELOKA,NU GREEN TEA,VIVO</t>
  </si>
  <si>
    <t>TRAVELOKA INDONESIA</t>
  </si>
  <si>
    <t>TRAVELOKA.COM - ONLINE SHOP</t>
  </si>
  <si>
    <t>MOOSE ENTERPRISE</t>
  </si>
  <si>
    <t>TREASURE X DRAGONS GOLD - TOYS</t>
  </si>
  <si>
    <t>TRESEMME - HAIR CARE</t>
  </si>
  <si>
    <t>TRESEMME KERATIN SMOOTH - HAIR CARE</t>
  </si>
  <si>
    <t>TRESEMME SCALP CARE - SHAMPOO</t>
  </si>
  <si>
    <t>TRIVAGO</t>
  </si>
  <si>
    <t>TRIVAGO - ONLINE SHOP</t>
  </si>
  <si>
    <t>BINA KARYA PRIMA</t>
  </si>
  <si>
    <t>TROPICAL - COOKING OIL</t>
  </si>
  <si>
    <t>TROPICANA SLIM - ALL DIET PRODUCTS</t>
  </si>
  <si>
    <t>TROPICANA SLIM - LOW CALORIE SWEETENER</t>
  </si>
  <si>
    <t>TROPICANA SLIM GOLDEN MIL - POWDER MILK</t>
  </si>
  <si>
    <t>TROPICANA SLIM HI LO</t>
  </si>
  <si>
    <t>TROPICANA SLIM HI LO GOLD</t>
  </si>
  <si>
    <t>TROPICANA SLIM STEVIA - LOW CALORIE SWEE</t>
  </si>
  <si>
    <t>WITAMI TUNAI MANDIRI</t>
  </si>
  <si>
    <t>TRUE MONEY - PAYMENT SERVICE</t>
  </si>
  <si>
    <t>TUNAIKU FINANCIAL INSTITUTION</t>
  </si>
  <si>
    <t>TUNAIKU - FINANCIAL INSTITUTION</t>
  </si>
  <si>
    <t>TUNGGUMA</t>
  </si>
  <si>
    <t>TUNGGUMA - CORPORATE</t>
  </si>
  <si>
    <t>TUPEPE</t>
  </si>
  <si>
    <t>TUPEPE - FOOT CARE</t>
  </si>
  <si>
    <t>TUPPERWARE BRANDS CORPORATION</t>
  </si>
  <si>
    <t>TUPPERWARE</t>
  </si>
  <si>
    <t>TUR SILATURRAHMI NABI</t>
  </si>
  <si>
    <t>TURSINA - TOURS &amp; TRAVEL</t>
  </si>
  <si>
    <t>TVONE</t>
  </si>
  <si>
    <t>TVONE CONNECT - MOBILE APPLICATION</t>
  </si>
  <si>
    <t>TVRI,BADAN AMIL ZAKAT NASIONAL (BAZNAS)</t>
  </si>
  <si>
    <t>TVRI,DJARUM KUDUS, PT</t>
  </si>
  <si>
    <t>TVRI,GOOD NEWS FROM INDONESIA</t>
  </si>
  <si>
    <t>TVRI,MOLA TV,PERS SEPAKBOLA SELURUH INDO</t>
  </si>
  <si>
    <t>TWISTKO - SNACK</t>
  </si>
  <si>
    <t>Asia Tembakau</t>
  </si>
  <si>
    <t>U MILD - FILTER CLOVE CIGARETTES</t>
  </si>
  <si>
    <t>UC-FLEX - FOOD SUPPLEMENT</t>
  </si>
  <si>
    <t>UCHIDA - AIR CONDITIONERS</t>
  </si>
  <si>
    <t>UCHIDA - ALL ELECT H/H APPLIANCES</t>
  </si>
  <si>
    <t>UCHIDA - FREEZER</t>
  </si>
  <si>
    <t>UCHIDA - WASHING MACHINE</t>
  </si>
  <si>
    <t>UCHIDA - WATER DISPENSER</t>
  </si>
  <si>
    <t>UCHIDA - WATER PUMP</t>
  </si>
  <si>
    <t>ULTRA - LIQUID MILK</t>
  </si>
  <si>
    <t>ULTRA MILK - ALL MILK PRODUCT</t>
  </si>
  <si>
    <t>DIET DRINK</t>
  </si>
  <si>
    <t>ULTRA MILK LOW FAT HIGH CALCIUM - LOW FA</t>
  </si>
  <si>
    <t>ULTRA SARI KACANG IJO - GREEN BEANS DRIN</t>
  </si>
  <si>
    <t>ULTRA TEH KOTAK</t>
  </si>
  <si>
    <t>ULTRA TEH KOTAK RASA - FRUIT TEA</t>
  </si>
  <si>
    <t>ULTRA V IDEBENONE AMPOULE - FACE CARE</t>
  </si>
  <si>
    <t>ULTRA,THE F THING</t>
  </si>
  <si>
    <t>ULTRAFLU - ANALGESIC</t>
  </si>
  <si>
    <t>UNESCO</t>
  </si>
  <si>
    <t>UNI PIN E SPORTS,TRANS7</t>
  </si>
  <si>
    <t>UNICAN MILKITA - CANDY</t>
  </si>
  <si>
    <t>UNICAN MILKITA KENTAL MANIS - ALL SWEETE</t>
  </si>
  <si>
    <t>UNICAN MILKITA LOLLIPOP - CANDY</t>
  </si>
  <si>
    <t>UNIKEY</t>
  </si>
  <si>
    <t>UNIKEY - SLIDING RAIL SYSTEM</t>
  </si>
  <si>
    <t>UNILEVERHOMEDELIVERY.COM - ONLINE SHOP</t>
  </si>
  <si>
    <t>TERANG DUNIA INTERNUSA</t>
  </si>
  <si>
    <t>UNITED - BICYCLE</t>
  </si>
  <si>
    <t>UNITED FAMILY</t>
  </si>
  <si>
    <t>UNITED FAMILY - ALL CANDY</t>
  </si>
  <si>
    <t>UNITI</t>
  </si>
  <si>
    <t>UNITI UNITING INDONESIA - ORGANIZATION</t>
  </si>
  <si>
    <t>UNIV AL AZHAR INDONESIA</t>
  </si>
  <si>
    <t>UNIV AMIKOM YOGYAKARTA</t>
  </si>
  <si>
    <t>UNIV AMIKOM YOGYAKARTA - UNIVERSITY</t>
  </si>
  <si>
    <t>UNIV ATMA JAYA</t>
  </si>
  <si>
    <t>YYS PEND BAKRIE</t>
  </si>
  <si>
    <t>UNIV BAKRIE - UNIVERSITY</t>
  </si>
  <si>
    <t>UNIV BINA SARANA INFORMATIKA - UNIVERSIT</t>
  </si>
  <si>
    <t>YYS BINAWAN</t>
  </si>
  <si>
    <t>UNIV BINAWAN JAKARTA - UNIVERSITY</t>
  </si>
  <si>
    <t>UNIV BRAWIJAYA</t>
  </si>
  <si>
    <t>UNIV BUDI LUHUR</t>
  </si>
  <si>
    <t>UNIV ESA UNGGUL</t>
  </si>
  <si>
    <t>UNIV ESA UNGGUL JAKARTA - UNIVERSITY</t>
  </si>
  <si>
    <t>UNIV GADJAH MADA YOGYAKARTA</t>
  </si>
  <si>
    <t>UNIV GADJAH MADA YOGYAKARTA,TVRI</t>
  </si>
  <si>
    <t>UNIV GUNADARMA</t>
  </si>
  <si>
    <t>UNIV HASANUDDIN UJUNG PANDANG</t>
  </si>
  <si>
    <t>UNIV INDONESIA</t>
  </si>
  <si>
    <t>UNIV INDONESIA,BANK MANDIRI,BANK MAYAPAD</t>
  </si>
  <si>
    <t>UNIV ISLAM BANDUNG</t>
  </si>
  <si>
    <t>UNIV ISLAM MALANG</t>
  </si>
  <si>
    <t>UNIV ISLAM NEGERI AR-RANIRY BANDA ACEH</t>
  </si>
  <si>
    <t>UNIV ISLAM NEGERI MAULANA MALI</t>
  </si>
  <si>
    <t>UNIV ISLAM NEGERI MAULANA MALIK IBRAHIM</t>
  </si>
  <si>
    <t>UNIV ISLAM NEGERI SUNAN AMPEL SBY,UNIV I</t>
  </si>
  <si>
    <t>UNIV ISLAM NEGERI SUNAN AMPEL</t>
  </si>
  <si>
    <t>UNIV ISLAM NEGERI SUNAN AMPEL SURABAYA</t>
  </si>
  <si>
    <t>UNIV ISLAM NEGERI SYARIF HIDAY</t>
  </si>
  <si>
    <t>UNIV ISLAM NEGERI SYARIF HIDAYATULLAH</t>
  </si>
  <si>
    <t>UNIV ISLAM NEGERI WALISONGO SMG</t>
  </si>
  <si>
    <t>UNIV ISLAM NEGERI WALISONGO SMG - UNIVER</t>
  </si>
  <si>
    <t>UNIV KATOLIK SOEGIJAPRANATA</t>
  </si>
  <si>
    <t>UNIV KOMPUTER INDONESIA</t>
  </si>
  <si>
    <t>UNIV KOMPUTER INDONESIA (UNIKOM)</t>
  </si>
  <si>
    <t>UNIV KRISNADWIPAYANA</t>
  </si>
  <si>
    <t>UNIV KRISNADWIPAYANA JKT - UNIVERSITY</t>
  </si>
  <si>
    <t>UNIV KRISTEN INDONESIA</t>
  </si>
  <si>
    <t>UNIV MUHAMMADIYAH MALANG</t>
  </si>
  <si>
    <t>UNIV MUHAMMADIYAH PURWOKERTO</t>
  </si>
  <si>
    <t>UNIV MUHAMMADIYAH YOGYAKARTA</t>
  </si>
  <si>
    <t>UNIV NEGERI GORONTALO</t>
  </si>
  <si>
    <t>UNIV NEGERI GORONTALO - UNIVERSITY</t>
  </si>
  <si>
    <t>UNIV PADJADJARAN BANDUNG</t>
  </si>
  <si>
    <t>UNIV PELITA HARAPAN</t>
  </si>
  <si>
    <t>UNIV PERTAHANAN INDONESIA</t>
  </si>
  <si>
    <t>UNIV PERTAHANAN INDONESIA - UNIVERSITY</t>
  </si>
  <si>
    <t>UNIV SEBELAS MARET (UNS)</t>
  </si>
  <si>
    <t>UNIV SRIWIJAYA PALEMBANG</t>
  </si>
  <si>
    <t>UNIV SUMATRA UTARA</t>
  </si>
  <si>
    <t>UNIV SUMATERA UTARA MEDAN - UNIVERSITY</t>
  </si>
  <si>
    <t>UNIV TARUMANAGARA</t>
  </si>
  <si>
    <t>UNIV TERBUKA</t>
  </si>
  <si>
    <t>UNIV TRISAKTI</t>
  </si>
  <si>
    <t>UNTUNG BERSAMA SEJAHTERA</t>
  </si>
  <si>
    <t>UNTUNG BERSAMA SEJAHTERA - JEWELLERY</t>
  </si>
  <si>
    <t>US</t>
  </si>
  <si>
    <t>US - CORPORATE</t>
  </si>
  <si>
    <t>USAGI BALLS - SNACK</t>
  </si>
  <si>
    <t>USAGI PUFF - SNACK</t>
  </si>
  <si>
    <t>RECKITT &amp; COLMAN INDONESIA</t>
  </si>
  <si>
    <t>VANISH - BLEACH</t>
  </si>
  <si>
    <t>VANISH OXI ACTION - POWDER STAIN REMOVER</t>
  </si>
  <si>
    <t>VANISH WHITE - LIQUID STAIN REMOVER</t>
  </si>
  <si>
    <t>VASELINE HEALTHY WHITE FRESH &amp; FAIR - WH</t>
  </si>
  <si>
    <t>VASELINE HEALTHY WHITE SUN+POLLUTION PRO</t>
  </si>
  <si>
    <t>VEET - HAIR REMOVAL CREAM</t>
  </si>
  <si>
    <t>VEGEBLEND - FOOD SUPPLEMENT</t>
  </si>
  <si>
    <t>VEGEBLEND 21 JR - FOOD SUPPLEMENT</t>
  </si>
  <si>
    <t>VEGETA HERBAL - HEALTH DRINK</t>
  </si>
  <si>
    <t>VEGETA HERBAL,KOREA GLOW,VIVO</t>
  </si>
  <si>
    <t>VEGETA SCRUBBER - HEALTH DRINK</t>
  </si>
  <si>
    <t>VERILE - ACNE GEL</t>
  </si>
  <si>
    <t>VERILE - FACE CARE</t>
  </si>
  <si>
    <t>VERILE - FACIAL WASH</t>
  </si>
  <si>
    <t>VERILE ACNE BLEMISH CREAM - ACNE CREAM</t>
  </si>
  <si>
    <t>VERILE,KOREA GLOW</t>
  </si>
  <si>
    <t>VERILE,WHITE-NENG</t>
  </si>
  <si>
    <t>VERMORAN - ANTHELMINTICS</t>
  </si>
  <si>
    <t>VICKS FORMULA 44 - COUGH SYRUP</t>
  </si>
  <si>
    <t>VICKS INHALER - INHALER</t>
  </si>
  <si>
    <t>VICKS VAPORUB</t>
  </si>
  <si>
    <t>VICTORIA CARE INDONESIA, PT - CORPORATE</t>
  </si>
  <si>
    <t>KREATIF MEDIA KARYA</t>
  </si>
  <si>
    <t>VIDIO - MOBILE APPLICATION</t>
  </si>
  <si>
    <t>VIDIO,MYTELKOMSEL</t>
  </si>
  <si>
    <t>VIDIO,TELKOMSEL</t>
  </si>
  <si>
    <t>VIDORAN - ALL PRODUCT</t>
  </si>
  <si>
    <t>VIDORAN GUMMY - VITAMIN</t>
  </si>
  <si>
    <t>VIDORAN IBUNDA - PREGNANT MILK</t>
  </si>
  <si>
    <t>VIDORAN IBUNDA,KARTINI HOSPITAL</t>
  </si>
  <si>
    <t>VIDORAN SMART - VITAMIN</t>
  </si>
  <si>
    <t>VIDORAN XMART - ALL GROWING UP MILK</t>
  </si>
  <si>
    <t>VIDORAN XMART - LIQUID MILK</t>
  </si>
  <si>
    <t>VIDORAN XMART 5+ - GROWING UP MILK</t>
  </si>
  <si>
    <t>VIDORAN XMART,BODREX EXTRA,NEO RHEUMACYL</t>
  </si>
  <si>
    <t>RUSLI VINILON SAKTI</t>
  </si>
  <si>
    <t>VINILON - PVC PIPE</t>
  </si>
  <si>
    <t>VIOSTIN - FOOD SUPPLEMENT</t>
  </si>
  <si>
    <t>PHARMACEUTICAL LAB</t>
  </si>
  <si>
    <t>VIPRO-G - EFFERVESCENT VITAMIN</t>
  </si>
  <si>
    <t>VISI MEDIA ASIA</t>
  </si>
  <si>
    <t>VISI MEDIA ASIA - COORPORATE</t>
  </si>
  <si>
    <t>VISION+ - MEDIA ONLINE</t>
  </si>
  <si>
    <t>BUANA TIRTA ABADI</t>
  </si>
  <si>
    <t>VIT - MINERAL WATER</t>
  </si>
  <si>
    <t>VITA JELLY DRINK</t>
  </si>
  <si>
    <t>TAKEDA</t>
  </si>
  <si>
    <t>VITACIMIN</t>
  </si>
  <si>
    <t>VITACOOK</t>
  </si>
  <si>
    <t>VITACOOK - RICE COOKER</t>
  </si>
  <si>
    <t>VITAL - OBAT TETES TELINGA</t>
  </si>
  <si>
    <t>VITAL,NOURISH BEAUTY CARE BIO WHITE</t>
  </si>
  <si>
    <t>VITALIS - EAU DE COLOGNE</t>
  </si>
  <si>
    <t>VITALIS PERFUMED MOISTURIZING - BODY WAS</t>
  </si>
  <si>
    <t>VITALONG C - VITAMIN C</t>
  </si>
  <si>
    <t>VITROPIC FORTE - VITAMIN</t>
  </si>
  <si>
    <t>VIVA - CLEANSING CREAM</t>
  </si>
  <si>
    <t>VIVA - COSMETIC</t>
  </si>
  <si>
    <t>VIVA - HAND &amp; BODY LOTION</t>
  </si>
  <si>
    <t>VIVA - MOISTURIZER</t>
  </si>
  <si>
    <t>VIVA QUEEN - COSMETIC</t>
  </si>
  <si>
    <t>VIVA SKIN FOOD CREAM EXTRA CARE - SKIN C</t>
  </si>
  <si>
    <t>VIVA WHITE CHIC ON LIPS - LIP BALM</t>
  </si>
  <si>
    <t>VIVA WHITE CLEAN &amp; MASK - FACE CLEANSER</t>
  </si>
  <si>
    <t>VIVA WHITE TROPICAL BRIGHT BODY CREME</t>
  </si>
  <si>
    <t>VIVA.CO.ID - MEDIA ONLINE</t>
  </si>
  <si>
    <t>VIVAN</t>
  </si>
  <si>
    <t>VIVAN - ALL PRODUCT</t>
  </si>
  <si>
    <t>VIVO CLUB - COMMUNITY</t>
  </si>
  <si>
    <t>VIVO RESIDENCE BOGOR - RESIDENCE</t>
  </si>
  <si>
    <t>VIVO,BALSEM LANG,CAP LANG</t>
  </si>
  <si>
    <t>VIVO,BINTANG TOEDJOE MASUK ANGIN</t>
  </si>
  <si>
    <t>VIVO,EXTRA JOSS</t>
  </si>
  <si>
    <t>VIVO,GOOD DAY,MARCKS TEENS</t>
  </si>
  <si>
    <t>VIVO,GRAB</t>
  </si>
  <si>
    <t>VIVO,KAPAL API SIGNATURE,KIS MINT</t>
  </si>
  <si>
    <t>VIVO,KISPRAY GOLD</t>
  </si>
  <si>
    <t>VIVO,KISPRAY GOLD,KAPAL API SIGNATURE,KI</t>
  </si>
  <si>
    <t>VIVO,SHELL ADVANCE</t>
  </si>
  <si>
    <t>VIVO,SHOPEE</t>
  </si>
  <si>
    <t>VIVO,WARDAH,TEASER</t>
  </si>
  <si>
    <t>VIVO,YAMAHA FREEGO</t>
  </si>
  <si>
    <t>VIXAL - POWDER TOILET CLEAR</t>
  </si>
  <si>
    <t>VIXAL,WIPOL,SUPER PELL</t>
  </si>
  <si>
    <t>VLIX.ID</t>
  </si>
  <si>
    <t>VLIX.ID - MEDIA ONLINE</t>
  </si>
  <si>
    <t>VOICE OF AMERICA</t>
  </si>
  <si>
    <t>VOICE OF AMERICA (VOA)</t>
  </si>
  <si>
    <t>VOICE OF AMERICA (VOA),EMBASSY OF THE UN</t>
  </si>
  <si>
    <t>NOVARTIS</t>
  </si>
  <si>
    <t>VOLTAREN</t>
  </si>
  <si>
    <t>SUKORINTEX</t>
  </si>
  <si>
    <t>WADIMOR - KAIN SARUNG</t>
  </si>
  <si>
    <t>WADIMOR PRIMER - SARONG</t>
  </si>
  <si>
    <t>WAHID FOUNDATION</t>
  </si>
  <si>
    <t>WAHID FOUNDATION - FOUNDATION</t>
  </si>
  <si>
    <t>WAKIL PRESIDEN REPUBLIK INDONESIA</t>
  </si>
  <si>
    <t>WAKIL PRESIDEN REPUBLIK INDONESIA - GOVE</t>
  </si>
  <si>
    <t>WALL STREET ENGLISH COURSE</t>
  </si>
  <si>
    <t>WALL STREET ENGLISH - COURSE</t>
  </si>
  <si>
    <t>WALL'S 3 IN 1 - ICE CREAM</t>
  </si>
  <si>
    <t>WALL'S ARABIAN DELIGHT - ICE CREAM</t>
  </si>
  <si>
    <t>WALL'S BROWNIE ALPUKAT - ICE CREAM</t>
  </si>
  <si>
    <t>WALL'S CORNETTO BLACK - ICE CREAM</t>
  </si>
  <si>
    <t>WALL'S CORNETTO BLACK &amp; WHITE - ICE CREA</t>
  </si>
  <si>
    <t>WALL'S CORNETTO SILVER QUEEN - ICE CREAM</t>
  </si>
  <si>
    <t>WALL'S FEAST DOUBLE - ICE CREAM</t>
  </si>
  <si>
    <t>WALL'S FEAST WICH - ICE CREAM</t>
  </si>
  <si>
    <t>WALL'S MAGNUM DOUBLE CHOCOLATE - ICE CRE</t>
  </si>
  <si>
    <t>WALL'S MINI CORNETTO - ICE CREAM</t>
  </si>
  <si>
    <t>WALL'S MINIONS - ICE CREAM</t>
  </si>
  <si>
    <t>WALL'S UNI CORNETTO - ICE CREAM</t>
  </si>
  <si>
    <t>WALL'S VIENNETTA - ICE CREAM</t>
  </si>
  <si>
    <t>PUSAKA TRADISI IBU</t>
  </si>
  <si>
    <t>WARDAH - ALL TOILETRIES</t>
  </si>
  <si>
    <t>WARDAH - COSMETIC</t>
  </si>
  <si>
    <t>WARDAH ANTI DANDRUFF - SHAMPOO</t>
  </si>
  <si>
    <t>WARDAH C-DEFENSE ENERGIZING CREAMY WASH</t>
  </si>
  <si>
    <t>WARDAH CRYSTALLURE - FACE CARE</t>
  </si>
  <si>
    <t>WARDAH EXCLUSIVE - LIQUID FOUNDATION</t>
  </si>
  <si>
    <t>WARDAH EXCLUSIVE FLAWLESS COVER CUSHION</t>
  </si>
  <si>
    <t>WARDAH HAIRFALL TREATMENT - SHAMPOO</t>
  </si>
  <si>
    <t>WARDAH INSTAPERFECT - COSMETIC</t>
  </si>
  <si>
    <t>WARDAH INSTAPERFECT MINERALIGHT MATTE BB</t>
  </si>
  <si>
    <t>WARDAH LIGHTENING - MOISTURIZER</t>
  </si>
  <si>
    <t>WARDAH PERFECT BRIGHT - MOISTURIZER</t>
  </si>
  <si>
    <t>WARDAH PERFECT BRIGHT CREAMY - FACIAL FO</t>
  </si>
  <si>
    <t>WARDAH PERFECT BRIGHT MICELLAR WATER - F</t>
  </si>
  <si>
    <t>WARDAH RENEW YOU - FACE CARE</t>
  </si>
  <si>
    <t>WARDAH WHITE SECRET - FACE CARE</t>
  </si>
  <si>
    <t>WARDAH WHITE SECRET PURE TREATMENT ESSEN</t>
  </si>
  <si>
    <t>WARKOP - INSTANT COFFEE</t>
  </si>
  <si>
    <t>WARNA AGUNG, PT - CORPORATE</t>
  </si>
  <si>
    <t>WASKITA KARYA</t>
  </si>
  <si>
    <t>WASKITA KARYA, PT - CORPORATE</t>
  </si>
  <si>
    <t>WASSER</t>
  </si>
  <si>
    <t>WASSER - WATER FAUCET</t>
  </si>
  <si>
    <t>WASSER - WATER PUMP</t>
  </si>
  <si>
    <t>FANTASIA UTAMA NUANSA</t>
  </si>
  <si>
    <t>WATERBOM JAKARTA - RECREATION CENTER</t>
  </si>
  <si>
    <t>BISNIS PLUS SOSIAL, PT</t>
  </si>
  <si>
    <t>WATERPLUS+ - WATER FAUCET</t>
  </si>
  <si>
    <t>WEIGHT REDUCTION PROGRAM</t>
  </si>
  <si>
    <t>WEIGHT REDUCTION PROGRAM ACTIVE COCO SPL</t>
  </si>
  <si>
    <t>WELMOVE - FOOD SUPPLEMENT</t>
  </si>
  <si>
    <t>WESTERN AUSTRALIA</t>
  </si>
  <si>
    <t>WESTERN AUSTRALIA - TOURISM</t>
  </si>
  <si>
    <t>PETS &amp; PET SUPPLIES</t>
  </si>
  <si>
    <t>MARS INCORPORATED</t>
  </si>
  <si>
    <t>WHISKAS - CAT FOOD</t>
  </si>
  <si>
    <t>WHISKAS JUNIOR - CAT FOOD</t>
  </si>
  <si>
    <t>WHITE-NENG - FACE CARE</t>
  </si>
  <si>
    <t>WHITE-NENG - SKIN WHITENING CREAM</t>
  </si>
  <si>
    <t>WHITE-NENG BRIGHTENING APRICOT - FACIAL</t>
  </si>
  <si>
    <t>WHITE-NENG BRIGHTENING APRICOT,SORABEL</t>
  </si>
  <si>
    <t>WHITE-NENG,KISPRAY GOLD</t>
  </si>
  <si>
    <t>BANGUN RASAGUNA LESTARI</t>
  </si>
  <si>
    <t>WINCHEEZ - CHEESE</t>
  </si>
  <si>
    <t>WINGS - CORPORATE</t>
  </si>
  <si>
    <t>WINGS SUPER SOL - KARBOL WANGI</t>
  </si>
  <si>
    <t>WIRAUSAHA PELAJAR INDONESIA</t>
  </si>
  <si>
    <t>WIRAUSAHA PELAJAR INDONESIA - COMMUNITY</t>
  </si>
  <si>
    <t>WISMILAK DIPLOMAT-FILTER CLOVE CIGARETTE</t>
  </si>
  <si>
    <t>WISMILAK SPECIAL - CLOVE CIGARETTE</t>
  </si>
  <si>
    <t>WISMILAK-DIPLOMAT.COM</t>
  </si>
  <si>
    <t>WISMILAK-DIPLOMAT.COM - WEBSITE</t>
  </si>
  <si>
    <t>APLIKASI WIRAUSAHA MUSLIM</t>
  </si>
  <si>
    <t>WM UMROH - MOBILE APPLICATION</t>
  </si>
  <si>
    <t>WONDERLAND - ALL FOOD PRODUCTS</t>
  </si>
  <si>
    <t>WONDERLAND,SOFFELL</t>
  </si>
  <si>
    <t>KEONG NUSANTARA ABADI</t>
  </si>
  <si>
    <t>WONG COCO MY JELLY - NATA DE COCO JELLY</t>
  </si>
  <si>
    <t>WONG SOLO</t>
  </si>
  <si>
    <t>WONG SOLO GROUP - RESTAURANT</t>
  </si>
  <si>
    <t>WOODS - ALL PRODUCT</t>
  </si>
  <si>
    <t>WOODS - COUGH SYRUP</t>
  </si>
  <si>
    <t>WOODS EXPECTORANT- COUGH SYRUP</t>
  </si>
  <si>
    <t>WOODS PEPPERMINT LOZENGES</t>
  </si>
  <si>
    <t>WORLD TRADE CENTER UNIVERSITY</t>
  </si>
  <si>
    <t>WORLD TRADE CENTER JKT - OFFICE BUILDING</t>
  </si>
  <si>
    <t>WPC PEMBERSIH KLOSET - LIQUID TOILET CLE</t>
  </si>
  <si>
    <t>WPC PEMBERSIH PORSELEN - PORCELAIN CLEAN</t>
  </si>
  <si>
    <t>WULING MOTORS</t>
  </si>
  <si>
    <t>WULING ALMAZ - CAR</t>
  </si>
  <si>
    <t>WULING CONFERO S - CAR</t>
  </si>
  <si>
    <t>WULING CORTEZ - CAR</t>
  </si>
  <si>
    <t>WULING M,LUWAK WHITE K,RUCIKA</t>
  </si>
  <si>
    <t>PT SGMW MOTOR INDONESIA</t>
  </si>
  <si>
    <t>WULING MOTORS - CORPORATE</t>
  </si>
  <si>
    <t>WULING MOTORS,LUWAK WHITE KOFFIE</t>
  </si>
  <si>
    <t>WULING MOTORS,RUCIKA</t>
  </si>
  <si>
    <t>WWW.AKUID.ID</t>
  </si>
  <si>
    <t>WWW.AKUID.ID - WEBSITE</t>
  </si>
  <si>
    <t>WWW.BOLDXPERIENCE.COM</t>
  </si>
  <si>
    <t>WWW.BOLDXPERIENCE.COM - WEBSITE</t>
  </si>
  <si>
    <t>WWW.COKLATKITA.COM</t>
  </si>
  <si>
    <t>WWW.COKLATKITA.COM - MEDIA ONLINE</t>
  </si>
  <si>
    <t>WWW.GOIFEX.COM</t>
  </si>
  <si>
    <t>WWW.GOIFEX.COM - WEBSITE</t>
  </si>
  <si>
    <t>WWW.GOIFEX.COM,TOKOPEDIA</t>
  </si>
  <si>
    <t>WWW.IDNTIMES.COM</t>
  </si>
  <si>
    <t>WWW.IDNTIMES.COM - MEDIA ONLINE</t>
  </si>
  <si>
    <t>WWW.IKEA.CO.ID - ONLINE SHOP</t>
  </si>
  <si>
    <t>WWW.INDONESIA.TRAVEL</t>
  </si>
  <si>
    <t>WWW.INDONESIA.TRAVEL - WEBSITE</t>
  </si>
  <si>
    <t>WWW.INDONESIA.TRAVEL,ITB,PERKUMPULAN MIT</t>
  </si>
  <si>
    <t>WWW.INDONESIAKAYA.COM</t>
  </si>
  <si>
    <t>WWW.INDONESIAKAYA.COM - WEBSITE</t>
  </si>
  <si>
    <t>WWW.INDONESIANA.OR.ID</t>
  </si>
  <si>
    <t>WWW.INDONESIANA.OR.ID - WEBSITE</t>
  </si>
  <si>
    <t>WWW.INFOFRANCHISEEXPO.COM</t>
  </si>
  <si>
    <t>WWW.INFOFRANCHISEEXPO.COM - WEBSITE</t>
  </si>
  <si>
    <t>WWW.JAKJAZZ.ID</t>
  </si>
  <si>
    <t>WWW.JAKJAZZ.ID - WEBSITE</t>
  </si>
  <si>
    <t>WWW.JICOMFEST.COM</t>
  </si>
  <si>
    <t>WWW.JICOMFEST.COM - WEBSITE</t>
  </si>
  <si>
    <t>GAJAH MERAH TERBANG</t>
  </si>
  <si>
    <t>WWW.KINCIR.COM - WEBSITE</t>
  </si>
  <si>
    <t>WWW.KOMPAS.TV - MEDIA ONLINE</t>
  </si>
  <si>
    <t>WWW.LOTTEDREAMTOGETHER.COM</t>
  </si>
  <si>
    <t>WWW.LOTTEDREAMTOGETHER.COM - WEBSITE</t>
  </si>
  <si>
    <t>WWW.LOTTEDREAMTOGETHER.COM,KEMENTERIAN P</t>
  </si>
  <si>
    <t>WWW.OKOCEPEDULI.COM</t>
  </si>
  <si>
    <t>WWW.OKOCEPEDULI.COM - WEBSITE</t>
  </si>
  <si>
    <t>WWW.PEDULISEHAT.ID</t>
  </si>
  <si>
    <t>WWW.PEDULISEHAT.ID - WEBSITE</t>
  </si>
  <si>
    <t>INSAN MULTIMEDIA KARYA NEGERI</t>
  </si>
  <si>
    <t>WWW.SHEANDSHE.CO.ID - WEBSITE</t>
  </si>
  <si>
    <t>WWW.SSCORNER.ID</t>
  </si>
  <si>
    <t>WWW.SSCORNER.ID - MEDIA ONLINE</t>
  </si>
  <si>
    <t>WWW.SUPERARTFEST.ID</t>
  </si>
  <si>
    <t>WWW.SUPERARTFEST.ID - WEBSITE</t>
  </si>
  <si>
    <t>WWW.TVTANI.ID - MEDIA ONLINE</t>
  </si>
  <si>
    <t>WWW.VIVANEWS.COM - MEDIA ONLINE</t>
  </si>
  <si>
    <t>XIAOMI</t>
  </si>
  <si>
    <t>XIAOMI - SMARTPHONE</t>
  </si>
  <si>
    <t>XIAOMI,MAYBELLINE,KINTAKUN,UNILEVER,L'OR</t>
  </si>
  <si>
    <t>XL AXIATA TBK, PT - CORPORATE</t>
  </si>
  <si>
    <t>XL AXIATA TBK,AXIS</t>
  </si>
  <si>
    <t>XL BIZ - SIM CARD</t>
  </si>
  <si>
    <t>XL PRIORITAS - INTERNET BROADBAND</t>
  </si>
  <si>
    <t>XL PRIORITAS - SIM CARD</t>
  </si>
  <si>
    <t>XL SUPER NGOBROL - SIM CARD</t>
  </si>
  <si>
    <t>VITAJUS FACTORY</t>
  </si>
  <si>
    <t>XOGE - FOOD SUPPLEMENT</t>
  </si>
  <si>
    <t>Y.O.U</t>
  </si>
  <si>
    <t>Y.O.U -  EYE BROW STYLER</t>
  </si>
  <si>
    <t>Y.O.U - COSMETIC</t>
  </si>
  <si>
    <t>Y.O.U - EYE SHADOW</t>
  </si>
  <si>
    <t>Y.O.U - LIPCOLOR</t>
  </si>
  <si>
    <t>Y.O.U BB CUSHION - COMPACT POWDER</t>
  </si>
  <si>
    <t>Y.O.U COLOR MATTE - LIPSTICK</t>
  </si>
  <si>
    <t>Y.O.U DUAL EXTRA VOLUME - MASCARA</t>
  </si>
  <si>
    <t>Y.O.U GOLDEN AGE - FACE CARE</t>
  </si>
  <si>
    <t>YAKULT INDONESIA</t>
  </si>
  <si>
    <t>YAKULT</t>
  </si>
  <si>
    <t>YAMAHA - ALL MOTORCYCLES</t>
  </si>
  <si>
    <t>YAMAHA - CORPORATE</t>
  </si>
  <si>
    <t>YAMAHA AEROX - MOTORCYCLE</t>
  </si>
  <si>
    <t>YAMAHA FREEGO - MOTORCYCLE</t>
  </si>
  <si>
    <t>YAMAHA LEXI,KAPAL API WHITE COFFEE</t>
  </si>
  <si>
    <t>YAMAHA MIO FINO - MOTORCYCLE</t>
  </si>
  <si>
    <t>YAMAHA MIO S - MOTORCYCLE</t>
  </si>
  <si>
    <t>YAMAHA MT-25 - MOTORCYCLE</t>
  </si>
  <si>
    <t>YAMAHA NMAX - MOTORCYCLE</t>
  </si>
  <si>
    <t>YAMAHA WR - MOTORCYCLE</t>
  </si>
  <si>
    <t>YAMAHA XRIDE - MOTORCYCLE</t>
  </si>
  <si>
    <t>YAMAHA XSR - MOTORCYCLE</t>
  </si>
  <si>
    <t>YAMAHA,KOPIKO 78C,ANTANGIN,MANDALA 96.4</t>
  </si>
  <si>
    <t>YAMAHA,KOPIKO 78C,ANTANGIN,PEMDA JAWA BA</t>
  </si>
  <si>
    <t>YAMAHA,KOPIKO 78C,ANTANGIN,RADIO IRADIO</t>
  </si>
  <si>
    <t>YAMAHA,KOPIKO 78C,ANTANGIN,RADIO SERANG</t>
  </si>
  <si>
    <t>YAMAHA,KOPIKO 78C,ANTANGIN,SONORA FM PON</t>
  </si>
  <si>
    <t>YAMAHA,SHELL ADVANCE</t>
  </si>
  <si>
    <t>YANMAR</t>
  </si>
  <si>
    <t>YANMAR - AGRICULTURE MACHINE</t>
  </si>
  <si>
    <t>YNZ PROJECT</t>
  </si>
  <si>
    <t>YNZ PROJECT - EVENT ORGANIZER</t>
  </si>
  <si>
    <t>YONEX</t>
  </si>
  <si>
    <t>YONEX - BADMINTON RACKET</t>
  </si>
  <si>
    <t>YONGMA ELECTRIC</t>
  </si>
  <si>
    <t>YONG MA - ALL ELECT H/H APPLIANCES</t>
  </si>
  <si>
    <t>YOSHINO GYPSUM</t>
  </si>
  <si>
    <t>YOSHINO - GYPSUMBOARD</t>
  </si>
  <si>
    <t>YOU-C1000 - ALL BEVERAGE</t>
  </si>
  <si>
    <t>YOU-C1000 - HEALTH DRINK</t>
  </si>
  <si>
    <t>YOU-C1000 - ISOTONIC DRINK</t>
  </si>
  <si>
    <t>YOUTUBE.COM</t>
  </si>
  <si>
    <t>YOUTUBE.COM - WEBSITE</t>
  </si>
  <si>
    <t>YOUTUBEGO - MOBILE APPLICATION</t>
  </si>
  <si>
    <t>YOYIC DAIRY INDONESIA</t>
  </si>
  <si>
    <t>YOYIC - PROBIOTIC DRINK</t>
  </si>
  <si>
    <t>YOYIC DAIRY INDONESIA - CORPORATE</t>
  </si>
  <si>
    <t>Y-RINS - EYE CARES</t>
  </si>
  <si>
    <t>YUASA BATTERY INDONESIA</t>
  </si>
  <si>
    <t>YUASA - ACCU</t>
  </si>
  <si>
    <t>YUHU!</t>
  </si>
  <si>
    <t>YUHU! - MEDIA ONLINE</t>
  </si>
  <si>
    <t>YUPI INDO JELLY GUM</t>
  </si>
  <si>
    <t>YUPI - GUMMI CANDIES</t>
  </si>
  <si>
    <t>SAVORIA</t>
  </si>
  <si>
    <t>YUZU ISOTONIC - ISOTONIC DRINK</t>
  </si>
  <si>
    <t>YUZU TEA - BOTTLED TEA</t>
  </si>
  <si>
    <t>YYS ADMIN INDONESIA (YAI)</t>
  </si>
  <si>
    <t>YYS ANAK BANGSA BISA</t>
  </si>
  <si>
    <t>YYS ANAK BANGSA BISA - FOUNDATION</t>
  </si>
  <si>
    <t>YYS ARDYA GARINI</t>
  </si>
  <si>
    <t>YYS ARDYA GARINI - FOUNDATION</t>
  </si>
  <si>
    <t>YYS BAITUL MAAL PLN</t>
  </si>
  <si>
    <t>YYS BAITUL MAAL PLN - FOUNDATION</t>
  </si>
  <si>
    <t>YYS BATIK INDONESIA</t>
  </si>
  <si>
    <t>YYS BATIK INDONESIA,KEMENTERIAN PERINDUS</t>
  </si>
  <si>
    <t>YYS BUDHA TZU CHI IND,KOMUNITAS BULUTANG</t>
  </si>
  <si>
    <t>YYS BUDHA TZU CHI INDONESIA</t>
  </si>
  <si>
    <t>YYS BUMN</t>
  </si>
  <si>
    <t>YYS BUMN - FOUNDATION</t>
  </si>
  <si>
    <t>YYS CINTA ANAK BANGSA,PERUM LISTRIK NEG</t>
  </si>
  <si>
    <t>YYS DESIGN + ART INDONESIA,BE KRAF</t>
  </si>
  <si>
    <t>YYS DEWA DEWI INDONESIA</t>
  </si>
  <si>
    <t>YYS DEWA DEWI INDONESIA - FOUNDATION</t>
  </si>
  <si>
    <t>YYS HATI SUCI,UNILEVER INDONESIA, PT</t>
  </si>
  <si>
    <t>YYS JANTUNG INDONESIA,TRANS CORP COMPANY</t>
  </si>
  <si>
    <t>YYS JARINGAN GUSDURIAN PEDULI,NET.</t>
  </si>
  <si>
    <t>YYS KOMPETISI BUNGA INTERNASIONAL &amp; EKSISTENSI LEBAH</t>
  </si>
  <si>
    <t>YYS KOMPETISI BUNGA INTERNASIONAL &amp; EKSI</t>
  </si>
  <si>
    <t>YYS MUSLIM SINAR MAS</t>
  </si>
  <si>
    <t>YYS MUSLIM SINAR MAS - FOUNDATION</t>
  </si>
  <si>
    <t>YYS MUSLIM SINAR MAS,EKA TJIPTA FOUNDATI</t>
  </si>
  <si>
    <t>YYS PARIWISATA SPA INDONESIA</t>
  </si>
  <si>
    <t>YYS PARIWISATA SPA INDONESIA - FOUNDATIO</t>
  </si>
  <si>
    <t>YYS PEMB ISLAM AL-GHURABAA</t>
  </si>
  <si>
    <t>YYS PEMB ISLAM AL-GHURABAA - FOUNDATION</t>
  </si>
  <si>
    <t>YYS PUNDI AMAL PEDULI KASIH</t>
  </si>
  <si>
    <t>YYS PUNDI AMAL PEDULI KASIH - FOUNDATION</t>
  </si>
  <si>
    <t>YYS PUTERI INDONESIA</t>
  </si>
  <si>
    <t>YYS PUTERI INDONESIA,MUSTIKA RATU,GRAND</t>
  </si>
  <si>
    <t>YYS RONALD MCDONALD HOUSE CHARITIES - FO</t>
  </si>
  <si>
    <t>YYS TARUMANAGARA</t>
  </si>
  <si>
    <t>YYS TARUMANAGARA - FOUNDATION</t>
  </si>
  <si>
    <t>ZEE - ALL POWDER MILK</t>
  </si>
  <si>
    <t>ZEE - POWDER MILK</t>
  </si>
  <si>
    <t>ZEE CHOCO BOOM - INSTANT CHOCOLATE DRINK</t>
  </si>
  <si>
    <t>ZEN ANTI BACTERIAL - BODY WASH</t>
  </si>
  <si>
    <t>COMTECH METALINDO TERPADU</t>
  </si>
  <si>
    <t>ZIG ZAG - METAL ROOF</t>
  </si>
  <si>
    <t>ZILINGO TECH INDONESIA</t>
  </si>
  <si>
    <t>ZILINGO.COM - ONLINE SHOP</t>
  </si>
  <si>
    <t>ZINC - ALL SHAMPOO</t>
  </si>
  <si>
    <t>ZINC ANTI KETOMBE - SHAMPOO</t>
  </si>
  <si>
    <t>ZINC MEN ACTIVE COOL - SHAMPOO</t>
  </si>
  <si>
    <t>ZING.ID</t>
  </si>
  <si>
    <t>ZING.ID - MEDIA ONLINE</t>
  </si>
  <si>
    <t>SUNRISE STEEL</t>
  </si>
  <si>
    <t>ZINIUM - METAL TRUSS</t>
  </si>
  <si>
    <t>ZULU.ID</t>
  </si>
  <si>
    <t>ZULU.ID - MOBILE APPLICATION</t>
  </si>
  <si>
    <t>ZURICH INSURANCE INDONESIA</t>
  </si>
  <si>
    <t>ZURICH INSURANCE INDONESIA - INSURANCE</t>
  </si>
  <si>
    <t>PRODENTA/SARA LEE(01/2011)</t>
  </si>
  <si>
    <t>ZWITSAL - ALL BABY PRODUCTS</t>
  </si>
  <si>
    <t>ZWITSAL - BABY ACCESSORIES CLEANER</t>
  </si>
  <si>
    <t>ZWITSAL - BABY LIQUID POWDER</t>
  </si>
  <si>
    <t>ZWITSAL KIDS - ALL CHILDREN'S TOILETRIES</t>
  </si>
  <si>
    <t>ZWITSAL KIDS - CHILDREN'S SHAMPOO</t>
  </si>
  <si>
    <t>SOUTH AFRICA</t>
  </si>
  <si>
    <t>CODE</t>
  </si>
  <si>
    <t>A&amp;W</t>
  </si>
  <si>
    <t>AHAF</t>
  </si>
  <si>
    <t>Asian Paints</t>
  </si>
  <si>
    <t>ASIANPA</t>
  </si>
  <si>
    <t>1Life Insurance</t>
  </si>
  <si>
    <t>1LIFEIN</t>
  </si>
  <si>
    <t>ABOT</t>
  </si>
  <si>
    <t>AV Thomas</t>
  </si>
  <si>
    <t>AVT</t>
  </si>
  <si>
    <t>ABInBev</t>
  </si>
  <si>
    <t>ABINBEV</t>
  </si>
  <si>
    <t>ADIRA</t>
  </si>
  <si>
    <t>DOMMAL</t>
  </si>
  <si>
    <t>Bank Of Baroda</t>
  </si>
  <si>
    <t>BOB</t>
  </si>
  <si>
    <t>ABSA Group</t>
  </si>
  <si>
    <t>ABSA</t>
  </si>
  <si>
    <t>DUTLADY</t>
  </si>
  <si>
    <t>Bosch Appliances</t>
  </si>
  <si>
    <t>BOSCH</t>
  </si>
  <si>
    <t>Adcock Ingram</t>
  </si>
  <si>
    <t>ADCOCKIN</t>
  </si>
  <si>
    <t>AGEL</t>
  </si>
  <si>
    <t>ECART</t>
  </si>
  <si>
    <t>Cipla</t>
  </si>
  <si>
    <t>CIPLA</t>
  </si>
  <si>
    <t>African Bank Holdings Ltd</t>
  </si>
  <si>
    <t>ABHL</t>
  </si>
  <si>
    <t>IDF</t>
  </si>
  <si>
    <t>Darshan Incense</t>
  </si>
  <si>
    <t>DARSHAN</t>
  </si>
  <si>
    <t>Audi</t>
  </si>
  <si>
    <t>AUDI</t>
  </si>
  <si>
    <t>AIRAS</t>
  </si>
  <si>
    <t>FELDA</t>
  </si>
  <si>
    <t>Donear Industries</t>
  </si>
  <si>
    <t>DONEAR</t>
  </si>
  <si>
    <t>BIC Holdings SA (PTY) LTD</t>
  </si>
  <si>
    <t>BICH</t>
  </si>
  <si>
    <t>ALCG</t>
  </si>
  <si>
    <t>FONTERRA</t>
  </si>
  <si>
    <t>Ford</t>
  </si>
  <si>
    <t>FORD</t>
  </si>
  <si>
    <t>Boxer Superstores</t>
  </si>
  <si>
    <t>BOXERSUP</t>
  </si>
  <si>
    <t>GERALRE</t>
  </si>
  <si>
    <t>Future Retail</t>
  </si>
  <si>
    <t>FURTAIL</t>
  </si>
  <si>
    <t>Capitec Bank Holdings Ltd</t>
  </si>
  <si>
    <t>CBHL</t>
  </si>
  <si>
    <t>ARNT</t>
  </si>
  <si>
    <t>GRT Jewellers</t>
  </si>
  <si>
    <t>GRTJW</t>
  </si>
  <si>
    <t>CCCL</t>
  </si>
  <si>
    <t>AVENTIS PHARMA</t>
  </si>
  <si>
    <t>AVENTIS</t>
  </si>
  <si>
    <t>Hyundai</t>
  </si>
  <si>
    <t>Danone</t>
  </si>
  <si>
    <t>BKM</t>
  </si>
  <si>
    <t>Inbisco</t>
  </si>
  <si>
    <t>INBISCO</t>
  </si>
  <si>
    <t>Dept. of Innovation &amp; Technology</t>
  </si>
  <si>
    <t>DI&amp;T</t>
  </si>
  <si>
    <t>BRI</t>
  </si>
  <si>
    <t>Joyalukkas</t>
  </si>
  <si>
    <t>JOYALU</t>
  </si>
  <si>
    <t>Dept. of Labour</t>
  </si>
  <si>
    <t>DLABOUR</t>
  </si>
  <si>
    <t>SOCMA</t>
  </si>
  <si>
    <t>Kalyan Silks</t>
  </si>
  <si>
    <t>KALYANSL</t>
  </si>
  <si>
    <t>Dept. of State Security</t>
  </si>
  <si>
    <t>DSTSEC</t>
  </si>
  <si>
    <t>BIN7</t>
  </si>
  <si>
    <t>UL</t>
  </si>
  <si>
    <t>Distell</t>
  </si>
  <si>
    <t>DISTELL</t>
  </si>
  <si>
    <t>BTA</t>
  </si>
  <si>
    <t>Lazza Ice Cream</t>
  </si>
  <si>
    <t>LAZICE</t>
  </si>
  <si>
    <t>Federal Marine LTD</t>
  </si>
  <si>
    <t>FERMARL</t>
  </si>
  <si>
    <t>BUKPAK</t>
  </si>
  <si>
    <t>Maruti</t>
  </si>
  <si>
    <t>MARUTI</t>
  </si>
  <si>
    <t>FGI Holdings</t>
  </si>
  <si>
    <t>FGIH</t>
  </si>
  <si>
    <t>BK</t>
  </si>
  <si>
    <t>Maya Appliances</t>
  </si>
  <si>
    <t>MAYA</t>
  </si>
  <si>
    <t>Meriiboy</t>
  </si>
  <si>
    <t>MERIIBOY</t>
  </si>
  <si>
    <t>CCCI</t>
  </si>
  <si>
    <t>MTR</t>
  </si>
  <si>
    <t>Kimberly Clark</t>
  </si>
  <si>
    <t>KC</t>
  </si>
  <si>
    <t>CUSS</t>
  </si>
  <si>
    <t>Muthoot Red</t>
  </si>
  <si>
    <t>MUTHFIN</t>
  </si>
  <si>
    <t>King Price Insurance</t>
  </si>
  <si>
    <t>KPINS</t>
  </si>
  <si>
    <t>DARYA</t>
  </si>
  <si>
    <t>Niine</t>
  </si>
  <si>
    <t>NIINE</t>
  </si>
  <si>
    <t>LegalWise</t>
  </si>
  <si>
    <t>LEGALWI</t>
  </si>
  <si>
    <t>DWIKEL</t>
  </si>
  <si>
    <t>Nippon</t>
  </si>
  <si>
    <t>Medscheme holdings (Pty) Ltd</t>
  </si>
  <si>
    <t>MEDSHPL</t>
  </si>
  <si>
    <t>Parle Agro</t>
  </si>
  <si>
    <t>PARLEAG</t>
  </si>
  <si>
    <t>Mondelez</t>
  </si>
  <si>
    <t>MONDELZ</t>
  </si>
  <si>
    <t>Pharmeasy</t>
  </si>
  <si>
    <t>Nedbank Group</t>
  </si>
  <si>
    <t>NEDBG</t>
  </si>
  <si>
    <t>GAF</t>
  </si>
  <si>
    <t>Quick Heal</t>
  </si>
  <si>
    <t>QH</t>
  </si>
  <si>
    <t>NES</t>
  </si>
  <si>
    <t>Reliance Industries</t>
  </si>
  <si>
    <t>RELIANCE</t>
  </si>
  <si>
    <t>Netflix</t>
  </si>
  <si>
    <t>NETFX</t>
  </si>
  <si>
    <t>RSPL</t>
  </si>
  <si>
    <t>Old Mutual</t>
  </si>
  <si>
    <t>OLDMU</t>
  </si>
  <si>
    <t>GOJEK</t>
  </si>
  <si>
    <t>Skoda</t>
  </si>
  <si>
    <t>SKODA</t>
  </si>
  <si>
    <t>Outsurance Holdings Ltd</t>
  </si>
  <si>
    <t>OUTSHL</t>
  </si>
  <si>
    <t>V-Guard</t>
  </si>
  <si>
    <t>VGUARD</t>
  </si>
  <si>
    <t>Pandora</t>
  </si>
  <si>
    <t>PANDORA</t>
  </si>
  <si>
    <t>Vinod Cookware</t>
  </si>
  <si>
    <t>VINOD</t>
  </si>
  <si>
    <t>PEP</t>
  </si>
  <si>
    <t>GUGA</t>
  </si>
  <si>
    <t>Vithoba</t>
  </si>
  <si>
    <t>VITHOBA</t>
  </si>
  <si>
    <t>Pepkor</t>
  </si>
  <si>
    <t>PEPKOR</t>
  </si>
  <si>
    <t>HABC</t>
  </si>
  <si>
    <t>Vivo</t>
  </si>
  <si>
    <t>Procter &amp; Gamble</t>
  </si>
  <si>
    <t>HON</t>
  </si>
  <si>
    <t>Sanlam Group</t>
  </si>
  <si>
    <t>SANLG</t>
  </si>
  <si>
    <t>Sanlam Ltd</t>
  </si>
  <si>
    <t>IDOSP</t>
  </si>
  <si>
    <t>Shoprite Holdings</t>
  </si>
  <si>
    <t>SHOPRH</t>
  </si>
  <si>
    <t>Spar</t>
  </si>
  <si>
    <t>SPAR</t>
  </si>
  <si>
    <t>SPAR Group LTD</t>
  </si>
  <si>
    <t>Standard Bank Group</t>
  </si>
  <si>
    <t>STANCHART</t>
  </si>
  <si>
    <t>Uber</t>
  </si>
  <si>
    <t>UBER</t>
  </si>
  <si>
    <t>IDO</t>
  </si>
  <si>
    <t>Vodacom</t>
  </si>
  <si>
    <t>VODAC</t>
  </si>
  <si>
    <t>IBS</t>
  </si>
  <si>
    <t>Volkswagen</t>
  </si>
  <si>
    <t>VOLKSWN</t>
  </si>
  <si>
    <t>J&amp;J</t>
  </si>
  <si>
    <t>Zimbabwe Bank</t>
  </si>
  <si>
    <t>ZIMBANK</t>
  </si>
  <si>
    <t>KALFAR</t>
  </si>
  <si>
    <t>KALNUT</t>
  </si>
  <si>
    <t>KIMFAR</t>
  </si>
  <si>
    <t>KINEKO</t>
  </si>
  <si>
    <t>KINCO</t>
  </si>
  <si>
    <t>KONMX</t>
  </si>
  <si>
    <t>LAZ</t>
  </si>
  <si>
    <t>LIONW</t>
  </si>
  <si>
    <t>LIONIJ</t>
  </si>
  <si>
    <t>MALINDO FOOD DELIGHT</t>
  </si>
  <si>
    <t>MALFD</t>
  </si>
  <si>
    <t>MAYBE</t>
  </si>
  <si>
    <t>MCD</t>
  </si>
  <si>
    <t>MECPHAR</t>
  </si>
  <si>
    <t>MEDIFAL</t>
  </si>
  <si>
    <t>MENTHOLM</t>
  </si>
  <si>
    <t>MINDSHARE INDOFOOD</t>
  </si>
  <si>
    <t>MITCOR</t>
  </si>
  <si>
    <t>MUNCHY INDONESIA</t>
  </si>
  <si>
    <t>MUNCIND</t>
  </si>
  <si>
    <t>NIPESA</t>
  </si>
  <si>
    <t>NIRLES</t>
  </si>
  <si>
    <t>NUFID</t>
  </si>
  <si>
    <t>OTG</t>
  </si>
  <si>
    <t>PARKE DAVIS</t>
  </si>
  <si>
    <t>PARKDA</t>
  </si>
  <si>
    <t>PRODSL</t>
  </si>
  <si>
    <t>PUSTRAIBU</t>
  </si>
  <si>
    <t>RB</t>
  </si>
  <si>
    <t>SASTID</t>
  </si>
  <si>
    <t>SJA</t>
  </si>
  <si>
    <t>SAMUT</t>
  </si>
  <si>
    <t>SIDOMUN</t>
  </si>
  <si>
    <t>SMTFRI</t>
  </si>
  <si>
    <t>SOHOIP</t>
  </si>
  <si>
    <t>TSEL</t>
  </si>
  <si>
    <t>TIRFREJ</t>
  </si>
  <si>
    <t>TUNGRRE</t>
  </si>
  <si>
    <t>UNICANSA</t>
  </si>
  <si>
    <t>WINGS</t>
  </si>
  <si>
    <t>WIGF</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</si>
</sst>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mmm\ yyyy"/>
    <numFmt numFmtId="166" formatCode="#,##0.0"/>
  </numFmts>
  <fonts count="91">
    <font>
      <sz val="10.0"/>
      <color rgb="FF000000"/>
      <name val="Calibri"/>
      <scheme val="minor"/>
    </font>
    <font>
      <sz val="11.0"/>
      <color theme="1"/>
      <name val="Calibri"/>
    </font>
    <font>
      <b/>
      <sz val="11.0"/>
      <color theme="1"/>
      <name val="Calibri"/>
    </font>
    <font>
      <sz val="10.0"/>
      <color theme="1"/>
      <name val="Quattrocento Sans"/>
    </font>
    <font/>
    <font>
      <b/>
      <sz val="10.0"/>
      <color theme="1"/>
      <name val="Quattrocento Sans"/>
    </font>
    <font>
      <sz val="10.0"/>
      <color theme="4"/>
      <name val="Quattrocento Sans"/>
    </font>
    <font>
      <sz val="10.0"/>
      <color rgb="FFFF0000"/>
      <name val="Quattrocento Sans"/>
    </font>
    <font>
      <sz val="10.0"/>
      <color theme="1"/>
      <name val="Calibri"/>
    </font>
    <font>
      <sz val="11.0"/>
      <color rgb="FFFFFFFF"/>
      <name val="Calibri"/>
    </font>
    <font>
      <b/>
      <sz val="11.0"/>
      <color rgb="FFFFFFFF"/>
      <name val="Calibri"/>
    </font>
    <font>
      <b/>
      <sz val="11.0"/>
      <color rgb="FF000000"/>
      <name val="Calibri"/>
    </font>
    <font>
      <sz val="11.0"/>
      <color rgb="FF000000"/>
      <name val="Calibri"/>
    </font>
    <font>
      <u/>
      <sz val="11.0"/>
      <color rgb="FF000000"/>
      <name val="Calibri"/>
    </font>
    <font>
      <u/>
      <sz val="11.0"/>
      <color rgb="FF0000FF"/>
      <name val="Calibri"/>
    </font>
    <font>
      <sz val="10.0"/>
      <color rgb="FF000000"/>
      <name val="Calibri"/>
    </font>
    <font>
      <u/>
      <sz val="11.0"/>
      <color rgb="FF0563C1"/>
      <name val="Calibri"/>
    </font>
    <font>
      <u/>
      <sz val="11.0"/>
      <color rgb="FF000000"/>
      <name val="Calibri"/>
    </font>
    <font>
      <sz val="11.0"/>
      <color rgb="FF0563C1"/>
      <name val="Calibri"/>
    </font>
    <font>
      <u/>
      <sz val="10.0"/>
      <color rgb="FF0000FF"/>
      <name val="Calibri"/>
    </font>
    <font>
      <u/>
      <sz val="10.0"/>
      <color rgb="FF0000FF"/>
      <name val="Calibri"/>
    </font>
    <font>
      <u/>
      <sz val="10.0"/>
      <color rgb="FF000000"/>
      <name val="Calibri"/>
    </font>
    <font>
      <u/>
      <sz val="10.0"/>
      <color rgb="FF000000"/>
      <name val="Calibri"/>
    </font>
    <font>
      <u/>
      <sz val="11.0"/>
      <color rgb="FF1155CC"/>
      <name val="Calibri"/>
    </font>
    <font>
      <u/>
      <sz val="11.0"/>
      <color theme="1"/>
      <name val="Calibri"/>
    </font>
    <font>
      <u/>
      <sz val="11.0"/>
      <color rgb="FF1155CC"/>
      <name val="Calibri"/>
    </font>
    <font>
      <u/>
      <sz val="11.0"/>
      <color theme="1"/>
      <name val="Calibri"/>
    </font>
    <font>
      <u/>
      <sz val="11.0"/>
      <color rgb="FF1155CC"/>
      <name val="Calibri"/>
    </font>
    <font>
      <u/>
      <sz val="11.0"/>
      <color rgb="FF0000FF"/>
      <name val="Calibri"/>
    </font>
    <font>
      <u/>
      <sz val="11.0"/>
      <color rgb="FF0563C1"/>
      <name val="Calibri"/>
    </font>
    <font>
      <sz val="10.0"/>
      <color theme="1"/>
      <name val="Arial"/>
    </font>
    <font>
      <u/>
      <sz val="10.0"/>
      <color rgb="FF0000FF"/>
      <name val="Arial"/>
    </font>
    <font>
      <u/>
      <sz val="10.0"/>
      <color theme="1"/>
      <name val="Calibri"/>
    </font>
    <font>
      <u/>
      <sz val="10.0"/>
      <color rgb="FF0000FF"/>
      <name val="Calibri"/>
    </font>
    <font>
      <u/>
      <sz val="11.0"/>
      <color rgb="FF1155CC"/>
      <name val="Calibri"/>
    </font>
    <font>
      <u/>
      <sz val="11.0"/>
      <color rgb="FF0563C1"/>
      <name val="Calibri"/>
    </font>
    <font>
      <u/>
      <sz val="11.0"/>
      <color rgb="FF0000FF"/>
      <name val="Calibri"/>
    </font>
    <font>
      <u/>
      <sz val="11.0"/>
      <color rgb="FF0563C1"/>
      <name val="Calibri"/>
    </font>
    <font>
      <u/>
      <sz val="11.0"/>
      <color rgb="FF0000FF"/>
      <name val="Calibri"/>
    </font>
    <font>
      <u/>
      <sz val="11.0"/>
      <color rgb="FF0563C1"/>
      <name val="Calibri"/>
    </font>
    <font>
      <sz val="10.0"/>
      <color theme="1"/>
      <name val="Nunito"/>
    </font>
    <font>
      <sz val="10.0"/>
      <color rgb="FF000000"/>
      <name val="Nunito"/>
    </font>
    <font>
      <u/>
      <sz val="10.0"/>
      <color rgb="FF000000"/>
      <name val="Nunito"/>
    </font>
    <font>
      <u/>
      <sz val="10.0"/>
      <color rgb="FF0000FF"/>
      <name val="Nunito"/>
    </font>
    <font>
      <u/>
      <sz val="10.0"/>
      <color rgb="FF000000"/>
      <name val="Nunito"/>
    </font>
    <font>
      <u/>
      <sz val="10.0"/>
      <color rgb="FF0000FF"/>
      <name val="Nunito"/>
    </font>
    <font>
      <u/>
      <sz val="10.0"/>
      <color rgb="FF0000FF"/>
      <name val="Nunito"/>
    </font>
    <font>
      <u/>
      <sz val="10.0"/>
      <color rgb="FF0000FF"/>
      <name val="Nunito"/>
    </font>
    <font>
      <sz val="10.0"/>
      <color rgb="FF1F1F1F"/>
      <name val="Nunito"/>
    </font>
    <font>
      <u/>
      <sz val="10.0"/>
      <color rgb="FF0000FF"/>
      <name val="Nunito"/>
    </font>
    <font>
      <b/>
      <sz val="10.0"/>
      <color theme="1"/>
      <name val="Nunito"/>
    </font>
    <font>
      <b/>
      <sz val="10.0"/>
      <color rgb="FF000000"/>
      <name val="Calibri"/>
    </font>
    <font>
      <b/>
      <sz val="10.0"/>
      <color theme="1"/>
      <name val="Calibri"/>
    </font>
    <font>
      <u/>
      <sz val="10.0"/>
      <color rgb="FF0000FF"/>
      <name val="Calibri"/>
    </font>
    <font>
      <u/>
      <sz val="10.0"/>
      <color rgb="FF0000FF"/>
      <name val="Calibri"/>
    </font>
    <font>
      <u/>
      <sz val="10.0"/>
      <color rgb="FF0000FF"/>
      <name val="Calibri"/>
    </font>
    <font>
      <sz val="10.0"/>
      <color rgb="FF151618"/>
      <name val="Calibri"/>
    </font>
    <font>
      <u/>
      <sz val="10.0"/>
      <color rgb="FF000000"/>
      <name val="Calibri"/>
    </font>
    <font>
      <b/>
      <sz val="10.0"/>
      <color rgb="FF151618"/>
      <name val="Calibri"/>
    </font>
    <font>
      <u/>
      <sz val="10.0"/>
      <color rgb="FF0563C1"/>
      <name val="Calibri"/>
    </font>
    <font>
      <u/>
      <sz val="10.0"/>
      <color rgb="FF0563C1"/>
      <name val="Calibri"/>
    </font>
    <font>
      <u/>
      <sz val="10.0"/>
      <color rgb="FF000000"/>
      <name val="Calibri"/>
    </font>
    <font>
      <u/>
      <sz val="10.0"/>
      <color rgb="FF0000FF"/>
      <name val="Calibri"/>
    </font>
    <font>
      <u/>
      <sz val="10.0"/>
      <color rgb="FF0000FF"/>
      <name val="Calibri"/>
    </font>
    <font>
      <u/>
      <sz val="10.0"/>
      <color rgb="FF0000FF"/>
      <name val="Calibri"/>
    </font>
    <font>
      <b/>
      <sz val="12.0"/>
      <color rgb="FF000000"/>
      <name val="Calibri"/>
    </font>
    <font>
      <u/>
      <sz val="10.0"/>
      <color rgb="FF0000FF"/>
      <name val="Calibri"/>
    </font>
    <font>
      <u/>
      <sz val="10.0"/>
      <color rgb="FF0000FF"/>
      <name val="Calibri"/>
    </font>
    <font>
      <sz val="9.0"/>
      <color rgb="FF1F1F1F"/>
      <name val="Arial"/>
    </font>
    <font>
      <b/>
      <sz val="18.0"/>
      <color rgb="FFFFFFFF"/>
      <name val="Calibri"/>
    </font>
    <font>
      <b/>
      <sz val="10.0"/>
      <color rgb="FFFFFFFF"/>
      <name val="Calibri"/>
    </font>
    <font>
      <u/>
      <sz val="11.0"/>
      <color rgb="FF0563C1"/>
      <name val="Calibri"/>
    </font>
    <font>
      <u/>
      <sz val="11.0"/>
      <color rgb="FF0000FF"/>
      <name val="Calibri"/>
    </font>
    <font>
      <u/>
      <sz val="11.0"/>
      <color rgb="FF0000FF"/>
      <name val="Calibri"/>
    </font>
    <font>
      <b/>
      <u/>
      <sz val="11.0"/>
      <color rgb="FF0000FF"/>
      <name val="Calibri"/>
    </font>
    <font>
      <u/>
      <sz val="11.0"/>
      <color rgb="FF0000FF"/>
      <name val="Calibri"/>
    </font>
    <font>
      <sz val="11.0"/>
      <color rgb="FF151618"/>
      <name val="Calibri"/>
    </font>
    <font>
      <u/>
      <sz val="11.0"/>
      <color rgb="FF0000FF"/>
      <name val="Calibri"/>
    </font>
    <font>
      <u/>
      <sz val="11.0"/>
      <color rgb="FF0000FF"/>
      <name val="Calibri"/>
    </font>
    <font>
      <sz val="11.0"/>
      <color rgb="FF1F1F1F"/>
      <name val="Calibri"/>
    </font>
    <font>
      <b/>
      <sz val="11.0"/>
      <color theme="1"/>
      <name val="Arial"/>
    </font>
    <font>
      <sz val="11.0"/>
      <color theme="1"/>
      <name val="Arial"/>
    </font>
    <font>
      <sz val="11.0"/>
      <color rgb="FF000000"/>
      <name val="Arial"/>
    </font>
    <font>
      <u/>
      <sz val="11.0"/>
      <color rgb="FF0000FF"/>
      <name val="Arial"/>
    </font>
    <font>
      <u/>
      <sz val="11.0"/>
      <color rgb="FF0000FF"/>
      <name val="Arial"/>
    </font>
    <font>
      <u/>
      <sz val="11.0"/>
      <color rgb="FF0000FF"/>
      <name val="Calibri"/>
    </font>
    <font>
      <u/>
      <sz val="11.0"/>
      <color rgb="FF000000"/>
      <name val="Arial"/>
    </font>
    <font>
      <sz val="11.0"/>
      <color rgb="FF1F1F1F"/>
      <name val="Arial"/>
    </font>
    <font>
      <u/>
      <sz val="11.0"/>
      <color rgb="FF0000FF"/>
      <name val="Arial"/>
    </font>
    <font>
      <b/>
      <sz val="10.0"/>
      <color rgb="FF000000"/>
      <name val="Arial"/>
    </font>
    <font>
      <sz val="10.0"/>
      <color rgb="FF000000"/>
      <name val="Arial"/>
    </font>
  </fonts>
  <fills count="33">
    <fill>
      <patternFill patternType="none"/>
    </fill>
    <fill>
      <patternFill patternType="lightGray"/>
    </fill>
    <fill>
      <patternFill patternType="solid">
        <fgColor rgb="FF7F7F7F"/>
        <bgColor rgb="FF7F7F7F"/>
      </patternFill>
    </fill>
    <fill>
      <patternFill patternType="solid">
        <fgColor rgb="FFFF0000"/>
        <bgColor rgb="FFFF0000"/>
      </patternFill>
    </fill>
    <fill>
      <patternFill patternType="solid">
        <fgColor rgb="FFFDE9D9"/>
        <bgColor rgb="FFFDE9D9"/>
      </patternFill>
    </fill>
    <fill>
      <patternFill patternType="solid">
        <fgColor rgb="FF808080"/>
        <bgColor rgb="FF808080"/>
      </patternFill>
    </fill>
    <fill>
      <patternFill patternType="solid">
        <fgColor rgb="FFFFFF00"/>
        <bgColor rgb="FFFFFF00"/>
      </patternFill>
    </fill>
    <fill>
      <patternFill patternType="solid">
        <fgColor rgb="FFFFFFFF"/>
        <bgColor rgb="FFFFFFFF"/>
      </patternFill>
    </fill>
    <fill>
      <patternFill patternType="solid">
        <fgColor rgb="FFE7E6E6"/>
        <bgColor rgb="FFE7E6E6"/>
      </patternFill>
    </fill>
    <fill>
      <patternFill patternType="solid">
        <fgColor rgb="FFB7B7B7"/>
        <bgColor rgb="FFB7B7B7"/>
      </patternFill>
    </fill>
    <fill>
      <patternFill patternType="solid">
        <fgColor rgb="FFB6D7A8"/>
        <bgColor rgb="FFB6D7A8"/>
      </patternFill>
    </fill>
    <fill>
      <patternFill patternType="solid">
        <fgColor rgb="FFFFE599"/>
        <bgColor rgb="FFFFE599"/>
      </patternFill>
    </fill>
    <fill>
      <patternFill patternType="solid">
        <fgColor rgb="FF9FC5E8"/>
        <bgColor rgb="FF9FC5E8"/>
      </patternFill>
    </fill>
    <fill>
      <patternFill patternType="solid">
        <fgColor rgb="FF990000"/>
        <bgColor rgb="FF990000"/>
      </patternFill>
    </fill>
    <fill>
      <patternFill patternType="solid">
        <fgColor theme="0"/>
        <bgColor theme="0"/>
      </patternFill>
    </fill>
    <fill>
      <patternFill patternType="solid">
        <fgColor rgb="FFD9D9D9"/>
        <bgColor rgb="FFD9D9D9"/>
      </patternFill>
    </fill>
    <fill>
      <patternFill patternType="solid">
        <fgColor rgb="FFE6B8AF"/>
        <bgColor rgb="FFE6B8AF"/>
      </patternFill>
    </fill>
    <fill>
      <patternFill patternType="solid">
        <fgColor rgb="FFF9CB9C"/>
        <bgColor rgb="FFF9CB9C"/>
      </patternFill>
    </fill>
    <fill>
      <patternFill patternType="solid">
        <fgColor rgb="FFEAD1DC"/>
        <bgColor rgb="FFEAD1DC"/>
      </patternFill>
    </fill>
    <fill>
      <patternFill patternType="solid">
        <fgColor rgb="FFCCCCCC"/>
        <bgColor rgb="FFCCCCCC"/>
      </patternFill>
    </fill>
    <fill>
      <patternFill patternType="solid">
        <fgColor rgb="FFCFE2F3"/>
        <bgColor rgb="FFCFE2F3"/>
      </patternFill>
    </fill>
    <fill>
      <patternFill patternType="solid">
        <fgColor rgb="FFDD7E6B"/>
        <bgColor rgb="FFDD7E6B"/>
      </patternFill>
    </fill>
    <fill>
      <patternFill patternType="solid">
        <fgColor rgb="FFFF9900"/>
        <bgColor rgb="FFFF9900"/>
      </patternFill>
    </fill>
    <fill>
      <patternFill patternType="solid">
        <fgColor rgb="FFD9EAD3"/>
        <bgColor rgb="FFD9EAD3"/>
      </patternFill>
    </fill>
    <fill>
      <patternFill patternType="solid">
        <fgColor rgb="FFFCE5CD"/>
        <bgColor rgb="FFFCE5CD"/>
      </patternFill>
    </fill>
    <fill>
      <patternFill patternType="solid">
        <fgColor rgb="FF34A853"/>
        <bgColor rgb="FF34A853"/>
      </patternFill>
    </fill>
    <fill>
      <patternFill patternType="solid">
        <fgColor rgb="FFFEA767"/>
        <bgColor rgb="FFFEA767"/>
      </patternFill>
    </fill>
    <fill>
      <patternFill patternType="solid">
        <fgColor rgb="FF002060"/>
        <bgColor rgb="FF002060"/>
      </patternFill>
    </fill>
    <fill>
      <patternFill patternType="solid">
        <fgColor rgb="FFE26B0A"/>
        <bgColor rgb="FFE26B0A"/>
      </patternFill>
    </fill>
    <fill>
      <patternFill patternType="solid">
        <fgColor rgb="FFB8CCE4"/>
        <bgColor rgb="FFB8CCE4"/>
      </patternFill>
    </fill>
    <fill>
      <patternFill patternType="solid">
        <fgColor rgb="FFFABF8F"/>
        <bgColor rgb="FFFABF8F"/>
      </patternFill>
    </fill>
    <fill>
      <patternFill patternType="solid">
        <fgColor rgb="FF0070C0"/>
        <bgColor rgb="FF0070C0"/>
      </patternFill>
    </fill>
    <fill>
      <patternFill patternType="solid">
        <fgColor rgb="FFDBE5F1"/>
        <bgColor rgb="FFDBE5F1"/>
      </patternFill>
    </fill>
  </fills>
  <borders count="44">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right style="thin">
        <color rgb="FF000000"/>
      </right>
      <bottom style="thin">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top/>
      <bottom style="thin">
        <color rgb="FF000000"/>
      </bottom>
    </border>
    <border>
      <left/>
      <right style="thin">
        <color rgb="FF000000"/>
      </right>
      <top/>
      <bottom style="thin">
        <color rgb="FF000000"/>
      </bottom>
    </border>
    <border>
      <left/>
      <right style="thin">
        <color rgb="FF000000"/>
      </right>
      <top/>
      <bottom/>
    </border>
    <border>
      <right style="thin">
        <color rgb="FF000000"/>
      </right>
      <top style="thin">
        <color rgb="FF000000"/>
      </top>
      <bottom style="thin">
        <color rgb="FF000000"/>
      </bottom>
    </border>
    <border>
      <left/>
      <right style="thin">
        <color rgb="FF000000"/>
      </right>
      <top style="thin">
        <color rgb="FF000000"/>
      </top>
      <bottom style="thin">
        <color rgb="FF000000"/>
      </bottom>
    </border>
    <border>
      <left/>
      <right/>
      <top/>
      <bottom/>
    </border>
    <border>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right/>
      <top style="thin">
        <color rgb="FF000000"/>
      </top>
      <bottom style="thin">
        <color rgb="FF000000"/>
      </bottom>
    </border>
    <border>
      <left/>
      <top style="thin">
        <color rgb="FF000000"/>
      </top>
      <bottom style="thin">
        <color rgb="FF000000"/>
      </bottom>
    </border>
    <border>
      <right/>
      <top style="thin">
        <color rgb="FF000000"/>
      </top>
      <bottom style="thin">
        <color rgb="FF000000"/>
      </bottom>
    </border>
    <border>
      <left/>
      <top/>
      <bottom style="thin">
        <color rgb="FF000000"/>
      </bottom>
    </border>
    <border>
      <top/>
      <bottom style="thin">
        <color rgb="FF000000"/>
      </bottom>
    </border>
    <border>
      <right/>
      <top/>
      <bottom style="thin">
        <color rgb="FF000000"/>
      </bottom>
    </border>
    <border>
      <right style="thin">
        <color rgb="FF000000"/>
      </right>
      <top/>
      <bottom style="thin">
        <color rgb="FF000000"/>
      </bottom>
    </border>
    <border>
      <left style="thin">
        <color rgb="FF000000"/>
      </left>
      <right style="thin">
        <color rgb="FF000000"/>
      </right>
      <top/>
      <bottom/>
    </border>
    <border>
      <left style="thin">
        <color rgb="FF000000"/>
      </left>
      <right style="thin">
        <color rgb="FF000000"/>
      </right>
      <top style="thin">
        <color rgb="FF000000"/>
      </top>
      <bottom/>
    </border>
    <border>
      <left/>
      <right style="thin">
        <color rgb="FF000000"/>
      </right>
      <top style="thin">
        <color rgb="FF000000"/>
      </top>
      <bottom/>
    </border>
    <border>
      <left/>
      <right/>
      <top/>
      <bottom style="thin">
        <color rgb="FF95B3D7"/>
      </bottom>
    </border>
    <border>
      <bottom style="thin">
        <color rgb="FF95B3D7"/>
      </bottom>
    </border>
  </borders>
  <cellStyleXfs count="1">
    <xf borderId="0" fillId="0" fontId="0" numFmtId="0" applyAlignment="1" applyFont="1"/>
  </cellStyleXfs>
  <cellXfs count="625">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horizontal="center" vertical="center"/>
    </xf>
    <xf borderId="2" fillId="0" fontId="2" numFmtId="0" xfId="0" applyAlignment="1" applyBorder="1" applyFont="1">
      <alignment horizontal="center" vertical="center"/>
    </xf>
    <xf borderId="3" fillId="0" fontId="1" numFmtId="0" xfId="0" applyAlignment="1" applyBorder="1" applyFont="1">
      <alignment horizontal="left" vertical="center"/>
    </xf>
    <xf borderId="2" fillId="0" fontId="1" numFmtId="0" xfId="0" applyAlignment="1" applyBorder="1" applyFont="1">
      <alignment horizontal="left" vertical="center"/>
    </xf>
    <xf borderId="4" fillId="0" fontId="1" numFmtId="0" xfId="0" applyAlignment="1" applyBorder="1" applyFont="1">
      <alignment horizontal="left" vertical="center"/>
    </xf>
    <xf borderId="5" fillId="0" fontId="1" numFmtId="0" xfId="0" applyAlignment="1" applyBorder="1" applyFont="1">
      <alignment horizontal="left" vertical="center"/>
    </xf>
    <xf borderId="3" fillId="0" fontId="1" numFmtId="0" xfId="0" applyAlignment="1" applyBorder="1" applyFont="1">
      <alignment horizontal="left" shrinkToFit="0" vertical="center" wrapText="1"/>
    </xf>
    <xf borderId="6" fillId="0" fontId="1" numFmtId="0" xfId="0" applyAlignment="1" applyBorder="1" applyFont="1">
      <alignment horizontal="left" shrinkToFit="0" vertical="center" wrapText="1"/>
    </xf>
    <xf borderId="7" fillId="0" fontId="1" numFmtId="0" xfId="0" applyAlignment="1" applyBorder="1" applyFont="1">
      <alignment horizontal="left" vertical="center"/>
    </xf>
    <xf borderId="2" fillId="0" fontId="1" numFmtId="0" xfId="0" applyAlignment="1" applyBorder="1" applyFont="1">
      <alignment horizontal="left" shrinkToFit="0" vertical="center" wrapText="1"/>
    </xf>
    <xf borderId="8" fillId="0" fontId="1" numFmtId="0" xfId="0" applyAlignment="1" applyBorder="1" applyFont="1">
      <alignment horizontal="left" vertical="center"/>
    </xf>
    <xf quotePrefix="1" borderId="8" fillId="0" fontId="1" numFmtId="0" xfId="0" applyAlignment="1" applyBorder="1" applyFont="1">
      <alignment horizontal="left" vertical="center"/>
    </xf>
    <xf borderId="8" fillId="0" fontId="1" numFmtId="0" xfId="0" applyAlignment="1" applyBorder="1" applyFont="1">
      <alignment horizontal="left" shrinkToFit="0" vertical="center" wrapText="1"/>
    </xf>
    <xf borderId="9" fillId="0" fontId="1" numFmtId="0" xfId="0" applyAlignment="1" applyBorder="1" applyFont="1">
      <alignment horizontal="left" shrinkToFit="0" vertical="center" wrapText="1"/>
    </xf>
    <xf borderId="0" fillId="0" fontId="3" numFmtId="0" xfId="0" applyFont="1"/>
    <xf borderId="0" fillId="0" fontId="3" numFmtId="0" xfId="0" applyAlignment="1" applyFont="1">
      <alignment horizontal="center"/>
    </xf>
    <xf borderId="10" fillId="0" fontId="3" numFmtId="0" xfId="0" applyAlignment="1" applyBorder="1" applyFont="1">
      <alignment horizontal="center" shrinkToFit="0" vertical="center" wrapText="1"/>
    </xf>
    <xf borderId="11" fillId="0" fontId="4" numFmtId="0" xfId="0" applyBorder="1" applyFont="1"/>
    <xf borderId="12" fillId="0" fontId="4" numFmtId="0" xfId="0" applyBorder="1" applyFont="1"/>
    <xf borderId="0" fillId="0" fontId="5" numFmtId="0" xfId="0" applyFont="1"/>
    <xf borderId="13" fillId="0" fontId="5" numFmtId="0" xfId="0" applyBorder="1" applyFont="1"/>
    <xf borderId="13" fillId="0" fontId="5" numFmtId="0" xfId="0" applyAlignment="1" applyBorder="1" applyFont="1">
      <alignment horizontal="center"/>
    </xf>
    <xf borderId="14" fillId="0" fontId="5" numFmtId="0" xfId="0" applyAlignment="1" applyBorder="1" applyFont="1">
      <alignment horizontal="center"/>
    </xf>
    <xf borderId="15" fillId="0" fontId="5" numFmtId="0" xfId="0" applyAlignment="1" applyBorder="1" applyFont="1">
      <alignment horizontal="center"/>
    </xf>
    <xf borderId="13" fillId="0" fontId="5" numFmtId="0" xfId="0" applyAlignment="1" applyBorder="1" applyFont="1">
      <alignment horizontal="left"/>
    </xf>
    <xf borderId="16" fillId="0" fontId="6" numFmtId="0" xfId="0" applyBorder="1" applyFont="1"/>
    <xf borderId="16" fillId="0" fontId="6" numFmtId="1" xfId="0" applyAlignment="1" applyBorder="1" applyFont="1" applyNumberFormat="1">
      <alignment horizontal="center"/>
    </xf>
    <xf borderId="1" fillId="0" fontId="6" numFmtId="1" xfId="0" applyAlignment="1" applyBorder="1" applyFont="1" applyNumberFormat="1">
      <alignment horizontal="center"/>
    </xf>
    <xf borderId="1" fillId="0" fontId="6" numFmtId="9" xfId="0" applyAlignment="1" applyBorder="1" applyFont="1" applyNumberFormat="1">
      <alignment horizontal="center"/>
    </xf>
    <xf borderId="1" fillId="0" fontId="6" numFmtId="0" xfId="0" applyAlignment="1" applyBorder="1" applyFont="1">
      <alignment horizontal="center"/>
    </xf>
    <xf borderId="17" fillId="0" fontId="6" numFmtId="0" xfId="0" applyAlignment="1" applyBorder="1" applyFont="1">
      <alignment horizontal="center"/>
    </xf>
    <xf borderId="16" fillId="0" fontId="6" numFmtId="0" xfId="0" applyAlignment="1" applyBorder="1" applyFont="1">
      <alignment horizontal="left"/>
    </xf>
    <xf borderId="16" fillId="0" fontId="3" numFmtId="0" xfId="0" applyBorder="1" applyFont="1"/>
    <xf borderId="16" fillId="0" fontId="3" numFmtId="1" xfId="0" applyAlignment="1" applyBorder="1" applyFont="1" applyNumberFormat="1">
      <alignment horizontal="center"/>
    </xf>
    <xf borderId="1" fillId="0" fontId="3" numFmtId="1" xfId="0" applyAlignment="1" applyBorder="1" applyFont="1" applyNumberFormat="1">
      <alignment horizontal="center"/>
    </xf>
    <xf borderId="1" fillId="0" fontId="3" numFmtId="9" xfId="0" applyAlignment="1" applyBorder="1" applyFont="1" applyNumberFormat="1">
      <alignment horizontal="center"/>
    </xf>
    <xf borderId="1" fillId="0" fontId="3" numFmtId="0" xfId="0" applyAlignment="1" applyBorder="1" applyFont="1">
      <alignment horizontal="center"/>
    </xf>
    <xf borderId="17" fillId="0" fontId="3" numFmtId="9" xfId="0" applyAlignment="1" applyBorder="1" applyFont="1" applyNumberFormat="1">
      <alignment horizontal="center"/>
    </xf>
    <xf borderId="16" fillId="0" fontId="3" numFmtId="0" xfId="0" applyAlignment="1" applyBorder="1" applyFont="1">
      <alignment horizontal="left"/>
    </xf>
    <xf borderId="1" fillId="0" fontId="7" numFmtId="9" xfId="0" applyAlignment="1" applyBorder="1" applyFont="1" applyNumberFormat="1">
      <alignment horizontal="center"/>
    </xf>
    <xf borderId="18" fillId="0" fontId="3" numFmtId="0" xfId="0" applyAlignment="1" applyBorder="1" applyFont="1">
      <alignment horizontal="center"/>
    </xf>
    <xf borderId="4" fillId="0" fontId="3" numFmtId="0" xfId="0" applyAlignment="1" applyBorder="1" applyFont="1">
      <alignment horizontal="center"/>
    </xf>
    <xf borderId="19" fillId="0" fontId="3" numFmtId="0" xfId="0" applyAlignment="1" applyBorder="1" applyFont="1">
      <alignment horizontal="center"/>
    </xf>
    <xf borderId="0" fillId="0" fontId="6" numFmtId="0" xfId="0" applyFont="1"/>
    <xf borderId="17" fillId="0" fontId="3" numFmtId="0" xfId="0" applyAlignment="1" applyBorder="1" applyFont="1">
      <alignment horizontal="center"/>
    </xf>
    <xf borderId="20" fillId="0" fontId="3" numFmtId="0" xfId="0" applyBorder="1" applyFont="1"/>
    <xf borderId="20" fillId="0" fontId="3" numFmtId="1" xfId="0" applyAlignment="1" applyBorder="1" applyFont="1" applyNumberFormat="1">
      <alignment horizontal="center"/>
    </xf>
    <xf borderId="21" fillId="0" fontId="3" numFmtId="1" xfId="0" applyAlignment="1" applyBorder="1" applyFont="1" applyNumberFormat="1">
      <alignment horizontal="center"/>
    </xf>
    <xf borderId="21" fillId="0" fontId="3" numFmtId="9" xfId="0" applyAlignment="1" applyBorder="1" applyFont="1" applyNumberFormat="1">
      <alignment horizontal="center"/>
    </xf>
    <xf borderId="21" fillId="0" fontId="3" numFmtId="0" xfId="0" applyAlignment="1" applyBorder="1" applyFont="1">
      <alignment horizontal="center"/>
    </xf>
    <xf borderId="22" fillId="0" fontId="3" numFmtId="9" xfId="0" applyAlignment="1" applyBorder="1" applyFont="1" applyNumberFormat="1">
      <alignment horizontal="center"/>
    </xf>
    <xf borderId="20" fillId="0" fontId="3" numFmtId="0" xfId="0" applyAlignment="1" applyBorder="1" applyFont="1">
      <alignment horizontal="left"/>
    </xf>
    <xf borderId="0" fillId="0" fontId="3" numFmtId="0" xfId="0" applyAlignment="1" applyFont="1">
      <alignment horizontal="left"/>
    </xf>
    <xf borderId="0" fillId="0" fontId="8" numFmtId="0" xfId="0" applyFont="1"/>
    <xf borderId="23" fillId="2" fontId="9" numFmtId="0" xfId="0" applyAlignment="1" applyBorder="1" applyFill="1" applyFont="1">
      <alignment horizontal="center" shrinkToFit="0" vertical="center" wrapText="1"/>
    </xf>
    <xf borderId="24" fillId="2" fontId="9" numFmtId="0" xfId="0" applyAlignment="1" applyBorder="1" applyFont="1">
      <alignment horizontal="center" shrinkToFit="0" vertical="center" wrapText="1"/>
    </xf>
    <xf borderId="25" fillId="2" fontId="10" numFmtId="0" xfId="0" applyAlignment="1" applyBorder="1" applyFont="1">
      <alignment horizontal="center" shrinkToFit="0" vertical="center" wrapText="1"/>
    </xf>
    <xf borderId="24" fillId="2" fontId="10" numFmtId="0" xfId="0" applyAlignment="1" applyBorder="1" applyFont="1">
      <alignment horizontal="center" shrinkToFit="0" vertical="center" wrapText="1"/>
    </xf>
    <xf borderId="24" fillId="3" fontId="9" numFmtId="0" xfId="0" applyAlignment="1" applyBorder="1" applyFill="1" applyFont="1">
      <alignment horizontal="center" shrinkToFit="0" vertical="center" wrapText="1"/>
    </xf>
    <xf borderId="24" fillId="4" fontId="11" numFmtId="0" xfId="0" applyAlignment="1" applyBorder="1" applyFill="1" applyFont="1">
      <alignment horizontal="center" shrinkToFit="0" vertical="center" wrapText="1"/>
    </xf>
    <xf borderId="24" fillId="5" fontId="10" numFmtId="0" xfId="0" applyAlignment="1" applyBorder="1" applyFill="1" applyFont="1">
      <alignment horizontal="center" shrinkToFit="0" vertical="center" wrapText="1"/>
    </xf>
    <xf borderId="24" fillId="5" fontId="9" numFmtId="0" xfId="0" applyAlignment="1" applyBorder="1" applyFont="1">
      <alignment horizontal="center" shrinkToFit="0" vertical="center" wrapText="1"/>
    </xf>
    <xf borderId="9" fillId="0" fontId="12" numFmtId="0" xfId="0" applyAlignment="1" applyBorder="1" applyFont="1">
      <alignment horizontal="center" shrinkToFit="0" vertical="center" wrapText="1"/>
    </xf>
    <xf borderId="24" fillId="6" fontId="12" numFmtId="0" xfId="0" applyAlignment="1" applyBorder="1" applyFill="1" applyFont="1">
      <alignment horizontal="center" shrinkToFit="0" vertical="center" wrapText="1"/>
    </xf>
    <xf borderId="1" fillId="0" fontId="12" numFmtId="0" xfId="0" applyAlignment="1" applyBorder="1" applyFont="1">
      <alignment horizontal="center" shrinkToFit="0" vertical="center" wrapText="1"/>
    </xf>
    <xf borderId="23" fillId="7" fontId="12" numFmtId="0" xfId="0" applyAlignment="1" applyBorder="1" applyFill="1" applyFont="1">
      <alignment horizontal="center" vertical="center"/>
    </xf>
    <xf borderId="24" fillId="7" fontId="12" numFmtId="0" xfId="0" applyAlignment="1" applyBorder="1" applyFont="1">
      <alignment horizontal="center" vertical="center"/>
    </xf>
    <xf borderId="24" fillId="7" fontId="12" numFmtId="0" xfId="0" applyAlignment="1" applyBorder="1" applyFont="1">
      <alignment horizontal="center" shrinkToFit="0" vertical="center" wrapText="1"/>
    </xf>
    <xf borderId="9" fillId="0" fontId="12" numFmtId="0" xfId="0" applyAlignment="1" applyBorder="1" applyFont="1">
      <alignment horizontal="center" vertical="center"/>
    </xf>
    <xf borderId="9" fillId="0" fontId="13" numFmtId="0" xfId="0" applyAlignment="1" applyBorder="1" applyFont="1">
      <alignment horizontal="center" shrinkToFit="0" vertical="center" wrapText="1"/>
    </xf>
    <xf borderId="9" fillId="0" fontId="12" numFmtId="9" xfId="0" applyAlignment="1" applyBorder="1" applyFont="1" applyNumberFormat="1">
      <alignment horizontal="center" vertical="center"/>
    </xf>
    <xf borderId="9" fillId="0" fontId="12" numFmtId="10" xfId="0" applyAlignment="1" applyBorder="1" applyFont="1" applyNumberFormat="1">
      <alignment horizontal="center" vertical="center"/>
    </xf>
    <xf borderId="24" fillId="7" fontId="12" numFmtId="10" xfId="0" applyAlignment="1" applyBorder="1" applyFont="1" applyNumberFormat="1">
      <alignment horizontal="center" vertical="center"/>
    </xf>
    <xf borderId="1" fillId="0" fontId="12" numFmtId="2" xfId="0" applyAlignment="1" applyBorder="1" applyFont="1" applyNumberFormat="1">
      <alignment horizontal="center" vertical="center"/>
    </xf>
    <xf borderId="9" fillId="0" fontId="14" numFmtId="0" xfId="0" applyAlignment="1" applyBorder="1" applyFont="1">
      <alignment horizontal="center" shrinkToFit="0" vertical="center" wrapText="1"/>
    </xf>
    <xf borderId="24" fillId="8" fontId="12" numFmtId="0" xfId="0" applyAlignment="1" applyBorder="1" applyFill="1" applyFont="1">
      <alignment horizontal="center" shrinkToFit="0" vertical="center" wrapText="1"/>
    </xf>
    <xf borderId="24" fillId="7" fontId="12" numFmtId="9" xfId="0" applyAlignment="1" applyBorder="1" applyFont="1" applyNumberFormat="1">
      <alignment horizontal="center" vertical="center"/>
    </xf>
    <xf borderId="9" fillId="0" fontId="1" numFmtId="0" xfId="0" applyAlignment="1" applyBorder="1" applyFont="1">
      <alignment horizontal="center" shrinkToFit="0" vertical="center" wrapText="1"/>
    </xf>
    <xf borderId="24" fillId="6" fontId="12" numFmtId="0" xfId="0" applyAlignment="1" applyBorder="1" applyFont="1">
      <alignment horizontal="center" vertical="center"/>
    </xf>
    <xf borderId="1" fillId="6" fontId="12" numFmtId="0" xfId="0" applyAlignment="1" applyBorder="1" applyFont="1">
      <alignment horizontal="center" shrinkToFit="0" vertical="center" wrapText="1"/>
    </xf>
    <xf borderId="1" fillId="0" fontId="15" numFmtId="0" xfId="0" applyAlignment="1" applyBorder="1" applyFont="1">
      <alignment horizontal="center"/>
    </xf>
    <xf borderId="26" fillId="0" fontId="15" numFmtId="0" xfId="0" applyAlignment="1" applyBorder="1" applyFont="1">
      <alignment horizontal="center"/>
    </xf>
    <xf borderId="0" fillId="0" fontId="12" numFmtId="0" xfId="0" applyAlignment="1" applyFont="1">
      <alignment horizontal="center" shrinkToFit="0" vertical="center" wrapText="1"/>
    </xf>
    <xf borderId="4" fillId="0" fontId="12" numFmtId="0" xfId="0" applyAlignment="1" applyBorder="1" applyFont="1">
      <alignment horizontal="center" shrinkToFit="0" vertical="center" wrapText="1"/>
    </xf>
    <xf borderId="26" fillId="0" fontId="12" numFmtId="0" xfId="0" applyAlignment="1" applyBorder="1" applyFont="1">
      <alignment horizontal="center" shrinkToFit="0" vertical="center" wrapText="1"/>
    </xf>
    <xf borderId="1" fillId="0" fontId="12" numFmtId="0" xfId="0" applyAlignment="1" applyBorder="1" applyFont="1">
      <alignment horizontal="center" shrinkToFit="0" wrapText="1"/>
    </xf>
    <xf borderId="1" fillId="0" fontId="12" numFmtId="0" xfId="0" applyAlignment="1" applyBorder="1" applyFont="1">
      <alignment horizontal="center" vertical="center"/>
    </xf>
    <xf borderId="26" fillId="0" fontId="12" numFmtId="0" xfId="0" applyAlignment="1" applyBorder="1" applyFont="1">
      <alignment horizontal="center" vertical="center"/>
    </xf>
    <xf borderId="9" fillId="0" fontId="16" numFmtId="0" xfId="0" applyAlignment="1" applyBorder="1" applyFont="1">
      <alignment horizontal="center" shrinkToFit="0" vertical="center" wrapText="1"/>
    </xf>
    <xf borderId="4" fillId="0" fontId="12" numFmtId="0" xfId="0" applyAlignment="1" applyBorder="1" applyFont="1">
      <alignment horizontal="center" vertical="center"/>
    </xf>
    <xf borderId="9" fillId="0" fontId="12" numFmtId="2" xfId="0" applyAlignment="1" applyBorder="1" applyFont="1" applyNumberFormat="1">
      <alignment horizontal="center" vertical="center"/>
    </xf>
    <xf borderId="24" fillId="7" fontId="17" numFmtId="0" xfId="0" applyAlignment="1" applyBorder="1" applyFont="1">
      <alignment horizontal="center" shrinkToFit="0" vertical="center" wrapText="1"/>
    </xf>
    <xf borderId="9" fillId="0" fontId="18" numFmtId="0" xfId="0" applyAlignment="1" applyBorder="1" applyFont="1">
      <alignment horizontal="center" shrinkToFit="0" vertical="center" wrapText="1"/>
    </xf>
    <xf borderId="9" fillId="0" fontId="19" numFmtId="0" xfId="0" applyAlignment="1" applyBorder="1" applyFont="1">
      <alignment shrinkToFit="0" wrapText="1"/>
    </xf>
    <xf borderId="1" fillId="0" fontId="20" numFmtId="0" xfId="0" applyAlignment="1" applyBorder="1" applyFont="1">
      <alignment shrinkToFit="0" wrapText="1"/>
    </xf>
    <xf borderId="9" fillId="0" fontId="8" numFmtId="0" xfId="0" applyAlignment="1" applyBorder="1" applyFont="1">
      <alignment horizontal="center" shrinkToFit="0" vertical="center" wrapText="1"/>
    </xf>
    <xf borderId="1" fillId="0" fontId="8" numFmtId="0" xfId="0" applyBorder="1" applyFont="1"/>
    <xf borderId="9" fillId="0" fontId="21" numFmtId="0" xfId="0" applyAlignment="1" applyBorder="1" applyFont="1">
      <alignment horizontal="center" shrinkToFit="0" vertical="center" wrapText="1"/>
    </xf>
    <xf borderId="9" fillId="0" fontId="15" numFmtId="0" xfId="0" applyAlignment="1" applyBorder="1" applyFont="1">
      <alignment horizontal="center" shrinkToFit="0" vertical="center" wrapText="1"/>
    </xf>
    <xf borderId="1" fillId="0" fontId="22" numFmtId="0" xfId="0" applyAlignment="1" applyBorder="1" applyFont="1">
      <alignment horizontal="center" shrinkToFit="0" vertical="center" wrapText="1"/>
    </xf>
    <xf borderId="1" fillId="0" fontId="15" numFmtId="0" xfId="0" applyAlignment="1" applyBorder="1" applyFont="1">
      <alignment horizontal="center" shrinkToFit="0" vertical="center" wrapText="1"/>
    </xf>
    <xf borderId="1" fillId="0" fontId="12" numFmtId="9" xfId="0" applyAlignment="1" applyBorder="1" applyFont="1" applyNumberFormat="1">
      <alignment horizontal="center" vertical="center"/>
    </xf>
    <xf borderId="9" fillId="0" fontId="23" numFmtId="0" xfId="0" applyAlignment="1" applyBorder="1" applyFont="1">
      <alignment horizontal="center" shrinkToFit="0" vertical="center" wrapText="1"/>
    </xf>
    <xf borderId="24" fillId="7" fontId="24" numFmtId="0" xfId="0" applyAlignment="1" applyBorder="1" applyFont="1">
      <alignment horizontal="center" shrinkToFit="0" vertical="center" wrapText="1"/>
    </xf>
    <xf borderId="1" fillId="0" fontId="25" numFmtId="0" xfId="0" applyAlignment="1" applyBorder="1" applyFont="1">
      <alignment horizontal="center" shrinkToFit="0" vertical="center" wrapText="1"/>
    </xf>
    <xf borderId="9" fillId="0" fontId="26" numFmtId="0" xfId="0" applyAlignment="1" applyBorder="1" applyFont="1">
      <alignment horizontal="center" shrinkToFit="0" vertical="center" wrapText="1"/>
    </xf>
    <xf borderId="9" fillId="0" fontId="12" numFmtId="9" xfId="0" applyAlignment="1" applyBorder="1" applyFont="1" applyNumberFormat="1">
      <alignment horizontal="center" shrinkToFit="0" vertical="center" wrapText="1"/>
    </xf>
    <xf borderId="9" fillId="0" fontId="12" numFmtId="2" xfId="0" applyAlignment="1" applyBorder="1" applyFont="1" applyNumberFormat="1">
      <alignment horizontal="center" shrinkToFit="0" vertical="center" wrapText="1"/>
    </xf>
    <xf borderId="4" fillId="0" fontId="27" numFmtId="0" xfId="0" applyAlignment="1" applyBorder="1" applyFont="1">
      <alignment horizontal="center" shrinkToFit="0" vertical="center" wrapText="1"/>
    </xf>
    <xf borderId="1" fillId="0" fontId="1" numFmtId="0" xfId="0" applyAlignment="1" applyBorder="1" applyFont="1">
      <alignment horizontal="center" shrinkToFit="0" vertical="center" wrapText="1"/>
    </xf>
    <xf borderId="4" fillId="0" fontId="28" numFmtId="0" xfId="0" applyAlignment="1" applyBorder="1" applyFont="1">
      <alignment horizontal="center" shrinkToFit="0" vertical="center" wrapText="1"/>
    </xf>
    <xf borderId="4" fillId="0" fontId="29" numFmtId="0" xfId="0" applyAlignment="1" applyBorder="1" applyFont="1">
      <alignment horizontal="center" shrinkToFit="0" vertical="center" wrapText="1"/>
    </xf>
    <xf borderId="9" fillId="0" fontId="12" numFmtId="164" xfId="0" applyAlignment="1" applyBorder="1" applyFont="1" applyNumberFormat="1">
      <alignment horizontal="center" shrinkToFit="0" vertical="center" wrapText="1"/>
    </xf>
    <xf borderId="9" fillId="0" fontId="30" numFmtId="0" xfId="0" applyAlignment="1" applyBorder="1" applyFont="1">
      <alignment horizontal="center" shrinkToFit="0" vertical="center" wrapText="1"/>
    </xf>
    <xf borderId="4" fillId="0" fontId="31" numFmtId="0" xfId="0" applyAlignment="1" applyBorder="1" applyFont="1">
      <alignment shrinkToFit="0" vertical="center" wrapText="1"/>
    </xf>
    <xf borderId="27" fillId="6" fontId="1" numFmtId="0" xfId="0" applyAlignment="1" applyBorder="1" applyFont="1">
      <alignment horizontal="center" shrinkToFit="0" vertical="center" wrapText="1"/>
    </xf>
    <xf borderId="26" fillId="0" fontId="1" numFmtId="0" xfId="0" applyAlignment="1" applyBorder="1" applyFont="1">
      <alignment horizontal="center" shrinkToFit="0" vertical="center" wrapText="1"/>
    </xf>
    <xf borderId="9" fillId="0" fontId="32" numFmtId="0" xfId="0" applyAlignment="1" applyBorder="1" applyFont="1">
      <alignment horizontal="center" shrinkToFit="0" vertical="center" wrapText="1"/>
    </xf>
    <xf borderId="4" fillId="0" fontId="33" numFmtId="0" xfId="0" applyAlignment="1" applyBorder="1" applyFont="1">
      <alignment horizontal="center" shrinkToFit="0" vertical="center" wrapText="1"/>
    </xf>
    <xf borderId="24" fillId="6" fontId="1" numFmtId="0" xfId="0" applyAlignment="1" applyBorder="1" applyFont="1">
      <alignment horizontal="center" shrinkToFit="0" vertical="center" wrapText="1"/>
    </xf>
    <xf borderId="24" fillId="7" fontId="34" numFmtId="0" xfId="0" applyAlignment="1" applyBorder="1" applyFont="1">
      <alignment horizontal="center" shrinkToFit="0" vertical="center" wrapText="1"/>
    </xf>
    <xf borderId="24" fillId="7" fontId="35" numFmtId="0" xfId="0" applyAlignment="1" applyBorder="1" applyFont="1">
      <alignment horizontal="center" shrinkToFit="0" vertical="center" wrapText="1"/>
    </xf>
    <xf borderId="9" fillId="0" fontId="12" numFmtId="3" xfId="0" applyAlignment="1" applyBorder="1" applyFont="1" applyNumberFormat="1">
      <alignment horizontal="center" shrinkToFit="0" vertical="center" wrapText="1"/>
    </xf>
    <xf borderId="23" fillId="7" fontId="36" numFmtId="0" xfId="0" applyAlignment="1" applyBorder="1" applyFont="1">
      <alignment horizontal="center" shrinkToFit="0" vertical="center" wrapText="1"/>
    </xf>
    <xf borderId="1" fillId="0" fontId="12" numFmtId="9" xfId="0" applyAlignment="1" applyBorder="1" applyFont="1" applyNumberFormat="1">
      <alignment horizontal="center" shrinkToFit="0" vertical="center" wrapText="1"/>
    </xf>
    <xf borderId="1" fillId="0" fontId="12" numFmtId="2" xfId="0" applyAlignment="1" applyBorder="1" applyFont="1" applyNumberFormat="1">
      <alignment horizontal="center" shrinkToFit="0" vertical="center" wrapText="1"/>
    </xf>
    <xf borderId="26" fillId="0" fontId="8" numFmtId="0" xfId="0" applyAlignment="1" applyBorder="1" applyFont="1">
      <alignment shrinkToFit="0" vertical="center" wrapText="1"/>
    </xf>
    <xf borderId="26" fillId="0" fontId="1" numFmtId="9" xfId="0" applyAlignment="1" applyBorder="1" applyFont="1" applyNumberFormat="1">
      <alignment horizontal="center" shrinkToFit="0" vertical="center" wrapText="1"/>
    </xf>
    <xf borderId="26" fillId="0" fontId="1" numFmtId="2" xfId="0" applyAlignment="1" applyBorder="1" applyFont="1" applyNumberFormat="1">
      <alignment horizontal="center" shrinkToFit="0" vertical="center" wrapText="1"/>
    </xf>
    <xf borderId="26" fillId="0" fontId="8" numFmtId="9" xfId="0" applyAlignment="1" applyBorder="1" applyFont="1" applyNumberFormat="1">
      <alignment shrinkToFit="0" vertical="center" wrapText="1"/>
    </xf>
    <xf borderId="4" fillId="0" fontId="1" numFmtId="0" xfId="0" applyAlignment="1" applyBorder="1" applyFont="1">
      <alignment horizontal="center" shrinkToFit="0" vertical="center" wrapText="1"/>
    </xf>
    <xf borderId="9" fillId="0" fontId="8" numFmtId="0" xfId="0" applyAlignment="1" applyBorder="1" applyFont="1">
      <alignment shrinkToFit="0" vertical="center" wrapText="1"/>
    </xf>
    <xf borderId="9" fillId="0" fontId="1" numFmtId="9" xfId="0" applyAlignment="1" applyBorder="1" applyFont="1" applyNumberFormat="1">
      <alignment horizontal="center" shrinkToFit="0" vertical="center" wrapText="1"/>
    </xf>
    <xf borderId="9" fillId="0" fontId="1" numFmtId="2" xfId="0" applyAlignment="1" applyBorder="1" applyFont="1" applyNumberFormat="1">
      <alignment horizontal="center" shrinkToFit="0" vertical="center" wrapText="1"/>
    </xf>
    <xf borderId="9" fillId="0" fontId="8" numFmtId="9" xfId="0" applyAlignment="1" applyBorder="1" applyFont="1" applyNumberFormat="1">
      <alignment shrinkToFit="0" vertical="center" wrapText="1"/>
    </xf>
    <xf borderId="1" fillId="0" fontId="8" numFmtId="0" xfId="0" applyAlignment="1" applyBorder="1" applyFont="1">
      <alignment horizontal="center" shrinkToFit="0" vertical="center" wrapText="1"/>
    </xf>
    <xf borderId="1" fillId="0" fontId="1" numFmtId="9" xfId="0" applyAlignment="1" applyBorder="1" applyFont="1" applyNumberFormat="1">
      <alignment horizontal="center" shrinkToFit="0" vertical="center" wrapText="1"/>
    </xf>
    <xf borderId="1" fillId="0" fontId="8" numFmtId="9" xfId="0" applyAlignment="1" applyBorder="1" applyFont="1" applyNumberFormat="1">
      <alignment horizontal="center" shrinkToFit="0" vertical="center" wrapText="1"/>
    </xf>
    <xf borderId="1" fillId="6" fontId="1" numFmtId="0" xfId="0" applyAlignment="1" applyBorder="1" applyFont="1">
      <alignment horizontal="center" shrinkToFit="0" vertical="center" wrapText="1"/>
    </xf>
    <xf borderId="1" fillId="0" fontId="37" numFmtId="0" xfId="0" applyAlignment="1" applyBorder="1" applyFont="1">
      <alignment horizontal="center" shrinkToFit="0" vertical="center" wrapText="1"/>
    </xf>
    <xf borderId="1" fillId="0" fontId="38" numFmtId="0" xfId="0" applyAlignment="1" applyBorder="1" applyFont="1">
      <alignment horizontal="center" shrinkToFit="0" vertical="center" wrapText="1"/>
    </xf>
    <xf borderId="1" fillId="6" fontId="39" numFmtId="0" xfId="0" applyAlignment="1" applyBorder="1" applyFont="1">
      <alignment horizontal="center" shrinkToFit="0" vertical="center" wrapText="1"/>
    </xf>
    <xf borderId="24" fillId="6" fontId="12" numFmtId="9" xfId="0" applyAlignment="1" applyBorder="1" applyFont="1" applyNumberFormat="1">
      <alignment horizontal="center" vertical="center"/>
    </xf>
    <xf borderId="1" fillId="6" fontId="8" numFmtId="0" xfId="0" applyAlignment="1" applyBorder="1" applyFont="1">
      <alignment horizontal="center" shrinkToFit="0" vertical="center" wrapText="1"/>
    </xf>
    <xf borderId="1" fillId="6" fontId="1" numFmtId="9" xfId="0" applyAlignment="1" applyBorder="1" applyFont="1" applyNumberFormat="1">
      <alignment horizontal="center" shrinkToFit="0" vertical="center" wrapText="1"/>
    </xf>
    <xf borderId="24" fillId="6" fontId="1" numFmtId="2" xfId="0" applyAlignment="1" applyBorder="1" applyFont="1" applyNumberFormat="1">
      <alignment horizontal="center" shrinkToFit="0" vertical="center" wrapText="1"/>
    </xf>
    <xf borderId="1" fillId="6" fontId="8" numFmtId="9" xfId="0" applyAlignment="1" applyBorder="1" applyFont="1" applyNumberFormat="1">
      <alignment horizontal="center" shrinkToFit="0" vertical="center" wrapText="1"/>
    </xf>
    <xf borderId="1" fillId="9" fontId="40" numFmtId="0" xfId="0" applyAlignment="1" applyBorder="1" applyFill="1" applyFont="1">
      <alignment horizontal="center" shrinkToFit="0" vertical="center" wrapText="1"/>
    </xf>
    <xf borderId="1" fillId="9" fontId="40" numFmtId="0" xfId="0" applyAlignment="1" applyBorder="1" applyFont="1">
      <alignment horizontal="left" shrinkToFit="0" vertical="center" wrapText="1"/>
    </xf>
    <xf borderId="28" fillId="9" fontId="40" numFmtId="0" xfId="0" applyAlignment="1" applyBorder="1" applyFont="1">
      <alignment horizontal="center" shrinkToFit="0" vertical="center" wrapText="1"/>
    </xf>
    <xf borderId="0" fillId="0" fontId="40" numFmtId="0" xfId="0" applyAlignment="1" applyFont="1">
      <alignment horizontal="center" vertical="center"/>
    </xf>
    <xf borderId="0" fillId="0" fontId="40" numFmtId="0" xfId="0" applyAlignment="1" applyFont="1">
      <alignment horizontal="center" shrinkToFit="0" vertical="center" wrapText="1"/>
    </xf>
    <xf borderId="1" fillId="0" fontId="41" numFmtId="0" xfId="0" applyAlignment="1" applyBorder="1" applyFont="1">
      <alignment horizontal="center" vertical="center"/>
    </xf>
    <xf borderId="1" fillId="0" fontId="40" numFmtId="0" xfId="0" applyAlignment="1" applyBorder="1" applyFont="1">
      <alignment horizontal="left" shrinkToFit="0" vertical="center" wrapText="1"/>
    </xf>
    <xf borderId="1" fillId="0" fontId="41" numFmtId="0" xfId="0" applyAlignment="1" applyBorder="1" applyFont="1">
      <alignment horizontal="center" shrinkToFit="0" vertical="center" wrapText="1"/>
    </xf>
    <xf borderId="1" fillId="0" fontId="40" numFmtId="0" xfId="0" applyAlignment="1" applyBorder="1" applyFont="1">
      <alignment horizontal="center" vertical="center"/>
    </xf>
    <xf borderId="1" fillId="0" fontId="41" numFmtId="0" xfId="0" applyAlignment="1" applyBorder="1" applyFont="1">
      <alignment horizontal="left" shrinkToFit="0" vertical="center" wrapText="1"/>
    </xf>
    <xf borderId="1" fillId="0" fontId="41" numFmtId="0" xfId="0" applyAlignment="1" applyBorder="1" applyFont="1">
      <alignment horizontal="left" vertical="center"/>
    </xf>
    <xf borderId="1" fillId="10" fontId="41" numFmtId="0" xfId="0" applyAlignment="1" applyBorder="1" applyFill="1" applyFont="1">
      <alignment horizontal="center" vertical="center"/>
    </xf>
    <xf borderId="1" fillId="11" fontId="41" numFmtId="10" xfId="0" applyAlignment="1" applyBorder="1" applyFill="1" applyFont="1" applyNumberFormat="1">
      <alignment horizontal="center" vertical="center"/>
    </xf>
    <xf borderId="1" fillId="11" fontId="41" numFmtId="0" xfId="0" applyAlignment="1" applyBorder="1" applyFont="1">
      <alignment horizontal="center" vertical="center"/>
    </xf>
    <xf borderId="1" fillId="12" fontId="41" numFmtId="0" xfId="0" applyAlignment="1" applyBorder="1" applyFill="1" applyFont="1">
      <alignment horizontal="center" vertical="center"/>
    </xf>
    <xf borderId="1" fillId="12" fontId="41" numFmtId="9" xfId="0" applyAlignment="1" applyBorder="1" applyFont="1" applyNumberFormat="1">
      <alignment horizontal="center" vertical="center"/>
    </xf>
    <xf borderId="0" fillId="0" fontId="40" numFmtId="0" xfId="0" applyAlignment="1" applyFont="1">
      <alignment vertical="center"/>
    </xf>
    <xf borderId="1" fillId="0" fontId="40" numFmtId="0" xfId="0" applyAlignment="1" applyBorder="1" applyFont="1">
      <alignment horizontal="left" vertical="center"/>
    </xf>
    <xf borderId="1" fillId="10" fontId="41" numFmtId="0" xfId="0" applyAlignment="1" applyBorder="1" applyFont="1">
      <alignment vertical="center"/>
    </xf>
    <xf borderId="1" fillId="10" fontId="40" numFmtId="0" xfId="0" applyAlignment="1" applyBorder="1" applyFont="1">
      <alignment horizontal="center" vertical="center"/>
    </xf>
    <xf borderId="1" fillId="0" fontId="40" numFmtId="0" xfId="0" applyAlignment="1" applyBorder="1" applyFont="1">
      <alignment horizontal="center" shrinkToFit="0" vertical="center" wrapText="1"/>
    </xf>
    <xf borderId="1" fillId="0" fontId="42" numFmtId="0" xfId="0" applyAlignment="1" applyBorder="1" applyFont="1">
      <alignment horizontal="center" shrinkToFit="0" vertical="center" wrapText="1"/>
    </xf>
    <xf borderId="1" fillId="0" fontId="43" numFmtId="0" xfId="0" applyAlignment="1" applyBorder="1" applyFont="1">
      <alignment horizontal="left" shrinkToFit="0" vertical="center" wrapText="1"/>
    </xf>
    <xf borderId="1" fillId="11" fontId="41" numFmtId="9" xfId="0" applyAlignment="1" applyBorder="1" applyFont="1" applyNumberFormat="1">
      <alignment horizontal="center" vertical="center"/>
    </xf>
    <xf borderId="1" fillId="0" fontId="44" numFmtId="0" xfId="0" applyAlignment="1" applyBorder="1" applyFont="1">
      <alignment horizontal="left" shrinkToFit="0" vertical="center" wrapText="1"/>
    </xf>
    <xf borderId="1" fillId="12" fontId="41" numFmtId="10" xfId="0" applyAlignment="1" applyBorder="1" applyFont="1" applyNumberFormat="1">
      <alignment horizontal="center" vertical="center"/>
    </xf>
    <xf borderId="1" fillId="10" fontId="40" numFmtId="0" xfId="0" applyAlignment="1" applyBorder="1" applyFont="1">
      <alignment vertical="center"/>
    </xf>
    <xf borderId="1" fillId="11" fontId="40" numFmtId="0" xfId="0" applyAlignment="1" applyBorder="1" applyFont="1">
      <alignment horizontal="center" vertical="center"/>
    </xf>
    <xf borderId="4" fillId="0" fontId="41" numFmtId="0" xfId="0" applyAlignment="1" applyBorder="1" applyFont="1">
      <alignment horizontal="center" shrinkToFit="0" vertical="center" wrapText="1"/>
    </xf>
    <xf borderId="1" fillId="0" fontId="45" numFmtId="0" xfId="0" applyAlignment="1" applyBorder="1" applyFont="1">
      <alignment horizontal="center" shrinkToFit="0" vertical="center" wrapText="1"/>
    </xf>
    <xf borderId="1" fillId="6" fontId="41" numFmtId="0" xfId="0" applyAlignment="1" applyBorder="1" applyFont="1">
      <alignment horizontal="center" vertical="center"/>
    </xf>
    <xf borderId="1" fillId="11" fontId="40" numFmtId="10" xfId="0" applyAlignment="1" applyBorder="1" applyFont="1" applyNumberFormat="1">
      <alignment horizontal="center" vertical="center"/>
    </xf>
    <xf borderId="1" fillId="12" fontId="41" numFmtId="1" xfId="0" applyAlignment="1" applyBorder="1" applyFont="1" applyNumberFormat="1">
      <alignment horizontal="center" vertical="center"/>
    </xf>
    <xf borderId="1" fillId="12" fontId="40" numFmtId="0" xfId="0" applyAlignment="1" applyBorder="1" applyFont="1">
      <alignment horizontal="center" vertical="center"/>
    </xf>
    <xf borderId="1" fillId="7" fontId="41" numFmtId="0" xfId="0" applyAlignment="1" applyBorder="1" applyFont="1">
      <alignment horizontal="left" vertical="center"/>
    </xf>
    <xf borderId="1" fillId="0" fontId="40" numFmtId="0" xfId="0" applyAlignment="1" applyBorder="1" applyFont="1">
      <alignment vertical="center"/>
    </xf>
    <xf borderId="1" fillId="0" fontId="40" numFmtId="0" xfId="0" applyAlignment="1" applyBorder="1" applyFont="1">
      <alignment shrinkToFit="0" vertical="center" wrapText="1"/>
    </xf>
    <xf borderId="1" fillId="0" fontId="46" numFmtId="0" xfId="0" applyAlignment="1" applyBorder="1" applyFont="1">
      <alignment shrinkToFit="0" vertical="center" wrapText="1"/>
    </xf>
    <xf borderId="1" fillId="12" fontId="40" numFmtId="0" xfId="0" applyAlignment="1" applyBorder="1" applyFont="1">
      <alignment vertical="center"/>
    </xf>
    <xf borderId="9" fillId="0" fontId="41" numFmtId="0" xfId="0" applyAlignment="1" applyBorder="1" applyFont="1">
      <alignment horizontal="center" shrinkToFit="0" vertical="center" wrapText="1"/>
    </xf>
    <xf borderId="9" fillId="0" fontId="41" numFmtId="0" xfId="0" applyAlignment="1" applyBorder="1" applyFont="1">
      <alignment horizontal="center" vertical="center"/>
    </xf>
    <xf borderId="26" fillId="0" fontId="41" numFmtId="0" xfId="0" applyAlignment="1" applyBorder="1" applyFont="1">
      <alignment horizontal="center" vertical="center"/>
    </xf>
    <xf borderId="24" fillId="12" fontId="41" numFmtId="4" xfId="0" applyAlignment="1" applyBorder="1" applyFont="1" applyNumberFormat="1">
      <alignment horizontal="center" vertical="center"/>
    </xf>
    <xf borderId="24" fillId="12" fontId="41" numFmtId="0" xfId="0" applyAlignment="1" applyBorder="1" applyFont="1">
      <alignment horizontal="center" vertical="center"/>
    </xf>
    <xf borderId="24" fillId="12" fontId="41" numFmtId="9" xfId="0" applyAlignment="1" applyBorder="1" applyFont="1" applyNumberFormat="1">
      <alignment horizontal="center" vertical="center"/>
    </xf>
    <xf borderId="9" fillId="0" fontId="41" numFmtId="0" xfId="0" applyAlignment="1" applyBorder="1" applyFont="1">
      <alignment vertical="center"/>
    </xf>
    <xf borderId="24" fillId="12" fontId="41" numFmtId="1" xfId="0" applyAlignment="1" applyBorder="1" applyFont="1" applyNumberFormat="1">
      <alignment horizontal="center" vertical="center"/>
    </xf>
    <xf borderId="24" fillId="6" fontId="41" numFmtId="0" xfId="0" applyAlignment="1" applyBorder="1" applyFont="1">
      <alignment vertical="center"/>
    </xf>
    <xf borderId="1" fillId="11" fontId="40" numFmtId="9" xfId="0" applyAlignment="1" applyBorder="1" applyFont="1" applyNumberFormat="1">
      <alignment horizontal="center" vertical="center"/>
    </xf>
    <xf borderId="24" fillId="6" fontId="41" numFmtId="0" xfId="0" applyAlignment="1" applyBorder="1" applyFont="1">
      <alignment horizontal="center" vertical="center"/>
    </xf>
    <xf borderId="9" fillId="0" fontId="40" numFmtId="0" xfId="0" applyAlignment="1" applyBorder="1" applyFont="1">
      <alignment horizontal="center" vertical="center"/>
    </xf>
    <xf borderId="9" fillId="0" fontId="40" numFmtId="0" xfId="0" applyAlignment="1" applyBorder="1" applyFont="1">
      <alignment horizontal="center" shrinkToFit="0" vertical="center" wrapText="1"/>
    </xf>
    <xf borderId="24" fillId="12" fontId="40" numFmtId="0" xfId="0" applyAlignment="1" applyBorder="1" applyFont="1">
      <alignment horizontal="center" vertical="center"/>
    </xf>
    <xf borderId="1" fillId="10" fontId="40" numFmtId="0" xfId="0" applyAlignment="1" applyBorder="1" applyFont="1">
      <alignment horizontal="center" shrinkToFit="0" vertical="center" wrapText="1"/>
    </xf>
    <xf borderId="1" fillId="11" fontId="40" numFmtId="10" xfId="0" applyAlignment="1" applyBorder="1" applyFont="1" applyNumberFormat="1">
      <alignment horizontal="center" shrinkToFit="0" vertical="center" wrapText="1"/>
    </xf>
    <xf borderId="1" fillId="11" fontId="40" numFmtId="0" xfId="0" applyAlignment="1" applyBorder="1" applyFont="1">
      <alignment horizontal="center" shrinkToFit="0" vertical="center" wrapText="1"/>
    </xf>
    <xf borderId="0" fillId="0" fontId="40" numFmtId="0" xfId="0" applyAlignment="1" applyFont="1">
      <alignment shrinkToFit="0" vertical="center" wrapText="1"/>
    </xf>
    <xf borderId="24" fillId="7" fontId="41" numFmtId="0" xfId="0" applyAlignment="1" applyBorder="1" applyFont="1">
      <alignment horizontal="center" vertical="center"/>
    </xf>
    <xf borderId="24" fillId="13" fontId="41" numFmtId="0" xfId="0" applyAlignment="1" applyBorder="1" applyFill="1" applyFont="1">
      <alignment vertical="center"/>
    </xf>
    <xf borderId="24" fillId="12" fontId="41" numFmtId="1" xfId="0" applyAlignment="1" applyBorder="1" applyFont="1" applyNumberFormat="1">
      <alignment horizontal="center" shrinkToFit="0" vertical="center" wrapText="1"/>
    </xf>
    <xf borderId="24" fillId="12" fontId="41" numFmtId="0" xfId="0" applyAlignment="1" applyBorder="1" applyFont="1">
      <alignment horizontal="center" shrinkToFit="0" vertical="center" wrapText="1"/>
    </xf>
    <xf borderId="24" fillId="12" fontId="41" numFmtId="9" xfId="0" applyAlignment="1" applyBorder="1" applyFont="1" applyNumberFormat="1">
      <alignment horizontal="center" shrinkToFit="0" vertical="center" wrapText="1"/>
    </xf>
    <xf borderId="29" fillId="0" fontId="41" numFmtId="0" xfId="0" applyAlignment="1" applyBorder="1" applyFont="1">
      <alignment horizontal="center" vertical="center"/>
    </xf>
    <xf borderId="0" fillId="0" fontId="47" numFmtId="0" xfId="0" applyAlignment="1" applyFont="1">
      <alignment horizontal="center" shrinkToFit="0" vertical="center" wrapText="1"/>
    </xf>
    <xf borderId="1" fillId="11" fontId="40" numFmtId="9" xfId="0" applyAlignment="1" applyBorder="1" applyFont="1" applyNumberFormat="1">
      <alignment horizontal="center" shrinkToFit="0" vertical="center" wrapText="1"/>
    </xf>
    <xf borderId="0" fillId="0" fontId="41" numFmtId="0" xfId="0" applyAlignment="1" applyFont="1">
      <alignment vertical="center"/>
    </xf>
    <xf borderId="8" fillId="0" fontId="41" numFmtId="0" xfId="0" applyAlignment="1" applyBorder="1" applyFont="1">
      <alignment vertical="center"/>
    </xf>
    <xf borderId="0" fillId="0" fontId="41" numFmtId="0" xfId="0" applyAlignment="1" applyFont="1">
      <alignment horizontal="center" vertical="center"/>
    </xf>
    <xf borderId="8" fillId="0" fontId="41" numFmtId="0" xfId="0" applyAlignment="1" applyBorder="1" applyFont="1">
      <alignment horizontal="center" vertical="center"/>
    </xf>
    <xf borderId="29" fillId="0" fontId="41" numFmtId="0" xfId="0" applyAlignment="1" applyBorder="1" applyFont="1">
      <alignment vertical="center"/>
    </xf>
    <xf borderId="4" fillId="0" fontId="41" numFmtId="0" xfId="0" applyAlignment="1" applyBorder="1" applyFont="1">
      <alignment horizontal="center" vertical="center"/>
    </xf>
    <xf borderId="1" fillId="11" fontId="40" numFmtId="2" xfId="0" applyAlignment="1" applyBorder="1" applyFont="1" applyNumberFormat="1">
      <alignment horizontal="center" vertical="center"/>
    </xf>
    <xf borderId="1" fillId="0" fontId="48" numFmtId="0" xfId="0" applyAlignment="1" applyBorder="1" applyFont="1">
      <alignment horizontal="center" vertical="center"/>
    </xf>
    <xf borderId="1" fillId="7" fontId="48" numFmtId="0" xfId="0" applyAlignment="1" applyBorder="1" applyFont="1">
      <alignment horizontal="left" vertical="center"/>
    </xf>
    <xf borderId="24" fillId="12" fontId="41" numFmtId="0" xfId="0" applyAlignment="1" applyBorder="1" applyFont="1">
      <alignment horizontal="right" vertical="center"/>
    </xf>
    <xf borderId="24" fillId="12" fontId="41" numFmtId="9" xfId="0" applyAlignment="1" applyBorder="1" applyFont="1" applyNumberFormat="1">
      <alignment horizontal="right" vertical="center"/>
    </xf>
    <xf borderId="0" fillId="0" fontId="49" numFmtId="0" xfId="0" applyAlignment="1" applyFont="1">
      <alignment shrinkToFit="0" vertical="center" wrapText="1"/>
    </xf>
    <xf borderId="0" fillId="0" fontId="41" numFmtId="0" xfId="0" applyAlignment="1" applyFont="1">
      <alignment horizontal="right" vertical="center"/>
    </xf>
    <xf borderId="24" fillId="12" fontId="41" numFmtId="164" xfId="0" applyAlignment="1" applyBorder="1" applyFont="1" applyNumberFormat="1">
      <alignment horizontal="center" vertical="center"/>
    </xf>
    <xf borderId="24" fillId="12" fontId="41" numFmtId="164" xfId="0" applyAlignment="1" applyBorder="1" applyFont="1" applyNumberFormat="1">
      <alignment horizontal="right" vertical="center"/>
    </xf>
    <xf borderId="1" fillId="0" fontId="40" numFmtId="165" xfId="0" applyAlignment="1" applyBorder="1" applyFont="1" applyNumberFormat="1">
      <alignment horizontal="center" vertical="center"/>
    </xf>
    <xf borderId="27" fillId="12" fontId="41" numFmtId="164" xfId="0" applyAlignment="1" applyBorder="1" applyFont="1" applyNumberFormat="1">
      <alignment horizontal="center" vertical="center"/>
    </xf>
    <xf borderId="24" fillId="3" fontId="41" numFmtId="0" xfId="0" applyAlignment="1" applyBorder="1" applyFont="1">
      <alignment horizontal="center" vertical="center"/>
    </xf>
    <xf borderId="28" fillId="7" fontId="41" numFmtId="0" xfId="0" applyAlignment="1" applyBorder="1" applyFont="1">
      <alignment vertical="center"/>
    </xf>
    <xf borderId="28" fillId="7" fontId="41" numFmtId="0" xfId="0" applyAlignment="1" applyBorder="1" applyFont="1">
      <alignment horizontal="right" vertical="center"/>
    </xf>
    <xf borderId="24" fillId="11" fontId="41" numFmtId="10" xfId="0" applyAlignment="1" applyBorder="1" applyFont="1" applyNumberFormat="1">
      <alignment horizontal="center" vertical="center"/>
    </xf>
    <xf borderId="24" fillId="11" fontId="41" numFmtId="0" xfId="0" applyAlignment="1" applyBorder="1" applyFont="1">
      <alignment horizontal="center" vertical="center"/>
    </xf>
    <xf borderId="24" fillId="11" fontId="41" numFmtId="9" xfId="0" applyAlignment="1" applyBorder="1" applyFont="1" applyNumberFormat="1">
      <alignment horizontal="center" vertical="center"/>
    </xf>
    <xf borderId="27" fillId="11" fontId="40" numFmtId="0" xfId="0" applyAlignment="1" applyBorder="1" applyFont="1">
      <alignment horizontal="center" vertical="center"/>
    </xf>
    <xf borderId="24" fillId="12" fontId="40" numFmtId="164" xfId="0" applyAlignment="1" applyBorder="1" applyFont="1" applyNumberFormat="1">
      <alignment horizontal="center" vertical="center"/>
    </xf>
    <xf borderId="24" fillId="12" fontId="40" numFmtId="9" xfId="0" applyAlignment="1" applyBorder="1" applyFont="1" applyNumberFormat="1">
      <alignment horizontal="center" vertical="center"/>
    </xf>
    <xf borderId="24" fillId="12" fontId="50" numFmtId="9" xfId="0" applyAlignment="1" applyBorder="1" applyFont="1" applyNumberFormat="1">
      <alignment horizontal="center" vertical="center"/>
    </xf>
    <xf borderId="24" fillId="12" fontId="41" numFmtId="0" xfId="0" applyAlignment="1" applyBorder="1" applyFont="1">
      <alignment vertical="center"/>
    </xf>
    <xf borderId="0" fillId="0" fontId="15" numFmtId="0" xfId="0" applyAlignment="1" applyFont="1">
      <alignment horizontal="center"/>
    </xf>
    <xf borderId="0" fillId="0" fontId="40" numFmtId="0" xfId="0" applyAlignment="1" applyFont="1">
      <alignment horizontal="left" shrinkToFit="0" vertical="center" wrapText="1"/>
    </xf>
    <xf borderId="1" fillId="14" fontId="11" numFmtId="0" xfId="0" applyAlignment="1" applyBorder="1" applyFill="1" applyFont="1">
      <alignment horizontal="center" vertical="center"/>
    </xf>
    <xf borderId="1" fillId="14" fontId="11" numFmtId="0" xfId="0" applyAlignment="1" applyBorder="1" applyFont="1">
      <alignment horizontal="center" shrinkToFit="0" vertical="center" wrapText="1"/>
    </xf>
    <xf borderId="30" fillId="14" fontId="11" numFmtId="0" xfId="0" applyAlignment="1" applyBorder="1" applyFont="1">
      <alignment horizontal="center" vertical="center"/>
    </xf>
    <xf borderId="31" fillId="0" fontId="4" numFmtId="0" xfId="0" applyBorder="1" applyFont="1"/>
    <xf borderId="26" fillId="0" fontId="4" numFmtId="0" xfId="0" applyBorder="1" applyFont="1"/>
    <xf borderId="30" fillId="15" fontId="11" numFmtId="0" xfId="0" applyAlignment="1" applyBorder="1" applyFill="1" applyFont="1">
      <alignment horizontal="center" shrinkToFit="0" wrapText="1"/>
    </xf>
    <xf borderId="30" fillId="15" fontId="11" numFmtId="10" xfId="0" applyAlignment="1" applyBorder="1" applyFont="1" applyNumberFormat="1">
      <alignment horizontal="center" shrinkToFit="0" wrapText="1"/>
    </xf>
    <xf borderId="30" fillId="11" fontId="11" numFmtId="0" xfId="0" applyAlignment="1" applyBorder="1" applyFont="1">
      <alignment horizontal="center" vertical="center"/>
    </xf>
    <xf borderId="30" fillId="16" fontId="11" numFmtId="10" xfId="0" applyAlignment="1" applyBorder="1" applyFill="1" applyFont="1" applyNumberFormat="1">
      <alignment horizontal="center" vertical="center"/>
    </xf>
    <xf borderId="30" fillId="16" fontId="11" numFmtId="0" xfId="0" applyAlignment="1" applyBorder="1" applyFont="1">
      <alignment horizontal="center" vertical="center"/>
    </xf>
    <xf borderId="1" fillId="15" fontId="11" numFmtId="0" xfId="0" applyAlignment="1" applyBorder="1" applyFont="1">
      <alignment horizontal="center" vertical="center"/>
    </xf>
    <xf borderId="1" fillId="0" fontId="51" numFmtId="0" xfId="0" applyAlignment="1" applyBorder="1" applyFont="1">
      <alignment horizontal="center" vertical="center"/>
    </xf>
    <xf borderId="1" fillId="0" fontId="51" numFmtId="0" xfId="0" applyAlignment="1" applyBorder="1" applyFont="1">
      <alignment horizontal="center" shrinkToFit="0" vertical="center" wrapText="1"/>
    </xf>
    <xf borderId="1" fillId="15" fontId="51" numFmtId="10" xfId="0" applyAlignment="1" applyBorder="1" applyFont="1" applyNumberFormat="1">
      <alignment horizontal="center" shrinkToFit="0" wrapText="1"/>
    </xf>
    <xf borderId="1" fillId="15" fontId="51" numFmtId="0" xfId="0" applyAlignment="1" applyBorder="1" applyFont="1">
      <alignment horizontal="center" shrinkToFit="0" wrapText="1"/>
    </xf>
    <xf borderId="1" fillId="10" fontId="11" numFmtId="0" xfId="0" applyAlignment="1" applyBorder="1" applyFont="1">
      <alignment horizontal="center" shrinkToFit="0" wrapText="1"/>
    </xf>
    <xf borderId="1" fillId="17" fontId="11" numFmtId="0" xfId="0" applyAlignment="1" applyBorder="1" applyFill="1" applyFont="1">
      <alignment horizontal="center" shrinkToFit="0" wrapText="1"/>
    </xf>
    <xf borderId="1" fillId="12" fontId="11" numFmtId="0" xfId="0" applyAlignment="1" applyBorder="1" applyFont="1">
      <alignment horizontal="center" shrinkToFit="0" wrapText="1"/>
    </xf>
    <xf borderId="1" fillId="18" fontId="11" numFmtId="0" xfId="0" applyAlignment="1" applyBorder="1" applyFill="1" applyFont="1">
      <alignment horizontal="center" shrinkToFit="0" wrapText="1"/>
    </xf>
    <xf borderId="1" fillId="15" fontId="11" numFmtId="10" xfId="0" applyAlignment="1" applyBorder="1" applyFont="1" applyNumberFormat="1">
      <alignment horizontal="center" shrinkToFit="0" wrapText="1"/>
    </xf>
    <xf borderId="1" fillId="15" fontId="11" numFmtId="0" xfId="0" applyAlignment="1" applyBorder="1" applyFont="1">
      <alignment horizontal="center" shrinkToFit="0" wrapText="1"/>
    </xf>
    <xf borderId="1" fillId="11" fontId="51" numFmtId="0" xfId="0" applyAlignment="1" applyBorder="1" applyFont="1">
      <alignment horizontal="center" vertical="center"/>
    </xf>
    <xf borderId="1" fillId="11" fontId="51" numFmtId="0" xfId="0" applyAlignment="1" applyBorder="1" applyFont="1">
      <alignment horizontal="center" shrinkToFit="0" vertical="center" wrapText="1"/>
    </xf>
    <xf borderId="1" fillId="16" fontId="51" numFmtId="10" xfId="0" applyAlignment="1" applyBorder="1" applyFont="1" applyNumberFormat="1">
      <alignment horizontal="center" vertical="center"/>
    </xf>
    <xf borderId="1" fillId="16" fontId="51" numFmtId="0" xfId="0" applyAlignment="1" applyBorder="1" applyFont="1">
      <alignment horizontal="center" shrinkToFit="0" vertical="center" wrapText="1"/>
    </xf>
    <xf borderId="1" fillId="16" fontId="51" numFmtId="0" xfId="0" applyAlignment="1" applyBorder="1" applyFont="1">
      <alignment horizontal="center" vertical="center"/>
    </xf>
    <xf borderId="24" fillId="16" fontId="51" numFmtId="0" xfId="0" applyAlignment="1" applyBorder="1" applyFont="1">
      <alignment horizontal="center" vertical="center"/>
    </xf>
    <xf borderId="24" fillId="16" fontId="52" numFmtId="0" xfId="0" applyAlignment="1" applyBorder="1" applyFont="1">
      <alignment horizontal="center" vertical="center"/>
    </xf>
    <xf borderId="1" fillId="0" fontId="15" numFmtId="0" xfId="0" applyAlignment="1" applyBorder="1" applyFont="1">
      <alignment horizontal="center" vertical="center"/>
    </xf>
    <xf borderId="1" fillId="0" fontId="8" numFmtId="0" xfId="0" applyAlignment="1" applyBorder="1" applyFont="1">
      <alignment horizontal="left" vertical="center"/>
    </xf>
    <xf borderId="1" fillId="0" fontId="8" numFmtId="0" xfId="0" applyAlignment="1" applyBorder="1" applyFont="1">
      <alignment horizontal="center" vertical="center"/>
    </xf>
    <xf borderId="1" fillId="0" fontId="53" numFmtId="0" xfId="0" applyAlignment="1" applyBorder="1" applyFont="1">
      <alignment horizontal="center" vertical="center"/>
    </xf>
    <xf borderId="1" fillId="0" fontId="8" numFmtId="10" xfId="0" applyAlignment="1" applyBorder="1" applyFont="1" applyNumberFormat="1">
      <alignment horizontal="center" vertical="center"/>
    </xf>
    <xf borderId="1" fillId="0" fontId="15" numFmtId="166" xfId="0" applyAlignment="1" applyBorder="1" applyFont="1" applyNumberFormat="1">
      <alignment horizontal="center"/>
    </xf>
    <xf borderId="26" fillId="0" fontId="15" numFmtId="166" xfId="0" applyAlignment="1" applyBorder="1" applyFont="1" applyNumberFormat="1">
      <alignment horizontal="center"/>
    </xf>
    <xf borderId="1" fillId="0" fontId="8" numFmtId="9" xfId="0" applyAlignment="1" applyBorder="1" applyFont="1" applyNumberFormat="1">
      <alignment horizontal="center" vertical="center"/>
    </xf>
    <xf borderId="4" fillId="0" fontId="15" numFmtId="166" xfId="0" applyAlignment="1" applyBorder="1" applyFont="1" applyNumberFormat="1">
      <alignment horizontal="center"/>
    </xf>
    <xf borderId="9" fillId="0" fontId="15" numFmtId="166" xfId="0" applyAlignment="1" applyBorder="1" applyFont="1" applyNumberFormat="1">
      <alignment horizontal="center"/>
    </xf>
    <xf borderId="9" fillId="0" fontId="15" numFmtId="9" xfId="0" applyAlignment="1" applyBorder="1" applyFont="1" applyNumberFormat="1">
      <alignment horizontal="center"/>
    </xf>
    <xf borderId="1" fillId="0" fontId="15" numFmtId="9" xfId="0" applyAlignment="1" applyBorder="1" applyFont="1" applyNumberFormat="1">
      <alignment horizontal="center"/>
    </xf>
    <xf borderId="1" fillId="0" fontId="8" numFmtId="10" xfId="0" applyBorder="1" applyFont="1" applyNumberFormat="1"/>
    <xf borderId="26" fillId="0" fontId="8" numFmtId="0" xfId="0" applyAlignment="1" applyBorder="1" applyFont="1">
      <alignment horizontal="center"/>
    </xf>
    <xf borderId="26" fillId="0" fontId="8" numFmtId="10" xfId="0" applyAlignment="1" applyBorder="1" applyFont="1" applyNumberFormat="1">
      <alignment horizontal="center"/>
    </xf>
    <xf borderId="26" fillId="0" fontId="8" numFmtId="10" xfId="0" applyBorder="1" applyFont="1" applyNumberFormat="1"/>
    <xf borderId="1" fillId="19" fontId="15" numFmtId="166" xfId="0" applyAlignment="1" applyBorder="1" applyFill="1" applyFont="1" applyNumberFormat="1">
      <alignment horizontal="center"/>
    </xf>
    <xf borderId="1" fillId="19" fontId="15" numFmtId="9" xfId="0" applyAlignment="1" applyBorder="1" applyFont="1" applyNumberFormat="1">
      <alignment horizontal="center"/>
    </xf>
    <xf borderId="1" fillId="19" fontId="15" numFmtId="0" xfId="0" applyAlignment="1" applyBorder="1" applyFont="1">
      <alignment horizontal="center"/>
    </xf>
    <xf borderId="1" fillId="7" fontId="15" numFmtId="0" xfId="0" applyAlignment="1" applyBorder="1" applyFont="1">
      <alignment horizontal="center" vertical="center"/>
    </xf>
    <xf borderId="1" fillId="19" fontId="8" numFmtId="0" xfId="0" applyBorder="1" applyFont="1"/>
    <xf borderId="1" fillId="20" fontId="8" numFmtId="0" xfId="0" applyAlignment="1" applyBorder="1" applyFill="1" applyFont="1">
      <alignment horizontal="center" vertical="center"/>
    </xf>
    <xf borderId="1" fillId="20" fontId="8" numFmtId="0" xfId="0" applyAlignment="1" applyBorder="1" applyFont="1">
      <alignment horizontal="center" shrinkToFit="0" vertical="center" wrapText="1"/>
    </xf>
    <xf borderId="1" fillId="20" fontId="8" numFmtId="0" xfId="0" applyAlignment="1" applyBorder="1" applyFont="1">
      <alignment horizontal="left" vertical="center"/>
    </xf>
    <xf borderId="1" fillId="20" fontId="54" numFmtId="0" xfId="0" applyAlignment="1" applyBorder="1" applyFont="1">
      <alignment horizontal="center" vertical="center"/>
    </xf>
    <xf borderId="1" fillId="20" fontId="8" numFmtId="10" xfId="0" applyAlignment="1" applyBorder="1" applyFont="1" applyNumberFormat="1">
      <alignment horizontal="center" vertical="center"/>
    </xf>
    <xf borderId="1" fillId="20" fontId="8" numFmtId="9" xfId="0" applyAlignment="1" applyBorder="1" applyFont="1" applyNumberFormat="1">
      <alignment horizontal="center" vertical="center"/>
    </xf>
    <xf borderId="1" fillId="20" fontId="15" numFmtId="166" xfId="0" applyAlignment="1" applyBorder="1" applyFont="1" applyNumberFormat="1">
      <alignment horizontal="center"/>
    </xf>
    <xf borderId="1" fillId="20" fontId="15" numFmtId="9" xfId="0" applyAlignment="1" applyBorder="1" applyFont="1" applyNumberFormat="1">
      <alignment horizontal="center"/>
    </xf>
    <xf borderId="1" fillId="20" fontId="15" numFmtId="0" xfId="0" applyAlignment="1" applyBorder="1" applyFont="1">
      <alignment horizontal="center" vertical="center"/>
    </xf>
    <xf borderId="1" fillId="20" fontId="15" numFmtId="0" xfId="0" applyAlignment="1" applyBorder="1" applyFont="1">
      <alignment horizontal="center" shrinkToFit="0" vertical="center" wrapText="1"/>
    </xf>
    <xf borderId="23" fillId="20" fontId="15" numFmtId="166" xfId="0" applyAlignment="1" applyBorder="1" applyFont="1" applyNumberFormat="1">
      <alignment horizontal="center"/>
    </xf>
    <xf borderId="24" fillId="20" fontId="15" numFmtId="166" xfId="0" applyAlignment="1" applyBorder="1" applyFont="1" applyNumberFormat="1">
      <alignment horizontal="center"/>
    </xf>
    <xf borderId="24" fillId="20" fontId="15" numFmtId="9" xfId="0" applyAlignment="1" applyBorder="1" applyFont="1" applyNumberFormat="1">
      <alignment horizontal="center"/>
    </xf>
    <xf borderId="1" fillId="14" fontId="8" numFmtId="0" xfId="0" applyAlignment="1" applyBorder="1" applyFont="1">
      <alignment horizontal="center" vertical="center"/>
    </xf>
    <xf borderId="1" fillId="21" fontId="8" numFmtId="0" xfId="0" applyAlignment="1" applyBorder="1" applyFill="1" applyFont="1">
      <alignment horizontal="center" vertical="center"/>
    </xf>
    <xf borderId="1" fillId="14" fontId="8" numFmtId="0" xfId="0" applyAlignment="1" applyBorder="1" applyFont="1">
      <alignment horizontal="left" vertical="center"/>
    </xf>
    <xf borderId="1" fillId="14" fontId="55" numFmtId="0" xfId="0" applyAlignment="1" applyBorder="1" applyFont="1">
      <alignment horizontal="center" vertical="center"/>
    </xf>
    <xf borderId="1" fillId="14" fontId="8" numFmtId="10" xfId="0" applyAlignment="1" applyBorder="1" applyFont="1" applyNumberFormat="1">
      <alignment horizontal="center" vertical="center"/>
    </xf>
    <xf borderId="1" fillId="14" fontId="8" numFmtId="9" xfId="0" applyAlignment="1" applyBorder="1" applyFont="1" applyNumberFormat="1">
      <alignment horizontal="center" vertical="center"/>
    </xf>
    <xf borderId="23" fillId="14" fontId="15" numFmtId="166" xfId="0" applyAlignment="1" applyBorder="1" applyFont="1" applyNumberFormat="1">
      <alignment horizontal="center"/>
    </xf>
    <xf borderId="24" fillId="14" fontId="15" numFmtId="166" xfId="0" applyAlignment="1" applyBorder="1" applyFont="1" applyNumberFormat="1">
      <alignment horizontal="center"/>
    </xf>
    <xf borderId="24" fillId="14" fontId="15" numFmtId="0" xfId="0" applyAlignment="1" applyBorder="1" applyFont="1">
      <alignment horizontal="center"/>
    </xf>
    <xf borderId="9" fillId="0" fontId="15" numFmtId="10" xfId="0" applyAlignment="1" applyBorder="1" applyFont="1" applyNumberFormat="1">
      <alignment horizontal="center"/>
    </xf>
    <xf borderId="1" fillId="14" fontId="15" numFmtId="166" xfId="0" applyAlignment="1" applyBorder="1" applyFont="1" applyNumberFormat="1">
      <alignment horizontal="center"/>
    </xf>
    <xf borderId="9" fillId="0" fontId="15" numFmtId="0" xfId="0" applyAlignment="1" applyBorder="1" applyFont="1">
      <alignment horizontal="center"/>
    </xf>
    <xf borderId="1" fillId="0" fontId="56" numFmtId="0" xfId="0" applyAlignment="1" applyBorder="1" applyFont="1">
      <alignment horizontal="center"/>
    </xf>
    <xf borderId="1" fillId="0" fontId="8" numFmtId="0" xfId="0" applyAlignment="1" applyBorder="1" applyFont="1">
      <alignment horizontal="center"/>
    </xf>
    <xf borderId="1" fillId="0" fontId="8" numFmtId="4" xfId="0" applyAlignment="1" applyBorder="1" applyFont="1" applyNumberFormat="1">
      <alignment horizontal="center" vertical="center"/>
    </xf>
    <xf borderId="28" fillId="20" fontId="8" numFmtId="0" xfId="0" applyAlignment="1" applyBorder="1" applyFont="1">
      <alignment horizontal="center" shrinkToFit="0" wrapText="1"/>
    </xf>
    <xf borderId="1" fillId="20" fontId="8" numFmtId="4" xfId="0" applyAlignment="1" applyBorder="1" applyFont="1" applyNumberFormat="1">
      <alignment horizontal="center" vertical="center"/>
    </xf>
    <xf borderId="24" fillId="20" fontId="15" numFmtId="10" xfId="0" applyAlignment="1" applyBorder="1" applyFont="1" applyNumberFormat="1">
      <alignment horizontal="center"/>
    </xf>
    <xf borderId="24" fillId="20" fontId="15" numFmtId="0" xfId="0" applyAlignment="1" applyBorder="1" applyFont="1">
      <alignment horizontal="center"/>
    </xf>
    <xf borderId="23" fillId="20" fontId="15" numFmtId="10" xfId="0" applyAlignment="1" applyBorder="1" applyFont="1" applyNumberFormat="1">
      <alignment horizontal="center"/>
    </xf>
    <xf borderId="28" fillId="7" fontId="15" numFmtId="0" xfId="0" applyAlignment="1" applyBorder="1" applyFont="1">
      <alignment horizontal="center"/>
    </xf>
    <xf borderId="1" fillId="7" fontId="15" numFmtId="0" xfId="0" applyBorder="1" applyFont="1"/>
    <xf borderId="1" fillId="7" fontId="15" numFmtId="0" xfId="0" applyAlignment="1" applyBorder="1" applyFont="1">
      <alignment horizontal="center"/>
    </xf>
    <xf borderId="0" fillId="0" fontId="52" numFmtId="0" xfId="0" applyAlignment="1" applyFont="1">
      <alignment horizontal="center" vertical="center"/>
    </xf>
    <xf borderId="0" fillId="0" fontId="8" numFmtId="0" xfId="0" applyAlignment="1" applyFont="1">
      <alignment horizontal="left" vertical="center"/>
    </xf>
    <xf borderId="1" fillId="0" fontId="8" numFmtId="2" xfId="0" applyAlignment="1" applyBorder="1" applyFont="1" applyNumberFormat="1">
      <alignment horizontal="center" vertical="center"/>
    </xf>
    <xf borderId="1" fillId="0" fontId="52" numFmtId="0" xfId="0" applyAlignment="1" applyBorder="1" applyFont="1">
      <alignment horizontal="center" vertical="center"/>
    </xf>
    <xf borderId="1" fillId="0" fontId="15" numFmtId="0" xfId="0" applyAlignment="1" applyBorder="1" applyFont="1">
      <alignment horizontal="left"/>
    </xf>
    <xf borderId="26" fillId="0" fontId="15" numFmtId="0" xfId="0" applyAlignment="1" applyBorder="1" applyFont="1">
      <alignment horizontal="left"/>
    </xf>
    <xf borderId="1" fillId="0" fontId="15" numFmtId="0" xfId="0" applyAlignment="1" applyBorder="1" applyFont="1">
      <alignment horizontal="left" vertical="center"/>
    </xf>
    <xf borderId="1" fillId="0" fontId="57" numFmtId="0" xfId="0" applyAlignment="1" applyBorder="1" applyFont="1">
      <alignment horizontal="center" vertical="center"/>
    </xf>
    <xf borderId="1" fillId="0" fontId="15" numFmtId="10" xfId="0" applyAlignment="1" applyBorder="1" applyFont="1" applyNumberFormat="1">
      <alignment horizontal="center" vertical="center"/>
    </xf>
    <xf borderId="1" fillId="0" fontId="15" numFmtId="9" xfId="0" applyAlignment="1" applyBorder="1" applyFont="1" applyNumberFormat="1">
      <alignment horizontal="center" vertical="center"/>
    </xf>
    <xf borderId="1" fillId="0" fontId="15" numFmtId="2" xfId="0" applyAlignment="1" applyBorder="1" applyFont="1" applyNumberFormat="1">
      <alignment horizontal="center" vertical="center"/>
    </xf>
    <xf borderId="24" fillId="22" fontId="15" numFmtId="9" xfId="0" applyAlignment="1" applyBorder="1" applyFill="1" applyFont="1" applyNumberFormat="1">
      <alignment horizontal="center"/>
    </xf>
    <xf borderId="1" fillId="0" fontId="56" numFmtId="0" xfId="0" applyAlignment="1" applyBorder="1" applyFont="1">
      <alignment horizontal="center" vertical="center"/>
    </xf>
    <xf borderId="0" fillId="0" fontId="15" numFmtId="0" xfId="0" applyFont="1"/>
    <xf borderId="1" fillId="0" fontId="56" numFmtId="0" xfId="0" applyAlignment="1" applyBorder="1" applyFont="1">
      <alignment horizontal="left" vertical="center"/>
    </xf>
    <xf borderId="1" fillId="0" fontId="56" numFmtId="10" xfId="0" applyAlignment="1" applyBorder="1" applyFont="1" applyNumberFormat="1">
      <alignment horizontal="center" vertical="center"/>
    </xf>
    <xf borderId="1" fillId="0" fontId="56" numFmtId="9" xfId="0" applyAlignment="1" applyBorder="1" applyFont="1" applyNumberFormat="1">
      <alignment horizontal="center" vertical="center"/>
    </xf>
    <xf borderId="1" fillId="6" fontId="56" numFmtId="2" xfId="0" applyAlignment="1" applyBorder="1" applyFont="1" applyNumberFormat="1">
      <alignment horizontal="center" vertical="center"/>
    </xf>
    <xf borderId="1" fillId="0" fontId="56" numFmtId="2" xfId="0" applyAlignment="1" applyBorder="1" applyFont="1" applyNumberFormat="1">
      <alignment horizontal="center" vertical="center"/>
    </xf>
    <xf borderId="1" fillId="0" fontId="58" numFmtId="0" xfId="0" applyAlignment="1" applyBorder="1" applyFont="1">
      <alignment horizontal="center" vertical="center"/>
    </xf>
    <xf borderId="1" fillId="7" fontId="56" numFmtId="0" xfId="0" applyAlignment="1" applyBorder="1" applyFont="1">
      <alignment horizontal="center"/>
    </xf>
    <xf borderId="1" fillId="0" fontId="59" numFmtId="0" xfId="0" applyAlignment="1" applyBorder="1" applyFont="1">
      <alignment horizontal="center" vertical="center"/>
    </xf>
    <xf borderId="26" fillId="0" fontId="56" numFmtId="0" xfId="0" applyAlignment="1" applyBorder="1" applyFont="1">
      <alignment horizontal="center"/>
    </xf>
    <xf borderId="26" fillId="0" fontId="8" numFmtId="0" xfId="0" applyBorder="1" applyFont="1"/>
    <xf borderId="31" fillId="0" fontId="56" numFmtId="0" xfId="0" applyAlignment="1" applyBorder="1" applyFont="1">
      <alignment horizontal="center"/>
    </xf>
    <xf borderId="26" fillId="0" fontId="8" numFmtId="0" xfId="0" applyAlignment="1" applyBorder="1" applyFont="1">
      <alignment horizontal="left"/>
    </xf>
    <xf borderId="31" fillId="0" fontId="60" numFmtId="0" xfId="0" applyAlignment="1" applyBorder="1" applyFont="1">
      <alignment horizontal="center"/>
    </xf>
    <xf borderId="26" fillId="0" fontId="8" numFmtId="9" xfId="0" applyAlignment="1" applyBorder="1" applyFont="1" applyNumberFormat="1">
      <alignment horizontal="center"/>
    </xf>
    <xf borderId="26" fillId="0" fontId="56" numFmtId="2" xfId="0" applyAlignment="1" applyBorder="1" applyFont="1" applyNumberFormat="1">
      <alignment horizontal="center"/>
    </xf>
    <xf borderId="1" fillId="14" fontId="15" numFmtId="0" xfId="0" applyAlignment="1" applyBorder="1" applyFont="1">
      <alignment horizontal="center" vertical="center"/>
    </xf>
    <xf borderId="1" fillId="14" fontId="15" numFmtId="0" xfId="0" applyAlignment="1" applyBorder="1" applyFont="1">
      <alignment horizontal="center"/>
    </xf>
    <xf borderId="28" fillId="14" fontId="15" numFmtId="0" xfId="0" applyBorder="1" applyFont="1"/>
    <xf borderId="1" fillId="14" fontId="15" numFmtId="0" xfId="0" applyBorder="1" applyFont="1"/>
    <xf borderId="1" fillId="14" fontId="15" numFmtId="0" xfId="0" applyAlignment="1" applyBorder="1" applyFont="1">
      <alignment horizontal="left" vertical="center"/>
    </xf>
    <xf borderId="1" fillId="14" fontId="61" numFmtId="0" xfId="0" applyAlignment="1" applyBorder="1" applyFont="1">
      <alignment horizontal="center" vertical="center"/>
    </xf>
    <xf borderId="1" fillId="14" fontId="15" numFmtId="10" xfId="0" applyAlignment="1" applyBorder="1" applyFont="1" applyNumberFormat="1">
      <alignment horizontal="center" vertical="center"/>
    </xf>
    <xf borderId="1" fillId="14" fontId="15" numFmtId="9" xfId="0" applyAlignment="1" applyBorder="1" applyFont="1" applyNumberFormat="1">
      <alignment horizontal="center" vertical="center"/>
    </xf>
    <xf borderId="1" fillId="14" fontId="15" numFmtId="2" xfId="0" applyAlignment="1" applyBorder="1" applyFont="1" applyNumberFormat="1">
      <alignment horizontal="center" vertical="center"/>
    </xf>
    <xf borderId="23" fillId="7" fontId="15" numFmtId="166" xfId="0" applyAlignment="1" applyBorder="1" applyFont="1" applyNumberFormat="1">
      <alignment horizontal="center"/>
    </xf>
    <xf borderId="24" fillId="7" fontId="15" numFmtId="166" xfId="0" applyAlignment="1" applyBorder="1" applyFont="1" applyNumberFormat="1">
      <alignment horizontal="center"/>
    </xf>
    <xf borderId="24" fillId="7" fontId="15" numFmtId="0" xfId="0" applyAlignment="1" applyBorder="1" applyFont="1">
      <alignment horizontal="center"/>
    </xf>
    <xf borderId="26" fillId="0" fontId="8" numFmtId="0" xfId="0" applyAlignment="1" applyBorder="1" applyFont="1">
      <alignment horizontal="center" vertical="center"/>
    </xf>
    <xf borderId="0" fillId="0" fontId="8" numFmtId="0" xfId="0" applyAlignment="1" applyFont="1">
      <alignment horizontal="center"/>
    </xf>
    <xf borderId="1" fillId="20" fontId="8" numFmtId="3" xfId="0" applyAlignment="1" applyBorder="1" applyFont="1" applyNumberFormat="1">
      <alignment horizontal="center" vertical="center"/>
    </xf>
    <xf borderId="1" fillId="20" fontId="15" numFmtId="3" xfId="0" applyAlignment="1" applyBorder="1" applyFont="1" applyNumberFormat="1">
      <alignment horizontal="center" vertical="center"/>
    </xf>
    <xf borderId="28" fillId="20" fontId="8" numFmtId="3" xfId="0" applyAlignment="1" applyBorder="1" applyFont="1" applyNumberFormat="1">
      <alignment horizontal="center" vertical="center"/>
    </xf>
    <xf borderId="1" fillId="20" fontId="8" numFmtId="3" xfId="0" applyAlignment="1" applyBorder="1" applyFont="1" applyNumberFormat="1">
      <alignment horizontal="center" shrinkToFit="0" vertical="center" wrapText="1"/>
    </xf>
    <xf borderId="1" fillId="20" fontId="8" numFmtId="3" xfId="0" applyAlignment="1" applyBorder="1" applyFont="1" applyNumberFormat="1">
      <alignment horizontal="left" vertical="center"/>
    </xf>
    <xf borderId="27" fillId="20" fontId="8" numFmtId="3" xfId="0" applyAlignment="1" applyBorder="1" applyFont="1" applyNumberFormat="1">
      <alignment horizontal="center" vertical="center"/>
    </xf>
    <xf borderId="1" fillId="20" fontId="62" numFmtId="3" xfId="0" applyAlignment="1" applyBorder="1" applyFont="1" applyNumberFormat="1">
      <alignment horizontal="center" vertical="center"/>
    </xf>
    <xf borderId="1" fillId="0" fontId="8" numFmtId="166" xfId="0" applyAlignment="1" applyBorder="1" applyFont="1" applyNumberFormat="1">
      <alignment horizontal="center" vertical="center"/>
    </xf>
    <xf borderId="1" fillId="0" fontId="63" numFmtId="0" xfId="0" applyAlignment="1" applyBorder="1" applyFont="1">
      <alignment horizontal="left" vertical="center"/>
    </xf>
    <xf borderId="1" fillId="20" fontId="8" numFmtId="0" xfId="0" applyAlignment="1" applyBorder="1" applyFont="1">
      <alignment horizontal="center"/>
    </xf>
    <xf borderId="1" fillId="20" fontId="64" numFmtId="0" xfId="0" applyAlignment="1" applyBorder="1" applyFont="1">
      <alignment horizontal="left" vertical="center"/>
    </xf>
    <xf borderId="27" fillId="20" fontId="8" numFmtId="0" xfId="0" applyAlignment="1" applyBorder="1" applyFont="1">
      <alignment horizontal="center" vertical="center"/>
    </xf>
    <xf borderId="1" fillId="20" fontId="8" numFmtId="2" xfId="0" applyAlignment="1" applyBorder="1" applyFont="1" applyNumberFormat="1">
      <alignment horizontal="center" vertical="center"/>
    </xf>
    <xf borderId="1" fillId="20" fontId="8" numFmtId="166" xfId="0" applyAlignment="1" applyBorder="1" applyFont="1" applyNumberFormat="1">
      <alignment horizontal="center" vertical="center"/>
    </xf>
    <xf borderId="1" fillId="0" fontId="8" numFmtId="3" xfId="0" applyAlignment="1" applyBorder="1" applyFont="1" applyNumberFormat="1">
      <alignment horizontal="center" vertical="center"/>
    </xf>
    <xf borderId="1" fillId="0" fontId="56" numFmtId="3" xfId="0" applyAlignment="1" applyBorder="1" applyFont="1" applyNumberFormat="1">
      <alignment horizontal="center" vertical="center"/>
    </xf>
    <xf borderId="1" fillId="0" fontId="15" numFmtId="3" xfId="0" applyAlignment="1" applyBorder="1" applyFont="1" applyNumberFormat="1">
      <alignment horizontal="center" vertical="center"/>
    </xf>
    <xf borderId="1" fillId="0" fontId="15" numFmtId="164" xfId="0" applyAlignment="1" applyBorder="1" applyFont="1" applyNumberFormat="1">
      <alignment horizontal="center" vertical="center"/>
    </xf>
    <xf borderId="1" fillId="0" fontId="8" numFmtId="3" xfId="0" applyBorder="1" applyFont="1" applyNumberFormat="1"/>
    <xf borderId="1" fillId="0" fontId="15" numFmtId="4" xfId="0" applyAlignment="1" applyBorder="1" applyFont="1" applyNumberFormat="1">
      <alignment horizontal="center" vertical="center"/>
    </xf>
    <xf borderId="1" fillId="0" fontId="8" numFmtId="3" xfId="0" applyAlignment="1" applyBorder="1" applyFont="1" applyNumberFormat="1">
      <alignment horizontal="center"/>
    </xf>
    <xf borderId="28" fillId="11" fontId="65" numFmtId="0" xfId="0" applyAlignment="1" applyBorder="1" applyFont="1">
      <alignment horizontal="center" vertical="center"/>
    </xf>
    <xf borderId="28" fillId="11" fontId="65" numFmtId="0" xfId="0" applyAlignment="1" applyBorder="1" applyFont="1">
      <alignment horizontal="right" vertical="center"/>
    </xf>
    <xf borderId="28" fillId="11" fontId="65" numFmtId="0" xfId="0" applyAlignment="1" applyBorder="1" applyFont="1">
      <alignment horizontal="center" shrinkToFit="0" vertical="center" wrapText="1"/>
    </xf>
    <xf borderId="28" fillId="11" fontId="65" numFmtId="4" xfId="0" applyAlignment="1" applyBorder="1" applyFont="1" applyNumberFormat="1">
      <alignment horizontal="center" vertical="center"/>
    </xf>
    <xf borderId="28" fillId="11" fontId="65" numFmtId="10" xfId="0" applyAlignment="1" applyBorder="1" applyFont="1" applyNumberFormat="1">
      <alignment horizontal="center" vertical="center"/>
    </xf>
    <xf borderId="0" fillId="0" fontId="15" numFmtId="0" xfId="0" applyAlignment="1" applyFont="1">
      <alignment vertical="center"/>
    </xf>
    <xf borderId="0" fillId="0" fontId="15" numFmtId="0" xfId="0" applyAlignment="1" applyFont="1">
      <alignment horizontal="center" vertical="center"/>
    </xf>
    <xf borderId="0" fillId="0" fontId="15" numFmtId="0" xfId="0" applyAlignment="1" applyFont="1">
      <alignment shrinkToFit="0" vertical="center" wrapText="1"/>
    </xf>
    <xf borderId="0" fillId="0" fontId="15" numFmtId="10" xfId="0" applyAlignment="1" applyFont="1" applyNumberFormat="1">
      <alignment vertical="center"/>
    </xf>
    <xf borderId="1" fillId="14" fontId="2" numFmtId="0" xfId="0" applyAlignment="1" applyBorder="1" applyFont="1">
      <alignment horizontal="center" vertical="center"/>
    </xf>
    <xf borderId="30" fillId="14" fontId="2" numFmtId="0" xfId="0" applyAlignment="1" applyBorder="1" applyFont="1">
      <alignment horizontal="center" vertical="center"/>
    </xf>
    <xf borderId="30" fillId="15" fontId="2" numFmtId="0" xfId="0" applyAlignment="1" applyBorder="1" applyFont="1">
      <alignment horizontal="center" shrinkToFit="0" vertical="center" wrapText="1"/>
    </xf>
    <xf borderId="32" fillId="15" fontId="2" numFmtId="0" xfId="0" applyAlignment="1" applyBorder="1" applyFont="1">
      <alignment horizontal="center" shrinkToFit="0" vertical="center" wrapText="1"/>
    </xf>
    <xf borderId="33" fillId="15" fontId="2" numFmtId="0" xfId="0" applyAlignment="1" applyBorder="1" applyFont="1">
      <alignment horizontal="center" shrinkToFit="0" vertical="center" wrapText="1"/>
    </xf>
    <xf borderId="34" fillId="0" fontId="4" numFmtId="0" xfId="0" applyBorder="1" applyFont="1"/>
    <xf borderId="27" fillId="15" fontId="2" numFmtId="0" xfId="0" applyAlignment="1" applyBorder="1" applyFont="1">
      <alignment horizontal="center" shrinkToFit="0" vertical="center" wrapText="1"/>
    </xf>
    <xf borderId="30" fillId="16" fontId="2" numFmtId="10" xfId="0" applyAlignment="1" applyBorder="1" applyFont="1" applyNumberFormat="1">
      <alignment horizontal="center" vertical="center"/>
    </xf>
    <xf borderId="30" fillId="16" fontId="2" numFmtId="0" xfId="0" applyAlignment="1" applyBorder="1" applyFont="1">
      <alignment horizontal="center" vertical="center"/>
    </xf>
    <xf borderId="1" fillId="0" fontId="52" numFmtId="0" xfId="0" applyAlignment="1" applyBorder="1" applyFont="1">
      <alignment horizontal="center" shrinkToFit="0" vertical="center" wrapText="1"/>
    </xf>
    <xf borderId="30" fillId="0" fontId="52" numFmtId="0" xfId="0" applyAlignment="1" applyBorder="1" applyFont="1">
      <alignment horizontal="center" shrinkToFit="0" vertical="center" wrapText="1"/>
    </xf>
    <xf borderId="30" fillId="23" fontId="52" numFmtId="0" xfId="0" applyAlignment="1" applyBorder="1" applyFill="1" applyFont="1">
      <alignment horizontal="center" shrinkToFit="0" vertical="center" wrapText="1"/>
    </xf>
    <xf borderId="33" fillId="24" fontId="52" numFmtId="0" xfId="0" applyAlignment="1" applyBorder="1" applyFill="1" applyFont="1">
      <alignment horizontal="center" shrinkToFit="0" vertical="center" wrapText="1"/>
    </xf>
    <xf borderId="26" fillId="0" fontId="8" numFmtId="0" xfId="0" applyAlignment="1" applyBorder="1" applyFont="1">
      <alignment vertical="center"/>
    </xf>
    <xf borderId="26" fillId="0" fontId="8" numFmtId="49" xfId="0" applyAlignment="1" applyBorder="1" applyFont="1" applyNumberFormat="1">
      <alignment vertical="center"/>
    </xf>
    <xf borderId="9" fillId="0" fontId="51" numFmtId="0" xfId="0" applyAlignment="1" applyBorder="1" applyFont="1">
      <alignment horizontal="center" shrinkToFit="0" vertical="center" wrapText="1"/>
    </xf>
    <xf borderId="1" fillId="15" fontId="2" numFmtId="0" xfId="0" applyAlignment="1" applyBorder="1" applyFont="1">
      <alignment horizontal="center" shrinkToFit="0" vertical="center" wrapText="1"/>
    </xf>
    <xf borderId="1" fillId="15" fontId="52" numFmtId="0" xfId="0" applyAlignment="1" applyBorder="1" applyFont="1">
      <alignment horizontal="center" shrinkToFit="0" vertical="center" wrapText="1"/>
    </xf>
    <xf borderId="1" fillId="15" fontId="52" numFmtId="10" xfId="0" applyAlignment="1" applyBorder="1" applyFont="1" applyNumberFormat="1">
      <alignment horizontal="center" shrinkToFit="0" vertical="center" wrapText="1"/>
    </xf>
    <xf borderId="1" fillId="10" fontId="2" numFmtId="0" xfId="0" applyAlignment="1" applyBorder="1" applyFont="1">
      <alignment horizontal="center" shrinkToFit="0" vertical="center" wrapText="1"/>
    </xf>
    <xf borderId="1" fillId="17" fontId="2" numFmtId="0" xfId="0" applyAlignment="1" applyBorder="1" applyFont="1">
      <alignment horizontal="center" shrinkToFit="0" vertical="center" wrapText="1"/>
    </xf>
    <xf borderId="1" fillId="12" fontId="2" numFmtId="0" xfId="0" applyAlignment="1" applyBorder="1" applyFont="1">
      <alignment horizontal="center" shrinkToFit="0" vertical="center" wrapText="1"/>
    </xf>
    <xf borderId="1" fillId="18" fontId="2" numFmtId="0" xfId="0" applyAlignment="1" applyBorder="1" applyFont="1">
      <alignment horizontal="center" shrinkToFit="0" vertical="center" wrapText="1"/>
    </xf>
    <xf borderId="1" fillId="15" fontId="2" numFmtId="10" xfId="0" applyAlignment="1" applyBorder="1" applyFont="1" applyNumberFormat="1">
      <alignment horizontal="center" shrinkToFit="0" vertical="center" wrapText="1"/>
    </xf>
    <xf borderId="1" fillId="16" fontId="52" numFmtId="10" xfId="0" applyAlignment="1" applyBorder="1" applyFont="1" applyNumberFormat="1">
      <alignment horizontal="center" vertical="center"/>
    </xf>
    <xf borderId="1" fillId="16" fontId="52" numFmtId="0" xfId="0" applyAlignment="1" applyBorder="1" applyFont="1">
      <alignment horizontal="center" shrinkToFit="0" vertical="center" wrapText="1"/>
    </xf>
    <xf borderId="1" fillId="16" fontId="52" numFmtId="0" xfId="0" applyAlignment="1" applyBorder="1" applyFont="1">
      <alignment horizontal="center" vertical="center"/>
    </xf>
    <xf borderId="24" fillId="6" fontId="52" numFmtId="0" xfId="0" applyAlignment="1" applyBorder="1" applyFont="1">
      <alignment horizontal="center" vertical="center"/>
    </xf>
    <xf borderId="23" fillId="25" fontId="52" numFmtId="0" xfId="0" applyAlignment="1" applyBorder="1" applyFill="1" applyFont="1">
      <alignment horizontal="center" shrinkToFit="0" vertical="center" wrapText="1"/>
    </xf>
    <xf borderId="24" fillId="25" fontId="52" numFmtId="0" xfId="0" applyAlignment="1" applyBorder="1" applyFont="1">
      <alignment horizontal="center" shrinkToFit="0" vertical="center" wrapText="1"/>
    </xf>
    <xf borderId="24" fillId="26" fontId="52" numFmtId="0" xfId="0" applyAlignment="1" applyBorder="1" applyFill="1" applyFont="1">
      <alignment horizontal="center" shrinkToFit="0" vertical="center" wrapText="1"/>
    </xf>
    <xf borderId="9" fillId="0" fontId="52" numFmtId="0" xfId="0" applyAlignment="1" applyBorder="1" applyFont="1">
      <alignment horizontal="center" shrinkToFit="0" vertical="center" wrapText="1"/>
    </xf>
    <xf borderId="24" fillId="20" fontId="52" numFmtId="49" xfId="0" applyAlignment="1" applyBorder="1" applyFont="1" applyNumberFormat="1">
      <alignment horizontal="center" shrinkToFit="0" vertical="center" wrapText="1"/>
    </xf>
    <xf borderId="1" fillId="0" fontId="66" numFmtId="0" xfId="0" applyAlignment="1" applyBorder="1" applyFont="1">
      <alignment horizontal="center" shrinkToFit="0" vertical="center" wrapText="1"/>
    </xf>
    <xf borderId="1" fillId="0" fontId="8" numFmtId="4" xfId="0" applyAlignment="1" applyBorder="1" applyFont="1" applyNumberFormat="1">
      <alignment horizontal="center" shrinkToFit="0" vertical="center" wrapText="1"/>
    </xf>
    <xf borderId="1" fillId="0" fontId="8" numFmtId="164" xfId="0" applyAlignment="1" applyBorder="1" applyFont="1" applyNumberFormat="1">
      <alignment horizontal="center" shrinkToFit="0" vertical="center" wrapText="1"/>
    </xf>
    <xf borderId="1" fillId="0" fontId="8" numFmtId="49" xfId="0" applyAlignment="1" applyBorder="1" applyFont="1" applyNumberFormat="1">
      <alignment horizontal="center" vertical="center"/>
    </xf>
    <xf borderId="1" fillId="0" fontId="1" numFmtId="0" xfId="0" applyAlignment="1" applyBorder="1" applyFont="1">
      <alignment horizontal="center" vertical="center"/>
    </xf>
    <xf borderId="1" fillId="0" fontId="1" numFmtId="9" xfId="0" applyAlignment="1" applyBorder="1" applyFont="1" applyNumberFormat="1">
      <alignment horizontal="center" vertical="center"/>
    </xf>
    <xf borderId="1" fillId="0" fontId="1" numFmtId="4" xfId="0" applyAlignment="1" applyBorder="1" applyFont="1" applyNumberFormat="1">
      <alignment horizontal="center" vertical="center"/>
    </xf>
    <xf borderId="1" fillId="0" fontId="1" numFmtId="4" xfId="0" applyAlignment="1" applyBorder="1" applyFont="1" applyNumberFormat="1">
      <alignment horizontal="center" shrinkToFit="0" vertical="center" wrapText="1"/>
    </xf>
    <xf borderId="1" fillId="0" fontId="1" numFmtId="164" xfId="0" applyAlignment="1" applyBorder="1" applyFont="1" applyNumberFormat="1">
      <alignment horizontal="center" shrinkToFit="0" vertical="center" wrapText="1"/>
    </xf>
    <xf borderId="1" fillId="0" fontId="8" numFmtId="164" xfId="0" applyAlignment="1" applyBorder="1" applyFont="1" applyNumberFormat="1">
      <alignment horizontal="center" vertical="center"/>
    </xf>
    <xf borderId="1" fillId="0" fontId="15" numFmtId="9" xfId="0" applyAlignment="1" applyBorder="1" applyFont="1" applyNumberFormat="1">
      <alignment horizontal="center" shrinkToFit="0" vertical="center" wrapText="1"/>
    </xf>
    <xf borderId="1" fillId="0" fontId="15" numFmtId="4" xfId="0" applyAlignment="1" applyBorder="1" applyFont="1" applyNumberFormat="1">
      <alignment horizontal="center" shrinkToFit="0" vertical="center" wrapText="1"/>
    </xf>
    <xf borderId="1" fillId="0" fontId="15" numFmtId="49" xfId="0" applyAlignment="1" applyBorder="1" applyFont="1" applyNumberFormat="1">
      <alignment horizontal="center" vertical="center"/>
    </xf>
    <xf borderId="1" fillId="0" fontId="67" numFmtId="0" xfId="0" applyAlignment="1" applyBorder="1" applyFont="1">
      <alignment shrinkToFit="0" vertical="center" wrapText="1"/>
    </xf>
    <xf borderId="1" fillId="0" fontId="8" numFmtId="49" xfId="0" applyAlignment="1" applyBorder="1" applyFont="1" applyNumberFormat="1">
      <alignment horizontal="center" shrinkToFit="0" vertical="center" wrapText="1"/>
    </xf>
    <xf borderId="28" fillId="7" fontId="68" numFmtId="0" xfId="0" applyBorder="1" applyFont="1"/>
    <xf borderId="0" fillId="0" fontId="15" numFmtId="0" xfId="0" applyAlignment="1" applyFont="1">
      <alignment horizontal="center" shrinkToFit="0" wrapText="1"/>
    </xf>
    <xf borderId="35" fillId="27" fontId="69" numFmtId="0" xfId="0" applyAlignment="1" applyBorder="1" applyFill="1" applyFont="1">
      <alignment horizontal="center" shrinkToFit="0" wrapText="1"/>
    </xf>
    <xf borderId="36" fillId="0" fontId="4" numFmtId="0" xfId="0" applyBorder="1" applyFont="1"/>
    <xf borderId="37" fillId="0" fontId="4" numFmtId="0" xfId="0" applyBorder="1" applyFont="1"/>
    <xf borderId="30" fillId="28" fontId="69" numFmtId="0" xfId="0" applyAlignment="1" applyBorder="1" applyFill="1" applyFont="1">
      <alignment horizontal="center" shrinkToFit="0" wrapText="1"/>
    </xf>
    <xf borderId="29" fillId="0" fontId="15" numFmtId="0" xfId="0" applyAlignment="1" applyBorder="1" applyFont="1">
      <alignment horizontal="center" shrinkToFit="0" wrapText="1"/>
    </xf>
    <xf borderId="29" fillId="0" fontId="4" numFmtId="0" xfId="0" applyBorder="1" applyFont="1"/>
    <xf borderId="33" fillId="29" fontId="2" numFmtId="0" xfId="0" applyAlignment="1" applyBorder="1" applyFill="1" applyFont="1">
      <alignment horizontal="center" shrinkToFit="0" wrapText="1"/>
    </xf>
    <xf borderId="33" fillId="3" fontId="10" numFmtId="0" xfId="0" applyAlignment="1" applyBorder="1" applyFont="1">
      <alignment horizontal="center" shrinkToFit="0" wrapText="1"/>
    </xf>
    <xf borderId="35" fillId="3" fontId="70" numFmtId="0" xfId="0" applyAlignment="1" applyBorder="1" applyFont="1">
      <alignment horizontal="center" shrinkToFit="0" wrapText="1"/>
    </xf>
    <xf borderId="38" fillId="0" fontId="4" numFmtId="0" xfId="0" applyBorder="1" applyFont="1"/>
    <xf borderId="33" fillId="30" fontId="2" numFmtId="0" xfId="0" applyAlignment="1" applyBorder="1" applyFill="1" applyFont="1">
      <alignment horizontal="center" shrinkToFit="0" wrapText="1"/>
    </xf>
    <xf borderId="39" fillId="31" fontId="10" numFmtId="0" xfId="0" applyAlignment="1" applyBorder="1" applyFill="1" applyFont="1">
      <alignment horizontal="center" shrinkToFit="0" vertical="center" wrapText="1"/>
    </xf>
    <xf borderId="25" fillId="31" fontId="10" numFmtId="0" xfId="0" applyAlignment="1" applyBorder="1" applyFont="1">
      <alignment horizontal="center" shrinkToFit="0" vertical="center" wrapText="1"/>
    </xf>
    <xf borderId="25" fillId="3" fontId="10" numFmtId="0" xfId="0" applyAlignment="1" applyBorder="1" applyFont="1">
      <alignment horizontal="center" shrinkToFit="0" vertical="center" wrapText="1"/>
    </xf>
    <xf borderId="28" fillId="31" fontId="10" numFmtId="0" xfId="0" applyAlignment="1" applyBorder="1" applyFont="1">
      <alignment horizontal="center" shrinkToFit="0" vertical="center" wrapText="1"/>
    </xf>
    <xf borderId="40" fillId="31" fontId="10" numFmtId="0" xfId="0" applyAlignment="1" applyBorder="1" applyFont="1">
      <alignment horizontal="center" shrinkToFit="0" vertical="center" wrapText="1"/>
    </xf>
    <xf borderId="25" fillId="29" fontId="2" numFmtId="0" xfId="0" applyAlignment="1" applyBorder="1" applyFont="1">
      <alignment horizontal="center" shrinkToFit="0" vertical="center" wrapText="1"/>
    </xf>
    <xf borderId="28" fillId="3" fontId="10" numFmtId="0" xfId="0" applyAlignment="1" applyBorder="1" applyFont="1">
      <alignment horizontal="center" shrinkToFit="0" vertical="center" wrapText="1"/>
    </xf>
    <xf borderId="23" fillId="30" fontId="2" numFmtId="0" xfId="0" applyAlignment="1" applyBorder="1" applyFont="1">
      <alignment horizontal="center" shrinkToFit="0" vertical="center" wrapText="1"/>
    </xf>
    <xf borderId="24" fillId="30" fontId="2" numFmtId="0" xfId="0" applyAlignment="1" applyBorder="1" applyFont="1">
      <alignment horizontal="center" shrinkToFit="0" vertical="center" wrapText="1"/>
    </xf>
    <xf borderId="9" fillId="0" fontId="1" numFmtId="164" xfId="0" applyAlignment="1" applyBorder="1" applyFont="1" applyNumberFormat="1">
      <alignment horizontal="center" shrinkToFit="0" vertical="center" wrapText="1"/>
    </xf>
    <xf borderId="26" fillId="0" fontId="71" numFmtId="0" xfId="0" applyAlignment="1" applyBorder="1" applyFont="1">
      <alignment horizontal="center" shrinkToFit="0" vertical="center" wrapText="1"/>
    </xf>
    <xf borderId="26" fillId="0" fontId="72" numFmtId="0" xfId="0" applyAlignment="1" applyBorder="1" applyFont="1">
      <alignment horizontal="center" shrinkToFit="0" vertical="center" wrapText="1"/>
    </xf>
    <xf borderId="26" fillId="0" fontId="12" numFmtId="9" xfId="0" applyAlignment="1" applyBorder="1" applyFont="1" applyNumberFormat="1">
      <alignment horizontal="center" shrinkToFit="0" vertical="center" wrapText="1"/>
    </xf>
    <xf borderId="27" fillId="6" fontId="12" numFmtId="0" xfId="0" applyAlignment="1" applyBorder="1" applyFont="1">
      <alignment horizontal="center" shrinkToFit="0" vertical="center" wrapText="1"/>
    </xf>
    <xf borderId="9" fillId="0" fontId="1" numFmtId="3" xfId="0" applyAlignment="1" applyBorder="1" applyFont="1" applyNumberFormat="1">
      <alignment horizontal="center" shrinkToFit="0" vertical="center" wrapText="1"/>
    </xf>
    <xf borderId="9" fillId="0" fontId="1" numFmtId="9" xfId="0" applyAlignment="1" applyBorder="1" applyFont="1" applyNumberFormat="1">
      <alignment horizontal="center" vertical="center"/>
    </xf>
    <xf borderId="1" fillId="0" fontId="8" numFmtId="0" xfId="0" applyAlignment="1" applyBorder="1" applyFont="1">
      <alignment vertical="center"/>
    </xf>
    <xf borderId="4" fillId="0" fontId="12" numFmtId="0" xfId="0" applyAlignment="1" applyBorder="1" applyFont="1">
      <alignment horizontal="center" shrinkToFit="0" wrapText="1"/>
    </xf>
    <xf borderId="9" fillId="0" fontId="12" numFmtId="0" xfId="0" applyAlignment="1" applyBorder="1" applyFont="1">
      <alignment horizontal="center" shrinkToFit="0" wrapText="1"/>
    </xf>
    <xf borderId="9" fillId="0" fontId="1" numFmtId="0" xfId="0" applyAlignment="1" applyBorder="1" applyFont="1">
      <alignment horizontal="center" shrinkToFit="0" wrapText="1"/>
    </xf>
    <xf borderId="9" fillId="0" fontId="73" numFmtId="0" xfId="0" applyAlignment="1" applyBorder="1" applyFont="1">
      <alignment horizontal="center" shrinkToFit="0" wrapText="1"/>
    </xf>
    <xf borderId="24" fillId="10" fontId="12" numFmtId="0" xfId="0" applyAlignment="1" applyBorder="1" applyFont="1">
      <alignment horizontal="center" shrinkToFit="0" wrapText="1"/>
    </xf>
    <xf borderId="9" fillId="0" fontId="12" numFmtId="10" xfId="0" applyAlignment="1" applyBorder="1" applyFont="1" applyNumberFormat="1">
      <alignment horizontal="center" shrinkToFit="0" wrapText="1"/>
    </xf>
    <xf borderId="24" fillId="11" fontId="12" numFmtId="0" xfId="0" applyAlignment="1" applyBorder="1" applyFont="1">
      <alignment horizontal="center" shrinkToFit="0" wrapText="1"/>
    </xf>
    <xf borderId="24" fillId="11" fontId="12" numFmtId="10" xfId="0" applyAlignment="1" applyBorder="1" applyFont="1" applyNumberFormat="1">
      <alignment horizontal="center" shrinkToFit="0" wrapText="1"/>
    </xf>
    <xf borderId="24" fillId="11" fontId="12" numFmtId="9" xfId="0" applyAlignment="1" applyBorder="1" applyFont="1" applyNumberFormat="1">
      <alignment horizontal="center" shrinkToFit="0" wrapText="1"/>
    </xf>
    <xf borderId="24" fillId="12" fontId="12" numFmtId="0" xfId="0" applyAlignment="1" applyBorder="1" applyFont="1">
      <alignment horizontal="center" shrinkToFit="0" wrapText="1"/>
    </xf>
    <xf borderId="9" fillId="0" fontId="12" numFmtId="9" xfId="0" applyAlignment="1" applyBorder="1" applyFont="1" applyNumberFormat="1">
      <alignment horizontal="center" shrinkToFit="0" wrapText="1"/>
    </xf>
    <xf borderId="9" fillId="0" fontId="12" numFmtId="0" xfId="0" applyAlignment="1" applyBorder="1" applyFont="1">
      <alignment horizontal="left" shrinkToFit="0" wrapText="1"/>
    </xf>
    <xf borderId="1" fillId="0" fontId="8" numFmtId="164" xfId="0" applyAlignment="1" applyBorder="1" applyFont="1" applyNumberFormat="1">
      <alignment horizontal="center"/>
    </xf>
    <xf borderId="9" fillId="0" fontId="74" numFmtId="0" xfId="0" applyAlignment="1" applyBorder="1" applyFont="1">
      <alignment horizontal="center" shrinkToFit="0" wrapText="1"/>
    </xf>
    <xf borderId="1" fillId="0" fontId="8" numFmtId="0" xfId="0" applyAlignment="1" applyBorder="1" applyFont="1">
      <alignment horizontal="center" shrinkToFit="0" wrapText="1"/>
    </xf>
    <xf borderId="1" fillId="0" fontId="8" numFmtId="164" xfId="0" applyAlignment="1" applyBorder="1" applyFont="1" applyNumberFormat="1">
      <alignment horizontal="center" shrinkToFit="0" wrapText="1"/>
    </xf>
    <xf borderId="1" fillId="0" fontId="1" numFmtId="164" xfId="0" applyAlignment="1" applyBorder="1" applyFont="1" applyNumberFormat="1">
      <alignment horizontal="center" shrinkToFit="0" wrapText="1"/>
    </xf>
    <xf borderId="23" fillId="6" fontId="12" numFmtId="0" xfId="0" applyAlignment="1" applyBorder="1" applyFont="1">
      <alignment horizontal="center" shrinkToFit="0" wrapText="1"/>
    </xf>
    <xf borderId="24" fillId="6" fontId="12" numFmtId="0" xfId="0" applyAlignment="1" applyBorder="1" applyFont="1">
      <alignment horizontal="center" shrinkToFit="0" wrapText="1"/>
    </xf>
    <xf borderId="24" fillId="6" fontId="12" numFmtId="9" xfId="0" applyAlignment="1" applyBorder="1" applyFont="1" applyNumberFormat="1">
      <alignment horizontal="center" shrinkToFit="0" wrapText="1"/>
    </xf>
    <xf borderId="9" fillId="0" fontId="75" numFmtId="0" xfId="0" applyAlignment="1" applyBorder="1" applyFont="1">
      <alignment shrinkToFit="0" wrapText="1"/>
    </xf>
    <xf borderId="24" fillId="7" fontId="12" numFmtId="0" xfId="0" applyAlignment="1" applyBorder="1" applyFont="1">
      <alignment horizontal="center" shrinkToFit="0" wrapText="1"/>
    </xf>
    <xf borderId="4" fillId="0" fontId="8" numFmtId="166" xfId="0" applyAlignment="1" applyBorder="1" applyFont="1" applyNumberFormat="1">
      <alignment horizontal="center"/>
    </xf>
    <xf borderId="4" fillId="0" fontId="76" numFmtId="0" xfId="0" applyAlignment="1" applyBorder="1" applyFont="1">
      <alignment horizontal="center" shrinkToFit="0" wrapText="1"/>
    </xf>
    <xf borderId="9" fillId="0" fontId="76" numFmtId="0" xfId="0" applyAlignment="1" applyBorder="1" applyFont="1">
      <alignment horizontal="center" shrinkToFit="0" wrapText="1"/>
    </xf>
    <xf borderId="24" fillId="7" fontId="76" numFmtId="0" xfId="0" applyAlignment="1" applyBorder="1" applyFont="1">
      <alignment horizontal="center" shrinkToFit="0" wrapText="1"/>
    </xf>
    <xf borderId="9" fillId="0" fontId="76" numFmtId="0" xfId="0" applyAlignment="1" applyBorder="1" applyFont="1">
      <alignment horizontal="left" shrinkToFit="0" wrapText="1"/>
    </xf>
    <xf borderId="9" fillId="0" fontId="76" numFmtId="9" xfId="0" applyAlignment="1" applyBorder="1" applyFont="1" applyNumberFormat="1">
      <alignment horizontal="center" shrinkToFit="0" wrapText="1"/>
    </xf>
    <xf borderId="9" fillId="0" fontId="76" numFmtId="10" xfId="0" applyAlignment="1" applyBorder="1" applyFont="1" applyNumberFormat="1">
      <alignment horizontal="center" shrinkToFit="0" wrapText="1"/>
    </xf>
    <xf borderId="24" fillId="22" fontId="12" numFmtId="9" xfId="0" applyAlignment="1" applyBorder="1" applyFont="1" applyNumberFormat="1">
      <alignment horizontal="center" shrinkToFit="0" wrapText="1"/>
    </xf>
    <xf borderId="9" fillId="0" fontId="77" numFmtId="0" xfId="0" applyAlignment="1" applyBorder="1" applyFont="1">
      <alignment horizontal="left" shrinkToFit="0" wrapText="1"/>
    </xf>
    <xf borderId="1" fillId="0" fontId="78" numFmtId="0" xfId="0" applyAlignment="1" applyBorder="1" applyFont="1">
      <alignment horizontal="center" shrinkToFit="0" wrapText="1"/>
    </xf>
    <xf borderId="1" fillId="0" fontId="1" numFmtId="0" xfId="0" applyAlignment="1" applyBorder="1" applyFont="1">
      <alignment horizontal="center" shrinkToFit="0" wrapText="1"/>
    </xf>
    <xf borderId="1" fillId="0" fontId="8" numFmtId="0" xfId="0" applyAlignment="1" applyBorder="1" applyFont="1">
      <alignment shrinkToFit="0" wrapText="1"/>
    </xf>
    <xf borderId="1" fillId="7" fontId="79" numFmtId="0" xfId="0" applyAlignment="1" applyBorder="1" applyFont="1">
      <alignment horizontal="center"/>
    </xf>
    <xf borderId="1" fillId="0" fontId="1" numFmtId="10" xfId="0" applyAlignment="1" applyBorder="1" applyFont="1" applyNumberFormat="1">
      <alignment horizontal="center" shrinkToFit="0" wrapText="1"/>
    </xf>
    <xf borderId="1" fillId="0" fontId="1" numFmtId="0" xfId="0" applyAlignment="1" applyBorder="1" applyFont="1">
      <alignment shrinkToFit="0" wrapText="1"/>
    </xf>
    <xf borderId="1" fillId="0" fontId="12" numFmtId="0" xfId="0" applyAlignment="1" applyBorder="1" applyFont="1">
      <alignment horizontal="center"/>
    </xf>
    <xf borderId="26" fillId="0" fontId="12" numFmtId="0" xfId="0" applyAlignment="1" applyBorder="1" applyFont="1">
      <alignment horizontal="center"/>
    </xf>
    <xf borderId="9" fillId="0" fontId="12" numFmtId="0" xfId="0" applyAlignment="1" applyBorder="1" applyFont="1">
      <alignment horizontal="center"/>
    </xf>
    <xf borderId="26" fillId="0" fontId="12" numFmtId="10" xfId="0" applyAlignment="1" applyBorder="1" applyFont="1" applyNumberFormat="1">
      <alignment horizontal="center"/>
    </xf>
    <xf borderId="4" fillId="0" fontId="12" numFmtId="0" xfId="0" applyAlignment="1" applyBorder="1" applyFont="1">
      <alignment horizontal="center"/>
    </xf>
    <xf borderId="9" fillId="0" fontId="12" numFmtId="10" xfId="0" applyAlignment="1" applyBorder="1" applyFont="1" applyNumberFormat="1">
      <alignment horizontal="center"/>
    </xf>
    <xf borderId="4" fillId="0" fontId="1" numFmtId="0" xfId="0" applyAlignment="1" applyBorder="1" applyFont="1">
      <alignment horizontal="center" shrinkToFit="0" wrapText="1"/>
    </xf>
    <xf borderId="9" fillId="0" fontId="1" numFmtId="10" xfId="0" applyAlignment="1" applyBorder="1" applyFont="1" applyNumberFormat="1">
      <alignment horizontal="center" shrinkToFit="0" wrapText="1"/>
    </xf>
    <xf borderId="9" fillId="0" fontId="8" numFmtId="0" xfId="0" applyAlignment="1" applyBorder="1" applyFont="1">
      <alignment shrinkToFit="0" wrapText="1"/>
    </xf>
    <xf borderId="1" fillId="0" fontId="80" numFmtId="0" xfId="0" applyAlignment="1" applyBorder="1" applyFont="1">
      <alignment horizontal="center" shrinkToFit="0" vertical="center" wrapText="1"/>
    </xf>
    <xf borderId="1" fillId="0" fontId="81" numFmtId="0" xfId="0" applyAlignment="1" applyBorder="1" applyFont="1">
      <alignment horizontal="center" vertical="center"/>
    </xf>
    <xf borderId="1" fillId="0" fontId="82" numFmtId="0" xfId="0" applyBorder="1" applyFont="1"/>
    <xf borderId="1" fillId="0" fontId="82" numFmtId="0" xfId="0" applyAlignment="1" applyBorder="1" applyFont="1">
      <alignment horizontal="center"/>
    </xf>
    <xf borderId="1" fillId="0" fontId="82" numFmtId="9" xfId="0" applyAlignment="1" applyBorder="1" applyFont="1" applyNumberFormat="1">
      <alignment horizontal="center"/>
    </xf>
    <xf borderId="3" fillId="0" fontId="83" numFmtId="0" xfId="0" applyAlignment="1" applyBorder="1" applyFont="1">
      <alignment horizontal="center" shrinkToFit="0" vertical="center" wrapText="1"/>
    </xf>
    <xf borderId="2" fillId="0" fontId="4" numFmtId="0" xfId="0" applyBorder="1" applyFont="1"/>
    <xf borderId="4" fillId="0" fontId="4" numFmtId="0" xfId="0" applyBorder="1" applyFont="1"/>
    <xf borderId="1" fillId="0" fontId="81" numFmtId="0" xfId="0" applyAlignment="1" applyBorder="1" applyFont="1">
      <alignment horizontal="center"/>
    </xf>
    <xf borderId="3" fillId="0" fontId="84" numFmtId="0" xfId="0" applyAlignment="1" applyBorder="1" applyFont="1">
      <alignment shrinkToFit="0" vertical="center" wrapText="1"/>
    </xf>
    <xf borderId="1" fillId="2" fontId="10" numFmtId="0" xfId="0" applyAlignment="1" applyBorder="1" applyFont="1">
      <alignment horizontal="center" shrinkToFit="0" wrapText="1"/>
    </xf>
    <xf borderId="27" fillId="2" fontId="10" numFmtId="0" xfId="0" applyAlignment="1" applyBorder="1" applyFont="1">
      <alignment horizontal="center" shrinkToFit="0" wrapText="1"/>
    </xf>
    <xf borderId="27" fillId="6" fontId="11" numFmtId="0" xfId="0" applyAlignment="1" applyBorder="1" applyFont="1">
      <alignment horizontal="center" shrinkToFit="0" wrapText="1"/>
    </xf>
    <xf borderId="27" fillId="5" fontId="10" numFmtId="0" xfId="0" applyAlignment="1" applyBorder="1" applyFont="1">
      <alignment horizontal="center" shrinkToFit="0" wrapText="1"/>
    </xf>
    <xf borderId="26" fillId="0" fontId="2" numFmtId="0" xfId="0" applyAlignment="1" applyBorder="1" applyFont="1">
      <alignment horizontal="center" shrinkToFit="0" wrapText="1"/>
    </xf>
    <xf borderId="1" fillId="17" fontId="11" numFmtId="0" xfId="0" applyAlignment="1" applyBorder="1" applyFont="1">
      <alignment horizontal="center"/>
    </xf>
    <xf borderId="41" fillId="17" fontId="11" numFmtId="0" xfId="0" applyAlignment="1" applyBorder="1" applyFont="1">
      <alignment horizontal="center"/>
    </xf>
    <xf borderId="27" fillId="11" fontId="11" numFmtId="0" xfId="0" applyAlignment="1" applyBorder="1" applyFont="1">
      <alignment horizontal="center"/>
    </xf>
    <xf borderId="1" fillId="0" fontId="1" numFmtId="0" xfId="0" applyAlignment="1" applyBorder="1" applyFont="1">
      <alignment horizontal="center"/>
    </xf>
    <xf borderId="1" fillId="7" fontId="1" numFmtId="0" xfId="0" applyAlignment="1" applyBorder="1" applyFont="1">
      <alignment horizontal="center" shrinkToFit="0" wrapText="1"/>
    </xf>
    <xf quotePrefix="1" borderId="1" fillId="0" fontId="1" numFmtId="0" xfId="0" applyAlignment="1" applyBorder="1" applyFont="1">
      <alignment horizontal="center" shrinkToFit="0" wrapText="1"/>
    </xf>
    <xf borderId="26" fillId="0" fontId="1" numFmtId="0" xfId="0" applyAlignment="1" applyBorder="1" applyFont="1">
      <alignment horizontal="center" shrinkToFit="0" wrapText="1"/>
    </xf>
    <xf borderId="1" fillId="7" fontId="1" numFmtId="0" xfId="0" applyAlignment="1" applyBorder="1" applyFont="1">
      <alignment horizontal="center"/>
    </xf>
    <xf borderId="1" fillId="6" fontId="1" numFmtId="0" xfId="0" applyAlignment="1" applyBorder="1" applyFont="1">
      <alignment horizontal="left" vertical="center"/>
    </xf>
    <xf quotePrefix="1" borderId="1" fillId="0" fontId="1" numFmtId="9" xfId="0" applyAlignment="1" applyBorder="1" applyFont="1" applyNumberFormat="1">
      <alignment horizontal="center" shrinkToFit="0" wrapText="1"/>
    </xf>
    <xf borderId="1" fillId="0" fontId="1" numFmtId="9" xfId="0" applyAlignment="1" applyBorder="1" applyFont="1" applyNumberFormat="1">
      <alignment horizontal="center" shrinkToFit="0" wrapText="1"/>
    </xf>
    <xf quotePrefix="1" borderId="4" fillId="0" fontId="1" numFmtId="0" xfId="0" applyAlignment="1" applyBorder="1" applyFont="1">
      <alignment horizontal="center" shrinkToFit="0" wrapText="1"/>
    </xf>
    <xf borderId="9" fillId="0" fontId="12" numFmtId="9" xfId="0" applyAlignment="1" applyBorder="1" applyFont="1" applyNumberFormat="1">
      <alignment horizontal="center"/>
    </xf>
    <xf borderId="4" fillId="0" fontId="1" numFmtId="0" xfId="0" applyAlignment="1" applyBorder="1" applyFont="1">
      <alignment horizontal="center"/>
    </xf>
    <xf borderId="23" fillId="7" fontId="1" numFmtId="0" xfId="0" applyAlignment="1" applyBorder="1" applyFont="1">
      <alignment horizontal="center" shrinkToFit="0" wrapText="1"/>
    </xf>
    <xf borderId="23" fillId="7" fontId="1" numFmtId="0" xfId="0" applyAlignment="1" applyBorder="1" applyFont="1">
      <alignment horizontal="center"/>
    </xf>
    <xf quotePrefix="1" borderId="4" fillId="0" fontId="1" numFmtId="9" xfId="0" applyAlignment="1" applyBorder="1" applyFont="1" applyNumberFormat="1">
      <alignment horizontal="center" shrinkToFit="0" wrapText="1"/>
    </xf>
    <xf borderId="4" fillId="0" fontId="1" numFmtId="9" xfId="0" applyAlignment="1" applyBorder="1" applyFont="1" applyNumberFormat="1">
      <alignment horizontal="center" shrinkToFit="0" wrapText="1"/>
    </xf>
    <xf borderId="24" fillId="7" fontId="1" numFmtId="0" xfId="0" applyAlignment="1" applyBorder="1" applyFont="1">
      <alignment horizontal="center"/>
    </xf>
    <xf quotePrefix="1" borderId="23" fillId="7" fontId="1" numFmtId="9" xfId="0" applyAlignment="1" applyBorder="1" applyFont="1" applyNumberFormat="1">
      <alignment horizontal="center" shrinkToFit="0" wrapText="1"/>
    </xf>
    <xf borderId="4" fillId="0" fontId="1" numFmtId="3" xfId="0" applyAlignment="1" applyBorder="1" applyFont="1" applyNumberFormat="1">
      <alignment horizontal="center" shrinkToFit="0" wrapText="1"/>
    </xf>
    <xf borderId="23" fillId="7" fontId="1" numFmtId="9" xfId="0" applyAlignment="1" applyBorder="1" applyFont="1" applyNumberFormat="1">
      <alignment horizontal="center" shrinkToFit="0" wrapText="1"/>
    </xf>
    <xf borderId="23" fillId="7" fontId="1" numFmtId="3" xfId="0" applyAlignment="1" applyBorder="1" applyFont="1" applyNumberFormat="1">
      <alignment horizontal="center" shrinkToFit="0" wrapText="1"/>
    </xf>
    <xf borderId="24" fillId="7" fontId="1" numFmtId="3" xfId="0" applyAlignment="1" applyBorder="1" applyFont="1" applyNumberFormat="1">
      <alignment horizontal="center" shrinkToFit="0" wrapText="1"/>
    </xf>
    <xf quotePrefix="1" borderId="23" fillId="7" fontId="1" numFmtId="0" xfId="0" applyAlignment="1" applyBorder="1" applyFont="1">
      <alignment horizontal="center" shrinkToFit="0" wrapText="1"/>
    </xf>
    <xf quotePrefix="1" borderId="4" fillId="0" fontId="1" numFmtId="0" xfId="0" applyAlignment="1" applyBorder="1" applyFont="1">
      <alignment horizontal="center"/>
    </xf>
    <xf borderId="9" fillId="0" fontId="1" numFmtId="3" xfId="0" applyAlignment="1" applyBorder="1" applyFont="1" applyNumberFormat="1">
      <alignment horizontal="center" shrinkToFit="0" wrapText="1"/>
    </xf>
    <xf borderId="4" fillId="0" fontId="1" numFmtId="3" xfId="0" applyAlignment="1" applyBorder="1" applyFont="1" applyNumberFormat="1">
      <alignment horizontal="center"/>
    </xf>
    <xf borderId="9" fillId="0" fontId="1" numFmtId="3" xfId="0" applyAlignment="1" applyBorder="1" applyFont="1" applyNumberFormat="1">
      <alignment horizontal="center"/>
    </xf>
    <xf borderId="9" fillId="0" fontId="1" numFmtId="0" xfId="0" applyAlignment="1" applyBorder="1" applyFont="1">
      <alignment horizontal="center"/>
    </xf>
    <xf borderId="4" fillId="0" fontId="1" numFmtId="0" xfId="0" applyBorder="1" applyFont="1"/>
    <xf quotePrefix="1" borderId="1" fillId="0" fontId="1" numFmtId="0" xfId="0" applyAlignment="1" applyBorder="1" applyFont="1">
      <alignment horizontal="center"/>
    </xf>
    <xf borderId="1" fillId="0" fontId="1" numFmtId="3" xfId="0" applyAlignment="1" applyBorder="1" applyFont="1" applyNumberFormat="1">
      <alignment horizontal="center" shrinkToFit="0" wrapText="1"/>
    </xf>
    <xf quotePrefix="1" borderId="1" fillId="0" fontId="1" numFmtId="3" xfId="0" applyAlignment="1" applyBorder="1" applyFont="1" applyNumberFormat="1">
      <alignment horizontal="center"/>
    </xf>
    <xf quotePrefix="1" borderId="1" fillId="0" fontId="1" numFmtId="9" xfId="0" applyAlignment="1" applyBorder="1" applyFont="1" applyNumberFormat="1">
      <alignment horizontal="center"/>
    </xf>
    <xf quotePrefix="1" borderId="4" fillId="0" fontId="1" numFmtId="3" xfId="0" applyAlignment="1" applyBorder="1" applyFont="1" applyNumberFormat="1">
      <alignment horizontal="center"/>
    </xf>
    <xf quotePrefix="1" borderId="4" fillId="0" fontId="1" numFmtId="9" xfId="0" applyAlignment="1" applyBorder="1" applyFont="1" applyNumberFormat="1">
      <alignment horizontal="center"/>
    </xf>
    <xf borderId="1" fillId="6" fontId="85" numFmtId="0" xfId="0" applyAlignment="1" applyBorder="1" applyFont="1">
      <alignment horizontal="left" vertical="center"/>
    </xf>
    <xf borderId="26" fillId="0" fontId="1" numFmtId="1" xfId="0" applyAlignment="1" applyBorder="1" applyFont="1" applyNumberFormat="1">
      <alignment horizontal="center" shrinkToFit="0" wrapText="1"/>
    </xf>
    <xf borderId="9" fillId="0" fontId="1" numFmtId="1" xfId="0" applyAlignment="1" applyBorder="1" applyFont="1" applyNumberFormat="1">
      <alignment horizontal="center" shrinkToFit="0" wrapText="1"/>
    </xf>
    <xf quotePrefix="1" borderId="4" fillId="0" fontId="1" numFmtId="3" xfId="0" applyAlignment="1" applyBorder="1" applyFont="1" applyNumberFormat="1">
      <alignment horizontal="center" shrinkToFit="0" wrapText="1"/>
    </xf>
    <xf borderId="1" fillId="0" fontId="12" numFmtId="3" xfId="0" applyAlignment="1" applyBorder="1" applyFont="1" applyNumberFormat="1">
      <alignment horizontal="center"/>
    </xf>
    <xf borderId="1" fillId="0" fontId="12" numFmtId="1" xfId="0" applyAlignment="1" applyBorder="1" applyFont="1" applyNumberFormat="1">
      <alignment horizontal="center"/>
    </xf>
    <xf borderId="1" fillId="0" fontId="12" numFmtId="9" xfId="0" applyAlignment="1" applyBorder="1" applyFont="1" applyNumberFormat="1">
      <alignment horizontal="center"/>
    </xf>
    <xf borderId="4" fillId="0" fontId="12" numFmtId="3" xfId="0" applyAlignment="1" applyBorder="1" applyFont="1" applyNumberFormat="1">
      <alignment horizontal="center"/>
    </xf>
    <xf borderId="4" fillId="0" fontId="12" numFmtId="1" xfId="0" applyAlignment="1" applyBorder="1" applyFont="1" applyNumberFormat="1">
      <alignment horizontal="center"/>
    </xf>
    <xf borderId="4" fillId="0" fontId="12" numFmtId="9" xfId="0" applyAlignment="1" applyBorder="1" applyFont="1" applyNumberFormat="1">
      <alignment horizontal="center"/>
    </xf>
    <xf borderId="9" fillId="0" fontId="12" numFmtId="0" xfId="0" applyBorder="1" applyFont="1"/>
    <xf borderId="9" fillId="0" fontId="12" numFmtId="3" xfId="0" applyAlignment="1" applyBorder="1" applyFont="1" applyNumberFormat="1">
      <alignment horizontal="center"/>
    </xf>
    <xf borderId="4" fillId="0" fontId="12" numFmtId="0" xfId="0" applyBorder="1" applyFont="1"/>
    <xf borderId="1" fillId="0" fontId="80" numFmtId="0" xfId="0" applyAlignment="1" applyBorder="1" applyFont="1">
      <alignment horizontal="center"/>
    </xf>
    <xf borderId="42" fillId="32" fontId="80" numFmtId="0" xfId="0" applyBorder="1" applyFill="1" applyFont="1"/>
    <xf borderId="0" fillId="0" fontId="81" numFmtId="0" xfId="0" applyFont="1"/>
    <xf borderId="28" fillId="32" fontId="80" numFmtId="0" xfId="0" applyBorder="1" applyFont="1"/>
    <xf borderId="1" fillId="9" fontId="81" numFmtId="0" xfId="0" applyAlignment="1" applyBorder="1" applyFont="1">
      <alignment horizontal="center" shrinkToFit="0" vertical="center" wrapText="1"/>
    </xf>
    <xf borderId="0" fillId="0" fontId="81" numFmtId="0" xfId="0" applyAlignment="1" applyFont="1">
      <alignment horizontal="left"/>
    </xf>
    <xf borderId="43" fillId="0" fontId="80" numFmtId="0" xfId="0" applyBorder="1" applyFont="1"/>
    <xf borderId="1" fillId="0" fontId="82" numFmtId="0" xfId="0" applyAlignment="1" applyBorder="1" applyFont="1">
      <alignment horizontal="center" shrinkToFit="0" wrapText="1"/>
    </xf>
    <xf borderId="1" fillId="0" fontId="81" numFmtId="0" xfId="0" applyAlignment="1" applyBorder="1" applyFont="1">
      <alignment horizontal="center" shrinkToFit="0" vertical="center" wrapText="1"/>
    </xf>
    <xf borderId="1" fillId="0" fontId="81" numFmtId="0" xfId="0" applyAlignment="1" applyBorder="1" applyFont="1">
      <alignment horizontal="center" shrinkToFit="0" wrapText="1"/>
    </xf>
    <xf borderId="1" fillId="0" fontId="82" numFmtId="0" xfId="0" applyAlignment="1" applyBorder="1" applyFont="1">
      <alignment horizontal="center" shrinkToFit="0" vertical="center" wrapText="1"/>
    </xf>
    <xf borderId="1" fillId="0" fontId="86" numFmtId="0" xfId="0" applyAlignment="1" applyBorder="1" applyFont="1">
      <alignment horizontal="center" shrinkToFit="0" wrapText="1"/>
    </xf>
    <xf borderId="0" fillId="0" fontId="81" numFmtId="0" xfId="0" applyAlignment="1" applyFont="1">
      <alignment horizontal="center" shrinkToFit="0" wrapText="1"/>
    </xf>
    <xf borderId="0" fillId="0" fontId="80" numFmtId="0" xfId="0" applyFont="1"/>
    <xf borderId="1" fillId="0" fontId="82" numFmtId="0" xfId="0" applyAlignment="1" applyBorder="1" applyFont="1">
      <alignment horizontal="center" vertical="center"/>
    </xf>
    <xf borderId="1" fillId="7" fontId="87" numFmtId="0" xfId="0" applyAlignment="1" applyBorder="1" applyFont="1">
      <alignment horizontal="center" vertical="center"/>
    </xf>
    <xf borderId="26" fillId="0" fontId="81" numFmtId="0" xfId="0" applyAlignment="1" applyBorder="1" applyFont="1">
      <alignment horizontal="center" shrinkToFit="0" vertical="center" wrapText="1"/>
    </xf>
    <xf borderId="1" fillId="0" fontId="88" numFmtId="0" xfId="0" applyAlignment="1" applyBorder="1" applyFont="1">
      <alignment horizontal="center" vertical="center"/>
    </xf>
    <xf borderId="0" fillId="0" fontId="89" numFmtId="0" xfId="0" applyAlignment="1" applyFont="1">
      <alignment horizontal="left"/>
    </xf>
    <xf borderId="0" fillId="0" fontId="89" numFmtId="0" xfId="0" applyAlignment="1" applyFont="1">
      <alignment horizontal="center"/>
    </xf>
    <xf borderId="0" fillId="0" fontId="89" numFmtId="0" xfId="0" applyFont="1"/>
    <xf borderId="0" fillId="0" fontId="90" numFmtId="0" xfId="0" applyAlignment="1" applyFont="1">
      <alignment horizontal="center"/>
    </xf>
    <xf borderId="29" fillId="0" fontId="90" numFmtId="0" xfId="0" applyAlignment="1" applyBorder="1" applyFont="1">
      <alignment horizontal="left"/>
    </xf>
    <xf borderId="0" fillId="0" fontId="90" numFmtId="0" xfId="0" applyFont="1"/>
    <xf borderId="29" fillId="0" fontId="90" numFmtId="0" xfId="0" applyBorder="1" applyFont="1"/>
    <xf borderId="0" fillId="0" fontId="90" numFmtId="0" xfId="0" applyAlignment="1" applyFont="1">
      <alignment horizontal="left"/>
    </xf>
    <xf borderId="1" fillId="0" fontId="89" numFmtId="0" xfId="0" applyAlignment="1" applyBorder="1" applyFont="1">
      <alignment horizontal="left"/>
    </xf>
    <xf borderId="1" fillId="0" fontId="89" numFmtId="0" xfId="0" applyAlignment="1" applyBorder="1" applyFont="1">
      <alignment horizontal="center"/>
    </xf>
    <xf borderId="1" fillId="0" fontId="89" numFmtId="0" xfId="0" applyBorder="1" applyFont="1"/>
    <xf borderId="1" fillId="0" fontId="90" numFmtId="0" xfId="0" applyAlignment="1" applyBorder="1" applyFont="1">
      <alignment horizontal="left"/>
    </xf>
    <xf borderId="1" fillId="0" fontId="90" numFmtId="0" xfId="0" applyAlignment="1" applyBorder="1" applyFont="1">
      <alignment horizontal="center"/>
    </xf>
    <xf borderId="1" fillId="0" fontId="90" numFmtId="0" xfId="0" applyBorder="1" applyFont="1"/>
    <xf borderId="1" fillId="7" fontId="90" numFmtId="0" xfId="0" applyAlignment="1" applyBorder="1" applyFont="1">
      <alignment horizontal="center"/>
    </xf>
    <xf borderId="1" fillId="7" fontId="90" numFmtId="0" xfId="0" applyAlignment="1" applyBorder="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90" Type="http://schemas.openxmlformats.org/officeDocument/2006/relationships/hyperlink" Target="https://drive.google.com/drive/folders/1UvmWdSBN-i2oPmEhOQD4OtejFbts1a0I?usp=drive_link" TargetMode="External"/><Relationship Id="rId194" Type="http://schemas.openxmlformats.org/officeDocument/2006/relationships/hyperlink" Target="https://drive.google.com/drive/folders/1-9tCeTGRVdWf2I45Fj83SDpaNvYa1ZF6?usp=drive_link" TargetMode="External"/><Relationship Id="rId193" Type="http://schemas.openxmlformats.org/officeDocument/2006/relationships/hyperlink" Target="https://drive.google.com/drive/folders/1u_Ij7nNETu6LRB4N5lRjVD8li5-OOLsJ?usp=drive_link" TargetMode="External"/><Relationship Id="rId192" Type="http://schemas.openxmlformats.org/officeDocument/2006/relationships/hyperlink" Target="https://drive.google.com/drive/folders/1GkxGlQYK19_VvBvdGiBdvfvWzMOcoQur?usp=drive_link" TargetMode="External"/><Relationship Id="rId191" Type="http://schemas.openxmlformats.org/officeDocument/2006/relationships/hyperlink" Target="https://drive.google.com/drive/folders/1A0Zi3m58kRwTqOJU30bsOa9KtE6FZjcU?usp=drive_link" TargetMode="External"/><Relationship Id="rId187" Type="http://schemas.openxmlformats.org/officeDocument/2006/relationships/hyperlink" Target="https://drive.google.com/drive/folders/15Xc53cAehz4dWpmZtrsUQkiU2VrDzgci?usp=drive_link" TargetMode="External"/><Relationship Id="rId186" Type="http://schemas.openxmlformats.org/officeDocument/2006/relationships/hyperlink" Target="https://drive.google.com/drive/folders/1f4tHF9719BnPCGFAeQLDVqSM8HUOPePa?usp=drive_link" TargetMode="External"/><Relationship Id="rId185" Type="http://schemas.openxmlformats.org/officeDocument/2006/relationships/hyperlink" Target="https://drive.google.com/drive/folders/1Tqpt3U2Y9sz0JP3Z5KJFxSkKbZg7Zcyb?usp=drive_link" TargetMode="External"/><Relationship Id="rId184" Type="http://schemas.openxmlformats.org/officeDocument/2006/relationships/hyperlink" Target="https://drive.google.com/drive/folders/1-vLojInJ-cucQ0-n9TazHwD9qd6QNj0z?usp=drive_link" TargetMode="External"/><Relationship Id="rId189" Type="http://schemas.openxmlformats.org/officeDocument/2006/relationships/hyperlink" Target="https://drive.google.com/drive/folders/1uBoHQDd_kWN421cKaQOYabUXWHDBn8E5?usp=drive_link" TargetMode="External"/><Relationship Id="rId188" Type="http://schemas.openxmlformats.org/officeDocument/2006/relationships/hyperlink" Target="https://drive.google.com/drive/folders/1J1hn0TLkfvVNZuvbJ7-TI38k96ZEoCDU?usp=sharing" TargetMode="External"/><Relationship Id="rId183" Type="http://schemas.openxmlformats.org/officeDocument/2006/relationships/hyperlink" Target="https://drive.google.com/drive/folders/135S8YFc9MM3Fn5VVK9rs4a4haAjVuPy2?usp=drive_link" TargetMode="External"/><Relationship Id="rId182" Type="http://schemas.openxmlformats.org/officeDocument/2006/relationships/hyperlink" Target="https://drive.google.com/drive/folders/1zeuTok4VPovS5lD8sV4ZZBaM0_5aeZKL?usp=drive_link" TargetMode="External"/><Relationship Id="rId181" Type="http://schemas.openxmlformats.org/officeDocument/2006/relationships/hyperlink" Target="https://drive.google.com/drive/folders/1tuxuK1h_ZA0xEnSkqSIxQs8or0g3vgn_?usp=drive_link" TargetMode="External"/><Relationship Id="rId180" Type="http://schemas.openxmlformats.org/officeDocument/2006/relationships/hyperlink" Target="https://drive.google.com/drive/folders/1t2fYQ451CrBCEVGwTy_ULyTolCA40YJf?usp=drive_link" TargetMode="External"/><Relationship Id="rId176" Type="http://schemas.openxmlformats.org/officeDocument/2006/relationships/hyperlink" Target="https://drive.google.com/drive/folders/1tMjngm0uK1YUfXSVi6dI2aIRB_mygdtZ?usp=drive_link" TargetMode="External"/><Relationship Id="rId297" Type="http://schemas.openxmlformats.org/officeDocument/2006/relationships/hyperlink" Target="https://drive.google.com/drive/folders/1uXCOvZx8Gmzh-uV3QcBLUvFWhUjnPqaC?usp=drive_link" TargetMode="External"/><Relationship Id="rId175" Type="http://schemas.openxmlformats.org/officeDocument/2006/relationships/hyperlink" Target="https://drive.google.com/drive/folders/1mFF-ho6_m2FQRaWOdFOnz8Dt63q_fMEp?usp=drive_link" TargetMode="External"/><Relationship Id="rId296" Type="http://schemas.openxmlformats.org/officeDocument/2006/relationships/hyperlink" Target="https://drive.google.com/drive/folders/1Q_BcBtVkUCLifKOs9XfhHZtmyfEaqMEq?usp=drive_link" TargetMode="External"/><Relationship Id="rId174" Type="http://schemas.openxmlformats.org/officeDocument/2006/relationships/hyperlink" Target="https://drive.google.com/drive/folders/1OEFauZYqbjs9Ktd2ilYQVnAvDCf2eNgQ?usp=drive_link" TargetMode="External"/><Relationship Id="rId295" Type="http://schemas.openxmlformats.org/officeDocument/2006/relationships/hyperlink" Target="https://drive.google.com/drive/folders/14aaRb-f_MvQbPpR9KoWYiiKfBS-AI2JN?usp=drive_link" TargetMode="External"/><Relationship Id="rId173" Type="http://schemas.openxmlformats.org/officeDocument/2006/relationships/hyperlink" Target="https://drive.google.com/drive/folders/1QGh4hHAPqGRSWMJakmPo3XI71woR9edE?usp=drive_link" TargetMode="External"/><Relationship Id="rId294" Type="http://schemas.openxmlformats.org/officeDocument/2006/relationships/hyperlink" Target="https://drive.google.com/drive/folders/17p4S-rTYDPrGOU8cyVoogpyKxf1t8phj?usp=drive_link" TargetMode="External"/><Relationship Id="rId179" Type="http://schemas.openxmlformats.org/officeDocument/2006/relationships/hyperlink" Target="https://drive.google.com/drive/folders/1so9rTwfOSHl2XFUvMnj54abUX_I8DhAC?usp=drive_link" TargetMode="External"/><Relationship Id="rId178" Type="http://schemas.openxmlformats.org/officeDocument/2006/relationships/hyperlink" Target="https://drive.google.com/drive/folders/1UUvWFLx2-jfXO4iwSC6_TNrc36nLkXAU?usp=drive_link" TargetMode="External"/><Relationship Id="rId299" Type="http://schemas.openxmlformats.org/officeDocument/2006/relationships/hyperlink" Target="https://drive.google.com/drive/folders/1vdvJZCU5CLgbkJEkqqJ0KRDyTvLOgDB-?usp=drive_link" TargetMode="External"/><Relationship Id="rId177" Type="http://schemas.openxmlformats.org/officeDocument/2006/relationships/hyperlink" Target="https://drive.google.com/drive/folders/1kfx9vnztN62E93t1N16uPz5CRPqDm_rc?usp=drive_link" TargetMode="External"/><Relationship Id="rId298" Type="http://schemas.openxmlformats.org/officeDocument/2006/relationships/hyperlink" Target="https://drive.google.com/drive/folders/1If47N8C8R2wahvcpGH4_QBaYBN9bL8eZ?usp=drive_link" TargetMode="External"/><Relationship Id="rId198" Type="http://schemas.openxmlformats.org/officeDocument/2006/relationships/hyperlink" Target="https://drive.google.com/drive/folders/1K3_2alRn8tol_BiJZVtumq_kWqza7ZdJ?usp=drive_link" TargetMode="External"/><Relationship Id="rId197" Type="http://schemas.openxmlformats.org/officeDocument/2006/relationships/hyperlink" Target="https://drive.google.com/drive/folders/1EwD4TkkjT_DxJjndDHRRCr4XPvC7MKWf?usp=drive_link" TargetMode="External"/><Relationship Id="rId196" Type="http://schemas.openxmlformats.org/officeDocument/2006/relationships/hyperlink" Target="https://drive.google.com/drive/folders/1zeuTok4VPovS5lD8sV4ZZBaM0_5aeZKL?usp=drive_link" TargetMode="External"/><Relationship Id="rId195" Type="http://schemas.openxmlformats.org/officeDocument/2006/relationships/hyperlink" Target="https://drive.google.com/drive/folders/1UttztHSBJ2dRo-XGz_V9GSTh1KXgpSTw?usp=drive_link" TargetMode="External"/><Relationship Id="rId199" Type="http://schemas.openxmlformats.org/officeDocument/2006/relationships/hyperlink" Target="https://drive.google.com/drive/folders/1KvPP9t-Xj-NTg23w2a2HXH8-zgRuOGCy?usp=drive_link" TargetMode="External"/><Relationship Id="rId150" Type="http://schemas.openxmlformats.org/officeDocument/2006/relationships/hyperlink" Target="https://drive.google.com/drive/folders/1zsYP5bclnfd3o8VmnpAJqdiy0i6yeQrO?usp=drive_link" TargetMode="External"/><Relationship Id="rId271" Type="http://schemas.openxmlformats.org/officeDocument/2006/relationships/hyperlink" Target="https://drive.google.com/drive/folders/1jUC57zooBqfR7Yc1O44A3cMz85l3P5Wt?usp=drive_link" TargetMode="External"/><Relationship Id="rId392" Type="http://schemas.openxmlformats.org/officeDocument/2006/relationships/hyperlink" Target="https://drive.google.com/drive/folders/1svk6mEeCm5A4l_xWIXb6eIp_EMZZFTvQ?usp=drive_link" TargetMode="External"/><Relationship Id="rId270" Type="http://schemas.openxmlformats.org/officeDocument/2006/relationships/hyperlink" Target="https://drive.google.com/drive/folders/1-ZqTYjvuHFVX4O0S8AFuJQ70Q6hVKbnh?usp=drive_link" TargetMode="External"/><Relationship Id="rId391" Type="http://schemas.openxmlformats.org/officeDocument/2006/relationships/hyperlink" Target="https://drive.google.com/drive/folders/1_wOJiP8lWHiF16Hmc3vcrtXUUrsEZEOG?usp=drive_link" TargetMode="External"/><Relationship Id="rId390" Type="http://schemas.openxmlformats.org/officeDocument/2006/relationships/hyperlink" Target="https://drive.google.com/drive/folders/1957YqGhhbcnKTQ89u5UF38CG4iyABZ-D?usp=drive_link" TargetMode="External"/><Relationship Id="rId1" Type="http://schemas.openxmlformats.org/officeDocument/2006/relationships/comments" Target="../comments1.xml"/><Relationship Id="rId2" Type="http://schemas.openxmlformats.org/officeDocument/2006/relationships/hyperlink" Target="https://drive.google.com/drive/folders/1tEIsqHWRpjg2KaWmSxEqZ4aAkEWYZDxW?usp=drive_link" TargetMode="External"/><Relationship Id="rId3" Type="http://schemas.openxmlformats.org/officeDocument/2006/relationships/hyperlink" Target="https://drive.google.com/drive/folders/1adEdXzajwDwApq5dGatFs1mrokkryPJT?usp=drive_link" TargetMode="External"/><Relationship Id="rId149" Type="http://schemas.openxmlformats.org/officeDocument/2006/relationships/hyperlink" Target="https://drive.google.com/drive/folders/1rlQm61bjDjumwt6Au013U5huDdtrnxbh?usp=drive_link" TargetMode="External"/><Relationship Id="rId4" Type="http://schemas.openxmlformats.org/officeDocument/2006/relationships/hyperlink" Target="https://drive.google.com/drive/folders/13tIeKNS6wjQu52DG1P1Zwr-CaUbgQqPU?usp=drive_link" TargetMode="External"/><Relationship Id="rId148" Type="http://schemas.openxmlformats.org/officeDocument/2006/relationships/hyperlink" Target="https://drive.google.com/drive/folders/1lnAPScTAlRfGIib1l5gfefJXE718Q1L3?usp=drive_link" TargetMode="External"/><Relationship Id="rId269" Type="http://schemas.openxmlformats.org/officeDocument/2006/relationships/hyperlink" Target="https://drive.google.com/drive/folders/1AIzkDgwsI0XcbKZHt5ENTVcK71B_R38C?usp=drive_link" TargetMode="External"/><Relationship Id="rId9" Type="http://schemas.openxmlformats.org/officeDocument/2006/relationships/hyperlink" Target="https://drive.google.com/drive/folders/1KiiCst9YHwzBOtlX74xwO8CPDVU4nfqi?usp=sharing" TargetMode="External"/><Relationship Id="rId143" Type="http://schemas.openxmlformats.org/officeDocument/2006/relationships/hyperlink" Target="https://drive.google.com/drive/folders/1kKRICVlRU0StgrEvgpNwSAupeTEuOr69?usp=drive_link" TargetMode="External"/><Relationship Id="rId264" Type="http://schemas.openxmlformats.org/officeDocument/2006/relationships/hyperlink" Target="https://drive.google.com/drive/folders/1If47N8C8R2wahvcpGH4_QBaYBN9bL8eZ?usp=drive_link" TargetMode="External"/><Relationship Id="rId385" Type="http://schemas.openxmlformats.org/officeDocument/2006/relationships/hyperlink" Target="https://drive.google.com/drive/folders/1E9m5lOw4A0dmxxR832d3J4KDlye7vHRe?usp=drive_link" TargetMode="External"/><Relationship Id="rId142" Type="http://schemas.openxmlformats.org/officeDocument/2006/relationships/hyperlink" Target="https://drive.google.com/drive/folders/1l7WyOGV6ukLzTv6Cpb_Kf6vvDk_SSFUW?usp=drive_link" TargetMode="External"/><Relationship Id="rId263" Type="http://schemas.openxmlformats.org/officeDocument/2006/relationships/hyperlink" Target="https://drive.google.com/drive/folders/1wRwYUegFkCizY1sSleCVRbPyb47u113m?usp=drive_link" TargetMode="External"/><Relationship Id="rId384" Type="http://schemas.openxmlformats.org/officeDocument/2006/relationships/hyperlink" Target="https://drive.google.com/drive/folders/1EZ3EIWpUMMgCKxNm1_9utfwlglFlIEX4?usp=drive_link" TargetMode="External"/><Relationship Id="rId141" Type="http://schemas.openxmlformats.org/officeDocument/2006/relationships/hyperlink" Target="https://drive.google.com/drive/folders/1ZPGGO2EYe82NF3Bpef5hL4NTw6GS676X?usp=drive_link" TargetMode="External"/><Relationship Id="rId262" Type="http://schemas.openxmlformats.org/officeDocument/2006/relationships/hyperlink" Target="https://drive.google.com/drive/folders/1gbMUGhwEn0MOf8gL70XsGaQoCVQ1Theh?usp=drive_link" TargetMode="External"/><Relationship Id="rId383" Type="http://schemas.openxmlformats.org/officeDocument/2006/relationships/hyperlink" Target="https://drive.google.com/drive/folders/19yL7hGi75wpbHSI5UeMBmvYR_mQ2PDfK?usp=drive_link" TargetMode="External"/><Relationship Id="rId140" Type="http://schemas.openxmlformats.org/officeDocument/2006/relationships/hyperlink" Target="https://drive.google.com/drive/folders/1zpYyAijyJ8MCxryyWcEoKf1X-qZ44z3N?usp=drive_link" TargetMode="External"/><Relationship Id="rId261" Type="http://schemas.openxmlformats.org/officeDocument/2006/relationships/hyperlink" Target="https://drive.google.com/drive/folders/1DY5bIMgCW0wk7UTawYcmKPfLqop8KRA6?usp=drive_link" TargetMode="External"/><Relationship Id="rId382" Type="http://schemas.openxmlformats.org/officeDocument/2006/relationships/hyperlink" Target="https://drive.google.com/drive/folders/1pRfcsP9iTiVeOmIytF0XSepZpyd_NGwd?usp=drive_link" TargetMode="External"/><Relationship Id="rId5" Type="http://schemas.openxmlformats.org/officeDocument/2006/relationships/hyperlink" Target="https://drive.google.com/drive/folders/1EsyRo3L8a-Kw4JAJbVMXZ55v7VXVa_hD?usp=drive_link" TargetMode="External"/><Relationship Id="rId147" Type="http://schemas.openxmlformats.org/officeDocument/2006/relationships/hyperlink" Target="https://drive.google.com/drive/folders/1513rBz90YKZFh_wq8FNy2xB1oXbsJ23g?usp=drive_link" TargetMode="External"/><Relationship Id="rId268" Type="http://schemas.openxmlformats.org/officeDocument/2006/relationships/hyperlink" Target="https://drive.google.com/drive/folders/1fHKXCn5hhzMk7A28WeB0THXG5Dtgyd5U?usp=drive_link" TargetMode="External"/><Relationship Id="rId389" Type="http://schemas.openxmlformats.org/officeDocument/2006/relationships/hyperlink" Target="https://drive.google.com/drive/folders/140fu1Q8_jFHOeHTRvKeiJ62qZXz2nFYh?usp=drive_link" TargetMode="External"/><Relationship Id="rId6" Type="http://schemas.openxmlformats.org/officeDocument/2006/relationships/hyperlink" Target="https://drive.google.com/drive/folders/10baSHm4k__jz1UcmtCVgiUsccUHUhvrn?usp=drive_link" TargetMode="External"/><Relationship Id="rId146" Type="http://schemas.openxmlformats.org/officeDocument/2006/relationships/hyperlink" Target="https://drive.google.com/drive/folders/1pJjafXY4rIFfE09RuSHekxGnu3vWEL8v?usp=drive_link" TargetMode="External"/><Relationship Id="rId267" Type="http://schemas.openxmlformats.org/officeDocument/2006/relationships/hyperlink" Target="https://drive.google.com/drive/folders/1lpWP8u6HqbfRNQhcPPZmN4u4IN-GfF88?usp=drive_link" TargetMode="External"/><Relationship Id="rId388" Type="http://schemas.openxmlformats.org/officeDocument/2006/relationships/hyperlink" Target="https://drive.google.com/drive/folders/1g5OwOoUw8m3VImwWIAtKmAuEkAY2r49p?usp=drive_link" TargetMode="External"/><Relationship Id="rId7" Type="http://schemas.openxmlformats.org/officeDocument/2006/relationships/hyperlink" Target="https://drive.google.com/drive/folders/1H_pWGwKPNC6uA-zdRYxa3PKzNpb5VjyI?usp=drive_link" TargetMode="External"/><Relationship Id="rId145" Type="http://schemas.openxmlformats.org/officeDocument/2006/relationships/hyperlink" Target="https://drive.google.com/drive/folders/1JL3YlnR5kzCPQZqTplvj9q_9zrsK-uTf?usp=drive_link" TargetMode="External"/><Relationship Id="rId266" Type="http://schemas.openxmlformats.org/officeDocument/2006/relationships/hyperlink" Target="https://drive.google.com/drive/folders/1i_1YDJawvpGyer3ohe3e-ss9GmlmmyDF?usp=drive_link" TargetMode="External"/><Relationship Id="rId387" Type="http://schemas.openxmlformats.org/officeDocument/2006/relationships/hyperlink" Target="https://drive.google.com/drive/folders/1wRhK9sPVzLZy0xMskFX7FKu951kfZWOb?usp=drive_link" TargetMode="External"/><Relationship Id="rId8" Type="http://schemas.openxmlformats.org/officeDocument/2006/relationships/hyperlink" Target="https://drive.google.com/drive/folders/16GRdXPhM0GrfVwMMiRBS4mtOV3bASrdC?usp=drive_link" TargetMode="External"/><Relationship Id="rId144" Type="http://schemas.openxmlformats.org/officeDocument/2006/relationships/hyperlink" Target="https://drive.google.com/drive/folders/173EuH7RZfKYrBlXK2CDY__A4rBpgdvTZ?usp=drive_link" TargetMode="External"/><Relationship Id="rId265" Type="http://schemas.openxmlformats.org/officeDocument/2006/relationships/hyperlink" Target="https://drive.google.com/drive/folders/1CgIK0yngK25XupIxdtI26q5tMFs-SCbV?usp=drive_link" TargetMode="External"/><Relationship Id="rId386" Type="http://schemas.openxmlformats.org/officeDocument/2006/relationships/hyperlink" Target="https://drive.google.com/drive/folders/1B1YWN7tWGdMG9KH_OmVD3C5XFPbUvS4w?usp=drive_link" TargetMode="External"/><Relationship Id="rId260" Type="http://schemas.openxmlformats.org/officeDocument/2006/relationships/hyperlink" Target="https://drive.google.com/drive/folders/1hSeDBrUSBQ4QFNDJMCWpCAYYry_RnZwo?usp=drive_link" TargetMode="External"/><Relationship Id="rId381" Type="http://schemas.openxmlformats.org/officeDocument/2006/relationships/hyperlink" Target="https://drive.google.com/drive/folders/1u_zUGQYJilUw4dM6fZHtGuOd_LEGcnXy?usp=drive_link" TargetMode="External"/><Relationship Id="rId380" Type="http://schemas.openxmlformats.org/officeDocument/2006/relationships/hyperlink" Target="https://drive.google.com/drive/folders/1EzREFUTYIuF7ooa71KM4fCJtyYOp9Tpq?usp=drive_link" TargetMode="External"/><Relationship Id="rId139" Type="http://schemas.openxmlformats.org/officeDocument/2006/relationships/hyperlink" Target="https://drive.google.com/drive/folders/1eFI-OpnV-slg_Q8kIc3wsW__QmWLnAy-?usp=drive_link" TargetMode="External"/><Relationship Id="rId138" Type="http://schemas.openxmlformats.org/officeDocument/2006/relationships/hyperlink" Target="https://drive.google.com/drive/folders/1bB_u9QNUqsj8w_c9YTUFMIn7cNRbcowY?usp=drive_link" TargetMode="External"/><Relationship Id="rId259" Type="http://schemas.openxmlformats.org/officeDocument/2006/relationships/hyperlink" Target="http://jd.id/" TargetMode="External"/><Relationship Id="rId137" Type="http://schemas.openxmlformats.org/officeDocument/2006/relationships/hyperlink" Target="https://drive.google.com/drive/folders/1INt8AKiJ4wKKMQYlIY5A0E7y-3OoH8BA?usp=drive_link" TargetMode="External"/><Relationship Id="rId258" Type="http://schemas.openxmlformats.org/officeDocument/2006/relationships/hyperlink" Target="http://jd.id/" TargetMode="External"/><Relationship Id="rId379" Type="http://schemas.openxmlformats.org/officeDocument/2006/relationships/hyperlink" Target="https://drive.google.com/drive/folders/1U9wuZv3FzI7EpaBkPC70i1OvXb46_-EC?usp=drive_link" TargetMode="External"/><Relationship Id="rId132" Type="http://schemas.openxmlformats.org/officeDocument/2006/relationships/hyperlink" Target="https://drive.google.com/drive/folders/1X1BWPk9MzWgA3sXaa_8nZOHwTK9FnQLl?usp=drive_link" TargetMode="External"/><Relationship Id="rId253" Type="http://schemas.openxmlformats.org/officeDocument/2006/relationships/hyperlink" Target="https://drive.google.com/drive/folders/1e2PDx6ROxjJxV1k6KH3d9rKc6UQQ2vM3?usp=drive_link" TargetMode="External"/><Relationship Id="rId374" Type="http://schemas.openxmlformats.org/officeDocument/2006/relationships/hyperlink" Target="https://drive.google.com/drive/folders/1_wKk405U0jU7wk2EGVcedb7VNSepx5ms?usp=drive_link" TargetMode="External"/><Relationship Id="rId495" Type="http://schemas.openxmlformats.org/officeDocument/2006/relationships/hyperlink" Target="https://drive.google.com/drive/folders/1_qr94r3vgZ0Q4dx01vUbtBDzjwXLbrot?usp=drive_link" TargetMode="External"/><Relationship Id="rId131" Type="http://schemas.openxmlformats.org/officeDocument/2006/relationships/hyperlink" Target="https://drive.google.com/drive/folders/1dE0y4lIuh_li0rFbEQSEIhhW7inRd35i?usp=drive_link" TargetMode="External"/><Relationship Id="rId252" Type="http://schemas.openxmlformats.org/officeDocument/2006/relationships/hyperlink" Target="https://drive.google.com/drive/folders/1QOn1GAuw7ffi0B6JXywuRThF_UPJLdUv?usp=drive_link" TargetMode="External"/><Relationship Id="rId373" Type="http://schemas.openxmlformats.org/officeDocument/2006/relationships/hyperlink" Target="https://drive.google.com/drive/folders/1bWV5P4Xtn1Bzpvebmo37llZRIr19WvI5?usp=drive_link" TargetMode="External"/><Relationship Id="rId494" Type="http://schemas.openxmlformats.org/officeDocument/2006/relationships/hyperlink" Target="https://drive.google.com/drive/folders/1er9ebi0zr4xmYAJqfayn-UlZ6PgZ6rs9?usp=drive_link" TargetMode="External"/><Relationship Id="rId130" Type="http://schemas.openxmlformats.org/officeDocument/2006/relationships/hyperlink" Target="https://drive.google.com/drive/folders/19alIvIAjCg9vhnkNQMgGkMYVbGir9xp_?usp=drive_link" TargetMode="External"/><Relationship Id="rId251" Type="http://schemas.openxmlformats.org/officeDocument/2006/relationships/hyperlink" Target="https://drive.google.com/drive/folders/1oh8WqcrRI1cjwfuF1R88jPcsOZiMc5kZ?usp=drive_link" TargetMode="External"/><Relationship Id="rId372" Type="http://schemas.openxmlformats.org/officeDocument/2006/relationships/hyperlink" Target="https://drive.google.com/drive/folders/1xfOaI_oDnE7lnaX_-HwHN06hqwrVucL2?usp=drive_link" TargetMode="External"/><Relationship Id="rId493" Type="http://schemas.openxmlformats.org/officeDocument/2006/relationships/hyperlink" Target="https://drive.google.com/drive/folders/1SwbHeCohPwe0gWaijUVBQxx5hxWfmxIg?usp=drive_link" TargetMode="External"/><Relationship Id="rId250" Type="http://schemas.openxmlformats.org/officeDocument/2006/relationships/hyperlink" Target="https://drive.google.com/drive/folders/1vY7W4qblt_Yp5QcQbEZ6waQlCk4yUjbk?usp=drive_link" TargetMode="External"/><Relationship Id="rId371" Type="http://schemas.openxmlformats.org/officeDocument/2006/relationships/hyperlink" Target="https://drive.google.com/drive/folders/1giMMogvMk7uWdqUfV89hL4DPOsq6aeKz?usp=drive_link" TargetMode="External"/><Relationship Id="rId492" Type="http://schemas.openxmlformats.org/officeDocument/2006/relationships/hyperlink" Target="https://drive.google.com/drive/folders/1AeMJNUeW1Esbfg80ryYSDP3sN-N4SBdM?usp=drive_link" TargetMode="External"/><Relationship Id="rId136" Type="http://schemas.openxmlformats.org/officeDocument/2006/relationships/hyperlink" Target="https://drive.google.com/drive/folders/1k2OVvcxbQcEoTD3rtxkuBaSQye5Wet-2?usp=drive_link" TargetMode="External"/><Relationship Id="rId257" Type="http://schemas.openxmlformats.org/officeDocument/2006/relationships/hyperlink" Target="https://drive.google.com/drive/folders/180veZKoAd7Egpj7yBvofKn3bZPo7QYVF?usp=drive_link" TargetMode="External"/><Relationship Id="rId378" Type="http://schemas.openxmlformats.org/officeDocument/2006/relationships/hyperlink" Target="https://drive.google.com/drive/folders/1Izhhf8-53gi8RNsQ9LPPJjtFKZK-8uY4?usp=drive_link" TargetMode="External"/><Relationship Id="rId499" Type="http://schemas.openxmlformats.org/officeDocument/2006/relationships/hyperlink" Target="https://drive.google.com/drive/folders/16Hkd6QajbJSWjcOS3VMBsANeJqI5ORoi?usp=drive_link" TargetMode="External"/><Relationship Id="rId135" Type="http://schemas.openxmlformats.org/officeDocument/2006/relationships/hyperlink" Target="https://drive.google.com/drive/folders/1p7tmnvJ8fyKgHGP2gafSQR0XV-5d6a-D?usp=drive_link" TargetMode="External"/><Relationship Id="rId256" Type="http://schemas.openxmlformats.org/officeDocument/2006/relationships/hyperlink" Target="https://drive.google.com/drive/folders/1h_R9k3TgScPygdk9jLTDqheCwrJBdi8c?usp=drive_link" TargetMode="External"/><Relationship Id="rId377" Type="http://schemas.openxmlformats.org/officeDocument/2006/relationships/hyperlink" Target="https://drive.google.com/drive/folders/1-aJnVLbUxAMlTPRPcN1icH2sYB4sYqM8?usp=drive_link" TargetMode="External"/><Relationship Id="rId498" Type="http://schemas.openxmlformats.org/officeDocument/2006/relationships/hyperlink" Target="https://drive.google.com/drive/folders/1g5Amw_cEMPcLoBF1SLCvI2a936w0zq9D?usp=drive_link" TargetMode="External"/><Relationship Id="rId134" Type="http://schemas.openxmlformats.org/officeDocument/2006/relationships/hyperlink" Target="https://drive.google.com/drive/folders/1-PPp46CvmBI0voW9i2Bg4_hXvW7s2R6y?usp=drive_link" TargetMode="External"/><Relationship Id="rId255" Type="http://schemas.openxmlformats.org/officeDocument/2006/relationships/hyperlink" Target="https://drive.google.com/drive/folders/1d7IYUO9DK6ra-DoE1Pwh5XxWBrH0kL7m?usp=drive_link" TargetMode="External"/><Relationship Id="rId376" Type="http://schemas.openxmlformats.org/officeDocument/2006/relationships/hyperlink" Target="https://drive.google.com/drive/folders/1o0OkTpaKuXP11SbydnehNOmmqs35bRiz?usp=drive_link" TargetMode="External"/><Relationship Id="rId497" Type="http://schemas.openxmlformats.org/officeDocument/2006/relationships/hyperlink" Target="https://drive.google.com/drive/folders/1LefrwpxqVGq3DytSYO0jhQBd5r8TEDnf?usp=drive_link" TargetMode="External"/><Relationship Id="rId133" Type="http://schemas.openxmlformats.org/officeDocument/2006/relationships/hyperlink" Target="https://drive.google.com/drive/folders/1IoVQlESGjhLorchPyvg0NH7MsjmwycdM?usp=drive_link" TargetMode="External"/><Relationship Id="rId254" Type="http://schemas.openxmlformats.org/officeDocument/2006/relationships/hyperlink" Target="https://drive.google.com/drive/folders/12rIaesrqcKUTRIkSogwudteKHJ-xwZSl?usp=drive_link" TargetMode="External"/><Relationship Id="rId375" Type="http://schemas.openxmlformats.org/officeDocument/2006/relationships/hyperlink" Target="https://drive.google.com/drive/folders/1KOgnGhaHtqa7_B-D4sgtOYBA_77TSz5t?usp=drive_link" TargetMode="External"/><Relationship Id="rId496" Type="http://schemas.openxmlformats.org/officeDocument/2006/relationships/hyperlink" Target="https://drive.google.com/drive/folders/1BFaz0ounYcCUzCAfZaQLwxi-x6gM0-LK?usp=drive_link" TargetMode="External"/><Relationship Id="rId172" Type="http://schemas.openxmlformats.org/officeDocument/2006/relationships/hyperlink" Target="https://drive.google.com/drive/folders/1hyn0-Xo4JhqaW9S4Tl3BWNLyvZjAxlNb?usp=drive_link" TargetMode="External"/><Relationship Id="rId293" Type="http://schemas.openxmlformats.org/officeDocument/2006/relationships/hyperlink" Target="https://drive.google.com/drive/folders/1Wh5x-7zhu-G7IyiexUkgcIwJ-RBVvGcq?usp=drive_link" TargetMode="External"/><Relationship Id="rId171" Type="http://schemas.openxmlformats.org/officeDocument/2006/relationships/hyperlink" Target="https://drive.google.com/drive/folders/1exO9Lxs0TFTD9NCfXuupruruBLuZ6vBs?usp=drive_link" TargetMode="External"/><Relationship Id="rId292" Type="http://schemas.openxmlformats.org/officeDocument/2006/relationships/hyperlink" Target="https://drive.google.com/drive/folders/1e-0DLseyrkgr5W_X8zGrc5ylIZBCdNKq?usp=drive_link" TargetMode="External"/><Relationship Id="rId170" Type="http://schemas.openxmlformats.org/officeDocument/2006/relationships/hyperlink" Target="https://drive.google.com/drive/folders/1weogkHrteFQi7D6CrG_ZLcvhJ3BxOeka?usp=drive_link" TargetMode="External"/><Relationship Id="rId291" Type="http://schemas.openxmlformats.org/officeDocument/2006/relationships/hyperlink" Target="https://drive.google.com/drive/folders/1kt3bM3oroOlNitUlYuXraHDXZsxUO7PI?usp=drive_link" TargetMode="External"/><Relationship Id="rId290" Type="http://schemas.openxmlformats.org/officeDocument/2006/relationships/hyperlink" Target="https://drive.google.com/drive/folders/1W_pJNlsIgLxuG20ggg093xEow4boYuAD?usp=drive_link" TargetMode="External"/><Relationship Id="rId165" Type="http://schemas.openxmlformats.org/officeDocument/2006/relationships/hyperlink" Target="https://drive.google.com/drive/folders/1d9sQzPsSwGrC2dOjZAWsNsEsSesH-nvW?usp=drive_link" TargetMode="External"/><Relationship Id="rId286" Type="http://schemas.openxmlformats.org/officeDocument/2006/relationships/hyperlink" Target="https://drive.google.com/drive/folders/1AMC3nuC0SDDhAUn4eMybnVX9j0q5s_-G?usp=drive_link" TargetMode="External"/><Relationship Id="rId164" Type="http://schemas.openxmlformats.org/officeDocument/2006/relationships/hyperlink" Target="https://drive.google.com/drive/folders/1qaHfuzH1zwrhXqKNq7KeLNvO0sSzM9X3?usp=drive_link" TargetMode="External"/><Relationship Id="rId285" Type="http://schemas.openxmlformats.org/officeDocument/2006/relationships/hyperlink" Target="https://drive.google.com/drive/folders/1tXYNxqMUEnHfjJHOaEOJfD97hJylGbRV?usp=drive_link" TargetMode="External"/><Relationship Id="rId163" Type="http://schemas.openxmlformats.org/officeDocument/2006/relationships/hyperlink" Target="https://drive.google.com/drive/folders/1zVIWsK6J1i8fuMrHA6yfLU_g6F1vXzff?usp=drive_link" TargetMode="External"/><Relationship Id="rId284" Type="http://schemas.openxmlformats.org/officeDocument/2006/relationships/hyperlink" Target="https://drive.google.com/drive/folders/1wG2Yc3bi9BPVtWWJ7sJ1JwTxsGTd9Efy?usp=drive_link" TargetMode="External"/><Relationship Id="rId162" Type="http://schemas.openxmlformats.org/officeDocument/2006/relationships/hyperlink" Target="https://drive.google.com/drive/folders/1HY5TAMbiIvU7ReHZqoo-DstJGFpfus9Y?usp=drive_link" TargetMode="External"/><Relationship Id="rId283" Type="http://schemas.openxmlformats.org/officeDocument/2006/relationships/hyperlink" Target="https://drive.google.com/drive/folders/1iwS-ozjHeeMiAc1jRUQmSQEmhaxYz6PJ?usp=drive_link" TargetMode="External"/><Relationship Id="rId169" Type="http://schemas.openxmlformats.org/officeDocument/2006/relationships/hyperlink" Target="https://drive.google.com/drive/folders/1QoNWfRDemCQ8YpBiLKnw8OSJpK7yBn_S?usp=drive_link" TargetMode="External"/><Relationship Id="rId168" Type="http://schemas.openxmlformats.org/officeDocument/2006/relationships/hyperlink" Target="https://drive.google.com/drive/folders/1YblxOkd8QnXC3ykHqjcrQ3d1b3_-eJ0a?usp=sharing" TargetMode="External"/><Relationship Id="rId289" Type="http://schemas.openxmlformats.org/officeDocument/2006/relationships/hyperlink" Target="https://drive.google.com/drive/folders/1rQUv4x18-Ho-DB-oQNav3JV88c3AmGTB?usp=drive_link" TargetMode="External"/><Relationship Id="rId167" Type="http://schemas.openxmlformats.org/officeDocument/2006/relationships/hyperlink" Target="https://drive.google.com/drive/folders/1AU9aGEBBGYBpBpaKrbz1D6C2LUI61xDa" TargetMode="External"/><Relationship Id="rId288" Type="http://schemas.openxmlformats.org/officeDocument/2006/relationships/hyperlink" Target="https://drive.google.com/drive/folders/11dxY5kzK1Wlwfjm7K7C_M8dK2FlHm51T?usp=drive_link" TargetMode="External"/><Relationship Id="rId166" Type="http://schemas.openxmlformats.org/officeDocument/2006/relationships/hyperlink" Target="https://drive.google.com/drive/folders/1qY8QshUakZzQ3brON0yiKi5AQ783rZBo?usp=drive_link" TargetMode="External"/><Relationship Id="rId287" Type="http://schemas.openxmlformats.org/officeDocument/2006/relationships/hyperlink" Target="https://drive.google.com/drive/folders/1YhEvqODPKugwtVN-o5xG3PhTmf6AZcmO?usp=drive_link" TargetMode="External"/><Relationship Id="rId161" Type="http://schemas.openxmlformats.org/officeDocument/2006/relationships/hyperlink" Target="https://drive.google.com/drive/folders/1izvwWxCxTnzGyvqPVsInR6ANY9tMRFnO?usp=drive_link" TargetMode="External"/><Relationship Id="rId282" Type="http://schemas.openxmlformats.org/officeDocument/2006/relationships/hyperlink" Target="https://drive.google.com/drive/folders/1_QuWM3mJW7wf9NhrA0zO3y1sMhTSCqHZ?usp=drive_link" TargetMode="External"/><Relationship Id="rId160" Type="http://schemas.openxmlformats.org/officeDocument/2006/relationships/hyperlink" Target="https://drive.google.com/drive/folders/1UT2GhDB8u-qx3t8VcxbpFN5hSnuWY3aj?usp=drive_link" TargetMode="External"/><Relationship Id="rId281" Type="http://schemas.openxmlformats.org/officeDocument/2006/relationships/hyperlink" Target="https://drive.google.com/drive/folders/1qGDjFPo9DOvZOvjZfoJci3kgUQuJ40-u?usp=drive_link" TargetMode="External"/><Relationship Id="rId280" Type="http://schemas.openxmlformats.org/officeDocument/2006/relationships/hyperlink" Target="https://drive.google.com/drive/folders/1TZgcs1NsGIhlc0ucAeiUeYffMT_UmnW2?usp=drive_link" TargetMode="External"/><Relationship Id="rId159" Type="http://schemas.openxmlformats.org/officeDocument/2006/relationships/hyperlink" Target="https://drive.google.com/drive/folders/1zVIWsK6J1i8fuMrHA6yfLU_g6F1vXzff?usp=drive_link" TargetMode="External"/><Relationship Id="rId154" Type="http://schemas.openxmlformats.org/officeDocument/2006/relationships/hyperlink" Target="https://drive.google.com/drive/folders/1Q6GOTcgUPx2WpybNpMfz0gYwuknmb7El?usp=drive_link" TargetMode="External"/><Relationship Id="rId275" Type="http://schemas.openxmlformats.org/officeDocument/2006/relationships/hyperlink" Target="https://drive.google.com/drive/folders/1AYnu7mn82fqhscPZJLCVFw_TNKGSGP95?usp=drive_link" TargetMode="External"/><Relationship Id="rId396" Type="http://schemas.openxmlformats.org/officeDocument/2006/relationships/hyperlink" Target="https://drive.google.com/drive/folders/14i9trrTZJceZEZg-UtamGOC15piMWgST?usp=drive_link" TargetMode="External"/><Relationship Id="rId153" Type="http://schemas.openxmlformats.org/officeDocument/2006/relationships/hyperlink" Target="https://drive.google.com/drive/folders/18sAoIztVqwAaE3Dk2icn3ceC2F20u-K8?usp=drive_link" TargetMode="External"/><Relationship Id="rId274" Type="http://schemas.openxmlformats.org/officeDocument/2006/relationships/hyperlink" Target="https://drive.google.com/drive/folders/1Y8LAvEiGMkJ4v6GIXIaEhEZ0BRyu01-q?usp=drive_link" TargetMode="External"/><Relationship Id="rId395" Type="http://schemas.openxmlformats.org/officeDocument/2006/relationships/hyperlink" Target="https://drive.google.com/drive/folders/1BJrw1ZsS-qvqYPN1hO_Q3O-juvLKDooA?usp=drive_link" TargetMode="External"/><Relationship Id="rId152" Type="http://schemas.openxmlformats.org/officeDocument/2006/relationships/hyperlink" Target="https://drive.google.com/drive/folders/1fIyYgg5-EJUCq6oPi_BMzFeWhBPitP8w?usp=drive_link" TargetMode="External"/><Relationship Id="rId273" Type="http://schemas.openxmlformats.org/officeDocument/2006/relationships/hyperlink" Target="https://drive.google.com/drive/folders/1M4QZnuuM7xnj1Y69blbR66j3rr9vsWBz?usp=drive_link" TargetMode="External"/><Relationship Id="rId394" Type="http://schemas.openxmlformats.org/officeDocument/2006/relationships/hyperlink" Target="https://drive.google.com/drive/folders/1OxBztm_KOFu0LkSGkFMgAJM84WEt12SP?usp=drive_link" TargetMode="External"/><Relationship Id="rId151" Type="http://schemas.openxmlformats.org/officeDocument/2006/relationships/hyperlink" Target="https://drive.google.com/drive/folders/1VolQhoFkLk5CpdywJVXvpxYIZNIQKcYu?usp=drive_link" TargetMode="External"/><Relationship Id="rId272" Type="http://schemas.openxmlformats.org/officeDocument/2006/relationships/hyperlink" Target="https://drive.google.com/drive/folders/1Ey6mGX69yv-2BmLrG63fKs8PxVRSVw4S?usp=drive_link" TargetMode="External"/><Relationship Id="rId393" Type="http://schemas.openxmlformats.org/officeDocument/2006/relationships/hyperlink" Target="https://drive.google.com/drive/folders/1DmcG6IGAb3yjOLJ8l2rPP3bsHkOqvhAu?usp=drive_link" TargetMode="External"/><Relationship Id="rId158" Type="http://schemas.openxmlformats.org/officeDocument/2006/relationships/hyperlink" Target="https://drive.google.com/drive/folders/15rh-JbEUAR38Ay2SFJSgsgC6Pf_7IMhS?usp=drive_link" TargetMode="External"/><Relationship Id="rId279" Type="http://schemas.openxmlformats.org/officeDocument/2006/relationships/hyperlink" Target="https://drive.google.com/drive/folders/1Z8NMxMLPebzxCvjb1FZczVBVZPpdlEYI?usp=drive_link" TargetMode="External"/><Relationship Id="rId157" Type="http://schemas.openxmlformats.org/officeDocument/2006/relationships/hyperlink" Target="https://drive.google.com/drive/folders/1izvwWxCxTnzGyvqPVsInR6ANY9tMRFnO?usp=drive_link" TargetMode="External"/><Relationship Id="rId278" Type="http://schemas.openxmlformats.org/officeDocument/2006/relationships/hyperlink" Target="https://drive.google.com/drive/folders/1Wh5x-7zhu-G7IyiexUkgcIwJ-RBVvGcq?usp=drive_link" TargetMode="External"/><Relationship Id="rId399" Type="http://schemas.openxmlformats.org/officeDocument/2006/relationships/hyperlink" Target="https://drive.google.com/drive/folders/1inO71bkjK1OQDojd_rn5ONUScy0S2PAF?usp=drive_link" TargetMode="External"/><Relationship Id="rId156" Type="http://schemas.openxmlformats.org/officeDocument/2006/relationships/hyperlink" Target="https://drive.google.com/drive/folders/1fBTKVqJdnJLR8zBv-Ct6iNyQ95RbOtcJ?usp=drive_link" TargetMode="External"/><Relationship Id="rId277" Type="http://schemas.openxmlformats.org/officeDocument/2006/relationships/hyperlink" Target="https://drive.google.com/drive/folders/1e-0DLseyrkgr5W_X8zGrc5ylIZBCdNKq?usp=drive_link" TargetMode="External"/><Relationship Id="rId398" Type="http://schemas.openxmlformats.org/officeDocument/2006/relationships/hyperlink" Target="https://drive.google.com/drive/folders/1p_ORtZFsUspzmBx19MTzUGP81CgQCg3z?usp=drive_link" TargetMode="External"/><Relationship Id="rId155" Type="http://schemas.openxmlformats.org/officeDocument/2006/relationships/hyperlink" Target="https://drive.google.com/drive/folders/1wGqM7Fr5jl5bXjs_utedJ2IDSXe_UOYI?usp=drive_link" TargetMode="External"/><Relationship Id="rId276" Type="http://schemas.openxmlformats.org/officeDocument/2006/relationships/hyperlink" Target="https://drive.google.com/drive/folders/1kEu2LjkVO3Jwd5lAvXcXS1YJHgrkZwwE?usp=drive_link" TargetMode="External"/><Relationship Id="rId397" Type="http://schemas.openxmlformats.org/officeDocument/2006/relationships/hyperlink" Target="https://drive.google.com/drive/folders/1kvkl45QAN1sotYjBCGfDq-2yNwScrAxV?usp=drive_link" TargetMode="External"/><Relationship Id="rId40" Type="http://schemas.openxmlformats.org/officeDocument/2006/relationships/hyperlink" Target="https://drive.google.com/drive/folders/1dg1ewTIc5Cj25Z019rbOnmE89q_LEIpg?usp=drive_link" TargetMode="External"/><Relationship Id="rId42" Type="http://schemas.openxmlformats.org/officeDocument/2006/relationships/hyperlink" Target="https://drive.google.com/drive/folders/1ouGgDztQyIJY1nQxeFWdVGST1OA-My2j?usp=drive_link" TargetMode="External"/><Relationship Id="rId41" Type="http://schemas.openxmlformats.org/officeDocument/2006/relationships/hyperlink" Target="https://drive.google.com/drive/folders/17DEaAHi8NcuFDYkZ-bZYMxbV4Vh9uO17?usp=drive_link" TargetMode="External"/><Relationship Id="rId44" Type="http://schemas.openxmlformats.org/officeDocument/2006/relationships/hyperlink" Target="https://drive.google.com/drive/folders/1qyukHNK_efLXS0tsoq01sUcIc4upfz1T?usp=drive_link" TargetMode="External"/><Relationship Id="rId43" Type="http://schemas.openxmlformats.org/officeDocument/2006/relationships/hyperlink" Target="https://drive.google.com/drive/folders/1u8MaaO9AEhigNrQLJA8SqVv2N_n_kG5B?usp=drive_link" TargetMode="External"/><Relationship Id="rId46" Type="http://schemas.openxmlformats.org/officeDocument/2006/relationships/hyperlink" Target="https://drive.google.com/drive/folders/1XSxiQ6biOYZYWzZETZsw7IshrkI1LbsO?usp=drive_link" TargetMode="External"/><Relationship Id="rId45" Type="http://schemas.openxmlformats.org/officeDocument/2006/relationships/hyperlink" Target="https://drive.google.com/drive/folders/1sdOFP9a679qpjt4uQXYG5RzU6L-Mq_X7?usp=drive_link" TargetMode="External"/><Relationship Id="rId509" Type="http://schemas.openxmlformats.org/officeDocument/2006/relationships/hyperlink" Target="https://drive.google.com/drive/folders/1jBZfuDGNHIB6ShYR0oZJeFnJOmllD17P?usp=drive_link" TargetMode="External"/><Relationship Id="rId508" Type="http://schemas.openxmlformats.org/officeDocument/2006/relationships/hyperlink" Target="https://drive.google.com/drive/folders/16_N3X_AvOqY5eW2eAlknuAE1J88xSx1j?usp=drive_link" TargetMode="External"/><Relationship Id="rId629" Type="http://schemas.openxmlformats.org/officeDocument/2006/relationships/hyperlink" Target="https://drive.google.com/drive/folders/1kejMjSy_mtTw4GYgkC3bkdFFBI3YOCFb?usp=drive_link" TargetMode="External"/><Relationship Id="rId503" Type="http://schemas.openxmlformats.org/officeDocument/2006/relationships/hyperlink" Target="https://drive.google.com/drive/folders/1Yqxzif-aHhCM0-RApH5MfThlAq4ueH7L?usp=drive_link" TargetMode="External"/><Relationship Id="rId624" Type="http://schemas.openxmlformats.org/officeDocument/2006/relationships/hyperlink" Target="https://drive.google.com/drive/folders/1qveRjctVlIZISmOEG87VzvfRc951CoUv?usp=drive_link" TargetMode="External"/><Relationship Id="rId502" Type="http://schemas.openxmlformats.org/officeDocument/2006/relationships/hyperlink" Target="https://drive.google.com/drive/folders/1oxGdhIcXrfeSiFAVN-WWEE7S89hW6hTA?usp=drive_link" TargetMode="External"/><Relationship Id="rId623" Type="http://schemas.openxmlformats.org/officeDocument/2006/relationships/hyperlink" Target="https://drive.google.com/drive/folders/1tJuD1Hb6nxLFKOXF8Y5_ztWAKVYypSb4" TargetMode="External"/><Relationship Id="rId501" Type="http://schemas.openxmlformats.org/officeDocument/2006/relationships/hyperlink" Target="https://drive.google.com/drive/folders/1tqKmRqnfn1DAKzHrL5x0llwzsWSCVX4h?usp=drive_link" TargetMode="External"/><Relationship Id="rId622" Type="http://schemas.openxmlformats.org/officeDocument/2006/relationships/hyperlink" Target="https://drive.google.com/drive/folders/1FG3Tg_Xmd5VcJgTWa0WWdT-wJ5L1s0Dg" TargetMode="External"/><Relationship Id="rId500" Type="http://schemas.openxmlformats.org/officeDocument/2006/relationships/hyperlink" Target="https://drive.google.com/drive/folders/1VDY41zSewuyrqDCfGGMsh5VzlI3i2Ozu?usp=drive_link" TargetMode="External"/><Relationship Id="rId621" Type="http://schemas.openxmlformats.org/officeDocument/2006/relationships/hyperlink" Target="https://drive.google.com/drive/folders/1Mvm5ncvyx8KLLhlEat7xJ3c6LmWu4Xsj" TargetMode="External"/><Relationship Id="rId507" Type="http://schemas.openxmlformats.org/officeDocument/2006/relationships/hyperlink" Target="https://drive.google.com/drive/folders/1QhrSa_rDJYwqnEHaWg_JvA5fjA5eE3Dt?usp=drive_link" TargetMode="External"/><Relationship Id="rId628" Type="http://schemas.openxmlformats.org/officeDocument/2006/relationships/hyperlink" Target="https://drive.google.com/drive/folders/1RsZJ4yFHeD0k_XPiNtCP1A8v3yqcLOpx?usp=drive_link" TargetMode="External"/><Relationship Id="rId506" Type="http://schemas.openxmlformats.org/officeDocument/2006/relationships/hyperlink" Target="https://drive.google.com/drive/folders/1q8GqMZC9e4WchYVGrlBMGWs-j2EJHCxQ?usp=drive_link" TargetMode="External"/><Relationship Id="rId627" Type="http://schemas.openxmlformats.org/officeDocument/2006/relationships/hyperlink" Target="https://drive.google.com/drive/folders/1BJRPycbPpglFLh70KJlMqDkOkE2yV1W1?usp=drive_link" TargetMode="External"/><Relationship Id="rId505" Type="http://schemas.openxmlformats.org/officeDocument/2006/relationships/hyperlink" Target="https://drive.google.com/drive/folders/1c2hUs1SY7WACwi7qeeLT1b8CddCBFPp2?usp=drive_link" TargetMode="External"/><Relationship Id="rId626" Type="http://schemas.openxmlformats.org/officeDocument/2006/relationships/hyperlink" Target="https://drive.google.com/drive/folders/1nGwljdIqQ66P0dBKYDNWz9UhtGrT2mVH?usp=drive_link" TargetMode="External"/><Relationship Id="rId504" Type="http://schemas.openxmlformats.org/officeDocument/2006/relationships/hyperlink" Target="https://drive.google.com/drive/folders/12jo0K5Y3Ubz7LlMArwfXp5eUZtQfh_7i?usp=drive_link" TargetMode="External"/><Relationship Id="rId625" Type="http://schemas.openxmlformats.org/officeDocument/2006/relationships/hyperlink" Target="https://drive.google.com/drive/folders/1ATiUDavy-7sCLE4_mbbFPyWv25B20m48?usp=drive_link" TargetMode="External"/><Relationship Id="rId48" Type="http://schemas.openxmlformats.org/officeDocument/2006/relationships/hyperlink" Target="https://drive.google.com/drive/folders/1L0gN3OW4_nR-7ymV75gV9EI_SQ77vQlR?usp=drive_link" TargetMode="External"/><Relationship Id="rId47" Type="http://schemas.openxmlformats.org/officeDocument/2006/relationships/hyperlink" Target="https://drive.google.com/drive/folders/1-F4KzCAUyWHBVwqk0JVa3-AJjq2QDIzh?usp=drive_link" TargetMode="External"/><Relationship Id="rId49" Type="http://schemas.openxmlformats.org/officeDocument/2006/relationships/hyperlink" Target="https://drive.google.com/drive/folders/1uuR9OZKcwBnNCtGFKVpnYEjBNJqqPlzj?usp=drive_link" TargetMode="External"/><Relationship Id="rId620" Type="http://schemas.openxmlformats.org/officeDocument/2006/relationships/hyperlink" Target="https://drive.google.com/drive/folders/1YXrpMbrIKaFc5Qc5_cT8eqyEDaJTtYrl" TargetMode="External"/><Relationship Id="rId31" Type="http://schemas.openxmlformats.org/officeDocument/2006/relationships/hyperlink" Target="https://drive.google.com/drive/folders/10tlxLn35J2UJ-ZuKxs2mrOnAMRqSewB0?usp=drive_link" TargetMode="External"/><Relationship Id="rId30" Type="http://schemas.openxmlformats.org/officeDocument/2006/relationships/hyperlink" Target="https://drive.google.com/drive/folders/16uI5yd1zSsT0AqSfb7M6SuDfp5Ql9X6R?usp=drive_link" TargetMode="External"/><Relationship Id="rId33" Type="http://schemas.openxmlformats.org/officeDocument/2006/relationships/hyperlink" Target="https://drive.google.com/drive/folders/1dX0WxbEa5jA9kvAm8_h1RooLbfxRMG9-?usp=drive_link" TargetMode="External"/><Relationship Id="rId32" Type="http://schemas.openxmlformats.org/officeDocument/2006/relationships/hyperlink" Target="https://drive.google.com/drive/folders/1QB5LZGhxtwEP1sYnLbT-Y1RE9JC9tqbV?usp=drive_link" TargetMode="External"/><Relationship Id="rId35" Type="http://schemas.openxmlformats.org/officeDocument/2006/relationships/hyperlink" Target="https://drive.google.com/drive/folders/17DEaAHi8NcuFDYkZ-bZYMxbV4Vh9uO17?usp=drive_link" TargetMode="External"/><Relationship Id="rId34" Type="http://schemas.openxmlformats.org/officeDocument/2006/relationships/hyperlink" Target="https://drive.google.com/drive/folders/1dg1ewTIc5Cj25Z019rbOnmE89q_LEIpg?usp=drive_link" TargetMode="External"/><Relationship Id="rId619" Type="http://schemas.openxmlformats.org/officeDocument/2006/relationships/hyperlink" Target="https://drive.google.com/drive/folders/1IvCJZh-Z0sQIVkPDCzw8dWK96G7xGQem" TargetMode="External"/><Relationship Id="rId618" Type="http://schemas.openxmlformats.org/officeDocument/2006/relationships/hyperlink" Target="https://drive.google.com/drive/folders/1_CEhK555_GzQFkm_dcj-dxg5BXWrCBMb?usp=drive_link" TargetMode="External"/><Relationship Id="rId613" Type="http://schemas.openxmlformats.org/officeDocument/2006/relationships/hyperlink" Target="https://drive.google.com/drive/folders/1p-6utKcPys3vEO-54Vxdizd1i3O8Y5XB?usp=drive_link" TargetMode="External"/><Relationship Id="rId612" Type="http://schemas.openxmlformats.org/officeDocument/2006/relationships/hyperlink" Target="https://drive.google.com/drive/folders/1Ri7twDVB3sevY19kM_--Zb1K8upuiWS-?usp=drive_link" TargetMode="External"/><Relationship Id="rId611" Type="http://schemas.openxmlformats.org/officeDocument/2006/relationships/hyperlink" Target="https://drive.google.com/drive/folders/19NFV9PdMg1cXJ2Vcv4mxY8coGNTu4a1u?usp=drive_link" TargetMode="External"/><Relationship Id="rId610" Type="http://schemas.openxmlformats.org/officeDocument/2006/relationships/hyperlink" Target="https://drive.google.com/drive/folders/12jPNp5VAnMJX3L3Ibx_NBIRnGSTRX8uF?usp=drive_link" TargetMode="External"/><Relationship Id="rId617" Type="http://schemas.openxmlformats.org/officeDocument/2006/relationships/hyperlink" Target="https://drive.google.com/drive/folders/1DbjWOqaRgHaBQTH04WlmmPp41MlwjkKR?usp=drive_link" TargetMode="External"/><Relationship Id="rId616" Type="http://schemas.openxmlformats.org/officeDocument/2006/relationships/hyperlink" Target="https://drive.google.com/drive/folders/1fFn3wV439FscMi_ul91C_3Qdgl9nPYap?usp=drive_link" TargetMode="External"/><Relationship Id="rId615" Type="http://schemas.openxmlformats.org/officeDocument/2006/relationships/hyperlink" Target="https://drive.google.com/drive/folders/1qQ34Yh0nPiIxAfIcwa5FxI7QlsTK6jhw?usp=drive_link" TargetMode="External"/><Relationship Id="rId614" Type="http://schemas.openxmlformats.org/officeDocument/2006/relationships/hyperlink" Target="https://drive.google.com/drive/folders/1Mr7ytv2CLckyaM1TW2gd3POxtT07OTXw?usp=drive_link" TargetMode="External"/><Relationship Id="rId37" Type="http://schemas.openxmlformats.org/officeDocument/2006/relationships/hyperlink" Target="https://drive.google.com/drive/folders/1E2ARYxhA9EUQNlMGxSOSZVt7W940kPOL?usp=drive_link" TargetMode="External"/><Relationship Id="rId36" Type="http://schemas.openxmlformats.org/officeDocument/2006/relationships/hyperlink" Target="https://drive.google.com/drive/folders/19Gn3p01IMlFfstI7Et7L8l5tYsJs8hCJ?usp=drive_link" TargetMode="External"/><Relationship Id="rId39" Type="http://schemas.openxmlformats.org/officeDocument/2006/relationships/hyperlink" Target="https://drive.google.com/drive/folders/1zlft2SGrDImsdNz6koRDKa7V2335G21I?usp=drive_link" TargetMode="External"/><Relationship Id="rId38" Type="http://schemas.openxmlformats.org/officeDocument/2006/relationships/hyperlink" Target="https://drive.google.com/drive/folders/1CRODUOsQtpFU9gq0gL21AxPRf5F-DxIq?usp=drive_link" TargetMode="External"/><Relationship Id="rId20" Type="http://schemas.openxmlformats.org/officeDocument/2006/relationships/hyperlink" Target="https://drive.google.com/drive/folders/1ROhUhSwqN_9F6t4q8wDwdqHeHhoKdMRA?usp=drive_link" TargetMode="External"/><Relationship Id="rId22" Type="http://schemas.openxmlformats.org/officeDocument/2006/relationships/hyperlink" Target="https://drive.google.com/drive/folders/16Yj9758BXSoHX2s_WsoZYFpLXitCqv0Y?usp=drive_link" TargetMode="External"/><Relationship Id="rId21" Type="http://schemas.openxmlformats.org/officeDocument/2006/relationships/hyperlink" Target="https://drive.google.com/drive/folders/1WaYWSJF5sNpDxPwhgHd2X0cguyfAst07?usp=drive_link" TargetMode="External"/><Relationship Id="rId24" Type="http://schemas.openxmlformats.org/officeDocument/2006/relationships/hyperlink" Target="https://drive.google.com/drive/folders/1gwHo18hBylbEbmCZaU2wBog0Y2jmw4C7?usp=drive_link" TargetMode="External"/><Relationship Id="rId23" Type="http://schemas.openxmlformats.org/officeDocument/2006/relationships/hyperlink" Target="https://drive.google.com/drive/folders/1d_HH99CCatctP3SoP0fVEyuydiKcbCHP?usp=drive_link" TargetMode="External"/><Relationship Id="rId409" Type="http://schemas.openxmlformats.org/officeDocument/2006/relationships/hyperlink" Target="https://drive.google.com/drive/folders/1TQV6mDRlWEYKhbwIJG-ODLLePuTsywx3?usp=drive_link" TargetMode="External"/><Relationship Id="rId404" Type="http://schemas.openxmlformats.org/officeDocument/2006/relationships/hyperlink" Target="https://drive.google.com/drive/folders/11CUgc2HfPnNqR4lvJi5PzqOL3aJH-RcE?usp=drive_link" TargetMode="External"/><Relationship Id="rId525" Type="http://schemas.openxmlformats.org/officeDocument/2006/relationships/hyperlink" Target="https://drive.google.com/drive/folders/1gOfsK0Mpr9T9xEqxadp5H07MK3byyE4I?usp=drive_link" TargetMode="External"/><Relationship Id="rId646" Type="http://schemas.openxmlformats.org/officeDocument/2006/relationships/hyperlink" Target="https://drive.google.com/drive/folders/1GlnL9JGXc1x7Q68jKLxehFaUyvYoitgo?usp=drive_link" TargetMode="External"/><Relationship Id="rId403" Type="http://schemas.openxmlformats.org/officeDocument/2006/relationships/hyperlink" Target="https://drive.google.com/drive/folders/1YNvlbssy0SF-l0w1CsRM58scq8ptSu0t?usp=drive_link" TargetMode="External"/><Relationship Id="rId524" Type="http://schemas.openxmlformats.org/officeDocument/2006/relationships/hyperlink" Target="https://drive.google.com/drive/folders/1c2hUs1SY7WACwi7qeeLT1b8CddCBFPp2?usp=drive_link" TargetMode="External"/><Relationship Id="rId645" Type="http://schemas.openxmlformats.org/officeDocument/2006/relationships/hyperlink" Target="https://drive.google.com/drive/folders/11mupSaHFHDT7XVMXX9pUuTxQMYrB_K5K?usp=drive_link" TargetMode="External"/><Relationship Id="rId402" Type="http://schemas.openxmlformats.org/officeDocument/2006/relationships/hyperlink" Target="https://drive.google.com/drive/folders/1rX8kOl1zeu-u-eizd_xDTh4FMDQiZvnd?usp=drive_link" TargetMode="External"/><Relationship Id="rId523" Type="http://schemas.openxmlformats.org/officeDocument/2006/relationships/hyperlink" Target="https://drive.google.com/drive/folders/1vpGSt2CsBHue8fZFxa4XUxzAbWYX4ps5?usp=drive_link" TargetMode="External"/><Relationship Id="rId644" Type="http://schemas.openxmlformats.org/officeDocument/2006/relationships/hyperlink" Target="https://drive.google.com/drive/folders/1UzcZXaIjnebAkIYBN6QzZKgAqf5pIxcp?usp=drive_link" TargetMode="External"/><Relationship Id="rId401" Type="http://schemas.openxmlformats.org/officeDocument/2006/relationships/hyperlink" Target="https://drive.google.com/drive/folders/1Qz5h_n39kzVsstIQDFsNuYxyIQTuSwNz?usp=drive_link" TargetMode="External"/><Relationship Id="rId522" Type="http://schemas.openxmlformats.org/officeDocument/2006/relationships/hyperlink" Target="https://drive.google.com/drive/folders/1dD2hF7LFxhyNA6nxR0w648CVEAKBCTAK?usp=drive_link" TargetMode="External"/><Relationship Id="rId643" Type="http://schemas.openxmlformats.org/officeDocument/2006/relationships/hyperlink" Target="https://drive.google.com/drive/folders/1ybqb2jPzxAVQR4q57k44ecdz9XsR3P5e?usp=drive_link" TargetMode="External"/><Relationship Id="rId408" Type="http://schemas.openxmlformats.org/officeDocument/2006/relationships/hyperlink" Target="https://drive.google.com/drive/folders/1xhb4z-sfwbsiH8Wf0fIS7Qa8hLc0RGqT?usp=drive_link" TargetMode="External"/><Relationship Id="rId529" Type="http://schemas.openxmlformats.org/officeDocument/2006/relationships/hyperlink" Target="https://drive.google.com/drive/folders/1a1KyRfiunp4LTjj_l5MyCHRgClxm36lz?usp=drive_link" TargetMode="External"/><Relationship Id="rId407" Type="http://schemas.openxmlformats.org/officeDocument/2006/relationships/hyperlink" Target="https://drive.google.com/drive/folders/10iu5Gspmnim7Eic-9x6ce8gcQ8ZtO2I3?usp=drive_link" TargetMode="External"/><Relationship Id="rId528" Type="http://schemas.openxmlformats.org/officeDocument/2006/relationships/hyperlink" Target="https://drive.google.com/drive/folders/1U74JI7zzf0v0hUSwInAWH_0Oc7O4E_0u?usp=drive_link" TargetMode="External"/><Relationship Id="rId649" Type="http://schemas.openxmlformats.org/officeDocument/2006/relationships/hyperlink" Target="https://drive.google.com/drive/folders/1g--L6kMv0e20QjoktfRPboV4jgKz7cZu?usp=drive_link" TargetMode="External"/><Relationship Id="rId406" Type="http://schemas.openxmlformats.org/officeDocument/2006/relationships/hyperlink" Target="https://drive.google.com/drive/folders/1rMoFvj5xacETQO776RN1J5yeFy9TzP9X?usp=drive_link" TargetMode="External"/><Relationship Id="rId527" Type="http://schemas.openxmlformats.org/officeDocument/2006/relationships/hyperlink" Target="https://drive.google.com/drive/folders/1-pTRwMw_UERBGqaewusLpWNpFHycTq_1?usp=drive_link" TargetMode="External"/><Relationship Id="rId648" Type="http://schemas.openxmlformats.org/officeDocument/2006/relationships/hyperlink" Target="https://drive.google.com/drive/folders/1729f8NxiMEI_T-WPEkFtRX-MEK3jApbG?usp=drive_link" TargetMode="External"/><Relationship Id="rId405" Type="http://schemas.openxmlformats.org/officeDocument/2006/relationships/hyperlink" Target="https://drive.google.com/drive/folders/1FxN9ijfcvW1QYGqD-42ycQ6iBBG4mQWB?usp=drive_link" TargetMode="External"/><Relationship Id="rId526" Type="http://schemas.openxmlformats.org/officeDocument/2006/relationships/hyperlink" Target="https://drive.google.com/drive/folders/1Q7RRQdUKZ4HAg6ZTT1SDPX3Hp72KVt3g?usp=drive_link" TargetMode="External"/><Relationship Id="rId647" Type="http://schemas.openxmlformats.org/officeDocument/2006/relationships/hyperlink" Target="https://drive.google.com/drive/folders/1BKOP5kfyrDcy3XSnzdITvO-qdWTpKJBQ?usp=drive_link" TargetMode="External"/><Relationship Id="rId26" Type="http://schemas.openxmlformats.org/officeDocument/2006/relationships/hyperlink" Target="https://drive.google.com/drive/folders/1sW_4zrWZgskPKr9URED2ZEN8hyOPmF0Z?usp=drive_link" TargetMode="External"/><Relationship Id="rId25" Type="http://schemas.openxmlformats.org/officeDocument/2006/relationships/hyperlink" Target="https://drive.google.com/drive/folders/1x-HUuvTL647zQPyOFp8VWlOx7lrYavEh?usp=drive_link" TargetMode="External"/><Relationship Id="rId28" Type="http://schemas.openxmlformats.org/officeDocument/2006/relationships/hyperlink" Target="https://drive.google.com/drive/folders/1KuAouxg_6KXPY9TEeKv66_tLRjZQtJK0?usp=drive_link" TargetMode="External"/><Relationship Id="rId27" Type="http://schemas.openxmlformats.org/officeDocument/2006/relationships/hyperlink" Target="https://drive.google.com/drive/folders/1br01u3Kal2HE5yKGJkq8NQypxfuwePMx?usp=drive_link" TargetMode="External"/><Relationship Id="rId400" Type="http://schemas.openxmlformats.org/officeDocument/2006/relationships/hyperlink" Target="https://drive.google.com/drive/folders/130YhN58Y9Wlq9S9mf6mkojBoKhlsgMet?usp=drive_link" TargetMode="External"/><Relationship Id="rId521" Type="http://schemas.openxmlformats.org/officeDocument/2006/relationships/hyperlink" Target="https://drive.google.com/drive/folders/1ZdhLMySGsGshLX7ddh5juvKekv-dSb8Q?usp=drive_link" TargetMode="External"/><Relationship Id="rId642" Type="http://schemas.openxmlformats.org/officeDocument/2006/relationships/hyperlink" Target="https://drive.google.com/drive/folders/1duL5w9Xszu2SpCONQUjX44Q0-oMOYOFa?usp=drive_link" TargetMode="External"/><Relationship Id="rId29" Type="http://schemas.openxmlformats.org/officeDocument/2006/relationships/hyperlink" Target="https://drive.google.com/drive/folders/1w_Njl3fO4qb1zufB_SteZT8QPl9Kxcxe?usp=drive_link" TargetMode="External"/><Relationship Id="rId520" Type="http://schemas.openxmlformats.org/officeDocument/2006/relationships/hyperlink" Target="https://drive.google.com/drive/folders/1dD2hF7LFxhyNA6nxR0w648CVEAKBCTAK?usp=drive_link" TargetMode="External"/><Relationship Id="rId641" Type="http://schemas.openxmlformats.org/officeDocument/2006/relationships/hyperlink" Target="https://drive.google.com/drive/folders/1i6YYMjdRajYeWSOfUXusKgkxTWwWKwjo?usp=drive_link" TargetMode="External"/><Relationship Id="rId640" Type="http://schemas.openxmlformats.org/officeDocument/2006/relationships/hyperlink" Target="https://drive.google.com/drive/folders/1l5v89L902mK3ge2dkLJBjSkZe7KIYlwy?usp=drive_link" TargetMode="External"/><Relationship Id="rId11" Type="http://schemas.openxmlformats.org/officeDocument/2006/relationships/hyperlink" Target="https://drive.google.com/drive/folders/1x4fusBhBuKyakaxrfVg82u5Wzvp50-fg?usp=drive_link" TargetMode="External"/><Relationship Id="rId10" Type="http://schemas.openxmlformats.org/officeDocument/2006/relationships/hyperlink" Target="https://drive.google.com/drive/folders/1HysUybAvc9vMy7Fj9zxsDHA_DLCN_Nro?usp=drive_link" TargetMode="External"/><Relationship Id="rId13" Type="http://schemas.openxmlformats.org/officeDocument/2006/relationships/hyperlink" Target="https://drive.google.com/drive/folders/13Leo1eRO5xGujCr2VJraKpN7Hm7J9QWz?usp=drive_link" TargetMode="External"/><Relationship Id="rId12" Type="http://schemas.openxmlformats.org/officeDocument/2006/relationships/hyperlink" Target="https://drive.google.com/drive/folders/1nqWlhTDSmHO3204jvnRSfQrC2GJRLdCH?usp=drive_link" TargetMode="External"/><Relationship Id="rId519" Type="http://schemas.openxmlformats.org/officeDocument/2006/relationships/hyperlink" Target="https://drive.google.com/drive/folders/1uA9MkYcMer9gfl_-w6JpX7C1Q9FNJ-Js?usp=drive_link" TargetMode="External"/><Relationship Id="rId514" Type="http://schemas.openxmlformats.org/officeDocument/2006/relationships/hyperlink" Target="https://drive.google.com/drive/folders/1ryNNofeZ76OYA9V551ZzbVjlpxEQP6ks?usp=drive_link" TargetMode="External"/><Relationship Id="rId635" Type="http://schemas.openxmlformats.org/officeDocument/2006/relationships/hyperlink" Target="https://drive.google.com/drive/folders/1yWYO1sclYCV-pr4mh81KCTkGA-PlKQk9?usp=drive_link" TargetMode="External"/><Relationship Id="rId513" Type="http://schemas.openxmlformats.org/officeDocument/2006/relationships/hyperlink" Target="https://drive.google.com/drive/folders/1ClFU8G-3s6JDqIXx_2-k1RvYqiAN4b1b?usp=drive_link" TargetMode="External"/><Relationship Id="rId634" Type="http://schemas.openxmlformats.org/officeDocument/2006/relationships/hyperlink" Target="https://drive.google.com/drive/folders/12r6X2UaO9WBnk571EKT9sdgUPb7DfKhA?usp=drive_link" TargetMode="External"/><Relationship Id="rId512" Type="http://schemas.openxmlformats.org/officeDocument/2006/relationships/hyperlink" Target="https://drive.google.com/drive/folders/10EWqIlhDPXlOwnd7n-f7vOCFPdR_cQT2?usp=drive_link" TargetMode="External"/><Relationship Id="rId633" Type="http://schemas.openxmlformats.org/officeDocument/2006/relationships/hyperlink" Target="https://drive.google.com/drive/folders/1Rqyl-_VS7EeJ83s9Nw6MwuxgBgs4-ZhB?usp=drive_link" TargetMode="External"/><Relationship Id="rId511" Type="http://schemas.openxmlformats.org/officeDocument/2006/relationships/hyperlink" Target="https://drive.google.com/drive/folders/1C1wCLfyZsiNNABfd40iUAtOiWtLR0xI2?usp=drive_link" TargetMode="External"/><Relationship Id="rId632" Type="http://schemas.openxmlformats.org/officeDocument/2006/relationships/hyperlink" Target="https://drive.google.com/drive/folders/1vnTbmpnTmT5xQvLYS_Anq0c6aKFDe7dY?usp=drive_link" TargetMode="External"/><Relationship Id="rId518" Type="http://schemas.openxmlformats.org/officeDocument/2006/relationships/hyperlink" Target="https://drive.google.com/drive/folders/1DiOe8wcauG6T6AiKCbdHC-S_0U3Q0gQG?usp=drive_link" TargetMode="External"/><Relationship Id="rId639" Type="http://schemas.openxmlformats.org/officeDocument/2006/relationships/hyperlink" Target="https://drive.google.com/drive/folders/1GAOLetjcVpo8y2Rq0zbttFlhM8BB6g2U?usp=drive_link" TargetMode="External"/><Relationship Id="rId517" Type="http://schemas.openxmlformats.org/officeDocument/2006/relationships/hyperlink" Target="https://drive.google.com/drive/folders/1eO4-oC4ItnRzJjtSi9aSdamLFmvsCXml?usp=drive_link" TargetMode="External"/><Relationship Id="rId638" Type="http://schemas.openxmlformats.org/officeDocument/2006/relationships/hyperlink" Target="https://drive.google.com/drive/folders/11p00XYXWNp7gezhdutCHNnqwn98xVWJ3?usp=drive_link" TargetMode="External"/><Relationship Id="rId516" Type="http://schemas.openxmlformats.org/officeDocument/2006/relationships/hyperlink" Target="https://drive.google.com/drive/folders/1Oviuz2ZFLP6sqSDOXCa1qRqIV4KRmx3J?usp=drive_link" TargetMode="External"/><Relationship Id="rId637" Type="http://schemas.openxmlformats.org/officeDocument/2006/relationships/hyperlink" Target="https://drive.google.com/drive/folders/1lHDFZoWZfm63ZwVlkr3cz3QNbLvgQW8S?usp=drive_link" TargetMode="External"/><Relationship Id="rId515" Type="http://schemas.openxmlformats.org/officeDocument/2006/relationships/hyperlink" Target="https://drive.google.com/drive/folders/1mgEk9blCz16inEjX59P6JyF7U6x4srTj?usp=drive_link" TargetMode="External"/><Relationship Id="rId636" Type="http://schemas.openxmlformats.org/officeDocument/2006/relationships/hyperlink" Target="https://drive.google.com/drive/folders/1lC9GYNW5p0WU6Ip4KF8MEcwEL_3xKTgA?usp=drive_link" TargetMode="External"/><Relationship Id="rId15" Type="http://schemas.openxmlformats.org/officeDocument/2006/relationships/hyperlink" Target="https://drive.google.com/drive/folders/1NgyIdfPn-mid3nybIHC_VpsgFCK_kozO?usp=drive_link" TargetMode="External"/><Relationship Id="rId14" Type="http://schemas.openxmlformats.org/officeDocument/2006/relationships/hyperlink" Target="https://drive.google.com/drive/folders/1aornRO-oaGwrsyOYhN5ZOIzgYhuzgDXI?usp=drive_link" TargetMode="External"/><Relationship Id="rId17" Type="http://schemas.openxmlformats.org/officeDocument/2006/relationships/hyperlink" Target="https://drive.google.com/drive/folders/1enNM7cZNfhIXf3DZkJVv38-tMsY-skp4?usp=drive_link" TargetMode="External"/><Relationship Id="rId16" Type="http://schemas.openxmlformats.org/officeDocument/2006/relationships/hyperlink" Target="https://drive.google.com/drive/folders/1okYe7wVt6SRPuQ2MFUbrtHjWsMo1qufd?usp=sharing" TargetMode="External"/><Relationship Id="rId19" Type="http://schemas.openxmlformats.org/officeDocument/2006/relationships/hyperlink" Target="https://drive.google.com/drive/folders/1MmiwPbQKVQ6OFYoG9M10oDeLdgtgWDl_?usp=drive_link" TargetMode="External"/><Relationship Id="rId510" Type="http://schemas.openxmlformats.org/officeDocument/2006/relationships/hyperlink" Target="https://drive.google.com/drive/folders/1wDMLh_Rfd37Y-R1nQTfkyQ0QSMu8hcH_?usp=drive_link" TargetMode="External"/><Relationship Id="rId631" Type="http://schemas.openxmlformats.org/officeDocument/2006/relationships/hyperlink" Target="https://drive.google.com/drive/folders/1UeASZE1Ljf-4a_v6mqmatmgd7uPmw8zr?usp=drive_link" TargetMode="External"/><Relationship Id="rId18" Type="http://schemas.openxmlformats.org/officeDocument/2006/relationships/hyperlink" Target="https://drive.google.com/drive/folders/1Aj-xoO-VaPo_wWKxB49ekvfmzQLGpM5Q?usp=drive_link" TargetMode="External"/><Relationship Id="rId630" Type="http://schemas.openxmlformats.org/officeDocument/2006/relationships/hyperlink" Target="https://drive.google.com/drive/folders/11HMcTa9I3Nf52uNjtGJK7m3RqdBLQWhS?usp=drive_link" TargetMode="External"/><Relationship Id="rId84" Type="http://schemas.openxmlformats.org/officeDocument/2006/relationships/hyperlink" Target="https://drive.google.com/drive/folders/1g0yZuvNHoAEPBeJzGuvtkgpVix0nd5-E?usp=drive_link" TargetMode="External"/><Relationship Id="rId83" Type="http://schemas.openxmlformats.org/officeDocument/2006/relationships/hyperlink" Target="https://drive.google.com/drive/folders/1DP6w8YooWGxzcek6PcFcpomggkR0bmrA?usp=drive_link" TargetMode="External"/><Relationship Id="rId86" Type="http://schemas.openxmlformats.org/officeDocument/2006/relationships/hyperlink" Target="https://drive.google.com/drive/folders/1lReIKD1X21g96NR_2kPm2uo_1mLOJeQ-?usp=drive_link" TargetMode="External"/><Relationship Id="rId85" Type="http://schemas.openxmlformats.org/officeDocument/2006/relationships/hyperlink" Target="https://drive.google.com/drive/folders/1vMAa-csb6UTRr-jBAq75SqxzQVOel5Bi?usp=drive_link" TargetMode="External"/><Relationship Id="rId88" Type="http://schemas.openxmlformats.org/officeDocument/2006/relationships/hyperlink" Target="https://drive.google.com/drive/folders/1DP6w8YooWGxzcek6PcFcpomggkR0bmrA?usp=drive_link" TargetMode="External"/><Relationship Id="rId87" Type="http://schemas.openxmlformats.org/officeDocument/2006/relationships/hyperlink" Target="https://drive.google.com/drive/folders/1k8JGeenDSzMopymPToIdh8oOPyHE52Ui?usp=drive_link" TargetMode="External"/><Relationship Id="rId89" Type="http://schemas.openxmlformats.org/officeDocument/2006/relationships/hyperlink" Target="https://drive.google.com/drive/folders/1bS4L8PnY4gPxixJHDIT8RX83At_Wabsi?usp=drive_link" TargetMode="External"/><Relationship Id="rId709" Type="http://schemas.openxmlformats.org/officeDocument/2006/relationships/hyperlink" Target="https://drive.google.com/drive/folders/1jhFVSGbEGzkxdqRycZ-DZzYyow5kBDy1?usp=drive_link" TargetMode="External"/><Relationship Id="rId708" Type="http://schemas.openxmlformats.org/officeDocument/2006/relationships/hyperlink" Target="https://drive.google.com/drive/folders/1N8O1pkwFYSuaMFjkRHGSjRa9S_87WmmL?usp=drive_link" TargetMode="External"/><Relationship Id="rId707" Type="http://schemas.openxmlformats.org/officeDocument/2006/relationships/hyperlink" Target="https://drive.google.com/drive/folders/1B70wllXCESN12n8Qkr-3OOO4fj_wi1Xd?usp=drive_link" TargetMode="External"/><Relationship Id="rId706" Type="http://schemas.openxmlformats.org/officeDocument/2006/relationships/hyperlink" Target="https://drive.google.com/drive/folders/19ENkYNLmPn81miBUlFqxHoPHT4Hbt_2C?usp=drive_link" TargetMode="External"/><Relationship Id="rId80" Type="http://schemas.openxmlformats.org/officeDocument/2006/relationships/hyperlink" Target="https://drive.google.com/drive/folders/1wXUbANIeiOT_SzMOsE7wMk8ud9UbQo6b?usp=drive_link" TargetMode="External"/><Relationship Id="rId82" Type="http://schemas.openxmlformats.org/officeDocument/2006/relationships/hyperlink" Target="https://drive.google.com/drive/folders/1FoH41XlbTzlPoqzXmTlj7hxJ8y6OrSU5?usp=drive_link" TargetMode="External"/><Relationship Id="rId81" Type="http://schemas.openxmlformats.org/officeDocument/2006/relationships/hyperlink" Target="https://drive.google.com/drive/folders/1060goeNL5lFCDeL82Dx4DXUYXAhDiXLD?usp=drive_link" TargetMode="External"/><Relationship Id="rId701" Type="http://schemas.openxmlformats.org/officeDocument/2006/relationships/hyperlink" Target="https://drive.google.com/drive/folders/1qxWkB2RixFD5KUH0cZo9DujcRABQ3hCy?usp=drive_link" TargetMode="External"/><Relationship Id="rId700" Type="http://schemas.openxmlformats.org/officeDocument/2006/relationships/hyperlink" Target="https://drive.google.com/drive/folders/1trbCt0Kcy_TgMFRolPErrgGZ76AubtIY?usp=drive_link" TargetMode="External"/><Relationship Id="rId705" Type="http://schemas.openxmlformats.org/officeDocument/2006/relationships/hyperlink" Target="https://drive.google.com/drive/folders/1OttI_4dbTN9trufLG0xQtYzK3oRZ-4ag?usp=drive_link" TargetMode="External"/><Relationship Id="rId704" Type="http://schemas.openxmlformats.org/officeDocument/2006/relationships/hyperlink" Target="https://drive.google.com/drive/folders/1p0aBPLZWZAr9QfZ2YeB9yavVJCWG-vWb?usp=drive_link" TargetMode="External"/><Relationship Id="rId703" Type="http://schemas.openxmlformats.org/officeDocument/2006/relationships/hyperlink" Target="https://drive.google.com/drive/folders/1HZvEKUzy1cimZZavKCfCfG85ohJQmn84?usp=drive_link" TargetMode="External"/><Relationship Id="rId702" Type="http://schemas.openxmlformats.org/officeDocument/2006/relationships/hyperlink" Target="https://drive.google.com/drive/folders/1m_M3Li_O9DqZFujD4dLdtoaSWgVdCBMJ?usp=drive_link" TargetMode="External"/><Relationship Id="rId73" Type="http://schemas.openxmlformats.org/officeDocument/2006/relationships/hyperlink" Target="https://drive.google.com/drive/folders/17HVJbsU_s745KB58VXQKZq4YkCTfL5wh?usp=drive_link" TargetMode="External"/><Relationship Id="rId72" Type="http://schemas.openxmlformats.org/officeDocument/2006/relationships/hyperlink" Target="https://drive.google.com/drive/folders/1pmLmVKm70eBLZ5-Lj4vk6g5bR_nvG7S0?usp=drive_link" TargetMode="External"/><Relationship Id="rId75" Type="http://schemas.openxmlformats.org/officeDocument/2006/relationships/hyperlink" Target="https://drive.google.com/drive/folders/1j70Wb9nb1WFFR-jH6lgIPvxKtrsS_mRs?usp=drive_link" TargetMode="External"/><Relationship Id="rId74" Type="http://schemas.openxmlformats.org/officeDocument/2006/relationships/hyperlink" Target="https://drive.google.com/drive/folders/1Dxz9eT2ojt2fqDbdGlwpZA0RDrKAw01L?usp=drive_link" TargetMode="External"/><Relationship Id="rId77" Type="http://schemas.openxmlformats.org/officeDocument/2006/relationships/hyperlink" Target="https://drive.google.com/drive/folders/1YVOqLp_GlDJb015ThdXnFEMHfnVVkm7W?usp=drive_link" TargetMode="External"/><Relationship Id="rId76" Type="http://schemas.openxmlformats.org/officeDocument/2006/relationships/hyperlink" Target="https://drive.google.com/drive/folders/1ghGklx4phUKsWV1MdqIVsMFQf5xKsreE?usp=drive_link" TargetMode="External"/><Relationship Id="rId79" Type="http://schemas.openxmlformats.org/officeDocument/2006/relationships/hyperlink" Target="https://drive.google.com/drive/folders/14dnyZxDr8g-rbcl1S5qWgmzKjDwWFL09?usp=drive_link" TargetMode="External"/><Relationship Id="rId78" Type="http://schemas.openxmlformats.org/officeDocument/2006/relationships/hyperlink" Target="https://drive.google.com/drive/folders/1rp349wIxuzWXaKDCv3_k5W-S9seOr7Xb?usp=drive_link" TargetMode="External"/><Relationship Id="rId71" Type="http://schemas.openxmlformats.org/officeDocument/2006/relationships/hyperlink" Target="https://drive.google.com/drive/folders/1qLtALrCIbn0geuo6Iy7fppuInH_St-VY?usp=drive_link" TargetMode="External"/><Relationship Id="rId70" Type="http://schemas.openxmlformats.org/officeDocument/2006/relationships/hyperlink" Target="https://drive.google.com/drive/folders/1x1xqv9xDrtp9J2tnlQaWwBayz6z9NfQx?usp=drive_link" TargetMode="External"/><Relationship Id="rId62" Type="http://schemas.openxmlformats.org/officeDocument/2006/relationships/hyperlink" Target="https://drive.google.com/drive/folders/1mpoWIT6HuYYbPy61-Rr95FhaT5y5zz0g?usp=drive_link" TargetMode="External"/><Relationship Id="rId61" Type="http://schemas.openxmlformats.org/officeDocument/2006/relationships/hyperlink" Target="https://drive.google.com/drive/folders/1DtWXd810o_McVdeg-0TEGjzxwymz1E9P?usp=drive_link" TargetMode="External"/><Relationship Id="rId64" Type="http://schemas.openxmlformats.org/officeDocument/2006/relationships/hyperlink" Target="https://drive.google.com/drive/folders/1n3EvxiXGtilx3MFu6Q2AwLrqYGoYP296?usp=drive_link" TargetMode="External"/><Relationship Id="rId63" Type="http://schemas.openxmlformats.org/officeDocument/2006/relationships/hyperlink" Target="https://drive.google.com/drive/folders/1j0XPkNz2XBM-KEhz3_e6DOZwdU76ecPK?usp=drive_link" TargetMode="External"/><Relationship Id="rId66" Type="http://schemas.openxmlformats.org/officeDocument/2006/relationships/hyperlink" Target="https://drive.google.com/drive/folders/16ZKTKzP-ndUvGw_hi5aDXDpf_BKlIFNh?usp=drive_link" TargetMode="External"/><Relationship Id="rId65" Type="http://schemas.openxmlformats.org/officeDocument/2006/relationships/hyperlink" Target="https://drive.google.com/drive/folders/1Fb0KT5GfJzixqJmyKxzBBNrcOiWYA59A?usp=drive_link" TargetMode="External"/><Relationship Id="rId68" Type="http://schemas.openxmlformats.org/officeDocument/2006/relationships/hyperlink" Target="https://drive.google.com/drive/folders/1Vj0veib0Els65fKoiOyUVsZ75KpkmIv5?usp=drive_link" TargetMode="External"/><Relationship Id="rId67" Type="http://schemas.openxmlformats.org/officeDocument/2006/relationships/hyperlink" Target="https://drive.google.com/drive/folders/1mHCGsPu9LacXZQgEctex1L4jzO4DTHIb?usp=drive_link" TargetMode="External"/><Relationship Id="rId609" Type="http://schemas.openxmlformats.org/officeDocument/2006/relationships/hyperlink" Target="https://drive.google.com/drive/folders/1mU3YxBIYsQ2Oay63TctIr5rfRzaoiLOz?usp=drive_link" TargetMode="External"/><Relationship Id="rId608" Type="http://schemas.openxmlformats.org/officeDocument/2006/relationships/hyperlink" Target="https://drive.google.com/drive/folders/1Uvm_oCYiE9zvl3n2jh2pRfFhPy3-NpuW?usp=drive_link" TargetMode="External"/><Relationship Id="rId607" Type="http://schemas.openxmlformats.org/officeDocument/2006/relationships/hyperlink" Target="https://drive.google.com/drive/folders/1Le4hYWMYfNwaLTWrTFeGmMj_LchKQIgN?usp=drive_link" TargetMode="External"/><Relationship Id="rId60" Type="http://schemas.openxmlformats.org/officeDocument/2006/relationships/hyperlink" Target="https://drive.google.com/drive/folders/1XC7JcyjX9kxwQDmG9M3_y9G1HL4rLLA6?usp=drive_link" TargetMode="External"/><Relationship Id="rId602" Type="http://schemas.openxmlformats.org/officeDocument/2006/relationships/hyperlink" Target="https://drive.google.com/drive/folders/1yqsidKCy96VTVKoI2E7jTkvOZv5Erc_V?usp=drive_link" TargetMode="External"/><Relationship Id="rId601" Type="http://schemas.openxmlformats.org/officeDocument/2006/relationships/hyperlink" Target="https://drive.google.com/drive/folders/1XaqiXjXHC7VuNbYRwhun1KvyFsJK2AoV?usp=drive_link" TargetMode="External"/><Relationship Id="rId600" Type="http://schemas.openxmlformats.org/officeDocument/2006/relationships/hyperlink" Target="https://drive.google.com/drive/folders/14qFilKFAWMn9jdAMpiTuZtQUrPa967rl?usp=sharing" TargetMode="External"/><Relationship Id="rId720" Type="http://schemas.openxmlformats.org/officeDocument/2006/relationships/vmlDrawing" Target="../drawings/vmlDrawing1.vml"/><Relationship Id="rId606" Type="http://schemas.openxmlformats.org/officeDocument/2006/relationships/hyperlink" Target="https://drive.google.com/drive/folders/1_-EOGZ6jFVi5WDjMcKpLEIeOrXvVwQER?usp=drive_link" TargetMode="External"/><Relationship Id="rId605" Type="http://schemas.openxmlformats.org/officeDocument/2006/relationships/hyperlink" Target="https://drive.google.com/drive/folders/1w5GaT8_qWWKK9EGOxjL54YFOuav2kebd?usp=drive_link" TargetMode="External"/><Relationship Id="rId604" Type="http://schemas.openxmlformats.org/officeDocument/2006/relationships/hyperlink" Target="https://drive.google.com/drive/folders/1DF9En3Fo-LucZ0mryBmR_jmqz0pUMSEr?usp=drive_link" TargetMode="External"/><Relationship Id="rId603" Type="http://schemas.openxmlformats.org/officeDocument/2006/relationships/hyperlink" Target="https://drive.google.com/drive/folders/17JqYXopO0UODhWwsuKH0JNKgWvlXgFom?usp=drive_link" TargetMode="External"/><Relationship Id="rId69" Type="http://schemas.openxmlformats.org/officeDocument/2006/relationships/hyperlink" Target="https://drive.google.com/drive/folders/1Vardh599DVoutunlDEdznKDkiJzOb_6h?usp=drive_link" TargetMode="External"/><Relationship Id="rId51" Type="http://schemas.openxmlformats.org/officeDocument/2006/relationships/hyperlink" Target="https://drive.google.com/drive/folders/1TNNBA23Igyt8cMi01BnZbtg_uuEY03es?usp=drive_link" TargetMode="External"/><Relationship Id="rId50" Type="http://schemas.openxmlformats.org/officeDocument/2006/relationships/hyperlink" Target="https://drive.google.com/drive/folders/1Ex5SBQ1jhKDLD3IgJLkbTnndX2_36G0X?usp=drive_link" TargetMode="External"/><Relationship Id="rId53" Type="http://schemas.openxmlformats.org/officeDocument/2006/relationships/hyperlink" Target="https://drive.google.com/drive/folders/1qWzjLKddYfZZD4Rqhsoy1Rf8qWl1mEiG?usp=drive_link" TargetMode="External"/><Relationship Id="rId52" Type="http://schemas.openxmlformats.org/officeDocument/2006/relationships/hyperlink" Target="https://drive.google.com/drive/folders/1H3JdPR6reXYhfbmqZqUdFzcD-Yhyt2Jv?usp=drive_link" TargetMode="External"/><Relationship Id="rId55" Type="http://schemas.openxmlformats.org/officeDocument/2006/relationships/hyperlink" Target="https://drive.google.com/drive/folders/1F5-p-8lgLvmCs79NlnnBVIkk9XD11tKB?usp=drive_link" TargetMode="External"/><Relationship Id="rId54" Type="http://schemas.openxmlformats.org/officeDocument/2006/relationships/hyperlink" Target="https://drive.google.com/drive/folders/1mRbHxi6M3MGyjhBcqnTY9Vq6dvowoBwQ?usp=drive_link" TargetMode="External"/><Relationship Id="rId57" Type="http://schemas.openxmlformats.org/officeDocument/2006/relationships/hyperlink" Target="https://drive.google.com/drive/folders/1HFiecschkJnnuXzKvP3zu3VhHoKOBRWe?usp=drive_link" TargetMode="External"/><Relationship Id="rId56" Type="http://schemas.openxmlformats.org/officeDocument/2006/relationships/hyperlink" Target="https://drive.google.com/drive/folders/1uOz5n3C1Uz6mtzbVdfd9wYeYwE7Jx6Rs?usp=drive_link" TargetMode="External"/><Relationship Id="rId719" Type="http://schemas.openxmlformats.org/officeDocument/2006/relationships/drawing" Target="../drawings/drawing5.xml"/><Relationship Id="rId718" Type="http://schemas.openxmlformats.org/officeDocument/2006/relationships/hyperlink" Target="https://drive.google.com/drive/folders/1_DhlLEPrXZsJuXXamCELmhQR0R_yikjc?usp=drive_link" TargetMode="External"/><Relationship Id="rId717" Type="http://schemas.openxmlformats.org/officeDocument/2006/relationships/hyperlink" Target="https://drive.google.com/drive/folders/1DFaa1f6oGwNXQP-rYjRkoVmpcC-fAvo9?usp=drive_link" TargetMode="External"/><Relationship Id="rId712" Type="http://schemas.openxmlformats.org/officeDocument/2006/relationships/hyperlink" Target="https://drive.google.com/drive/folders/10kY_yeWSEKv5ChFzlqXTQpn1fbZ7Usfx?usp=drive_link" TargetMode="External"/><Relationship Id="rId711" Type="http://schemas.openxmlformats.org/officeDocument/2006/relationships/hyperlink" Target="https://drive.google.com/drive/folders/11fSkF598xABlZ1KZO-zDLUtBPkA8Mjf4?usp=drive_link" TargetMode="External"/><Relationship Id="rId710" Type="http://schemas.openxmlformats.org/officeDocument/2006/relationships/hyperlink" Target="https://drive.google.com/drive/folders/13lgyxsiITeEWOsRp2NHTpQI5qqIL-zKt?usp=drive_link" TargetMode="External"/><Relationship Id="rId716" Type="http://schemas.openxmlformats.org/officeDocument/2006/relationships/hyperlink" Target="https://drive.google.com/drive/folders/1Xt_SY4tlIE5AaHKPGz0EsguR6_uZIY6z?usp=drive_link" TargetMode="External"/><Relationship Id="rId715" Type="http://schemas.openxmlformats.org/officeDocument/2006/relationships/hyperlink" Target="https://drive.google.com/drive/folders/1rffqcdC-gYnGyLP4ceeXyO7x7wdekIJ2?usp=drive_link" TargetMode="External"/><Relationship Id="rId714" Type="http://schemas.openxmlformats.org/officeDocument/2006/relationships/hyperlink" Target="https://drive.google.com/drive/folders/1DLi7LujV9TbpIoCAoTs-imPF8cYLdWDw?usp=drive_link" TargetMode="External"/><Relationship Id="rId713" Type="http://schemas.openxmlformats.org/officeDocument/2006/relationships/hyperlink" Target="https://drive.google.com/drive/folders/1_13mu21w4Z0tSuJjU4P6LYVUvpPLDU8J?usp=drive_link" TargetMode="External"/><Relationship Id="rId59" Type="http://schemas.openxmlformats.org/officeDocument/2006/relationships/hyperlink" Target="https://drive.google.com/drive/folders/1hTo26Hw0EBmzjm7_OIMSb4VK43i4IGsi?usp=drive_link" TargetMode="External"/><Relationship Id="rId58" Type="http://schemas.openxmlformats.org/officeDocument/2006/relationships/hyperlink" Target="https://drive.google.com/drive/folders/1mbzOMf488zOxrhlGA1mUnBrAa2QN-h4n?usp=drive_link" TargetMode="External"/><Relationship Id="rId590" Type="http://schemas.openxmlformats.org/officeDocument/2006/relationships/hyperlink" Target="https://drive.google.com/drive/folders/1V1FT-PciAWQXbL_fbicGfR0FHAjIDqqN?usp=drive_link" TargetMode="External"/><Relationship Id="rId107" Type="http://schemas.openxmlformats.org/officeDocument/2006/relationships/hyperlink" Target="https://drive.google.com/drive/folders/16yg2PfyxHjHr3t7d8A3M24nKInRNQAj2?usp=drive_link" TargetMode="External"/><Relationship Id="rId228" Type="http://schemas.openxmlformats.org/officeDocument/2006/relationships/hyperlink" Target="https://drive.google.com/drive/folders/1koddbPhZaBhsPWtDR1t7SPBvEbZjcO8g?usp=drive_link" TargetMode="External"/><Relationship Id="rId349" Type="http://schemas.openxmlformats.org/officeDocument/2006/relationships/hyperlink" Target="https://drive.google.com/drive/folders/1u5brdIQU5yOr8k3WRUwO8qwK9M_FtxTu?usp=drive_link" TargetMode="External"/><Relationship Id="rId106" Type="http://schemas.openxmlformats.org/officeDocument/2006/relationships/hyperlink" Target="https://drive.google.com/drive/folders/1l9ALKfF-ZF2UhR5CSQxx2ai9iODisyo5?usp=drive_link" TargetMode="External"/><Relationship Id="rId227" Type="http://schemas.openxmlformats.org/officeDocument/2006/relationships/hyperlink" Target="https://drive.google.com/drive/folders/1KQ0TUDAXKn9Ky2xvJf75vIDjGoRiY-Rt?usp=drive_link" TargetMode="External"/><Relationship Id="rId348" Type="http://schemas.openxmlformats.org/officeDocument/2006/relationships/hyperlink" Target="https://drive.google.com/drive/folders/1V4-ctCwwSahfQnMOwYpQ5ln6ILKA63OC?usp=drive_link" TargetMode="External"/><Relationship Id="rId469" Type="http://schemas.openxmlformats.org/officeDocument/2006/relationships/hyperlink" Target="https://drive.google.com/drive/folders/1LPqfCvDmn6ZU2hcxLmtnh3CW9Gg8esPL?usp=drive_link" TargetMode="External"/><Relationship Id="rId105" Type="http://schemas.openxmlformats.org/officeDocument/2006/relationships/hyperlink" Target="https://drive.google.com/drive/folders/1dVN7wIstVDCZdfv21DwJzQId42YUYRc1?usp=drive_link" TargetMode="External"/><Relationship Id="rId226" Type="http://schemas.openxmlformats.org/officeDocument/2006/relationships/hyperlink" Target="https://drive.google.com/drive/folders/1d7IYUO9DK6ra-DoE1Pwh5XxWBrH0kL7m?usp=drive_link" TargetMode="External"/><Relationship Id="rId347" Type="http://schemas.openxmlformats.org/officeDocument/2006/relationships/hyperlink" Target="https://drive.google.com/drive/folders/1FrtmdJRT-HM953QBRQJsYVrOVZOHrD8i?usp=drive_link" TargetMode="External"/><Relationship Id="rId468" Type="http://schemas.openxmlformats.org/officeDocument/2006/relationships/hyperlink" Target="https://drive.google.com/drive/folders/1EB288A7XVX85JCuhvcue9OHJeY-8HUQm?usp=drive_link" TargetMode="External"/><Relationship Id="rId589" Type="http://schemas.openxmlformats.org/officeDocument/2006/relationships/hyperlink" Target="https://drive.google.com/drive/folders/1RdD-5SybVHsKijFf_MHshuyiiy_mQRsW?usp=drive_link" TargetMode="External"/><Relationship Id="rId104" Type="http://schemas.openxmlformats.org/officeDocument/2006/relationships/hyperlink" Target="https://drive.google.com/drive/folders/15s2na0DzIBLZZ-45SVPFLXjy8fIFhVyi?usp=drive_link" TargetMode="External"/><Relationship Id="rId225" Type="http://schemas.openxmlformats.org/officeDocument/2006/relationships/hyperlink" Target="https://drive.google.com/drive/folders/1PultitJa0eMSNFP93K2lHvVISkNojiFM?usp=drive_link" TargetMode="External"/><Relationship Id="rId346" Type="http://schemas.openxmlformats.org/officeDocument/2006/relationships/hyperlink" Target="https://drive.google.com/drive/folders/1W4eQY9ygYpFwlfO1PpfeCDnoehcvKZ8Q?usp=drive_link" TargetMode="External"/><Relationship Id="rId467" Type="http://schemas.openxmlformats.org/officeDocument/2006/relationships/hyperlink" Target="https://drive.google.com/drive/folders/1bHR8DXA3Q30vYRsJmTjkNLx6D-K6w0yd?usp=drive_link" TargetMode="External"/><Relationship Id="rId588" Type="http://schemas.openxmlformats.org/officeDocument/2006/relationships/hyperlink" Target="https://drive.google.com/drive/folders/16Kj30OKdckCuRThehajw62lwP0aIJ1T-?usp=drive_link" TargetMode="External"/><Relationship Id="rId109" Type="http://schemas.openxmlformats.org/officeDocument/2006/relationships/hyperlink" Target="https://drive.google.com/drive/folders/1ue64p0RgNU9-jsrZWrGRWjdzxKzid7y0?usp=drive_link" TargetMode="External"/><Relationship Id="rId108" Type="http://schemas.openxmlformats.org/officeDocument/2006/relationships/hyperlink" Target="https://drive.google.com/drive/folders/1vgGvD1Jyg5wxXv0Fk2nP3ktjhPIKDurG?usp=drive_link" TargetMode="External"/><Relationship Id="rId229" Type="http://schemas.openxmlformats.org/officeDocument/2006/relationships/hyperlink" Target="https://drive.google.com/drive/folders/1BoC7qyCswWqReWd6AZOYzpitpvgZGCoQ?usp=drive_link" TargetMode="External"/><Relationship Id="rId220" Type="http://schemas.openxmlformats.org/officeDocument/2006/relationships/hyperlink" Target="https://drive.google.com/drive/folders/1bNxrKJDKL_0vdGZ_8pK6fNh0NKfuARtj?usp=drive_link" TargetMode="External"/><Relationship Id="rId341" Type="http://schemas.openxmlformats.org/officeDocument/2006/relationships/hyperlink" Target="https://drive.google.com/drive/folders/1XjNQOYIeYlqA1PJKRuV_3E4qv5KbwVlW?usp=drive_link" TargetMode="External"/><Relationship Id="rId462" Type="http://schemas.openxmlformats.org/officeDocument/2006/relationships/hyperlink" Target="https://drive.google.com/drive/folders/1TOJoxfGRgIcTlXIOdUGwycY3s3_1Qe5c?usp=drive_link" TargetMode="External"/><Relationship Id="rId583" Type="http://schemas.openxmlformats.org/officeDocument/2006/relationships/hyperlink" Target="https://drive.google.com/drive/folders/1MgUhqO33G7_Ml0cP2u1qy4UIAdU1Bvx-?usp=drive_link" TargetMode="External"/><Relationship Id="rId340" Type="http://schemas.openxmlformats.org/officeDocument/2006/relationships/hyperlink" Target="https://drive.google.com/drive/folders/1YzHDNP6MMkgjQZWTWPpgmqTY-urZgRBJ?usp=drive_link" TargetMode="External"/><Relationship Id="rId461" Type="http://schemas.openxmlformats.org/officeDocument/2006/relationships/hyperlink" Target="https://drive.google.com/drive/folders/1AFVRTwq8ExYjyY5TJ3edMYxSHC0gKhEN?usp=drive_link" TargetMode="External"/><Relationship Id="rId582" Type="http://schemas.openxmlformats.org/officeDocument/2006/relationships/hyperlink" Target="https://drive.google.com/drive/folders/1-BNfqpf2bz1VhrhkKlvk8wn0qO2fX6Hr?usp=drive_link" TargetMode="External"/><Relationship Id="rId460" Type="http://schemas.openxmlformats.org/officeDocument/2006/relationships/hyperlink" Target="https://drive.google.com/drive/folders/1M9p2QhRcHyAkyPsa23DymgmRUPRXX2nf?usp=drive_link" TargetMode="External"/><Relationship Id="rId581" Type="http://schemas.openxmlformats.org/officeDocument/2006/relationships/hyperlink" Target="https://drive.google.com/drive/folders/1-BNfqpf2bz1VhrhkKlvk8wn0qO2fX6Hr?usp=drive_link" TargetMode="External"/><Relationship Id="rId580" Type="http://schemas.openxmlformats.org/officeDocument/2006/relationships/hyperlink" Target="https://drive.google.com/drive/folders/16ybsPFFiZWKgiTJAVaWcF9HfpCSGTT1O?usp=drive_link" TargetMode="External"/><Relationship Id="rId103" Type="http://schemas.openxmlformats.org/officeDocument/2006/relationships/hyperlink" Target="https://drive.google.com/drive/folders/1BCkxwYbLNbExfWVWh-QlNZXR6wfnpXEk?usp=drive_link" TargetMode="External"/><Relationship Id="rId224" Type="http://schemas.openxmlformats.org/officeDocument/2006/relationships/hyperlink" Target="https://drive.google.com/drive/folders/16EKX0MczPy-sw1ADIX5nX0PSQ_UHsveh?usp=drive_link" TargetMode="External"/><Relationship Id="rId345" Type="http://schemas.openxmlformats.org/officeDocument/2006/relationships/hyperlink" Target="https://drive.google.com/drive/folders/12TvMDl_5FfGCRCcbMXLNjaIwmPwke6ow?usp=drive_link" TargetMode="External"/><Relationship Id="rId466" Type="http://schemas.openxmlformats.org/officeDocument/2006/relationships/hyperlink" Target="https://drive.google.com/drive/folders/1Du7QQeK15xqXxqut6lojCz9JEKLIgcPz?usp=drive_link" TargetMode="External"/><Relationship Id="rId587" Type="http://schemas.openxmlformats.org/officeDocument/2006/relationships/hyperlink" Target="https://drive.google.com/drive/folders/1ZrLV8Cyf_X1l2D5dZ5_NQ0Y8UD_V7fTf?usp=drive_link" TargetMode="External"/><Relationship Id="rId102" Type="http://schemas.openxmlformats.org/officeDocument/2006/relationships/hyperlink" Target="https://drive.google.com/drive/folders/1UIgsSfu2D2lj3hX5-o_euiWFpd_tmUzu?usp=drive_link" TargetMode="External"/><Relationship Id="rId223" Type="http://schemas.openxmlformats.org/officeDocument/2006/relationships/hyperlink" Target="https://drive.google.com/drive/folders/1-9tCeTGRVdWf2I45Fj83SDpaNvYa1ZF6?usp=drive_link" TargetMode="External"/><Relationship Id="rId344" Type="http://schemas.openxmlformats.org/officeDocument/2006/relationships/hyperlink" Target="https://drive.google.com/drive/folders/1FmnnKBYfCoKAOQYqzBcElBrp-7XYS3Sh?usp=drive_link" TargetMode="External"/><Relationship Id="rId465" Type="http://schemas.openxmlformats.org/officeDocument/2006/relationships/hyperlink" Target="https://drive.google.com/drive/folders/1CJcSVCqA6_TP9MCol8c6cLAYwQws6fWd?usp=drive_link" TargetMode="External"/><Relationship Id="rId586" Type="http://schemas.openxmlformats.org/officeDocument/2006/relationships/hyperlink" Target="https://drive.google.com/drive/folders/1NAjSym1OBLyEgG1VrISJPZK5JHSD9LBJ?usp=drive_link" TargetMode="External"/><Relationship Id="rId101" Type="http://schemas.openxmlformats.org/officeDocument/2006/relationships/hyperlink" Target="https://drive.google.com/drive/folders/1UJGKZFeTtB0gHYLS1I0TIyBzfL7xu695?usp=drive_link" TargetMode="External"/><Relationship Id="rId222" Type="http://schemas.openxmlformats.org/officeDocument/2006/relationships/hyperlink" Target="https://drive.google.com/drive/folders/1DORp9FSBSyoQs68yPZg0ua9RiMEIQ1TA?usp=drive_link" TargetMode="External"/><Relationship Id="rId343" Type="http://schemas.openxmlformats.org/officeDocument/2006/relationships/hyperlink" Target="https://drive.google.com/drive/folders/1p5u5_7raY3hXUREczdVl6UD5CmmSXD4z?usp=drive_link" TargetMode="External"/><Relationship Id="rId464" Type="http://schemas.openxmlformats.org/officeDocument/2006/relationships/hyperlink" Target="https://drive.google.com/drive/folders/1GuJ1Yq1K7oEFB5QbPoHOtbceTkJ6hLp1?usp=drive_link" TargetMode="External"/><Relationship Id="rId585" Type="http://schemas.openxmlformats.org/officeDocument/2006/relationships/hyperlink" Target="https://drive.google.com/drive/folders/1729f8NxiMEI_T-WPEkFtRX-MEK3jApbG?usp=drive_link" TargetMode="External"/><Relationship Id="rId100" Type="http://schemas.openxmlformats.org/officeDocument/2006/relationships/hyperlink" Target="https://drive.google.com/drive/folders/1QG76PYvF8yqAYL9wSCi9PQ8mGRxbOJWD?usp=drive_link" TargetMode="External"/><Relationship Id="rId221" Type="http://schemas.openxmlformats.org/officeDocument/2006/relationships/hyperlink" Target="https://drive.google.com/file/d/109zepv-ancTHd5CHfHTlZZYCOI117mj0/view?usp=drive_link" TargetMode="External"/><Relationship Id="rId342" Type="http://schemas.openxmlformats.org/officeDocument/2006/relationships/hyperlink" Target="https://drive.google.com/drive/folders/1LjTQUKaWTpcDsNTOXv0CWppTefDlNH5-?usp=drive_link" TargetMode="External"/><Relationship Id="rId463" Type="http://schemas.openxmlformats.org/officeDocument/2006/relationships/hyperlink" Target="https://drive.google.com/drive/folders/1HkRhJKkYSct6LafVoxU2FJHhcOPdhG-A?usp=drive_link" TargetMode="External"/><Relationship Id="rId584" Type="http://schemas.openxmlformats.org/officeDocument/2006/relationships/hyperlink" Target="https://drive.google.com/drive/folders/1BKOP5kfyrDcy3XSnzdITvO-qdWTpKJBQ?usp=drive_link" TargetMode="External"/><Relationship Id="rId217" Type="http://schemas.openxmlformats.org/officeDocument/2006/relationships/hyperlink" Target="https://drive.google.com/drive/folders/1iLqf_JYQ1yo3IMwRVyrIbqeUD_ctZsOV?usp=drive_link" TargetMode="External"/><Relationship Id="rId338" Type="http://schemas.openxmlformats.org/officeDocument/2006/relationships/hyperlink" Target="https://drive.google.com/drive/folders/1FcIVzEloQ9rz5uXjToNxIBLJ8Kju_bf3?usp=drive_link" TargetMode="External"/><Relationship Id="rId459" Type="http://schemas.openxmlformats.org/officeDocument/2006/relationships/hyperlink" Target="https://drive.google.com/drive/folders/1Ov3MkP7Puv6cXsH79iYHk_-hxjMbNNvr?usp=drive_link" TargetMode="External"/><Relationship Id="rId216" Type="http://schemas.openxmlformats.org/officeDocument/2006/relationships/hyperlink" Target="https://drive.google.com/drive/folders/1WI2LgF30zRPFWGHXJ_xlYTvkbL1XCdPN?usp=drive_link" TargetMode="External"/><Relationship Id="rId337" Type="http://schemas.openxmlformats.org/officeDocument/2006/relationships/hyperlink" Target="https://drive.google.com/drive/folders/1Eitp8mfgL-BmMriYBXtNI9pTtorALb-2?usp=drive_link" TargetMode="External"/><Relationship Id="rId458" Type="http://schemas.openxmlformats.org/officeDocument/2006/relationships/hyperlink" Target="https://drive.google.com/drive/folders/1LrBgp-9u8kt8FYN1JEm1uXqX4KApcQ45?usp=drive_link" TargetMode="External"/><Relationship Id="rId579" Type="http://schemas.openxmlformats.org/officeDocument/2006/relationships/hyperlink" Target="https://drive.google.com/drive/folders/1HbkHhJ6hUyf35rVhvZO-MeFJsKoX5xt5?usp=drive_link" TargetMode="External"/><Relationship Id="rId215" Type="http://schemas.openxmlformats.org/officeDocument/2006/relationships/hyperlink" Target="https://drive.google.com/drive/folders/1k-h49xZSWoyzPbVSLm9rweooEZ3tpfdy?usp=drive_link" TargetMode="External"/><Relationship Id="rId336" Type="http://schemas.openxmlformats.org/officeDocument/2006/relationships/hyperlink" Target="https://drive.google.com/drive/folders/1h0XeqnjXCBw3h-v-ncWpCTeCSSyQAYUQ?usp=drive_link" TargetMode="External"/><Relationship Id="rId457" Type="http://schemas.openxmlformats.org/officeDocument/2006/relationships/hyperlink" Target="https://drive.google.com/drive/folders/1yBvM7sQClUUsnrkbicU2Pps8vtBHsl4w?usp=drive_link" TargetMode="External"/><Relationship Id="rId578" Type="http://schemas.openxmlformats.org/officeDocument/2006/relationships/hyperlink" Target="https://drive.google.com/drive/folders/1vwIgVDtA32Br2QLogzF5D0Wm1XSBlgtB?usp=drive_link" TargetMode="External"/><Relationship Id="rId699" Type="http://schemas.openxmlformats.org/officeDocument/2006/relationships/hyperlink" Target="https://drive.google.com/drive/folders/1pHn2cKRapXSGlkFazAEI2W-yTMg-od2J?usp=drive_link" TargetMode="External"/><Relationship Id="rId214" Type="http://schemas.openxmlformats.org/officeDocument/2006/relationships/hyperlink" Target="https://drive.google.com/drive/folders/1EQXQAToPLb3YVRcxhRAJCoHgI9r_fBGI?usp=drive_link" TargetMode="External"/><Relationship Id="rId335" Type="http://schemas.openxmlformats.org/officeDocument/2006/relationships/hyperlink" Target="https://drive.google.com/drive/folders/1xgJPUbw9kMWoZGu7_tSU6hlq3hCMV8Os?usp=drive_link" TargetMode="External"/><Relationship Id="rId456" Type="http://schemas.openxmlformats.org/officeDocument/2006/relationships/hyperlink" Target="https://drive.google.com/drive/folders/15pCyYYhOgJVNG5GP3dEGFhRv17F0C205?usp=drive_link" TargetMode="External"/><Relationship Id="rId577" Type="http://schemas.openxmlformats.org/officeDocument/2006/relationships/hyperlink" Target="https://drive.google.com/drive/folders/1lUP3RXFryHwKnASNe7thE-TusEmAYQCD?usp=drive_link" TargetMode="External"/><Relationship Id="rId698" Type="http://schemas.openxmlformats.org/officeDocument/2006/relationships/hyperlink" Target="https://drive.google.com/drive/folders/1RZ4eq1J-P_QCLscN3ZoW7Yiyr9B0MJXG?usp=drive_link" TargetMode="External"/><Relationship Id="rId219" Type="http://schemas.openxmlformats.org/officeDocument/2006/relationships/hyperlink" Target="https://drive.google.com/file/d/15xMiUTKAdi0TdKV1Pq563tBgXgWUM7-n/view?usp=drive_link" TargetMode="External"/><Relationship Id="rId218" Type="http://schemas.openxmlformats.org/officeDocument/2006/relationships/hyperlink" Target="https://drive.google.com/drive/folders/1P1RRoWp2LjgUGtvZbnOle94rpTSh-DX7?usp=drive_link" TargetMode="External"/><Relationship Id="rId339" Type="http://schemas.openxmlformats.org/officeDocument/2006/relationships/hyperlink" Target="https://drive.google.com/drive/folders/1mBmoktrtMrantJd_GK4fCKkXi39W6LqN?usp=drive_link" TargetMode="External"/><Relationship Id="rId330" Type="http://schemas.openxmlformats.org/officeDocument/2006/relationships/hyperlink" Target="https://drive.google.com/drive/folders/1RN7UXcgP2bWbBywFQy8mAVxAg_X2ZUbK?usp=drive_link" TargetMode="External"/><Relationship Id="rId451" Type="http://schemas.openxmlformats.org/officeDocument/2006/relationships/hyperlink" Target="https://drive.google.com/drive/folders/15qQDz-9oED38fP-ZO7NpFtzWgFxrUj4a?usp=drive_link" TargetMode="External"/><Relationship Id="rId572" Type="http://schemas.openxmlformats.org/officeDocument/2006/relationships/hyperlink" Target="https://drive.google.com/drive/folders/1wvRUT6a6grkNqQPY45yBDIG-TYxzNqQU?usp=drive_link" TargetMode="External"/><Relationship Id="rId693" Type="http://schemas.openxmlformats.org/officeDocument/2006/relationships/hyperlink" Target="https://drive.google.com/drive/folders/1sAwfxzUle2tDoEKYeBU6zVYIs3EuZffr?usp=drive_link" TargetMode="External"/><Relationship Id="rId450" Type="http://schemas.openxmlformats.org/officeDocument/2006/relationships/hyperlink" Target="https://drive.google.com/drive/folders/1W166RnXEgbmFAviEDd1tOhktm-jA1Iq_?usp=drive_link" TargetMode="External"/><Relationship Id="rId571" Type="http://schemas.openxmlformats.org/officeDocument/2006/relationships/hyperlink" Target="https://drive.google.com/drive/folders/1VuHhpxi2tc8USiuRBSHyB7Am9ZnFOUgL?usp=drive_link" TargetMode="External"/><Relationship Id="rId692" Type="http://schemas.openxmlformats.org/officeDocument/2006/relationships/hyperlink" Target="https://drive.google.com/drive/folders/1FYCHHHxbCQPLKcx_olZIJ2etLqLGjGlE?usp=drive_link" TargetMode="External"/><Relationship Id="rId570" Type="http://schemas.openxmlformats.org/officeDocument/2006/relationships/hyperlink" Target="https://drive.google.com/drive/folders/1Vl9-74-NnZsl6a3JqiuXNDF3IVFBHeiQ?usp=drive_link" TargetMode="External"/><Relationship Id="rId691" Type="http://schemas.openxmlformats.org/officeDocument/2006/relationships/hyperlink" Target="https://drive.google.com/drive/folders/14-px7M-bGSJLfUCOy9vmZqATWdkCgAF2?usp=drive_link" TargetMode="External"/><Relationship Id="rId690" Type="http://schemas.openxmlformats.org/officeDocument/2006/relationships/hyperlink" Target="https://drive.google.com/drive/folders/1-Eu_b0NVHtod7gYqd-womGX_43bDguej?usp=drive_link" TargetMode="External"/><Relationship Id="rId213" Type="http://schemas.openxmlformats.org/officeDocument/2006/relationships/hyperlink" Target="https://drive.google.com/drive/folders/1QAbYMTrO8UMFCwYyn4PYVrlC7BFpXiFu?usp=drive_link" TargetMode="External"/><Relationship Id="rId334" Type="http://schemas.openxmlformats.org/officeDocument/2006/relationships/hyperlink" Target="https://drive.google.com/drive/folders/1-4PvWLpRBulrLFfveSpKEjB7gLYhagOZ?usp=drive_link" TargetMode="External"/><Relationship Id="rId455" Type="http://schemas.openxmlformats.org/officeDocument/2006/relationships/hyperlink" Target="https://drive.google.com/drive/folders/1FejvvrC-m9rDjhdAuJ6OYFJK9RFhitFc?usp=drive_link" TargetMode="External"/><Relationship Id="rId576" Type="http://schemas.openxmlformats.org/officeDocument/2006/relationships/hyperlink" Target="https://drive.google.com/drive/folders/1gckofKTVfxbwR2v_LT88xUxz8jb1_IzQ?usp=drive_link" TargetMode="External"/><Relationship Id="rId697" Type="http://schemas.openxmlformats.org/officeDocument/2006/relationships/hyperlink" Target="https://drive.google.com/drive/folders/19e2Xk1BtszNdoxpMmiCRLEOS16Jpjhwu?usp=drive_link" TargetMode="External"/><Relationship Id="rId212" Type="http://schemas.openxmlformats.org/officeDocument/2006/relationships/hyperlink" Target="https://drive.google.com/drive/folders/1z4dyD8Fer-UIxClemceD5VyatQ5aaHVB?usp=drive_link" TargetMode="External"/><Relationship Id="rId333" Type="http://schemas.openxmlformats.org/officeDocument/2006/relationships/hyperlink" Target="https://drive.google.com/drive/folders/1xIi_KjrATHo2-Slm-rzmq9beGLUV_yUO?usp=drive_link" TargetMode="External"/><Relationship Id="rId454" Type="http://schemas.openxmlformats.org/officeDocument/2006/relationships/hyperlink" Target="https://drive.google.com/drive/folders/1mmWNjliGgMvSc0lR7Li1GjsCPOLTaThY?usp=drive_link" TargetMode="External"/><Relationship Id="rId575" Type="http://schemas.openxmlformats.org/officeDocument/2006/relationships/hyperlink" Target="https://drive.google.com/drive/folders/1S3kS1KZ1rd35omLaVM1hfE81kDbKS-A0?usp=drive_link" TargetMode="External"/><Relationship Id="rId696" Type="http://schemas.openxmlformats.org/officeDocument/2006/relationships/hyperlink" Target="https://drive.google.com/drive/folders/1rhwJomT9CYMWOe7Dqa4g3ykUwepzjQ5A?usp=drive_link" TargetMode="External"/><Relationship Id="rId211" Type="http://schemas.openxmlformats.org/officeDocument/2006/relationships/hyperlink" Target="https://drive.google.com/drive/folders/1z4dyD8Fer-UIxClemceD5VyatQ5aaHVB?usp=drive_link" TargetMode="External"/><Relationship Id="rId332" Type="http://schemas.openxmlformats.org/officeDocument/2006/relationships/hyperlink" Target="https://drive.google.com/drive/folders/1ik8cuYrcx9EI3orAtmjvHTUySzFg55xB?usp=drive_link" TargetMode="External"/><Relationship Id="rId453" Type="http://schemas.openxmlformats.org/officeDocument/2006/relationships/hyperlink" Target="https://drive.google.com/drive/folders/163W2Bbe2ifvLLruUIZb88yY8m9k5-Xin?usp=drive_link" TargetMode="External"/><Relationship Id="rId574" Type="http://schemas.openxmlformats.org/officeDocument/2006/relationships/hyperlink" Target="https://drive.google.com/drive/folders/1eKAMJ2A6kor4MQJtbUS3F96DZLJdD0YD?usp=drive_link" TargetMode="External"/><Relationship Id="rId695" Type="http://schemas.openxmlformats.org/officeDocument/2006/relationships/hyperlink" Target="https://drive.google.com/drive/folders/1_njAvePlOmoGWNrn1vAUHW3gs2qlEle-?usp=drive_link" TargetMode="External"/><Relationship Id="rId210" Type="http://schemas.openxmlformats.org/officeDocument/2006/relationships/hyperlink" Target="https://drive.google.com/drive/folders/1P7y4VwrgHpjAh8NJjYurBnVH5yGbCw0A?usp=drive_link" TargetMode="External"/><Relationship Id="rId331" Type="http://schemas.openxmlformats.org/officeDocument/2006/relationships/hyperlink" Target="https://drive.google.com/drive/folders/1vG4cs0OdXGMdqjKXBJAG4GgCPJ0ILjpM?usp=drive_link" TargetMode="External"/><Relationship Id="rId452" Type="http://schemas.openxmlformats.org/officeDocument/2006/relationships/hyperlink" Target="https://drive.google.com/drive/folders/1R3wT0XMZhqDI_4VTuka4cqyPX_G4s1GZ?usp=drive_link" TargetMode="External"/><Relationship Id="rId573" Type="http://schemas.openxmlformats.org/officeDocument/2006/relationships/hyperlink" Target="https://drive.google.com/drive/folders/1wvRUT6a6grkNqQPY45yBDIG-TYxzNqQU?usp=drive_link" TargetMode="External"/><Relationship Id="rId694" Type="http://schemas.openxmlformats.org/officeDocument/2006/relationships/hyperlink" Target="https://drive.google.com/drive/folders/1USJV6wiXxUtzsX10MhkD2kX00PSYqnA6?usp=drive_link" TargetMode="External"/><Relationship Id="rId370" Type="http://schemas.openxmlformats.org/officeDocument/2006/relationships/hyperlink" Target="https://drive.google.com/drive/folders/1F3fYAw8QvWsRJPcJqeJ1smKRNeHo0SA_?usp=drive_link" TargetMode="External"/><Relationship Id="rId491" Type="http://schemas.openxmlformats.org/officeDocument/2006/relationships/hyperlink" Target="https://drive.google.com/drive/folders/1hJVwdoZ2x8DZAHCLxs9db7hstl2s4zE4?usp=drive_link" TargetMode="External"/><Relationship Id="rId490" Type="http://schemas.openxmlformats.org/officeDocument/2006/relationships/hyperlink" Target="https://drive.google.com/drive/folders/1ClXKuoxYl0HQv5EX5R6RGkladDqkiYYz?usp=drive_link" TargetMode="External"/><Relationship Id="rId129" Type="http://schemas.openxmlformats.org/officeDocument/2006/relationships/hyperlink" Target="https://drive.google.com/drive/folders/1p-g09GXJMpdxO57ocnhZz5aHZ2S59aeb?usp=drive_link" TargetMode="External"/><Relationship Id="rId128" Type="http://schemas.openxmlformats.org/officeDocument/2006/relationships/hyperlink" Target="https://drive.google.com/drive/folders/11R4LFcI5COTfMhT9ATXWJ1J6Vb8sVuz2?usp=drive_link" TargetMode="External"/><Relationship Id="rId249" Type="http://schemas.openxmlformats.org/officeDocument/2006/relationships/hyperlink" Target="https://drive.google.com/drive/folders/1WuGVtdHbzL6BbcNzTUx3yQreCNfViM3t?usp=drive_link" TargetMode="External"/><Relationship Id="rId127" Type="http://schemas.openxmlformats.org/officeDocument/2006/relationships/hyperlink" Target="https://drive.google.com/drive/folders/1cv6L7OR3nVuqHqNT6WcRJMYVehZkp4UB?usp=drive_link" TargetMode="External"/><Relationship Id="rId248" Type="http://schemas.openxmlformats.org/officeDocument/2006/relationships/hyperlink" Target="https://drive.google.com/drive/folders/1WuGVtdHbzL6BbcNzTUx3yQreCNfViM3t?usp=drive_link" TargetMode="External"/><Relationship Id="rId369" Type="http://schemas.openxmlformats.org/officeDocument/2006/relationships/hyperlink" Target="https://drive.google.com/drive/folders/1z-FQybP_dLhYTwPiVpVTMxvpA4HsVBIt?usp=drive_link" TargetMode="External"/><Relationship Id="rId126" Type="http://schemas.openxmlformats.org/officeDocument/2006/relationships/hyperlink" Target="https://drive.google.com/drive/folders/14aSsvXBx1F-txbLJlwtBTA3sAWl3XfWp?usp=drive_link" TargetMode="External"/><Relationship Id="rId247" Type="http://schemas.openxmlformats.org/officeDocument/2006/relationships/hyperlink" Target="https://drive.google.com/drive/folders/1bZp89mOdDEdb9MKl0g66REMZhvQWIW_p?usp=drive_link" TargetMode="External"/><Relationship Id="rId368" Type="http://schemas.openxmlformats.org/officeDocument/2006/relationships/hyperlink" Target="https://drive.google.com/drive/folders/1tn8iHgBs4YjCsWcWZgkfk0tkr4r2Z3q2?usp=drive_link" TargetMode="External"/><Relationship Id="rId489" Type="http://schemas.openxmlformats.org/officeDocument/2006/relationships/hyperlink" Target="https://drive.google.com/drive/folders/1YhtqhENja7gUgZkjWyaHIBxcNfOr1mh1?usp=drive_link" TargetMode="External"/><Relationship Id="rId121" Type="http://schemas.openxmlformats.org/officeDocument/2006/relationships/hyperlink" Target="https://drive.google.com/drive/folders/1Kk_e8zG5LytDUNsaotgjSoKaoIyk8tFT?usp=drive_link" TargetMode="External"/><Relationship Id="rId242" Type="http://schemas.openxmlformats.org/officeDocument/2006/relationships/hyperlink" Target="https://drive.google.com/drive/folders/1nnnVOJDuQ8ySjAZXegjbzyYfVZgEt5Ur?usp=drive_link" TargetMode="External"/><Relationship Id="rId363" Type="http://schemas.openxmlformats.org/officeDocument/2006/relationships/hyperlink" Target="https://drive.google.com/drive/folders/1YuyCrqZkMdgmxx5HSRG_p0VEl8UyXwJv?usp=drive_link" TargetMode="External"/><Relationship Id="rId484" Type="http://schemas.openxmlformats.org/officeDocument/2006/relationships/hyperlink" Target="https://drive.google.com/drive/u/3/folders/1vh22GQdlh_Aczo3qZcO2cvb_jWkZbIzU" TargetMode="External"/><Relationship Id="rId120" Type="http://schemas.openxmlformats.org/officeDocument/2006/relationships/hyperlink" Target="https://drive.google.com/drive/folders/1EhngmntSvnlBh757b9WymHs84XT1a0i1?usp=drive_link" TargetMode="External"/><Relationship Id="rId241" Type="http://schemas.openxmlformats.org/officeDocument/2006/relationships/hyperlink" Target="https://drive.google.com/drive/folders/1yfNtihx5n4Hw2MQ6xfLn94e0rxeLCXfh?usp=drive_link" TargetMode="External"/><Relationship Id="rId362" Type="http://schemas.openxmlformats.org/officeDocument/2006/relationships/hyperlink" Target="https://drive.google.com/drive/folders/1SaAdsUIw-yQUsYuNY-4-n8tTV5Xhb4cP?usp=drive_link" TargetMode="External"/><Relationship Id="rId483" Type="http://schemas.openxmlformats.org/officeDocument/2006/relationships/hyperlink" Target="https://drive.google.com/drive/folders/1tj56L9iuO9Xb4ckYQaS2FcP30Rh-44oH?usp=drive_link" TargetMode="External"/><Relationship Id="rId240" Type="http://schemas.openxmlformats.org/officeDocument/2006/relationships/hyperlink" Target="https://drive.google.com/drive/folders/1fCSQoRWeRy03vfmQ8nBxhHcp86RXsaxR?usp=drive_link" TargetMode="External"/><Relationship Id="rId361" Type="http://schemas.openxmlformats.org/officeDocument/2006/relationships/hyperlink" Target="https://drive.google.com/drive/folders/14QXQuyOtbrGy0Au70Bm_7jrhZ_-srpfo" TargetMode="External"/><Relationship Id="rId482" Type="http://schemas.openxmlformats.org/officeDocument/2006/relationships/hyperlink" Target="https://drive.google.com/drive/folders/1M7J4x1-31HoUUH5DaaBZcsvIP7enBwbR?usp=drive_link" TargetMode="External"/><Relationship Id="rId360" Type="http://schemas.openxmlformats.org/officeDocument/2006/relationships/hyperlink" Target="https://drive.google.com/drive/folders/1UbFTgOKJ4n-ycLSB18OtL9oFthWVa5cH?usp=drive_link" TargetMode="External"/><Relationship Id="rId481" Type="http://schemas.openxmlformats.org/officeDocument/2006/relationships/hyperlink" Target="https://drive.google.com/drive/folders/1croR72EsnR67UzObRYXtjuEo-rAeuynA?usp=drive_link" TargetMode="External"/><Relationship Id="rId125" Type="http://schemas.openxmlformats.org/officeDocument/2006/relationships/hyperlink" Target="https://drive.google.com/drive/folders/1uVDETS89_cvaQCSNLEcMkvoP7RO90yC_?usp=drive_link" TargetMode="External"/><Relationship Id="rId246" Type="http://schemas.openxmlformats.org/officeDocument/2006/relationships/hyperlink" Target="https://drive.google.com/drive/folders/1q_8jwHeZ2BHAReQVA8wMxBA0lngyLWnv?usp=drive_link" TargetMode="External"/><Relationship Id="rId367" Type="http://schemas.openxmlformats.org/officeDocument/2006/relationships/hyperlink" Target="https://drive.google.com/drive/folders/1v1HgO4WnItBt5OXNz2UnuWyC8yrF_RQo?usp=drive_link" TargetMode="External"/><Relationship Id="rId488" Type="http://schemas.openxmlformats.org/officeDocument/2006/relationships/hyperlink" Target="https://drive.google.com/drive/folders/1BgQXz7ByDrgNXj7Nodsadh0_SRqskyOx?usp=drive_link" TargetMode="External"/><Relationship Id="rId124" Type="http://schemas.openxmlformats.org/officeDocument/2006/relationships/hyperlink" Target="https://drive.google.com/drive/folders/1ZwfQ58FDrRYJb1pDBg7wxaSrzJnMPdEj?usp=drive_link" TargetMode="External"/><Relationship Id="rId245" Type="http://schemas.openxmlformats.org/officeDocument/2006/relationships/hyperlink" Target="https://drive.google.com/drive/folders/1N7d7XZtB7EAVYg16wb1fSV470CQiStfT?usp=drive_link" TargetMode="External"/><Relationship Id="rId366" Type="http://schemas.openxmlformats.org/officeDocument/2006/relationships/hyperlink" Target="https://drive.google.com/drive/folders/1MZg_R160ikHD9Lr6WMugYFODP1NpcBkc?usp=drive_link" TargetMode="External"/><Relationship Id="rId487" Type="http://schemas.openxmlformats.org/officeDocument/2006/relationships/hyperlink" Target="https://drive.google.com/drive/folders/1DbIS-7JJLkGJ2M4wnrxP26ZGmmi1fAxy?usp=drive_link" TargetMode="External"/><Relationship Id="rId123" Type="http://schemas.openxmlformats.org/officeDocument/2006/relationships/hyperlink" Target="https://drive.google.com/drive/folders/1HQv1hPCxQzvl_R4IHlBsP0lfAx4Y8l1t?usp=drive_link" TargetMode="External"/><Relationship Id="rId244" Type="http://schemas.openxmlformats.org/officeDocument/2006/relationships/hyperlink" Target="https://drive.google.com/drive/folders/1N7d7XZtB7EAVYg16wb1fSV470CQiStfT?usp=drive_link" TargetMode="External"/><Relationship Id="rId365" Type="http://schemas.openxmlformats.org/officeDocument/2006/relationships/hyperlink" Target="https://drive.google.com/drive/folders/1FmTkpMRCzo7TufLRjXymAxTF6PotKmrn?usp=drive_link" TargetMode="External"/><Relationship Id="rId486" Type="http://schemas.openxmlformats.org/officeDocument/2006/relationships/hyperlink" Target="https://drive.google.com/drive/folders/1T1oo9j6czQ5lPuIukAB6jJRhAvjf7OMX?usp=drive_link" TargetMode="External"/><Relationship Id="rId122" Type="http://schemas.openxmlformats.org/officeDocument/2006/relationships/hyperlink" Target="https://drive.google.com/drive/folders/1YX4rZz6Pi-nzkzKJ1Bp8KROL1uxDC0kN?usp=drive_link" TargetMode="External"/><Relationship Id="rId243" Type="http://schemas.openxmlformats.org/officeDocument/2006/relationships/hyperlink" Target="https://drive.google.com/drive/folders/1-F3lv_zds0_6_BhdxiZ1So30BLyAHO_B?usp=drive_link" TargetMode="External"/><Relationship Id="rId364" Type="http://schemas.openxmlformats.org/officeDocument/2006/relationships/hyperlink" Target="https://drive.google.com/drive/folders/1RvaiQZZy4dJ8uoWscBGRVGbcoxIdxWbB?usp=drive_link" TargetMode="External"/><Relationship Id="rId485" Type="http://schemas.openxmlformats.org/officeDocument/2006/relationships/hyperlink" Target="https://drive.google.com/drive/folders/1WzRP2qX_yI3HXR9hrIW-kub75tFiEvk-?usp=drive_link" TargetMode="External"/><Relationship Id="rId95" Type="http://schemas.openxmlformats.org/officeDocument/2006/relationships/hyperlink" Target="https://drive.google.com/drive/folders/1BgsgJNyEH4I8gEOxkSnypx2q4xLUTGFl?usp=drive_link" TargetMode="External"/><Relationship Id="rId94" Type="http://schemas.openxmlformats.org/officeDocument/2006/relationships/hyperlink" Target="https://drive.google.com/drive/folders/1Mp0TQsyPeJi9Au7VHF8hSx_1i926utDO?usp=drive_link" TargetMode="External"/><Relationship Id="rId97" Type="http://schemas.openxmlformats.org/officeDocument/2006/relationships/hyperlink" Target="https://drive.google.com/drive/folders/1Us1KPVhX0xefO4DkBXtOODFXYHvn8EfA?usp=drive_link" TargetMode="External"/><Relationship Id="rId96" Type="http://schemas.openxmlformats.org/officeDocument/2006/relationships/hyperlink" Target="https://drive.google.com/drive/folders/1UgU_6cb0XAtP4DLZacLdUVTvrN8tR9kf?usp=drive_link" TargetMode="External"/><Relationship Id="rId99" Type="http://schemas.openxmlformats.org/officeDocument/2006/relationships/hyperlink" Target="https://drive.google.com/drive/folders/1huncLRlNLw1Mrq9RQwRPJZ8ehJ66zkiw?usp=drive_link" TargetMode="External"/><Relationship Id="rId480" Type="http://schemas.openxmlformats.org/officeDocument/2006/relationships/hyperlink" Target="https://drive.google.com/drive/folders/17mCA1VetosxaeW3CLgdaAsWxk93Dthju?usp=drive_link" TargetMode="External"/><Relationship Id="rId98" Type="http://schemas.openxmlformats.org/officeDocument/2006/relationships/hyperlink" Target="https://drive.google.com/drive/folders/1W8g3WOQVKADcjbaPxNJP8vywMpozuI0X?usp=drive_link" TargetMode="External"/><Relationship Id="rId91" Type="http://schemas.openxmlformats.org/officeDocument/2006/relationships/hyperlink" Target="https://drive.google.com/drive/folders/10zZ4PRhGDk2YsBNXFmRR2vDtsAHCBBc5?usp=drive_link" TargetMode="External"/><Relationship Id="rId90" Type="http://schemas.openxmlformats.org/officeDocument/2006/relationships/hyperlink" Target="https://drive.google.com/drive/folders/11k2eIxcfjT13PBYBAZvy0nuBmMfSHfvR?usp=drive_link" TargetMode="External"/><Relationship Id="rId93" Type="http://schemas.openxmlformats.org/officeDocument/2006/relationships/hyperlink" Target="https://drive.google.com/drive/folders/10zZ4PRhGDk2YsBNXFmRR2vDtsAHCBBc5?usp=drive_link" TargetMode="External"/><Relationship Id="rId92" Type="http://schemas.openxmlformats.org/officeDocument/2006/relationships/hyperlink" Target="https://drive.google.com/drive/folders/1Dxz9eT2ojt2fqDbdGlwpZA0RDrKAw01L?usp=drive_link" TargetMode="External"/><Relationship Id="rId118" Type="http://schemas.openxmlformats.org/officeDocument/2006/relationships/hyperlink" Target="https://drive.google.com/drive/folders/1AiVW09n7BHVb0j5hvWV0zUL2qZmRAJ2U?usp=drive_link" TargetMode="External"/><Relationship Id="rId239" Type="http://schemas.openxmlformats.org/officeDocument/2006/relationships/hyperlink" Target="https://drive.google.com/drive/folders/14gLGOXVkt_kdfO4VNsS6OY1kBJL_H8X6?usp=drive_link" TargetMode="External"/><Relationship Id="rId117" Type="http://schemas.openxmlformats.org/officeDocument/2006/relationships/hyperlink" Target="https://drive.google.com/drive/folders/1tTxRLEH4Ml0BQ1t7BTSIx8v2wjCvXaZw?usp=drive_link" TargetMode="External"/><Relationship Id="rId238" Type="http://schemas.openxmlformats.org/officeDocument/2006/relationships/hyperlink" Target="https://drive.google.com/drive/folders/1e2PDx6ROxjJxV1k6KH3d9rKc6UQQ2vM3?usp=drive_link" TargetMode="External"/><Relationship Id="rId359" Type="http://schemas.openxmlformats.org/officeDocument/2006/relationships/hyperlink" Target="https://drive.google.com/drive/folders/1QKWLB9iOARjcBMciHQqWnKLLj0V4EJm_?usp=drive_link" TargetMode="External"/><Relationship Id="rId116" Type="http://schemas.openxmlformats.org/officeDocument/2006/relationships/hyperlink" Target="https://drive.google.com/drive/folders/1G8zyePv4G9TOwo45TquqbB6dZS6teInZ?usp=drive_link" TargetMode="External"/><Relationship Id="rId237" Type="http://schemas.openxmlformats.org/officeDocument/2006/relationships/hyperlink" Target="https://drive.google.com/drive/folders/1d7IYUO9DK6ra-DoE1Pwh5XxWBrH0kL7m?usp=drive_link" TargetMode="External"/><Relationship Id="rId358" Type="http://schemas.openxmlformats.org/officeDocument/2006/relationships/hyperlink" Target="https://drive.google.com/drive/folders/1Cgtx8KEwJPsFkFAtHizsKcoyhOCIgjuO?usp=drive_link" TargetMode="External"/><Relationship Id="rId479" Type="http://schemas.openxmlformats.org/officeDocument/2006/relationships/hyperlink" Target="https://drive.google.com/drive/folders/1_y4ZZw6HGSmas7woohghH0IBysjI3UzA?usp=drive_link" TargetMode="External"/><Relationship Id="rId115" Type="http://schemas.openxmlformats.org/officeDocument/2006/relationships/hyperlink" Target="https://drive.google.com/drive/folders/16I1w5HY-H7_Imesfp1KRSXj6zCA234_B?usp=drive_link" TargetMode="External"/><Relationship Id="rId236" Type="http://schemas.openxmlformats.org/officeDocument/2006/relationships/hyperlink" Target="https://drive.google.com/drive/folders/1d7IYUO9DK6ra-DoE1Pwh5XxWBrH0kL7m?usp=drive_link" TargetMode="External"/><Relationship Id="rId357" Type="http://schemas.openxmlformats.org/officeDocument/2006/relationships/hyperlink" Target="https://drive.google.com/drive/folders/1vafofh2L36HaRYA1XkzYYrU9xCIH7hRL?usp=drive_link" TargetMode="External"/><Relationship Id="rId478" Type="http://schemas.openxmlformats.org/officeDocument/2006/relationships/hyperlink" Target="https://drive.google.com/drive/u/3/folders/1Q_cQ6RWWfjVxtDhk_4iYjtyZBn4FjkSg" TargetMode="External"/><Relationship Id="rId599" Type="http://schemas.openxmlformats.org/officeDocument/2006/relationships/hyperlink" Target="https://drive.google.com/drive/folders/145nWCLNPCQRdfPMY22KXru0JkXIIsS0K?usp=drive_link" TargetMode="External"/><Relationship Id="rId119" Type="http://schemas.openxmlformats.org/officeDocument/2006/relationships/hyperlink" Target="https://drive.google.com/drive/folders/1qSTbAQbCpQhzIv8yVLVVh2hWiZGtlfFW?usp=drive_link" TargetMode="External"/><Relationship Id="rId110" Type="http://schemas.openxmlformats.org/officeDocument/2006/relationships/hyperlink" Target="https://drive.google.com/drive/folders/1tlm2Uz64IqI6KoJ17ojfMUNBKADEypoL?usp=drive_link" TargetMode="External"/><Relationship Id="rId231" Type="http://schemas.openxmlformats.org/officeDocument/2006/relationships/hyperlink" Target="https://drive.google.com/drive/folders/1T7B28QIRKSr_-mLbLZKsWsHydmvjeMUz?usp=drive_link" TargetMode="External"/><Relationship Id="rId352" Type="http://schemas.openxmlformats.org/officeDocument/2006/relationships/hyperlink" Target="https://drive.google.com/drive/folders/12Dl-envTaJdWqumEjeHt2lKxORpuWofi?usp=drive_link" TargetMode="External"/><Relationship Id="rId473" Type="http://schemas.openxmlformats.org/officeDocument/2006/relationships/hyperlink" Target="https://drive.google.com/drive/folders/1ANpCTrWnwzquJ8dT_oX7JJb5YBxZp5w9?usp=drive_link" TargetMode="External"/><Relationship Id="rId594" Type="http://schemas.openxmlformats.org/officeDocument/2006/relationships/hyperlink" Target="https://drive.google.com/drive/folders/1enjsJ3HoeTJaKBRmc3d6rLLDdu6MOiKF?usp=drive_link" TargetMode="External"/><Relationship Id="rId230" Type="http://schemas.openxmlformats.org/officeDocument/2006/relationships/hyperlink" Target="https://drive.google.com/drive/folders/1oirIkipKOcCmO44jHsza6yq0Uw6aOPps?usp=drive_link" TargetMode="External"/><Relationship Id="rId351" Type="http://schemas.openxmlformats.org/officeDocument/2006/relationships/hyperlink" Target="https://drive.google.com/drive/folders/1adLs0zhQ2e8HKRuahCLZjCZ_SgU2HCr5?usp=drive_link" TargetMode="External"/><Relationship Id="rId472" Type="http://schemas.openxmlformats.org/officeDocument/2006/relationships/hyperlink" Target="https://drive.google.com/drive/folders/1_tkjqSaXZQbysrI5J9IR5qufl-MwSt4S?usp=drive_link" TargetMode="External"/><Relationship Id="rId593" Type="http://schemas.openxmlformats.org/officeDocument/2006/relationships/hyperlink" Target="https://drive.google.com/drive/folders/1z_jIP_6GeAHHjWxUtc8j1L5b5v5m-Dj2?usp=drive_link" TargetMode="External"/><Relationship Id="rId350" Type="http://schemas.openxmlformats.org/officeDocument/2006/relationships/hyperlink" Target="https://drive.google.com/drive/folders/1g5OwOoUw8m3VImwWIAtKmAuEkAY2r49p?usp=drive_link" TargetMode="External"/><Relationship Id="rId471" Type="http://schemas.openxmlformats.org/officeDocument/2006/relationships/hyperlink" Target="https://drive.google.com/drive/folders/1W7MWcv2p9PzsX31B8nUlY6ASoTCZfUBW?usp=drive_link" TargetMode="External"/><Relationship Id="rId592" Type="http://schemas.openxmlformats.org/officeDocument/2006/relationships/hyperlink" Target="https://drive.google.com/drive/folders/1OoubkAAM2y6tBqtThOMtCpyrdaCAIwmx?usp=drive_link" TargetMode="External"/><Relationship Id="rId470" Type="http://schemas.openxmlformats.org/officeDocument/2006/relationships/hyperlink" Target="https://drive.google.com/drive/folders/1LxQZDtOpPbK2zmpW54tfB_bm7pwV9eLS?usp=drive_link" TargetMode="External"/><Relationship Id="rId591" Type="http://schemas.openxmlformats.org/officeDocument/2006/relationships/hyperlink" Target="https://drive.google.com/drive/folders/1NdstXsd6yzlhjhwHeEw2qtpQ3aMNlTx4?usp=drive_link" TargetMode="External"/><Relationship Id="rId114" Type="http://schemas.openxmlformats.org/officeDocument/2006/relationships/hyperlink" Target="https://drive.google.com/drive/folders/1GCqa3aT_QNs5ZBbhlQy5nefxt2FRHWeM?usp=drive_link" TargetMode="External"/><Relationship Id="rId235" Type="http://schemas.openxmlformats.org/officeDocument/2006/relationships/hyperlink" Target="https://drive.google.com/drive/folders/1vtwulUmvqde3soMnWU9pQGkInKK7c37c?usp=drive_link" TargetMode="External"/><Relationship Id="rId356" Type="http://schemas.openxmlformats.org/officeDocument/2006/relationships/hyperlink" Target="https://drive.google.com/drive/folders/15nKJQctDRVoos4XInViT-bEyGLMpd0Fo?usp=drive_link" TargetMode="External"/><Relationship Id="rId477" Type="http://schemas.openxmlformats.org/officeDocument/2006/relationships/hyperlink" Target="https://drive.google.com/drive/folders/1RndXCNAa1MNXYsqmyXZrcpC9dGfxp_L7?usp=drive_link" TargetMode="External"/><Relationship Id="rId598" Type="http://schemas.openxmlformats.org/officeDocument/2006/relationships/hyperlink" Target="https://drive.google.com/drive/folders/1byFBlNUU7Djsu7iegZom9DpULT5QtpmI?usp=drive_link" TargetMode="External"/><Relationship Id="rId113" Type="http://schemas.openxmlformats.org/officeDocument/2006/relationships/hyperlink" Target="https://drive.google.com/drive/folders/1tLN4kN92jqPjDSDvvDDgVRowVnNfpLIH?usp=drive_link" TargetMode="External"/><Relationship Id="rId234" Type="http://schemas.openxmlformats.org/officeDocument/2006/relationships/hyperlink" Target="https://drive.google.com/drive/folders/1KEi2Sw8UEUnacaUsgFT2ddKmoex6TvZK?usp=drive_link" TargetMode="External"/><Relationship Id="rId355" Type="http://schemas.openxmlformats.org/officeDocument/2006/relationships/hyperlink" Target="https://drive.google.com/drive/folders/1ZWcx7gygo3UViBC37pwGCkbcie4ej_9-?usp=drive_link" TargetMode="External"/><Relationship Id="rId476" Type="http://schemas.openxmlformats.org/officeDocument/2006/relationships/hyperlink" Target="https://drive.google.com/drive/u/3/folders/1Oviuz2ZFLP6sqSDOXCa1qRqIV4KRmx3J" TargetMode="External"/><Relationship Id="rId597" Type="http://schemas.openxmlformats.org/officeDocument/2006/relationships/hyperlink" Target="https://drive.google.com/drive/folders/1Q0iKOqWCez_6EqLJRgmmR9pOGLjoXWt9?usp=drive_link" TargetMode="External"/><Relationship Id="rId112" Type="http://schemas.openxmlformats.org/officeDocument/2006/relationships/hyperlink" Target="https://drive.google.com/drive/folders/11FBpb7M370EKIbkUvnuuFv91GKC71aSR?usp=drive_link" TargetMode="External"/><Relationship Id="rId233" Type="http://schemas.openxmlformats.org/officeDocument/2006/relationships/hyperlink" Target="https://drive.google.com/drive/folders/1yF0cy2atE8URNUYKUZnVsZLR5b8UzO5T?usp=drive_link" TargetMode="External"/><Relationship Id="rId354" Type="http://schemas.openxmlformats.org/officeDocument/2006/relationships/hyperlink" Target="https://drive.google.com/drive/folders/1EfL1Tv0KJF3xzaM4CNJdiA-TdPgNKTqa?usp=drive_link" TargetMode="External"/><Relationship Id="rId475" Type="http://schemas.openxmlformats.org/officeDocument/2006/relationships/hyperlink" Target="https://drive.google.com/drive/folders/1jf81s79_iQss723czR2rtjbI6msEZzq0?usp=drive_link" TargetMode="External"/><Relationship Id="rId596" Type="http://schemas.openxmlformats.org/officeDocument/2006/relationships/hyperlink" Target="https://drive.google.com/drive/folders/1dm3FW5GnE8hoQNpdaHKngANE6GqO6rie?usp=drive_link" TargetMode="External"/><Relationship Id="rId111" Type="http://schemas.openxmlformats.org/officeDocument/2006/relationships/hyperlink" Target="https://drive.google.com/drive/folders/1XCBBvH-fSNYMaSbH_kXD5kWlQ0WabZEh?usp=drive_link" TargetMode="External"/><Relationship Id="rId232" Type="http://schemas.openxmlformats.org/officeDocument/2006/relationships/hyperlink" Target="https://drive.google.com/drive/folders/1J9TeM3EaP7jxx0coLq_3rncnWiNsDkfa?usp=drive_link" TargetMode="External"/><Relationship Id="rId353" Type="http://schemas.openxmlformats.org/officeDocument/2006/relationships/hyperlink" Target="https://drive.google.com/drive/folders/1szWaPNWNpMEsS3AGZbD_TG0PMiayzG3z?usp=drive_link" TargetMode="External"/><Relationship Id="rId474" Type="http://schemas.openxmlformats.org/officeDocument/2006/relationships/hyperlink" Target="https://drive.google.com/drive/folders/1nXb8vMVUHBE23mU1bkx5vdlvUeUKYZB7?usp=drive_link" TargetMode="External"/><Relationship Id="rId595" Type="http://schemas.openxmlformats.org/officeDocument/2006/relationships/hyperlink" Target="https://drive.google.com/drive/folders/1XvmudkQmpQe9JLbFZSrD5XMJyOWlrUKC?usp=drive_link" TargetMode="External"/><Relationship Id="rId305" Type="http://schemas.openxmlformats.org/officeDocument/2006/relationships/hyperlink" Target="https://drive.google.com/drive/folders/1FDZcqG7sjDy9m4d6Cs6_OGmScw6cOQz7?usp=drive_link" TargetMode="External"/><Relationship Id="rId426" Type="http://schemas.openxmlformats.org/officeDocument/2006/relationships/hyperlink" Target="https://drive.google.com/drive/folders/1YU9WBUcLKSoBlnxrQ4gyXLC4zjESqNUq?usp=drive_link" TargetMode="External"/><Relationship Id="rId547" Type="http://schemas.openxmlformats.org/officeDocument/2006/relationships/hyperlink" Target="https://drive.google.com/drive/folders/12jo0K5Y3Ubz7LlMArwfXp5eUZtQfh_7i?usp=drive_link" TargetMode="External"/><Relationship Id="rId668" Type="http://schemas.openxmlformats.org/officeDocument/2006/relationships/hyperlink" Target="https://drive.google.com/drive/folders/1bFic6_kjrv9I8M2IJ9imcWmOFPbNCL2z?usp=sharing" TargetMode="External"/><Relationship Id="rId304" Type="http://schemas.openxmlformats.org/officeDocument/2006/relationships/hyperlink" Target="https://drive.google.com/drive/folders/1wL2NfxZZ1tpT1F3HZxdchvOKNl6JHKiN?usp=drive_link" TargetMode="External"/><Relationship Id="rId425" Type="http://schemas.openxmlformats.org/officeDocument/2006/relationships/hyperlink" Target="https://drive.google.com/file/d/17s7kzRyaIEVehcmv_zjjhH-DWGzXBN-5/view?usp=drive_link" TargetMode="External"/><Relationship Id="rId546" Type="http://schemas.openxmlformats.org/officeDocument/2006/relationships/hyperlink" Target="https://drive.google.com/drive/folders/12jo0K5Y3Ubz7LlMArwfXp5eUZtQfh_7i?usp=drive_link" TargetMode="External"/><Relationship Id="rId667" Type="http://schemas.openxmlformats.org/officeDocument/2006/relationships/hyperlink" Target="https://drive.google.com/drive/folders/1jSJsIeXHprz3lMLyWddR2gOgHnebbjXn?usp=drive_link" TargetMode="External"/><Relationship Id="rId303" Type="http://schemas.openxmlformats.org/officeDocument/2006/relationships/hyperlink" Target="https://drive.google.com/drive/folders/1p4GNroeUJHdzqUWvtRNAAzZDV75qQLQT?usp=drive_link" TargetMode="External"/><Relationship Id="rId424" Type="http://schemas.openxmlformats.org/officeDocument/2006/relationships/hyperlink" Target="https://drive.google.com/drive/folders/1Uw6KJb-02kFnlfK0UAJotcjUU6uAzs7Z?usp=drive_link" TargetMode="External"/><Relationship Id="rId545" Type="http://schemas.openxmlformats.org/officeDocument/2006/relationships/hyperlink" Target="https://drive.google.com/drive/folders/1FYL_txJ8a15lxNs3iQQtsCK_4rP62ljo?usp=drive_link" TargetMode="External"/><Relationship Id="rId666" Type="http://schemas.openxmlformats.org/officeDocument/2006/relationships/hyperlink" Target="https://drive.google.com/drive/folders/1nuNcQ-OqD7Uk1gBWPoucVh37JMAqeozp?usp=drive_link" TargetMode="External"/><Relationship Id="rId302" Type="http://schemas.openxmlformats.org/officeDocument/2006/relationships/hyperlink" Target="https://drive.google.com/drive/folders/1Dvv9kcp6FiU7uepYptqjFoUg4vzhGce3?usp=drive_link" TargetMode="External"/><Relationship Id="rId423" Type="http://schemas.openxmlformats.org/officeDocument/2006/relationships/hyperlink" Target="https://drive.google.com/drive/folders/1Pe0V57fWunNAd4St6MHL31CGOeiFrW69?usp=drive_link" TargetMode="External"/><Relationship Id="rId544" Type="http://schemas.openxmlformats.org/officeDocument/2006/relationships/hyperlink" Target="https://drive.google.com/drive/folders/1e_ZsQqmG4JbqMob8CrWX-qUGQ_rqDwm6?usp=drive_link" TargetMode="External"/><Relationship Id="rId665" Type="http://schemas.openxmlformats.org/officeDocument/2006/relationships/hyperlink" Target="https://drive.google.com/drive/folders/1ZUqO4MkEk8GXscOX6K4rCaBiKbXHohbQ?usp=drive_link" TargetMode="External"/><Relationship Id="rId309" Type="http://schemas.openxmlformats.org/officeDocument/2006/relationships/hyperlink" Target="https://drive.google.com/drive/folders/1gHPbMkeezNZNdEFAOY6FNbvaPb9BWgYh?usp=drive_link" TargetMode="External"/><Relationship Id="rId308" Type="http://schemas.openxmlformats.org/officeDocument/2006/relationships/hyperlink" Target="https://drive.google.com/drive/folders/1U8Tvxx1JMr0hbDMsKnvMFF_E31rWg0K3?usp=drive_link" TargetMode="External"/><Relationship Id="rId429" Type="http://schemas.openxmlformats.org/officeDocument/2006/relationships/hyperlink" Target="https://drive.google.com/drive/folders/1X-4Wr0guG_-FSnLDFpTdKU0yWYDBvOkO?usp=drive_link" TargetMode="External"/><Relationship Id="rId307" Type="http://schemas.openxmlformats.org/officeDocument/2006/relationships/hyperlink" Target="https://drive.google.com/drive/folders/17ud6H6-CAHmgkGxt220J0kSl2hbuINOu?usp=drive_link" TargetMode="External"/><Relationship Id="rId428" Type="http://schemas.openxmlformats.org/officeDocument/2006/relationships/hyperlink" Target="https://drive.google.com/drive/folders/1DISeoyD1XHcFU37HoYFAlaV1-uAIV8lc?usp=drive_link" TargetMode="External"/><Relationship Id="rId549" Type="http://schemas.openxmlformats.org/officeDocument/2006/relationships/hyperlink" Target="https://drive.google.com/drive/folders/1I6mTFo6xlgPJFzvrkBvc44tN62z3E7uC?usp=drive_link" TargetMode="External"/><Relationship Id="rId306" Type="http://schemas.openxmlformats.org/officeDocument/2006/relationships/hyperlink" Target="https://drive.google.com/drive/folders/1ltqYKrwiAYGueFJGKsISHFrpk47SVToZ?usp=drive_link" TargetMode="External"/><Relationship Id="rId427" Type="http://schemas.openxmlformats.org/officeDocument/2006/relationships/hyperlink" Target="https://drive.google.com/drive/folders/1X-4Wr0guG_-FSnLDFpTdKU0yWYDBvOkO?usp=drive_link" TargetMode="External"/><Relationship Id="rId548" Type="http://schemas.openxmlformats.org/officeDocument/2006/relationships/hyperlink" Target="https://drive.google.com/drive/folders/1Wptbts3NjSFij9pGrSDVfU8a5GACPHAD?usp=drive_link" TargetMode="External"/><Relationship Id="rId669" Type="http://schemas.openxmlformats.org/officeDocument/2006/relationships/hyperlink" Target="https://drive.google.com/drive/folders/1kJaM1k6royVdVywMtu5ARmMoJEZrYX1c?usp=sharing" TargetMode="External"/><Relationship Id="rId660" Type="http://schemas.openxmlformats.org/officeDocument/2006/relationships/hyperlink" Target="https://drive.google.com/drive/folders/1l55UtzD5YxKS5fqureW0BBT9xEs3GOQ7?usp=sharing" TargetMode="External"/><Relationship Id="rId301" Type="http://schemas.openxmlformats.org/officeDocument/2006/relationships/hyperlink" Target="https://drive.google.com/drive/folders/19TpNzZsaWK5KsxTNgfcyukekS1gBnKey?usp=drive_link" TargetMode="External"/><Relationship Id="rId422" Type="http://schemas.openxmlformats.org/officeDocument/2006/relationships/hyperlink" Target="https://drive.google.com/drive/folders/1O_YIcOx2EokExWP09bP5SHbSUBhmOsDs?usp=drive_link" TargetMode="External"/><Relationship Id="rId543" Type="http://schemas.openxmlformats.org/officeDocument/2006/relationships/hyperlink" Target="https://drive.google.com/drive/folders/1c4BDoB4Pc2w7RI0EcHY1Ti5TJF0CHpQc?usp=drive_link" TargetMode="External"/><Relationship Id="rId664" Type="http://schemas.openxmlformats.org/officeDocument/2006/relationships/hyperlink" Target="http://www.royco.co.id/" TargetMode="External"/><Relationship Id="rId300" Type="http://schemas.openxmlformats.org/officeDocument/2006/relationships/hyperlink" Target="https://drive.google.com/drive/folders/1uL75k_BRNrFIeykgW1NdgiebcsRMmwcM?usp=drive_link" TargetMode="External"/><Relationship Id="rId421" Type="http://schemas.openxmlformats.org/officeDocument/2006/relationships/hyperlink" Target="https://drive.google.com/drive/folders/1EhzKfmqPb1WU17ceQSqk9ZQ39QG4bhlw?usp=drive_link" TargetMode="External"/><Relationship Id="rId542" Type="http://schemas.openxmlformats.org/officeDocument/2006/relationships/hyperlink" Target="https://drive.google.com/drive/folders/19w4tJdfR57NULVmvHR3SCV2gbN5KNDUr?usp=drive_link" TargetMode="External"/><Relationship Id="rId663" Type="http://schemas.openxmlformats.org/officeDocument/2006/relationships/hyperlink" Target="https://drive.google.com/drive/folders/1ZqSG9PDfY9zKM9sHvwq_w4shH3CzTiRl?usp=drive_link" TargetMode="External"/><Relationship Id="rId420" Type="http://schemas.openxmlformats.org/officeDocument/2006/relationships/hyperlink" Target="https://drive.google.com/drive/folders/1Uw6IXIUkZxaSpPKr3qTRRQ5T_oJ6HlMq?usp=drive_link" TargetMode="External"/><Relationship Id="rId541" Type="http://schemas.openxmlformats.org/officeDocument/2006/relationships/hyperlink" Target="https://drive.google.com/drive/folders/1UIIcpwhge6CP2XNIqPfmL1pWMJVPN5js?usp=drive_link" TargetMode="External"/><Relationship Id="rId662" Type="http://schemas.openxmlformats.org/officeDocument/2006/relationships/hyperlink" Target="https://drive.google.com/drive/folders/1_A2Zg_wQYRoc2hozjtnTmeEFw5dKjzsy?usp=drive_link" TargetMode="External"/><Relationship Id="rId540" Type="http://schemas.openxmlformats.org/officeDocument/2006/relationships/hyperlink" Target="https://drive.google.com/drive/folders/1_1d6F-WcRVP1qLSFGjtXRnN6RyCc7Spw?usp=drive_link" TargetMode="External"/><Relationship Id="rId661" Type="http://schemas.openxmlformats.org/officeDocument/2006/relationships/hyperlink" Target="https://drive.google.com/drive/folders/1hk_j5xh7gmZ-CCMVBUaXmRtazM6iT7Qp?usp=drive_link" TargetMode="External"/><Relationship Id="rId415" Type="http://schemas.openxmlformats.org/officeDocument/2006/relationships/hyperlink" Target="https://drive.google.com/drive/folders/1NVVUOYaQNKhY6xDtqCZk7-V_jxvizTRf?usp=drive_link" TargetMode="External"/><Relationship Id="rId536" Type="http://schemas.openxmlformats.org/officeDocument/2006/relationships/hyperlink" Target="https://drive.google.com/drive/folders/1wZaYlGbtPuW2obvk6x0-XV4RAbMikdEv?usp=drive_link" TargetMode="External"/><Relationship Id="rId657" Type="http://schemas.openxmlformats.org/officeDocument/2006/relationships/hyperlink" Target="https://drive.google.com/drive/folders/10VEDB1ypwZuyxGCRd2rpT-J0p48yubFq?usp=drive_link" TargetMode="External"/><Relationship Id="rId414" Type="http://schemas.openxmlformats.org/officeDocument/2006/relationships/hyperlink" Target="https://drive.google.com/drive/folders/1LfrnsogKOYwGjaah76-JtVw4_VTp9WIG?usp=drive_link" TargetMode="External"/><Relationship Id="rId535" Type="http://schemas.openxmlformats.org/officeDocument/2006/relationships/hyperlink" Target="https://drive.google.com/drive/folders/1LwkJ5wk7r0_-nEGiULn8vQj-Ll1sBDdn?usp=drive_link" TargetMode="External"/><Relationship Id="rId656" Type="http://schemas.openxmlformats.org/officeDocument/2006/relationships/hyperlink" Target="https://drive.google.com/drive/folders/1Fyz8FpgcH2U-7U5yA1cvUA44ggCNvpsK?usp=drive_link" TargetMode="External"/><Relationship Id="rId413" Type="http://schemas.openxmlformats.org/officeDocument/2006/relationships/hyperlink" Target="https://drive.google.com/drive/folders/1pDVhWFZ585JfvYakOsIYAHJvz8guyswi?usp=drive_link" TargetMode="External"/><Relationship Id="rId534" Type="http://schemas.openxmlformats.org/officeDocument/2006/relationships/hyperlink" Target="https://drive.google.com/drive/folders/1lyVN2eE1ikqs-R8WQuLnEumxfID4KvIq?usp=drive_link" TargetMode="External"/><Relationship Id="rId655" Type="http://schemas.openxmlformats.org/officeDocument/2006/relationships/hyperlink" Target="https://drive.google.com/drive/folders/1Gu5KNR-YVe8SXBoUXVZynurHdT7sg2cH?usp=drive_link" TargetMode="External"/><Relationship Id="rId412" Type="http://schemas.openxmlformats.org/officeDocument/2006/relationships/hyperlink" Target="http://lazada.co.id/" TargetMode="External"/><Relationship Id="rId533" Type="http://schemas.openxmlformats.org/officeDocument/2006/relationships/hyperlink" Target="https://drive.google.com/drive/folders/1aMlA-oOzoZEm0TvOG8pqzoUZqGMhD69I?usp=drive_link" TargetMode="External"/><Relationship Id="rId654" Type="http://schemas.openxmlformats.org/officeDocument/2006/relationships/hyperlink" Target="https://drive.google.com/drive/folders/1Y7rK-ZQkOUCrGrtF1Nw-8QYSZHyu_zNt?usp=drive_link" TargetMode="External"/><Relationship Id="rId419" Type="http://schemas.openxmlformats.org/officeDocument/2006/relationships/hyperlink" Target="https://drive.google.com/drive/folders/1UHl8Jxq2YzonV53G7QUlrDuNEcMWDKPg?usp=drive_link" TargetMode="External"/><Relationship Id="rId418" Type="http://schemas.openxmlformats.org/officeDocument/2006/relationships/hyperlink" Target="https://drive.google.com/drive/folders/1WLo84kXikwMmspgbcB53zbltpzWGEn8D?usp=drive_link" TargetMode="External"/><Relationship Id="rId539" Type="http://schemas.openxmlformats.org/officeDocument/2006/relationships/hyperlink" Target="https://drive.google.com/drive/folders/1g-sQBWqZfTYg3Od77ihG8IONqjmyLQZY?usp=drive_link" TargetMode="External"/><Relationship Id="rId417" Type="http://schemas.openxmlformats.org/officeDocument/2006/relationships/hyperlink" Target="https://drive.google.com/drive/folders/1QPd4j7l9dnSgVZ4wLxn10NEfOI9NxBTy?usp=drive_link" TargetMode="External"/><Relationship Id="rId538" Type="http://schemas.openxmlformats.org/officeDocument/2006/relationships/hyperlink" Target="https://drive.google.com/drive/folders/1XbS9H0sHgUFhwNGYf4DIN_2E0RAlYXtz?usp=drive_link" TargetMode="External"/><Relationship Id="rId659" Type="http://schemas.openxmlformats.org/officeDocument/2006/relationships/hyperlink" Target="https://drive.google.com/drive/folders/1Sm1EiEFSabvRoktLEztM5Qgz_2m2WSsp?usp=drive_link" TargetMode="External"/><Relationship Id="rId416" Type="http://schemas.openxmlformats.org/officeDocument/2006/relationships/hyperlink" Target="https://drive.google.com/drive/folders/1Ut7cOLwlA8SPus_VNDXnhTigi2hSDB_K?usp=drive_link" TargetMode="External"/><Relationship Id="rId537" Type="http://schemas.openxmlformats.org/officeDocument/2006/relationships/hyperlink" Target="https://drive.google.com/drive/folders/1POQuoIGMu3nQyg-8hiEVGHnCiaL2GAFO?usp=drive_link" TargetMode="External"/><Relationship Id="rId658" Type="http://schemas.openxmlformats.org/officeDocument/2006/relationships/hyperlink" Target="https://drive.google.com/drive/folders/1oMQcraUfvFmzapgS8SqXMrp3LrvX0toj?usp=sharing" TargetMode="External"/><Relationship Id="rId411" Type="http://schemas.openxmlformats.org/officeDocument/2006/relationships/hyperlink" Target="http://lazada.co.id/" TargetMode="External"/><Relationship Id="rId532" Type="http://schemas.openxmlformats.org/officeDocument/2006/relationships/hyperlink" Target="https://drive.google.com/drive/folders/17P66OZr4QYtxc8gjYWSJPKgNC8TKpJOW?usp=drive_link" TargetMode="External"/><Relationship Id="rId653" Type="http://schemas.openxmlformats.org/officeDocument/2006/relationships/hyperlink" Target="https://drive.google.com/drive/folders/1EbPfGd9vHNrEv3uIGWYpbB3816iRsv40?usp=sharing" TargetMode="External"/><Relationship Id="rId410" Type="http://schemas.openxmlformats.org/officeDocument/2006/relationships/hyperlink" Target="https://drive.google.com/drive/folders/11nOz5lqMQNGRG5_JBtQAKWo-5FbsRdiA?usp=drive_link" TargetMode="External"/><Relationship Id="rId531" Type="http://schemas.openxmlformats.org/officeDocument/2006/relationships/hyperlink" Target="https://drive.google.com/drive/folders/18vEIWLNyolPbuj6im9yph6I18FQLSonk?usp=drive_link" TargetMode="External"/><Relationship Id="rId652" Type="http://schemas.openxmlformats.org/officeDocument/2006/relationships/hyperlink" Target="https://drive.google.com/drive/folders/1Eqc-daYGoad7nwo_pDbIHZOYwiDQ82uF?usp=sharing" TargetMode="External"/><Relationship Id="rId530" Type="http://schemas.openxmlformats.org/officeDocument/2006/relationships/hyperlink" Target="https://drive.google.com/drive/folders/1Q6VP3NVIUgT_8ZyCCpYt4u9j1sdoiNq4?usp=drive_link" TargetMode="External"/><Relationship Id="rId651" Type="http://schemas.openxmlformats.org/officeDocument/2006/relationships/hyperlink" Target="https://drive.google.com/drive/folders/1ZPpNQBBNnmsezbcN1Gpn6_vIr74_LocS?usp=sharing" TargetMode="External"/><Relationship Id="rId650" Type="http://schemas.openxmlformats.org/officeDocument/2006/relationships/hyperlink" Target="https://drive.google.com/drive/folders/1_DnXF0vDqJqnqeyTWUEpEQK6NR2m4MRc?usp=drive_link" TargetMode="External"/><Relationship Id="rId206" Type="http://schemas.openxmlformats.org/officeDocument/2006/relationships/hyperlink" Target="https://drive.google.com/drive/folders/1OZOdO9uLK8cWTKUt18ONchj9t_m9vApz?usp=drive_link" TargetMode="External"/><Relationship Id="rId327" Type="http://schemas.openxmlformats.org/officeDocument/2006/relationships/hyperlink" Target="https://drive.google.com/drive/folders/1_qPgWVJZIbd00TDWpMXbZEOrnWhFUgYa?usp=drive_link" TargetMode="External"/><Relationship Id="rId448" Type="http://schemas.openxmlformats.org/officeDocument/2006/relationships/hyperlink" Target="https://drive.google.com/drive/folders/1lULUobC8oAKgsvSMRItLMvAtIf5zUZL4?usp=drive_link" TargetMode="External"/><Relationship Id="rId569" Type="http://schemas.openxmlformats.org/officeDocument/2006/relationships/hyperlink" Target="https://drive.google.com/drive/folders/1Z9d-tnCDcv-hM43PRAWanJknr_dYNTDo?usp=drive_link" TargetMode="External"/><Relationship Id="rId205" Type="http://schemas.openxmlformats.org/officeDocument/2006/relationships/hyperlink" Target="https://drive.google.com/drive/folders/1J6GI2K--ed0tTc9vwgb_s-fO0gkIObz2?usp=drive_link" TargetMode="External"/><Relationship Id="rId326" Type="http://schemas.openxmlformats.org/officeDocument/2006/relationships/hyperlink" Target="https://drive.google.com/drive/folders/1iAL7V3wbi5mu5t3q1Tx0L535olDHTx4Y?usp=drive_link" TargetMode="External"/><Relationship Id="rId447" Type="http://schemas.openxmlformats.org/officeDocument/2006/relationships/hyperlink" Target="https://drive.google.com/drive/folders/1Qd-P9rJYiGvzR_Fx0s5azY9smPRuhNAc?usp=drive_link" TargetMode="External"/><Relationship Id="rId568" Type="http://schemas.openxmlformats.org/officeDocument/2006/relationships/hyperlink" Target="https://drive.google.com/drive/folders/1VLaws7qCAS3uRwKnsIl8SyRueLny8DFe?usp=drive_link" TargetMode="External"/><Relationship Id="rId689" Type="http://schemas.openxmlformats.org/officeDocument/2006/relationships/hyperlink" Target="https://drive.google.com/drive/folders/1JuRXr6eoz6CtVWEbx6L-3twXnw4ZdOs5?usp=drive_link" TargetMode="External"/><Relationship Id="rId204" Type="http://schemas.openxmlformats.org/officeDocument/2006/relationships/hyperlink" Target="https://drive.google.com/drive/folders/1QEQ4ZB9LRQxEXXgpgUo6321dLOsGvvp6?usp=drive_link" TargetMode="External"/><Relationship Id="rId325" Type="http://schemas.openxmlformats.org/officeDocument/2006/relationships/hyperlink" Target="https://drive.google.com/drive/folders/1X9W7emf6AHxxnF57RdHj1BUZd2yF5-PS?usp=drive_link" TargetMode="External"/><Relationship Id="rId446" Type="http://schemas.openxmlformats.org/officeDocument/2006/relationships/hyperlink" Target="https://drive.google.com/drive/folders/1O0QuIFc4lsdDjz8lMpm_wUL7QoXxY61u?usp=drive_link" TargetMode="External"/><Relationship Id="rId567" Type="http://schemas.openxmlformats.org/officeDocument/2006/relationships/hyperlink" Target="http://lazada.co.id/" TargetMode="External"/><Relationship Id="rId688" Type="http://schemas.openxmlformats.org/officeDocument/2006/relationships/hyperlink" Target="https://drive.google.com/drive/folders/1d5EdwpG36uMZv_PD7FPQhFvSZk-_9ReV?usp=drive_link" TargetMode="External"/><Relationship Id="rId203" Type="http://schemas.openxmlformats.org/officeDocument/2006/relationships/hyperlink" Target="https://drive.google.com/drive/folders/1I62LVFzGYz918dMD1d8IKCdzdUBWeSug?usp=drive_link" TargetMode="External"/><Relationship Id="rId324" Type="http://schemas.openxmlformats.org/officeDocument/2006/relationships/hyperlink" Target="https://drive.google.com/drive/folders/1I8iMemy1xv6habLYa_EmP__jBAdiIq2A?usp=drive_link" TargetMode="External"/><Relationship Id="rId445" Type="http://schemas.openxmlformats.org/officeDocument/2006/relationships/hyperlink" Target="https://drive.google.com/drive/folders/1TCrgkgGD7gPe6se7AIClhllShFQA_XeX?usp=drive_link" TargetMode="External"/><Relationship Id="rId566" Type="http://schemas.openxmlformats.org/officeDocument/2006/relationships/hyperlink" Target="https://drive.google.com/drive/folders/1n0he5corOTtMTze7FP6MzqC_zYb-wJoB?usp=drive_link" TargetMode="External"/><Relationship Id="rId687" Type="http://schemas.openxmlformats.org/officeDocument/2006/relationships/hyperlink" Target="https://drive.google.com/drive/folders/19UZ88V1A6l-BWKYS7dDdBVOcOv4Xsi-D?usp=drive_link" TargetMode="External"/><Relationship Id="rId209" Type="http://schemas.openxmlformats.org/officeDocument/2006/relationships/hyperlink" Target="https://drive.google.com/drive/folders/1-_sYsjaO9GriVmOogUem0K9F35Z4XrhQ?usp=drive_link" TargetMode="External"/><Relationship Id="rId208" Type="http://schemas.openxmlformats.org/officeDocument/2006/relationships/hyperlink" Target="https://drive.google.com/drive/folders/1CFuL-oEUhQGciLpqz2QWiPnNYY5fTf_3?usp=drive_link" TargetMode="External"/><Relationship Id="rId329" Type="http://schemas.openxmlformats.org/officeDocument/2006/relationships/hyperlink" Target="https://drive.google.com/drive/folders/1DPz7ubrsee_2Siy6nTAW4CA185SdRD_U?usp=drive_link" TargetMode="External"/><Relationship Id="rId207" Type="http://schemas.openxmlformats.org/officeDocument/2006/relationships/hyperlink" Target="https://drive.google.com/drive/folders/1YEr9TK8aWORzj1G0O6j7kGF8-b4Ku_Mc?usp=drive_link" TargetMode="External"/><Relationship Id="rId328" Type="http://schemas.openxmlformats.org/officeDocument/2006/relationships/hyperlink" Target="https://drive.google.com/drive/folders/1_3bz3woxM0S8Fc6wtamY2h-t_BTgOtTU?usp=drive_link" TargetMode="External"/><Relationship Id="rId449" Type="http://schemas.openxmlformats.org/officeDocument/2006/relationships/hyperlink" Target="https://drive.google.com/drive/folders/1NF7zo3H90OlQLxz6XaaugG8odSXARk8n?usp=drive_link" TargetMode="External"/><Relationship Id="rId440" Type="http://schemas.openxmlformats.org/officeDocument/2006/relationships/hyperlink" Target="https://drive.google.com/drive/folders/1VNaVLwxsypmt5Pv75HBDxWILL2zkr5ed?usp=drive_link" TargetMode="External"/><Relationship Id="rId561" Type="http://schemas.openxmlformats.org/officeDocument/2006/relationships/hyperlink" Target="https://drive.google.com/drive/folders/1WqIRg2zRxrCjzVxNGvvo83DCu292d6z2?usp=drive_link" TargetMode="External"/><Relationship Id="rId682" Type="http://schemas.openxmlformats.org/officeDocument/2006/relationships/hyperlink" Target="https://drive.google.com/drive/folders/1A0Vnwa-4cCrZJXHJ9ZrIudD6DwpMGIdE?usp=drive_link" TargetMode="External"/><Relationship Id="rId560" Type="http://schemas.openxmlformats.org/officeDocument/2006/relationships/hyperlink" Target="https://drive.google.com/drive/folders/1b0pmanm9tpJKB7sQjNHRDJSXdxFnTw_g?usp=drive_link" TargetMode="External"/><Relationship Id="rId681" Type="http://schemas.openxmlformats.org/officeDocument/2006/relationships/hyperlink" Target="https://drive.google.com/drive/folders/1LHDFdaW0zzsgMq6Zii5FYSqje2H8dAqN?usp=drive_link" TargetMode="External"/><Relationship Id="rId680" Type="http://schemas.openxmlformats.org/officeDocument/2006/relationships/hyperlink" Target="https://drive.google.com/drive/folders/1SGw_98FlPR0nWmtbge4wofGuwV75x2Si?usp=drive_link" TargetMode="External"/><Relationship Id="rId202" Type="http://schemas.openxmlformats.org/officeDocument/2006/relationships/hyperlink" Target="https://drive.google.com/drive/folders/1ZIh9bzicI3uMDc_Ke_GVgB65cvo1UQTA?usp=drive_link" TargetMode="External"/><Relationship Id="rId323" Type="http://schemas.openxmlformats.org/officeDocument/2006/relationships/hyperlink" Target="https://drive.google.com/drive/folders/1U9wuZv3FzI7EpaBkPC70i1OvXb46_-EC?usp=drive_link" TargetMode="External"/><Relationship Id="rId444" Type="http://schemas.openxmlformats.org/officeDocument/2006/relationships/hyperlink" Target="https://drive.google.com/drive/folders/1RyyX2STa1vhRbFdO8vy745iKGVQNfPwb?usp=drive_link" TargetMode="External"/><Relationship Id="rId565" Type="http://schemas.openxmlformats.org/officeDocument/2006/relationships/hyperlink" Target="https://drive.google.com/drive/folders/13Id5vcUkbHdpsD4t2hO1GtA_4bxokSGc?usp=drive_link" TargetMode="External"/><Relationship Id="rId686" Type="http://schemas.openxmlformats.org/officeDocument/2006/relationships/hyperlink" Target="https://drive.google.com/drive/folders/1Qk50MvDJyi92lou3f8Hv2YsGsMf3-XMN?usp=drive_link" TargetMode="External"/><Relationship Id="rId201" Type="http://schemas.openxmlformats.org/officeDocument/2006/relationships/hyperlink" Target="https://drive.google.com/drive/folders/1UgWobLslRYjeexQfThFMPrlghMBvs64-?usp=drive_link" TargetMode="External"/><Relationship Id="rId322" Type="http://schemas.openxmlformats.org/officeDocument/2006/relationships/hyperlink" Target="https://drive.google.com/drive/folders/15NGajnWTfA4cDqe09eHHCt-MccWKuloV?usp=drive_link" TargetMode="External"/><Relationship Id="rId443" Type="http://schemas.openxmlformats.org/officeDocument/2006/relationships/hyperlink" Target="https://drive.google.com/drive/folders/1Dky_UKZ0TlJKafLnGckBipx1zyemvGug?usp=drive_link" TargetMode="External"/><Relationship Id="rId564" Type="http://schemas.openxmlformats.org/officeDocument/2006/relationships/hyperlink" Target="https://drive.google.com/drive/folders/1f6lpKtV6_-vdLxpXeVCyOD5T_WJMfOKD?usp=drive_link" TargetMode="External"/><Relationship Id="rId685" Type="http://schemas.openxmlformats.org/officeDocument/2006/relationships/hyperlink" Target="https://drive.google.com/drive/folders/1OOiNpLoTJI8MyJVuIE--7CRE5Xvj6ind?usp=drive_link" TargetMode="External"/><Relationship Id="rId200" Type="http://schemas.openxmlformats.org/officeDocument/2006/relationships/hyperlink" Target="https://drive.google.com/drive/folders/1inoASI6ugp35wGdw-Y7tixel5x8B6Nsz?usp=drive_link" TargetMode="External"/><Relationship Id="rId321" Type="http://schemas.openxmlformats.org/officeDocument/2006/relationships/hyperlink" Target="https://drive.google.com/drive/folders/1CsQqQ1jxLWnCzK6zNc9vC_KV2_3iFEDE?usp=drive_link" TargetMode="External"/><Relationship Id="rId442" Type="http://schemas.openxmlformats.org/officeDocument/2006/relationships/hyperlink" Target="https://drive.google.com/drive/folders/1GmpT_x0iEVPqH_zdVh-eQmqRWTf9e6xi?usp=drive_link" TargetMode="External"/><Relationship Id="rId563" Type="http://schemas.openxmlformats.org/officeDocument/2006/relationships/hyperlink" Target="https://drive.google.com/drive/folders/114MurNBVUQ2dvQ1UJ9LzFUzD8-TTU-i1?usp=drive_link" TargetMode="External"/><Relationship Id="rId684" Type="http://schemas.openxmlformats.org/officeDocument/2006/relationships/hyperlink" Target="https://drive.google.com/drive/folders/10i7BHipu3GPpOnHQKt2mtWU_-GO3H23o?usp=drive_link" TargetMode="External"/><Relationship Id="rId320" Type="http://schemas.openxmlformats.org/officeDocument/2006/relationships/hyperlink" Target="https://drive.google.com/drive/folders/1DvB71sWJcVDgMDz9p0mFSvnOATP12CAT?usp=drive_link" TargetMode="External"/><Relationship Id="rId441" Type="http://schemas.openxmlformats.org/officeDocument/2006/relationships/hyperlink" Target="https://drive.google.com/drive/folders/1ixLaUwT95o7l3WsJvKP6_FYSkeqkGb4T?usp=drive_link" TargetMode="External"/><Relationship Id="rId562" Type="http://schemas.openxmlformats.org/officeDocument/2006/relationships/hyperlink" Target="https://drive.google.com/drive/folders/1wC54dGuKBixQQRkqSLCGxQF8AqIIdLac?usp=drive_link" TargetMode="External"/><Relationship Id="rId683" Type="http://schemas.openxmlformats.org/officeDocument/2006/relationships/hyperlink" Target="https://drive.google.com/drive/folders/13ga0bA_xliKgE9vSTKJIuwp1B5nmub-h?usp=sharing" TargetMode="External"/><Relationship Id="rId316" Type="http://schemas.openxmlformats.org/officeDocument/2006/relationships/hyperlink" Target="https://drive.google.com/drive/folders/1fhLg3YH9y1bu4_tw2zaqwSLZ1KyYwqHf?usp=drive_link" TargetMode="External"/><Relationship Id="rId437" Type="http://schemas.openxmlformats.org/officeDocument/2006/relationships/hyperlink" Target="https://drive.google.com/drive/folders/17gW6XMHxr933IO0g2_e8RkqHgDWeyO2V?usp=drive_link" TargetMode="External"/><Relationship Id="rId558" Type="http://schemas.openxmlformats.org/officeDocument/2006/relationships/hyperlink" Target="https://drive.google.com/drive/folders/1BfMfYFKwEXMw1YOxdSSF--5p9fSqc0pk?usp=drive_link" TargetMode="External"/><Relationship Id="rId679" Type="http://schemas.openxmlformats.org/officeDocument/2006/relationships/hyperlink" Target="https://drive.google.com/drive/folders/1_sDav4WO--hcD8QyYGDRHQGQZPSp89gC?usp=drive_link" TargetMode="External"/><Relationship Id="rId315" Type="http://schemas.openxmlformats.org/officeDocument/2006/relationships/hyperlink" Target="https://drive.google.com/drive/folders/1uL75k_BRNrFIeykgW1NdgiebcsRMmwcM?usp=drive_link" TargetMode="External"/><Relationship Id="rId436" Type="http://schemas.openxmlformats.org/officeDocument/2006/relationships/hyperlink" Target="https://drive.google.com/drive/folders/1zYjyUfX5lDXfHiAbvNARlWhOSuXxIq0R?usp=drive_link" TargetMode="External"/><Relationship Id="rId557" Type="http://schemas.openxmlformats.org/officeDocument/2006/relationships/hyperlink" Target="https://drive.google.com/drive/folders/1c4BDoB4Pc2w7RI0EcHY1Ti5TJF0CHpQc?usp=drive_link" TargetMode="External"/><Relationship Id="rId678" Type="http://schemas.openxmlformats.org/officeDocument/2006/relationships/hyperlink" Target="https://drive.google.com/drive/folders/1-vV-Gzz3FsUxWnUbnz8Q_g9XjJI6cmWY?usp=drive_link" TargetMode="External"/><Relationship Id="rId314" Type="http://schemas.openxmlformats.org/officeDocument/2006/relationships/hyperlink" Target="https://drive.google.com/drive/folders/1il3Bne7wmRdBY2WJT-b534iDVeZTCpBl?usp=drive_link" TargetMode="External"/><Relationship Id="rId435" Type="http://schemas.openxmlformats.org/officeDocument/2006/relationships/hyperlink" Target="https://drive.google.com/drive/folders/1dUD68Hp7ITAVazOza8E8iByDNqV4Egb4?usp=drive_link" TargetMode="External"/><Relationship Id="rId556" Type="http://schemas.openxmlformats.org/officeDocument/2006/relationships/hyperlink" Target="https://drive.google.com/drive/folders/1vGzZEssl4t5QNTqA2QCGuRy2WNqqe9rv?usp=drive_link" TargetMode="External"/><Relationship Id="rId677" Type="http://schemas.openxmlformats.org/officeDocument/2006/relationships/hyperlink" Target="https://drive.google.com/drive/folders/1V6KiYrnI5Z2jwQ_8_XWJ1Zbw_1ypPN26?usp=drive_link" TargetMode="External"/><Relationship Id="rId313" Type="http://schemas.openxmlformats.org/officeDocument/2006/relationships/hyperlink" Target="https://drive.google.com/drive/folders/1rX8kOl1zeu-u-eizd_xDTh4FMDQiZvnd?usp=drive_link" TargetMode="External"/><Relationship Id="rId434" Type="http://schemas.openxmlformats.org/officeDocument/2006/relationships/hyperlink" Target="https://drive.google.com/drive/folders/1DfUh-tuJB9PHtLftnuz_j2knTC94hG_a?usp=drive_link" TargetMode="External"/><Relationship Id="rId555" Type="http://schemas.openxmlformats.org/officeDocument/2006/relationships/hyperlink" Target="https://drive.google.com/drive/folders/11gF-RjDFt1Hy7C-THBfIAB39FlmFQW14?usp=drive_link" TargetMode="External"/><Relationship Id="rId676" Type="http://schemas.openxmlformats.org/officeDocument/2006/relationships/hyperlink" Target="https://drive.google.com/drive/folders/1sQy4LHZK_8YvzglkkMOy7aMhTLn_QqhC?usp=drive_link" TargetMode="External"/><Relationship Id="rId319" Type="http://schemas.openxmlformats.org/officeDocument/2006/relationships/hyperlink" Target="https://drive.google.com/drive/folders/1BlUtSUfJI9JYPxRl_zE_3dHYBly7F6K1?usp=drive_link" TargetMode="External"/><Relationship Id="rId318" Type="http://schemas.openxmlformats.org/officeDocument/2006/relationships/hyperlink" Target="https://drive.google.com/drive/folders/1PsXNkAn537G7TpqsFyJXeBZrGsclpuuR?usp=drive_link" TargetMode="External"/><Relationship Id="rId439" Type="http://schemas.openxmlformats.org/officeDocument/2006/relationships/hyperlink" Target="https://drive.google.com/drive/folders/1gJaSzXMGHnSGfRCJkhil3ck2_CD016A4?usp=drive_link" TargetMode="External"/><Relationship Id="rId317" Type="http://schemas.openxmlformats.org/officeDocument/2006/relationships/hyperlink" Target="https://drive.google.com/drive/folders/1mfhpl4byQVHx8_u8oCNZOk2HZrGsMyd8?usp=drive_link" TargetMode="External"/><Relationship Id="rId438" Type="http://schemas.openxmlformats.org/officeDocument/2006/relationships/hyperlink" Target="https://drive.google.com/drive/folders/1-jtCXX3wyh5kzFDBXBbnXPa25GLYGHT9?usp=drive_link" TargetMode="External"/><Relationship Id="rId559" Type="http://schemas.openxmlformats.org/officeDocument/2006/relationships/hyperlink" Target="https://drive.google.com/drive/folders/1ZCet9KgaX6HYcBCG6Fej2j7DKyB0zZfv?usp=sharing" TargetMode="External"/><Relationship Id="rId550" Type="http://schemas.openxmlformats.org/officeDocument/2006/relationships/hyperlink" Target="https://drive.google.com/drive/folders/15LNyLt0t0NyatrwMZqvYc3r9TtJadqpg?usp=drive_link" TargetMode="External"/><Relationship Id="rId671" Type="http://schemas.openxmlformats.org/officeDocument/2006/relationships/hyperlink" Target="https://drive.google.com/drive/folders/1WYKp3jrc0aUOHTSHl9N6mqmQ2jSoMpvc?usp=drive_link" TargetMode="External"/><Relationship Id="rId670" Type="http://schemas.openxmlformats.org/officeDocument/2006/relationships/hyperlink" Target="https://drive.google.com/drive/folders/1dG0DOSUMrfc7DXuW2ZaqQ8N2aVGf7cCQ?usp=sharing" TargetMode="External"/><Relationship Id="rId312" Type="http://schemas.openxmlformats.org/officeDocument/2006/relationships/hyperlink" Target="https://drive.google.com/drive/folders/17jBjIOxw8Asqx6zGyZwTQK9tQh0olpC4?usp=drive_link" TargetMode="External"/><Relationship Id="rId433" Type="http://schemas.openxmlformats.org/officeDocument/2006/relationships/hyperlink" Target="https://drive.google.com/drive/folders/12S0pRJwtLaxc4YB12sSKaD_V4DMbEjpM?usp=drive_link" TargetMode="External"/><Relationship Id="rId554" Type="http://schemas.openxmlformats.org/officeDocument/2006/relationships/hyperlink" Target="https://drive.google.com/drive/folders/1NcTvgcGY7t1LTHVufe04XWOw_rPWwqiR?usp=drive_link" TargetMode="External"/><Relationship Id="rId675" Type="http://schemas.openxmlformats.org/officeDocument/2006/relationships/hyperlink" Target="https://drive.google.com/drive/folders/13GKYQ_uj3okuGTeZUHeKiK_2nBm7MKga?usp=drive_link" TargetMode="External"/><Relationship Id="rId311" Type="http://schemas.openxmlformats.org/officeDocument/2006/relationships/hyperlink" Target="https://drive.google.com/drive/folders/1v3ogOxXVQdZKLS-COSL6fuAHVXmyFf97?usp=drive_link" TargetMode="External"/><Relationship Id="rId432" Type="http://schemas.openxmlformats.org/officeDocument/2006/relationships/hyperlink" Target="https://drive.google.com/drive/folders/1XSx0ktgONZnNxP-1T2bFG0j10yIpNSYQ?usp=drive_link" TargetMode="External"/><Relationship Id="rId553" Type="http://schemas.openxmlformats.org/officeDocument/2006/relationships/hyperlink" Target="https://drive.google.com/drive/folders/1DzZjJcP6dihvfQdYAWwaDfbgWijryuXM?usp=drive_link" TargetMode="External"/><Relationship Id="rId674" Type="http://schemas.openxmlformats.org/officeDocument/2006/relationships/hyperlink" Target="https://drive.google.com/drive/folders/1sQy4LHZK_8YvzglkkMOy7aMhTLn_QqhC?usp=drive_link" TargetMode="External"/><Relationship Id="rId310" Type="http://schemas.openxmlformats.org/officeDocument/2006/relationships/hyperlink" Target="https://drive.google.com/drive/folders/19v_Y6yeEr0k35ZouVNPFlwcfe6HJNZmz?usp=drive_link" TargetMode="External"/><Relationship Id="rId431" Type="http://schemas.openxmlformats.org/officeDocument/2006/relationships/hyperlink" Target="https://drive.google.com/drive/folders/1sz2Jl_OaWhpQrr7kIv6GNyJ7-UXBMb8E?usp=drive_link" TargetMode="External"/><Relationship Id="rId552" Type="http://schemas.openxmlformats.org/officeDocument/2006/relationships/hyperlink" Target="https://drive.google.com/drive/folders/1mur9YFZ-BzZqYDPF-MeJoMcNyZqxyzIq?usp=drive_link" TargetMode="External"/><Relationship Id="rId673" Type="http://schemas.openxmlformats.org/officeDocument/2006/relationships/hyperlink" Target="https://drive.google.com/drive/folders/13GKYQ_uj3okuGTeZUHeKiK_2nBm7MKga?usp=drive_link" TargetMode="External"/><Relationship Id="rId430" Type="http://schemas.openxmlformats.org/officeDocument/2006/relationships/hyperlink" Target="https://drive.google.com/drive/folders/18t3eM-P7Q8-8DpltKn_S7Q2ZdfCJhzOO?usp=drive_link" TargetMode="External"/><Relationship Id="rId551" Type="http://schemas.openxmlformats.org/officeDocument/2006/relationships/hyperlink" Target="https://drive.google.com/drive/folders/1ocKxW-JKzvtU642cgEFJBgIcYSjrh9xe?usp=drive_link" TargetMode="External"/><Relationship Id="rId672" Type="http://schemas.openxmlformats.org/officeDocument/2006/relationships/hyperlink" Target="https://drive.google.com/drive/folders/1AzyRUPYtpl3Oat4OqmjNiCQ7OA2PFC0p?usp=drive_link" TargetMode="External"/></Relationships>
</file>

<file path=xl/worksheets/_rels/sheet6.xml.rels><?xml version="1.0" encoding="UTF-8" standalone="yes"?><Relationships xmlns="http://schemas.openxmlformats.org/package/2006/relationships"><Relationship Id="rId190" Type="http://schemas.openxmlformats.org/officeDocument/2006/relationships/hyperlink" Target="https://drive.google.com/drive/folders/1SOtIuka92K4XavPrb1pI7i0yoR74Wcda" TargetMode="External"/><Relationship Id="rId194" Type="http://schemas.openxmlformats.org/officeDocument/2006/relationships/hyperlink" Target="https://drive.google.com/drive/folders/1bmXYaar_E1U_4O1xI8qFpds81rGVz-yT?usp=share_link" TargetMode="External"/><Relationship Id="rId193" Type="http://schemas.openxmlformats.org/officeDocument/2006/relationships/hyperlink" Target="https://drive.google.com/drive/folders/1Lipx-pwyyj-1SJgKCLPckqLkZiilvuTE" TargetMode="External"/><Relationship Id="rId192" Type="http://schemas.openxmlformats.org/officeDocument/2006/relationships/hyperlink" Target="https://drive.google.com/drive/folders/1Lipx-pwyyj-1SJgKCLPckqLkZiilvuTE" TargetMode="External"/><Relationship Id="rId191" Type="http://schemas.openxmlformats.org/officeDocument/2006/relationships/hyperlink" Target="https://drive.google.com/drive/folders/1Lipx-pwyyj-1SJgKCLPckqLkZiilvuTE" TargetMode="External"/><Relationship Id="rId187" Type="http://schemas.openxmlformats.org/officeDocument/2006/relationships/hyperlink" Target="https://drive.google.com/drive/folders/1yMawxE80W0KqpOnnV8N6WxsUY5kM4z2O" TargetMode="External"/><Relationship Id="rId186" Type="http://schemas.openxmlformats.org/officeDocument/2006/relationships/hyperlink" Target="https://drive.google.com/drive/folders/1jO8CNQuFPLnGntkoWDjev-G_vi4Hx2bL" TargetMode="External"/><Relationship Id="rId185" Type="http://schemas.openxmlformats.org/officeDocument/2006/relationships/hyperlink" Target="https://www.youtube.com/watch?v=xWLho4hOa50" TargetMode="External"/><Relationship Id="rId184" Type="http://schemas.openxmlformats.org/officeDocument/2006/relationships/hyperlink" Target="https://drive.google.com/drive/folders/1TaHdInfAmLRyCsEMwGznwU46wW-kXvY6" TargetMode="External"/><Relationship Id="rId189" Type="http://schemas.openxmlformats.org/officeDocument/2006/relationships/hyperlink" Target="https://drive.google.com/drive/folders/10Bk91KJdEfG5S5LqYmAjneq142_OQHp0" TargetMode="External"/><Relationship Id="rId188" Type="http://schemas.openxmlformats.org/officeDocument/2006/relationships/hyperlink" Target="https://drive.google.com/drive/folders/1ttYgi32ZfrRwvXyKO30odA9_l1eHO0ds?usp=share_link" TargetMode="External"/><Relationship Id="rId183" Type="http://schemas.openxmlformats.org/officeDocument/2006/relationships/hyperlink" Target="https://drive.google.com/drive/folders/1liPop7aRRFKHX9UY0mziaozAdOBhY5ye" TargetMode="External"/><Relationship Id="rId182" Type="http://schemas.openxmlformats.org/officeDocument/2006/relationships/hyperlink" Target="https://drive.google.com/drive/folders/1rCiIyDyAYBW12o9H5W_Ua0ikwJVIqjJT" TargetMode="External"/><Relationship Id="rId181" Type="http://schemas.openxmlformats.org/officeDocument/2006/relationships/hyperlink" Target="https://drive.google.com/drive/folders/1v7vGqLVmY7A_BHdYAWE9fPDB19oSR7hg" TargetMode="External"/><Relationship Id="rId180" Type="http://schemas.openxmlformats.org/officeDocument/2006/relationships/hyperlink" Target="https://drive.google.com/drive/folders/1ybQ4iSWcIXlQRm7FZxIqrqtv99YmQwb4" TargetMode="External"/><Relationship Id="rId176" Type="http://schemas.openxmlformats.org/officeDocument/2006/relationships/hyperlink" Target="https://drive.google.com/drive/folders/1IgBvfEVChlZIkt8AadQ39VougHVD-V9A" TargetMode="External"/><Relationship Id="rId297" Type="http://schemas.openxmlformats.org/officeDocument/2006/relationships/hyperlink" Target="https://drive.google.com/drive/folders/1skUPLg1CUxLFXBMZ_nptfrhbxZ-My6_R" TargetMode="External"/><Relationship Id="rId175" Type="http://schemas.openxmlformats.org/officeDocument/2006/relationships/hyperlink" Target="https://drive.google.com/drive/folders/1JM5tZw4YP9v8G78AI-wpDMkywmQtasNP" TargetMode="External"/><Relationship Id="rId296" Type="http://schemas.openxmlformats.org/officeDocument/2006/relationships/hyperlink" Target="https://drive.google.com/drive/folders/16H--PjXpWEx42pMCe1miKuuC48m4-y2e" TargetMode="External"/><Relationship Id="rId174" Type="http://schemas.openxmlformats.org/officeDocument/2006/relationships/hyperlink" Target="https://drive.google.com/drive/folders/1C7uRSXkt57Yuox1Wy7dXtfyAKM8gRuYA" TargetMode="External"/><Relationship Id="rId295" Type="http://schemas.openxmlformats.org/officeDocument/2006/relationships/hyperlink" Target="https://drive.google.com/drive/folders/10ArzqyD8onqzK0xtExdm9NlHqFWcq3Hx" TargetMode="External"/><Relationship Id="rId173" Type="http://schemas.openxmlformats.org/officeDocument/2006/relationships/hyperlink" Target="https://drive.google.com/drive/folders/1c0PkFB_FaHFwsuTRfcHUFb5c1JtOJSq2" TargetMode="External"/><Relationship Id="rId294" Type="http://schemas.openxmlformats.org/officeDocument/2006/relationships/hyperlink" Target="https://drive.google.com/drive/folders/1OUKxXhe98i87tJZqafUgYUZAUEYSzpau" TargetMode="External"/><Relationship Id="rId179" Type="http://schemas.openxmlformats.org/officeDocument/2006/relationships/hyperlink" Target="https://drive.google.com/drive/folders/1wC1XAzcKbk8e_-ss0Kl1HXuvIJXRUOlg" TargetMode="External"/><Relationship Id="rId178" Type="http://schemas.openxmlformats.org/officeDocument/2006/relationships/hyperlink" Target="https://drive.google.com/drive/folders/15nWR_3UAEYPDbdXmHWWQgcgPClDojxqu" TargetMode="External"/><Relationship Id="rId299" Type="http://schemas.openxmlformats.org/officeDocument/2006/relationships/hyperlink" Target="https://drive.google.com/drive/folders/1B18zTkino-nMKC3BAv1ky0-BUUi11C5k" TargetMode="External"/><Relationship Id="rId177" Type="http://schemas.openxmlformats.org/officeDocument/2006/relationships/hyperlink" Target="https://drive.google.com/drive/folders/188vh_RSvINUhcCY9-fOc6jBiOT_5fCx9" TargetMode="External"/><Relationship Id="rId298" Type="http://schemas.openxmlformats.org/officeDocument/2006/relationships/hyperlink" Target="https://drive.google.com/drive/folders/1uCHg-QarOdllYr3Lj3ff7e2GrRi-Av1S" TargetMode="External"/><Relationship Id="rId198" Type="http://schemas.openxmlformats.org/officeDocument/2006/relationships/hyperlink" Target="https://drive.google.com/drive/folders/1HSqMm1t8qARIDNorNaK7SUxA1uDoLL3N" TargetMode="External"/><Relationship Id="rId197" Type="http://schemas.openxmlformats.org/officeDocument/2006/relationships/hyperlink" Target="https://drive.google.com/drive/folders/1bmXYaar_E1U_4O1xI8qFpds81rGVz-yT?usp=share_link" TargetMode="External"/><Relationship Id="rId196" Type="http://schemas.openxmlformats.org/officeDocument/2006/relationships/hyperlink" Target="https://drive.google.com/drive/folders/1bmXYaar_E1U_4O1xI8qFpds81rGVz-yT?usp=share_link" TargetMode="External"/><Relationship Id="rId195" Type="http://schemas.openxmlformats.org/officeDocument/2006/relationships/hyperlink" Target="https://drive.google.com/drive/folders/1bmXYaar_E1U_4O1xI8qFpds81rGVz-yT?usp=share_link" TargetMode="External"/><Relationship Id="rId199" Type="http://schemas.openxmlformats.org/officeDocument/2006/relationships/hyperlink" Target="https://drive.google.com/drive/folders/1WEIdjKsi4wD2pQ8_cItEg4QjoLzQeT8j" TargetMode="External"/><Relationship Id="rId150" Type="http://schemas.openxmlformats.org/officeDocument/2006/relationships/hyperlink" Target="https://drive.google.com/drive/folders/1I9XAHG0TcUgpUueK-AISPusMKzmZWqv8" TargetMode="External"/><Relationship Id="rId271" Type="http://schemas.openxmlformats.org/officeDocument/2006/relationships/hyperlink" Target="https://drive.google.com/drive/folders/1B18zTkino-nMKC3BAv1ky0-BUUi11C5k" TargetMode="External"/><Relationship Id="rId392" Type="http://schemas.openxmlformats.org/officeDocument/2006/relationships/hyperlink" Target="https://drive.google.com/drive/folders/1gknXhrRUUiqcNyU65Sw90CfHCHsBMVEQ" TargetMode="External"/><Relationship Id="rId270" Type="http://schemas.openxmlformats.org/officeDocument/2006/relationships/hyperlink" Target="https://drive.google.com/drive/folders/16ENn8aXKzPLDoPFDUpIW3P-1jp-McU0d" TargetMode="External"/><Relationship Id="rId391" Type="http://schemas.openxmlformats.org/officeDocument/2006/relationships/hyperlink" Target="https://drive.google.com/drive/folders/1QfhuC0QPYQWm3MFsTsAN8Fag4gPiHPUT" TargetMode="External"/><Relationship Id="rId390" Type="http://schemas.openxmlformats.org/officeDocument/2006/relationships/hyperlink" Target="https://drive.google.com/drive/folders/1LsPyvU1OBqsswKEjOL9ibIRA4rmTAgA3" TargetMode="External"/><Relationship Id="rId1" Type="http://schemas.openxmlformats.org/officeDocument/2006/relationships/hyperlink" Target="https://www.youtube.com/watch?v=c6gFLygSVvc" TargetMode="External"/><Relationship Id="rId2" Type="http://schemas.openxmlformats.org/officeDocument/2006/relationships/hyperlink" Target="https://drive.google.com/drive/folders/1DADfICia0AhgFhrJVA40Lqt2kHIZU9gB" TargetMode="External"/><Relationship Id="rId3" Type="http://schemas.openxmlformats.org/officeDocument/2006/relationships/hyperlink" Target="https://drive.google.com/drive/folders/1YKB5XTWTFtkcC3QowZV_jHjv-ojryS4I" TargetMode="External"/><Relationship Id="rId149" Type="http://schemas.openxmlformats.org/officeDocument/2006/relationships/hyperlink" Target="https://drive.google.com/drive/folders/1_1bcydz8jtMe9WCVVD9OwD7iZjoeKk5W" TargetMode="External"/><Relationship Id="rId4" Type="http://schemas.openxmlformats.org/officeDocument/2006/relationships/hyperlink" Target="https://www.youtube.com/watch?v=14T8p6AlHBI" TargetMode="External"/><Relationship Id="rId148" Type="http://schemas.openxmlformats.org/officeDocument/2006/relationships/hyperlink" Target="https://drive.google.com/drive/folders/10rRAv3Kv0ZnD2z3duc0V6VjxuS6BYi24" TargetMode="External"/><Relationship Id="rId269" Type="http://schemas.openxmlformats.org/officeDocument/2006/relationships/hyperlink" Target="https://drive.google.com/drive/folders/1X03KBvrk93icg7Ll5_dKWbSPUFpnAVEI" TargetMode="External"/><Relationship Id="rId9" Type="http://schemas.openxmlformats.org/officeDocument/2006/relationships/hyperlink" Target="https://www.youtube.com/watch?v=krHAk7LJGH0" TargetMode="External"/><Relationship Id="rId143" Type="http://schemas.openxmlformats.org/officeDocument/2006/relationships/hyperlink" Target="https://drive.google.com/drive/folders/1kMPgdMXtXYNv5SDg9t42HsslIglV-rp0" TargetMode="External"/><Relationship Id="rId264" Type="http://schemas.openxmlformats.org/officeDocument/2006/relationships/hyperlink" Target="https://drive.google.com/drive/folders/1YZUCnpk3Lv4WAD5S5aPTpna291uGM20f" TargetMode="External"/><Relationship Id="rId385" Type="http://schemas.openxmlformats.org/officeDocument/2006/relationships/hyperlink" Target="https://drive.google.com/drive/folders/1o7ERBPW_RBBKKgu3lkcqHZAP0hMHF_hO" TargetMode="External"/><Relationship Id="rId142" Type="http://schemas.openxmlformats.org/officeDocument/2006/relationships/hyperlink" Target="https://drive.google.com/drive/folders/1HvlKHVa4n4gqULSDk7LxGjHhUYlsLWE0" TargetMode="External"/><Relationship Id="rId263" Type="http://schemas.openxmlformats.org/officeDocument/2006/relationships/hyperlink" Target="https://drive.google.com/drive/folders/1T8cK8VynLmhNT6AOwiNMzCSc9JE5WTS1" TargetMode="External"/><Relationship Id="rId384" Type="http://schemas.openxmlformats.org/officeDocument/2006/relationships/hyperlink" Target="https://www.youtube.com/watch?v=Erf7kWoiwYk" TargetMode="External"/><Relationship Id="rId141" Type="http://schemas.openxmlformats.org/officeDocument/2006/relationships/hyperlink" Target="https://drive.google.com/drive/folders/12Aiih1viEcGNpcw6p84pJXQL9ie5JNFW" TargetMode="External"/><Relationship Id="rId262" Type="http://schemas.openxmlformats.org/officeDocument/2006/relationships/hyperlink" Target="https://drive.google.com/drive/folders/1LbKxjB5EdgTjQLZ53rmcvlAuUfFOzLj8" TargetMode="External"/><Relationship Id="rId383" Type="http://schemas.openxmlformats.org/officeDocument/2006/relationships/hyperlink" Target="https://drive.google.com/drive/folders/1o7ERBPW_RBBKKgu3lkcqHZAP0hMHF_hO" TargetMode="External"/><Relationship Id="rId140" Type="http://schemas.openxmlformats.org/officeDocument/2006/relationships/hyperlink" Target="https://drive.google.com/drive/folders/1slmtvzd5gAdvWDVhASzo7cR8-fomQQdc" TargetMode="External"/><Relationship Id="rId261" Type="http://schemas.openxmlformats.org/officeDocument/2006/relationships/hyperlink" Target="https://havells.sharepoint.com/sites/DeptShare/marcomDept/_layouts/15/stream.aspx?id=%2Fsites%2FDeptShare%2FmarcomDept%2FShared%20Documents%2FLloyd%20Marcom%2FLLOYD%20TVCs%2F2023%2FMahesh%20Tamannaah%20TVC%20MOV%20files%2FLloyd%5F%5FAC%5F35%5Fsec%5F%5FTamil%5FHD%2Emov&amp;ga=1" TargetMode="External"/><Relationship Id="rId382" Type="http://schemas.openxmlformats.org/officeDocument/2006/relationships/hyperlink" Target="https://www.youtube.com/watch?v=iDKX8WR5WQY" TargetMode="External"/><Relationship Id="rId5" Type="http://schemas.openxmlformats.org/officeDocument/2006/relationships/hyperlink" Target="https://drive.google.com/drive/folders/103YOfG9fqBDaGdUhvxUSL2mY048Dmtph" TargetMode="External"/><Relationship Id="rId147" Type="http://schemas.openxmlformats.org/officeDocument/2006/relationships/hyperlink" Target="https://drive.google.com/drive/folders/1Sb4I6V9mPh2O2XQZpCNKhMq_RtDxyjB6" TargetMode="External"/><Relationship Id="rId268" Type="http://schemas.openxmlformats.org/officeDocument/2006/relationships/hyperlink" Target="https://drive.google.com/drive/folders/109d6MbeuSypYdZ4E_8Q3xnr8y7kceZ4T" TargetMode="External"/><Relationship Id="rId389" Type="http://schemas.openxmlformats.org/officeDocument/2006/relationships/hyperlink" Target="https://drive.google.com/drive/folders/1o1ApU4AqWv429vg0vW-LXy3EQuPp6Ens" TargetMode="External"/><Relationship Id="rId6" Type="http://schemas.openxmlformats.org/officeDocument/2006/relationships/hyperlink" Target="https://www.youtube.com/watch?v=5x54mSH1GsQ" TargetMode="External"/><Relationship Id="rId146" Type="http://schemas.openxmlformats.org/officeDocument/2006/relationships/hyperlink" Target="https://drive.google.com/drive/folders/1TZXKwaELZcs3IzGmKmnJXd41F3z0jMdn" TargetMode="External"/><Relationship Id="rId267" Type="http://schemas.openxmlformats.org/officeDocument/2006/relationships/hyperlink" Target="https://www.youtube.com/watch?v=BNGvPpQtDPs" TargetMode="External"/><Relationship Id="rId388" Type="http://schemas.openxmlformats.org/officeDocument/2006/relationships/hyperlink" Target="https://drive.google.com/drive/folders/1p_wmMRqpkhFzuGVmd6Uc0QmDTCLOQQvK" TargetMode="External"/><Relationship Id="rId7" Type="http://schemas.openxmlformats.org/officeDocument/2006/relationships/hyperlink" Target="https://drive.google.com/drive/folders/1SQ5vvxcNQb5TI3K2gGYAoLXCPBfbiQ1I" TargetMode="External"/><Relationship Id="rId145" Type="http://schemas.openxmlformats.org/officeDocument/2006/relationships/hyperlink" Target="https://drive.google.com/drive/folders/1qxHMfosPx4EjkDwCc6Q-J0W7i4_R9nJ2" TargetMode="External"/><Relationship Id="rId266" Type="http://schemas.openxmlformats.org/officeDocument/2006/relationships/hyperlink" Target="https://drive.google.com/drive/folders/13GI1ZVwbwJL8RBfXsiOvqvAgskGpQH2h" TargetMode="External"/><Relationship Id="rId387" Type="http://schemas.openxmlformats.org/officeDocument/2006/relationships/hyperlink" Target="https://drive.google.com/drive/folders/1QBIPUL_LZN2hsKCIAgSmm04zG48g_wYn" TargetMode="External"/><Relationship Id="rId8" Type="http://schemas.openxmlformats.org/officeDocument/2006/relationships/hyperlink" Target="https://drive.google.com/drive/folders/1n_t2gEYnUgw0ukPe-kqgMX3GeG-5J3VH" TargetMode="External"/><Relationship Id="rId144" Type="http://schemas.openxmlformats.org/officeDocument/2006/relationships/hyperlink" Target="https://drive.google.com/drive/folders/1bngGTD7FFqgQ0cKFZTwv7iugT8tq9HiR" TargetMode="External"/><Relationship Id="rId265" Type="http://schemas.openxmlformats.org/officeDocument/2006/relationships/hyperlink" Target="https://drive.google.com/drive/folders/1OYK85Vag-z2KJgMbeCf-aiK1Ayq3yofN" TargetMode="External"/><Relationship Id="rId386" Type="http://schemas.openxmlformats.org/officeDocument/2006/relationships/hyperlink" Target="https://drive.google.com/drive/folders/11oOgpPor11mEOv1DFhOWzTDgJOsK55Bt" TargetMode="External"/><Relationship Id="rId260" Type="http://schemas.openxmlformats.org/officeDocument/2006/relationships/hyperlink" Target="https://drive.google.com/drive/folders/12JpuZfq3hlM6FEB9hsQfTk4ZCRZ28XWw" TargetMode="External"/><Relationship Id="rId381" Type="http://schemas.openxmlformats.org/officeDocument/2006/relationships/hyperlink" Target="https://drive.google.com/drive/folders/1zcTcLaEWsV-btXjGCSOQtvXFAzTFGOi6" TargetMode="External"/><Relationship Id="rId380" Type="http://schemas.openxmlformats.org/officeDocument/2006/relationships/hyperlink" Target="https://www.youtube.com/watch?v=u5V3kTlqDlQ" TargetMode="External"/><Relationship Id="rId139" Type="http://schemas.openxmlformats.org/officeDocument/2006/relationships/hyperlink" Target="https://drive.google.com/drive/folders/1goL_LhEMAlxduaV-UM1g5Hp_7a-HnPVW" TargetMode="External"/><Relationship Id="rId138" Type="http://schemas.openxmlformats.org/officeDocument/2006/relationships/hyperlink" Target="https://drive.google.com/drive/folders/1X1j4iwJVYdAAF47WEMQ634sNSD74ZaL8" TargetMode="External"/><Relationship Id="rId259" Type="http://schemas.openxmlformats.org/officeDocument/2006/relationships/hyperlink" Target="https://havells.sharepoint.com/sites/DeptShare/marcomDept/_layouts/15/stream.aspx?id=%2Fsites%2FDeptShare%2FmarcomDept%2FShared%20Documents%2FLloyd%20Marcom%2FLLOYD%20TVCs%2F2023%2FDigital%20Films%20with%20subtitles%2FSG%5Fbengali%20films%2FAC%2FLloyd%5FAC%5FSG%5F30%5FSec%5FBengali%5FSubtitle%5FHD%5FAirvision%2Emp4&amp;ga=1" TargetMode="External"/><Relationship Id="rId137" Type="http://schemas.openxmlformats.org/officeDocument/2006/relationships/hyperlink" Target="https://drive.google.com/drive/folders/1rwFopFLt4CB8yyhbgUYLXO1sXaHw44uM" TargetMode="External"/><Relationship Id="rId258" Type="http://schemas.openxmlformats.org/officeDocument/2006/relationships/hyperlink" Target="https://drive.google.com/drive/folders/1XRtctdEy_ruCEBqAIovn1TkmJORVI-Kf" TargetMode="External"/><Relationship Id="rId379" Type="http://schemas.openxmlformats.org/officeDocument/2006/relationships/hyperlink" Target="https://drive.google.com/drive/folders/1X_0q8pH2LpVVoylpEDZPhZjtTKYckXq1" TargetMode="External"/><Relationship Id="rId132" Type="http://schemas.openxmlformats.org/officeDocument/2006/relationships/hyperlink" Target="https://drive.google.com/drive/folders/1p9QhA1yw-dKg_fx3ni_1j3fGiZuaqzxh" TargetMode="External"/><Relationship Id="rId253" Type="http://schemas.openxmlformats.org/officeDocument/2006/relationships/hyperlink" Target="https://www.youtube.com/watch?v=_HhKeqI72pc" TargetMode="External"/><Relationship Id="rId374" Type="http://schemas.openxmlformats.org/officeDocument/2006/relationships/hyperlink" Target="https://drive.google.com/drive/folders/155drRqDLqqTJpeut85nc_eUUvmL1iy63" TargetMode="External"/><Relationship Id="rId495" Type="http://schemas.openxmlformats.org/officeDocument/2006/relationships/hyperlink" Target="https://drive.google.com/drive/folders/1J294gkEbgfCJhi-EgOPGXdeLdhGQUAq1" TargetMode="External"/><Relationship Id="rId131" Type="http://schemas.openxmlformats.org/officeDocument/2006/relationships/hyperlink" Target="https://drive.google.com/drive/folders/17P6NsgjYtUNIQKGt0efzF65Mt7El8Nqi" TargetMode="External"/><Relationship Id="rId252" Type="http://schemas.openxmlformats.org/officeDocument/2006/relationships/hyperlink" Target="https://drive.google.com/drive/folders/1FeJBcPyGTxMqHpBB6X3PHfLLHMy2Kv82" TargetMode="External"/><Relationship Id="rId373" Type="http://schemas.openxmlformats.org/officeDocument/2006/relationships/hyperlink" Target="https://drive.google.com/drive/folders/1aWmfP5fjPrEccNy6_BfenD4hxPft8elK" TargetMode="External"/><Relationship Id="rId494" Type="http://schemas.openxmlformats.org/officeDocument/2006/relationships/hyperlink" Target="https://youtu.be/s6Vkq9JnHOk?si=mlGa-N-3nZIAm604" TargetMode="External"/><Relationship Id="rId130" Type="http://schemas.openxmlformats.org/officeDocument/2006/relationships/hyperlink" Target="https://drive.google.com/drive/folders/1oJ-F5_k1Yzy7rDSOWCQetJPzZl8vg6qx" TargetMode="External"/><Relationship Id="rId251" Type="http://schemas.openxmlformats.org/officeDocument/2006/relationships/hyperlink" Target="https://www.youtube.com/watch?v=sOEamSVx65c" TargetMode="External"/><Relationship Id="rId372" Type="http://schemas.openxmlformats.org/officeDocument/2006/relationships/hyperlink" Target="https://drive.google.com/drive/folders/1Ze-QVKbv5_p0mN9joM0BlMz0IghfugVG" TargetMode="External"/><Relationship Id="rId493" Type="http://schemas.openxmlformats.org/officeDocument/2006/relationships/hyperlink" Target="https://drive.google.com/drive/folders/19hNKHS2vxwfFaQ8MCxim3cwsM8SS2SCI" TargetMode="External"/><Relationship Id="rId250" Type="http://schemas.openxmlformats.org/officeDocument/2006/relationships/hyperlink" Target="https://drive.google.com/drive/folders/1FeJBcPyGTxMqHpBB6X3PHfLLHMy2Kv82" TargetMode="External"/><Relationship Id="rId371" Type="http://schemas.openxmlformats.org/officeDocument/2006/relationships/hyperlink" Target="https://drive.google.com/drive/folders/1MNyTo6q1dQYOW7n8ThtcsFqjJi57K7y5" TargetMode="External"/><Relationship Id="rId492" Type="http://schemas.openxmlformats.org/officeDocument/2006/relationships/hyperlink" Target="https://drive.google.com/drive/folders/14KBoWTLzQxxVfyjA48NR9AXDqYM91Eof" TargetMode="External"/><Relationship Id="rId136" Type="http://schemas.openxmlformats.org/officeDocument/2006/relationships/hyperlink" Target="https://drive.google.com/drive/folders/1eEAQWrOvvdaMzoYbgfsKZQvX22z9xkMI" TargetMode="External"/><Relationship Id="rId257" Type="http://schemas.openxmlformats.org/officeDocument/2006/relationships/hyperlink" Target="https://drive.google.com/file/d/1kdBnFN_vvk-8rhmwp1FS51L81GHn5wjP/view" TargetMode="External"/><Relationship Id="rId378" Type="http://schemas.openxmlformats.org/officeDocument/2006/relationships/hyperlink" Target="https://drive.google.com/drive/folders/1PFJ4FszPgye_0ZwvSdLw0CdTZkGnCvLd" TargetMode="External"/><Relationship Id="rId499" Type="http://schemas.openxmlformats.org/officeDocument/2006/relationships/hyperlink" Target="https://drive.google.com/drive/folders/1uHe4j74pzEjIQp2KGlX3gOgCweW4r3GF" TargetMode="External"/><Relationship Id="rId135" Type="http://schemas.openxmlformats.org/officeDocument/2006/relationships/hyperlink" Target="https://drive.google.com/drive/folders/18cOWQl-koHIeS5WjjPy9tA13GZySiDkz" TargetMode="External"/><Relationship Id="rId256" Type="http://schemas.openxmlformats.org/officeDocument/2006/relationships/hyperlink" Target="https://drive.google.com/drive/folders/1GeU5WezDYJUN7ON9E-7yHiFCQkiFmVry" TargetMode="External"/><Relationship Id="rId377" Type="http://schemas.openxmlformats.org/officeDocument/2006/relationships/hyperlink" Target="https://drive.google.com/drive/folders/1Ze-QVKbv5_p0mN9joM0BlMz0IghfugVG" TargetMode="External"/><Relationship Id="rId498" Type="http://schemas.openxmlformats.org/officeDocument/2006/relationships/hyperlink" Target="https://www.youtube.com/watch?v=74bVqUad3ho" TargetMode="External"/><Relationship Id="rId134" Type="http://schemas.openxmlformats.org/officeDocument/2006/relationships/hyperlink" Target="https://drive.google.com/drive/folders/1UGgkiLDAbghThrPSaIYa3IwlOjwD8DjY" TargetMode="External"/><Relationship Id="rId255" Type="http://schemas.openxmlformats.org/officeDocument/2006/relationships/hyperlink" Target="https://www.youtube.com/watch?v=dKrwmGAffAk" TargetMode="External"/><Relationship Id="rId376" Type="http://schemas.openxmlformats.org/officeDocument/2006/relationships/hyperlink" Target="https://drive.google.com/drive/folders/155drRqDLqqTJpeut85nc_eUUvmL1iy63" TargetMode="External"/><Relationship Id="rId497" Type="http://schemas.openxmlformats.org/officeDocument/2006/relationships/hyperlink" Target="https://drive.google.com/drive/folders/1J294gkEbgfCJhi-EgOPGXdeLdhGQUAq1" TargetMode="External"/><Relationship Id="rId133" Type="http://schemas.openxmlformats.org/officeDocument/2006/relationships/hyperlink" Target="https://drive.google.com/drive/folders/1a9KM7V0Gj5Yca4cjgWq0T_B910B51Bjr" TargetMode="External"/><Relationship Id="rId254" Type="http://schemas.openxmlformats.org/officeDocument/2006/relationships/hyperlink" Target="https://drive.google.com/drive/folders/1qkqq6EHDpxKOReVwshmR5bCck161otag" TargetMode="External"/><Relationship Id="rId375" Type="http://schemas.openxmlformats.org/officeDocument/2006/relationships/hyperlink" Target="https://drive.google.com/drive/folders/1QDb_cUUtLzqPLjvlcZcURRpg7H1m98Pu" TargetMode="External"/><Relationship Id="rId496" Type="http://schemas.openxmlformats.org/officeDocument/2006/relationships/hyperlink" Target="https://youtu.be/s6Vkq9JnHOk?si=mlGa-N-3nZIAm604" TargetMode="External"/><Relationship Id="rId172" Type="http://schemas.openxmlformats.org/officeDocument/2006/relationships/hyperlink" Target="https://drive.google.com/drive/folders/1K1eTKUqHs2gxBTHZlDpmykShU-I6HD1X" TargetMode="External"/><Relationship Id="rId293" Type="http://schemas.openxmlformats.org/officeDocument/2006/relationships/hyperlink" Target="https://drive.google.com/drive/folders/1dXrfjZL_c3qFQxQAdXP3QSNHLaweMxs8" TargetMode="External"/><Relationship Id="rId171" Type="http://schemas.openxmlformats.org/officeDocument/2006/relationships/hyperlink" Target="https://www.youtube.com/watch?v=ZNPEgRIEkBY" TargetMode="External"/><Relationship Id="rId292" Type="http://schemas.openxmlformats.org/officeDocument/2006/relationships/hyperlink" Target="https://www.youtube.com/watch?v=X8Nxzul2Aos" TargetMode="External"/><Relationship Id="rId170" Type="http://schemas.openxmlformats.org/officeDocument/2006/relationships/hyperlink" Target="https://drive.google.com/drive/folders/1I5qekR0K1yLDyXMF_m8hoQGCvPP6NgsK" TargetMode="External"/><Relationship Id="rId291" Type="http://schemas.openxmlformats.org/officeDocument/2006/relationships/hyperlink" Target="https://drive.google.com/drive/folders/1GswUgP31MiNIvK5zybEVgB-2DP3zjXD1" TargetMode="External"/><Relationship Id="rId290" Type="http://schemas.openxmlformats.org/officeDocument/2006/relationships/hyperlink" Target="https://drive.google.com/drive/folders/1DA71MdtBoIP0Xxzgo6mzb0fTOFUijisO" TargetMode="External"/><Relationship Id="rId165" Type="http://schemas.openxmlformats.org/officeDocument/2006/relationships/hyperlink" Target="https://drive.google.com/drive/folders/16EXSIGxBEj_5WVZehz8jhVRQaT4G6SBO" TargetMode="External"/><Relationship Id="rId286" Type="http://schemas.openxmlformats.org/officeDocument/2006/relationships/hyperlink" Target="https://www.youtube.com/watch?v=m4WsdLn2gkQ" TargetMode="External"/><Relationship Id="rId164" Type="http://schemas.openxmlformats.org/officeDocument/2006/relationships/hyperlink" Target="https://drive.google.com/drive/folders/15TYCCrO7lI1ToXbriB1oWM6tpVFhm0Rc" TargetMode="External"/><Relationship Id="rId285" Type="http://schemas.openxmlformats.org/officeDocument/2006/relationships/hyperlink" Target="https://drive.google.com/drive/folders/16Tj2S_vFtTJGTsk2m-GAoUcNlyv_VKO6" TargetMode="External"/><Relationship Id="rId163" Type="http://schemas.openxmlformats.org/officeDocument/2006/relationships/hyperlink" Target="https://drive.google.com/drive/folders/10zqdQGvtHEVbzbbxwOpB0XNY8TNOmPZY" TargetMode="External"/><Relationship Id="rId284" Type="http://schemas.openxmlformats.org/officeDocument/2006/relationships/hyperlink" Target="https://www.youtube.com/watch?v=CJ1W1lgHlSQ" TargetMode="External"/><Relationship Id="rId162" Type="http://schemas.openxmlformats.org/officeDocument/2006/relationships/hyperlink" Target="https://drive.google.com/drive/folders/10oSEQm58oEBNd_TA5HUCOFG_p2cJJqnf" TargetMode="External"/><Relationship Id="rId283" Type="http://schemas.openxmlformats.org/officeDocument/2006/relationships/hyperlink" Target="https://drive.google.com/drive/folders/16Tj2S_vFtTJGTsk2m-GAoUcNlyv_VKO6" TargetMode="External"/><Relationship Id="rId169" Type="http://schemas.openxmlformats.org/officeDocument/2006/relationships/hyperlink" Target="https://drive.google.com/drive/folders/11AbRWXCkcO6Ef_DxUoIbHI8Flt4lLCqY" TargetMode="External"/><Relationship Id="rId168" Type="http://schemas.openxmlformats.org/officeDocument/2006/relationships/hyperlink" Target="https://drive.google.com/drive/folders/1vsDyrJkox4kBciMC7_sZyRZq5ckvntJO" TargetMode="External"/><Relationship Id="rId289" Type="http://schemas.openxmlformats.org/officeDocument/2006/relationships/hyperlink" Target="https://drive.google.com/drive/folders/1mGvoQSi4-QGFsKXHH1nhQqodykL8lmqj" TargetMode="External"/><Relationship Id="rId167" Type="http://schemas.openxmlformats.org/officeDocument/2006/relationships/hyperlink" Target="https://drive.google.com/drive/folders/1jBAfJAAM96--U-ZtHLPNZokKBkWPhU-I" TargetMode="External"/><Relationship Id="rId288" Type="http://schemas.openxmlformats.org/officeDocument/2006/relationships/hyperlink" Target="https://drive.google.com/drive/folders/1Ckd-FBXm60OoWmR6qlQfCRWyfFpPgc1P" TargetMode="External"/><Relationship Id="rId166" Type="http://schemas.openxmlformats.org/officeDocument/2006/relationships/hyperlink" Target="https://drive.google.com/drive/folders/1CQ8ryfrju0HJUtF5lwr7DTJWPx5rSPPv" TargetMode="External"/><Relationship Id="rId287" Type="http://schemas.openxmlformats.org/officeDocument/2006/relationships/hyperlink" Target="https://drive.google.com/drive/folders/1HfO7adP2-WKdJLC-sTmsRHdRz1BEORym" TargetMode="External"/><Relationship Id="rId161" Type="http://schemas.openxmlformats.org/officeDocument/2006/relationships/hyperlink" Target="https://drive.google.com/drive/folders/1ydHnj7EoZoXF8pt8mSOwfF9jWoTtREnH" TargetMode="External"/><Relationship Id="rId282" Type="http://schemas.openxmlformats.org/officeDocument/2006/relationships/hyperlink" Target="https://www.youtube.com/watch?v=CJ1W1lgHlSQ" TargetMode="External"/><Relationship Id="rId160" Type="http://schemas.openxmlformats.org/officeDocument/2006/relationships/hyperlink" Target="https://drive.google.com/drive/folders/10oSEQm58oEBNd_TA5HUCOFG_p2cJJqnf" TargetMode="External"/><Relationship Id="rId281" Type="http://schemas.openxmlformats.org/officeDocument/2006/relationships/hyperlink" Target="https://drive.google.com/drive/folders/1yqojMVtlaN06kLHDIY6676UhE47seoJ0" TargetMode="External"/><Relationship Id="rId280" Type="http://schemas.openxmlformats.org/officeDocument/2006/relationships/hyperlink" Target="https://www.youtube.com/watch?v=Hmz6mmdbrdo" TargetMode="External"/><Relationship Id="rId159" Type="http://schemas.openxmlformats.org/officeDocument/2006/relationships/hyperlink" Target="https://drive.google.com/drive/folders/1LuYPtEOH5iBLi-YhMSveeyEXIcXk3rgO" TargetMode="External"/><Relationship Id="rId154" Type="http://schemas.openxmlformats.org/officeDocument/2006/relationships/hyperlink" Target="https://drive.google.com/drive/folders/1WEIdjKsi4wD2pQ8_cItEg4QjoLzQeT8j" TargetMode="External"/><Relationship Id="rId275" Type="http://schemas.openxmlformats.org/officeDocument/2006/relationships/hyperlink" Target="https://drive.google.com/drive/folders/1sCEYYQCgBF8gSkqj3MpTkzkjEDleoAYy" TargetMode="External"/><Relationship Id="rId396" Type="http://schemas.openxmlformats.org/officeDocument/2006/relationships/hyperlink" Target="https://www.youtube.com/watch?v=vX99CiORhPM" TargetMode="External"/><Relationship Id="rId153" Type="http://schemas.openxmlformats.org/officeDocument/2006/relationships/hyperlink" Target="https://drive.google.com/drive/folders/1NaZ-hPrZS7BQbLtBbCQJoHgbsGi2YLKl" TargetMode="External"/><Relationship Id="rId274" Type="http://schemas.openxmlformats.org/officeDocument/2006/relationships/hyperlink" Target="https://www.youtube.com/watch?v=G3mtMUaDBRk" TargetMode="External"/><Relationship Id="rId395" Type="http://schemas.openxmlformats.org/officeDocument/2006/relationships/hyperlink" Target="https://drive.google.com/drive/folders/1MF-SzPoLTpEg4Nk3gepzMRQwp2uJX5YD" TargetMode="External"/><Relationship Id="rId152" Type="http://schemas.openxmlformats.org/officeDocument/2006/relationships/hyperlink" Target="https://drive.google.com/drive/folders/1VV-MWhKRAcbLpV36Ydisnqti5eBEcGOB" TargetMode="External"/><Relationship Id="rId273" Type="http://schemas.openxmlformats.org/officeDocument/2006/relationships/hyperlink" Target="https://drive.google.com/drive/folders/1IWcq0ZGBIUlWWUJWdFKgZ95HDFbTgSkQ" TargetMode="External"/><Relationship Id="rId394" Type="http://schemas.openxmlformats.org/officeDocument/2006/relationships/hyperlink" Target="https://www.youtube.com/watch?v=WM5-q0a5-hk" TargetMode="External"/><Relationship Id="rId151" Type="http://schemas.openxmlformats.org/officeDocument/2006/relationships/hyperlink" Target="https://drive.google.com/drive/folders/1ZTwGL2JchjaPFRREPJtCDbeKFZldUl-j" TargetMode="External"/><Relationship Id="rId272" Type="http://schemas.openxmlformats.org/officeDocument/2006/relationships/hyperlink" Target="https://www.youtube.com/watch?v=LDouVbYHkCM" TargetMode="External"/><Relationship Id="rId393" Type="http://schemas.openxmlformats.org/officeDocument/2006/relationships/hyperlink" Target="https://drive.google.com/drive/folders/1rWJGIBJBTLpSvjmj3YksyWql4dopu9rW" TargetMode="External"/><Relationship Id="rId158" Type="http://schemas.openxmlformats.org/officeDocument/2006/relationships/hyperlink" Target="https://drive.google.com/drive/folders/10oSEQm58oEBNd_TA5HUCOFG_p2cJJqnf" TargetMode="External"/><Relationship Id="rId279" Type="http://schemas.openxmlformats.org/officeDocument/2006/relationships/hyperlink" Target="https://drive.google.com/drive/folders/1BAPpsohZtnSJk_J8SuDCMpHconmnC4eL" TargetMode="External"/><Relationship Id="rId157" Type="http://schemas.openxmlformats.org/officeDocument/2006/relationships/hyperlink" Target="https://drive.google.com/drive/folders/1buGSWtfxDYxDmBelhCMfMzD-dp-CFd0I" TargetMode="External"/><Relationship Id="rId278" Type="http://schemas.openxmlformats.org/officeDocument/2006/relationships/hyperlink" Target="https://www.youtube.com/watch?v=JF6PHkf7UI4" TargetMode="External"/><Relationship Id="rId399" Type="http://schemas.openxmlformats.org/officeDocument/2006/relationships/hyperlink" Target="https://drive.google.com/drive/folders/1A8-jNtBDbvRt1fUz5RW1HVgEruknPGzl" TargetMode="External"/><Relationship Id="rId156" Type="http://schemas.openxmlformats.org/officeDocument/2006/relationships/hyperlink" Target="https://drive.google.com/drive/folders/1zP0ogSbfWrwj-0kW-tP3Zvi_e21nTbZB" TargetMode="External"/><Relationship Id="rId277" Type="http://schemas.openxmlformats.org/officeDocument/2006/relationships/hyperlink" Target="https://drive.google.com/drive/folders/1NaO5cnP16JSUd7tCGy_3oWoMI7W8MnJg" TargetMode="External"/><Relationship Id="rId398" Type="http://schemas.openxmlformats.org/officeDocument/2006/relationships/hyperlink" Target="https://www.youtube.com/watch?v=G3mtMUaDBRk" TargetMode="External"/><Relationship Id="rId155" Type="http://schemas.openxmlformats.org/officeDocument/2006/relationships/hyperlink" Target="https://drive.google.com/drive/folders/1MAlkQu7ArVaAJA-rFKjjvZEHx1fIoe0H" TargetMode="External"/><Relationship Id="rId276" Type="http://schemas.openxmlformats.org/officeDocument/2006/relationships/hyperlink" Target="https://www.youtube.com/watch?v=yZPfmGR5qho" TargetMode="External"/><Relationship Id="rId397" Type="http://schemas.openxmlformats.org/officeDocument/2006/relationships/hyperlink" Target="https://drive.google.com/drive/folders/15rLxnZB7b20DuuW46NcUG7HcntFtLbwH" TargetMode="External"/><Relationship Id="rId40" Type="http://schemas.openxmlformats.org/officeDocument/2006/relationships/hyperlink" Target="https://drive.google.com/drive/folders/124FuJCdn3t61_ae75EZvEPv7TMaQuZiM" TargetMode="External"/><Relationship Id="rId42" Type="http://schemas.openxmlformats.org/officeDocument/2006/relationships/hyperlink" Target="https://drive.google.com/drive/folders/1DvOwW11MGwcrucKPq4ULSzP_t33Qxdu-" TargetMode="External"/><Relationship Id="rId41" Type="http://schemas.openxmlformats.org/officeDocument/2006/relationships/hyperlink" Target="https://drive.google.com/drive/folders/1UYcOgmLBgcSJpb3DmBORNUCPIu3-zydH" TargetMode="External"/><Relationship Id="rId44" Type="http://schemas.openxmlformats.org/officeDocument/2006/relationships/hyperlink" Target="https://drive.google.com/drive/folders/1PlwZYnbH4NPXlRq4QsDjBhXdfLabZv6D" TargetMode="External"/><Relationship Id="rId43" Type="http://schemas.openxmlformats.org/officeDocument/2006/relationships/hyperlink" Target="https://drive.google.com/drive/folders/1LnFITifgaD9Nyn9mIS3zje8zn-SYawvp" TargetMode="External"/><Relationship Id="rId46" Type="http://schemas.openxmlformats.org/officeDocument/2006/relationships/hyperlink" Target="https://drive.google.com/drive/folders/1-t8EQ-tVH3ggA1TH76Zoo-qfKXOaiaVV" TargetMode="External"/><Relationship Id="rId45" Type="http://schemas.openxmlformats.org/officeDocument/2006/relationships/hyperlink" Target="https://drive.google.com/drive/folders/1g53fivdm_1AN8djMSJOmNc0eJeqo5TAJ" TargetMode="External"/><Relationship Id="rId509" Type="http://schemas.openxmlformats.org/officeDocument/2006/relationships/hyperlink" Target="https://youtu.be/j4Xw9AGxHw8?si=pc45vWHio-ZCJX5F" TargetMode="External"/><Relationship Id="rId508" Type="http://schemas.openxmlformats.org/officeDocument/2006/relationships/hyperlink" Target="https://drive.google.com/drive/folders/1kwkmowXKIDztjP46RekxT2akdgVN6F_T" TargetMode="External"/><Relationship Id="rId503" Type="http://schemas.openxmlformats.org/officeDocument/2006/relationships/hyperlink" Target="https://drive.google.com/drive/folders/19hNKHS2vxwfFaQ8MCxim3cwsM8SS2SCI" TargetMode="External"/><Relationship Id="rId502" Type="http://schemas.openxmlformats.org/officeDocument/2006/relationships/hyperlink" Target="https://drive.google.com/drive/folders/14KBoWTLzQxxVfyjA48NR9AXDqYM91Eof" TargetMode="External"/><Relationship Id="rId501" Type="http://schemas.openxmlformats.org/officeDocument/2006/relationships/hyperlink" Target="https://drive.google.com/drive/folders/1gLw_W9__aFTQxXi5y_lugGz_XHGeGfXh" TargetMode="External"/><Relationship Id="rId500" Type="http://schemas.openxmlformats.org/officeDocument/2006/relationships/hyperlink" Target="https://www.youtube.com/watch?si=r9Lxnetn011yiZ5k&amp;v=pABFiOy3X8w&amp;feature=youtu.be" TargetMode="External"/><Relationship Id="rId507" Type="http://schemas.openxmlformats.org/officeDocument/2006/relationships/hyperlink" Target="https://www.youtube.com/watch?v=cO1wdh5GL74" TargetMode="External"/><Relationship Id="rId506" Type="http://schemas.openxmlformats.org/officeDocument/2006/relationships/hyperlink" Target="https://drive.google.com/drive/folders/1YDAoIexf_VYgEEPOY52xLlrYEWCJqobP" TargetMode="External"/><Relationship Id="rId505" Type="http://schemas.openxmlformats.org/officeDocument/2006/relationships/hyperlink" Target="https://www.youtube.com/watch?v=JlAa-Ndad9s" TargetMode="External"/><Relationship Id="rId504" Type="http://schemas.openxmlformats.org/officeDocument/2006/relationships/hyperlink" Target="https://drive.google.com/drive/folders/10s2Kp8PpdiEMRKoPEwe_OdtwSgKl_ytJ" TargetMode="External"/><Relationship Id="rId48" Type="http://schemas.openxmlformats.org/officeDocument/2006/relationships/hyperlink" Target="https://drive.google.com/drive/folders/1wF8hJBEuTtqQm_UH30fAT_TlLI831SS6" TargetMode="External"/><Relationship Id="rId47" Type="http://schemas.openxmlformats.org/officeDocument/2006/relationships/hyperlink" Target="https://drive.google.com/drive/folders/1DpuUyghB86JG62plSGz8W3bxfaqzTv1O" TargetMode="External"/><Relationship Id="rId49" Type="http://schemas.openxmlformats.org/officeDocument/2006/relationships/hyperlink" Target="https://drive.google.com/drive/folders/17COgI_YZdQguBu7JZd2UW-1qGxX1M2vc" TargetMode="External"/><Relationship Id="rId31" Type="http://schemas.openxmlformats.org/officeDocument/2006/relationships/hyperlink" Target="https://drive.google.com/drive/folders/18R4g-qmt0XWMTgPcIKT0OCLAlwyKEOjx" TargetMode="External"/><Relationship Id="rId30" Type="http://schemas.openxmlformats.org/officeDocument/2006/relationships/hyperlink" Target="https://drive.google.com/drive/folders/1OvbmdW9mnV8SxrV0ZkqNbshFe51arcYQ" TargetMode="External"/><Relationship Id="rId33" Type="http://schemas.openxmlformats.org/officeDocument/2006/relationships/hyperlink" Target="https://drive.google.com/drive/folders/1jH7gi-JltLHRg7RD227-ITPzh9HnSuVj" TargetMode="External"/><Relationship Id="rId32" Type="http://schemas.openxmlformats.org/officeDocument/2006/relationships/hyperlink" Target="https://drive.google.com/drive/folders/1bAB2ayaUktUf5qCuHyEh_mMBBjdDQI_b" TargetMode="External"/><Relationship Id="rId35" Type="http://schemas.openxmlformats.org/officeDocument/2006/relationships/hyperlink" Target="https://drive.google.com/drive/folders/1OMt80_sK9q0Tonx4uPymcaywTUyxFg02" TargetMode="External"/><Relationship Id="rId34" Type="http://schemas.openxmlformats.org/officeDocument/2006/relationships/hyperlink" Target="https://drive.google.com/drive/folders/1am_MdBW9PQRJx33spK8wjbZK2WG5fyTl" TargetMode="External"/><Relationship Id="rId37" Type="http://schemas.openxmlformats.org/officeDocument/2006/relationships/hyperlink" Target="https://drive.google.com/drive/folders/1UiWWAhnrHnmWPvvnNPNAxiOgLm8O46Yr" TargetMode="External"/><Relationship Id="rId36" Type="http://schemas.openxmlformats.org/officeDocument/2006/relationships/hyperlink" Target="https://drive.google.com/drive/folders/1_Pa2KEOk82LcXt4dSMqN7S0Ua7yn3vsa" TargetMode="External"/><Relationship Id="rId39" Type="http://schemas.openxmlformats.org/officeDocument/2006/relationships/hyperlink" Target="https://drive.google.com/drive/folders/1HvI5zuqUTnGA0ryWVBeD-LWEyJO4wzDh" TargetMode="External"/><Relationship Id="rId38" Type="http://schemas.openxmlformats.org/officeDocument/2006/relationships/hyperlink" Target="https://drive.google.com/drive/folders/1BKnoZhXoN-xObmOv5loqsDPz9TvpIYXw" TargetMode="External"/><Relationship Id="rId20" Type="http://schemas.openxmlformats.org/officeDocument/2006/relationships/hyperlink" Target="https://drive.google.com/drive/folders/1CuQxtya2XSPFMPS8jySLgcS3rOt-H5PY" TargetMode="External"/><Relationship Id="rId22" Type="http://schemas.openxmlformats.org/officeDocument/2006/relationships/hyperlink" Target="https://drive.google.com/drive/folders/1cBewEu3J6CEAA0QRtavvrn6IjFopW1QC" TargetMode="External"/><Relationship Id="rId21" Type="http://schemas.openxmlformats.org/officeDocument/2006/relationships/hyperlink" Target="https://drive.google.com/drive/folders/1Pzh_UpCtvooDPTJm4eQoVnC4aVhdM32j" TargetMode="External"/><Relationship Id="rId24" Type="http://schemas.openxmlformats.org/officeDocument/2006/relationships/hyperlink" Target="https://drive.google.com/drive/folders/17VW5bgf8n9qUnk7-FgAtjOfG9rl-XlBp" TargetMode="External"/><Relationship Id="rId23" Type="http://schemas.openxmlformats.org/officeDocument/2006/relationships/hyperlink" Target="https://drive.google.com/drive/folders/1Q6WSwS_s-Qr5zc6lyncMGXkON61ndCM8" TargetMode="External"/><Relationship Id="rId409" Type="http://schemas.openxmlformats.org/officeDocument/2006/relationships/hyperlink" Target="https://www.youtube.com/watch?v=FAd6LQtsV1k" TargetMode="External"/><Relationship Id="rId404" Type="http://schemas.openxmlformats.org/officeDocument/2006/relationships/hyperlink" Target="https://drive.google.com/drive/folders/11Plm2kNJLM-Ir0wZCschHr0_GSE0hbk2" TargetMode="External"/><Relationship Id="rId403" Type="http://schemas.openxmlformats.org/officeDocument/2006/relationships/hyperlink" Target="https://www.youtube.com/watch?v=3jQ_toeu314" TargetMode="External"/><Relationship Id="rId402" Type="http://schemas.openxmlformats.org/officeDocument/2006/relationships/hyperlink" Target="https://drive.google.com/drive/folders/1quep00AIBbxiG8_xIZiUwe7sKbfzBzNT" TargetMode="External"/><Relationship Id="rId523" Type="http://schemas.openxmlformats.org/officeDocument/2006/relationships/drawing" Target="../drawings/drawing6.xml"/><Relationship Id="rId401" Type="http://schemas.openxmlformats.org/officeDocument/2006/relationships/hyperlink" Target="https://drive.google.com/drive/folders/1pq4CZKLinOSRCubpVXuu2vOZmtp2jylf" TargetMode="External"/><Relationship Id="rId522" Type="http://schemas.openxmlformats.org/officeDocument/2006/relationships/hyperlink" Target="https://drive.google.com/drive/folders/1JJkyCOykS39Zxv8XiTLisRFHLmS5mrXU" TargetMode="External"/><Relationship Id="rId408" Type="http://schemas.openxmlformats.org/officeDocument/2006/relationships/hyperlink" Target="https://drive.google.com/drive/folders/1Zu9QqHEi424QmnwgISQ2489mAKAU9Wif" TargetMode="External"/><Relationship Id="rId407" Type="http://schemas.openxmlformats.org/officeDocument/2006/relationships/hyperlink" Target="https://www.youtube.com/watch?v=aj_rcvAKhik" TargetMode="External"/><Relationship Id="rId406" Type="http://schemas.openxmlformats.org/officeDocument/2006/relationships/hyperlink" Target="https://drive.google.com/drive/folders/1q6RewfYcEH6cE0bTYPA0d49oXq-t6NnZ" TargetMode="External"/><Relationship Id="rId405" Type="http://schemas.openxmlformats.org/officeDocument/2006/relationships/hyperlink" Target="https://www.youtube.com/watch?v=3jQ_toeu314" TargetMode="External"/><Relationship Id="rId26" Type="http://schemas.openxmlformats.org/officeDocument/2006/relationships/hyperlink" Target="https://drive.google.com/drive/folders/1zu7hbo6GekUHBgrXGSHd18m9A51l8deg" TargetMode="External"/><Relationship Id="rId25" Type="http://schemas.openxmlformats.org/officeDocument/2006/relationships/hyperlink" Target="https://drive.google.com/drive/folders/1lR5aXNkcp1OYNEZWwrWgtG70tsUpBDUJ" TargetMode="External"/><Relationship Id="rId28" Type="http://schemas.openxmlformats.org/officeDocument/2006/relationships/hyperlink" Target="https://drive.google.com/drive/folders/1APfgJn07f6juSncOP99akv-PGkPMVFqx" TargetMode="External"/><Relationship Id="rId27" Type="http://schemas.openxmlformats.org/officeDocument/2006/relationships/hyperlink" Target="https://www.youtube.com/watch?v=OtbgKD7H7P8" TargetMode="External"/><Relationship Id="rId400" Type="http://schemas.openxmlformats.org/officeDocument/2006/relationships/hyperlink" Target="https://drive.google.com/drive/folders/1f2Mz2XYDMz6ddUorj4ei6xzgMkVrVOAp" TargetMode="External"/><Relationship Id="rId521" Type="http://schemas.openxmlformats.org/officeDocument/2006/relationships/hyperlink" Target="https://www.youtube.com/watch?v=xEZbsTYKBtM" TargetMode="External"/><Relationship Id="rId29" Type="http://schemas.openxmlformats.org/officeDocument/2006/relationships/hyperlink" Target="https://drive.google.com/drive/folders/156kMFXU9o3wizY5bcPAB_Xeqefuqefsb" TargetMode="External"/><Relationship Id="rId520" Type="http://schemas.openxmlformats.org/officeDocument/2006/relationships/hyperlink" Target="https://drive.google.com/drive/folders/1YlzJNzVrBzL0ZpP3LpYzIohPIveLwItQ" TargetMode="External"/><Relationship Id="rId11" Type="http://schemas.openxmlformats.org/officeDocument/2006/relationships/hyperlink" Target="https://www.youtube.com/watch?v=krHAk7LJGH0" TargetMode="External"/><Relationship Id="rId10" Type="http://schemas.openxmlformats.org/officeDocument/2006/relationships/hyperlink" Target="https://drive.google.com/drive/folders/1cizYHQHn1BJ5l3GmDsZ5l7hVMtHx2ZnF" TargetMode="External"/><Relationship Id="rId13" Type="http://schemas.openxmlformats.org/officeDocument/2006/relationships/hyperlink" Target="http://paytm.com/" TargetMode="External"/><Relationship Id="rId12" Type="http://schemas.openxmlformats.org/officeDocument/2006/relationships/hyperlink" Target="https://drive.google.com/drive/folders/1K9S8Do18o-fp_TVvF1Ghz_KwaQlL82pX" TargetMode="External"/><Relationship Id="rId519" Type="http://schemas.openxmlformats.org/officeDocument/2006/relationships/hyperlink" Target="https://www.youtube.com/watch?v=r198Mb4Qw_g" TargetMode="External"/><Relationship Id="rId514" Type="http://schemas.openxmlformats.org/officeDocument/2006/relationships/hyperlink" Target="https://drive.google.com/drive/folders/19W37GkCWzVDeRyzHSkU2I5NKtVpfJDzy" TargetMode="External"/><Relationship Id="rId513" Type="http://schemas.openxmlformats.org/officeDocument/2006/relationships/hyperlink" Target="https://www.youtube.com/watch?v=IOhIkXbi3_Y" TargetMode="External"/><Relationship Id="rId512" Type="http://schemas.openxmlformats.org/officeDocument/2006/relationships/hyperlink" Target="https://drive.google.com/drive/folders/1kce2fYHgLKAsWObuWt6u5hTqXU8c1DyE" TargetMode="External"/><Relationship Id="rId511" Type="http://schemas.openxmlformats.org/officeDocument/2006/relationships/hyperlink" Target="https://drive.google.com/drive/folders/1GKODWrNRO7mhXCdqiwjGinsRblEP9GR4" TargetMode="External"/><Relationship Id="rId518" Type="http://schemas.openxmlformats.org/officeDocument/2006/relationships/hyperlink" Target="https://drive.google.com/drive/folders/1tNYw_o2sb_6DY4Gt3baGThb6hWjxTAu6" TargetMode="External"/><Relationship Id="rId517" Type="http://schemas.openxmlformats.org/officeDocument/2006/relationships/hyperlink" Target="https://www.youtube.com/watch?v=l9kJu091YtQ" TargetMode="External"/><Relationship Id="rId516" Type="http://schemas.openxmlformats.org/officeDocument/2006/relationships/hyperlink" Target="https://drive.google.com/drive/folders/1FTCrZWslj0FQQor3DHeKV-t2Y3ke4Ess" TargetMode="External"/><Relationship Id="rId515" Type="http://schemas.openxmlformats.org/officeDocument/2006/relationships/hyperlink" Target="https://drive.google.com/drive/folders/1LjGkpUanEwkh4R_XTRy2NFlv8msfCL3W" TargetMode="External"/><Relationship Id="rId15" Type="http://schemas.openxmlformats.org/officeDocument/2006/relationships/hyperlink" Target="https://drive.google.com/drive/folders/1UDFdQ5thklgoRAlxiT88u4uGYdrKcXSN" TargetMode="External"/><Relationship Id="rId14" Type="http://schemas.openxmlformats.org/officeDocument/2006/relationships/hyperlink" Target="https://drive.google.com/drive/folders/1R1pbbFGPGgynSVHyXTrVMje9QmHbocFf" TargetMode="External"/><Relationship Id="rId17" Type="http://schemas.openxmlformats.org/officeDocument/2006/relationships/hyperlink" Target="https://drive.google.com/drive/folders/1CWJYGwSN1L53PuOaz65vzYWLC3RoM8i2" TargetMode="External"/><Relationship Id="rId16" Type="http://schemas.openxmlformats.org/officeDocument/2006/relationships/hyperlink" Target="https://drive.google.com/drive/folders/1SHrdEM4CpKS42rzsOkmeenLWT3OLT4Q3" TargetMode="External"/><Relationship Id="rId19" Type="http://schemas.openxmlformats.org/officeDocument/2006/relationships/hyperlink" Target="https://drive.google.com/drive/folders/1PYKLa4rimLubPetkGFcHOGo5tHPHRSFq" TargetMode="External"/><Relationship Id="rId510" Type="http://schemas.openxmlformats.org/officeDocument/2006/relationships/hyperlink" Target="https://drive.google.com/drive/folders/1ff-rSzjoPD99sid-PoZ4Kk2lNODH2t8f" TargetMode="External"/><Relationship Id="rId18" Type="http://schemas.openxmlformats.org/officeDocument/2006/relationships/hyperlink" Target="https://drive.google.com/drive/u/1/folders/147xtUn8v2wCyiDRtXbbVs8hE5ryDXt18" TargetMode="External"/><Relationship Id="rId84" Type="http://schemas.openxmlformats.org/officeDocument/2006/relationships/hyperlink" Target="https://www.youtube.com/watch?v=PxnTpxaTL_U" TargetMode="External"/><Relationship Id="rId83" Type="http://schemas.openxmlformats.org/officeDocument/2006/relationships/hyperlink" Target="https://drive.google.com/drive/folders/1fqmbex0iLBSEJhyq3j1O0pBNrpkrfb9V" TargetMode="External"/><Relationship Id="rId86" Type="http://schemas.openxmlformats.org/officeDocument/2006/relationships/hyperlink" Target="https://drive.google.com/drive/folders/1p-R7Usi1VLR56flmHVvZl8k9sMbl0hG0" TargetMode="External"/><Relationship Id="rId85" Type="http://schemas.openxmlformats.org/officeDocument/2006/relationships/hyperlink" Target="https://drive.google.com/drive/folders/1YxOqdtYDxFgkQ3DTL07RblodooG73cXl" TargetMode="External"/><Relationship Id="rId88" Type="http://schemas.openxmlformats.org/officeDocument/2006/relationships/hyperlink" Target="https://drive.google.com/drive/folders/1dKhHpGmAozF_KGYaotLSD53AGKSM3Twa" TargetMode="External"/><Relationship Id="rId87" Type="http://schemas.openxmlformats.org/officeDocument/2006/relationships/hyperlink" Target="https://drive.google.com/drive/folders/1ElJIG2KeibPWYbmdg0lD2y7Cra3gQdxp" TargetMode="External"/><Relationship Id="rId89" Type="http://schemas.openxmlformats.org/officeDocument/2006/relationships/hyperlink" Target="https://drive.google.com/drive/folders/1EqqVsbLf2Ag-4dhac7ys9Wfk9S53XguU" TargetMode="External"/><Relationship Id="rId80" Type="http://schemas.openxmlformats.org/officeDocument/2006/relationships/hyperlink" Target="https://drive.google.com/drive/folders/1MCX8MnOb8KiDJu4SLX9EwOwMcGQ5AEYQ" TargetMode="External"/><Relationship Id="rId82" Type="http://schemas.openxmlformats.org/officeDocument/2006/relationships/hyperlink" Target="https://drive.google.com/drive/folders/1vdtzwIOPKeS_nwratTSqlyRfV7OUteoc" TargetMode="External"/><Relationship Id="rId81" Type="http://schemas.openxmlformats.org/officeDocument/2006/relationships/hyperlink" Target="https://drive.google.com/drive/folders/1bAIO6CnUlTnzcvWVbqFLICJ6tG9aXmFv" TargetMode="External"/><Relationship Id="rId73" Type="http://schemas.openxmlformats.org/officeDocument/2006/relationships/hyperlink" Target="https://drive.google.com/drive/folders/1-9ZgS5qAPHFD3fXV8RZr0miXFnTr3wjb" TargetMode="External"/><Relationship Id="rId72" Type="http://schemas.openxmlformats.org/officeDocument/2006/relationships/hyperlink" Target="https://drive.google.com/drive/folders/1QYB8VUy6vMAXiAUNV3TM2XYhmQ00r2RP" TargetMode="External"/><Relationship Id="rId75" Type="http://schemas.openxmlformats.org/officeDocument/2006/relationships/hyperlink" Target="https://drive.google.com/drive/folders/1ExN9p94_vAyoZVDns-wdeF1BIB3RAl3a" TargetMode="External"/><Relationship Id="rId74" Type="http://schemas.openxmlformats.org/officeDocument/2006/relationships/hyperlink" Target="https://drive.google.com/drive/folders/1Zj40vu7nhUZYD78yJqCQxdhFlsL9SVk9" TargetMode="External"/><Relationship Id="rId77" Type="http://schemas.openxmlformats.org/officeDocument/2006/relationships/hyperlink" Target="https://drive.google.com/drive/folders/1iiIyAGhEkXUNs4n_AI7ZSploRbKB3SJY" TargetMode="External"/><Relationship Id="rId76" Type="http://schemas.openxmlformats.org/officeDocument/2006/relationships/hyperlink" Target="https://drive.google.com/drive/folders/1Bb9dYhf7Y8K32jx0a19RuNAEUj1WUsc5" TargetMode="External"/><Relationship Id="rId79" Type="http://schemas.openxmlformats.org/officeDocument/2006/relationships/hyperlink" Target="https://drive.google.com/drive/folders/1tLtPNmZDP9iwb38gQtN0QbJY1-Z58pBi" TargetMode="External"/><Relationship Id="rId78" Type="http://schemas.openxmlformats.org/officeDocument/2006/relationships/hyperlink" Target="https://drive.google.com/drive/folders/1ZKddwOOen0xAqmAp3zKUdKgULZAfd0x9" TargetMode="External"/><Relationship Id="rId71" Type="http://schemas.openxmlformats.org/officeDocument/2006/relationships/hyperlink" Target="https://drive.google.com/drive/folders/1F6-gTZHqim31dgLik5AQkflOXNV7jUi8" TargetMode="External"/><Relationship Id="rId70" Type="http://schemas.openxmlformats.org/officeDocument/2006/relationships/hyperlink" Target="https://drive.google.com/drive/folders/1SwtYqs0LqJqT-jocagWJ-f4XFrrYsNGE" TargetMode="External"/><Relationship Id="rId62" Type="http://schemas.openxmlformats.org/officeDocument/2006/relationships/hyperlink" Target="https://drive.google.com/drive/folders/15KkZnWyHmbCVHey2oSukdvVVj7aziENs" TargetMode="External"/><Relationship Id="rId61" Type="http://schemas.openxmlformats.org/officeDocument/2006/relationships/hyperlink" Target="https://drive.google.com/drive/folders/1WEIdjKsi4wD2pQ8_cItEg4QjoLzQeT8j" TargetMode="External"/><Relationship Id="rId64" Type="http://schemas.openxmlformats.org/officeDocument/2006/relationships/hyperlink" Target="https://drive.google.com/drive/folders/1lM4rQaBmwRUgfTxhmSY7-5NoMAaASlKd" TargetMode="External"/><Relationship Id="rId63" Type="http://schemas.openxmlformats.org/officeDocument/2006/relationships/hyperlink" Target="https://drive.google.com/drive/folders/1StwEQCnVcR2KHJ8O3KXhteQox1-O-YGZ" TargetMode="External"/><Relationship Id="rId66" Type="http://schemas.openxmlformats.org/officeDocument/2006/relationships/hyperlink" Target="https://drive.google.com/drive/folders/1KXTCwcvFhQgF7Hu-pXVFcZvVTmaiYWVs" TargetMode="External"/><Relationship Id="rId65" Type="http://schemas.openxmlformats.org/officeDocument/2006/relationships/hyperlink" Target="https://drive.google.com/drive/folders/1TDJI56MNM-GcXeT6RN1ssfMe5Wbs2iga" TargetMode="External"/><Relationship Id="rId68" Type="http://schemas.openxmlformats.org/officeDocument/2006/relationships/hyperlink" Target="https://drive.google.com/drive/folders/1fSzDbiQ4YKOBjU1zxDgPqMoFR-IJwfki" TargetMode="External"/><Relationship Id="rId67" Type="http://schemas.openxmlformats.org/officeDocument/2006/relationships/hyperlink" Target="https://drive.google.com/drive/folders/16Xz6TGe56ow5TQgUSpW-4BtXebJQ4Myc" TargetMode="External"/><Relationship Id="rId60" Type="http://schemas.openxmlformats.org/officeDocument/2006/relationships/hyperlink" Target="https://drive.google.com/drive/folders/1HSqMm1t8qARIDNorNaK7SUxA1uDoLL3N" TargetMode="External"/><Relationship Id="rId69" Type="http://schemas.openxmlformats.org/officeDocument/2006/relationships/hyperlink" Target="https://drive.google.com/drive/folders/1B7TWxbYh0BBkUr-9sIeNfq_4j0XnpliQ" TargetMode="External"/><Relationship Id="rId51" Type="http://schemas.openxmlformats.org/officeDocument/2006/relationships/hyperlink" Target="https://drive.google.com/drive/folders/17COgI_YZdQguBu7JZd2UW-1qGxX1M2vc" TargetMode="External"/><Relationship Id="rId50" Type="http://schemas.openxmlformats.org/officeDocument/2006/relationships/hyperlink" Target="https://drive.google.com/drive/folders/17COgI_YZdQguBu7JZd2UW-1qGxX1M2vc" TargetMode="External"/><Relationship Id="rId53" Type="http://schemas.openxmlformats.org/officeDocument/2006/relationships/hyperlink" Target="https://drive.google.com/drive/folders/1WWWsWJj6VrZzfQjKc2e6z7tJI5mJ050k" TargetMode="External"/><Relationship Id="rId52" Type="http://schemas.openxmlformats.org/officeDocument/2006/relationships/hyperlink" Target="https://www.youtube.com/watch?v=zP7gHdamU0A" TargetMode="External"/><Relationship Id="rId55" Type="http://schemas.openxmlformats.org/officeDocument/2006/relationships/hyperlink" Target="https://drive.google.com/drive/folders/1m2iLteTPxoumsmvuoHVe7kGKYZQXxcIE" TargetMode="External"/><Relationship Id="rId54" Type="http://schemas.openxmlformats.org/officeDocument/2006/relationships/hyperlink" Target="https://drive.google.com/drive/folders/1m2iLteTPxoumsmvuoHVe7kGKYZQXxcIE" TargetMode="External"/><Relationship Id="rId57" Type="http://schemas.openxmlformats.org/officeDocument/2006/relationships/hyperlink" Target="https://drive.google.com/drive/folders/1HYkWlr1luzLWli7Kr1MYqnJNthh48pok" TargetMode="External"/><Relationship Id="rId56" Type="http://schemas.openxmlformats.org/officeDocument/2006/relationships/hyperlink" Target="https://drive.google.com/drive/folders/16Q3fslRak49a4ioB_cR_F-E8fsYRDTLv" TargetMode="External"/><Relationship Id="rId59" Type="http://schemas.openxmlformats.org/officeDocument/2006/relationships/hyperlink" Target="https://drive.google.com/drive/folders/1a5bHHKJNHc5oP_icRfUUT7uXJMXhF9H2" TargetMode="External"/><Relationship Id="rId58" Type="http://schemas.openxmlformats.org/officeDocument/2006/relationships/hyperlink" Target="https://drive.google.com/drive/folders/1lth6_pEUUGjmtsA9bmOMQxTCgley4Vva" TargetMode="External"/><Relationship Id="rId107" Type="http://schemas.openxmlformats.org/officeDocument/2006/relationships/hyperlink" Target="https://drive.google.com/drive/folders/1B7imBEg2_dnyDq4cAvpSnHfS11abEGSf" TargetMode="External"/><Relationship Id="rId228" Type="http://schemas.openxmlformats.org/officeDocument/2006/relationships/hyperlink" Target="https://drive.google.com/drive/folders/1XAsJ3dv20ldpIiwvMT8hb2uVg2Tixzra" TargetMode="External"/><Relationship Id="rId349" Type="http://schemas.openxmlformats.org/officeDocument/2006/relationships/hyperlink" Target="https://drive.google.com/drive/folders/1B18zTkino-nMKC3BAv1ky0-BUUi11C5k" TargetMode="External"/><Relationship Id="rId106" Type="http://schemas.openxmlformats.org/officeDocument/2006/relationships/hyperlink" Target="https://drive.google.com/drive/folders/1rplrGWwH-4h188Vqs4BxUPSuplTQbYAF" TargetMode="External"/><Relationship Id="rId227" Type="http://schemas.openxmlformats.org/officeDocument/2006/relationships/hyperlink" Target="https://www.youtube.com/watch?v=xkbbrm_FUPU" TargetMode="External"/><Relationship Id="rId348" Type="http://schemas.openxmlformats.org/officeDocument/2006/relationships/hyperlink" Target="https://drive.google.com/drive/folders/1uCHg-QarOdllYr3Lj3ff7e2GrRi-Av1S" TargetMode="External"/><Relationship Id="rId469" Type="http://schemas.openxmlformats.org/officeDocument/2006/relationships/hyperlink" Target="https://www.youtube.com/watch?v=z_7f0VUB30I" TargetMode="External"/><Relationship Id="rId105" Type="http://schemas.openxmlformats.org/officeDocument/2006/relationships/hyperlink" Target="https://drive.google.com/drive/folders/1Fr2UvKd63uDxy4-EsV210RAvsL3OIzBh" TargetMode="External"/><Relationship Id="rId226" Type="http://schemas.openxmlformats.org/officeDocument/2006/relationships/hyperlink" Target="https://drive.google.com/drive/folders/1WHlNC5JQepP4dW55W64tpA5KOZgQKzr1?usp=share_link" TargetMode="External"/><Relationship Id="rId347" Type="http://schemas.openxmlformats.org/officeDocument/2006/relationships/hyperlink" Target="https://drive.google.com/drive/folders/1X03KBvrk93icg7Ll5_dKWbSPUFpnAVEI" TargetMode="External"/><Relationship Id="rId468" Type="http://schemas.openxmlformats.org/officeDocument/2006/relationships/hyperlink" Target="https://drive.google.com/drive/folders/1NXU-0VtrIvcb-5rWqiw4Bj4LNUQ4zmDP" TargetMode="External"/><Relationship Id="rId104" Type="http://schemas.openxmlformats.org/officeDocument/2006/relationships/hyperlink" Target="https://drive.google.com/drive/folders/193d95dsdGneF4Wqr5fvP7aU6U849cSJ5" TargetMode="External"/><Relationship Id="rId225" Type="http://schemas.openxmlformats.org/officeDocument/2006/relationships/hyperlink" Target="https://www.youtube.com/watch?v=nXJqSRRNjcM" TargetMode="External"/><Relationship Id="rId346" Type="http://schemas.openxmlformats.org/officeDocument/2006/relationships/hyperlink" Target="https://drive.google.com/drive/folders/16WMVK0zMYmp-uT7pWFJpUnNqY9Rn5ARc" TargetMode="External"/><Relationship Id="rId467" Type="http://schemas.openxmlformats.org/officeDocument/2006/relationships/hyperlink" Target="https://www.youtube.com/watch?v=sw_J0R0R5YU" TargetMode="External"/><Relationship Id="rId109" Type="http://schemas.openxmlformats.org/officeDocument/2006/relationships/hyperlink" Target="https://drive.google.com/drive/folders/1Xgl3KUaMY4LtEdA-3rM0sayuKVVLPq0T" TargetMode="External"/><Relationship Id="rId108" Type="http://schemas.openxmlformats.org/officeDocument/2006/relationships/hyperlink" Target="https://drive.google.com/drive/folders/1MGLJdXV1Be2S5lBfwFiBzaZyzxbwTZum" TargetMode="External"/><Relationship Id="rId229" Type="http://schemas.openxmlformats.org/officeDocument/2006/relationships/hyperlink" Target="https://www.youtube.com/watch?v=ePDZpW5lFqQ" TargetMode="External"/><Relationship Id="rId220" Type="http://schemas.openxmlformats.org/officeDocument/2006/relationships/hyperlink" Target="https://drive.google.com/drive/folders/1nF3zzyIiLm1BYL2AJ5_zq56tA8kdOcgJ?usp=share_link" TargetMode="External"/><Relationship Id="rId341" Type="http://schemas.openxmlformats.org/officeDocument/2006/relationships/hyperlink" Target="https://drive.google.com/drive/folders/16Yk2MGyC46DSUyKdNCQRQ1b1DUpBc3Lf" TargetMode="External"/><Relationship Id="rId462" Type="http://schemas.openxmlformats.org/officeDocument/2006/relationships/hyperlink" Target="https://drive.google.com/drive/folders/189e1pbhkWIJN-ugpNinv4mCSIN_4ySN1" TargetMode="External"/><Relationship Id="rId340" Type="http://schemas.openxmlformats.org/officeDocument/2006/relationships/hyperlink" Target="https://www.youtube.com/watch?v=lnGj8qOOLmQ" TargetMode="External"/><Relationship Id="rId461" Type="http://schemas.openxmlformats.org/officeDocument/2006/relationships/hyperlink" Target="https://www.youtube.com/watch?v=ul_MxwmlS4g" TargetMode="External"/><Relationship Id="rId460" Type="http://schemas.openxmlformats.org/officeDocument/2006/relationships/hyperlink" Target="https://drive.google.com/drive/folders/1Ivkb_KRP7o0ZXdSEfmL1u_jgJ1YKfChC" TargetMode="External"/><Relationship Id="rId103" Type="http://schemas.openxmlformats.org/officeDocument/2006/relationships/hyperlink" Target="https://drive.google.com/drive/folders/1RUOnOdO_vQc53_Oq8pnr1G15WS2Il-be" TargetMode="External"/><Relationship Id="rId224" Type="http://schemas.openxmlformats.org/officeDocument/2006/relationships/hyperlink" Target="https://drive.google.com/drive/folders/1JfT8bEUAsI8Oqn1fZT_ahkasZXWlv2Ht" TargetMode="External"/><Relationship Id="rId345" Type="http://schemas.openxmlformats.org/officeDocument/2006/relationships/hyperlink" Target="https://drive.google.com/drive/folders/1siXoi32Emrz_AKf5yBPZ6GPDCSAVqUZt" TargetMode="External"/><Relationship Id="rId466" Type="http://schemas.openxmlformats.org/officeDocument/2006/relationships/hyperlink" Target="https://drive.google.com/drive/folders/1HTyAFMUY5PvfeFqGD9U6Y9XC7X3lQXID" TargetMode="External"/><Relationship Id="rId102" Type="http://schemas.openxmlformats.org/officeDocument/2006/relationships/hyperlink" Target="https://drive.google.com/drive/folders/1_CSkS9EvzdFLnHEj2-3rhSfwvNnyeGvW" TargetMode="External"/><Relationship Id="rId223" Type="http://schemas.openxmlformats.org/officeDocument/2006/relationships/hyperlink" Target="https://drive.google.com/drive/folders/1LY61y1R2NEqn53KBTptdrySgZBUrrsQ0" TargetMode="External"/><Relationship Id="rId344" Type="http://schemas.openxmlformats.org/officeDocument/2006/relationships/hyperlink" Target="https://www.youtube.com/watch?v=PtOZ7PVPpZU" TargetMode="External"/><Relationship Id="rId465" Type="http://schemas.openxmlformats.org/officeDocument/2006/relationships/hyperlink" Target="https://www.youtube.com/watch?v=q_MqWyV7430" TargetMode="External"/><Relationship Id="rId101" Type="http://schemas.openxmlformats.org/officeDocument/2006/relationships/hyperlink" Target="https://drive.google.com/drive/folders/1X54GJamUWBknm5Qy9PyiftlSvgiwdI7t" TargetMode="External"/><Relationship Id="rId222" Type="http://schemas.openxmlformats.org/officeDocument/2006/relationships/hyperlink" Target="https://drive.google.com/drive/folders/1nF3zzyIiLm1BYL2AJ5_zq56tA8kdOcgJ?usp=share_link" TargetMode="External"/><Relationship Id="rId343" Type="http://schemas.openxmlformats.org/officeDocument/2006/relationships/hyperlink" Target="https://drive.google.com/drive/folders/1tMbpDDHFd3LhtHQHqrWCMz4lw1PfnYPZ" TargetMode="External"/><Relationship Id="rId464" Type="http://schemas.openxmlformats.org/officeDocument/2006/relationships/hyperlink" Target="https://drive.google.com/drive/folders/1Fvt_VlJIh3ctCEGAIDZUqbGR-dxHDejc" TargetMode="External"/><Relationship Id="rId100" Type="http://schemas.openxmlformats.org/officeDocument/2006/relationships/hyperlink" Target="https://drive.google.com/drive/folders/19sDL2IkVf_sdok_Ev-3nIVmcIbopkaBV" TargetMode="External"/><Relationship Id="rId221" Type="http://schemas.openxmlformats.org/officeDocument/2006/relationships/hyperlink" Target="https://www.youtube.com/watch?v=iBvfhAuSdUQ" TargetMode="External"/><Relationship Id="rId342" Type="http://schemas.openxmlformats.org/officeDocument/2006/relationships/hyperlink" Target="https://www.youtube.com/watch?v=1mPSfpTcqHw" TargetMode="External"/><Relationship Id="rId463" Type="http://schemas.openxmlformats.org/officeDocument/2006/relationships/hyperlink" Target="https://www.youtube.com/watch?v=NCGLs5u54Ao" TargetMode="External"/><Relationship Id="rId217" Type="http://schemas.openxmlformats.org/officeDocument/2006/relationships/hyperlink" Target="https://www.youtube.com/watch?v=iBvfhAuSdUQ" TargetMode="External"/><Relationship Id="rId338" Type="http://schemas.openxmlformats.org/officeDocument/2006/relationships/hyperlink" Target="https://www.youtube.com/watch?v=kXN4mU6XfCI" TargetMode="External"/><Relationship Id="rId459" Type="http://schemas.openxmlformats.org/officeDocument/2006/relationships/hyperlink" Target="https://drive.google.com/drive/folders/1x8h3hC3lS_rtijpB1ym8ASjBn6aC5cBT" TargetMode="External"/><Relationship Id="rId216" Type="http://schemas.openxmlformats.org/officeDocument/2006/relationships/hyperlink" Target="https://drive.google.com/drive/folders/1p_b3lZ3kvCJcidyEfRasDvGNP5FTa9ec" TargetMode="External"/><Relationship Id="rId337" Type="http://schemas.openxmlformats.org/officeDocument/2006/relationships/hyperlink" Target="https://drive.google.com/drive/folders/1ZFwP9HA6K3_U8fm0V7tVSfJLxpk0JjwA" TargetMode="External"/><Relationship Id="rId458" Type="http://schemas.openxmlformats.org/officeDocument/2006/relationships/hyperlink" Target="https://drive.google.com/drive/folders/18hGm58Rv6PKbOWGqtG_wCIdJkhN8R0qI" TargetMode="External"/><Relationship Id="rId215" Type="http://schemas.openxmlformats.org/officeDocument/2006/relationships/hyperlink" Target="https://www.youtube.com/watch?v=ZG6u_xuXr6c" TargetMode="External"/><Relationship Id="rId336" Type="http://schemas.openxmlformats.org/officeDocument/2006/relationships/hyperlink" Target="https://www.youtube.com/watch?v=oje-wsJX46g" TargetMode="External"/><Relationship Id="rId457" Type="http://schemas.openxmlformats.org/officeDocument/2006/relationships/hyperlink" Target="https://www.youtube.com/watch?v=1xMBSOGjqc4" TargetMode="External"/><Relationship Id="rId214" Type="http://schemas.openxmlformats.org/officeDocument/2006/relationships/hyperlink" Target="https://drive.google.com/drive/folders/1Zl2lrSlEQWU2fzXXdayPM3Dqw_4j2D4Y" TargetMode="External"/><Relationship Id="rId335" Type="http://schemas.openxmlformats.org/officeDocument/2006/relationships/hyperlink" Target="https://drive.google.com/drive/folders/19OoBM5_EbGzEXmoUHaLga1Voiund12uL" TargetMode="External"/><Relationship Id="rId456" Type="http://schemas.openxmlformats.org/officeDocument/2006/relationships/hyperlink" Target="https://drive.google.com/drive/folders/1IxNyPw2XmKTqgmUE56cS1duyjkJykFD6" TargetMode="External"/><Relationship Id="rId219" Type="http://schemas.openxmlformats.org/officeDocument/2006/relationships/hyperlink" Target="https://www.youtube.com/watch?v=iBvfhAuSdUQ" TargetMode="External"/><Relationship Id="rId218" Type="http://schemas.openxmlformats.org/officeDocument/2006/relationships/hyperlink" Target="https://drive.google.com/drive/folders/1nF3zzyIiLm1BYL2AJ5_zq56tA8kdOcgJ?usp=share_link" TargetMode="External"/><Relationship Id="rId339" Type="http://schemas.openxmlformats.org/officeDocument/2006/relationships/hyperlink" Target="https://drive.google.com/drive/folders/1Ngr6v88cieRd9MRwEGT3jBzNnTfg1XgS" TargetMode="External"/><Relationship Id="rId330" Type="http://schemas.openxmlformats.org/officeDocument/2006/relationships/hyperlink" Target="https://drive.google.com/drive/folders/1zuTrkHx80syWDadNbYxHUzKCiqK5O-i9" TargetMode="External"/><Relationship Id="rId451" Type="http://schemas.openxmlformats.org/officeDocument/2006/relationships/hyperlink" Target="https://www.youtube.com/watch?v=8A3CoCo3CbU" TargetMode="External"/><Relationship Id="rId450" Type="http://schemas.openxmlformats.org/officeDocument/2006/relationships/hyperlink" Target="https://drive.google.com/drive/folders/1wKvG7IxPPFpKIuiYC-8MHUtFIPV_ys1Q" TargetMode="External"/><Relationship Id="rId213" Type="http://schemas.openxmlformats.org/officeDocument/2006/relationships/hyperlink" Target="https://drive.google.com/drive/folders/1lVqVBMykMXYPj1D_PcjnT2Aao1siccTA" TargetMode="External"/><Relationship Id="rId334" Type="http://schemas.openxmlformats.org/officeDocument/2006/relationships/hyperlink" Target="https://drive.google.com/drive/folders/1eeE6cNgxqfPz9U7BjQ6e3RQVefCfKq51" TargetMode="External"/><Relationship Id="rId455" Type="http://schemas.openxmlformats.org/officeDocument/2006/relationships/hyperlink" Target="https://www.youtube.com/watch?v=vD-I8bAND_4" TargetMode="External"/><Relationship Id="rId212" Type="http://schemas.openxmlformats.org/officeDocument/2006/relationships/hyperlink" Target="https://drive.google.com/drive/folders/10vY5GYbaH3GqPRzTEYgjYrwFgqbqN8qJ?usp=share_link" TargetMode="External"/><Relationship Id="rId333" Type="http://schemas.openxmlformats.org/officeDocument/2006/relationships/hyperlink" Target="https://drive.google.com/file/d/1RSibNiQZozh_B-fk8wi86taRWq2AiA9z/view" TargetMode="External"/><Relationship Id="rId454" Type="http://schemas.openxmlformats.org/officeDocument/2006/relationships/hyperlink" Target="https://drive.google.com/drive/folders/1sJGqTU1930Fce1iqUiPS_UudCODfQDw_" TargetMode="External"/><Relationship Id="rId211" Type="http://schemas.openxmlformats.org/officeDocument/2006/relationships/hyperlink" Target="https://www.youtube.com/watch?v=qvM02CH2fiM" TargetMode="External"/><Relationship Id="rId332" Type="http://schemas.openxmlformats.org/officeDocument/2006/relationships/hyperlink" Target="https://drive.google.com/drive/folders/1ouan1mF8JvJ55ePen5aEZVqphsYQFWjz" TargetMode="External"/><Relationship Id="rId453" Type="http://schemas.openxmlformats.org/officeDocument/2006/relationships/hyperlink" Target="https://drive.google.com/drive/folders/1nGsPQsJvNBenPK2YjeGbXIObTAcXIoHh" TargetMode="External"/><Relationship Id="rId210" Type="http://schemas.openxmlformats.org/officeDocument/2006/relationships/hyperlink" Target="https://drive.google.com/drive/folders/1tlExlI79RIFgVOJqt0H-koMBKrptXTwk?usp=share_link" TargetMode="External"/><Relationship Id="rId331" Type="http://schemas.openxmlformats.org/officeDocument/2006/relationships/hyperlink" Target="https://www.youtube.com/watch?v=MZQEAKBohBM" TargetMode="External"/><Relationship Id="rId452" Type="http://schemas.openxmlformats.org/officeDocument/2006/relationships/hyperlink" Target="https://drive.google.com/drive/folders/1D8HNxJhlj7ipjVV_TINcQOPgHQj83Pq7" TargetMode="External"/><Relationship Id="rId370" Type="http://schemas.openxmlformats.org/officeDocument/2006/relationships/hyperlink" Target="https://www.youtube.com/watch?v=uvpAFNZ_KJ8" TargetMode="External"/><Relationship Id="rId491" Type="http://schemas.openxmlformats.org/officeDocument/2006/relationships/hyperlink" Target="https://drive.google.com/drive/folders/1Oc7WAG-5ESjrIrEE9Prg7B9_8P4QZ-7r" TargetMode="External"/><Relationship Id="rId490" Type="http://schemas.openxmlformats.org/officeDocument/2006/relationships/hyperlink" Target="https://drive.google.com/drive/folders/1ENZCoOU1UdfPWamFjZMRA-zrAduROXjO" TargetMode="External"/><Relationship Id="rId129" Type="http://schemas.openxmlformats.org/officeDocument/2006/relationships/hyperlink" Target="https://drive.google.com/drive/folders/1_Nj55XF4GEzaHNd4UPEXdwfKGwCqjoLn" TargetMode="External"/><Relationship Id="rId128" Type="http://schemas.openxmlformats.org/officeDocument/2006/relationships/hyperlink" Target="https://drive.google.com/drive/folders/18I0_2cBtSPnKncLZTESbengPmv1UTBy3" TargetMode="External"/><Relationship Id="rId249" Type="http://schemas.openxmlformats.org/officeDocument/2006/relationships/hyperlink" Target="https://www.youtube.com/watch?v=t4fNfpwRJhA" TargetMode="External"/><Relationship Id="rId127" Type="http://schemas.openxmlformats.org/officeDocument/2006/relationships/hyperlink" Target="https://drive.google.com/drive/folders/1lZMjLOrXrWrLJ-TwmuNOKCCO4ImhzOJa" TargetMode="External"/><Relationship Id="rId248" Type="http://schemas.openxmlformats.org/officeDocument/2006/relationships/hyperlink" Target="https://drive.google.com/drive/folders/1E44zcQ4ty-WGFLVtbY2qexXC5w6exm8O" TargetMode="External"/><Relationship Id="rId369" Type="http://schemas.openxmlformats.org/officeDocument/2006/relationships/hyperlink" Target="https://drive.google.com/drive/folders/1LoLFzUjxpGjP6Z6VKggXyvQa4-V-UDn_" TargetMode="External"/><Relationship Id="rId126" Type="http://schemas.openxmlformats.org/officeDocument/2006/relationships/hyperlink" Target="https://drive.google.com/drive/folders/1y9QfkLp2-ojRvHgtZAWF3vrUJ8jYgwFR" TargetMode="External"/><Relationship Id="rId247" Type="http://schemas.openxmlformats.org/officeDocument/2006/relationships/hyperlink" Target="https://www.youtube.com/watch?v=s5b3jo25vzc" TargetMode="External"/><Relationship Id="rId368" Type="http://schemas.openxmlformats.org/officeDocument/2006/relationships/hyperlink" Target="https://www.youtube.com/watch?v=VIhR6QLyZ2U" TargetMode="External"/><Relationship Id="rId489" Type="http://schemas.openxmlformats.org/officeDocument/2006/relationships/hyperlink" Target="https://drive.google.com/drive/folders/1y9bDAaEqN4gr-Be4jxNescc0gd-R2D6R" TargetMode="External"/><Relationship Id="rId121" Type="http://schemas.openxmlformats.org/officeDocument/2006/relationships/hyperlink" Target="https://drive.google.com/drive/folders/10Y1zPvd3CrzibFNmgu6GBUMeAWXu3pvi" TargetMode="External"/><Relationship Id="rId242" Type="http://schemas.openxmlformats.org/officeDocument/2006/relationships/hyperlink" Target="https://drive.google.com/drive/folders/1T1bi7MKNY3VIqPSVUksFIyqg1j0rBn0p" TargetMode="External"/><Relationship Id="rId363" Type="http://schemas.openxmlformats.org/officeDocument/2006/relationships/hyperlink" Target="https://drive.google.com/drive/folders/1bwAqZ0-EOXcCP_YSNqXgD6NNxNc25Pjc" TargetMode="External"/><Relationship Id="rId484" Type="http://schemas.openxmlformats.org/officeDocument/2006/relationships/hyperlink" Target="https://drive.google.com/drive/folders/1cHl_2MBzNKe6UXbOv8pPqWYSm7m_nZKm" TargetMode="External"/><Relationship Id="rId120" Type="http://schemas.openxmlformats.org/officeDocument/2006/relationships/hyperlink" Target="https://drive.google.com/drive/folders/19j_uOSzPVl02Tr7yCgJ1rBHKtbzJB2bl" TargetMode="External"/><Relationship Id="rId241" Type="http://schemas.openxmlformats.org/officeDocument/2006/relationships/hyperlink" Target="https://drive.google.com/drive/folders/1LOZjL6oTmCdO1dbrPUZ8Ib6s7nDI33Yp" TargetMode="External"/><Relationship Id="rId362" Type="http://schemas.openxmlformats.org/officeDocument/2006/relationships/hyperlink" Target="https://www.youtube.com/watch?v=JVgkmBOXcck" TargetMode="External"/><Relationship Id="rId483" Type="http://schemas.openxmlformats.org/officeDocument/2006/relationships/hyperlink" Target="https://drive.google.com/drive/folders/1osOP-aCLBONy88zBuO3-9qnAb61ooo-x" TargetMode="External"/><Relationship Id="rId240" Type="http://schemas.openxmlformats.org/officeDocument/2006/relationships/hyperlink" Target="https://drive.google.com/drive/folders/1TXvtWYM3On4PkmDofTi9GKhH2JxDvRR1" TargetMode="External"/><Relationship Id="rId361" Type="http://schemas.openxmlformats.org/officeDocument/2006/relationships/hyperlink" Target="https://drive.google.com/drive/folders/1CkqMK7R32v-qd0lfEr-y--Tf2u8wExmQ" TargetMode="External"/><Relationship Id="rId482" Type="http://schemas.openxmlformats.org/officeDocument/2006/relationships/hyperlink" Target="https://drive.google.com/drive/folders/1nWhNXliA09EMt6N188C7j8pSc8I7uVpV" TargetMode="External"/><Relationship Id="rId360" Type="http://schemas.openxmlformats.org/officeDocument/2006/relationships/hyperlink" Target="https://drive.google.com/drive/folders/1CkqMK7R32v-qd0lfEr-y--Tf2u8wExmQ" TargetMode="External"/><Relationship Id="rId481" Type="http://schemas.openxmlformats.org/officeDocument/2006/relationships/hyperlink" Target="https://drive.google.com/drive/folders/14mJkQDvKPqVViNx89ktMLebFzO6TScxS" TargetMode="External"/><Relationship Id="rId125" Type="http://schemas.openxmlformats.org/officeDocument/2006/relationships/hyperlink" Target="https://drive.google.com/drive/folders/1w2-wECy-ytTDxtxXcgh1fszk4oGvrl4L" TargetMode="External"/><Relationship Id="rId246" Type="http://schemas.openxmlformats.org/officeDocument/2006/relationships/hyperlink" Target="https://drive.google.com/drive/folders/1G0VtdPvb9faj0zreU-GblK0V5e6UkZgO" TargetMode="External"/><Relationship Id="rId367" Type="http://schemas.openxmlformats.org/officeDocument/2006/relationships/hyperlink" Target="https://drive.google.com/drive/folders/1A8-jNtBDbvRt1fUz5RW1HVgEruknPGzl" TargetMode="External"/><Relationship Id="rId488" Type="http://schemas.openxmlformats.org/officeDocument/2006/relationships/hyperlink" Target="https://drive.google.com/drive/folders/1ENZCoOU1UdfPWamFjZMRA-zrAduROXjO" TargetMode="External"/><Relationship Id="rId124" Type="http://schemas.openxmlformats.org/officeDocument/2006/relationships/hyperlink" Target="https://drive.google.com/drive/folders/1fqk3rnRYvum358aPixGSeh_YS3ziHM8_" TargetMode="External"/><Relationship Id="rId245" Type="http://schemas.openxmlformats.org/officeDocument/2006/relationships/hyperlink" Target="https://www.youtube.com/watch?v=YHIfRoSjOpU" TargetMode="External"/><Relationship Id="rId366" Type="http://schemas.openxmlformats.org/officeDocument/2006/relationships/hyperlink" Target="https://drive.google.com/drive/folders/1-MMgzwZPZ78rW9TgUF48WAU7xbu-Olsf" TargetMode="External"/><Relationship Id="rId487" Type="http://schemas.openxmlformats.org/officeDocument/2006/relationships/hyperlink" Target="https://drive.google.com/drive/folders/172MufG0OOkHVC5-IqLGFFRmFlKz09Ka9" TargetMode="External"/><Relationship Id="rId123" Type="http://schemas.openxmlformats.org/officeDocument/2006/relationships/hyperlink" Target="https://drive.google.com/drive/folders/1B53wZqNbNhaevNFxhd1_Me-mOeQZ2XDQ" TargetMode="External"/><Relationship Id="rId244" Type="http://schemas.openxmlformats.org/officeDocument/2006/relationships/hyperlink" Target="https://drive.google.com/drive/folders/1QghefjOCVb-n-bsNekFGaYaWxgUv9nyH" TargetMode="External"/><Relationship Id="rId365" Type="http://schemas.openxmlformats.org/officeDocument/2006/relationships/hyperlink" Target="https://drive.google.com/drive/folders/16MYdOpDvs9rllcQ8Zkb6uewCMZ09NVqi" TargetMode="External"/><Relationship Id="rId486" Type="http://schemas.openxmlformats.org/officeDocument/2006/relationships/hyperlink" Target="https://www.youtube.com/watch?v=aDDG2UVjyak" TargetMode="External"/><Relationship Id="rId122" Type="http://schemas.openxmlformats.org/officeDocument/2006/relationships/hyperlink" Target="https://drive.google.com/drive/folders/1F05QaU2smw9S3JlqkXlJbR9X-3lL-Eoc" TargetMode="External"/><Relationship Id="rId243" Type="http://schemas.openxmlformats.org/officeDocument/2006/relationships/hyperlink" Target="https://drive.google.com/drive/folders/1wTjH1kmYIRNtgg3VTOWMqYRYSAQag5mS" TargetMode="External"/><Relationship Id="rId364" Type="http://schemas.openxmlformats.org/officeDocument/2006/relationships/hyperlink" Target="https://www.youtube.com/watch?v=Em85g-nCkuk" TargetMode="External"/><Relationship Id="rId485" Type="http://schemas.openxmlformats.org/officeDocument/2006/relationships/hyperlink" Target="https://drive.google.com/drive/folders/1OILjDT93Jig0v_XlnKRTQZ46p7IVRiDk" TargetMode="External"/><Relationship Id="rId95" Type="http://schemas.openxmlformats.org/officeDocument/2006/relationships/hyperlink" Target="https://drive.google.com/drive/folders/18d0HMJU2uFsrED0Cb2zD7iRHZ3LzGgMs" TargetMode="External"/><Relationship Id="rId94" Type="http://schemas.openxmlformats.org/officeDocument/2006/relationships/hyperlink" Target="https://drive.google.com/drive/folders/1_TxRiAkXlycWIz9K_oeSOGAUOSYAxUjy" TargetMode="External"/><Relationship Id="rId97" Type="http://schemas.openxmlformats.org/officeDocument/2006/relationships/hyperlink" Target="https://drive.google.com/drive/folders/1-lW9OnQ44-Qy8Xl1geh5c7zc1VWUm408" TargetMode="External"/><Relationship Id="rId96" Type="http://schemas.openxmlformats.org/officeDocument/2006/relationships/hyperlink" Target="https://drive.google.com/drive/folders/1R3X2t6RdNLiWO4fXPWOzjbGJlTQXhQsI" TargetMode="External"/><Relationship Id="rId99" Type="http://schemas.openxmlformats.org/officeDocument/2006/relationships/hyperlink" Target="https://drive.google.com/drive/folders/10jAeRw62v--TloIWOf5y5syfe2f9VJ4l" TargetMode="External"/><Relationship Id="rId480" Type="http://schemas.openxmlformats.org/officeDocument/2006/relationships/hyperlink" Target="https://www.youtube.com/watch?v=J7a0RRnF0IA" TargetMode="External"/><Relationship Id="rId98" Type="http://schemas.openxmlformats.org/officeDocument/2006/relationships/hyperlink" Target="https://drive.google.com/drive/folders/1Ttiz1UB36DYUttKAfedPLnLPtaODaR3s" TargetMode="External"/><Relationship Id="rId91" Type="http://schemas.openxmlformats.org/officeDocument/2006/relationships/hyperlink" Target="https://drive.google.com/drive/folders/1GcKnQz1PKFjVjEh07Vvs22YMOEV4cn0e" TargetMode="External"/><Relationship Id="rId90" Type="http://schemas.openxmlformats.org/officeDocument/2006/relationships/hyperlink" Target="https://drive.google.com/drive/folders/1YOYYcEJFHrEM6Ogf7dOmJQAxBdxgojN3" TargetMode="External"/><Relationship Id="rId93" Type="http://schemas.openxmlformats.org/officeDocument/2006/relationships/hyperlink" Target="https://drive.google.com/drive/folders/1lpoNz5u3e5s1bcGzDnXR8NQ6Iph3HRX-" TargetMode="External"/><Relationship Id="rId92" Type="http://schemas.openxmlformats.org/officeDocument/2006/relationships/hyperlink" Target="https://drive.google.com/drive/folders/14cdAAiNdWAK04MSDZR_5Ka48LavMIBmH" TargetMode="External"/><Relationship Id="rId118" Type="http://schemas.openxmlformats.org/officeDocument/2006/relationships/hyperlink" Target="https://drive.google.com/drive/folders/1sJeiXrPcl0b56wjCbrdCeWfiII92VsVC" TargetMode="External"/><Relationship Id="rId239" Type="http://schemas.openxmlformats.org/officeDocument/2006/relationships/hyperlink" Target="https://drive.google.com/drive/folders/1lildWXCDNODDYHlwihbSzDfakr6xisdF" TargetMode="External"/><Relationship Id="rId117" Type="http://schemas.openxmlformats.org/officeDocument/2006/relationships/hyperlink" Target="https://drive.google.com/drive/folders/1DJvqska0v4NgMhNaw_OG5mmoPBMcXbLJ" TargetMode="External"/><Relationship Id="rId238" Type="http://schemas.openxmlformats.org/officeDocument/2006/relationships/hyperlink" Target="https://drive.google.com/drive/folders/1n-QLrguyRs17pqFQDZLDwZOkx-EHqVql?usp=share_link" TargetMode="External"/><Relationship Id="rId359" Type="http://schemas.openxmlformats.org/officeDocument/2006/relationships/hyperlink" Target="https://drive.google.com/drive/folders/14RNAgc5l9qg7r1SqSNOpoQ9UNRynurFl" TargetMode="External"/><Relationship Id="rId116" Type="http://schemas.openxmlformats.org/officeDocument/2006/relationships/hyperlink" Target="https://drive.google.com/drive/folders/1c1LPCspDnwFCardUKRh3DoAdHbKyi3ri" TargetMode="External"/><Relationship Id="rId237" Type="http://schemas.openxmlformats.org/officeDocument/2006/relationships/hyperlink" Target="https://drive.google.com/drive/folders/1n-QLrguyRs17pqFQDZLDwZOkx-EHqVql?usp=share_link" TargetMode="External"/><Relationship Id="rId358" Type="http://schemas.openxmlformats.org/officeDocument/2006/relationships/hyperlink" Target="https://docs.google.com/spreadsheets/d/1bl3qp9n3_Gu6jnvRHhtqPrUo_ccOiEdApRQ_GcJvul0/edit" TargetMode="External"/><Relationship Id="rId479" Type="http://schemas.openxmlformats.org/officeDocument/2006/relationships/hyperlink" Target="https://drive.google.com/drive/folders/1gsIpCB8thmhvydkJw7yiVuLSiRfvJId8" TargetMode="External"/><Relationship Id="rId115" Type="http://schemas.openxmlformats.org/officeDocument/2006/relationships/hyperlink" Target="https://drive.google.com/drive/folders/1JfbvRSRobjWdOhUdC5CrYbp9H6liAlMH" TargetMode="External"/><Relationship Id="rId236" Type="http://schemas.openxmlformats.org/officeDocument/2006/relationships/hyperlink" Target="https://drive.google.com/drive/folders/1n-QLrguyRs17pqFQDZLDwZOkx-EHqVql?usp=share_link" TargetMode="External"/><Relationship Id="rId357" Type="http://schemas.openxmlformats.org/officeDocument/2006/relationships/hyperlink" Target="https://drive.google.com/drive/folders/1iTjuw787YCSE6AIHks1kbQBmOlLX-hfV" TargetMode="External"/><Relationship Id="rId478" Type="http://schemas.openxmlformats.org/officeDocument/2006/relationships/hyperlink" Target="https://drive.google.com/drive/folders/1dC5mN6Hi2c9ZrG1-lI_W_G4Cf7s5jAnK" TargetMode="External"/><Relationship Id="rId119" Type="http://schemas.openxmlformats.org/officeDocument/2006/relationships/hyperlink" Target="https://drive.google.com/drive/folders/1QeUUY_saXVgJmRISex-n8y33BI4C7Jq1" TargetMode="External"/><Relationship Id="rId110" Type="http://schemas.openxmlformats.org/officeDocument/2006/relationships/hyperlink" Target="https://drive.google.com/drive/folders/1jMQvl9uT7f9cyqxIe0tCCDLWD2IaykK1" TargetMode="External"/><Relationship Id="rId231" Type="http://schemas.openxmlformats.org/officeDocument/2006/relationships/hyperlink" Target="https://www.youtube.com/watch?v=b7bXl930Ipw" TargetMode="External"/><Relationship Id="rId352" Type="http://schemas.openxmlformats.org/officeDocument/2006/relationships/hyperlink" Target="https://drive.google.com/drive/folders/1sK1D3wpk4RUveOqVD-t_AK2kPQDSz2Cu" TargetMode="External"/><Relationship Id="rId473" Type="http://schemas.openxmlformats.org/officeDocument/2006/relationships/hyperlink" Target="https://drive.google.com/drive/folders/10mO5DVhM840oOXYfVkgPmcDgPexZy-f9" TargetMode="External"/><Relationship Id="rId230" Type="http://schemas.openxmlformats.org/officeDocument/2006/relationships/hyperlink" Target="https://drive.google.com/drive/folders/1Yda-U8_zVvnPmmDCGWSDOUyw1Swsm6Fk?usp=share_link" TargetMode="External"/><Relationship Id="rId351" Type="http://schemas.openxmlformats.org/officeDocument/2006/relationships/hyperlink" Target="https://drive.google.com/drive/folders/10GIzGTLb7R4SXwlojgVbCUHqCuUTvpQe" TargetMode="External"/><Relationship Id="rId472" Type="http://schemas.openxmlformats.org/officeDocument/2006/relationships/hyperlink" Target="https://www.youtube.com/watch?v=fwSqR53v3RY" TargetMode="External"/><Relationship Id="rId350" Type="http://schemas.openxmlformats.org/officeDocument/2006/relationships/hyperlink" Target="https://www.youtube.com/watch?v=5yepkl_ZmAo" TargetMode="External"/><Relationship Id="rId471" Type="http://schemas.openxmlformats.org/officeDocument/2006/relationships/hyperlink" Target="https://drive.google.com/drive/folders/15mNSjvAr1qCwTnbY5Sk-3gTTmbTYbvpI" TargetMode="External"/><Relationship Id="rId470" Type="http://schemas.openxmlformats.org/officeDocument/2006/relationships/hyperlink" Target="https://drive.google.com/drive/folders/1u6dRUtwAekSifFC0QVY0oZpYHTmaJD--" TargetMode="External"/><Relationship Id="rId114" Type="http://schemas.openxmlformats.org/officeDocument/2006/relationships/hyperlink" Target="https://drive.google.com/drive/folders/1BmNS2APBsyOyCETbiE09-28UlkoSA4zk" TargetMode="External"/><Relationship Id="rId235" Type="http://schemas.openxmlformats.org/officeDocument/2006/relationships/hyperlink" Target="https://drive.google.com/drive/folders/12ALjCWouQqPNSXRvXOU86Czf1rPLeY8O" TargetMode="External"/><Relationship Id="rId356" Type="http://schemas.openxmlformats.org/officeDocument/2006/relationships/hyperlink" Target="https://www.youtube.com/watch?v=yH5ix3WT0is" TargetMode="External"/><Relationship Id="rId477" Type="http://schemas.openxmlformats.org/officeDocument/2006/relationships/hyperlink" Target="https://drive.google.com/drive/folders/1yRS-NqNpyTTUzOgeMsGQx3tVG_O97Byj?usp=sharing" TargetMode="External"/><Relationship Id="rId113" Type="http://schemas.openxmlformats.org/officeDocument/2006/relationships/hyperlink" Target="https://drive.google.com/drive/folders/1hXmsApANAdlRQ977QXb-vZc8DI-L34OP" TargetMode="External"/><Relationship Id="rId234" Type="http://schemas.openxmlformats.org/officeDocument/2006/relationships/hyperlink" Target="https://drive.google.com/drive/folders/1GHtFDoyfGkrfEKnYhJQA_WOlXTDvqIRx" TargetMode="External"/><Relationship Id="rId355" Type="http://schemas.openxmlformats.org/officeDocument/2006/relationships/hyperlink" Target="https://drive.google.com/drive/folders/1PF7NvrcN8DDVaAiIojHotrJ067R7zqLn" TargetMode="External"/><Relationship Id="rId476" Type="http://schemas.openxmlformats.org/officeDocument/2006/relationships/hyperlink" Target="https://mail.google.com/mail/u/0/?pli=1" TargetMode="External"/><Relationship Id="rId112" Type="http://schemas.openxmlformats.org/officeDocument/2006/relationships/hyperlink" Target="https://drive.google.com/drive/folders/1qxwdBIHN4nblc5ZCu5CaiXtZ5U1ohvoQ" TargetMode="External"/><Relationship Id="rId233" Type="http://schemas.openxmlformats.org/officeDocument/2006/relationships/hyperlink" Target="https://www.youtube.com/watch?v=bPykiLa7ecY" TargetMode="External"/><Relationship Id="rId354" Type="http://schemas.openxmlformats.org/officeDocument/2006/relationships/hyperlink" Target="https://www.youtube.com/watch?v=9TZw_xDAf9g" TargetMode="External"/><Relationship Id="rId475" Type="http://schemas.openxmlformats.org/officeDocument/2006/relationships/hyperlink" Target="https://drive.google.com/drive/folders/1fW7tcQq0p3rLEc52_2JLhB6KobjiGZB9" TargetMode="External"/><Relationship Id="rId111" Type="http://schemas.openxmlformats.org/officeDocument/2006/relationships/hyperlink" Target="https://drive.google.com/drive/folders/1z_q2G4JlOf21Bqm7bc8InPVxtljeotKt" TargetMode="External"/><Relationship Id="rId232" Type="http://schemas.openxmlformats.org/officeDocument/2006/relationships/hyperlink" Target="https://drive.google.com/drive/folders/1A2Ds2wshUe6dQOPFy_i3ShEw6dTPw1eQ" TargetMode="External"/><Relationship Id="rId353" Type="http://schemas.openxmlformats.org/officeDocument/2006/relationships/hyperlink" Target="https://drive.google.com/drive/folders/1h1ngRxV0siKSYIPgaddNroEIBCoYfQWb" TargetMode="External"/><Relationship Id="rId474" Type="http://schemas.openxmlformats.org/officeDocument/2006/relationships/hyperlink" Target="https://www.youtube.com/watch?v=YZvQKg2k02k" TargetMode="External"/><Relationship Id="rId305" Type="http://schemas.openxmlformats.org/officeDocument/2006/relationships/hyperlink" Target="https://drive.google.com/drive/folders/1B1JPN-WdFOggm2SIsQ2RiEsoQIuYGZX4" TargetMode="External"/><Relationship Id="rId426" Type="http://schemas.openxmlformats.org/officeDocument/2006/relationships/hyperlink" Target="https://www.youtube.com/watch?v=5Wa6ayuuzS4" TargetMode="External"/><Relationship Id="rId304" Type="http://schemas.openxmlformats.org/officeDocument/2006/relationships/hyperlink" Target="https://www.youtube.com/watch?v=8g2gklJV-Bk" TargetMode="External"/><Relationship Id="rId425" Type="http://schemas.openxmlformats.org/officeDocument/2006/relationships/hyperlink" Target="https://drive.google.com/drive/folders/1dZfAwAYAxJ-7nV2o6-ugHOw9dPjjV1AO" TargetMode="External"/><Relationship Id="rId303" Type="http://schemas.openxmlformats.org/officeDocument/2006/relationships/hyperlink" Target="https://drive.google.com/drive/folders/1m8Nd6SVO_do2KeAL37my_I2emvHQ_trL" TargetMode="External"/><Relationship Id="rId424" Type="http://schemas.openxmlformats.org/officeDocument/2006/relationships/hyperlink" Target="https://www.youtube.com/watch?v=bBPMn8y7pfo" TargetMode="External"/><Relationship Id="rId302" Type="http://schemas.openxmlformats.org/officeDocument/2006/relationships/hyperlink" Target="https://www.youtube.com/watch?v=LnWrDSvUodE" TargetMode="External"/><Relationship Id="rId423" Type="http://schemas.openxmlformats.org/officeDocument/2006/relationships/hyperlink" Target="https://drive.google.com/drive/folders/1qxvIMY5QB8a_msJZeZd83XnqAaFhKMgR" TargetMode="External"/><Relationship Id="rId309" Type="http://schemas.openxmlformats.org/officeDocument/2006/relationships/hyperlink" Target="https://drive.google.com/drive/folders/1glLCs47qXCu0ohsj4Fla9FIbssV-c5DF" TargetMode="External"/><Relationship Id="rId308" Type="http://schemas.openxmlformats.org/officeDocument/2006/relationships/hyperlink" Target="https://www.youtube.com/watch?v=Fq7IOqb81d4" TargetMode="External"/><Relationship Id="rId429" Type="http://schemas.openxmlformats.org/officeDocument/2006/relationships/hyperlink" Target="https://drive.google.com/drive/folders/1BoCQ5cLK_ulTkA6T2F1DG-Z4a5u5OiWi" TargetMode="External"/><Relationship Id="rId307" Type="http://schemas.openxmlformats.org/officeDocument/2006/relationships/hyperlink" Target="https://drive.google.com/drive/folders/1N2Ilfrv-oeBEJv1aloSwLQQgk1RG1dz3" TargetMode="External"/><Relationship Id="rId428" Type="http://schemas.openxmlformats.org/officeDocument/2006/relationships/hyperlink" Target="https://drive.google.com/drive/folders/1AI3gOwiR1AN2XMxympv47GW7u2sxmj00" TargetMode="External"/><Relationship Id="rId306" Type="http://schemas.openxmlformats.org/officeDocument/2006/relationships/hyperlink" Target="https://drive.google.com/drive/folders/1GiB2J5-KR13dZIooEoobEDLK-Y-iYN0H" TargetMode="External"/><Relationship Id="rId427" Type="http://schemas.openxmlformats.org/officeDocument/2006/relationships/hyperlink" Target="https://drive.google.com/drive/folders/1ez6wcLmGvPm8b6zGdrU_JBy9zXaw2-tw" TargetMode="External"/><Relationship Id="rId301" Type="http://schemas.openxmlformats.org/officeDocument/2006/relationships/hyperlink" Target="https://drive.google.com/drive/folders/1X03KBvrk93icg7Ll5_dKWbSPUFpnAVEI" TargetMode="External"/><Relationship Id="rId422" Type="http://schemas.openxmlformats.org/officeDocument/2006/relationships/hyperlink" Target="https://www.youtube.com/watch?v=DxPABNYTcv8" TargetMode="External"/><Relationship Id="rId300" Type="http://schemas.openxmlformats.org/officeDocument/2006/relationships/hyperlink" Target="https://drive.google.com/drive/folders/16WMVK0zMYmp-uT7pWFJpUnNqY9Rn5ARc" TargetMode="External"/><Relationship Id="rId421" Type="http://schemas.openxmlformats.org/officeDocument/2006/relationships/hyperlink" Target="https://drive.google.com/drive/folders/1s4YzMTxh_nn6N4kfvtUIrZDM_LEm09Wv" TargetMode="External"/><Relationship Id="rId420" Type="http://schemas.openxmlformats.org/officeDocument/2006/relationships/hyperlink" Target="https://www.youtube.com/watch?v=u-5YhFUwETs" TargetMode="External"/><Relationship Id="rId415" Type="http://schemas.openxmlformats.org/officeDocument/2006/relationships/hyperlink" Target="https://www.youtube.com/watch?v=EnXNQ-cNjUA" TargetMode="External"/><Relationship Id="rId414" Type="http://schemas.openxmlformats.org/officeDocument/2006/relationships/hyperlink" Target="https://drive.google.com/drive/folders/1X03KBvrk93icg7Ll5_dKWbSPUFpnAVEI" TargetMode="External"/><Relationship Id="rId413" Type="http://schemas.openxmlformats.org/officeDocument/2006/relationships/hyperlink" Target="https://www.youtube.com/watch?v=9OlAyJn_xyI" TargetMode="External"/><Relationship Id="rId412" Type="http://schemas.openxmlformats.org/officeDocument/2006/relationships/hyperlink" Target="https://drive.google.com/drive/folders/1B18zTkino-nMKC3BAv1ky0-BUUi11C5k" TargetMode="External"/><Relationship Id="rId419" Type="http://schemas.openxmlformats.org/officeDocument/2006/relationships/hyperlink" Target="https://drive.google.com/drive/folders/1s4YzMTxh_nn6N4kfvtUIrZDM_LEm09Wv" TargetMode="External"/><Relationship Id="rId418" Type="http://schemas.openxmlformats.org/officeDocument/2006/relationships/hyperlink" Target="https://www.youtube.com/watch?v=cFwDbcDoJBU" TargetMode="External"/><Relationship Id="rId417" Type="http://schemas.openxmlformats.org/officeDocument/2006/relationships/hyperlink" Target="https://drive.google.com/drive/folders/16Yk2MGyC46DSUyKdNCQRQ1b1DUpBc3Lf" TargetMode="External"/><Relationship Id="rId416" Type="http://schemas.openxmlformats.org/officeDocument/2006/relationships/hyperlink" Target="https://drive.google.com/drive/folders/1cKFvTDA2pBzw5uAKLTaATrY_JXkAd1xV" TargetMode="External"/><Relationship Id="rId411" Type="http://schemas.openxmlformats.org/officeDocument/2006/relationships/hyperlink" Target="https://www.youtube.com/watch?v=ZEI9t9WBoIY" TargetMode="External"/><Relationship Id="rId410" Type="http://schemas.openxmlformats.org/officeDocument/2006/relationships/hyperlink" Target="https://drive.google.com/drive/folders/1z7Q2xv1U-n9kx7wyx9yheesLMaLlGF27" TargetMode="External"/><Relationship Id="rId206" Type="http://schemas.openxmlformats.org/officeDocument/2006/relationships/hyperlink" Target="https://drive.google.com/drive/folders/1hx_0T4dMJ6uBzrAe5FYYfR2W_ThRQLgr" TargetMode="External"/><Relationship Id="rId327" Type="http://schemas.openxmlformats.org/officeDocument/2006/relationships/hyperlink" Target="https://www.youtube.com/watch?v=osA8q5CmG5o" TargetMode="External"/><Relationship Id="rId448" Type="http://schemas.openxmlformats.org/officeDocument/2006/relationships/hyperlink" Target="https://drive.google.com/drive/folders/1GA86e2uG-4pmgs7TyB5NlAcA8aEBnVR9" TargetMode="External"/><Relationship Id="rId205" Type="http://schemas.openxmlformats.org/officeDocument/2006/relationships/hyperlink" Target="https://drive.google.com/drive/folders/1aOaswcBWWf5ZBzEX4gQhy0FJQlE2XwX3?usp=share_link" TargetMode="External"/><Relationship Id="rId326" Type="http://schemas.openxmlformats.org/officeDocument/2006/relationships/hyperlink" Target="https://drive.google.com/drive/folders/1cgTjnEpBZTqZgPbKU2e1mWp0X8ZqkxdL" TargetMode="External"/><Relationship Id="rId447" Type="http://schemas.openxmlformats.org/officeDocument/2006/relationships/hyperlink" Target="https://drive.google.com/drive/folders/1MbedjpseVoDsAeGgGpgCytV-YCFrQdh5" TargetMode="External"/><Relationship Id="rId204" Type="http://schemas.openxmlformats.org/officeDocument/2006/relationships/hyperlink" Target="https://drive.google.com/drive/folders/1djVRlfNUWYwLVbngQWK1rglz7tGeq1oq" TargetMode="External"/><Relationship Id="rId325" Type="http://schemas.openxmlformats.org/officeDocument/2006/relationships/hyperlink" Target="https://www.youtube.com/watch?v=osA8q5CmG5o" TargetMode="External"/><Relationship Id="rId446" Type="http://schemas.openxmlformats.org/officeDocument/2006/relationships/hyperlink" Target="https://drive.google.com/drive/folders/1_LMw2rmhCWPabp5_19abzWF5l6hk1X1B" TargetMode="External"/><Relationship Id="rId203" Type="http://schemas.openxmlformats.org/officeDocument/2006/relationships/hyperlink" Target="https://drive.google.com/drive/folders/1nXS6GRMp_EqBt27wb5blIrqn1QRmMJcN" TargetMode="External"/><Relationship Id="rId324" Type="http://schemas.openxmlformats.org/officeDocument/2006/relationships/hyperlink" Target="https://drive.google.com/drive/folders/1cgTjnEpBZTqZgPbKU2e1mWp0X8ZqkxdL" TargetMode="External"/><Relationship Id="rId445" Type="http://schemas.openxmlformats.org/officeDocument/2006/relationships/hyperlink" Target="https://www.youtube.com/watch?v=ZEI9t9WBoIY&amp;list=PL5BiOmjus8pHJxF6kuaGouJufH-sBOLqH" TargetMode="External"/><Relationship Id="rId209" Type="http://schemas.openxmlformats.org/officeDocument/2006/relationships/hyperlink" Target="https://drive.google.com/drive/folders/1hOLN6LzOdGPWl62ZDHzIjw-HeY31ULyz?usp=share_link" TargetMode="External"/><Relationship Id="rId208" Type="http://schemas.openxmlformats.org/officeDocument/2006/relationships/hyperlink" Target="https://drive.google.com/drive/folders/1baplDpWjtUCHTlOveKMbJEkq4POCqsYg" TargetMode="External"/><Relationship Id="rId329" Type="http://schemas.openxmlformats.org/officeDocument/2006/relationships/hyperlink" Target="https://www.youtube.com/watch?v=A0dRfUpMaqY" TargetMode="External"/><Relationship Id="rId207" Type="http://schemas.openxmlformats.org/officeDocument/2006/relationships/hyperlink" Target="https://drive.google.com/drive/folders/1hNeDuglNc8zBapIBz-OYuOKOoJbdqwwq" TargetMode="External"/><Relationship Id="rId328" Type="http://schemas.openxmlformats.org/officeDocument/2006/relationships/hyperlink" Target="https://drive.google.com/drive/folders/1cgTjnEpBZTqZgPbKU2e1mWp0X8ZqkxdL" TargetMode="External"/><Relationship Id="rId449" Type="http://schemas.openxmlformats.org/officeDocument/2006/relationships/hyperlink" Target="https://www.youtube.com/watch?v=kXN4mU6XfCI" TargetMode="External"/><Relationship Id="rId440" Type="http://schemas.openxmlformats.org/officeDocument/2006/relationships/hyperlink" Target="https://www.youtube.com/watch?v=uDvlE4bf5n4" TargetMode="External"/><Relationship Id="rId202" Type="http://schemas.openxmlformats.org/officeDocument/2006/relationships/hyperlink" Target="https://drive.google.com/drive/folders/1Wi4Zq1L-iMHnC6GBowZ3UdGdTwoLt5Ta" TargetMode="External"/><Relationship Id="rId323" Type="http://schemas.openxmlformats.org/officeDocument/2006/relationships/hyperlink" Target="https://www.youtube.com/watch?v=osA8q5CmG5o" TargetMode="External"/><Relationship Id="rId444" Type="http://schemas.openxmlformats.org/officeDocument/2006/relationships/hyperlink" Target="https://drive.google.com/drive/folders/1h-g_w0Wh_eANPiZ8wiScTXk8Wigv7sLS" TargetMode="External"/><Relationship Id="rId201" Type="http://schemas.openxmlformats.org/officeDocument/2006/relationships/hyperlink" Target="https://drive.google.com/drive/folders/1emilo7pKaK2tDUrgtu4OuIVb3YdBuyAf" TargetMode="External"/><Relationship Id="rId322" Type="http://schemas.openxmlformats.org/officeDocument/2006/relationships/hyperlink" Target="https://drive.google.com/drive/folders/1u5Xvj1vo4-wUSpWvSKttVSgSJJXC27Ob" TargetMode="External"/><Relationship Id="rId443" Type="http://schemas.openxmlformats.org/officeDocument/2006/relationships/hyperlink" Target="https://www.youtube.com/watch?v=MhQM5croef0" TargetMode="External"/><Relationship Id="rId200" Type="http://schemas.openxmlformats.org/officeDocument/2006/relationships/hyperlink" Target="https://drive.google.com/drive/folders/1P4skRe-YZmWng20r-dGS56c8SaNtsWo0" TargetMode="External"/><Relationship Id="rId321" Type="http://schemas.openxmlformats.org/officeDocument/2006/relationships/hyperlink" Target="https://www.youtube.com/watch?v=7WoC6KKgmjg" TargetMode="External"/><Relationship Id="rId442" Type="http://schemas.openxmlformats.org/officeDocument/2006/relationships/hyperlink" Target="https://drive.google.com/drive/folders/1Wqw4g0tjXebOdBrQuWwJuBbDhXpqq8LE" TargetMode="External"/><Relationship Id="rId320" Type="http://schemas.openxmlformats.org/officeDocument/2006/relationships/hyperlink" Target="https://drive.google.com/drive/folders/1t3JxnhN5viRbXIEx6-DrFMzyHubNuxbt" TargetMode="External"/><Relationship Id="rId441" Type="http://schemas.openxmlformats.org/officeDocument/2006/relationships/hyperlink" Target="https://drive.google.com/drive/folders/1jyRSkpiE-Hq-mzgCtUF63TREH44qrmcT" TargetMode="External"/><Relationship Id="rId316" Type="http://schemas.openxmlformats.org/officeDocument/2006/relationships/hyperlink" Target="https://drive.google.com/drive/folders/1Ngr6v88cieRd9MRwEGT3jBzNnTfg1XgS" TargetMode="External"/><Relationship Id="rId437" Type="http://schemas.openxmlformats.org/officeDocument/2006/relationships/hyperlink" Target="https://drive.google.com/drive/folders/1orQMWPbUYe0WRujKtYjK2H4xqrzNMOJ6" TargetMode="External"/><Relationship Id="rId315" Type="http://schemas.openxmlformats.org/officeDocument/2006/relationships/hyperlink" Target="https://drive.google.com/drive/folders/1ZFwP9HA6K3_U8fm0V7tVSfJLxpk0JjwA" TargetMode="External"/><Relationship Id="rId436" Type="http://schemas.openxmlformats.org/officeDocument/2006/relationships/hyperlink" Target="https://www.youtube.com/watch?v=zND-p15BUhk" TargetMode="External"/><Relationship Id="rId314" Type="http://schemas.openxmlformats.org/officeDocument/2006/relationships/hyperlink" Target="https://drive.google.com/drive/folders/1YbHsT9P1RGm68dX-QLtf9m4Sl2yjv5Y1" TargetMode="External"/><Relationship Id="rId435" Type="http://schemas.openxmlformats.org/officeDocument/2006/relationships/hyperlink" Target="https://drive.google.com/drive/folders/1vQA82lGE2UJt8Yo8Ulj3NrbQqgNfdhet" TargetMode="External"/><Relationship Id="rId313" Type="http://schemas.openxmlformats.org/officeDocument/2006/relationships/hyperlink" Target="https://drive.google.com/drive/folders/1L4yFwdO-qvAQNx0XC0LYTRxUOo6EwuBG" TargetMode="External"/><Relationship Id="rId434" Type="http://schemas.openxmlformats.org/officeDocument/2006/relationships/hyperlink" Target="https://drive.google.com/drive/folders/1D8HNxJhlj7ipjVV_TINcQOPgHQj83Pq7" TargetMode="External"/><Relationship Id="rId319" Type="http://schemas.openxmlformats.org/officeDocument/2006/relationships/hyperlink" Target="https://drive.google.com/drive/folders/16PYBK-Pe9I9LsGdVnsw4BkZB7Jm6UM_m" TargetMode="External"/><Relationship Id="rId318" Type="http://schemas.openxmlformats.org/officeDocument/2006/relationships/hyperlink" Target="https://drive.google.com/drive/folders/1e-0TFl-7ZkPO8bQEy_Q25aNDVOlcG4sD" TargetMode="External"/><Relationship Id="rId439" Type="http://schemas.openxmlformats.org/officeDocument/2006/relationships/hyperlink" Target="https://drive.google.com/drive/folders/1T-NjtZ49sROw0wJcIPUO_LPrrxrQr-KI" TargetMode="External"/><Relationship Id="rId317" Type="http://schemas.openxmlformats.org/officeDocument/2006/relationships/hyperlink" Target="https://www.youtube.com/watch?v=ZFr1Ymlrnxs" TargetMode="External"/><Relationship Id="rId438" Type="http://schemas.openxmlformats.org/officeDocument/2006/relationships/hyperlink" Target="https://www.youtube.com/watch?v=rBZbwY506sU" TargetMode="External"/><Relationship Id="rId312" Type="http://schemas.openxmlformats.org/officeDocument/2006/relationships/hyperlink" Target="https://drive.google.com/drive/folders/1Be8M2U8aMJ_W6Sn8NUreODsBEG95gXPy" TargetMode="External"/><Relationship Id="rId433" Type="http://schemas.openxmlformats.org/officeDocument/2006/relationships/hyperlink" Target="https://www.youtube.com/watch?v=8A3CoCo3CbU" TargetMode="External"/><Relationship Id="rId311" Type="http://schemas.openxmlformats.org/officeDocument/2006/relationships/hyperlink" Target="https://drive.google.com/drive/folders/1YanpfmK7xNzxlqytUXLYSZOxF6Zz2mqR" TargetMode="External"/><Relationship Id="rId432" Type="http://schemas.openxmlformats.org/officeDocument/2006/relationships/hyperlink" Target="https://drive.google.com/drive/folders/1wKvG7IxPPFpKIuiYC-8MHUtFIPV_ys1Q" TargetMode="External"/><Relationship Id="rId310" Type="http://schemas.openxmlformats.org/officeDocument/2006/relationships/hyperlink" Target="https://drive.google.com/drive/folders/1VOknSGnksDnhrKXyUFUE5IMKFBhisFhB" TargetMode="External"/><Relationship Id="rId431" Type="http://schemas.openxmlformats.org/officeDocument/2006/relationships/hyperlink" Target="https://www.youtube.com/watch?v=kXN4mU6XfCI" TargetMode="External"/><Relationship Id="rId430" Type="http://schemas.openxmlformats.org/officeDocument/2006/relationships/hyperlink" Target="https://drive.google.com/drive/folders/1l8e-oQ1MwVJCx55Nmjl8LtEE5Z0dI4nA" TargetMode="External"/></Relationships>
</file>

<file path=xl/worksheets/_rels/sheet7.xml.rels><?xml version="1.0" encoding="UTF-8" standalone="yes"?><Relationships xmlns="http://schemas.openxmlformats.org/package/2006/relationships"><Relationship Id="rId190" Type="http://schemas.openxmlformats.org/officeDocument/2006/relationships/hyperlink" Target="https://drive.google.com/drive/folders/1SOtIuka92K4XavPrb1pI7i0yoR74Wcda" TargetMode="External"/><Relationship Id="rId194" Type="http://schemas.openxmlformats.org/officeDocument/2006/relationships/hyperlink" Target="https://drive.google.com/drive/folders/1bmXYaar_E1U_4O1xI8qFpds81rGVz-yT?usp=share_link" TargetMode="External"/><Relationship Id="rId193" Type="http://schemas.openxmlformats.org/officeDocument/2006/relationships/hyperlink" Target="https://drive.google.com/drive/folders/1Lipx-pwyyj-1SJgKCLPckqLkZiilvuTE" TargetMode="External"/><Relationship Id="rId192" Type="http://schemas.openxmlformats.org/officeDocument/2006/relationships/hyperlink" Target="https://drive.google.com/drive/folders/1Lipx-pwyyj-1SJgKCLPckqLkZiilvuTE" TargetMode="External"/><Relationship Id="rId191" Type="http://schemas.openxmlformats.org/officeDocument/2006/relationships/hyperlink" Target="https://drive.google.com/drive/folders/1Lipx-pwyyj-1SJgKCLPckqLkZiilvuTE" TargetMode="External"/><Relationship Id="rId187" Type="http://schemas.openxmlformats.org/officeDocument/2006/relationships/hyperlink" Target="https://drive.google.com/drive/folders/1yMawxE80W0KqpOnnV8N6WxsUY5kM4z2O" TargetMode="External"/><Relationship Id="rId186" Type="http://schemas.openxmlformats.org/officeDocument/2006/relationships/hyperlink" Target="https://drive.google.com/drive/folders/1jO8CNQuFPLnGntkoWDjev-G_vi4Hx2bL" TargetMode="External"/><Relationship Id="rId185" Type="http://schemas.openxmlformats.org/officeDocument/2006/relationships/hyperlink" Target="https://www.youtube.com/watch?v=xWLho4hOa50" TargetMode="External"/><Relationship Id="rId184" Type="http://schemas.openxmlformats.org/officeDocument/2006/relationships/hyperlink" Target="https://drive.google.com/drive/folders/1TaHdInfAmLRyCsEMwGznwU46wW-kXvY6" TargetMode="External"/><Relationship Id="rId189" Type="http://schemas.openxmlformats.org/officeDocument/2006/relationships/hyperlink" Target="https://drive.google.com/drive/folders/10Bk91KJdEfG5S5LqYmAjneq142_OQHp0" TargetMode="External"/><Relationship Id="rId188" Type="http://schemas.openxmlformats.org/officeDocument/2006/relationships/hyperlink" Target="https://drive.google.com/drive/folders/1ttYgi32ZfrRwvXyKO30odA9_l1eHO0ds?usp=share_link" TargetMode="External"/><Relationship Id="rId183" Type="http://schemas.openxmlformats.org/officeDocument/2006/relationships/hyperlink" Target="https://drive.google.com/drive/folders/1liPop7aRRFKHX9UY0mziaozAdOBhY5ye" TargetMode="External"/><Relationship Id="rId182" Type="http://schemas.openxmlformats.org/officeDocument/2006/relationships/hyperlink" Target="https://drive.google.com/drive/folders/1rCiIyDyAYBW12o9H5W_Ua0ikwJVIqjJT" TargetMode="External"/><Relationship Id="rId181" Type="http://schemas.openxmlformats.org/officeDocument/2006/relationships/hyperlink" Target="https://drive.google.com/drive/folders/1v7vGqLVmY7A_BHdYAWE9fPDB19oSR7hg" TargetMode="External"/><Relationship Id="rId180" Type="http://schemas.openxmlformats.org/officeDocument/2006/relationships/hyperlink" Target="https://drive.google.com/drive/folders/1ybQ4iSWcIXlQRm7FZxIqrqtv99YmQwb4" TargetMode="External"/><Relationship Id="rId176" Type="http://schemas.openxmlformats.org/officeDocument/2006/relationships/hyperlink" Target="https://drive.google.com/drive/folders/1IgBvfEVChlZIkt8AadQ39VougHVD-V9A" TargetMode="External"/><Relationship Id="rId297" Type="http://schemas.openxmlformats.org/officeDocument/2006/relationships/hyperlink" Target="https://drive.google.com/drive/folders/1skUPLg1CUxLFXBMZ_nptfrhbxZ-My6_R" TargetMode="External"/><Relationship Id="rId175" Type="http://schemas.openxmlformats.org/officeDocument/2006/relationships/hyperlink" Target="https://drive.google.com/drive/folders/1JM5tZw4YP9v8G78AI-wpDMkywmQtasNP" TargetMode="External"/><Relationship Id="rId296" Type="http://schemas.openxmlformats.org/officeDocument/2006/relationships/hyperlink" Target="https://drive.google.com/drive/folders/16H--PjXpWEx42pMCe1miKuuC48m4-y2e" TargetMode="External"/><Relationship Id="rId174" Type="http://schemas.openxmlformats.org/officeDocument/2006/relationships/hyperlink" Target="https://drive.google.com/drive/folders/1C7uRSXkt57Yuox1Wy7dXtfyAKM8gRuYA" TargetMode="External"/><Relationship Id="rId295" Type="http://schemas.openxmlformats.org/officeDocument/2006/relationships/hyperlink" Target="https://drive.google.com/drive/folders/10ArzqyD8onqzK0xtExdm9NlHqFWcq3Hx" TargetMode="External"/><Relationship Id="rId173" Type="http://schemas.openxmlformats.org/officeDocument/2006/relationships/hyperlink" Target="https://drive.google.com/drive/folders/1c0PkFB_FaHFwsuTRfcHUFb5c1JtOJSq2" TargetMode="External"/><Relationship Id="rId294" Type="http://schemas.openxmlformats.org/officeDocument/2006/relationships/hyperlink" Target="https://drive.google.com/drive/folders/1OUKxXhe98i87tJZqafUgYUZAUEYSzpau" TargetMode="External"/><Relationship Id="rId179" Type="http://schemas.openxmlformats.org/officeDocument/2006/relationships/hyperlink" Target="https://drive.google.com/drive/folders/1wC1XAzcKbk8e_-ss0Kl1HXuvIJXRUOlg" TargetMode="External"/><Relationship Id="rId178" Type="http://schemas.openxmlformats.org/officeDocument/2006/relationships/hyperlink" Target="https://drive.google.com/drive/folders/15nWR_3UAEYPDbdXmHWWQgcgPClDojxqu" TargetMode="External"/><Relationship Id="rId299" Type="http://schemas.openxmlformats.org/officeDocument/2006/relationships/hyperlink" Target="https://drive.google.com/drive/folders/1B18zTkino-nMKC3BAv1ky0-BUUi11C5k" TargetMode="External"/><Relationship Id="rId177" Type="http://schemas.openxmlformats.org/officeDocument/2006/relationships/hyperlink" Target="https://drive.google.com/drive/folders/188vh_RSvINUhcCY9-fOc6jBiOT_5fCx9" TargetMode="External"/><Relationship Id="rId298" Type="http://schemas.openxmlformats.org/officeDocument/2006/relationships/hyperlink" Target="https://drive.google.com/drive/folders/1uCHg-QarOdllYr3Lj3ff7e2GrRi-Av1S" TargetMode="External"/><Relationship Id="rId198" Type="http://schemas.openxmlformats.org/officeDocument/2006/relationships/hyperlink" Target="https://drive.google.com/drive/folders/1HSqMm1t8qARIDNorNaK7SUxA1uDoLL3N" TargetMode="External"/><Relationship Id="rId197" Type="http://schemas.openxmlformats.org/officeDocument/2006/relationships/hyperlink" Target="https://drive.google.com/drive/folders/1bmXYaar_E1U_4O1xI8qFpds81rGVz-yT?usp=share_link" TargetMode="External"/><Relationship Id="rId196" Type="http://schemas.openxmlformats.org/officeDocument/2006/relationships/hyperlink" Target="https://drive.google.com/drive/folders/1bmXYaar_E1U_4O1xI8qFpds81rGVz-yT?usp=share_link" TargetMode="External"/><Relationship Id="rId195" Type="http://schemas.openxmlformats.org/officeDocument/2006/relationships/hyperlink" Target="https://drive.google.com/drive/folders/1bmXYaar_E1U_4O1xI8qFpds81rGVz-yT?usp=share_link" TargetMode="External"/><Relationship Id="rId199" Type="http://schemas.openxmlformats.org/officeDocument/2006/relationships/hyperlink" Target="https://drive.google.com/drive/folders/1WEIdjKsi4wD2pQ8_cItEg4QjoLzQeT8j" TargetMode="External"/><Relationship Id="rId150" Type="http://schemas.openxmlformats.org/officeDocument/2006/relationships/hyperlink" Target="https://drive.google.com/drive/folders/1I9XAHG0TcUgpUueK-AISPusMKzmZWqv8" TargetMode="External"/><Relationship Id="rId271" Type="http://schemas.openxmlformats.org/officeDocument/2006/relationships/hyperlink" Target="https://drive.google.com/drive/folders/1B18zTkino-nMKC3BAv1ky0-BUUi11C5k" TargetMode="External"/><Relationship Id="rId392" Type="http://schemas.openxmlformats.org/officeDocument/2006/relationships/hyperlink" Target="https://drive.google.com/drive/folders/1gknXhrRUUiqcNyU65Sw90CfHCHsBMVEQ" TargetMode="External"/><Relationship Id="rId270" Type="http://schemas.openxmlformats.org/officeDocument/2006/relationships/hyperlink" Target="https://drive.google.com/drive/folders/16ENn8aXKzPLDoPFDUpIW3P-1jp-McU0d" TargetMode="External"/><Relationship Id="rId391" Type="http://schemas.openxmlformats.org/officeDocument/2006/relationships/hyperlink" Target="https://drive.google.com/drive/folders/1QfhuC0QPYQWm3MFsTsAN8Fag4gPiHPUT" TargetMode="External"/><Relationship Id="rId390" Type="http://schemas.openxmlformats.org/officeDocument/2006/relationships/hyperlink" Target="https://drive.google.com/drive/folders/1LsPyvU1OBqsswKEjOL9ibIRA4rmTAgA3" TargetMode="External"/><Relationship Id="rId1" Type="http://schemas.openxmlformats.org/officeDocument/2006/relationships/hyperlink" Target="https://www.youtube.com/watch?v=c6gFLygSVvc" TargetMode="External"/><Relationship Id="rId2" Type="http://schemas.openxmlformats.org/officeDocument/2006/relationships/hyperlink" Target="https://drive.google.com/drive/folders/1DADfICia0AhgFhrJVA40Lqt2kHIZU9gB" TargetMode="External"/><Relationship Id="rId3" Type="http://schemas.openxmlformats.org/officeDocument/2006/relationships/hyperlink" Target="https://drive.google.com/drive/folders/1YKB5XTWTFtkcC3QowZV_jHjv-ojryS4I" TargetMode="External"/><Relationship Id="rId149" Type="http://schemas.openxmlformats.org/officeDocument/2006/relationships/hyperlink" Target="https://drive.google.com/drive/folders/1_1bcydz8jtMe9WCVVD9OwD7iZjoeKk5W" TargetMode="External"/><Relationship Id="rId4" Type="http://schemas.openxmlformats.org/officeDocument/2006/relationships/hyperlink" Target="https://www.youtube.com/watch?v=14T8p6AlHBI" TargetMode="External"/><Relationship Id="rId148" Type="http://schemas.openxmlformats.org/officeDocument/2006/relationships/hyperlink" Target="https://drive.google.com/drive/folders/10rRAv3Kv0ZnD2z3duc0V6VjxuS6BYi24" TargetMode="External"/><Relationship Id="rId269" Type="http://schemas.openxmlformats.org/officeDocument/2006/relationships/hyperlink" Target="https://drive.google.com/drive/folders/1X03KBvrk93icg7Ll5_dKWbSPUFpnAVEI" TargetMode="External"/><Relationship Id="rId9" Type="http://schemas.openxmlformats.org/officeDocument/2006/relationships/hyperlink" Target="https://www.youtube.com/watch?v=krHAk7LJGH0" TargetMode="External"/><Relationship Id="rId143" Type="http://schemas.openxmlformats.org/officeDocument/2006/relationships/hyperlink" Target="https://drive.google.com/drive/folders/1kMPgdMXtXYNv5SDg9t42HsslIglV-rp0" TargetMode="External"/><Relationship Id="rId264" Type="http://schemas.openxmlformats.org/officeDocument/2006/relationships/hyperlink" Target="https://drive.google.com/drive/folders/1YZUCnpk3Lv4WAD5S5aPTpna291uGM20f" TargetMode="External"/><Relationship Id="rId385" Type="http://schemas.openxmlformats.org/officeDocument/2006/relationships/hyperlink" Target="https://drive.google.com/drive/folders/1o7ERBPW_RBBKKgu3lkcqHZAP0hMHF_hO" TargetMode="External"/><Relationship Id="rId142" Type="http://schemas.openxmlformats.org/officeDocument/2006/relationships/hyperlink" Target="https://drive.google.com/drive/folders/1HvlKHVa4n4gqULSDk7LxGjHhUYlsLWE0" TargetMode="External"/><Relationship Id="rId263" Type="http://schemas.openxmlformats.org/officeDocument/2006/relationships/hyperlink" Target="https://drive.google.com/drive/folders/1T8cK8VynLmhNT6AOwiNMzCSc9JE5WTS1" TargetMode="External"/><Relationship Id="rId384" Type="http://schemas.openxmlformats.org/officeDocument/2006/relationships/hyperlink" Target="https://www.youtube.com/watch?v=Erf7kWoiwYk" TargetMode="External"/><Relationship Id="rId141" Type="http://schemas.openxmlformats.org/officeDocument/2006/relationships/hyperlink" Target="https://drive.google.com/drive/folders/12Aiih1viEcGNpcw6p84pJXQL9ie5JNFW" TargetMode="External"/><Relationship Id="rId262" Type="http://schemas.openxmlformats.org/officeDocument/2006/relationships/hyperlink" Target="https://drive.google.com/drive/folders/1LbKxjB5EdgTjQLZ53rmcvlAuUfFOzLj8" TargetMode="External"/><Relationship Id="rId383" Type="http://schemas.openxmlformats.org/officeDocument/2006/relationships/hyperlink" Target="https://drive.google.com/drive/folders/1o7ERBPW_RBBKKgu3lkcqHZAP0hMHF_hO" TargetMode="External"/><Relationship Id="rId140" Type="http://schemas.openxmlformats.org/officeDocument/2006/relationships/hyperlink" Target="https://drive.google.com/drive/folders/1slmtvzd5gAdvWDVhASzo7cR8-fomQQdc" TargetMode="External"/><Relationship Id="rId261" Type="http://schemas.openxmlformats.org/officeDocument/2006/relationships/hyperlink" Target="https://havells.sharepoint.com/sites/DeptShare/marcomDept/_layouts/15/stream.aspx?id=%2Fsites%2FDeptShare%2FmarcomDept%2FShared%20Documents%2FLloyd%20Marcom%2FLLOYD%20TVCs%2F2023%2FMahesh%20Tamannaah%20TVC%20MOV%20files%2FLloyd%5F%5FAC%5F35%5Fsec%5F%5FTamil%5FHD%2Emov&amp;ga=1" TargetMode="External"/><Relationship Id="rId382" Type="http://schemas.openxmlformats.org/officeDocument/2006/relationships/hyperlink" Target="https://www.youtube.com/watch?v=iDKX8WR5WQY" TargetMode="External"/><Relationship Id="rId5" Type="http://schemas.openxmlformats.org/officeDocument/2006/relationships/hyperlink" Target="https://drive.google.com/drive/folders/103YOfG9fqBDaGdUhvxUSL2mY048Dmtph" TargetMode="External"/><Relationship Id="rId147" Type="http://schemas.openxmlformats.org/officeDocument/2006/relationships/hyperlink" Target="https://drive.google.com/drive/folders/1Sb4I6V9mPh2O2XQZpCNKhMq_RtDxyjB6" TargetMode="External"/><Relationship Id="rId268" Type="http://schemas.openxmlformats.org/officeDocument/2006/relationships/hyperlink" Target="https://drive.google.com/drive/folders/109d6MbeuSypYdZ4E_8Q3xnr8y7kceZ4T" TargetMode="External"/><Relationship Id="rId389" Type="http://schemas.openxmlformats.org/officeDocument/2006/relationships/hyperlink" Target="https://drive.google.com/drive/folders/1o1ApU4AqWv429vg0vW-LXy3EQuPp6Ens" TargetMode="External"/><Relationship Id="rId6" Type="http://schemas.openxmlformats.org/officeDocument/2006/relationships/hyperlink" Target="https://www.youtube.com/watch?v=5x54mSH1GsQ" TargetMode="External"/><Relationship Id="rId146" Type="http://schemas.openxmlformats.org/officeDocument/2006/relationships/hyperlink" Target="https://drive.google.com/drive/folders/1TZXKwaELZcs3IzGmKmnJXd41F3z0jMdn" TargetMode="External"/><Relationship Id="rId267" Type="http://schemas.openxmlformats.org/officeDocument/2006/relationships/hyperlink" Target="https://www.youtube.com/watch?v=BNGvPpQtDPs" TargetMode="External"/><Relationship Id="rId388" Type="http://schemas.openxmlformats.org/officeDocument/2006/relationships/hyperlink" Target="https://drive.google.com/drive/folders/1p_wmMRqpkhFzuGVmd6Uc0QmDTCLOQQvK" TargetMode="External"/><Relationship Id="rId7" Type="http://schemas.openxmlformats.org/officeDocument/2006/relationships/hyperlink" Target="https://drive.google.com/drive/folders/1SQ5vvxcNQb5TI3K2gGYAoLXCPBfbiQ1I" TargetMode="External"/><Relationship Id="rId145" Type="http://schemas.openxmlformats.org/officeDocument/2006/relationships/hyperlink" Target="https://drive.google.com/drive/folders/1qxHMfosPx4EjkDwCc6Q-J0W7i4_R9nJ2" TargetMode="External"/><Relationship Id="rId266" Type="http://schemas.openxmlformats.org/officeDocument/2006/relationships/hyperlink" Target="https://drive.google.com/drive/folders/13GI1ZVwbwJL8RBfXsiOvqvAgskGpQH2h" TargetMode="External"/><Relationship Id="rId387" Type="http://schemas.openxmlformats.org/officeDocument/2006/relationships/hyperlink" Target="https://drive.google.com/drive/folders/1QBIPUL_LZN2hsKCIAgSmm04zG48g_wYn" TargetMode="External"/><Relationship Id="rId8" Type="http://schemas.openxmlformats.org/officeDocument/2006/relationships/hyperlink" Target="https://drive.google.com/drive/folders/1n_t2gEYnUgw0ukPe-kqgMX3GeG-5J3VH" TargetMode="External"/><Relationship Id="rId144" Type="http://schemas.openxmlformats.org/officeDocument/2006/relationships/hyperlink" Target="https://drive.google.com/drive/folders/1bngGTD7FFqgQ0cKFZTwv7iugT8tq9HiR" TargetMode="External"/><Relationship Id="rId265" Type="http://schemas.openxmlformats.org/officeDocument/2006/relationships/hyperlink" Target="https://drive.google.com/drive/folders/1OYK85Vag-z2KJgMbeCf-aiK1Ayq3yofN" TargetMode="External"/><Relationship Id="rId386" Type="http://schemas.openxmlformats.org/officeDocument/2006/relationships/hyperlink" Target="https://drive.google.com/drive/folders/11oOgpPor11mEOv1DFhOWzTDgJOsK55Bt" TargetMode="External"/><Relationship Id="rId260" Type="http://schemas.openxmlformats.org/officeDocument/2006/relationships/hyperlink" Target="https://drive.google.com/drive/folders/12JpuZfq3hlM6FEB9hsQfTk4ZCRZ28XWw" TargetMode="External"/><Relationship Id="rId381" Type="http://schemas.openxmlformats.org/officeDocument/2006/relationships/hyperlink" Target="https://drive.google.com/drive/folders/1zcTcLaEWsV-btXjGCSOQtvXFAzTFGOi6" TargetMode="External"/><Relationship Id="rId380" Type="http://schemas.openxmlformats.org/officeDocument/2006/relationships/hyperlink" Target="https://www.youtube.com/watch?v=u5V3kTlqDlQ" TargetMode="External"/><Relationship Id="rId139" Type="http://schemas.openxmlformats.org/officeDocument/2006/relationships/hyperlink" Target="https://drive.google.com/drive/folders/1goL_LhEMAlxduaV-UM1g5Hp_7a-HnPVW" TargetMode="External"/><Relationship Id="rId138" Type="http://schemas.openxmlformats.org/officeDocument/2006/relationships/hyperlink" Target="https://drive.google.com/drive/folders/1X1j4iwJVYdAAF47WEMQ634sNSD74ZaL8" TargetMode="External"/><Relationship Id="rId259" Type="http://schemas.openxmlformats.org/officeDocument/2006/relationships/hyperlink" Target="https://havells.sharepoint.com/sites/DeptShare/marcomDept/_layouts/15/stream.aspx?id=%2Fsites%2FDeptShare%2FmarcomDept%2FShared%20Documents%2FLloyd%20Marcom%2FLLOYD%20TVCs%2F2023%2FDigital%20Films%20with%20subtitles%2FSG%5Fbengali%20films%2FAC%2FLloyd%5FAC%5FSG%5F30%5FSec%5FBengali%5FSubtitle%5FHD%5FAirvision%2Emp4&amp;ga=1" TargetMode="External"/><Relationship Id="rId137" Type="http://schemas.openxmlformats.org/officeDocument/2006/relationships/hyperlink" Target="https://drive.google.com/drive/folders/1rwFopFLt4CB8yyhbgUYLXO1sXaHw44uM" TargetMode="External"/><Relationship Id="rId258" Type="http://schemas.openxmlformats.org/officeDocument/2006/relationships/hyperlink" Target="https://drive.google.com/drive/folders/1XRtctdEy_ruCEBqAIovn1TkmJORVI-Kf" TargetMode="External"/><Relationship Id="rId379" Type="http://schemas.openxmlformats.org/officeDocument/2006/relationships/hyperlink" Target="https://drive.google.com/drive/folders/1X_0q8pH2LpVVoylpEDZPhZjtTKYckXq1" TargetMode="External"/><Relationship Id="rId132" Type="http://schemas.openxmlformats.org/officeDocument/2006/relationships/hyperlink" Target="https://drive.google.com/drive/folders/1p9QhA1yw-dKg_fx3ni_1j3fGiZuaqzxh" TargetMode="External"/><Relationship Id="rId253" Type="http://schemas.openxmlformats.org/officeDocument/2006/relationships/hyperlink" Target="https://www.youtube.com/watch?v=_HhKeqI72pc" TargetMode="External"/><Relationship Id="rId374" Type="http://schemas.openxmlformats.org/officeDocument/2006/relationships/hyperlink" Target="https://drive.google.com/drive/folders/155drRqDLqqTJpeut85nc_eUUvmL1iy63" TargetMode="External"/><Relationship Id="rId495" Type="http://schemas.openxmlformats.org/officeDocument/2006/relationships/hyperlink" Target="https://drive.google.com/drive/folders/1J294gkEbgfCJhi-EgOPGXdeLdhGQUAq1" TargetMode="External"/><Relationship Id="rId131" Type="http://schemas.openxmlformats.org/officeDocument/2006/relationships/hyperlink" Target="https://drive.google.com/drive/folders/17P6NsgjYtUNIQKGt0efzF65Mt7El8Nqi" TargetMode="External"/><Relationship Id="rId252" Type="http://schemas.openxmlformats.org/officeDocument/2006/relationships/hyperlink" Target="https://drive.google.com/drive/folders/1FeJBcPyGTxMqHpBB6X3PHfLLHMy2Kv82" TargetMode="External"/><Relationship Id="rId373" Type="http://schemas.openxmlformats.org/officeDocument/2006/relationships/hyperlink" Target="https://drive.google.com/drive/folders/1aWmfP5fjPrEccNy6_BfenD4hxPft8elK" TargetMode="External"/><Relationship Id="rId494" Type="http://schemas.openxmlformats.org/officeDocument/2006/relationships/hyperlink" Target="https://youtu.be/s6Vkq9JnHOk?si=mlGa-N-3nZIAm604" TargetMode="External"/><Relationship Id="rId130" Type="http://schemas.openxmlformats.org/officeDocument/2006/relationships/hyperlink" Target="https://drive.google.com/drive/folders/1oJ-F5_k1Yzy7rDSOWCQetJPzZl8vg6qx" TargetMode="External"/><Relationship Id="rId251" Type="http://schemas.openxmlformats.org/officeDocument/2006/relationships/hyperlink" Target="https://www.youtube.com/watch?v=sOEamSVx65c" TargetMode="External"/><Relationship Id="rId372" Type="http://schemas.openxmlformats.org/officeDocument/2006/relationships/hyperlink" Target="https://drive.google.com/drive/folders/1Ze-QVKbv5_p0mN9joM0BlMz0IghfugVG" TargetMode="External"/><Relationship Id="rId493" Type="http://schemas.openxmlformats.org/officeDocument/2006/relationships/hyperlink" Target="https://drive.google.com/drive/folders/19hNKHS2vxwfFaQ8MCxim3cwsM8SS2SCI" TargetMode="External"/><Relationship Id="rId250" Type="http://schemas.openxmlformats.org/officeDocument/2006/relationships/hyperlink" Target="https://drive.google.com/drive/folders/1FeJBcPyGTxMqHpBB6X3PHfLLHMy2Kv82" TargetMode="External"/><Relationship Id="rId371" Type="http://schemas.openxmlformats.org/officeDocument/2006/relationships/hyperlink" Target="https://drive.google.com/drive/folders/1MNyTo6q1dQYOW7n8ThtcsFqjJi57K7y5" TargetMode="External"/><Relationship Id="rId492" Type="http://schemas.openxmlformats.org/officeDocument/2006/relationships/hyperlink" Target="https://drive.google.com/drive/folders/14KBoWTLzQxxVfyjA48NR9AXDqYM91Eof" TargetMode="External"/><Relationship Id="rId136" Type="http://schemas.openxmlformats.org/officeDocument/2006/relationships/hyperlink" Target="https://drive.google.com/drive/folders/1eEAQWrOvvdaMzoYbgfsKZQvX22z9xkMI" TargetMode="External"/><Relationship Id="rId257" Type="http://schemas.openxmlformats.org/officeDocument/2006/relationships/hyperlink" Target="https://drive.google.com/file/d/1kdBnFN_vvk-8rhmwp1FS51L81GHn5wjP/view" TargetMode="External"/><Relationship Id="rId378" Type="http://schemas.openxmlformats.org/officeDocument/2006/relationships/hyperlink" Target="https://drive.google.com/drive/folders/1PFJ4FszPgye_0ZwvSdLw0CdTZkGnCvLd" TargetMode="External"/><Relationship Id="rId499" Type="http://schemas.openxmlformats.org/officeDocument/2006/relationships/hyperlink" Target="https://drive.google.com/drive/folders/1uHe4j74pzEjIQp2KGlX3gOgCweW4r3GF" TargetMode="External"/><Relationship Id="rId135" Type="http://schemas.openxmlformats.org/officeDocument/2006/relationships/hyperlink" Target="https://drive.google.com/drive/folders/18cOWQl-koHIeS5WjjPy9tA13GZySiDkz" TargetMode="External"/><Relationship Id="rId256" Type="http://schemas.openxmlformats.org/officeDocument/2006/relationships/hyperlink" Target="https://drive.google.com/drive/folders/1GeU5WezDYJUN7ON9E-7yHiFCQkiFmVry" TargetMode="External"/><Relationship Id="rId377" Type="http://schemas.openxmlformats.org/officeDocument/2006/relationships/hyperlink" Target="https://drive.google.com/drive/folders/1Ze-QVKbv5_p0mN9joM0BlMz0IghfugVG" TargetMode="External"/><Relationship Id="rId498" Type="http://schemas.openxmlformats.org/officeDocument/2006/relationships/hyperlink" Target="https://www.youtube.com/watch?v=74bVqUad3ho" TargetMode="External"/><Relationship Id="rId134" Type="http://schemas.openxmlformats.org/officeDocument/2006/relationships/hyperlink" Target="https://drive.google.com/drive/folders/1UGgkiLDAbghThrPSaIYa3IwlOjwD8DjY" TargetMode="External"/><Relationship Id="rId255" Type="http://schemas.openxmlformats.org/officeDocument/2006/relationships/hyperlink" Target="https://www.youtube.com/watch?v=dKrwmGAffAk" TargetMode="External"/><Relationship Id="rId376" Type="http://schemas.openxmlformats.org/officeDocument/2006/relationships/hyperlink" Target="https://drive.google.com/drive/folders/155drRqDLqqTJpeut85nc_eUUvmL1iy63" TargetMode="External"/><Relationship Id="rId497" Type="http://schemas.openxmlformats.org/officeDocument/2006/relationships/hyperlink" Target="https://drive.google.com/drive/folders/1J294gkEbgfCJhi-EgOPGXdeLdhGQUAq1" TargetMode="External"/><Relationship Id="rId133" Type="http://schemas.openxmlformats.org/officeDocument/2006/relationships/hyperlink" Target="https://drive.google.com/drive/folders/1a9KM7V0Gj5Yca4cjgWq0T_B910B51Bjr" TargetMode="External"/><Relationship Id="rId254" Type="http://schemas.openxmlformats.org/officeDocument/2006/relationships/hyperlink" Target="https://drive.google.com/drive/folders/1qkqq6EHDpxKOReVwshmR5bCck161otag" TargetMode="External"/><Relationship Id="rId375" Type="http://schemas.openxmlformats.org/officeDocument/2006/relationships/hyperlink" Target="https://drive.google.com/drive/folders/1QDb_cUUtLzqPLjvlcZcURRpg7H1m98Pu" TargetMode="External"/><Relationship Id="rId496" Type="http://schemas.openxmlformats.org/officeDocument/2006/relationships/hyperlink" Target="https://youtu.be/s6Vkq9JnHOk?si=mlGa-N-3nZIAm604" TargetMode="External"/><Relationship Id="rId172" Type="http://schemas.openxmlformats.org/officeDocument/2006/relationships/hyperlink" Target="https://drive.google.com/drive/folders/1K1eTKUqHs2gxBTHZlDpmykShU-I6HD1X" TargetMode="External"/><Relationship Id="rId293" Type="http://schemas.openxmlformats.org/officeDocument/2006/relationships/hyperlink" Target="https://drive.google.com/drive/folders/1dXrfjZL_c3qFQxQAdXP3QSNHLaweMxs8" TargetMode="External"/><Relationship Id="rId171" Type="http://schemas.openxmlformats.org/officeDocument/2006/relationships/hyperlink" Target="https://www.youtube.com/watch?v=ZNPEgRIEkBY" TargetMode="External"/><Relationship Id="rId292" Type="http://schemas.openxmlformats.org/officeDocument/2006/relationships/hyperlink" Target="https://www.youtube.com/watch?v=X8Nxzul2Aos" TargetMode="External"/><Relationship Id="rId170" Type="http://schemas.openxmlformats.org/officeDocument/2006/relationships/hyperlink" Target="https://drive.google.com/drive/folders/1I5qekR0K1yLDyXMF_m8hoQGCvPP6NgsK" TargetMode="External"/><Relationship Id="rId291" Type="http://schemas.openxmlformats.org/officeDocument/2006/relationships/hyperlink" Target="https://drive.google.com/drive/folders/1GswUgP31MiNIvK5zybEVgB-2DP3zjXD1" TargetMode="External"/><Relationship Id="rId290" Type="http://schemas.openxmlformats.org/officeDocument/2006/relationships/hyperlink" Target="https://drive.google.com/drive/folders/1DA71MdtBoIP0Xxzgo6mzb0fTOFUijisO" TargetMode="External"/><Relationship Id="rId165" Type="http://schemas.openxmlformats.org/officeDocument/2006/relationships/hyperlink" Target="https://drive.google.com/drive/folders/16EXSIGxBEj_5WVZehz8jhVRQaT4G6SBO" TargetMode="External"/><Relationship Id="rId286" Type="http://schemas.openxmlformats.org/officeDocument/2006/relationships/hyperlink" Target="https://www.youtube.com/watch?v=m4WsdLn2gkQ" TargetMode="External"/><Relationship Id="rId164" Type="http://schemas.openxmlformats.org/officeDocument/2006/relationships/hyperlink" Target="https://drive.google.com/drive/folders/15TYCCrO7lI1ToXbriB1oWM6tpVFhm0Rc" TargetMode="External"/><Relationship Id="rId285" Type="http://schemas.openxmlformats.org/officeDocument/2006/relationships/hyperlink" Target="https://drive.google.com/drive/folders/16Tj2S_vFtTJGTsk2m-GAoUcNlyv_VKO6" TargetMode="External"/><Relationship Id="rId163" Type="http://schemas.openxmlformats.org/officeDocument/2006/relationships/hyperlink" Target="https://drive.google.com/drive/folders/10zqdQGvtHEVbzbbxwOpB0XNY8TNOmPZY" TargetMode="External"/><Relationship Id="rId284" Type="http://schemas.openxmlformats.org/officeDocument/2006/relationships/hyperlink" Target="https://www.youtube.com/watch?v=CJ1W1lgHlSQ" TargetMode="External"/><Relationship Id="rId162" Type="http://schemas.openxmlformats.org/officeDocument/2006/relationships/hyperlink" Target="https://drive.google.com/drive/folders/10oSEQm58oEBNd_TA5HUCOFG_p2cJJqnf" TargetMode="External"/><Relationship Id="rId283" Type="http://schemas.openxmlformats.org/officeDocument/2006/relationships/hyperlink" Target="https://drive.google.com/drive/folders/16Tj2S_vFtTJGTsk2m-GAoUcNlyv_VKO6" TargetMode="External"/><Relationship Id="rId169" Type="http://schemas.openxmlformats.org/officeDocument/2006/relationships/hyperlink" Target="https://drive.google.com/drive/folders/11AbRWXCkcO6Ef_DxUoIbHI8Flt4lLCqY" TargetMode="External"/><Relationship Id="rId168" Type="http://schemas.openxmlformats.org/officeDocument/2006/relationships/hyperlink" Target="https://drive.google.com/drive/folders/1vsDyrJkox4kBciMC7_sZyRZq5ckvntJO" TargetMode="External"/><Relationship Id="rId289" Type="http://schemas.openxmlformats.org/officeDocument/2006/relationships/hyperlink" Target="https://drive.google.com/drive/folders/1mGvoQSi4-QGFsKXHH1nhQqodykL8lmqj" TargetMode="External"/><Relationship Id="rId167" Type="http://schemas.openxmlformats.org/officeDocument/2006/relationships/hyperlink" Target="https://drive.google.com/drive/folders/1jBAfJAAM96--U-ZtHLPNZokKBkWPhU-I" TargetMode="External"/><Relationship Id="rId288" Type="http://schemas.openxmlformats.org/officeDocument/2006/relationships/hyperlink" Target="https://drive.google.com/drive/folders/1Ckd-FBXm60OoWmR6qlQfCRWyfFpPgc1P" TargetMode="External"/><Relationship Id="rId166" Type="http://schemas.openxmlformats.org/officeDocument/2006/relationships/hyperlink" Target="https://drive.google.com/drive/folders/1CQ8ryfrju0HJUtF5lwr7DTJWPx5rSPPv" TargetMode="External"/><Relationship Id="rId287" Type="http://schemas.openxmlformats.org/officeDocument/2006/relationships/hyperlink" Target="https://drive.google.com/drive/folders/1HfO7adP2-WKdJLC-sTmsRHdRz1BEORym" TargetMode="External"/><Relationship Id="rId161" Type="http://schemas.openxmlformats.org/officeDocument/2006/relationships/hyperlink" Target="https://drive.google.com/drive/folders/1ydHnj7EoZoXF8pt8mSOwfF9jWoTtREnH" TargetMode="External"/><Relationship Id="rId282" Type="http://schemas.openxmlformats.org/officeDocument/2006/relationships/hyperlink" Target="https://www.youtube.com/watch?v=CJ1W1lgHlSQ" TargetMode="External"/><Relationship Id="rId160" Type="http://schemas.openxmlformats.org/officeDocument/2006/relationships/hyperlink" Target="https://drive.google.com/drive/folders/10oSEQm58oEBNd_TA5HUCOFG_p2cJJqnf" TargetMode="External"/><Relationship Id="rId281" Type="http://schemas.openxmlformats.org/officeDocument/2006/relationships/hyperlink" Target="https://drive.google.com/drive/folders/1yqojMVtlaN06kLHDIY6676UhE47seoJ0" TargetMode="External"/><Relationship Id="rId280" Type="http://schemas.openxmlformats.org/officeDocument/2006/relationships/hyperlink" Target="https://www.youtube.com/watch?v=Hmz6mmdbrdo" TargetMode="External"/><Relationship Id="rId159" Type="http://schemas.openxmlformats.org/officeDocument/2006/relationships/hyperlink" Target="https://drive.google.com/drive/folders/1LuYPtEOH5iBLi-YhMSveeyEXIcXk3rgO" TargetMode="External"/><Relationship Id="rId154" Type="http://schemas.openxmlformats.org/officeDocument/2006/relationships/hyperlink" Target="https://drive.google.com/drive/folders/1WEIdjKsi4wD2pQ8_cItEg4QjoLzQeT8j" TargetMode="External"/><Relationship Id="rId275" Type="http://schemas.openxmlformats.org/officeDocument/2006/relationships/hyperlink" Target="https://drive.google.com/drive/folders/1sCEYYQCgBF8gSkqj3MpTkzkjEDleoAYy" TargetMode="External"/><Relationship Id="rId396" Type="http://schemas.openxmlformats.org/officeDocument/2006/relationships/hyperlink" Target="https://www.youtube.com/watch?v=vX99CiORhPM" TargetMode="External"/><Relationship Id="rId153" Type="http://schemas.openxmlformats.org/officeDocument/2006/relationships/hyperlink" Target="https://drive.google.com/drive/folders/1NaZ-hPrZS7BQbLtBbCQJoHgbsGi2YLKl" TargetMode="External"/><Relationship Id="rId274" Type="http://schemas.openxmlformats.org/officeDocument/2006/relationships/hyperlink" Target="https://www.youtube.com/watch?v=G3mtMUaDBRk" TargetMode="External"/><Relationship Id="rId395" Type="http://schemas.openxmlformats.org/officeDocument/2006/relationships/hyperlink" Target="https://drive.google.com/drive/folders/1MF-SzPoLTpEg4Nk3gepzMRQwp2uJX5YD" TargetMode="External"/><Relationship Id="rId152" Type="http://schemas.openxmlformats.org/officeDocument/2006/relationships/hyperlink" Target="https://drive.google.com/drive/folders/1VV-MWhKRAcbLpV36Ydisnqti5eBEcGOB" TargetMode="External"/><Relationship Id="rId273" Type="http://schemas.openxmlformats.org/officeDocument/2006/relationships/hyperlink" Target="https://drive.google.com/drive/folders/1IWcq0ZGBIUlWWUJWdFKgZ95HDFbTgSkQ" TargetMode="External"/><Relationship Id="rId394" Type="http://schemas.openxmlformats.org/officeDocument/2006/relationships/hyperlink" Target="https://www.youtube.com/watch?v=WM5-q0a5-hk" TargetMode="External"/><Relationship Id="rId151" Type="http://schemas.openxmlformats.org/officeDocument/2006/relationships/hyperlink" Target="https://drive.google.com/drive/folders/1ZTwGL2JchjaPFRREPJtCDbeKFZldUl-j" TargetMode="External"/><Relationship Id="rId272" Type="http://schemas.openxmlformats.org/officeDocument/2006/relationships/hyperlink" Target="https://www.youtube.com/watch?v=LDouVbYHkCM" TargetMode="External"/><Relationship Id="rId393" Type="http://schemas.openxmlformats.org/officeDocument/2006/relationships/hyperlink" Target="https://drive.google.com/drive/folders/1rWJGIBJBTLpSvjmj3YksyWql4dopu9rW" TargetMode="External"/><Relationship Id="rId158" Type="http://schemas.openxmlformats.org/officeDocument/2006/relationships/hyperlink" Target="https://drive.google.com/drive/folders/10oSEQm58oEBNd_TA5HUCOFG_p2cJJqnf" TargetMode="External"/><Relationship Id="rId279" Type="http://schemas.openxmlformats.org/officeDocument/2006/relationships/hyperlink" Target="https://drive.google.com/drive/folders/1BAPpsohZtnSJk_J8SuDCMpHconmnC4eL" TargetMode="External"/><Relationship Id="rId157" Type="http://schemas.openxmlformats.org/officeDocument/2006/relationships/hyperlink" Target="https://drive.google.com/drive/folders/1buGSWtfxDYxDmBelhCMfMzD-dp-CFd0I" TargetMode="External"/><Relationship Id="rId278" Type="http://schemas.openxmlformats.org/officeDocument/2006/relationships/hyperlink" Target="https://www.youtube.com/watch?v=JF6PHkf7UI4" TargetMode="External"/><Relationship Id="rId399" Type="http://schemas.openxmlformats.org/officeDocument/2006/relationships/hyperlink" Target="https://drive.google.com/drive/folders/1A8-jNtBDbvRt1fUz5RW1HVgEruknPGzl" TargetMode="External"/><Relationship Id="rId156" Type="http://schemas.openxmlformats.org/officeDocument/2006/relationships/hyperlink" Target="https://drive.google.com/drive/folders/1zP0ogSbfWrwj-0kW-tP3Zvi_e21nTbZB" TargetMode="External"/><Relationship Id="rId277" Type="http://schemas.openxmlformats.org/officeDocument/2006/relationships/hyperlink" Target="https://drive.google.com/drive/folders/1NaO5cnP16JSUd7tCGy_3oWoMI7W8MnJg" TargetMode="External"/><Relationship Id="rId398" Type="http://schemas.openxmlformats.org/officeDocument/2006/relationships/hyperlink" Target="https://www.youtube.com/watch?v=G3mtMUaDBRk" TargetMode="External"/><Relationship Id="rId155" Type="http://schemas.openxmlformats.org/officeDocument/2006/relationships/hyperlink" Target="https://drive.google.com/drive/folders/1MAlkQu7ArVaAJA-rFKjjvZEHx1fIoe0H" TargetMode="External"/><Relationship Id="rId276" Type="http://schemas.openxmlformats.org/officeDocument/2006/relationships/hyperlink" Target="https://www.youtube.com/watch?v=yZPfmGR5qho" TargetMode="External"/><Relationship Id="rId397" Type="http://schemas.openxmlformats.org/officeDocument/2006/relationships/hyperlink" Target="https://drive.google.com/drive/folders/15rLxnZB7b20DuuW46NcUG7HcntFtLbwH" TargetMode="External"/><Relationship Id="rId40" Type="http://schemas.openxmlformats.org/officeDocument/2006/relationships/hyperlink" Target="https://drive.google.com/drive/folders/124FuJCdn3t61_ae75EZvEPv7TMaQuZiM" TargetMode="External"/><Relationship Id="rId42" Type="http://schemas.openxmlformats.org/officeDocument/2006/relationships/hyperlink" Target="https://drive.google.com/drive/folders/1DvOwW11MGwcrucKPq4ULSzP_t33Qxdu-" TargetMode="External"/><Relationship Id="rId41" Type="http://schemas.openxmlformats.org/officeDocument/2006/relationships/hyperlink" Target="https://drive.google.com/drive/folders/1UYcOgmLBgcSJpb3DmBORNUCPIu3-zydH" TargetMode="External"/><Relationship Id="rId44" Type="http://schemas.openxmlformats.org/officeDocument/2006/relationships/hyperlink" Target="https://drive.google.com/drive/folders/1PlwZYnbH4NPXlRq4QsDjBhXdfLabZv6D" TargetMode="External"/><Relationship Id="rId43" Type="http://schemas.openxmlformats.org/officeDocument/2006/relationships/hyperlink" Target="https://drive.google.com/drive/folders/1LnFITifgaD9Nyn9mIS3zje8zn-SYawvp" TargetMode="External"/><Relationship Id="rId46" Type="http://schemas.openxmlformats.org/officeDocument/2006/relationships/hyperlink" Target="https://drive.google.com/drive/folders/1-t8EQ-tVH3ggA1TH76Zoo-qfKXOaiaVV" TargetMode="External"/><Relationship Id="rId45" Type="http://schemas.openxmlformats.org/officeDocument/2006/relationships/hyperlink" Target="https://drive.google.com/drive/folders/1g53fivdm_1AN8djMSJOmNc0eJeqo5TAJ" TargetMode="External"/><Relationship Id="rId509" Type="http://schemas.openxmlformats.org/officeDocument/2006/relationships/hyperlink" Target="https://youtu.be/j4Xw9AGxHw8?si=pc45vWHio-ZCJX5F" TargetMode="External"/><Relationship Id="rId508" Type="http://schemas.openxmlformats.org/officeDocument/2006/relationships/hyperlink" Target="https://drive.google.com/drive/folders/1kwkmowXKIDztjP46RekxT2akdgVN6F_T" TargetMode="External"/><Relationship Id="rId503" Type="http://schemas.openxmlformats.org/officeDocument/2006/relationships/hyperlink" Target="https://drive.google.com/drive/folders/19hNKHS2vxwfFaQ8MCxim3cwsM8SS2SCI" TargetMode="External"/><Relationship Id="rId502" Type="http://schemas.openxmlformats.org/officeDocument/2006/relationships/hyperlink" Target="https://drive.google.com/drive/folders/14KBoWTLzQxxVfyjA48NR9AXDqYM91Eof" TargetMode="External"/><Relationship Id="rId501" Type="http://schemas.openxmlformats.org/officeDocument/2006/relationships/hyperlink" Target="https://drive.google.com/drive/folders/1gLw_W9__aFTQxXi5y_lugGz_XHGeGfXh" TargetMode="External"/><Relationship Id="rId500" Type="http://schemas.openxmlformats.org/officeDocument/2006/relationships/hyperlink" Target="https://www.youtube.com/watch?si=r9Lxnetn011yiZ5k&amp;v=pABFiOy3X8w&amp;feature=youtu.be" TargetMode="External"/><Relationship Id="rId507" Type="http://schemas.openxmlformats.org/officeDocument/2006/relationships/hyperlink" Target="https://www.youtube.com/watch?v=cO1wdh5GL74" TargetMode="External"/><Relationship Id="rId506" Type="http://schemas.openxmlformats.org/officeDocument/2006/relationships/hyperlink" Target="https://drive.google.com/drive/folders/1YDAoIexf_VYgEEPOY52xLlrYEWCJqobP" TargetMode="External"/><Relationship Id="rId505" Type="http://schemas.openxmlformats.org/officeDocument/2006/relationships/hyperlink" Target="https://www.youtube.com/watch?v=JlAa-Ndad9s" TargetMode="External"/><Relationship Id="rId504" Type="http://schemas.openxmlformats.org/officeDocument/2006/relationships/hyperlink" Target="https://drive.google.com/drive/folders/10s2Kp8PpdiEMRKoPEwe_OdtwSgKl_ytJ" TargetMode="External"/><Relationship Id="rId48" Type="http://schemas.openxmlformats.org/officeDocument/2006/relationships/hyperlink" Target="https://drive.google.com/drive/folders/1wF8hJBEuTtqQm_UH30fAT_TlLI831SS6" TargetMode="External"/><Relationship Id="rId47" Type="http://schemas.openxmlformats.org/officeDocument/2006/relationships/hyperlink" Target="https://drive.google.com/drive/folders/1DpuUyghB86JG62plSGz8W3bxfaqzTv1O" TargetMode="External"/><Relationship Id="rId49" Type="http://schemas.openxmlformats.org/officeDocument/2006/relationships/hyperlink" Target="https://drive.google.com/drive/folders/17COgI_YZdQguBu7JZd2UW-1qGxX1M2vc" TargetMode="External"/><Relationship Id="rId31" Type="http://schemas.openxmlformats.org/officeDocument/2006/relationships/hyperlink" Target="https://drive.google.com/drive/folders/18R4g-qmt0XWMTgPcIKT0OCLAlwyKEOjx" TargetMode="External"/><Relationship Id="rId30" Type="http://schemas.openxmlformats.org/officeDocument/2006/relationships/hyperlink" Target="https://drive.google.com/drive/folders/1OvbmdW9mnV8SxrV0ZkqNbshFe51arcYQ" TargetMode="External"/><Relationship Id="rId33" Type="http://schemas.openxmlformats.org/officeDocument/2006/relationships/hyperlink" Target="https://drive.google.com/drive/folders/1jH7gi-JltLHRg7RD227-ITPzh9HnSuVj" TargetMode="External"/><Relationship Id="rId32" Type="http://schemas.openxmlformats.org/officeDocument/2006/relationships/hyperlink" Target="https://drive.google.com/drive/folders/1bAB2ayaUktUf5qCuHyEh_mMBBjdDQI_b" TargetMode="External"/><Relationship Id="rId35" Type="http://schemas.openxmlformats.org/officeDocument/2006/relationships/hyperlink" Target="https://drive.google.com/drive/folders/1OMt80_sK9q0Tonx4uPymcaywTUyxFg02" TargetMode="External"/><Relationship Id="rId34" Type="http://schemas.openxmlformats.org/officeDocument/2006/relationships/hyperlink" Target="https://drive.google.com/drive/folders/1am_MdBW9PQRJx33spK8wjbZK2WG5fyTl" TargetMode="External"/><Relationship Id="rId37" Type="http://schemas.openxmlformats.org/officeDocument/2006/relationships/hyperlink" Target="https://drive.google.com/drive/folders/1UiWWAhnrHnmWPvvnNPNAxiOgLm8O46Yr" TargetMode="External"/><Relationship Id="rId36" Type="http://schemas.openxmlformats.org/officeDocument/2006/relationships/hyperlink" Target="https://drive.google.com/drive/folders/1_Pa2KEOk82LcXt4dSMqN7S0Ua7yn3vsa" TargetMode="External"/><Relationship Id="rId39" Type="http://schemas.openxmlformats.org/officeDocument/2006/relationships/hyperlink" Target="https://drive.google.com/drive/folders/1HvI5zuqUTnGA0ryWVBeD-LWEyJO4wzDh" TargetMode="External"/><Relationship Id="rId38" Type="http://schemas.openxmlformats.org/officeDocument/2006/relationships/hyperlink" Target="https://drive.google.com/drive/folders/1BKnoZhXoN-xObmOv5loqsDPz9TvpIYXw" TargetMode="External"/><Relationship Id="rId20" Type="http://schemas.openxmlformats.org/officeDocument/2006/relationships/hyperlink" Target="https://drive.google.com/drive/folders/1CuQxtya2XSPFMPS8jySLgcS3rOt-H5PY" TargetMode="External"/><Relationship Id="rId22" Type="http://schemas.openxmlformats.org/officeDocument/2006/relationships/hyperlink" Target="https://drive.google.com/drive/folders/1cBewEu3J6CEAA0QRtavvrn6IjFopW1QC" TargetMode="External"/><Relationship Id="rId21" Type="http://schemas.openxmlformats.org/officeDocument/2006/relationships/hyperlink" Target="https://drive.google.com/drive/folders/1Pzh_UpCtvooDPTJm4eQoVnC4aVhdM32j" TargetMode="External"/><Relationship Id="rId24" Type="http://schemas.openxmlformats.org/officeDocument/2006/relationships/hyperlink" Target="https://drive.google.com/drive/folders/17VW5bgf8n9qUnk7-FgAtjOfG9rl-XlBp" TargetMode="External"/><Relationship Id="rId23" Type="http://schemas.openxmlformats.org/officeDocument/2006/relationships/hyperlink" Target="https://drive.google.com/drive/folders/1Q6WSwS_s-Qr5zc6lyncMGXkON61ndCM8" TargetMode="External"/><Relationship Id="rId409" Type="http://schemas.openxmlformats.org/officeDocument/2006/relationships/hyperlink" Target="https://www.youtube.com/watch?v=FAd6LQtsV1k" TargetMode="External"/><Relationship Id="rId404" Type="http://schemas.openxmlformats.org/officeDocument/2006/relationships/hyperlink" Target="https://drive.google.com/drive/folders/11Plm2kNJLM-Ir0wZCschHr0_GSE0hbk2" TargetMode="External"/><Relationship Id="rId403" Type="http://schemas.openxmlformats.org/officeDocument/2006/relationships/hyperlink" Target="https://www.youtube.com/watch?v=3jQ_toeu314" TargetMode="External"/><Relationship Id="rId402" Type="http://schemas.openxmlformats.org/officeDocument/2006/relationships/hyperlink" Target="https://drive.google.com/drive/folders/1quep00AIBbxiG8_xIZiUwe7sKbfzBzNT" TargetMode="External"/><Relationship Id="rId523" Type="http://schemas.openxmlformats.org/officeDocument/2006/relationships/drawing" Target="../drawings/drawing7.xml"/><Relationship Id="rId401" Type="http://schemas.openxmlformats.org/officeDocument/2006/relationships/hyperlink" Target="https://drive.google.com/drive/folders/1pq4CZKLinOSRCubpVXuu2vOZmtp2jylf" TargetMode="External"/><Relationship Id="rId522" Type="http://schemas.openxmlformats.org/officeDocument/2006/relationships/hyperlink" Target="https://drive.google.com/drive/folders/1JJkyCOykS39Zxv8XiTLisRFHLmS5mrXU" TargetMode="External"/><Relationship Id="rId408" Type="http://schemas.openxmlformats.org/officeDocument/2006/relationships/hyperlink" Target="https://drive.google.com/drive/folders/1Zu9QqHEi424QmnwgISQ2489mAKAU9Wif" TargetMode="External"/><Relationship Id="rId407" Type="http://schemas.openxmlformats.org/officeDocument/2006/relationships/hyperlink" Target="https://www.youtube.com/watch?v=aj_rcvAKhik" TargetMode="External"/><Relationship Id="rId406" Type="http://schemas.openxmlformats.org/officeDocument/2006/relationships/hyperlink" Target="https://drive.google.com/drive/folders/1q6RewfYcEH6cE0bTYPA0d49oXq-t6NnZ" TargetMode="External"/><Relationship Id="rId405" Type="http://schemas.openxmlformats.org/officeDocument/2006/relationships/hyperlink" Target="https://www.youtube.com/watch?v=3jQ_toeu314" TargetMode="External"/><Relationship Id="rId26" Type="http://schemas.openxmlformats.org/officeDocument/2006/relationships/hyperlink" Target="https://drive.google.com/drive/folders/1zu7hbo6GekUHBgrXGSHd18m9A51l8deg" TargetMode="External"/><Relationship Id="rId25" Type="http://schemas.openxmlformats.org/officeDocument/2006/relationships/hyperlink" Target="https://drive.google.com/drive/folders/1lR5aXNkcp1OYNEZWwrWgtG70tsUpBDUJ" TargetMode="External"/><Relationship Id="rId28" Type="http://schemas.openxmlformats.org/officeDocument/2006/relationships/hyperlink" Target="https://drive.google.com/drive/folders/1APfgJn07f6juSncOP99akv-PGkPMVFqx" TargetMode="External"/><Relationship Id="rId27" Type="http://schemas.openxmlformats.org/officeDocument/2006/relationships/hyperlink" Target="https://www.youtube.com/watch?v=OtbgKD7H7P8" TargetMode="External"/><Relationship Id="rId400" Type="http://schemas.openxmlformats.org/officeDocument/2006/relationships/hyperlink" Target="https://drive.google.com/drive/folders/1f2Mz2XYDMz6ddUorj4ei6xzgMkVrVOAp" TargetMode="External"/><Relationship Id="rId521" Type="http://schemas.openxmlformats.org/officeDocument/2006/relationships/hyperlink" Target="https://www.youtube.com/watch?v=xEZbsTYKBtM" TargetMode="External"/><Relationship Id="rId29" Type="http://schemas.openxmlformats.org/officeDocument/2006/relationships/hyperlink" Target="https://drive.google.com/drive/folders/156kMFXU9o3wizY5bcPAB_Xeqefuqefsb" TargetMode="External"/><Relationship Id="rId520" Type="http://schemas.openxmlformats.org/officeDocument/2006/relationships/hyperlink" Target="https://drive.google.com/drive/folders/1YlzJNzVrBzL0ZpP3LpYzIohPIveLwItQ" TargetMode="External"/><Relationship Id="rId11" Type="http://schemas.openxmlformats.org/officeDocument/2006/relationships/hyperlink" Target="https://www.youtube.com/watch?v=krHAk7LJGH0" TargetMode="External"/><Relationship Id="rId10" Type="http://schemas.openxmlformats.org/officeDocument/2006/relationships/hyperlink" Target="https://drive.google.com/drive/folders/1cizYHQHn1BJ5l3GmDsZ5l7hVMtHx2ZnF" TargetMode="External"/><Relationship Id="rId13" Type="http://schemas.openxmlformats.org/officeDocument/2006/relationships/hyperlink" Target="http://paytm.com/" TargetMode="External"/><Relationship Id="rId12" Type="http://schemas.openxmlformats.org/officeDocument/2006/relationships/hyperlink" Target="https://drive.google.com/drive/folders/1K9S8Do18o-fp_TVvF1Ghz_KwaQlL82pX" TargetMode="External"/><Relationship Id="rId519" Type="http://schemas.openxmlformats.org/officeDocument/2006/relationships/hyperlink" Target="https://www.youtube.com/watch?v=r198Mb4Qw_g" TargetMode="External"/><Relationship Id="rId514" Type="http://schemas.openxmlformats.org/officeDocument/2006/relationships/hyperlink" Target="https://drive.google.com/drive/folders/19W37GkCWzVDeRyzHSkU2I5NKtVpfJDzy" TargetMode="External"/><Relationship Id="rId513" Type="http://schemas.openxmlformats.org/officeDocument/2006/relationships/hyperlink" Target="https://www.youtube.com/watch?v=IOhIkXbi3_Y" TargetMode="External"/><Relationship Id="rId512" Type="http://schemas.openxmlformats.org/officeDocument/2006/relationships/hyperlink" Target="https://drive.google.com/drive/folders/1kce2fYHgLKAsWObuWt6u5hTqXU8c1DyE" TargetMode="External"/><Relationship Id="rId511" Type="http://schemas.openxmlformats.org/officeDocument/2006/relationships/hyperlink" Target="https://drive.google.com/drive/folders/1GKODWrNRO7mhXCdqiwjGinsRblEP9GR4" TargetMode="External"/><Relationship Id="rId518" Type="http://schemas.openxmlformats.org/officeDocument/2006/relationships/hyperlink" Target="https://drive.google.com/drive/folders/1tNYw_o2sb_6DY4Gt3baGThb6hWjxTAu6" TargetMode="External"/><Relationship Id="rId517" Type="http://schemas.openxmlformats.org/officeDocument/2006/relationships/hyperlink" Target="https://www.youtube.com/watch?v=l9kJu091YtQ" TargetMode="External"/><Relationship Id="rId516" Type="http://schemas.openxmlformats.org/officeDocument/2006/relationships/hyperlink" Target="https://drive.google.com/drive/folders/1FTCrZWslj0FQQor3DHeKV-t2Y3ke4Ess" TargetMode="External"/><Relationship Id="rId515" Type="http://schemas.openxmlformats.org/officeDocument/2006/relationships/hyperlink" Target="https://drive.google.com/drive/folders/1LjGkpUanEwkh4R_XTRy2NFlv8msfCL3W" TargetMode="External"/><Relationship Id="rId15" Type="http://schemas.openxmlformats.org/officeDocument/2006/relationships/hyperlink" Target="https://drive.google.com/drive/folders/1UDFdQ5thklgoRAlxiT88u4uGYdrKcXSN" TargetMode="External"/><Relationship Id="rId14" Type="http://schemas.openxmlformats.org/officeDocument/2006/relationships/hyperlink" Target="https://drive.google.com/drive/folders/1R1pbbFGPGgynSVHyXTrVMje9QmHbocFf" TargetMode="External"/><Relationship Id="rId17" Type="http://schemas.openxmlformats.org/officeDocument/2006/relationships/hyperlink" Target="https://drive.google.com/drive/folders/1CWJYGwSN1L53PuOaz65vzYWLC3RoM8i2" TargetMode="External"/><Relationship Id="rId16" Type="http://schemas.openxmlformats.org/officeDocument/2006/relationships/hyperlink" Target="https://drive.google.com/drive/folders/1SHrdEM4CpKS42rzsOkmeenLWT3OLT4Q3" TargetMode="External"/><Relationship Id="rId19" Type="http://schemas.openxmlformats.org/officeDocument/2006/relationships/hyperlink" Target="https://drive.google.com/drive/folders/1PYKLa4rimLubPetkGFcHOGo5tHPHRSFq" TargetMode="External"/><Relationship Id="rId510" Type="http://schemas.openxmlformats.org/officeDocument/2006/relationships/hyperlink" Target="https://drive.google.com/drive/folders/1ff-rSzjoPD99sid-PoZ4Kk2lNODH2t8f" TargetMode="External"/><Relationship Id="rId18" Type="http://schemas.openxmlformats.org/officeDocument/2006/relationships/hyperlink" Target="https://drive.google.com/drive/u/1/folders/147xtUn8v2wCyiDRtXbbVs8hE5ryDXt18" TargetMode="External"/><Relationship Id="rId84" Type="http://schemas.openxmlformats.org/officeDocument/2006/relationships/hyperlink" Target="https://www.youtube.com/watch?v=PxnTpxaTL_U" TargetMode="External"/><Relationship Id="rId83" Type="http://schemas.openxmlformats.org/officeDocument/2006/relationships/hyperlink" Target="https://drive.google.com/drive/folders/1fqmbex0iLBSEJhyq3j1O0pBNrpkrfb9V" TargetMode="External"/><Relationship Id="rId86" Type="http://schemas.openxmlformats.org/officeDocument/2006/relationships/hyperlink" Target="https://drive.google.com/drive/folders/1p-R7Usi1VLR56flmHVvZl8k9sMbl0hG0" TargetMode="External"/><Relationship Id="rId85" Type="http://schemas.openxmlformats.org/officeDocument/2006/relationships/hyperlink" Target="https://drive.google.com/drive/folders/1YxOqdtYDxFgkQ3DTL07RblodooG73cXl" TargetMode="External"/><Relationship Id="rId88" Type="http://schemas.openxmlformats.org/officeDocument/2006/relationships/hyperlink" Target="https://drive.google.com/drive/folders/1dKhHpGmAozF_KGYaotLSD53AGKSM3Twa" TargetMode="External"/><Relationship Id="rId87" Type="http://schemas.openxmlformats.org/officeDocument/2006/relationships/hyperlink" Target="https://drive.google.com/drive/folders/1ElJIG2KeibPWYbmdg0lD2y7Cra3gQdxp" TargetMode="External"/><Relationship Id="rId89" Type="http://schemas.openxmlformats.org/officeDocument/2006/relationships/hyperlink" Target="https://drive.google.com/drive/folders/1EqqVsbLf2Ag-4dhac7ys9Wfk9S53XguU" TargetMode="External"/><Relationship Id="rId80" Type="http://schemas.openxmlformats.org/officeDocument/2006/relationships/hyperlink" Target="https://drive.google.com/drive/folders/1MCX8MnOb8KiDJu4SLX9EwOwMcGQ5AEYQ" TargetMode="External"/><Relationship Id="rId82" Type="http://schemas.openxmlformats.org/officeDocument/2006/relationships/hyperlink" Target="https://drive.google.com/drive/folders/1vdtzwIOPKeS_nwratTSqlyRfV7OUteoc" TargetMode="External"/><Relationship Id="rId81" Type="http://schemas.openxmlformats.org/officeDocument/2006/relationships/hyperlink" Target="https://drive.google.com/drive/folders/1bAIO6CnUlTnzcvWVbqFLICJ6tG9aXmFv" TargetMode="External"/><Relationship Id="rId73" Type="http://schemas.openxmlformats.org/officeDocument/2006/relationships/hyperlink" Target="https://drive.google.com/drive/folders/1-9ZgS5qAPHFD3fXV8RZr0miXFnTr3wjb" TargetMode="External"/><Relationship Id="rId72" Type="http://schemas.openxmlformats.org/officeDocument/2006/relationships/hyperlink" Target="https://drive.google.com/drive/folders/1QYB8VUy6vMAXiAUNV3TM2XYhmQ00r2RP" TargetMode="External"/><Relationship Id="rId75" Type="http://schemas.openxmlformats.org/officeDocument/2006/relationships/hyperlink" Target="https://drive.google.com/drive/folders/1ExN9p94_vAyoZVDns-wdeF1BIB3RAl3a" TargetMode="External"/><Relationship Id="rId74" Type="http://schemas.openxmlformats.org/officeDocument/2006/relationships/hyperlink" Target="https://drive.google.com/drive/folders/1Zj40vu7nhUZYD78yJqCQxdhFlsL9SVk9" TargetMode="External"/><Relationship Id="rId77" Type="http://schemas.openxmlformats.org/officeDocument/2006/relationships/hyperlink" Target="https://drive.google.com/drive/folders/1iiIyAGhEkXUNs4n_AI7ZSploRbKB3SJY" TargetMode="External"/><Relationship Id="rId76" Type="http://schemas.openxmlformats.org/officeDocument/2006/relationships/hyperlink" Target="https://drive.google.com/drive/folders/1Bb9dYhf7Y8K32jx0a19RuNAEUj1WUsc5" TargetMode="External"/><Relationship Id="rId79" Type="http://schemas.openxmlformats.org/officeDocument/2006/relationships/hyperlink" Target="https://drive.google.com/drive/folders/1tLtPNmZDP9iwb38gQtN0QbJY1-Z58pBi" TargetMode="External"/><Relationship Id="rId78" Type="http://schemas.openxmlformats.org/officeDocument/2006/relationships/hyperlink" Target="https://drive.google.com/drive/folders/1ZKddwOOen0xAqmAp3zKUdKgULZAfd0x9" TargetMode="External"/><Relationship Id="rId71" Type="http://schemas.openxmlformats.org/officeDocument/2006/relationships/hyperlink" Target="https://drive.google.com/drive/folders/1F6-gTZHqim31dgLik5AQkflOXNV7jUi8" TargetMode="External"/><Relationship Id="rId70" Type="http://schemas.openxmlformats.org/officeDocument/2006/relationships/hyperlink" Target="https://drive.google.com/drive/folders/1SwtYqs0LqJqT-jocagWJ-f4XFrrYsNGE" TargetMode="External"/><Relationship Id="rId62" Type="http://schemas.openxmlformats.org/officeDocument/2006/relationships/hyperlink" Target="https://drive.google.com/drive/folders/15KkZnWyHmbCVHey2oSukdvVVj7aziENs" TargetMode="External"/><Relationship Id="rId61" Type="http://schemas.openxmlformats.org/officeDocument/2006/relationships/hyperlink" Target="https://drive.google.com/drive/folders/1WEIdjKsi4wD2pQ8_cItEg4QjoLzQeT8j" TargetMode="External"/><Relationship Id="rId64" Type="http://schemas.openxmlformats.org/officeDocument/2006/relationships/hyperlink" Target="https://drive.google.com/drive/folders/1lM4rQaBmwRUgfTxhmSY7-5NoMAaASlKd" TargetMode="External"/><Relationship Id="rId63" Type="http://schemas.openxmlformats.org/officeDocument/2006/relationships/hyperlink" Target="https://drive.google.com/drive/folders/1StwEQCnVcR2KHJ8O3KXhteQox1-O-YGZ" TargetMode="External"/><Relationship Id="rId66" Type="http://schemas.openxmlformats.org/officeDocument/2006/relationships/hyperlink" Target="https://drive.google.com/drive/folders/1KXTCwcvFhQgF7Hu-pXVFcZvVTmaiYWVs" TargetMode="External"/><Relationship Id="rId65" Type="http://schemas.openxmlformats.org/officeDocument/2006/relationships/hyperlink" Target="https://drive.google.com/drive/folders/1TDJI56MNM-GcXeT6RN1ssfMe5Wbs2iga" TargetMode="External"/><Relationship Id="rId68" Type="http://schemas.openxmlformats.org/officeDocument/2006/relationships/hyperlink" Target="https://drive.google.com/drive/folders/1fSzDbiQ4YKOBjU1zxDgPqMoFR-IJwfki" TargetMode="External"/><Relationship Id="rId67" Type="http://schemas.openxmlformats.org/officeDocument/2006/relationships/hyperlink" Target="https://drive.google.com/drive/folders/16Xz6TGe56ow5TQgUSpW-4BtXebJQ4Myc" TargetMode="External"/><Relationship Id="rId60" Type="http://schemas.openxmlformats.org/officeDocument/2006/relationships/hyperlink" Target="https://drive.google.com/drive/folders/1HSqMm1t8qARIDNorNaK7SUxA1uDoLL3N" TargetMode="External"/><Relationship Id="rId69" Type="http://schemas.openxmlformats.org/officeDocument/2006/relationships/hyperlink" Target="https://drive.google.com/drive/folders/1B7TWxbYh0BBkUr-9sIeNfq_4j0XnpliQ" TargetMode="External"/><Relationship Id="rId51" Type="http://schemas.openxmlformats.org/officeDocument/2006/relationships/hyperlink" Target="https://drive.google.com/drive/folders/17COgI_YZdQguBu7JZd2UW-1qGxX1M2vc" TargetMode="External"/><Relationship Id="rId50" Type="http://schemas.openxmlformats.org/officeDocument/2006/relationships/hyperlink" Target="https://drive.google.com/drive/folders/17COgI_YZdQguBu7JZd2UW-1qGxX1M2vc" TargetMode="External"/><Relationship Id="rId53" Type="http://schemas.openxmlformats.org/officeDocument/2006/relationships/hyperlink" Target="https://drive.google.com/drive/folders/1WWWsWJj6VrZzfQjKc2e6z7tJI5mJ050k" TargetMode="External"/><Relationship Id="rId52" Type="http://schemas.openxmlformats.org/officeDocument/2006/relationships/hyperlink" Target="https://www.youtube.com/watch?v=zP7gHdamU0A" TargetMode="External"/><Relationship Id="rId55" Type="http://schemas.openxmlformats.org/officeDocument/2006/relationships/hyperlink" Target="https://drive.google.com/drive/folders/1m2iLteTPxoumsmvuoHVe7kGKYZQXxcIE" TargetMode="External"/><Relationship Id="rId54" Type="http://schemas.openxmlformats.org/officeDocument/2006/relationships/hyperlink" Target="https://drive.google.com/drive/folders/1m2iLteTPxoumsmvuoHVe7kGKYZQXxcIE" TargetMode="External"/><Relationship Id="rId57" Type="http://schemas.openxmlformats.org/officeDocument/2006/relationships/hyperlink" Target="https://drive.google.com/drive/folders/1HYkWlr1luzLWli7Kr1MYqnJNthh48pok" TargetMode="External"/><Relationship Id="rId56" Type="http://schemas.openxmlformats.org/officeDocument/2006/relationships/hyperlink" Target="https://drive.google.com/drive/folders/16Q3fslRak49a4ioB_cR_F-E8fsYRDTLv" TargetMode="External"/><Relationship Id="rId59" Type="http://schemas.openxmlformats.org/officeDocument/2006/relationships/hyperlink" Target="https://drive.google.com/drive/folders/1a5bHHKJNHc5oP_icRfUUT7uXJMXhF9H2" TargetMode="External"/><Relationship Id="rId58" Type="http://schemas.openxmlformats.org/officeDocument/2006/relationships/hyperlink" Target="https://drive.google.com/drive/folders/1lth6_pEUUGjmtsA9bmOMQxTCgley4Vva" TargetMode="External"/><Relationship Id="rId107" Type="http://schemas.openxmlformats.org/officeDocument/2006/relationships/hyperlink" Target="https://drive.google.com/drive/folders/1B7imBEg2_dnyDq4cAvpSnHfS11abEGSf" TargetMode="External"/><Relationship Id="rId228" Type="http://schemas.openxmlformats.org/officeDocument/2006/relationships/hyperlink" Target="https://drive.google.com/drive/folders/1XAsJ3dv20ldpIiwvMT8hb2uVg2Tixzra" TargetMode="External"/><Relationship Id="rId349" Type="http://schemas.openxmlformats.org/officeDocument/2006/relationships/hyperlink" Target="https://drive.google.com/drive/folders/1B18zTkino-nMKC3BAv1ky0-BUUi11C5k" TargetMode="External"/><Relationship Id="rId106" Type="http://schemas.openxmlformats.org/officeDocument/2006/relationships/hyperlink" Target="https://drive.google.com/drive/folders/1rplrGWwH-4h188Vqs4BxUPSuplTQbYAF" TargetMode="External"/><Relationship Id="rId227" Type="http://schemas.openxmlformats.org/officeDocument/2006/relationships/hyperlink" Target="https://www.youtube.com/watch?v=xkbbrm_FUPU" TargetMode="External"/><Relationship Id="rId348" Type="http://schemas.openxmlformats.org/officeDocument/2006/relationships/hyperlink" Target="https://drive.google.com/drive/folders/1uCHg-QarOdllYr3Lj3ff7e2GrRi-Av1S" TargetMode="External"/><Relationship Id="rId469" Type="http://schemas.openxmlformats.org/officeDocument/2006/relationships/hyperlink" Target="https://www.youtube.com/watch?v=z_7f0VUB30I" TargetMode="External"/><Relationship Id="rId105" Type="http://schemas.openxmlformats.org/officeDocument/2006/relationships/hyperlink" Target="https://drive.google.com/drive/folders/1Fr2UvKd63uDxy4-EsV210RAvsL3OIzBh" TargetMode="External"/><Relationship Id="rId226" Type="http://schemas.openxmlformats.org/officeDocument/2006/relationships/hyperlink" Target="https://drive.google.com/drive/folders/1WHlNC5JQepP4dW55W64tpA5KOZgQKzr1?usp=share_link" TargetMode="External"/><Relationship Id="rId347" Type="http://schemas.openxmlformats.org/officeDocument/2006/relationships/hyperlink" Target="https://drive.google.com/drive/folders/1X03KBvrk93icg7Ll5_dKWbSPUFpnAVEI" TargetMode="External"/><Relationship Id="rId468" Type="http://schemas.openxmlformats.org/officeDocument/2006/relationships/hyperlink" Target="https://drive.google.com/drive/folders/1NXU-0VtrIvcb-5rWqiw4Bj4LNUQ4zmDP" TargetMode="External"/><Relationship Id="rId104" Type="http://schemas.openxmlformats.org/officeDocument/2006/relationships/hyperlink" Target="https://drive.google.com/drive/folders/193d95dsdGneF4Wqr5fvP7aU6U849cSJ5" TargetMode="External"/><Relationship Id="rId225" Type="http://schemas.openxmlformats.org/officeDocument/2006/relationships/hyperlink" Target="https://www.youtube.com/watch?v=nXJqSRRNjcM" TargetMode="External"/><Relationship Id="rId346" Type="http://schemas.openxmlformats.org/officeDocument/2006/relationships/hyperlink" Target="https://drive.google.com/drive/folders/16WMVK0zMYmp-uT7pWFJpUnNqY9Rn5ARc" TargetMode="External"/><Relationship Id="rId467" Type="http://schemas.openxmlformats.org/officeDocument/2006/relationships/hyperlink" Target="https://www.youtube.com/watch?v=sw_J0R0R5YU" TargetMode="External"/><Relationship Id="rId109" Type="http://schemas.openxmlformats.org/officeDocument/2006/relationships/hyperlink" Target="https://drive.google.com/drive/folders/1Xgl3KUaMY4LtEdA-3rM0sayuKVVLPq0T" TargetMode="External"/><Relationship Id="rId108" Type="http://schemas.openxmlformats.org/officeDocument/2006/relationships/hyperlink" Target="https://drive.google.com/drive/folders/1MGLJdXV1Be2S5lBfwFiBzaZyzxbwTZum" TargetMode="External"/><Relationship Id="rId229" Type="http://schemas.openxmlformats.org/officeDocument/2006/relationships/hyperlink" Target="https://www.youtube.com/watch?v=ePDZpW5lFqQ" TargetMode="External"/><Relationship Id="rId220" Type="http://schemas.openxmlformats.org/officeDocument/2006/relationships/hyperlink" Target="https://drive.google.com/drive/folders/1nF3zzyIiLm1BYL2AJ5_zq56tA8kdOcgJ?usp=share_link" TargetMode="External"/><Relationship Id="rId341" Type="http://schemas.openxmlformats.org/officeDocument/2006/relationships/hyperlink" Target="https://drive.google.com/drive/folders/16Yk2MGyC46DSUyKdNCQRQ1b1DUpBc3Lf" TargetMode="External"/><Relationship Id="rId462" Type="http://schemas.openxmlformats.org/officeDocument/2006/relationships/hyperlink" Target="https://drive.google.com/drive/folders/189e1pbhkWIJN-ugpNinv4mCSIN_4ySN1" TargetMode="External"/><Relationship Id="rId340" Type="http://schemas.openxmlformats.org/officeDocument/2006/relationships/hyperlink" Target="https://www.youtube.com/watch?v=lnGj8qOOLmQ" TargetMode="External"/><Relationship Id="rId461" Type="http://schemas.openxmlformats.org/officeDocument/2006/relationships/hyperlink" Target="https://www.youtube.com/watch?v=ul_MxwmlS4g" TargetMode="External"/><Relationship Id="rId460" Type="http://schemas.openxmlformats.org/officeDocument/2006/relationships/hyperlink" Target="https://drive.google.com/drive/folders/1Ivkb_KRP7o0ZXdSEfmL1u_jgJ1YKfChC" TargetMode="External"/><Relationship Id="rId103" Type="http://schemas.openxmlformats.org/officeDocument/2006/relationships/hyperlink" Target="https://drive.google.com/drive/folders/1RUOnOdO_vQc53_Oq8pnr1G15WS2Il-be" TargetMode="External"/><Relationship Id="rId224" Type="http://schemas.openxmlformats.org/officeDocument/2006/relationships/hyperlink" Target="https://drive.google.com/drive/folders/1JfT8bEUAsI8Oqn1fZT_ahkasZXWlv2Ht" TargetMode="External"/><Relationship Id="rId345" Type="http://schemas.openxmlformats.org/officeDocument/2006/relationships/hyperlink" Target="https://drive.google.com/drive/folders/1siXoi32Emrz_AKf5yBPZ6GPDCSAVqUZt" TargetMode="External"/><Relationship Id="rId466" Type="http://schemas.openxmlformats.org/officeDocument/2006/relationships/hyperlink" Target="https://drive.google.com/drive/folders/1HTyAFMUY5PvfeFqGD9U6Y9XC7X3lQXID" TargetMode="External"/><Relationship Id="rId102" Type="http://schemas.openxmlformats.org/officeDocument/2006/relationships/hyperlink" Target="https://drive.google.com/drive/folders/1_CSkS9EvzdFLnHEj2-3rhSfwvNnyeGvW" TargetMode="External"/><Relationship Id="rId223" Type="http://schemas.openxmlformats.org/officeDocument/2006/relationships/hyperlink" Target="https://drive.google.com/drive/folders/1LY61y1R2NEqn53KBTptdrySgZBUrrsQ0" TargetMode="External"/><Relationship Id="rId344" Type="http://schemas.openxmlformats.org/officeDocument/2006/relationships/hyperlink" Target="https://www.youtube.com/watch?v=PtOZ7PVPpZU" TargetMode="External"/><Relationship Id="rId465" Type="http://schemas.openxmlformats.org/officeDocument/2006/relationships/hyperlink" Target="https://www.youtube.com/watch?v=q_MqWyV7430" TargetMode="External"/><Relationship Id="rId101" Type="http://schemas.openxmlformats.org/officeDocument/2006/relationships/hyperlink" Target="https://drive.google.com/drive/folders/1X54GJamUWBknm5Qy9PyiftlSvgiwdI7t" TargetMode="External"/><Relationship Id="rId222" Type="http://schemas.openxmlformats.org/officeDocument/2006/relationships/hyperlink" Target="https://drive.google.com/drive/folders/1nF3zzyIiLm1BYL2AJ5_zq56tA8kdOcgJ?usp=share_link" TargetMode="External"/><Relationship Id="rId343" Type="http://schemas.openxmlformats.org/officeDocument/2006/relationships/hyperlink" Target="https://drive.google.com/drive/folders/1tMbpDDHFd3LhtHQHqrWCMz4lw1PfnYPZ" TargetMode="External"/><Relationship Id="rId464" Type="http://schemas.openxmlformats.org/officeDocument/2006/relationships/hyperlink" Target="https://drive.google.com/drive/folders/1Fvt_VlJIh3ctCEGAIDZUqbGR-dxHDejc" TargetMode="External"/><Relationship Id="rId100" Type="http://schemas.openxmlformats.org/officeDocument/2006/relationships/hyperlink" Target="https://drive.google.com/drive/folders/19sDL2IkVf_sdok_Ev-3nIVmcIbopkaBV" TargetMode="External"/><Relationship Id="rId221" Type="http://schemas.openxmlformats.org/officeDocument/2006/relationships/hyperlink" Target="https://www.youtube.com/watch?v=iBvfhAuSdUQ" TargetMode="External"/><Relationship Id="rId342" Type="http://schemas.openxmlformats.org/officeDocument/2006/relationships/hyperlink" Target="https://www.youtube.com/watch?v=1mPSfpTcqHw" TargetMode="External"/><Relationship Id="rId463" Type="http://schemas.openxmlformats.org/officeDocument/2006/relationships/hyperlink" Target="https://www.youtube.com/watch?v=NCGLs5u54Ao" TargetMode="External"/><Relationship Id="rId217" Type="http://schemas.openxmlformats.org/officeDocument/2006/relationships/hyperlink" Target="https://www.youtube.com/watch?v=iBvfhAuSdUQ" TargetMode="External"/><Relationship Id="rId338" Type="http://schemas.openxmlformats.org/officeDocument/2006/relationships/hyperlink" Target="https://www.youtube.com/watch?v=kXN4mU6XfCI" TargetMode="External"/><Relationship Id="rId459" Type="http://schemas.openxmlformats.org/officeDocument/2006/relationships/hyperlink" Target="https://drive.google.com/drive/folders/1x8h3hC3lS_rtijpB1ym8ASjBn6aC5cBT" TargetMode="External"/><Relationship Id="rId216" Type="http://schemas.openxmlformats.org/officeDocument/2006/relationships/hyperlink" Target="https://drive.google.com/drive/folders/1p_b3lZ3kvCJcidyEfRasDvGNP5FTa9ec" TargetMode="External"/><Relationship Id="rId337" Type="http://schemas.openxmlformats.org/officeDocument/2006/relationships/hyperlink" Target="https://drive.google.com/drive/folders/1ZFwP9HA6K3_U8fm0V7tVSfJLxpk0JjwA" TargetMode="External"/><Relationship Id="rId458" Type="http://schemas.openxmlformats.org/officeDocument/2006/relationships/hyperlink" Target="https://drive.google.com/drive/folders/18hGm58Rv6PKbOWGqtG_wCIdJkhN8R0qI" TargetMode="External"/><Relationship Id="rId215" Type="http://schemas.openxmlformats.org/officeDocument/2006/relationships/hyperlink" Target="https://www.youtube.com/watch?v=ZG6u_xuXr6c" TargetMode="External"/><Relationship Id="rId336" Type="http://schemas.openxmlformats.org/officeDocument/2006/relationships/hyperlink" Target="https://www.youtube.com/watch?v=oje-wsJX46g" TargetMode="External"/><Relationship Id="rId457" Type="http://schemas.openxmlformats.org/officeDocument/2006/relationships/hyperlink" Target="https://www.youtube.com/watch?v=1xMBSOGjqc4" TargetMode="External"/><Relationship Id="rId214" Type="http://schemas.openxmlformats.org/officeDocument/2006/relationships/hyperlink" Target="https://drive.google.com/drive/folders/1Zl2lrSlEQWU2fzXXdayPM3Dqw_4j2D4Y" TargetMode="External"/><Relationship Id="rId335" Type="http://schemas.openxmlformats.org/officeDocument/2006/relationships/hyperlink" Target="https://drive.google.com/drive/folders/19OoBM5_EbGzEXmoUHaLga1Voiund12uL" TargetMode="External"/><Relationship Id="rId456" Type="http://schemas.openxmlformats.org/officeDocument/2006/relationships/hyperlink" Target="https://drive.google.com/drive/folders/1IxNyPw2XmKTqgmUE56cS1duyjkJykFD6" TargetMode="External"/><Relationship Id="rId219" Type="http://schemas.openxmlformats.org/officeDocument/2006/relationships/hyperlink" Target="https://www.youtube.com/watch?v=iBvfhAuSdUQ" TargetMode="External"/><Relationship Id="rId218" Type="http://schemas.openxmlformats.org/officeDocument/2006/relationships/hyperlink" Target="https://drive.google.com/drive/folders/1nF3zzyIiLm1BYL2AJ5_zq56tA8kdOcgJ?usp=share_link" TargetMode="External"/><Relationship Id="rId339" Type="http://schemas.openxmlformats.org/officeDocument/2006/relationships/hyperlink" Target="https://drive.google.com/drive/folders/1Ngr6v88cieRd9MRwEGT3jBzNnTfg1XgS" TargetMode="External"/><Relationship Id="rId330" Type="http://schemas.openxmlformats.org/officeDocument/2006/relationships/hyperlink" Target="https://drive.google.com/drive/folders/1zuTrkHx80syWDadNbYxHUzKCiqK5O-i9" TargetMode="External"/><Relationship Id="rId451" Type="http://schemas.openxmlformats.org/officeDocument/2006/relationships/hyperlink" Target="https://www.youtube.com/watch?v=8A3CoCo3CbU" TargetMode="External"/><Relationship Id="rId450" Type="http://schemas.openxmlformats.org/officeDocument/2006/relationships/hyperlink" Target="https://drive.google.com/drive/folders/1wKvG7IxPPFpKIuiYC-8MHUtFIPV_ys1Q" TargetMode="External"/><Relationship Id="rId213" Type="http://schemas.openxmlformats.org/officeDocument/2006/relationships/hyperlink" Target="https://drive.google.com/drive/folders/1lVqVBMykMXYPj1D_PcjnT2Aao1siccTA" TargetMode="External"/><Relationship Id="rId334" Type="http://schemas.openxmlformats.org/officeDocument/2006/relationships/hyperlink" Target="https://drive.google.com/drive/folders/1eeE6cNgxqfPz9U7BjQ6e3RQVefCfKq51" TargetMode="External"/><Relationship Id="rId455" Type="http://schemas.openxmlformats.org/officeDocument/2006/relationships/hyperlink" Target="https://www.youtube.com/watch?v=vD-I8bAND_4" TargetMode="External"/><Relationship Id="rId212" Type="http://schemas.openxmlformats.org/officeDocument/2006/relationships/hyperlink" Target="https://drive.google.com/drive/folders/10vY5GYbaH3GqPRzTEYgjYrwFgqbqN8qJ?usp=share_link" TargetMode="External"/><Relationship Id="rId333" Type="http://schemas.openxmlformats.org/officeDocument/2006/relationships/hyperlink" Target="https://drive.google.com/file/d/1RSibNiQZozh_B-fk8wi86taRWq2AiA9z/view" TargetMode="External"/><Relationship Id="rId454" Type="http://schemas.openxmlformats.org/officeDocument/2006/relationships/hyperlink" Target="https://drive.google.com/drive/folders/1sJGqTU1930Fce1iqUiPS_UudCODfQDw_" TargetMode="External"/><Relationship Id="rId211" Type="http://schemas.openxmlformats.org/officeDocument/2006/relationships/hyperlink" Target="https://www.youtube.com/watch?v=qvM02CH2fiM" TargetMode="External"/><Relationship Id="rId332" Type="http://schemas.openxmlformats.org/officeDocument/2006/relationships/hyperlink" Target="https://drive.google.com/drive/folders/1ouan1mF8JvJ55ePen5aEZVqphsYQFWjz" TargetMode="External"/><Relationship Id="rId453" Type="http://schemas.openxmlformats.org/officeDocument/2006/relationships/hyperlink" Target="https://drive.google.com/drive/folders/1nGsPQsJvNBenPK2YjeGbXIObTAcXIoHh" TargetMode="External"/><Relationship Id="rId210" Type="http://schemas.openxmlformats.org/officeDocument/2006/relationships/hyperlink" Target="https://drive.google.com/drive/folders/1tlExlI79RIFgVOJqt0H-koMBKrptXTwk?usp=share_link" TargetMode="External"/><Relationship Id="rId331" Type="http://schemas.openxmlformats.org/officeDocument/2006/relationships/hyperlink" Target="https://www.youtube.com/watch?v=MZQEAKBohBM" TargetMode="External"/><Relationship Id="rId452" Type="http://schemas.openxmlformats.org/officeDocument/2006/relationships/hyperlink" Target="https://drive.google.com/drive/folders/1D8HNxJhlj7ipjVV_TINcQOPgHQj83Pq7" TargetMode="External"/><Relationship Id="rId370" Type="http://schemas.openxmlformats.org/officeDocument/2006/relationships/hyperlink" Target="https://www.youtube.com/watch?v=uvpAFNZ_KJ8" TargetMode="External"/><Relationship Id="rId491" Type="http://schemas.openxmlformats.org/officeDocument/2006/relationships/hyperlink" Target="https://drive.google.com/drive/folders/1Oc7WAG-5ESjrIrEE9Prg7B9_8P4QZ-7r" TargetMode="External"/><Relationship Id="rId490" Type="http://schemas.openxmlformats.org/officeDocument/2006/relationships/hyperlink" Target="https://drive.google.com/drive/folders/1ENZCoOU1UdfPWamFjZMRA-zrAduROXjO" TargetMode="External"/><Relationship Id="rId129" Type="http://schemas.openxmlformats.org/officeDocument/2006/relationships/hyperlink" Target="https://drive.google.com/drive/folders/1_Nj55XF4GEzaHNd4UPEXdwfKGwCqjoLn" TargetMode="External"/><Relationship Id="rId128" Type="http://schemas.openxmlformats.org/officeDocument/2006/relationships/hyperlink" Target="https://drive.google.com/drive/folders/18I0_2cBtSPnKncLZTESbengPmv1UTBy3" TargetMode="External"/><Relationship Id="rId249" Type="http://schemas.openxmlformats.org/officeDocument/2006/relationships/hyperlink" Target="https://www.youtube.com/watch?v=t4fNfpwRJhA" TargetMode="External"/><Relationship Id="rId127" Type="http://schemas.openxmlformats.org/officeDocument/2006/relationships/hyperlink" Target="https://drive.google.com/drive/folders/1lZMjLOrXrWrLJ-TwmuNOKCCO4ImhzOJa" TargetMode="External"/><Relationship Id="rId248" Type="http://schemas.openxmlformats.org/officeDocument/2006/relationships/hyperlink" Target="https://drive.google.com/drive/folders/1E44zcQ4ty-WGFLVtbY2qexXC5w6exm8O" TargetMode="External"/><Relationship Id="rId369" Type="http://schemas.openxmlformats.org/officeDocument/2006/relationships/hyperlink" Target="https://drive.google.com/drive/folders/1LoLFzUjxpGjP6Z6VKggXyvQa4-V-UDn_" TargetMode="External"/><Relationship Id="rId126" Type="http://schemas.openxmlformats.org/officeDocument/2006/relationships/hyperlink" Target="https://drive.google.com/drive/folders/1y9QfkLp2-ojRvHgtZAWF3vrUJ8jYgwFR" TargetMode="External"/><Relationship Id="rId247" Type="http://schemas.openxmlformats.org/officeDocument/2006/relationships/hyperlink" Target="https://www.youtube.com/watch?v=s5b3jo25vzc" TargetMode="External"/><Relationship Id="rId368" Type="http://schemas.openxmlformats.org/officeDocument/2006/relationships/hyperlink" Target="https://www.youtube.com/watch?v=VIhR6QLyZ2U" TargetMode="External"/><Relationship Id="rId489" Type="http://schemas.openxmlformats.org/officeDocument/2006/relationships/hyperlink" Target="https://drive.google.com/drive/folders/1y9bDAaEqN4gr-Be4jxNescc0gd-R2D6R" TargetMode="External"/><Relationship Id="rId121" Type="http://schemas.openxmlformats.org/officeDocument/2006/relationships/hyperlink" Target="https://drive.google.com/drive/folders/10Y1zPvd3CrzibFNmgu6GBUMeAWXu3pvi" TargetMode="External"/><Relationship Id="rId242" Type="http://schemas.openxmlformats.org/officeDocument/2006/relationships/hyperlink" Target="https://drive.google.com/drive/folders/1T1bi7MKNY3VIqPSVUksFIyqg1j0rBn0p" TargetMode="External"/><Relationship Id="rId363" Type="http://schemas.openxmlformats.org/officeDocument/2006/relationships/hyperlink" Target="https://drive.google.com/drive/folders/1bwAqZ0-EOXcCP_YSNqXgD6NNxNc25Pjc" TargetMode="External"/><Relationship Id="rId484" Type="http://schemas.openxmlformats.org/officeDocument/2006/relationships/hyperlink" Target="https://drive.google.com/drive/folders/1cHl_2MBzNKe6UXbOv8pPqWYSm7m_nZKm" TargetMode="External"/><Relationship Id="rId120" Type="http://schemas.openxmlformats.org/officeDocument/2006/relationships/hyperlink" Target="https://drive.google.com/drive/folders/19j_uOSzPVl02Tr7yCgJ1rBHKtbzJB2bl" TargetMode="External"/><Relationship Id="rId241" Type="http://schemas.openxmlformats.org/officeDocument/2006/relationships/hyperlink" Target="https://drive.google.com/drive/folders/1LOZjL6oTmCdO1dbrPUZ8Ib6s7nDI33Yp" TargetMode="External"/><Relationship Id="rId362" Type="http://schemas.openxmlformats.org/officeDocument/2006/relationships/hyperlink" Target="https://www.youtube.com/watch?v=JVgkmBOXcck" TargetMode="External"/><Relationship Id="rId483" Type="http://schemas.openxmlformats.org/officeDocument/2006/relationships/hyperlink" Target="https://drive.google.com/drive/folders/1osOP-aCLBONy88zBuO3-9qnAb61ooo-x" TargetMode="External"/><Relationship Id="rId240" Type="http://schemas.openxmlformats.org/officeDocument/2006/relationships/hyperlink" Target="https://drive.google.com/drive/folders/1TXvtWYM3On4PkmDofTi9GKhH2JxDvRR1" TargetMode="External"/><Relationship Id="rId361" Type="http://schemas.openxmlformats.org/officeDocument/2006/relationships/hyperlink" Target="https://drive.google.com/drive/folders/1CkqMK7R32v-qd0lfEr-y--Tf2u8wExmQ" TargetMode="External"/><Relationship Id="rId482" Type="http://schemas.openxmlformats.org/officeDocument/2006/relationships/hyperlink" Target="https://drive.google.com/drive/folders/1nWhNXliA09EMt6N188C7j8pSc8I7uVpV" TargetMode="External"/><Relationship Id="rId360" Type="http://schemas.openxmlformats.org/officeDocument/2006/relationships/hyperlink" Target="https://drive.google.com/drive/folders/1CkqMK7R32v-qd0lfEr-y--Tf2u8wExmQ" TargetMode="External"/><Relationship Id="rId481" Type="http://schemas.openxmlformats.org/officeDocument/2006/relationships/hyperlink" Target="https://drive.google.com/drive/folders/14mJkQDvKPqVViNx89ktMLebFzO6TScxS" TargetMode="External"/><Relationship Id="rId125" Type="http://schemas.openxmlformats.org/officeDocument/2006/relationships/hyperlink" Target="https://drive.google.com/drive/folders/1w2-wECy-ytTDxtxXcgh1fszk4oGvrl4L" TargetMode="External"/><Relationship Id="rId246" Type="http://schemas.openxmlformats.org/officeDocument/2006/relationships/hyperlink" Target="https://drive.google.com/drive/folders/1G0VtdPvb9faj0zreU-GblK0V5e6UkZgO" TargetMode="External"/><Relationship Id="rId367" Type="http://schemas.openxmlformats.org/officeDocument/2006/relationships/hyperlink" Target="https://drive.google.com/drive/folders/1A8-jNtBDbvRt1fUz5RW1HVgEruknPGzl" TargetMode="External"/><Relationship Id="rId488" Type="http://schemas.openxmlformats.org/officeDocument/2006/relationships/hyperlink" Target="https://drive.google.com/drive/folders/1ENZCoOU1UdfPWamFjZMRA-zrAduROXjO" TargetMode="External"/><Relationship Id="rId124" Type="http://schemas.openxmlformats.org/officeDocument/2006/relationships/hyperlink" Target="https://drive.google.com/drive/folders/1fqk3rnRYvum358aPixGSeh_YS3ziHM8_" TargetMode="External"/><Relationship Id="rId245" Type="http://schemas.openxmlformats.org/officeDocument/2006/relationships/hyperlink" Target="https://www.youtube.com/watch?v=YHIfRoSjOpU" TargetMode="External"/><Relationship Id="rId366" Type="http://schemas.openxmlformats.org/officeDocument/2006/relationships/hyperlink" Target="https://drive.google.com/drive/folders/1-MMgzwZPZ78rW9TgUF48WAU7xbu-Olsf" TargetMode="External"/><Relationship Id="rId487" Type="http://schemas.openxmlformats.org/officeDocument/2006/relationships/hyperlink" Target="https://drive.google.com/drive/folders/172MufG0OOkHVC5-IqLGFFRmFlKz09Ka9" TargetMode="External"/><Relationship Id="rId123" Type="http://schemas.openxmlformats.org/officeDocument/2006/relationships/hyperlink" Target="https://drive.google.com/drive/folders/1B53wZqNbNhaevNFxhd1_Me-mOeQZ2XDQ" TargetMode="External"/><Relationship Id="rId244" Type="http://schemas.openxmlformats.org/officeDocument/2006/relationships/hyperlink" Target="https://drive.google.com/drive/folders/1QghefjOCVb-n-bsNekFGaYaWxgUv9nyH" TargetMode="External"/><Relationship Id="rId365" Type="http://schemas.openxmlformats.org/officeDocument/2006/relationships/hyperlink" Target="https://drive.google.com/drive/folders/16MYdOpDvs9rllcQ8Zkb6uewCMZ09NVqi" TargetMode="External"/><Relationship Id="rId486" Type="http://schemas.openxmlformats.org/officeDocument/2006/relationships/hyperlink" Target="https://www.youtube.com/watch?v=aDDG2UVjyak" TargetMode="External"/><Relationship Id="rId122" Type="http://schemas.openxmlformats.org/officeDocument/2006/relationships/hyperlink" Target="https://drive.google.com/drive/folders/1F05QaU2smw9S3JlqkXlJbR9X-3lL-Eoc" TargetMode="External"/><Relationship Id="rId243" Type="http://schemas.openxmlformats.org/officeDocument/2006/relationships/hyperlink" Target="https://drive.google.com/drive/folders/1wTjH1kmYIRNtgg3VTOWMqYRYSAQag5mS" TargetMode="External"/><Relationship Id="rId364" Type="http://schemas.openxmlformats.org/officeDocument/2006/relationships/hyperlink" Target="https://www.youtube.com/watch?v=Em85g-nCkuk" TargetMode="External"/><Relationship Id="rId485" Type="http://schemas.openxmlformats.org/officeDocument/2006/relationships/hyperlink" Target="https://drive.google.com/drive/folders/1OILjDT93Jig0v_XlnKRTQZ46p7IVRiDk" TargetMode="External"/><Relationship Id="rId95" Type="http://schemas.openxmlformats.org/officeDocument/2006/relationships/hyperlink" Target="https://drive.google.com/drive/folders/18d0HMJU2uFsrED0Cb2zD7iRHZ3LzGgMs" TargetMode="External"/><Relationship Id="rId94" Type="http://schemas.openxmlformats.org/officeDocument/2006/relationships/hyperlink" Target="https://drive.google.com/drive/folders/1_TxRiAkXlycWIz9K_oeSOGAUOSYAxUjy" TargetMode="External"/><Relationship Id="rId97" Type="http://schemas.openxmlformats.org/officeDocument/2006/relationships/hyperlink" Target="https://drive.google.com/drive/folders/1-lW9OnQ44-Qy8Xl1geh5c7zc1VWUm408" TargetMode="External"/><Relationship Id="rId96" Type="http://schemas.openxmlformats.org/officeDocument/2006/relationships/hyperlink" Target="https://drive.google.com/drive/folders/1R3X2t6RdNLiWO4fXPWOzjbGJlTQXhQsI" TargetMode="External"/><Relationship Id="rId99" Type="http://schemas.openxmlformats.org/officeDocument/2006/relationships/hyperlink" Target="https://drive.google.com/drive/folders/10jAeRw62v--TloIWOf5y5syfe2f9VJ4l" TargetMode="External"/><Relationship Id="rId480" Type="http://schemas.openxmlformats.org/officeDocument/2006/relationships/hyperlink" Target="https://www.youtube.com/watch?v=J7a0RRnF0IA" TargetMode="External"/><Relationship Id="rId98" Type="http://schemas.openxmlformats.org/officeDocument/2006/relationships/hyperlink" Target="https://drive.google.com/drive/folders/1Ttiz1UB36DYUttKAfedPLnLPtaODaR3s" TargetMode="External"/><Relationship Id="rId91" Type="http://schemas.openxmlformats.org/officeDocument/2006/relationships/hyperlink" Target="https://drive.google.com/drive/folders/1GcKnQz1PKFjVjEh07Vvs22YMOEV4cn0e" TargetMode="External"/><Relationship Id="rId90" Type="http://schemas.openxmlformats.org/officeDocument/2006/relationships/hyperlink" Target="https://drive.google.com/drive/folders/1YOYYcEJFHrEM6Ogf7dOmJQAxBdxgojN3" TargetMode="External"/><Relationship Id="rId93" Type="http://schemas.openxmlformats.org/officeDocument/2006/relationships/hyperlink" Target="https://drive.google.com/drive/folders/1lpoNz5u3e5s1bcGzDnXR8NQ6Iph3HRX-" TargetMode="External"/><Relationship Id="rId92" Type="http://schemas.openxmlformats.org/officeDocument/2006/relationships/hyperlink" Target="https://drive.google.com/drive/folders/14cdAAiNdWAK04MSDZR_5Ka48LavMIBmH" TargetMode="External"/><Relationship Id="rId118" Type="http://schemas.openxmlformats.org/officeDocument/2006/relationships/hyperlink" Target="https://drive.google.com/drive/folders/1sJeiXrPcl0b56wjCbrdCeWfiII92VsVC" TargetMode="External"/><Relationship Id="rId239" Type="http://schemas.openxmlformats.org/officeDocument/2006/relationships/hyperlink" Target="https://drive.google.com/drive/folders/1lildWXCDNODDYHlwihbSzDfakr6xisdF" TargetMode="External"/><Relationship Id="rId117" Type="http://schemas.openxmlformats.org/officeDocument/2006/relationships/hyperlink" Target="https://drive.google.com/drive/folders/1DJvqska0v4NgMhNaw_OG5mmoPBMcXbLJ" TargetMode="External"/><Relationship Id="rId238" Type="http://schemas.openxmlformats.org/officeDocument/2006/relationships/hyperlink" Target="https://drive.google.com/drive/folders/1n-QLrguyRs17pqFQDZLDwZOkx-EHqVql?usp=share_link" TargetMode="External"/><Relationship Id="rId359" Type="http://schemas.openxmlformats.org/officeDocument/2006/relationships/hyperlink" Target="https://drive.google.com/drive/folders/14RNAgc5l9qg7r1SqSNOpoQ9UNRynurFl" TargetMode="External"/><Relationship Id="rId116" Type="http://schemas.openxmlformats.org/officeDocument/2006/relationships/hyperlink" Target="https://drive.google.com/drive/folders/1c1LPCspDnwFCardUKRh3DoAdHbKyi3ri" TargetMode="External"/><Relationship Id="rId237" Type="http://schemas.openxmlformats.org/officeDocument/2006/relationships/hyperlink" Target="https://drive.google.com/drive/folders/1n-QLrguyRs17pqFQDZLDwZOkx-EHqVql?usp=share_link" TargetMode="External"/><Relationship Id="rId358" Type="http://schemas.openxmlformats.org/officeDocument/2006/relationships/hyperlink" Target="https://docs.google.com/spreadsheets/d/1bl3qp9n3_Gu6jnvRHhtqPrUo_ccOiEdApRQ_GcJvul0/edit" TargetMode="External"/><Relationship Id="rId479" Type="http://schemas.openxmlformats.org/officeDocument/2006/relationships/hyperlink" Target="https://drive.google.com/drive/folders/1gsIpCB8thmhvydkJw7yiVuLSiRfvJId8" TargetMode="External"/><Relationship Id="rId115" Type="http://schemas.openxmlformats.org/officeDocument/2006/relationships/hyperlink" Target="https://drive.google.com/drive/folders/1JfbvRSRobjWdOhUdC5CrYbp9H6liAlMH" TargetMode="External"/><Relationship Id="rId236" Type="http://schemas.openxmlformats.org/officeDocument/2006/relationships/hyperlink" Target="https://drive.google.com/drive/folders/1n-QLrguyRs17pqFQDZLDwZOkx-EHqVql?usp=share_link" TargetMode="External"/><Relationship Id="rId357" Type="http://schemas.openxmlformats.org/officeDocument/2006/relationships/hyperlink" Target="https://drive.google.com/drive/folders/1iTjuw787YCSE6AIHks1kbQBmOlLX-hfV" TargetMode="External"/><Relationship Id="rId478" Type="http://schemas.openxmlformats.org/officeDocument/2006/relationships/hyperlink" Target="https://drive.google.com/drive/folders/1dC5mN6Hi2c9ZrG1-lI_W_G4Cf7s5jAnK" TargetMode="External"/><Relationship Id="rId119" Type="http://schemas.openxmlformats.org/officeDocument/2006/relationships/hyperlink" Target="https://drive.google.com/drive/folders/1QeUUY_saXVgJmRISex-n8y33BI4C7Jq1" TargetMode="External"/><Relationship Id="rId110" Type="http://schemas.openxmlformats.org/officeDocument/2006/relationships/hyperlink" Target="https://drive.google.com/drive/folders/1jMQvl9uT7f9cyqxIe0tCCDLWD2IaykK1" TargetMode="External"/><Relationship Id="rId231" Type="http://schemas.openxmlformats.org/officeDocument/2006/relationships/hyperlink" Target="https://www.youtube.com/watch?v=b7bXl930Ipw" TargetMode="External"/><Relationship Id="rId352" Type="http://schemas.openxmlformats.org/officeDocument/2006/relationships/hyperlink" Target="https://drive.google.com/drive/folders/1sK1D3wpk4RUveOqVD-t_AK2kPQDSz2Cu" TargetMode="External"/><Relationship Id="rId473" Type="http://schemas.openxmlformats.org/officeDocument/2006/relationships/hyperlink" Target="https://drive.google.com/drive/folders/10mO5DVhM840oOXYfVkgPmcDgPexZy-f9" TargetMode="External"/><Relationship Id="rId230" Type="http://schemas.openxmlformats.org/officeDocument/2006/relationships/hyperlink" Target="https://drive.google.com/drive/folders/1Yda-U8_zVvnPmmDCGWSDOUyw1Swsm6Fk?usp=share_link" TargetMode="External"/><Relationship Id="rId351" Type="http://schemas.openxmlformats.org/officeDocument/2006/relationships/hyperlink" Target="https://drive.google.com/drive/folders/10GIzGTLb7R4SXwlojgVbCUHqCuUTvpQe" TargetMode="External"/><Relationship Id="rId472" Type="http://schemas.openxmlformats.org/officeDocument/2006/relationships/hyperlink" Target="https://www.youtube.com/watch?v=fwSqR53v3RY" TargetMode="External"/><Relationship Id="rId350" Type="http://schemas.openxmlformats.org/officeDocument/2006/relationships/hyperlink" Target="https://www.youtube.com/watch?v=5yepkl_ZmAo" TargetMode="External"/><Relationship Id="rId471" Type="http://schemas.openxmlformats.org/officeDocument/2006/relationships/hyperlink" Target="https://drive.google.com/drive/folders/15mNSjvAr1qCwTnbY5Sk-3gTTmbTYbvpI" TargetMode="External"/><Relationship Id="rId470" Type="http://schemas.openxmlformats.org/officeDocument/2006/relationships/hyperlink" Target="https://drive.google.com/drive/folders/1u6dRUtwAekSifFC0QVY0oZpYHTmaJD--" TargetMode="External"/><Relationship Id="rId114" Type="http://schemas.openxmlformats.org/officeDocument/2006/relationships/hyperlink" Target="https://drive.google.com/drive/folders/1BmNS2APBsyOyCETbiE09-28UlkoSA4zk" TargetMode="External"/><Relationship Id="rId235" Type="http://schemas.openxmlformats.org/officeDocument/2006/relationships/hyperlink" Target="https://drive.google.com/drive/folders/12ALjCWouQqPNSXRvXOU86Czf1rPLeY8O" TargetMode="External"/><Relationship Id="rId356" Type="http://schemas.openxmlformats.org/officeDocument/2006/relationships/hyperlink" Target="https://www.youtube.com/watch?v=yH5ix3WT0is" TargetMode="External"/><Relationship Id="rId477" Type="http://schemas.openxmlformats.org/officeDocument/2006/relationships/hyperlink" Target="https://drive.google.com/drive/folders/1yRS-NqNpyTTUzOgeMsGQx3tVG_O97Byj?usp=sharing" TargetMode="External"/><Relationship Id="rId113" Type="http://schemas.openxmlformats.org/officeDocument/2006/relationships/hyperlink" Target="https://drive.google.com/drive/folders/1hXmsApANAdlRQ977QXb-vZc8DI-L34OP" TargetMode="External"/><Relationship Id="rId234" Type="http://schemas.openxmlformats.org/officeDocument/2006/relationships/hyperlink" Target="https://drive.google.com/drive/folders/1GHtFDoyfGkrfEKnYhJQA_WOlXTDvqIRx" TargetMode="External"/><Relationship Id="rId355" Type="http://schemas.openxmlformats.org/officeDocument/2006/relationships/hyperlink" Target="https://drive.google.com/drive/folders/1PF7NvrcN8DDVaAiIojHotrJ067R7zqLn" TargetMode="External"/><Relationship Id="rId476" Type="http://schemas.openxmlformats.org/officeDocument/2006/relationships/hyperlink" Target="https://mail.google.com/mail/u/0/?pli=1" TargetMode="External"/><Relationship Id="rId112" Type="http://schemas.openxmlformats.org/officeDocument/2006/relationships/hyperlink" Target="https://drive.google.com/drive/folders/1qxwdBIHN4nblc5ZCu5CaiXtZ5U1ohvoQ" TargetMode="External"/><Relationship Id="rId233" Type="http://schemas.openxmlformats.org/officeDocument/2006/relationships/hyperlink" Target="https://www.youtube.com/watch?v=bPykiLa7ecY" TargetMode="External"/><Relationship Id="rId354" Type="http://schemas.openxmlformats.org/officeDocument/2006/relationships/hyperlink" Target="https://www.youtube.com/watch?v=9TZw_xDAf9g" TargetMode="External"/><Relationship Id="rId475" Type="http://schemas.openxmlformats.org/officeDocument/2006/relationships/hyperlink" Target="https://drive.google.com/drive/folders/1fW7tcQq0p3rLEc52_2JLhB6KobjiGZB9" TargetMode="External"/><Relationship Id="rId111" Type="http://schemas.openxmlformats.org/officeDocument/2006/relationships/hyperlink" Target="https://drive.google.com/drive/folders/1z_q2G4JlOf21Bqm7bc8InPVxtljeotKt" TargetMode="External"/><Relationship Id="rId232" Type="http://schemas.openxmlformats.org/officeDocument/2006/relationships/hyperlink" Target="https://drive.google.com/drive/folders/1A2Ds2wshUe6dQOPFy_i3ShEw6dTPw1eQ" TargetMode="External"/><Relationship Id="rId353" Type="http://schemas.openxmlformats.org/officeDocument/2006/relationships/hyperlink" Target="https://drive.google.com/drive/folders/1h1ngRxV0siKSYIPgaddNroEIBCoYfQWb" TargetMode="External"/><Relationship Id="rId474" Type="http://schemas.openxmlformats.org/officeDocument/2006/relationships/hyperlink" Target="https://www.youtube.com/watch?v=YZvQKg2k02k" TargetMode="External"/><Relationship Id="rId305" Type="http://schemas.openxmlformats.org/officeDocument/2006/relationships/hyperlink" Target="https://drive.google.com/drive/folders/1B1JPN-WdFOggm2SIsQ2RiEsoQIuYGZX4" TargetMode="External"/><Relationship Id="rId426" Type="http://schemas.openxmlformats.org/officeDocument/2006/relationships/hyperlink" Target="https://www.youtube.com/watch?v=5Wa6ayuuzS4" TargetMode="External"/><Relationship Id="rId304" Type="http://schemas.openxmlformats.org/officeDocument/2006/relationships/hyperlink" Target="https://www.youtube.com/watch?v=8g2gklJV-Bk" TargetMode="External"/><Relationship Id="rId425" Type="http://schemas.openxmlformats.org/officeDocument/2006/relationships/hyperlink" Target="https://drive.google.com/drive/folders/1dZfAwAYAxJ-7nV2o6-ugHOw9dPjjV1AO" TargetMode="External"/><Relationship Id="rId303" Type="http://schemas.openxmlformats.org/officeDocument/2006/relationships/hyperlink" Target="https://drive.google.com/drive/folders/1m8Nd6SVO_do2KeAL37my_I2emvHQ_trL" TargetMode="External"/><Relationship Id="rId424" Type="http://schemas.openxmlformats.org/officeDocument/2006/relationships/hyperlink" Target="https://www.youtube.com/watch?v=bBPMn8y7pfo" TargetMode="External"/><Relationship Id="rId302" Type="http://schemas.openxmlformats.org/officeDocument/2006/relationships/hyperlink" Target="https://www.youtube.com/watch?v=LnWrDSvUodE" TargetMode="External"/><Relationship Id="rId423" Type="http://schemas.openxmlformats.org/officeDocument/2006/relationships/hyperlink" Target="https://drive.google.com/drive/folders/1qxvIMY5QB8a_msJZeZd83XnqAaFhKMgR" TargetMode="External"/><Relationship Id="rId309" Type="http://schemas.openxmlformats.org/officeDocument/2006/relationships/hyperlink" Target="https://drive.google.com/drive/folders/1glLCs47qXCu0ohsj4Fla9FIbssV-c5DF" TargetMode="External"/><Relationship Id="rId308" Type="http://schemas.openxmlformats.org/officeDocument/2006/relationships/hyperlink" Target="https://www.youtube.com/watch?v=Fq7IOqb81d4" TargetMode="External"/><Relationship Id="rId429" Type="http://schemas.openxmlformats.org/officeDocument/2006/relationships/hyperlink" Target="https://drive.google.com/drive/folders/1BoCQ5cLK_ulTkA6T2F1DG-Z4a5u5OiWi" TargetMode="External"/><Relationship Id="rId307" Type="http://schemas.openxmlformats.org/officeDocument/2006/relationships/hyperlink" Target="https://drive.google.com/drive/folders/1N2Ilfrv-oeBEJv1aloSwLQQgk1RG1dz3" TargetMode="External"/><Relationship Id="rId428" Type="http://schemas.openxmlformats.org/officeDocument/2006/relationships/hyperlink" Target="https://drive.google.com/drive/folders/1AI3gOwiR1AN2XMxympv47GW7u2sxmj00" TargetMode="External"/><Relationship Id="rId306" Type="http://schemas.openxmlformats.org/officeDocument/2006/relationships/hyperlink" Target="https://drive.google.com/drive/folders/1GiB2J5-KR13dZIooEoobEDLK-Y-iYN0H" TargetMode="External"/><Relationship Id="rId427" Type="http://schemas.openxmlformats.org/officeDocument/2006/relationships/hyperlink" Target="https://drive.google.com/drive/folders/1ez6wcLmGvPm8b6zGdrU_JBy9zXaw2-tw" TargetMode="External"/><Relationship Id="rId301" Type="http://schemas.openxmlformats.org/officeDocument/2006/relationships/hyperlink" Target="https://drive.google.com/drive/folders/1X03KBvrk93icg7Ll5_dKWbSPUFpnAVEI" TargetMode="External"/><Relationship Id="rId422" Type="http://schemas.openxmlformats.org/officeDocument/2006/relationships/hyperlink" Target="https://www.youtube.com/watch?v=DxPABNYTcv8" TargetMode="External"/><Relationship Id="rId300" Type="http://schemas.openxmlformats.org/officeDocument/2006/relationships/hyperlink" Target="https://drive.google.com/drive/folders/16WMVK0zMYmp-uT7pWFJpUnNqY9Rn5ARc" TargetMode="External"/><Relationship Id="rId421" Type="http://schemas.openxmlformats.org/officeDocument/2006/relationships/hyperlink" Target="https://drive.google.com/drive/folders/1s4YzMTxh_nn6N4kfvtUIrZDM_LEm09Wv" TargetMode="External"/><Relationship Id="rId420" Type="http://schemas.openxmlformats.org/officeDocument/2006/relationships/hyperlink" Target="https://www.youtube.com/watch?v=u-5YhFUwETs" TargetMode="External"/><Relationship Id="rId415" Type="http://schemas.openxmlformats.org/officeDocument/2006/relationships/hyperlink" Target="https://www.youtube.com/watch?v=EnXNQ-cNjUA" TargetMode="External"/><Relationship Id="rId414" Type="http://schemas.openxmlformats.org/officeDocument/2006/relationships/hyperlink" Target="https://drive.google.com/drive/folders/1X03KBvrk93icg7Ll5_dKWbSPUFpnAVEI" TargetMode="External"/><Relationship Id="rId413" Type="http://schemas.openxmlformats.org/officeDocument/2006/relationships/hyperlink" Target="https://www.youtube.com/watch?v=9OlAyJn_xyI" TargetMode="External"/><Relationship Id="rId412" Type="http://schemas.openxmlformats.org/officeDocument/2006/relationships/hyperlink" Target="https://drive.google.com/drive/folders/1B18zTkino-nMKC3BAv1ky0-BUUi11C5k" TargetMode="External"/><Relationship Id="rId419" Type="http://schemas.openxmlformats.org/officeDocument/2006/relationships/hyperlink" Target="https://drive.google.com/drive/folders/1s4YzMTxh_nn6N4kfvtUIrZDM_LEm09Wv" TargetMode="External"/><Relationship Id="rId418" Type="http://schemas.openxmlformats.org/officeDocument/2006/relationships/hyperlink" Target="https://www.youtube.com/watch?v=cFwDbcDoJBU" TargetMode="External"/><Relationship Id="rId417" Type="http://schemas.openxmlformats.org/officeDocument/2006/relationships/hyperlink" Target="https://drive.google.com/drive/folders/16Yk2MGyC46DSUyKdNCQRQ1b1DUpBc3Lf" TargetMode="External"/><Relationship Id="rId416" Type="http://schemas.openxmlformats.org/officeDocument/2006/relationships/hyperlink" Target="https://drive.google.com/drive/folders/1cKFvTDA2pBzw5uAKLTaATrY_JXkAd1xV" TargetMode="External"/><Relationship Id="rId411" Type="http://schemas.openxmlformats.org/officeDocument/2006/relationships/hyperlink" Target="https://www.youtube.com/watch?v=ZEI9t9WBoIY" TargetMode="External"/><Relationship Id="rId410" Type="http://schemas.openxmlformats.org/officeDocument/2006/relationships/hyperlink" Target="https://drive.google.com/drive/folders/1z7Q2xv1U-n9kx7wyx9yheesLMaLlGF27" TargetMode="External"/><Relationship Id="rId206" Type="http://schemas.openxmlformats.org/officeDocument/2006/relationships/hyperlink" Target="https://drive.google.com/drive/folders/1hx_0T4dMJ6uBzrAe5FYYfR2W_ThRQLgr" TargetMode="External"/><Relationship Id="rId327" Type="http://schemas.openxmlformats.org/officeDocument/2006/relationships/hyperlink" Target="https://www.youtube.com/watch?v=osA8q5CmG5o" TargetMode="External"/><Relationship Id="rId448" Type="http://schemas.openxmlformats.org/officeDocument/2006/relationships/hyperlink" Target="https://drive.google.com/drive/folders/1GA86e2uG-4pmgs7TyB5NlAcA8aEBnVR9" TargetMode="External"/><Relationship Id="rId205" Type="http://schemas.openxmlformats.org/officeDocument/2006/relationships/hyperlink" Target="https://drive.google.com/drive/folders/1aOaswcBWWf5ZBzEX4gQhy0FJQlE2XwX3?usp=share_link" TargetMode="External"/><Relationship Id="rId326" Type="http://schemas.openxmlformats.org/officeDocument/2006/relationships/hyperlink" Target="https://drive.google.com/drive/folders/1cgTjnEpBZTqZgPbKU2e1mWp0X8ZqkxdL" TargetMode="External"/><Relationship Id="rId447" Type="http://schemas.openxmlformats.org/officeDocument/2006/relationships/hyperlink" Target="https://drive.google.com/drive/folders/1MbedjpseVoDsAeGgGpgCytV-YCFrQdh5" TargetMode="External"/><Relationship Id="rId204" Type="http://schemas.openxmlformats.org/officeDocument/2006/relationships/hyperlink" Target="https://drive.google.com/drive/folders/1djVRlfNUWYwLVbngQWK1rglz7tGeq1oq" TargetMode="External"/><Relationship Id="rId325" Type="http://schemas.openxmlformats.org/officeDocument/2006/relationships/hyperlink" Target="https://www.youtube.com/watch?v=osA8q5CmG5o" TargetMode="External"/><Relationship Id="rId446" Type="http://schemas.openxmlformats.org/officeDocument/2006/relationships/hyperlink" Target="https://drive.google.com/drive/folders/1_LMw2rmhCWPabp5_19abzWF5l6hk1X1B" TargetMode="External"/><Relationship Id="rId203" Type="http://schemas.openxmlformats.org/officeDocument/2006/relationships/hyperlink" Target="https://drive.google.com/drive/folders/1nXS6GRMp_EqBt27wb5blIrqn1QRmMJcN" TargetMode="External"/><Relationship Id="rId324" Type="http://schemas.openxmlformats.org/officeDocument/2006/relationships/hyperlink" Target="https://drive.google.com/drive/folders/1cgTjnEpBZTqZgPbKU2e1mWp0X8ZqkxdL" TargetMode="External"/><Relationship Id="rId445" Type="http://schemas.openxmlformats.org/officeDocument/2006/relationships/hyperlink" Target="https://www.youtube.com/watch?v=ZEI9t9WBoIY&amp;list=PL5BiOmjus8pHJxF6kuaGouJufH-sBOLqH" TargetMode="External"/><Relationship Id="rId209" Type="http://schemas.openxmlformats.org/officeDocument/2006/relationships/hyperlink" Target="https://drive.google.com/drive/folders/1hOLN6LzOdGPWl62ZDHzIjw-HeY31ULyz?usp=share_link" TargetMode="External"/><Relationship Id="rId208" Type="http://schemas.openxmlformats.org/officeDocument/2006/relationships/hyperlink" Target="https://drive.google.com/drive/folders/1baplDpWjtUCHTlOveKMbJEkq4POCqsYg" TargetMode="External"/><Relationship Id="rId329" Type="http://schemas.openxmlformats.org/officeDocument/2006/relationships/hyperlink" Target="https://www.youtube.com/watch?v=A0dRfUpMaqY" TargetMode="External"/><Relationship Id="rId207" Type="http://schemas.openxmlformats.org/officeDocument/2006/relationships/hyperlink" Target="https://drive.google.com/drive/folders/1hNeDuglNc8zBapIBz-OYuOKOoJbdqwwq" TargetMode="External"/><Relationship Id="rId328" Type="http://schemas.openxmlformats.org/officeDocument/2006/relationships/hyperlink" Target="https://drive.google.com/drive/folders/1cgTjnEpBZTqZgPbKU2e1mWp0X8ZqkxdL" TargetMode="External"/><Relationship Id="rId449" Type="http://schemas.openxmlformats.org/officeDocument/2006/relationships/hyperlink" Target="https://www.youtube.com/watch?v=kXN4mU6XfCI" TargetMode="External"/><Relationship Id="rId440" Type="http://schemas.openxmlformats.org/officeDocument/2006/relationships/hyperlink" Target="https://www.youtube.com/watch?v=uDvlE4bf5n4" TargetMode="External"/><Relationship Id="rId202" Type="http://schemas.openxmlformats.org/officeDocument/2006/relationships/hyperlink" Target="https://drive.google.com/drive/folders/1Wi4Zq1L-iMHnC6GBowZ3UdGdTwoLt5Ta" TargetMode="External"/><Relationship Id="rId323" Type="http://schemas.openxmlformats.org/officeDocument/2006/relationships/hyperlink" Target="https://www.youtube.com/watch?v=osA8q5CmG5o" TargetMode="External"/><Relationship Id="rId444" Type="http://schemas.openxmlformats.org/officeDocument/2006/relationships/hyperlink" Target="https://drive.google.com/drive/folders/1h-g_w0Wh_eANPiZ8wiScTXk8Wigv7sLS" TargetMode="External"/><Relationship Id="rId201" Type="http://schemas.openxmlformats.org/officeDocument/2006/relationships/hyperlink" Target="https://drive.google.com/drive/folders/1emilo7pKaK2tDUrgtu4OuIVb3YdBuyAf" TargetMode="External"/><Relationship Id="rId322" Type="http://schemas.openxmlformats.org/officeDocument/2006/relationships/hyperlink" Target="https://drive.google.com/drive/folders/1u5Xvj1vo4-wUSpWvSKttVSgSJJXC27Ob" TargetMode="External"/><Relationship Id="rId443" Type="http://schemas.openxmlformats.org/officeDocument/2006/relationships/hyperlink" Target="https://www.youtube.com/watch?v=MhQM5croef0" TargetMode="External"/><Relationship Id="rId200" Type="http://schemas.openxmlformats.org/officeDocument/2006/relationships/hyperlink" Target="https://drive.google.com/drive/folders/1P4skRe-YZmWng20r-dGS56c8SaNtsWo0" TargetMode="External"/><Relationship Id="rId321" Type="http://schemas.openxmlformats.org/officeDocument/2006/relationships/hyperlink" Target="https://www.youtube.com/watch?v=7WoC6KKgmjg" TargetMode="External"/><Relationship Id="rId442" Type="http://schemas.openxmlformats.org/officeDocument/2006/relationships/hyperlink" Target="https://drive.google.com/drive/folders/1Wqw4g0tjXebOdBrQuWwJuBbDhXpqq8LE" TargetMode="External"/><Relationship Id="rId320" Type="http://schemas.openxmlformats.org/officeDocument/2006/relationships/hyperlink" Target="https://drive.google.com/drive/folders/1t3JxnhN5viRbXIEx6-DrFMzyHubNuxbt" TargetMode="External"/><Relationship Id="rId441" Type="http://schemas.openxmlformats.org/officeDocument/2006/relationships/hyperlink" Target="https://drive.google.com/drive/folders/1jyRSkpiE-Hq-mzgCtUF63TREH44qrmcT" TargetMode="External"/><Relationship Id="rId316" Type="http://schemas.openxmlformats.org/officeDocument/2006/relationships/hyperlink" Target="https://drive.google.com/drive/folders/1Ngr6v88cieRd9MRwEGT3jBzNnTfg1XgS" TargetMode="External"/><Relationship Id="rId437" Type="http://schemas.openxmlformats.org/officeDocument/2006/relationships/hyperlink" Target="https://drive.google.com/drive/folders/1orQMWPbUYe0WRujKtYjK2H4xqrzNMOJ6" TargetMode="External"/><Relationship Id="rId315" Type="http://schemas.openxmlformats.org/officeDocument/2006/relationships/hyperlink" Target="https://drive.google.com/drive/folders/1ZFwP9HA6K3_U8fm0V7tVSfJLxpk0JjwA" TargetMode="External"/><Relationship Id="rId436" Type="http://schemas.openxmlformats.org/officeDocument/2006/relationships/hyperlink" Target="https://www.youtube.com/watch?v=zND-p15BUhk" TargetMode="External"/><Relationship Id="rId314" Type="http://schemas.openxmlformats.org/officeDocument/2006/relationships/hyperlink" Target="https://drive.google.com/drive/folders/1YbHsT9P1RGm68dX-QLtf9m4Sl2yjv5Y1" TargetMode="External"/><Relationship Id="rId435" Type="http://schemas.openxmlformats.org/officeDocument/2006/relationships/hyperlink" Target="https://drive.google.com/drive/folders/1vQA82lGE2UJt8Yo8Ulj3NrbQqgNfdhet" TargetMode="External"/><Relationship Id="rId313" Type="http://schemas.openxmlformats.org/officeDocument/2006/relationships/hyperlink" Target="https://drive.google.com/drive/folders/1L4yFwdO-qvAQNx0XC0LYTRxUOo6EwuBG" TargetMode="External"/><Relationship Id="rId434" Type="http://schemas.openxmlformats.org/officeDocument/2006/relationships/hyperlink" Target="https://drive.google.com/drive/folders/1D8HNxJhlj7ipjVV_TINcQOPgHQj83Pq7" TargetMode="External"/><Relationship Id="rId319" Type="http://schemas.openxmlformats.org/officeDocument/2006/relationships/hyperlink" Target="https://drive.google.com/drive/folders/16PYBK-Pe9I9LsGdVnsw4BkZB7Jm6UM_m" TargetMode="External"/><Relationship Id="rId318" Type="http://schemas.openxmlformats.org/officeDocument/2006/relationships/hyperlink" Target="https://drive.google.com/drive/folders/1e-0TFl-7ZkPO8bQEy_Q25aNDVOlcG4sD" TargetMode="External"/><Relationship Id="rId439" Type="http://schemas.openxmlformats.org/officeDocument/2006/relationships/hyperlink" Target="https://drive.google.com/drive/folders/1T-NjtZ49sROw0wJcIPUO_LPrrxrQr-KI" TargetMode="External"/><Relationship Id="rId317" Type="http://schemas.openxmlformats.org/officeDocument/2006/relationships/hyperlink" Target="https://www.youtube.com/watch?v=ZFr1Ymlrnxs" TargetMode="External"/><Relationship Id="rId438" Type="http://schemas.openxmlformats.org/officeDocument/2006/relationships/hyperlink" Target="https://www.youtube.com/watch?v=rBZbwY506sU" TargetMode="External"/><Relationship Id="rId312" Type="http://schemas.openxmlformats.org/officeDocument/2006/relationships/hyperlink" Target="https://drive.google.com/drive/folders/1Be8M2U8aMJ_W6Sn8NUreODsBEG95gXPy" TargetMode="External"/><Relationship Id="rId433" Type="http://schemas.openxmlformats.org/officeDocument/2006/relationships/hyperlink" Target="https://www.youtube.com/watch?v=8A3CoCo3CbU" TargetMode="External"/><Relationship Id="rId311" Type="http://schemas.openxmlformats.org/officeDocument/2006/relationships/hyperlink" Target="https://drive.google.com/drive/folders/1YanpfmK7xNzxlqytUXLYSZOxF6Zz2mqR" TargetMode="External"/><Relationship Id="rId432" Type="http://schemas.openxmlformats.org/officeDocument/2006/relationships/hyperlink" Target="https://drive.google.com/drive/folders/1wKvG7IxPPFpKIuiYC-8MHUtFIPV_ys1Q" TargetMode="External"/><Relationship Id="rId310" Type="http://schemas.openxmlformats.org/officeDocument/2006/relationships/hyperlink" Target="https://drive.google.com/drive/folders/1VOknSGnksDnhrKXyUFUE5IMKFBhisFhB" TargetMode="External"/><Relationship Id="rId431" Type="http://schemas.openxmlformats.org/officeDocument/2006/relationships/hyperlink" Target="https://www.youtube.com/watch?v=kXN4mU6XfCI" TargetMode="External"/><Relationship Id="rId430" Type="http://schemas.openxmlformats.org/officeDocument/2006/relationships/hyperlink" Target="https://drive.google.com/drive/folders/1l8e-oQ1MwVJCx55Nmjl8LtEE5Z0dI4nA" TargetMode="External"/></Relationships>
</file>

<file path=xl/worksheets/_rels/sheet8.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drive.google.com/open?id=1MDzBne03uzFX3QEgr2SPfX_GFaHoPZP4" TargetMode="External"/><Relationship Id="rId3" Type="http://schemas.openxmlformats.org/officeDocument/2006/relationships/hyperlink" Target="https://drive.google.com/open?id=1GNH64uBd5F1abptXdgnAy0OpKLnMktI9" TargetMode="External"/><Relationship Id="rId4" Type="http://schemas.openxmlformats.org/officeDocument/2006/relationships/hyperlink" Target="https://drive.google.com/open?id=1eq7vzi1pNv0B4K6ErDdcwTopQX2x7bm0" TargetMode="External"/><Relationship Id="rId9" Type="http://schemas.openxmlformats.org/officeDocument/2006/relationships/hyperlink" Target="https://drive.google.com/open?id=1PEdL3vqA2w0W1GoNv1ixPff1OzaO-qt2" TargetMode="External"/><Relationship Id="rId5" Type="http://schemas.openxmlformats.org/officeDocument/2006/relationships/hyperlink" Target="https://drive.google.com/open?id=1481hzMEUhT6E4yEUckdoY1aJF1oA9cf5" TargetMode="External"/><Relationship Id="rId6" Type="http://schemas.openxmlformats.org/officeDocument/2006/relationships/hyperlink" Target="https://drive.google.com/open?id=1agvL_7XsMn06x6u8SwDaVQ52E4t0kboj" TargetMode="External"/><Relationship Id="rId7" Type="http://schemas.openxmlformats.org/officeDocument/2006/relationships/hyperlink" Target="https://drive.google.com/open?id=1V-BLSBPb0BC3lkeLxO1yECNNdEnSgeIa" TargetMode="External"/><Relationship Id="rId8" Type="http://schemas.openxmlformats.org/officeDocument/2006/relationships/hyperlink" Target="https://drive.google.com/open?id=1NZLtNC8NV_MxZGhfWsISfO_bVOtjqJ7r" TargetMode="External"/><Relationship Id="rId40" Type="http://schemas.openxmlformats.org/officeDocument/2006/relationships/hyperlink" Target="https://drive.google.com/file/d/1CUPU2vT6mv1XmKdLd5aI59q8s51eOtH3/view?usp=sharing" TargetMode="External"/><Relationship Id="rId42" Type="http://schemas.openxmlformats.org/officeDocument/2006/relationships/hyperlink" Target="https://drive.google.com/file/d/1FQ4pj7e34Jnr_OeOCQXpKC5q7H7ebcQ7/view?usp=sharing" TargetMode="External"/><Relationship Id="rId41" Type="http://schemas.openxmlformats.org/officeDocument/2006/relationships/hyperlink" Target="https://drive.google.com/file/d/1ypLtUKY2Cj3eOb9UHBj_4RwmIj-qdE_f/view?usp=sharing" TargetMode="External"/><Relationship Id="rId44" Type="http://schemas.openxmlformats.org/officeDocument/2006/relationships/hyperlink" Target="https://drive.google.com/file/d/1WQzmDvBFpT1J2TRH-OoXA4Dsw14aIlnS/view?usp=sharing" TargetMode="External"/><Relationship Id="rId43" Type="http://schemas.openxmlformats.org/officeDocument/2006/relationships/hyperlink" Target="https://drive.google.com/file/d/1PE0O9z_9VmeD4uTpIWnTdCdEtsFHwFol/view?usp=sharing" TargetMode="External"/><Relationship Id="rId46" Type="http://schemas.openxmlformats.org/officeDocument/2006/relationships/hyperlink" Target="https://drive.google.com/file/d/135Qa-uI_ClFV7XJYM5cvOpwbzrmTrUhW/view?usp=sharing" TargetMode="External"/><Relationship Id="rId45" Type="http://schemas.openxmlformats.org/officeDocument/2006/relationships/hyperlink" Target="https://drive.google.com/file/d/1TLEm0Fq_I2IkZNKQaFwyyChrawxqYv7o/view?usp=sharing" TargetMode="External"/><Relationship Id="rId48" Type="http://schemas.openxmlformats.org/officeDocument/2006/relationships/hyperlink" Target="https://drive.google.com/file/d/14JdKVqZ7KCFadTuwwaXSVIj5W1OjxvsP/view?usp=sharing" TargetMode="External"/><Relationship Id="rId47" Type="http://schemas.openxmlformats.org/officeDocument/2006/relationships/hyperlink" Target="https://drive.google.com/file/d/1z39R3mQEjNWaxiczrE9YAdloL27m0coX/view?usp=sharing" TargetMode="External"/><Relationship Id="rId49" Type="http://schemas.openxmlformats.org/officeDocument/2006/relationships/hyperlink" Target="https://drive.google.com/file/d/1kaq7rS5q9NnYpMI93g6K_5tQJFVZb0_g/view?usp=sharing" TargetMode="External"/><Relationship Id="rId31" Type="http://schemas.openxmlformats.org/officeDocument/2006/relationships/hyperlink" Target="https://drive.google.com/file/d/14PVmUX_Gs4-r5cEvONXCJy2_169sQ-2S/view?usp=sharing" TargetMode="External"/><Relationship Id="rId30" Type="http://schemas.openxmlformats.org/officeDocument/2006/relationships/hyperlink" Target="https://drive.google.com/file/d/17fapVu3u-wfC_dWc4oge5lRa_p3ZTskG/view?usp=sharing" TargetMode="External"/><Relationship Id="rId33" Type="http://schemas.openxmlformats.org/officeDocument/2006/relationships/hyperlink" Target="https://drive.google.com/file/d/1ufq0qU4FO-caIrXpsQV4OB7WCiq6NVKV/view?usp=sharing" TargetMode="External"/><Relationship Id="rId32" Type="http://schemas.openxmlformats.org/officeDocument/2006/relationships/hyperlink" Target="https://drive.google.com/file/d/1fGfPJrSy3HlfCdTZGxSRNFba-bKxbuhD/view?usp=sharing" TargetMode="External"/><Relationship Id="rId35" Type="http://schemas.openxmlformats.org/officeDocument/2006/relationships/hyperlink" Target="https://drive.google.com/file/d/1zN_06wn1zdki2ZGJGgtWjiHqHx-EkR8j/view?usp=sharing" TargetMode="External"/><Relationship Id="rId34" Type="http://schemas.openxmlformats.org/officeDocument/2006/relationships/hyperlink" Target="https://drive.google.com/file/d/1mYxrb15TffPkqvECy9gp_qFAyZeLhqS8/view?usp=sharing" TargetMode="External"/><Relationship Id="rId37" Type="http://schemas.openxmlformats.org/officeDocument/2006/relationships/hyperlink" Target="https://drive.google.com/file/d/1a5iodu_ZHpHXQTd-xa-oBemWWxqjS4qr/view?usp=sharing" TargetMode="External"/><Relationship Id="rId36" Type="http://schemas.openxmlformats.org/officeDocument/2006/relationships/hyperlink" Target="https://drive.google.com/file/d/1rUa8zhQioEhrm6j9srYmsHkXzlkiG-RV/view?usp=sharing" TargetMode="External"/><Relationship Id="rId39" Type="http://schemas.openxmlformats.org/officeDocument/2006/relationships/hyperlink" Target="https://drive.google.com/file/d/1yY5S0ticqZ55lMyysrMRDGCApTDvHenq/view?usp=sharing" TargetMode="External"/><Relationship Id="rId38" Type="http://schemas.openxmlformats.org/officeDocument/2006/relationships/hyperlink" Target="https://drive.google.com/file/d/1kdiqYPV1pMW6td5oGMTDLLNkUrl85OUV/view?usp=sharing" TargetMode="External"/><Relationship Id="rId20" Type="http://schemas.openxmlformats.org/officeDocument/2006/relationships/hyperlink" Target="https://drive.google.com/open?id=1bSJ4nWQxcdb0NwSWE37xjQn9h9FV2so-" TargetMode="External"/><Relationship Id="rId22" Type="http://schemas.openxmlformats.org/officeDocument/2006/relationships/hyperlink" Target="https://drive.google.com/open?id=1PjQm1Mm9dnej55TPHOVQIY2uLHEAA40H" TargetMode="External"/><Relationship Id="rId21" Type="http://schemas.openxmlformats.org/officeDocument/2006/relationships/hyperlink" Target="https://drive.google.com/open?id=1NFUOd_mHJo59UHshLCAwswBRwUc03p6b" TargetMode="External"/><Relationship Id="rId24" Type="http://schemas.openxmlformats.org/officeDocument/2006/relationships/hyperlink" Target="https://drive.google.com/open?id=1VwgLcO4-5rGtQKMqdNHFPyXknE4dvzZC" TargetMode="External"/><Relationship Id="rId23" Type="http://schemas.openxmlformats.org/officeDocument/2006/relationships/hyperlink" Target="https://drive.google.com/open?id=1ek2MRU6Nm_MTZIesWn0PeXU_rXuWPz7s" TargetMode="External"/><Relationship Id="rId26" Type="http://schemas.openxmlformats.org/officeDocument/2006/relationships/hyperlink" Target="https://drive.google.com/open?id=1XgEm4LfmKdmHkRYJZXvEGRUfh_Qrd7H6" TargetMode="External"/><Relationship Id="rId25" Type="http://schemas.openxmlformats.org/officeDocument/2006/relationships/hyperlink" Target="https://drive.google.com/open?id=1Nn6xiGkhaqp2o32Jx4vbY43-tMupPzrE" TargetMode="External"/><Relationship Id="rId28" Type="http://schemas.openxmlformats.org/officeDocument/2006/relationships/hyperlink" Target="https://drive.google.com/file/d/11edOQt_Jr0nuWmmVQVrOP-5rawrEHm-y/view?usp=sharing" TargetMode="External"/><Relationship Id="rId27" Type="http://schemas.openxmlformats.org/officeDocument/2006/relationships/hyperlink" Target="https://drive.google.com/open?id=1rOV3PawkcwJPADT2yr6Uszqcaxv_tuCU" TargetMode="External"/><Relationship Id="rId29" Type="http://schemas.openxmlformats.org/officeDocument/2006/relationships/hyperlink" Target="https://drive.google.com/file/d/1R1EKEYgAYMNLoP_M4ykDM9N2_VH_BKdi/view?usp=sharing" TargetMode="External"/><Relationship Id="rId11" Type="http://schemas.openxmlformats.org/officeDocument/2006/relationships/hyperlink" Target="https://drive.google.com/open?id=1kG1gGS9jR1hc_G1zCgZTKSNM4yCm6C8y" TargetMode="External"/><Relationship Id="rId10" Type="http://schemas.openxmlformats.org/officeDocument/2006/relationships/hyperlink" Target="https://drive.google.com/open?id=1D7Tan7G6-kz9xYF4f4Zl0dZvyAJvzyyW" TargetMode="External"/><Relationship Id="rId13" Type="http://schemas.openxmlformats.org/officeDocument/2006/relationships/hyperlink" Target="https://drive.google.com/open?id=1nVUhVVShZ-GUYOs3ob1tg09WU9-nYMrG" TargetMode="External"/><Relationship Id="rId12" Type="http://schemas.openxmlformats.org/officeDocument/2006/relationships/hyperlink" Target="https://drive.google.com/open?id=1H6TOaJXuaEr6PhX16g7tTRGw7jVQVKJF" TargetMode="External"/><Relationship Id="rId15" Type="http://schemas.openxmlformats.org/officeDocument/2006/relationships/hyperlink" Target="https://drive.google.com/open?id=1I9veqsQEfFbgG9cBub-8Dws24VcMNip3" TargetMode="External"/><Relationship Id="rId14" Type="http://schemas.openxmlformats.org/officeDocument/2006/relationships/hyperlink" Target="https://drive.google.com/open?id=19pc8P_dC-L8uYKK_qzVRAu76VRR2tx8L" TargetMode="External"/><Relationship Id="rId17" Type="http://schemas.openxmlformats.org/officeDocument/2006/relationships/hyperlink" Target="https://drive.google.com/open?id=1ztoeT1BRRD6Gowe_c-S7Gj_cgJyzJz3L" TargetMode="External"/><Relationship Id="rId16" Type="http://schemas.openxmlformats.org/officeDocument/2006/relationships/hyperlink" Target="https://drive.google.com/open?id=1XgEm4LfmKdmHkRYJZXvEGRUfh_Qrd7H6" TargetMode="External"/><Relationship Id="rId19" Type="http://schemas.openxmlformats.org/officeDocument/2006/relationships/hyperlink" Target="https://drive.google.com/open?id=1Bgfe3gZEZoGxSEQ4s9C_jp5ilClnvWZH" TargetMode="External"/><Relationship Id="rId18" Type="http://schemas.openxmlformats.org/officeDocument/2006/relationships/hyperlink" Target="https://drive.google.com/open?id=1oSXKiV4eyVdpMOGVclJRxinE5ZwP958z" TargetMode="External"/><Relationship Id="rId84" Type="http://schemas.openxmlformats.org/officeDocument/2006/relationships/hyperlink" Target="https://drive.google.com/file/d/1ZWp0mmUFCumi9NR04XAGrw26NK7HFJiM/view?usp=sharing" TargetMode="External"/><Relationship Id="rId83" Type="http://schemas.openxmlformats.org/officeDocument/2006/relationships/hyperlink" Target="https://drive.google.com/file/d/1NvugGZz3KcWTmupiEL29V1s0VSEjOghu/view?usp=sharing" TargetMode="External"/><Relationship Id="rId86" Type="http://schemas.openxmlformats.org/officeDocument/2006/relationships/hyperlink" Target="https://drive.google.com/file/d/1N2oHBj157Qk_R73hXzJ5oMQOpMHkil5l/view?usp=sharing" TargetMode="External"/><Relationship Id="rId85" Type="http://schemas.openxmlformats.org/officeDocument/2006/relationships/hyperlink" Target="https://drive.google.com/file/d/129ZgnVjm0VFSyZKcCkJyreyeiOISMwk4/view?usp=drive_link" TargetMode="External"/><Relationship Id="rId88" Type="http://schemas.openxmlformats.org/officeDocument/2006/relationships/hyperlink" Target="https://drive.google.com/file/d/1-SIsMRKUJE7seYthQ7y5D5yyS75F17Ja/view?usp=sharing" TargetMode="External"/><Relationship Id="rId87" Type="http://schemas.openxmlformats.org/officeDocument/2006/relationships/hyperlink" Target="https://drive.google.com/drive/folders/1hjAedMINoU-djVvuouRtHQ-Sg8Ws8HYM?usp=sharing" TargetMode="External"/><Relationship Id="rId89" Type="http://schemas.openxmlformats.org/officeDocument/2006/relationships/hyperlink" Target="https://drive.google.com/drive/folders/1O0zipVC2hZ1XP5PXk8-JUWR62BFvTiFm?usp=sharing" TargetMode="External"/><Relationship Id="rId80" Type="http://schemas.openxmlformats.org/officeDocument/2006/relationships/hyperlink" Target="https://drive.google.com/file/d/1sFGFzUyVRGbs_ujEdxakcnS0XS0XVfsp/view?usp=sharing" TargetMode="External"/><Relationship Id="rId82" Type="http://schemas.openxmlformats.org/officeDocument/2006/relationships/hyperlink" Target="https://drive.google.com/file/d/1v9IsCQJtPH45lioHRWKGp7rYXR8S-am6/view?usp=sharing" TargetMode="External"/><Relationship Id="rId81" Type="http://schemas.openxmlformats.org/officeDocument/2006/relationships/hyperlink" Target="https://drive.google.com/file/d/1HflCSCaT-scb5xg9jdAMqq4wRuqL90CC/view?usp=sharing" TargetMode="External"/><Relationship Id="rId73" Type="http://schemas.openxmlformats.org/officeDocument/2006/relationships/hyperlink" Target="https://drive.google.com/file/d/1CCtGADUKuADXmCWLmcWzZBs8Yri9VgDU/view?usp=sharing" TargetMode="External"/><Relationship Id="rId72" Type="http://schemas.openxmlformats.org/officeDocument/2006/relationships/hyperlink" Target="https://drive.google.com/file/d/1ALlScX3e9pvuIVSWucPKCOziLjV1KZEd/view?usp=sharing" TargetMode="External"/><Relationship Id="rId75" Type="http://schemas.openxmlformats.org/officeDocument/2006/relationships/hyperlink" Target="https://drive.google.com/file/d/1Ia1SvzSRWZLJTOSPGQpJWQxGj_kMFfem/view?usp=sharing" TargetMode="External"/><Relationship Id="rId74" Type="http://schemas.openxmlformats.org/officeDocument/2006/relationships/hyperlink" Target="https://drive.google.com/file/d/1CCtGADUKuADXmCWLmcWzZBs8Yri9VgDU/view?usp=sharing" TargetMode="External"/><Relationship Id="rId77" Type="http://schemas.openxmlformats.org/officeDocument/2006/relationships/hyperlink" Target="https://drive.google.com/file/d/1rsTZjEupbzGSASU3WrZPrckiWVcWRCQZ/view?usp=share_link" TargetMode="External"/><Relationship Id="rId76" Type="http://schemas.openxmlformats.org/officeDocument/2006/relationships/hyperlink" Target="https://drive.google.com/file/d/1o_3pqnYprzKLKEfkxk72Hp8W9Ao_lXZe/view?usp=sharing" TargetMode="External"/><Relationship Id="rId79" Type="http://schemas.openxmlformats.org/officeDocument/2006/relationships/hyperlink" Target="https://drive.google.com/file/d/18cLEqwfruOE8j8VR-b-yeKnwc0DwocKD/view?usp=share_link" TargetMode="External"/><Relationship Id="rId78" Type="http://schemas.openxmlformats.org/officeDocument/2006/relationships/hyperlink" Target="https://drive.google.com/file/d/10JBFIliswq0zrdIBNyvugY8PSe6xiEZY/view?usp=sharing" TargetMode="External"/><Relationship Id="rId71" Type="http://schemas.openxmlformats.org/officeDocument/2006/relationships/hyperlink" Target="https://drive.google.com/file/d/1lLdmpIcIeR88toqVCKQxXkjuiCYTt-mZ/view?usp=sharing" TargetMode="External"/><Relationship Id="rId70" Type="http://schemas.openxmlformats.org/officeDocument/2006/relationships/hyperlink" Target="https://drive.google.com/file/d/1ZW_kD_yQg8412LXdhq-l0V5O1imKNHrq/view?usp=sharing" TargetMode="External"/><Relationship Id="rId62" Type="http://schemas.openxmlformats.org/officeDocument/2006/relationships/hyperlink" Target="https://drive.google.com/file/d/19Q2kJCbAAm7hHAuJd3aQ-e6BH6bcU7bK/view?usp=sharing" TargetMode="External"/><Relationship Id="rId61" Type="http://schemas.openxmlformats.org/officeDocument/2006/relationships/hyperlink" Target="https://drive.google.com/file/d/19Q2kJCbAAm7hHAuJd3aQ-e6BH6bcU7bK/view?usp=sharing" TargetMode="External"/><Relationship Id="rId64" Type="http://schemas.openxmlformats.org/officeDocument/2006/relationships/hyperlink" Target="https://drive.google.com/file/d/1J5dYDgt0deYdqCa8DUIuVI5eRs8oUnGk/view?usp=sharing" TargetMode="External"/><Relationship Id="rId63" Type="http://schemas.openxmlformats.org/officeDocument/2006/relationships/hyperlink" Target="https://drive.google.com/file/d/134Y5C63erOUCEhKq1aVp6iZ_mSAe8kw8/view?usp=sharing" TargetMode="External"/><Relationship Id="rId66" Type="http://schemas.openxmlformats.org/officeDocument/2006/relationships/hyperlink" Target="https://drive.google.com/file/d/1Vr0oElkLOAMwF_zZgz5addBmw6rUeaHV/view?usp=sharing" TargetMode="External"/><Relationship Id="rId65" Type="http://schemas.openxmlformats.org/officeDocument/2006/relationships/hyperlink" Target="https://drive.google.com/file/d/1s8HY5aFGsTEQF9BbEf5PTIP11A__CUa3/view?usp=sharing" TargetMode="External"/><Relationship Id="rId68" Type="http://schemas.openxmlformats.org/officeDocument/2006/relationships/hyperlink" Target="https://drive.google.com/file/d/1sHqRiAarjIvygSVOoHxvfojjvLmR--x4/view?usp=sharing" TargetMode="External"/><Relationship Id="rId67" Type="http://schemas.openxmlformats.org/officeDocument/2006/relationships/hyperlink" Target="https://drive.google.com/file/d/1WzyD1RmWrSeRaIOd57MJLyCnInQv3LLQ/view?usp=sharing" TargetMode="External"/><Relationship Id="rId60" Type="http://schemas.openxmlformats.org/officeDocument/2006/relationships/hyperlink" Target="https://drive.google.com/file/d/1Y7vIZg9OVc7IJ6YaVAc2EkCDcMpYJn_q/view?usp=sharing" TargetMode="External"/><Relationship Id="rId69" Type="http://schemas.openxmlformats.org/officeDocument/2006/relationships/hyperlink" Target="https://drive.google.com/file/d/1sHqRiAarjIvygSVOoHxvfojjvLmR--x4/view?usp=sharing" TargetMode="External"/><Relationship Id="rId51" Type="http://schemas.openxmlformats.org/officeDocument/2006/relationships/hyperlink" Target="https://drive.google.com/file/d/1xcCmYG9IANcIrTRY900Bakx1h3lexkSI/view?usp=sharing" TargetMode="External"/><Relationship Id="rId50" Type="http://schemas.openxmlformats.org/officeDocument/2006/relationships/hyperlink" Target="https://drive.google.com/file/d/17nJ0lyE-HwqYGgUaHBV2f-CygWgAF0A9/view?usp=sharing" TargetMode="External"/><Relationship Id="rId53" Type="http://schemas.openxmlformats.org/officeDocument/2006/relationships/hyperlink" Target="https://drive.google.com/file/d/1Z6-lU2JtAaUy4XfGHwfx2A41dPoAU5e7/view?usp=sharing" TargetMode="External"/><Relationship Id="rId52" Type="http://schemas.openxmlformats.org/officeDocument/2006/relationships/hyperlink" Target="https://drive.google.com/file/d/1D11A2bgWaISyJ6UA3bIdnmQ2U3Lc2l13/view?usp=sharing" TargetMode="External"/><Relationship Id="rId55" Type="http://schemas.openxmlformats.org/officeDocument/2006/relationships/hyperlink" Target="https://drive.google.com/file/d/1o-CMSzRESGEPrW9YOKUpEFCFDF4nt77C/view?usp=sharing" TargetMode="External"/><Relationship Id="rId54" Type="http://schemas.openxmlformats.org/officeDocument/2006/relationships/hyperlink" Target="https://drive.google.com/file/d/1hNUqTch96D2KkIhN4QazuW6NzgxSu8fx/view?usp=sharing" TargetMode="External"/><Relationship Id="rId57" Type="http://schemas.openxmlformats.org/officeDocument/2006/relationships/hyperlink" Target="https://drive.google.com/file/d/1N9DbhdDGaFdIUwkjzUG0mYDpXzRUjp3k/view?usp=sharing" TargetMode="External"/><Relationship Id="rId56" Type="http://schemas.openxmlformats.org/officeDocument/2006/relationships/hyperlink" Target="https://drive.google.com/file/d/1Kvwx-accT8PQ8_CH7hbQZ1rgOtU1TCDF/view?usp=sharing" TargetMode="External"/><Relationship Id="rId59" Type="http://schemas.openxmlformats.org/officeDocument/2006/relationships/hyperlink" Target="https://drive.google.com/file/d/1hw73z7QSPqsF7oseq5ae93NbSUrCa1ih/view?usp=sharing" TargetMode="External"/><Relationship Id="rId58" Type="http://schemas.openxmlformats.org/officeDocument/2006/relationships/hyperlink" Target="https://drive.google.com/file/d/110nac3O3iphIMUViiFRjrMIWQvQfGdms/view?usp=sharing" TargetMode="External"/><Relationship Id="rId107" Type="http://schemas.openxmlformats.org/officeDocument/2006/relationships/hyperlink" Target="https://drive.google.com/drive/folders/1kbXJEWn1mmeyXemcWWwRypin9i3LdBRU?usp=sharing" TargetMode="External"/><Relationship Id="rId106" Type="http://schemas.openxmlformats.org/officeDocument/2006/relationships/hyperlink" Target="https://drive.google.com/file/d/1-ogCf1aDCMYpNXUxLk1gqPMb4h1-8bdw/view?usp=sharing" TargetMode="External"/><Relationship Id="rId105" Type="http://schemas.openxmlformats.org/officeDocument/2006/relationships/hyperlink" Target="https://drive.google.com/file/d/1mt-A71FNqkOy7GCJSPZcX7fO5UiV7ros/view?usp=sharing" TargetMode="External"/><Relationship Id="rId104" Type="http://schemas.openxmlformats.org/officeDocument/2006/relationships/hyperlink" Target="https://drive.google.com/file/d/1af-kgJID11EJZIOSBW92iIFs0tP_TCs3/view?usp=sharing" TargetMode="External"/><Relationship Id="rId109" Type="http://schemas.openxmlformats.org/officeDocument/2006/relationships/hyperlink" Target="https://drive.google.com/drive/folders/1SmXIeNAxn_m2mzM8Y67P_7r5Ga8jYfNM?usp=sharing" TargetMode="External"/><Relationship Id="rId108" Type="http://schemas.openxmlformats.org/officeDocument/2006/relationships/hyperlink" Target="https://drive.google.com/file/d/1iytE_6Hw4qqDNfg5FzHYQFbFcai326ce/view?usp=sharing" TargetMode="External"/><Relationship Id="rId103" Type="http://schemas.openxmlformats.org/officeDocument/2006/relationships/hyperlink" Target="https://drive.google.com/drive/folders/13hj-c6B5vyTMbQiyBETXtp2VokyqP520?usp=sharing" TargetMode="External"/><Relationship Id="rId102" Type="http://schemas.openxmlformats.org/officeDocument/2006/relationships/hyperlink" Target="https://drive.google.com/file/d/1PHo04sRSZEZhB_HQTjIyP4M8P3Yr_Hn1/view?usp=sharing" TargetMode="External"/><Relationship Id="rId101" Type="http://schemas.openxmlformats.org/officeDocument/2006/relationships/hyperlink" Target="https://drive.google.com/drive/folders/1pPA6o26X0-LUckhKlEXLs207EFE4Vg0W?usp=sharing" TargetMode="External"/><Relationship Id="rId100" Type="http://schemas.openxmlformats.org/officeDocument/2006/relationships/hyperlink" Target="https://drive.google.com/file/d/1ub4dntx1isi4KryzmIxLYXTuU3LzDpYr/view" TargetMode="External"/><Relationship Id="rId95" Type="http://schemas.openxmlformats.org/officeDocument/2006/relationships/hyperlink" Target="https://drive.google.com/drive/folders/1JlA9mCdLphH5Z4OKevC1yixYXOhjp0yM?usp=sharing" TargetMode="External"/><Relationship Id="rId94" Type="http://schemas.openxmlformats.org/officeDocument/2006/relationships/hyperlink" Target="https://drive.google.com/file/d/1tKA7S7dIheBgYTfuJq2UtZAKsqIsUIvM/view" TargetMode="External"/><Relationship Id="rId97" Type="http://schemas.openxmlformats.org/officeDocument/2006/relationships/hyperlink" Target="https://drive.google.com/drive/folders/1Ia7Z5Llw-drAIG0q7Nw9hjDnns9LJkok?usp=sharing" TargetMode="External"/><Relationship Id="rId96" Type="http://schemas.openxmlformats.org/officeDocument/2006/relationships/hyperlink" Target="https://drive.google.com/file/d/1Ii4qtz3yrgFW__WJqsKIO2hhh-1OXQvk/view?usp=sharing" TargetMode="External"/><Relationship Id="rId99" Type="http://schemas.openxmlformats.org/officeDocument/2006/relationships/hyperlink" Target="https://drive.google.com/drive/folders/1F6ob7mCNmpcQ4Z5vBEf7YimZIgHJx9r5?usp=sharing" TargetMode="External"/><Relationship Id="rId98" Type="http://schemas.openxmlformats.org/officeDocument/2006/relationships/hyperlink" Target="https://drive.google.com/file/d/14CaGNpcGxal-mOkRH0zAyHl1bvaU2d-Q/view" TargetMode="External"/><Relationship Id="rId91" Type="http://schemas.openxmlformats.org/officeDocument/2006/relationships/hyperlink" Target="https://drive.google.com/drive/folders/1boSTB8NXlASjRpnPzRb0F1VTfxVxKTZs?usp=sharing" TargetMode="External"/><Relationship Id="rId90" Type="http://schemas.openxmlformats.org/officeDocument/2006/relationships/hyperlink" Target="https://drive.google.com/file/d/1GqSa_5QWO_vNEC7T_4T2-FdntzS6RYJq/view?usp=sharing" TargetMode="External"/><Relationship Id="rId93" Type="http://schemas.openxmlformats.org/officeDocument/2006/relationships/hyperlink" Target="https://drive.google.com/drive/folders/1-p0G0j51iJopBaErNy7p4NhJdtc7Rr5Q?usp=sharing" TargetMode="External"/><Relationship Id="rId92" Type="http://schemas.openxmlformats.org/officeDocument/2006/relationships/hyperlink" Target="https://drive.google.com/file/d/1UnTCavVf1KorW5kW08Yw_9JWO0rXlN1c/view?usp=sharing" TargetMode="External"/><Relationship Id="rId116" Type="http://schemas.openxmlformats.org/officeDocument/2006/relationships/vmlDrawing" Target="../drawings/vmlDrawing2.vml"/><Relationship Id="rId115" Type="http://schemas.openxmlformats.org/officeDocument/2006/relationships/drawing" Target="../drawings/drawing8.xml"/><Relationship Id="rId110" Type="http://schemas.openxmlformats.org/officeDocument/2006/relationships/hyperlink" Target="https://drive.google.com/file/d/1hEOx8acGVJWNK4yc7sNIrJ8FX0J4I6Cx/view?usp=sharing" TargetMode="External"/><Relationship Id="rId114" Type="http://schemas.openxmlformats.org/officeDocument/2006/relationships/hyperlink" Target="https://drive.google.com/file/d/1BXQE-1CyJJrg1JmOFayKJr5Pbd1hahe5/view?usp=sharing" TargetMode="External"/><Relationship Id="rId113" Type="http://schemas.openxmlformats.org/officeDocument/2006/relationships/hyperlink" Target="https://drive.google.com/drive/folders/1SmXIeNAxn_m2mzM8Y67P_7r5Ga8jYfNM?usp=sharing" TargetMode="External"/><Relationship Id="rId112" Type="http://schemas.openxmlformats.org/officeDocument/2006/relationships/hyperlink" Target="https://drive.google.com/file/d/1TbOQ3M4OYEaQr0ZYfK9pp21F8bDRhweo/view?usp=sharing" TargetMode="External"/><Relationship Id="rId111" Type="http://schemas.openxmlformats.org/officeDocument/2006/relationships/hyperlink" Target="https://drive.google.com/drive/folders/1I_Lrej_CyU3HDAaema4Hdt_jkmsq1xj1?usp=sharing" TargetMode="External"/></Relationships>
</file>

<file path=xl/worksheets/_rels/sheet9.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drive.google.com/drive/folders/1M7bdc-U0U_rGCpK7mOA583UGw9YzRTN0?usp=drive_link" TargetMode="External"/><Relationship Id="rId3" Type="http://schemas.openxmlformats.org/officeDocument/2006/relationships/hyperlink" Target="https://drive.google.com/drive/folders/1QQUejyuyWtBewhcGzxOKd0TvcWu4sHwf?usp=drive_link" TargetMode="External"/><Relationship Id="rId4" Type="http://schemas.openxmlformats.org/officeDocument/2006/relationships/hyperlink" Target="https://drive.google.com/file/d/11Li14WST-s8qnjzlUmzZM0zP7tVqIXlQ/view?usp=drive_link" TargetMode="External"/><Relationship Id="rId9" Type="http://schemas.openxmlformats.org/officeDocument/2006/relationships/hyperlink" Target="https://drive.google.com/drive/folders/17b_U21O3pnL7ocbuyI5SFcZU14znWocQ?usp=drive_link" TargetMode="External"/><Relationship Id="rId5" Type="http://schemas.openxmlformats.org/officeDocument/2006/relationships/hyperlink" Target="https://drive.google.com/drive/folders/1pxDhhS70ua2PgZkUr12XXdTTOonmz7Oi?usp=drive_link" TargetMode="External"/><Relationship Id="rId6" Type="http://schemas.openxmlformats.org/officeDocument/2006/relationships/hyperlink" Target="https://drive.google.com/drive/folders/1zVwSurN5gqdPJgqD8ZZY6g68AIsQS3uq?usp=drive_link" TargetMode="External"/><Relationship Id="rId7" Type="http://schemas.openxmlformats.org/officeDocument/2006/relationships/hyperlink" Target="https://drive.google.com/drive/folders/1D6zwq8cDFsGySq3ZgVlNsCZdrlROto54?usp=drive_link" TargetMode="External"/><Relationship Id="rId8" Type="http://schemas.openxmlformats.org/officeDocument/2006/relationships/hyperlink" Target="https://drive.google.com/file/d/14b1QBIZ1FSUX_hTIcmbv6PNfAJ7ZX_k0/view?usp=drive_link" TargetMode="External"/><Relationship Id="rId31" Type="http://schemas.openxmlformats.org/officeDocument/2006/relationships/hyperlink" Target="https://drive.google.com/drive/folders/1V6dejDX7CYoAdwrvvtJpvmj8QLbZZMt_?usp=drive_link" TargetMode="External"/><Relationship Id="rId30" Type="http://schemas.openxmlformats.org/officeDocument/2006/relationships/hyperlink" Target="https://www.youtube.com/watch?v=rG2SkBMlmOg" TargetMode="External"/><Relationship Id="rId33" Type="http://schemas.openxmlformats.org/officeDocument/2006/relationships/hyperlink" Target="https://drive.google.com/drive/folders/1c1xdJjRNDAANcMxUyVsLXVHGwfNEUQmP?usp=drive_link" TargetMode="External"/><Relationship Id="rId32" Type="http://schemas.openxmlformats.org/officeDocument/2006/relationships/hyperlink" Target="https://drive.google.com/drive/folders/1aloC29mbJS9tyK9YkiNjZt0C1-SYXG1I" TargetMode="External"/><Relationship Id="rId35" Type="http://schemas.openxmlformats.org/officeDocument/2006/relationships/vmlDrawing" Target="../drawings/vmlDrawing3.vml"/><Relationship Id="rId34" Type="http://schemas.openxmlformats.org/officeDocument/2006/relationships/drawing" Target="../drawings/drawing9.xml"/><Relationship Id="rId20" Type="http://schemas.openxmlformats.org/officeDocument/2006/relationships/hyperlink" Target="https://www.youtube.com/watch?v=-N9vn3YfnOc" TargetMode="External"/><Relationship Id="rId22" Type="http://schemas.openxmlformats.org/officeDocument/2006/relationships/hyperlink" Target="https://drive.google.com/file/d/1O361Ufqnxb0JNAePC8nq8JlnXyL6m7ZD/view?usp=drive_link" TargetMode="External"/><Relationship Id="rId21" Type="http://schemas.openxmlformats.org/officeDocument/2006/relationships/hyperlink" Target="https://drive.google.com/drive/folders/1o2Oo8W9u620mvVfK3lw-rMrAetbvBSV9?usp=drive_link" TargetMode="External"/><Relationship Id="rId24" Type="http://schemas.openxmlformats.org/officeDocument/2006/relationships/hyperlink" Target="https://www.youtube.com/watch?v=r73AINZRy5c" TargetMode="External"/><Relationship Id="rId23" Type="http://schemas.openxmlformats.org/officeDocument/2006/relationships/hyperlink" Target="https://drive.google.com/drive/folders/1BS7iCDtfGX6o88DJNSIPgBCHZ7qLkjhC?usp=drive_link" TargetMode="External"/><Relationship Id="rId26" Type="http://schemas.openxmlformats.org/officeDocument/2006/relationships/hyperlink" Target="https://drive.google.com/file/d/14coFSaK10PVd_3hhc_w3imrq-pyNUxI9/view?usp=drive_link" TargetMode="External"/><Relationship Id="rId25" Type="http://schemas.openxmlformats.org/officeDocument/2006/relationships/hyperlink" Target="https://drive.google.com/drive/folders/1WI_g0gt3qvOCTjvi8nZJ8_fsWmQtF_Mc?usp=drive_link" TargetMode="External"/><Relationship Id="rId28" Type="http://schemas.openxmlformats.org/officeDocument/2006/relationships/hyperlink" Target="https://drive.google.com/drive/folders/1Fp8QwaDVEeaTaviM0hVxtjF-KTVzfmZp?usp=drive_link" TargetMode="External"/><Relationship Id="rId27" Type="http://schemas.openxmlformats.org/officeDocument/2006/relationships/hyperlink" Target="https://drive.google.com/drive/folders/1wvHzSM23_ffRKmrFGPiV-VEey6pqbcYY?usp=drive_link" TargetMode="External"/><Relationship Id="rId29" Type="http://schemas.openxmlformats.org/officeDocument/2006/relationships/hyperlink" Target="https://drive.google.com/drive/folders/17lZlCrqP6L-BmJHm7pB49X6ha54eDz63?usp=drive_link" TargetMode="External"/><Relationship Id="rId11" Type="http://schemas.openxmlformats.org/officeDocument/2006/relationships/hyperlink" Target="https://drive.google.com/drive/folders/1HE9adq__LsDK2-EPMftVjPET9ResQq1v?usp=drive_link" TargetMode="External"/><Relationship Id="rId10" Type="http://schemas.openxmlformats.org/officeDocument/2006/relationships/hyperlink" Target="https://drive.google.com/drive/folders/1F1NJ-GKlgJTjMmv0NeNCyU3IgIyHh4HE?usp=drive_link" TargetMode="External"/><Relationship Id="rId13" Type="http://schemas.openxmlformats.org/officeDocument/2006/relationships/hyperlink" Target="https://drive.google.com/drive/folders/1_wmBXGy9CdDOgjElD21LoKq4mc9cdlgx?usp=drive_link" TargetMode="External"/><Relationship Id="rId12" Type="http://schemas.openxmlformats.org/officeDocument/2006/relationships/hyperlink" Target="https://drive.google.com/file/d/1k66YJbXHppf3ifO1cks-tuF61hSKntAf/view?usp=drive_link" TargetMode="External"/><Relationship Id="rId15" Type="http://schemas.openxmlformats.org/officeDocument/2006/relationships/hyperlink" Target="https://drive.google.com/drive/folders/1sof8b1n0w5PybqKkqMypYE7bJNItsvWL?usp=drive_link" TargetMode="External"/><Relationship Id="rId14" Type="http://schemas.openxmlformats.org/officeDocument/2006/relationships/hyperlink" Target="https://drive.google.com/drive/folders/1dQM29Gn_13H2dwmnifv2wqjbKILjBNdB?usp=drive_link" TargetMode="External"/><Relationship Id="rId17" Type="http://schemas.openxmlformats.org/officeDocument/2006/relationships/hyperlink" Target="https://drive.google.com/drive/folders/1nJ3i4APOUMTKzvi2Pbo2A9kE1rdZULOW?usp=drive_link" TargetMode="External"/><Relationship Id="rId16" Type="http://schemas.openxmlformats.org/officeDocument/2006/relationships/hyperlink" Target="https://www.youtube.com/watch?v=bET0zNbSXUs" TargetMode="External"/><Relationship Id="rId19" Type="http://schemas.openxmlformats.org/officeDocument/2006/relationships/hyperlink" Target="https://drive.google.com/drive/folders/1c4q-UdCHPhVkg4QDF8359RGQKoo2gCFT?usp=drive_link" TargetMode="External"/><Relationship Id="rId18" Type="http://schemas.openxmlformats.org/officeDocument/2006/relationships/hyperlink" Target="https://drive.google.com/file/d/1OV3JHV2RJkc1cYhDMoLvtwn6OfLsutvL/view?usp=drive_link"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drive.google.com/drive/folders/1W166RnXEgbmFAviEDd1tOhktm-jA1Iq_?usp=drive_link" TargetMode="External"/><Relationship Id="rId2" Type="http://schemas.openxmlformats.org/officeDocument/2006/relationships/hyperlink" Target="https://drive.google.com/drive/folders/1DiOe8wcauG6T6AiKCbdHC-S_0U3Q0gQG?usp=drive_link" TargetMode="External"/><Relationship Id="rId3" Type="http://schemas.openxmlformats.org/officeDocument/2006/relationships/hyperlink" Target="https://drive.google.com/drive/folders/1uA9MkYcMer9gfl_-w6JpX7C1Q9FNJ-Js?usp=drive_link" TargetMode="External"/><Relationship Id="rId4" Type="http://schemas.openxmlformats.org/officeDocument/2006/relationships/hyperlink" Target="https://drive.google.com/drive/folders/1dD2hF7LFxhyNA6nxR0w648CVEAKBCTAK?usp=drive_link" TargetMode="External"/><Relationship Id="rId9" Type="http://schemas.openxmlformats.org/officeDocument/2006/relationships/hyperlink" Target="https://drive.google.com/drive/folders/1vwIgVDtA32Br2QLogzF5D0Wm1XSBlgtB?usp=drive_link" TargetMode="External"/><Relationship Id="rId5" Type="http://schemas.openxmlformats.org/officeDocument/2006/relationships/hyperlink" Target="https://drive.google.com/drive/folders/1wC54dGuKBixQQRkqSLCGxQF8AqIIdLac?usp=drive_link" TargetMode="External"/><Relationship Id="rId6" Type="http://schemas.openxmlformats.org/officeDocument/2006/relationships/hyperlink" Target="https://drive.google.com/drive/folders/114MurNBVUQ2dvQ1UJ9LzFUzD8-TTU-i1?usp=drive_link" TargetMode="External"/><Relationship Id="rId7" Type="http://schemas.openxmlformats.org/officeDocument/2006/relationships/hyperlink" Target="https://drive.google.com/drive/folders/1f6lpKtV6_-vdLxpXeVCyOD5T_WJMfOKD?usp=drive_link" TargetMode="External"/><Relationship Id="rId8" Type="http://schemas.openxmlformats.org/officeDocument/2006/relationships/hyperlink" Target="https://drive.google.com/drive/folders/1eKAMJ2A6kor4MQJtbUS3F96DZLJdD0YD?usp=drive_link" TargetMode="External"/><Relationship Id="rId40" Type="http://schemas.openxmlformats.org/officeDocument/2006/relationships/hyperlink" Target="https://drive.google.com/drive/folders/1c1xdJjRNDAANcMxUyVsLXVHGwfNEUQmP?usp=drive_link" TargetMode="External"/><Relationship Id="rId42" Type="http://schemas.openxmlformats.org/officeDocument/2006/relationships/hyperlink" Target="https://drive.google.com/drive/folders/1kbXJEWn1mmeyXemcWWwRypin9i3LdBRU?usp=sharing" TargetMode="External"/><Relationship Id="rId41" Type="http://schemas.openxmlformats.org/officeDocument/2006/relationships/hyperlink" Target="https://drive.google.com/file/d/1mt-A71FNqkOy7GCJSPZcX7fO5UiV7ros/view?usp=sharing" TargetMode="External"/><Relationship Id="rId44" Type="http://schemas.openxmlformats.org/officeDocument/2006/relationships/hyperlink" Target="https://drive.google.com/drive/folders/1SmXIeNAxn_m2mzM8Y67P_7r5Ga8jYfNM?usp=sharing" TargetMode="External"/><Relationship Id="rId43" Type="http://schemas.openxmlformats.org/officeDocument/2006/relationships/hyperlink" Target="https://drive.google.com/drive/folders/1SmXIeNAxn_m2mzM8Y67P_7r5Ga8jYfNM?usp=sharing" TargetMode="External"/><Relationship Id="rId46" Type="http://schemas.openxmlformats.org/officeDocument/2006/relationships/hyperlink" Target="https://drive.google.com/drive/folders/1B1JPN-WdFOggm2SIsQ2RiEsoQIuYGZX4" TargetMode="External"/><Relationship Id="rId45" Type="http://schemas.openxmlformats.org/officeDocument/2006/relationships/hyperlink" Target="https://drive.google.com/drive/folders/1Ivkb_KRP7o0ZXdSEfmL1u_jgJ1YKfChC" TargetMode="External"/><Relationship Id="rId48" Type="http://schemas.openxmlformats.org/officeDocument/2006/relationships/hyperlink" Target="https://drive.google.com/drive/folders/1glLCs47qXCu0ohsj4Fla9FIbssV-c5DF" TargetMode="External"/><Relationship Id="rId47" Type="http://schemas.openxmlformats.org/officeDocument/2006/relationships/hyperlink" Target="https://drive.google.com/drive/folders/1N2Ilfrv-oeBEJv1aloSwLQQgk1RG1dz3" TargetMode="External"/><Relationship Id="rId49" Type="http://schemas.openxmlformats.org/officeDocument/2006/relationships/hyperlink" Target="https://drive.google.com/drive/folders/18hGm58Rv6PKbOWGqtG_wCIdJkhN8R0qI" TargetMode="External"/><Relationship Id="rId31" Type="http://schemas.openxmlformats.org/officeDocument/2006/relationships/hyperlink" Target="https://www.youtube.com/watch?v=-N9vn3YfnOc" TargetMode="External"/><Relationship Id="rId30" Type="http://schemas.openxmlformats.org/officeDocument/2006/relationships/hyperlink" Target="https://drive.google.com/drive/folders/1nJ3i4APOUMTKzvi2Pbo2A9kE1rdZULOW?usp=drive_link" TargetMode="External"/><Relationship Id="rId33" Type="http://schemas.openxmlformats.org/officeDocument/2006/relationships/hyperlink" Target="https://www.youtube.com/watch?v=r73AINZRy5c" TargetMode="External"/><Relationship Id="rId32" Type="http://schemas.openxmlformats.org/officeDocument/2006/relationships/hyperlink" Target="https://drive.google.com/drive/folders/1o2Oo8W9u620mvVfK3lw-rMrAetbvBSV9?usp=drive_link" TargetMode="External"/><Relationship Id="rId35" Type="http://schemas.openxmlformats.org/officeDocument/2006/relationships/hyperlink" Target="https://drive.google.com/drive/folders/1Fp8QwaDVEeaTaviM0hVxtjF-KTVzfmZp?usp=drive_link" TargetMode="External"/><Relationship Id="rId34" Type="http://schemas.openxmlformats.org/officeDocument/2006/relationships/hyperlink" Target="https://drive.google.com/drive/folders/1WI_g0gt3qvOCTjvi8nZJ8_fsWmQtF_Mc?usp=drive_link" TargetMode="External"/><Relationship Id="rId37" Type="http://schemas.openxmlformats.org/officeDocument/2006/relationships/hyperlink" Target="https://www.youtube.com/watch?v=rG2SkBMlmOg" TargetMode="External"/><Relationship Id="rId36" Type="http://schemas.openxmlformats.org/officeDocument/2006/relationships/hyperlink" Target="https://drive.google.com/drive/folders/17lZlCrqP6L-BmJHm7pB49X6ha54eDz63?usp=drive_link" TargetMode="External"/><Relationship Id="rId39" Type="http://schemas.openxmlformats.org/officeDocument/2006/relationships/hyperlink" Target="https://drive.google.com/drive/folders/1aloC29mbJS9tyK9YkiNjZt0C1-SYXG1I" TargetMode="External"/><Relationship Id="rId38" Type="http://schemas.openxmlformats.org/officeDocument/2006/relationships/hyperlink" Target="https://drive.google.com/drive/folders/1V6dejDX7CYoAdwrvvtJpvmj8QLbZZMt_?usp=drive_link" TargetMode="External"/><Relationship Id="rId20" Type="http://schemas.openxmlformats.org/officeDocument/2006/relationships/hyperlink" Target="https://www.youtube.com/watch?v=kFet8ulMHYA" TargetMode="External"/><Relationship Id="rId22" Type="http://schemas.openxmlformats.org/officeDocument/2006/relationships/hyperlink" Target="https://drive.google.com/drive/folders/1M7bdc-U0U_rGCpK7mOA583UGw9YzRTN0?usp=drive_link" TargetMode="External"/><Relationship Id="rId21" Type="http://schemas.openxmlformats.org/officeDocument/2006/relationships/hyperlink" Target="https://drive.google.com/drive/folders/1C2oAX6HlvkY-nhRJfvjU4mm-TPdygsgx?usp=drive_link" TargetMode="External"/><Relationship Id="rId24" Type="http://schemas.openxmlformats.org/officeDocument/2006/relationships/hyperlink" Target="https://drive.google.com/drive/folders/1zVwSurN5gqdPJgqD8ZZY6g68AIsQS3uq?usp=drive_link" TargetMode="External"/><Relationship Id="rId23" Type="http://schemas.openxmlformats.org/officeDocument/2006/relationships/hyperlink" Target="https://drive.google.com/drive/folders/1QQUejyuyWtBewhcGzxOKd0TvcWu4sHwf?usp=drive_link" TargetMode="External"/><Relationship Id="rId26" Type="http://schemas.openxmlformats.org/officeDocument/2006/relationships/hyperlink" Target="https://drive.google.com/drive/folders/1F1NJ-GKlgJTjMmv0NeNCyU3IgIyHh4HE?usp=drive_link" TargetMode="External"/><Relationship Id="rId25" Type="http://schemas.openxmlformats.org/officeDocument/2006/relationships/hyperlink" Target="https://drive.google.com/drive/folders/1D6zwq8cDFsGySq3ZgVlNsCZdrlROto54?usp=drive_link" TargetMode="External"/><Relationship Id="rId28" Type="http://schemas.openxmlformats.org/officeDocument/2006/relationships/hyperlink" Target="https://drive.google.com/drive/folders/1dQM29Gn_13H2dwmnifv2wqjbKILjBNdB?usp=drive_link" TargetMode="External"/><Relationship Id="rId27" Type="http://schemas.openxmlformats.org/officeDocument/2006/relationships/hyperlink" Target="https://drive.google.com/drive/folders/1HE9adq__LsDK2-EPMftVjPET9ResQq1v?usp=drive_link" TargetMode="External"/><Relationship Id="rId29" Type="http://schemas.openxmlformats.org/officeDocument/2006/relationships/hyperlink" Target="https://www.youtube.com/watch?v=bET0zNbSXUs" TargetMode="External"/><Relationship Id="rId11" Type="http://schemas.openxmlformats.org/officeDocument/2006/relationships/hyperlink" Target="https://drive.google.com/drive/folders/1p-6utKcPys3vEO-54Vxdizd1i3O8Y5XB?usp=drive_link" TargetMode="External"/><Relationship Id="rId10" Type="http://schemas.openxmlformats.org/officeDocument/2006/relationships/hyperlink" Target="https://drive.google.com/drive/folders/1dm3FW5GnE8hoQNpdaHKngANE6GqO6rie?usp=drive_link" TargetMode="External"/><Relationship Id="rId13" Type="http://schemas.openxmlformats.org/officeDocument/2006/relationships/hyperlink" Target="https://drive.google.com/drive/folders/1UzcZXaIjnebAkIYBN6QzZKgAqf5pIxcp?usp=drive_link" TargetMode="External"/><Relationship Id="rId12" Type="http://schemas.openxmlformats.org/officeDocument/2006/relationships/hyperlink" Target="https://drive.google.com/drive/folders/1Mr7ytv2CLckyaM1TW2gd3POxtT07OTXw?usp=drive_link" TargetMode="External"/><Relationship Id="rId15" Type="http://schemas.openxmlformats.org/officeDocument/2006/relationships/hyperlink" Target="https://drive.google.com/drive/folders/1jhFVSGbEGzkxdqRycZ-DZzYyow5kBDy1?usp=drive_link" TargetMode="External"/><Relationship Id="rId14" Type="http://schemas.openxmlformats.org/officeDocument/2006/relationships/hyperlink" Target="https://drive.google.com/drive/folders/1g--L6kMv0e20QjoktfRPboV4jgKz7cZu?usp=drive_link" TargetMode="External"/><Relationship Id="rId17" Type="http://schemas.openxmlformats.org/officeDocument/2006/relationships/hyperlink" Target="https://drive.google.com/drive/folders/1_13mu21w4Z0tSuJjU4P6LYVUvpPLDU8J?usp=drive_link" TargetMode="External"/><Relationship Id="rId16" Type="http://schemas.openxmlformats.org/officeDocument/2006/relationships/hyperlink" Target="https://drive.google.com/drive/folders/10kY_yeWSEKv5ChFzlqXTQpn1fbZ7Usfx?usp=drive_link" TargetMode="External"/><Relationship Id="rId19" Type="http://schemas.openxmlformats.org/officeDocument/2006/relationships/hyperlink" Target="https://drive.google.com/drive/folders/1Ze-QVKbv5_p0mN9joM0BlMz0IghfugVG" TargetMode="External"/><Relationship Id="rId18" Type="http://schemas.openxmlformats.org/officeDocument/2006/relationships/hyperlink" Target="https://drive.google.com/drive/folders/155drRqDLqqTJpeut85nc_eUUvmL1iy63" TargetMode="External"/><Relationship Id="rId51" Type="http://schemas.openxmlformats.org/officeDocument/2006/relationships/hyperlink" Target="https://drive.google.com/drive/folders/189e1pbhkWIJN-ugpNinv4mCSIN_4ySN1" TargetMode="External"/><Relationship Id="rId50" Type="http://schemas.openxmlformats.org/officeDocument/2006/relationships/hyperlink" Target="https://drive.google.com/drive/folders/1IxNyPw2XmKTqgmUE56cS1duyjkJykFD6" TargetMode="External"/><Relationship Id="rId53" Type="http://schemas.openxmlformats.org/officeDocument/2006/relationships/hyperlink" Target="https://drive.google.com/drive/folders/1fW7tcQq0p3rLEc52_2JLhB6KobjiGZB9" TargetMode="External"/><Relationship Id="rId52" Type="http://schemas.openxmlformats.org/officeDocument/2006/relationships/hyperlink" Target="https://drive.google.com/drive/folders/1Fvt_VlJIh3ctCEGAIDZUqbGR-dxHDejc" TargetMode="External"/><Relationship Id="rId55" Type="http://schemas.openxmlformats.org/officeDocument/2006/relationships/hyperlink" Target="https://drive.google.com/drive/folders/10mO5DVhM840oOXYfVkgPmcDgPexZy-f9" TargetMode="External"/><Relationship Id="rId54" Type="http://schemas.openxmlformats.org/officeDocument/2006/relationships/hyperlink" Target="https://drive.google.com/drive/folders/1yRS-NqNpyTTUzOgeMsGQx3tVG_O97Byj?usp=sharing" TargetMode="External"/><Relationship Id="rId57" Type="http://schemas.openxmlformats.org/officeDocument/2006/relationships/hyperlink" Target="https://drive.google.com/drive/folders/1NXU-0VtrIvcb-5rWqiw4Bj4LNUQ4zmDP" TargetMode="External"/><Relationship Id="rId56" Type="http://schemas.openxmlformats.org/officeDocument/2006/relationships/hyperlink" Target="https://drive.google.com/drive/folders/1HTyAFMUY5PvfeFqGD9U6Y9XC7X3lQXID" TargetMode="External"/><Relationship Id="rId59" Type="http://schemas.openxmlformats.org/officeDocument/2006/relationships/drawing" Target="../drawings/drawing10.xml"/><Relationship Id="rId58" Type="http://schemas.openxmlformats.org/officeDocument/2006/relationships/hyperlink" Target="https://drive.google.com/drive/folders/1u6dRUtwAekSifFC0QVY0oZpYHTmaJD--"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drive.google.com/drive/folders/1kwkmowXKIDztjP46RekxT2akdgVN6F_T?usp=sharing" TargetMode="External"/><Relationship Id="rId2" Type="http://schemas.openxmlformats.org/officeDocument/2006/relationships/hyperlink" Target="https://drive.google.com/drive/folders/1RgVSih3lhly6TadeznCf9j3lZHXMUBPn?usp=sharing" TargetMode="External"/><Relationship Id="rId3" Type="http://schemas.openxmlformats.org/officeDocument/2006/relationships/hyperlink" Target="https://drive.google.com/drive/folders/1nwWSHKn3rka0V2GWB72ar5dhrAz_qPdE" TargetMode="External"/><Relationship Id="rId4" Type="http://schemas.openxmlformats.org/officeDocument/2006/relationships/hyperlink" Target="https://drive.google.com/drive/folders/1C31yrpOqs75UTvWc1_G2_d7Fm3BigOJU" TargetMode="External"/><Relationship Id="rId9" Type="http://schemas.openxmlformats.org/officeDocument/2006/relationships/hyperlink" Target="https://drive.google.com/drive/folders/1gsIpCB8thmhvydkJw7yiVuLSiRfvJId8?usp=sharing" TargetMode="External"/><Relationship Id="rId5" Type="http://schemas.openxmlformats.org/officeDocument/2006/relationships/hyperlink" Target="https://drive.google.com/drive/folders/1YDAoIexf_VYgEEPOY52xLlrYEWCJqobP" TargetMode="External"/><Relationship Id="rId6" Type="http://schemas.openxmlformats.org/officeDocument/2006/relationships/hyperlink" Target="https://drive.google.com/drive/folders/1ff-rSzjoPD99sid-PoZ4Kk2lNODH2t8f" TargetMode="External"/><Relationship Id="rId7" Type="http://schemas.openxmlformats.org/officeDocument/2006/relationships/hyperlink" Target="https://drive.google.com/drive/folders/15oGDSFltWifKMo4FqHGTn7sCG6SYqSt-" TargetMode="External"/><Relationship Id="rId8" Type="http://schemas.openxmlformats.org/officeDocument/2006/relationships/hyperlink" Target="https://drive.google.com/drive/folders/1LEuUtKarYcqxEFjok22Z1iC48tfwMsW0" TargetMode="External"/><Relationship Id="rId20" Type="http://schemas.openxmlformats.org/officeDocument/2006/relationships/hyperlink" Target="https://drive.google.com/drive/folders/1oKj3AYYfDfz2s8jKcEwXWhU32YdFIbGx?usp=sharing" TargetMode="External"/><Relationship Id="rId22" Type="http://schemas.openxmlformats.org/officeDocument/2006/relationships/drawing" Target="../drawings/drawing11.xml"/><Relationship Id="rId21" Type="http://schemas.openxmlformats.org/officeDocument/2006/relationships/hyperlink" Target="https://drive.google.com/drive/folders/1GLoIQyq25sNg2meWGHtjYhBpvJt-s9CB" TargetMode="External"/><Relationship Id="rId11" Type="http://schemas.openxmlformats.org/officeDocument/2006/relationships/hyperlink" Target="https://drive.google.com/drive/folders/1aW-DP_QjkD3TujZE5L7RSkXf-R1IIuIx" TargetMode="External"/><Relationship Id="rId10" Type="http://schemas.openxmlformats.org/officeDocument/2006/relationships/hyperlink" Target="https://drive.google.com/drive/folders/1Fvt_VlJIh3ctCEGAIDZUqbGR-dxHDejc" TargetMode="External"/><Relationship Id="rId13" Type="http://schemas.openxmlformats.org/officeDocument/2006/relationships/hyperlink" Target="https://drive.google.com/drive/folders/1e-N3vUqtKiTz6z2z7wpjKP-QX5WlPXum" TargetMode="External"/><Relationship Id="rId12" Type="http://schemas.openxmlformats.org/officeDocument/2006/relationships/hyperlink" Target="https://drive.google.com/drive/folders/1RUDU3lGwe5XqQrB8hAxCODd39VRWpzV6" TargetMode="External"/><Relationship Id="rId15" Type="http://schemas.openxmlformats.org/officeDocument/2006/relationships/hyperlink" Target="https://drive.google.com/drive/folders/1RG9Rp4Q1BJSNpoXB0yn7K7RSgHnScsE4" TargetMode="External"/><Relationship Id="rId14" Type="http://schemas.openxmlformats.org/officeDocument/2006/relationships/hyperlink" Target="https://drive.google.com/drive/folders/1OJwViKpBXI7guIL620ofDaSy1W4bjo_o?usp=sharing" TargetMode="External"/><Relationship Id="rId17" Type="http://schemas.openxmlformats.org/officeDocument/2006/relationships/hyperlink" Target="https://drive.google.com/drive/folders/1CGLMUf6sRDd86X7oMP5fYZkFZtrH7QPk" TargetMode="External"/><Relationship Id="rId16" Type="http://schemas.openxmlformats.org/officeDocument/2006/relationships/hyperlink" Target="https://drive.google.com/drive/folders/18eKqyLBsNZA2mXoi7A7rXgP_aUa-XGtH" TargetMode="External"/><Relationship Id="rId19" Type="http://schemas.openxmlformats.org/officeDocument/2006/relationships/hyperlink" Target="https://drive.google.com/drive/folders/17E1_ImuBrii60A9uaX7XnhffsU8UmCRH" TargetMode="External"/><Relationship Id="rId18" Type="http://schemas.openxmlformats.org/officeDocument/2006/relationships/hyperlink" Target="https://drive.google.com/drive/folders/1mG1lMV-1lGlZGxSd5Kur2BXGtiyPv7Wf"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drive/folders/1RfdZr4UXB6WWZCojYwgGu6_Ulw5QZi1v?usp=drive_link" TargetMode="External"/><Relationship Id="rId2" Type="http://schemas.openxmlformats.org/officeDocument/2006/relationships/hyperlink" Target="https://drive.google.com/drive/folders/1RfdZr4UXB6WWZCojYwgGu6_Ulw5QZi1v?usp=drive_link" TargetMode="External"/><Relationship Id="rId3" Type="http://schemas.openxmlformats.org/officeDocument/2006/relationships/hyperlink" Target="https://drive.google.com/drive/folders/1RfdZr4UXB6WWZCojYwgGu6_Ulw5QZi1v?usp=drive_link" TargetMode="External"/><Relationship Id="rId4" Type="http://schemas.openxmlformats.org/officeDocument/2006/relationships/hyperlink" Target="https://drive.google.com/drive/folders/1-JGAF2AD9_A2ym0tG7d0JL25Ym4QYJx4?usp=drive_link" TargetMode="External"/><Relationship Id="rId9" Type="http://schemas.openxmlformats.org/officeDocument/2006/relationships/hyperlink" Target="https://drive.google.com/drive/folders/1rELBIOu0z1S6OH5BUdm94OxEEL0g4ixm?usp=drive_link" TargetMode="External"/><Relationship Id="rId5" Type="http://schemas.openxmlformats.org/officeDocument/2006/relationships/hyperlink" Target="https://drive.google.com/drive/folders/1-JGAF2AD9_A2ym0tG7d0JL25Ym4QYJx4?usp=drive_link" TargetMode="External"/><Relationship Id="rId6" Type="http://schemas.openxmlformats.org/officeDocument/2006/relationships/hyperlink" Target="https://drive.google.com/drive/folders/1-JGAF2AD9_A2ym0tG7d0JL25Ym4QYJx4?usp=drive_link" TargetMode="External"/><Relationship Id="rId7" Type="http://schemas.openxmlformats.org/officeDocument/2006/relationships/hyperlink" Target="https://drive.google.com/drive/folders/1-JGAF2AD9_A2ym0tG7d0JL25Ym4QYJx4?usp=drive_link" TargetMode="External"/><Relationship Id="rId8" Type="http://schemas.openxmlformats.org/officeDocument/2006/relationships/hyperlink" Target="https://drive.google.com/drive/folders/1rELBIOu0z1S6OH5BUdm94OxEEL0g4ixm?usp=drive_link" TargetMode="External"/><Relationship Id="rId31" Type="http://schemas.openxmlformats.org/officeDocument/2006/relationships/hyperlink" Target="https://drive.google.com/drive/folders/11-1Kn-fpOB-tAqzVIVgv0aElbZUqMrtB?usp=drive_link" TargetMode="External"/><Relationship Id="rId30" Type="http://schemas.openxmlformats.org/officeDocument/2006/relationships/hyperlink" Target="https://drive.google.com/drive/folders/1N_rbb05kj96TZAH028alNO88DTy5kofc?usp=drive_link" TargetMode="External"/><Relationship Id="rId33" Type="http://schemas.openxmlformats.org/officeDocument/2006/relationships/hyperlink" Target="https://drive.google.com/drive/folders/11-1Kn-fpOB-tAqzVIVgv0aElbZUqMrtB?usp=drive_link" TargetMode="External"/><Relationship Id="rId32" Type="http://schemas.openxmlformats.org/officeDocument/2006/relationships/hyperlink" Target="https://drive.google.com/drive/folders/11-1Kn-fpOB-tAqzVIVgv0aElbZUqMrtB?usp=drive_link" TargetMode="External"/><Relationship Id="rId35" Type="http://schemas.openxmlformats.org/officeDocument/2006/relationships/hyperlink" Target="https://drive.google.com/drive/folders/1-lVIzT_rnDJsBppLnkkbd1K6A28nTieI?usp=drive_link" TargetMode="External"/><Relationship Id="rId34" Type="http://schemas.openxmlformats.org/officeDocument/2006/relationships/hyperlink" Target="https://drive.google.com/drive/folders/1-lVIzT_rnDJsBppLnkkbd1K6A28nTieI?usp=drive_link" TargetMode="External"/><Relationship Id="rId37" Type="http://schemas.openxmlformats.org/officeDocument/2006/relationships/hyperlink" Target="https://drive.google.com/drive/folders/1YzZoNRRu-jX3AGXqgZkRw9UbZoGmcjd5?usp=drive_link" TargetMode="External"/><Relationship Id="rId36" Type="http://schemas.openxmlformats.org/officeDocument/2006/relationships/hyperlink" Target="https://drive.google.com/drive/folders/1Y_XT8S-xOjZHNW8mh7iBvBlkcR92ws9f?usp=drive_link" TargetMode="External"/><Relationship Id="rId39" Type="http://schemas.openxmlformats.org/officeDocument/2006/relationships/drawing" Target="../drawings/drawing12.xml"/><Relationship Id="rId38" Type="http://schemas.openxmlformats.org/officeDocument/2006/relationships/hyperlink" Target="https://drive.google.com/drive/folders/1YzZoNRRu-jX3AGXqgZkRw9UbZoGmcjd5?usp=drive_link" TargetMode="External"/><Relationship Id="rId20" Type="http://schemas.openxmlformats.org/officeDocument/2006/relationships/hyperlink" Target="https://drive.google.com/drive/folders/1tShP6Csp6aPp9ALzzmhkMIo1aDmJs1We?usp=drive_link" TargetMode="External"/><Relationship Id="rId22" Type="http://schemas.openxmlformats.org/officeDocument/2006/relationships/hyperlink" Target="https://drive.google.com/drive/folders/1urvypZ1HLv4--c55hrYlJFLxQanWb2hT?usp=drive_link" TargetMode="External"/><Relationship Id="rId21" Type="http://schemas.openxmlformats.org/officeDocument/2006/relationships/hyperlink" Target="https://drive.google.com/drive/folders/1F7kxsCaqBYSMI-boODHhUTcutw1N6Www?usp=drive_link" TargetMode="External"/><Relationship Id="rId24" Type="http://schemas.openxmlformats.org/officeDocument/2006/relationships/hyperlink" Target="https://drive.google.com/drive/folders/1urvypZ1HLv4--c55hrYlJFLxQanWb2hT?usp=drive_link" TargetMode="External"/><Relationship Id="rId23" Type="http://schemas.openxmlformats.org/officeDocument/2006/relationships/hyperlink" Target="https://drive.google.com/drive/folders/1urvypZ1HLv4--c55hrYlJFLxQanWb2hT?usp=drive_link" TargetMode="External"/><Relationship Id="rId26" Type="http://schemas.openxmlformats.org/officeDocument/2006/relationships/hyperlink" Target="https://drive.google.com/drive/folders/1XQ6MYk1A_-jRaMj9Aw4gSH5TBX25GRqc?usp=drive_link" TargetMode="External"/><Relationship Id="rId25" Type="http://schemas.openxmlformats.org/officeDocument/2006/relationships/hyperlink" Target="https://drive.google.com/drive/folders/1urvypZ1HLv4--c55hrYlJFLxQanWb2hT?usp=drive_link" TargetMode="External"/><Relationship Id="rId28" Type="http://schemas.openxmlformats.org/officeDocument/2006/relationships/hyperlink" Target="https://drive.google.com/drive/folders/1htOBkSPTsDyMX_kjN7JmMZdB85OU5SnZ?usp=drive_link" TargetMode="External"/><Relationship Id="rId27" Type="http://schemas.openxmlformats.org/officeDocument/2006/relationships/hyperlink" Target="https://drive.google.com/drive/folders/1XQ6MYk1A_-jRaMj9Aw4gSH5TBX25GRqc?usp=drive_link" TargetMode="External"/><Relationship Id="rId29" Type="http://schemas.openxmlformats.org/officeDocument/2006/relationships/hyperlink" Target="https://drive.google.com/drive/folders/1htOBkSPTsDyMX_kjN7JmMZdB85OU5SnZ?usp=drive_link" TargetMode="External"/><Relationship Id="rId11" Type="http://schemas.openxmlformats.org/officeDocument/2006/relationships/hyperlink" Target="https://drive.google.com/drive/folders/1rELBIOu0z1S6OH5BUdm94OxEEL0g4ixm?usp=drive_link" TargetMode="External"/><Relationship Id="rId10" Type="http://schemas.openxmlformats.org/officeDocument/2006/relationships/hyperlink" Target="https://drive.google.com/drive/folders/1rELBIOu0z1S6OH5BUdm94OxEEL0g4ixm?usp=drive_link" TargetMode="External"/><Relationship Id="rId13" Type="http://schemas.openxmlformats.org/officeDocument/2006/relationships/hyperlink" Target="https://drive.google.com/drive/folders/1FBtlG0STF3hNV4EL3fGeKX1U0vDhv8JQ?usp=drive_link" TargetMode="External"/><Relationship Id="rId12" Type="http://schemas.openxmlformats.org/officeDocument/2006/relationships/hyperlink" Target="https://drive.google.com/drive/folders/1FBtlG0STF3hNV4EL3fGeKX1U0vDhv8JQ?usp=drive_link" TargetMode="External"/><Relationship Id="rId15" Type="http://schemas.openxmlformats.org/officeDocument/2006/relationships/hyperlink" Target="https://drive.google.com/drive/folders/1FBtlG0STF3hNV4EL3fGeKX1U0vDhv8JQ?usp=drive_link" TargetMode="External"/><Relationship Id="rId14" Type="http://schemas.openxmlformats.org/officeDocument/2006/relationships/hyperlink" Target="https://drive.google.com/drive/folders/1FBtlG0STF3hNV4EL3fGeKX1U0vDhv8JQ?usp=drive_link" TargetMode="External"/><Relationship Id="rId17" Type="http://schemas.openxmlformats.org/officeDocument/2006/relationships/hyperlink" Target="https://drive.google.com/drive/folders/1no8eM1Qk2cFidOlthvBrY4nnyDFHdHkU?usp=drive_link" TargetMode="External"/><Relationship Id="rId16" Type="http://schemas.openxmlformats.org/officeDocument/2006/relationships/hyperlink" Target="https://drive.google.com/drive/folders/1pyYZ3HMCs26kNoeew7BFNzCrZdleweQV?usp=drive_link" TargetMode="External"/><Relationship Id="rId19" Type="http://schemas.openxmlformats.org/officeDocument/2006/relationships/hyperlink" Target="https://drive.google.com/drive/folders/1tShP6Csp6aPp9ALzzmhkMIo1aDmJs1We?usp=drive_link" TargetMode="External"/><Relationship Id="rId18" Type="http://schemas.openxmlformats.org/officeDocument/2006/relationships/hyperlink" Target="https://drive.google.com/drive/folders/1a7OhVYI4--dVwvB0De3DLSRKM96Wo6i-?usp=drive_link"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paytm.com/" TargetMode="External"/><Relationship Id="rId2" Type="http://schemas.openxmlformats.org/officeDocument/2006/relationships/hyperlink" Target="http://amazon.in/" TargetMode="External"/><Relationship Id="rId3" Type="http://schemas.openxmlformats.org/officeDocument/2006/relationships/hyperlink" Target="http://amazon.in/" TargetMode="External"/><Relationship Id="rId4"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12.57"/>
    <col customWidth="1" min="3" max="3" width="110.57"/>
    <col customWidth="1" min="4" max="4" width="30.0"/>
    <col customWidth="1" min="5" max="5" width="50.43"/>
    <col customWidth="1" min="6" max="6" width="9.14"/>
    <col customWidth="1" min="7" max="26" width="8.71"/>
  </cols>
  <sheetData>
    <row r="1" ht="14.25" customHeight="1">
      <c r="A1" s="1" t="s">
        <v>0</v>
      </c>
      <c r="B1" s="1"/>
      <c r="C1" s="1"/>
      <c r="D1" s="1"/>
      <c r="E1" s="1"/>
      <c r="F1" s="1"/>
      <c r="G1" s="1"/>
      <c r="H1" s="1"/>
      <c r="I1" s="1"/>
      <c r="J1" s="1"/>
      <c r="K1" s="1"/>
      <c r="L1" s="1"/>
      <c r="M1" s="1"/>
      <c r="N1" s="1"/>
      <c r="O1" s="1"/>
      <c r="P1" s="1"/>
      <c r="Q1" s="1"/>
      <c r="R1" s="1"/>
      <c r="S1" s="1"/>
      <c r="T1" s="1"/>
      <c r="U1" s="1"/>
      <c r="V1" s="1"/>
      <c r="W1" s="1"/>
      <c r="X1" s="1"/>
      <c r="Y1" s="1"/>
      <c r="Z1" s="1"/>
    </row>
    <row r="2" ht="14.25" customHeight="1">
      <c r="A2" s="1"/>
      <c r="B2" s="1"/>
      <c r="C2" s="1"/>
      <c r="D2" s="1"/>
      <c r="E2" s="1"/>
      <c r="F2" s="1"/>
      <c r="G2" s="1"/>
      <c r="H2" s="1"/>
      <c r="I2" s="1"/>
      <c r="J2" s="1"/>
      <c r="K2" s="1"/>
      <c r="L2" s="1"/>
      <c r="M2" s="1"/>
      <c r="N2" s="1"/>
      <c r="O2" s="1"/>
      <c r="P2" s="1"/>
      <c r="Q2" s="1"/>
      <c r="R2" s="1"/>
      <c r="S2" s="1"/>
      <c r="T2" s="1"/>
      <c r="U2" s="1"/>
      <c r="V2" s="1"/>
      <c r="W2" s="1"/>
      <c r="X2" s="1"/>
      <c r="Y2" s="1"/>
      <c r="Z2" s="1"/>
    </row>
    <row r="3" ht="14.25" customHeight="1">
      <c r="A3" s="2" t="s">
        <v>1</v>
      </c>
      <c r="B3" s="2" t="s">
        <v>2</v>
      </c>
      <c r="C3" s="2" t="s">
        <v>3</v>
      </c>
      <c r="D3" s="3" t="s">
        <v>4</v>
      </c>
      <c r="E3" s="3" t="s">
        <v>5</v>
      </c>
      <c r="F3" s="1"/>
      <c r="G3" s="1"/>
      <c r="H3" s="1"/>
      <c r="I3" s="1"/>
      <c r="J3" s="1"/>
      <c r="K3" s="1"/>
      <c r="L3" s="1"/>
      <c r="M3" s="1"/>
      <c r="N3" s="1"/>
      <c r="O3" s="1"/>
      <c r="P3" s="1"/>
      <c r="Q3" s="1"/>
      <c r="R3" s="1"/>
      <c r="S3" s="1"/>
      <c r="T3" s="1"/>
      <c r="U3" s="1"/>
      <c r="V3" s="1"/>
      <c r="W3" s="1"/>
      <c r="X3" s="1"/>
      <c r="Y3" s="1"/>
      <c r="Z3" s="1"/>
    </row>
    <row r="4" ht="14.25" customHeight="1">
      <c r="A4" s="4">
        <v>1.0</v>
      </c>
      <c r="B4" s="4" t="s">
        <v>6</v>
      </c>
      <c r="C4" s="4" t="s">
        <v>7</v>
      </c>
      <c r="D4" s="4" t="s">
        <v>7</v>
      </c>
      <c r="E4" s="1" t="s">
        <v>8</v>
      </c>
      <c r="F4" s="1"/>
      <c r="G4" s="1"/>
      <c r="H4" s="1"/>
      <c r="I4" s="1"/>
      <c r="J4" s="1"/>
      <c r="K4" s="1"/>
      <c r="L4" s="1"/>
      <c r="M4" s="1"/>
      <c r="N4" s="1"/>
      <c r="O4" s="1"/>
      <c r="P4" s="1"/>
      <c r="Q4" s="1"/>
      <c r="R4" s="1"/>
      <c r="S4" s="1"/>
      <c r="T4" s="1"/>
      <c r="U4" s="1"/>
      <c r="V4" s="1"/>
      <c r="W4" s="1"/>
      <c r="X4" s="1"/>
      <c r="Y4" s="1"/>
      <c r="Z4" s="1"/>
    </row>
    <row r="5" ht="14.25" customHeight="1">
      <c r="A5" s="5"/>
      <c r="B5" s="5"/>
      <c r="C5" s="5" t="s">
        <v>9</v>
      </c>
      <c r="D5" s="5" t="s">
        <v>9</v>
      </c>
      <c r="E5" s="1" t="s">
        <v>10</v>
      </c>
      <c r="F5" s="1"/>
      <c r="G5" s="1"/>
      <c r="H5" s="1"/>
      <c r="I5" s="1"/>
      <c r="J5" s="1"/>
      <c r="K5" s="1"/>
      <c r="L5" s="1"/>
      <c r="M5" s="1"/>
      <c r="N5" s="1"/>
      <c r="O5" s="1"/>
      <c r="P5" s="1"/>
      <c r="Q5" s="1"/>
      <c r="R5" s="1"/>
      <c r="S5" s="1"/>
      <c r="T5" s="1"/>
      <c r="U5" s="1"/>
      <c r="V5" s="1"/>
      <c r="W5" s="1"/>
      <c r="X5" s="1"/>
      <c r="Y5" s="1"/>
      <c r="Z5" s="1"/>
    </row>
    <row r="6" ht="14.25" customHeight="1">
      <c r="A6" s="5"/>
      <c r="B6" s="5"/>
      <c r="C6" s="5" t="s">
        <v>11</v>
      </c>
      <c r="D6" s="5" t="s">
        <v>11</v>
      </c>
      <c r="E6" s="1" t="s">
        <v>12</v>
      </c>
      <c r="F6" s="1"/>
      <c r="G6" s="1"/>
      <c r="H6" s="1"/>
      <c r="I6" s="1"/>
      <c r="J6" s="1"/>
      <c r="K6" s="1"/>
      <c r="L6" s="1"/>
      <c r="M6" s="1"/>
      <c r="N6" s="1"/>
      <c r="O6" s="1"/>
      <c r="P6" s="1"/>
      <c r="Q6" s="1"/>
      <c r="R6" s="1"/>
      <c r="S6" s="1"/>
      <c r="T6" s="1"/>
      <c r="U6" s="1"/>
      <c r="V6" s="1"/>
      <c r="W6" s="1"/>
      <c r="X6" s="1"/>
      <c r="Y6" s="1"/>
      <c r="Z6" s="1"/>
    </row>
    <row r="7" ht="14.25" customHeight="1">
      <c r="A7" s="5"/>
      <c r="B7" s="5"/>
      <c r="C7" s="5" t="s">
        <v>13</v>
      </c>
      <c r="D7" s="5" t="s">
        <v>13</v>
      </c>
      <c r="E7" s="1" t="s">
        <v>14</v>
      </c>
      <c r="F7" s="1"/>
      <c r="G7" s="1"/>
      <c r="H7" s="1"/>
      <c r="I7" s="1"/>
      <c r="J7" s="1"/>
      <c r="K7" s="1"/>
      <c r="L7" s="1"/>
      <c r="M7" s="1"/>
      <c r="N7" s="1"/>
      <c r="O7" s="1"/>
      <c r="P7" s="1"/>
      <c r="Q7" s="1"/>
      <c r="R7" s="1"/>
      <c r="S7" s="1"/>
      <c r="T7" s="1"/>
      <c r="U7" s="1"/>
      <c r="V7" s="1"/>
      <c r="W7" s="1"/>
      <c r="X7" s="1"/>
      <c r="Y7" s="1"/>
      <c r="Z7" s="1"/>
    </row>
    <row r="8" ht="14.25" customHeight="1">
      <c r="A8" s="5"/>
      <c r="B8" s="5"/>
      <c r="C8" s="5" t="s">
        <v>15</v>
      </c>
      <c r="D8" s="5" t="s">
        <v>15</v>
      </c>
      <c r="E8" s="1" t="s">
        <v>16</v>
      </c>
      <c r="F8" s="1"/>
      <c r="G8" s="1"/>
      <c r="H8" s="1"/>
      <c r="I8" s="1"/>
      <c r="J8" s="1"/>
      <c r="K8" s="1"/>
      <c r="L8" s="1"/>
      <c r="M8" s="1"/>
      <c r="N8" s="1"/>
      <c r="O8" s="1"/>
      <c r="P8" s="1"/>
      <c r="Q8" s="1"/>
      <c r="R8" s="1"/>
      <c r="S8" s="1"/>
      <c r="T8" s="1"/>
      <c r="U8" s="1"/>
      <c r="V8" s="1"/>
      <c r="W8" s="1"/>
      <c r="X8" s="1"/>
      <c r="Y8" s="1"/>
      <c r="Z8" s="1"/>
    </row>
    <row r="9" ht="14.25" customHeight="1">
      <c r="A9" s="5"/>
      <c r="B9" s="5"/>
      <c r="C9" s="5" t="s">
        <v>17</v>
      </c>
      <c r="D9" s="5" t="s">
        <v>17</v>
      </c>
      <c r="E9" s="1" t="s">
        <v>18</v>
      </c>
      <c r="F9" s="1"/>
      <c r="G9" s="1"/>
      <c r="H9" s="1"/>
      <c r="I9" s="1"/>
      <c r="J9" s="1"/>
      <c r="K9" s="1"/>
      <c r="L9" s="1"/>
      <c r="M9" s="1"/>
      <c r="N9" s="1"/>
      <c r="O9" s="1"/>
      <c r="P9" s="1"/>
      <c r="Q9" s="1"/>
      <c r="R9" s="1"/>
      <c r="S9" s="1"/>
      <c r="T9" s="1"/>
      <c r="U9" s="1"/>
      <c r="V9" s="1"/>
      <c r="W9" s="1"/>
      <c r="X9" s="1"/>
      <c r="Y9" s="1"/>
      <c r="Z9" s="1"/>
    </row>
    <row r="10" ht="14.25" customHeight="1">
      <c r="A10" s="5"/>
      <c r="B10" s="5"/>
      <c r="C10" s="5" t="s">
        <v>19</v>
      </c>
      <c r="D10" s="5" t="s">
        <v>19</v>
      </c>
      <c r="E10" s="1" t="s">
        <v>20</v>
      </c>
      <c r="F10" s="1"/>
      <c r="G10" s="1"/>
      <c r="H10" s="1"/>
      <c r="I10" s="1"/>
      <c r="J10" s="1"/>
      <c r="K10" s="1"/>
      <c r="L10" s="1"/>
      <c r="M10" s="1"/>
      <c r="N10" s="1"/>
      <c r="O10" s="1"/>
      <c r="P10" s="1"/>
      <c r="Q10" s="1"/>
      <c r="R10" s="1"/>
      <c r="S10" s="1"/>
      <c r="T10" s="1"/>
      <c r="U10" s="1"/>
      <c r="V10" s="1"/>
      <c r="W10" s="1"/>
      <c r="X10" s="1"/>
      <c r="Y10" s="1"/>
      <c r="Z10" s="1"/>
    </row>
    <row r="11" ht="14.25" customHeight="1">
      <c r="A11" s="5"/>
      <c r="B11" s="5"/>
      <c r="C11" s="5" t="s">
        <v>21</v>
      </c>
      <c r="D11" s="5" t="s">
        <v>21</v>
      </c>
      <c r="E11" s="1" t="s">
        <v>22</v>
      </c>
      <c r="F11" s="1"/>
      <c r="G11" s="1"/>
      <c r="H11" s="1"/>
      <c r="I11" s="1"/>
      <c r="J11" s="1"/>
      <c r="K11" s="1"/>
      <c r="L11" s="1"/>
      <c r="M11" s="1"/>
      <c r="N11" s="1"/>
      <c r="O11" s="1"/>
      <c r="P11" s="1"/>
      <c r="Q11" s="1"/>
      <c r="R11" s="1"/>
      <c r="S11" s="1"/>
      <c r="T11" s="1"/>
      <c r="U11" s="1"/>
      <c r="V11" s="1"/>
      <c r="W11" s="1"/>
      <c r="X11" s="1"/>
      <c r="Y11" s="1"/>
      <c r="Z11" s="1"/>
    </row>
    <row r="12" ht="14.25" customHeight="1">
      <c r="A12" s="5"/>
      <c r="B12" s="5"/>
      <c r="C12" s="5" t="s">
        <v>23</v>
      </c>
      <c r="D12" s="5" t="s">
        <v>23</v>
      </c>
      <c r="E12" s="1" t="s">
        <v>24</v>
      </c>
      <c r="F12" s="1"/>
      <c r="G12" s="1"/>
      <c r="H12" s="1"/>
      <c r="I12" s="1"/>
      <c r="J12" s="1"/>
      <c r="K12" s="1"/>
      <c r="L12" s="1"/>
      <c r="M12" s="1"/>
      <c r="N12" s="1"/>
      <c r="O12" s="1"/>
      <c r="P12" s="1"/>
      <c r="Q12" s="1"/>
      <c r="R12" s="1"/>
      <c r="S12" s="1"/>
      <c r="T12" s="1"/>
      <c r="U12" s="1"/>
      <c r="V12" s="1"/>
      <c r="W12" s="1"/>
      <c r="X12" s="1"/>
      <c r="Y12" s="1"/>
      <c r="Z12" s="1"/>
    </row>
    <row r="13" ht="14.25" customHeight="1">
      <c r="A13" s="5"/>
      <c r="B13" s="5"/>
      <c r="C13" s="5" t="s">
        <v>25</v>
      </c>
      <c r="D13" s="5" t="s">
        <v>25</v>
      </c>
      <c r="E13" s="1" t="s">
        <v>26</v>
      </c>
      <c r="F13" s="1"/>
      <c r="G13" s="1"/>
      <c r="H13" s="1"/>
      <c r="I13" s="1"/>
      <c r="J13" s="1"/>
      <c r="K13" s="1"/>
      <c r="L13" s="1"/>
      <c r="M13" s="1"/>
      <c r="N13" s="1"/>
      <c r="O13" s="1"/>
      <c r="P13" s="1"/>
      <c r="Q13" s="1"/>
      <c r="R13" s="1"/>
      <c r="S13" s="1"/>
      <c r="T13" s="1"/>
      <c r="U13" s="1"/>
      <c r="V13" s="1"/>
      <c r="W13" s="1"/>
      <c r="X13" s="1"/>
      <c r="Y13" s="1"/>
      <c r="Z13" s="1"/>
    </row>
    <row r="14" ht="14.25" customHeight="1">
      <c r="A14" s="5"/>
      <c r="B14" s="5"/>
      <c r="C14" s="5" t="s">
        <v>27</v>
      </c>
      <c r="D14" s="5" t="s">
        <v>27</v>
      </c>
      <c r="E14" s="1" t="s">
        <v>28</v>
      </c>
      <c r="F14" s="1"/>
      <c r="G14" s="1"/>
      <c r="H14" s="1"/>
      <c r="I14" s="1"/>
      <c r="J14" s="1"/>
      <c r="K14" s="1"/>
      <c r="L14" s="1"/>
      <c r="M14" s="1"/>
      <c r="N14" s="1"/>
      <c r="O14" s="1"/>
      <c r="P14" s="1"/>
      <c r="Q14" s="1"/>
      <c r="R14" s="1"/>
      <c r="S14" s="1"/>
      <c r="T14" s="1"/>
      <c r="U14" s="1"/>
      <c r="V14" s="1"/>
      <c r="W14" s="1"/>
      <c r="X14" s="1"/>
      <c r="Y14" s="1"/>
      <c r="Z14" s="1"/>
    </row>
    <row r="15" ht="14.25" customHeight="1">
      <c r="A15" s="5"/>
      <c r="B15" s="5"/>
      <c r="C15" s="5" t="s">
        <v>29</v>
      </c>
      <c r="D15" s="5" t="s">
        <v>29</v>
      </c>
      <c r="E15" s="1" t="s">
        <v>30</v>
      </c>
      <c r="F15" s="1"/>
      <c r="G15" s="1"/>
      <c r="H15" s="1"/>
      <c r="I15" s="1"/>
      <c r="J15" s="1"/>
      <c r="K15" s="1"/>
      <c r="L15" s="1"/>
      <c r="M15" s="1"/>
      <c r="N15" s="1"/>
      <c r="O15" s="1"/>
      <c r="P15" s="1"/>
      <c r="Q15" s="1"/>
      <c r="R15" s="1"/>
      <c r="S15" s="1"/>
      <c r="T15" s="1"/>
      <c r="U15" s="1"/>
      <c r="V15" s="1"/>
      <c r="W15" s="1"/>
      <c r="X15" s="1"/>
      <c r="Y15" s="1"/>
      <c r="Z15" s="1"/>
    </row>
    <row r="16" ht="14.25" customHeight="1">
      <c r="A16" s="5"/>
      <c r="B16" s="5"/>
      <c r="C16" s="5" t="s">
        <v>31</v>
      </c>
      <c r="D16" s="5" t="s">
        <v>31</v>
      </c>
      <c r="E16" s="1" t="s">
        <v>32</v>
      </c>
      <c r="F16" s="1"/>
      <c r="G16" s="1"/>
      <c r="H16" s="1"/>
      <c r="I16" s="1"/>
      <c r="J16" s="1"/>
      <c r="K16" s="1"/>
      <c r="L16" s="1"/>
      <c r="M16" s="1"/>
      <c r="N16" s="1"/>
      <c r="O16" s="1"/>
      <c r="P16" s="1"/>
      <c r="Q16" s="1"/>
      <c r="R16" s="1"/>
      <c r="S16" s="1"/>
      <c r="T16" s="1"/>
      <c r="U16" s="1"/>
      <c r="V16" s="1"/>
      <c r="W16" s="1"/>
      <c r="X16" s="1"/>
      <c r="Y16" s="1"/>
      <c r="Z16" s="1"/>
    </row>
    <row r="17" ht="14.25" customHeight="1">
      <c r="A17" s="5"/>
      <c r="B17" s="5"/>
      <c r="C17" s="5" t="s">
        <v>33</v>
      </c>
      <c r="D17" s="5" t="s">
        <v>33</v>
      </c>
      <c r="E17" s="1" t="s">
        <v>34</v>
      </c>
      <c r="F17" s="1"/>
      <c r="G17" s="1"/>
      <c r="H17" s="1"/>
      <c r="I17" s="1"/>
      <c r="J17" s="1"/>
      <c r="K17" s="1"/>
      <c r="L17" s="1"/>
      <c r="M17" s="1"/>
      <c r="N17" s="1"/>
      <c r="O17" s="1"/>
      <c r="P17" s="1"/>
      <c r="Q17" s="1"/>
      <c r="R17" s="1"/>
      <c r="S17" s="1"/>
      <c r="T17" s="1"/>
      <c r="U17" s="1"/>
      <c r="V17" s="1"/>
      <c r="W17" s="1"/>
      <c r="X17" s="1"/>
      <c r="Y17" s="1"/>
      <c r="Z17" s="1"/>
    </row>
    <row r="18" ht="14.25" customHeight="1">
      <c r="A18" s="5"/>
      <c r="B18" s="5"/>
      <c r="C18" s="5" t="s">
        <v>35</v>
      </c>
      <c r="D18" s="5" t="s">
        <v>35</v>
      </c>
      <c r="E18" s="1" t="s">
        <v>36</v>
      </c>
      <c r="F18" s="1"/>
      <c r="G18" s="1"/>
      <c r="H18" s="1"/>
      <c r="I18" s="1"/>
      <c r="J18" s="1"/>
      <c r="K18" s="1"/>
      <c r="L18" s="1"/>
      <c r="M18" s="1"/>
      <c r="N18" s="1"/>
      <c r="O18" s="1"/>
      <c r="P18" s="1"/>
      <c r="Q18" s="1"/>
      <c r="R18" s="1"/>
      <c r="S18" s="1"/>
      <c r="T18" s="1"/>
      <c r="U18" s="1"/>
      <c r="V18" s="1"/>
      <c r="W18" s="1"/>
      <c r="X18" s="1"/>
      <c r="Y18" s="1"/>
      <c r="Z18" s="1"/>
    </row>
    <row r="19" ht="14.25" customHeight="1">
      <c r="A19" s="5"/>
      <c r="B19" s="5"/>
      <c r="C19" s="5" t="s">
        <v>37</v>
      </c>
      <c r="D19" s="5" t="s">
        <v>37</v>
      </c>
      <c r="E19" s="1" t="s">
        <v>38</v>
      </c>
      <c r="F19" s="1"/>
      <c r="G19" s="1"/>
      <c r="H19" s="1"/>
      <c r="I19" s="1"/>
      <c r="J19" s="1"/>
      <c r="K19" s="1"/>
      <c r="L19" s="1"/>
      <c r="M19" s="1"/>
      <c r="N19" s="1"/>
      <c r="O19" s="1"/>
      <c r="P19" s="1"/>
      <c r="Q19" s="1"/>
      <c r="R19" s="1"/>
      <c r="S19" s="1"/>
      <c r="T19" s="1"/>
      <c r="U19" s="1"/>
      <c r="V19" s="1"/>
      <c r="W19" s="1"/>
      <c r="X19" s="1"/>
      <c r="Y19" s="1"/>
      <c r="Z19" s="1"/>
    </row>
    <row r="20" ht="14.25" customHeight="1">
      <c r="A20" s="5"/>
      <c r="B20" s="5"/>
      <c r="C20" s="5" t="s">
        <v>39</v>
      </c>
      <c r="D20" s="5" t="s">
        <v>39</v>
      </c>
      <c r="E20" s="1" t="s">
        <v>40</v>
      </c>
      <c r="F20" s="1"/>
      <c r="G20" s="1"/>
      <c r="H20" s="1"/>
      <c r="I20" s="1"/>
      <c r="J20" s="1"/>
      <c r="K20" s="1"/>
      <c r="L20" s="1"/>
      <c r="M20" s="1"/>
      <c r="N20" s="1"/>
      <c r="O20" s="1"/>
      <c r="P20" s="1"/>
      <c r="Q20" s="1"/>
      <c r="R20" s="1"/>
      <c r="S20" s="1"/>
      <c r="T20" s="1"/>
      <c r="U20" s="1"/>
      <c r="V20" s="1"/>
      <c r="W20" s="1"/>
      <c r="X20" s="1"/>
      <c r="Y20" s="1"/>
      <c r="Z20" s="1"/>
    </row>
    <row r="21" ht="14.25" customHeight="1">
      <c r="A21" s="5"/>
      <c r="B21" s="5"/>
      <c r="C21" s="5" t="s">
        <v>41</v>
      </c>
      <c r="D21" s="5" t="s">
        <v>41</v>
      </c>
      <c r="E21" s="1" t="s">
        <v>42</v>
      </c>
      <c r="F21" s="1"/>
      <c r="G21" s="1"/>
      <c r="H21" s="1"/>
      <c r="I21" s="1"/>
      <c r="J21" s="1"/>
      <c r="K21" s="1"/>
      <c r="L21" s="1"/>
      <c r="M21" s="1"/>
      <c r="N21" s="1"/>
      <c r="O21" s="1"/>
      <c r="P21" s="1"/>
      <c r="Q21" s="1"/>
      <c r="R21" s="1"/>
      <c r="S21" s="1"/>
      <c r="T21" s="1"/>
      <c r="U21" s="1"/>
      <c r="V21" s="1"/>
      <c r="W21" s="1"/>
      <c r="X21" s="1"/>
      <c r="Y21" s="1"/>
      <c r="Z21" s="1"/>
    </row>
    <row r="22" ht="14.25" customHeight="1">
      <c r="A22" s="5"/>
      <c r="B22" s="5"/>
      <c r="C22" s="5" t="s">
        <v>43</v>
      </c>
      <c r="D22" s="5" t="s">
        <v>43</v>
      </c>
      <c r="E22" s="1" t="s">
        <v>44</v>
      </c>
      <c r="F22" s="1"/>
      <c r="G22" s="1"/>
      <c r="H22" s="1"/>
      <c r="I22" s="1"/>
      <c r="J22" s="1"/>
      <c r="K22" s="1"/>
      <c r="L22" s="1"/>
      <c r="M22" s="1"/>
      <c r="N22" s="1"/>
      <c r="O22" s="1"/>
      <c r="P22" s="1"/>
      <c r="Q22" s="1"/>
      <c r="R22" s="1"/>
      <c r="S22" s="1"/>
      <c r="T22" s="1"/>
      <c r="U22" s="1"/>
      <c r="V22" s="1"/>
      <c r="W22" s="1"/>
      <c r="X22" s="1"/>
      <c r="Y22" s="1"/>
      <c r="Z22" s="1"/>
    </row>
    <row r="23" ht="14.25" customHeight="1">
      <c r="A23" s="5"/>
      <c r="B23" s="5"/>
      <c r="C23" s="5" t="s">
        <v>45</v>
      </c>
      <c r="D23" s="5" t="s">
        <v>45</v>
      </c>
      <c r="E23" s="1"/>
      <c r="F23" s="1"/>
      <c r="G23" s="1"/>
      <c r="H23" s="1"/>
      <c r="I23" s="1"/>
      <c r="J23" s="1"/>
      <c r="K23" s="1"/>
      <c r="L23" s="1"/>
      <c r="M23" s="1"/>
      <c r="N23" s="1"/>
      <c r="O23" s="1"/>
      <c r="P23" s="1"/>
      <c r="Q23" s="1"/>
      <c r="R23" s="1"/>
      <c r="S23" s="1"/>
      <c r="T23" s="1"/>
      <c r="U23" s="1"/>
      <c r="V23" s="1"/>
      <c r="W23" s="1"/>
      <c r="X23" s="1"/>
      <c r="Y23" s="1"/>
      <c r="Z23" s="1"/>
    </row>
    <row r="24" ht="14.25" customHeight="1">
      <c r="A24" s="5"/>
      <c r="B24" s="5"/>
      <c r="C24" s="5" t="s">
        <v>46</v>
      </c>
      <c r="D24" s="5" t="s">
        <v>46</v>
      </c>
      <c r="E24" s="1" t="s">
        <v>47</v>
      </c>
      <c r="F24" s="1"/>
      <c r="G24" s="1"/>
      <c r="H24" s="1"/>
      <c r="I24" s="1"/>
      <c r="J24" s="1"/>
      <c r="K24" s="1"/>
      <c r="L24" s="1"/>
      <c r="M24" s="1"/>
      <c r="N24" s="1"/>
      <c r="O24" s="1"/>
      <c r="P24" s="1"/>
      <c r="Q24" s="1"/>
      <c r="R24" s="1"/>
      <c r="S24" s="1"/>
      <c r="T24" s="1"/>
      <c r="U24" s="1"/>
      <c r="V24" s="1"/>
      <c r="W24" s="1"/>
      <c r="X24" s="1"/>
      <c r="Y24" s="1"/>
      <c r="Z24" s="1"/>
    </row>
    <row r="25" ht="14.25" customHeight="1">
      <c r="A25" s="5"/>
      <c r="B25" s="5"/>
      <c r="C25" s="5" t="s">
        <v>48</v>
      </c>
      <c r="D25" s="5" t="s">
        <v>48</v>
      </c>
      <c r="E25" s="1" t="s">
        <v>49</v>
      </c>
      <c r="F25" s="1"/>
      <c r="G25" s="1"/>
      <c r="H25" s="1"/>
      <c r="I25" s="1"/>
      <c r="J25" s="1"/>
      <c r="K25" s="1"/>
      <c r="L25" s="1"/>
      <c r="M25" s="1"/>
      <c r="N25" s="1"/>
      <c r="O25" s="1"/>
      <c r="P25" s="1"/>
      <c r="Q25" s="1"/>
      <c r="R25" s="1"/>
      <c r="S25" s="1"/>
      <c r="T25" s="1"/>
      <c r="U25" s="1"/>
      <c r="V25" s="1"/>
      <c r="W25" s="1"/>
      <c r="X25" s="1"/>
      <c r="Y25" s="1"/>
      <c r="Z25" s="1"/>
    </row>
    <row r="26" ht="14.25" customHeight="1">
      <c r="A26" s="5"/>
      <c r="B26" s="5"/>
      <c r="C26" s="5" t="s">
        <v>50</v>
      </c>
      <c r="D26" s="5" t="s">
        <v>50</v>
      </c>
      <c r="E26" s="1" t="s">
        <v>51</v>
      </c>
      <c r="F26" s="1"/>
      <c r="G26" s="1"/>
      <c r="H26" s="1"/>
      <c r="I26" s="1"/>
      <c r="J26" s="1"/>
      <c r="K26" s="1"/>
      <c r="L26" s="1"/>
      <c r="M26" s="1"/>
      <c r="N26" s="1"/>
      <c r="O26" s="1"/>
      <c r="P26" s="1"/>
      <c r="Q26" s="1"/>
      <c r="R26" s="1"/>
      <c r="S26" s="1"/>
      <c r="T26" s="1"/>
      <c r="U26" s="1"/>
      <c r="V26" s="1"/>
      <c r="W26" s="1"/>
      <c r="X26" s="1"/>
      <c r="Y26" s="1"/>
      <c r="Z26" s="1"/>
    </row>
    <row r="27" ht="14.25" customHeight="1">
      <c r="A27" s="5"/>
      <c r="B27" s="5"/>
      <c r="C27" s="5" t="s">
        <v>52</v>
      </c>
      <c r="D27" s="5" t="s">
        <v>52</v>
      </c>
      <c r="E27" s="1" t="s">
        <v>53</v>
      </c>
      <c r="F27" s="1"/>
      <c r="G27" s="1"/>
      <c r="H27" s="1"/>
      <c r="I27" s="1"/>
      <c r="J27" s="1"/>
      <c r="K27" s="1"/>
      <c r="L27" s="1"/>
      <c r="M27" s="1"/>
      <c r="N27" s="1"/>
      <c r="O27" s="1"/>
      <c r="P27" s="1"/>
      <c r="Q27" s="1"/>
      <c r="R27" s="1"/>
      <c r="S27" s="1"/>
      <c r="T27" s="1"/>
      <c r="U27" s="1"/>
      <c r="V27" s="1"/>
      <c r="W27" s="1"/>
      <c r="X27" s="1"/>
      <c r="Y27" s="1"/>
      <c r="Z27" s="1"/>
    </row>
    <row r="28" ht="14.25" customHeight="1">
      <c r="A28" s="5"/>
      <c r="B28" s="5"/>
      <c r="C28" s="5" t="s">
        <v>54</v>
      </c>
      <c r="D28" s="5" t="s">
        <v>54</v>
      </c>
      <c r="E28" s="1" t="s">
        <v>55</v>
      </c>
      <c r="F28" s="1"/>
      <c r="G28" s="1"/>
      <c r="H28" s="1"/>
      <c r="I28" s="1"/>
      <c r="J28" s="1"/>
      <c r="K28" s="1"/>
      <c r="L28" s="1"/>
      <c r="M28" s="1"/>
      <c r="N28" s="1"/>
      <c r="O28" s="1"/>
      <c r="P28" s="1"/>
      <c r="Q28" s="1"/>
      <c r="R28" s="1"/>
      <c r="S28" s="1"/>
      <c r="T28" s="1"/>
      <c r="U28" s="1"/>
      <c r="V28" s="1"/>
      <c r="W28" s="1"/>
      <c r="X28" s="1"/>
      <c r="Y28" s="1"/>
      <c r="Z28" s="1"/>
    </row>
    <row r="29" ht="14.25" customHeight="1">
      <c r="A29" s="5"/>
      <c r="B29" s="5"/>
      <c r="C29" s="5" t="s">
        <v>56</v>
      </c>
      <c r="D29" s="5" t="s">
        <v>56</v>
      </c>
      <c r="E29" s="1"/>
      <c r="F29" s="1"/>
      <c r="G29" s="1"/>
      <c r="H29" s="1"/>
      <c r="I29" s="1"/>
      <c r="J29" s="1"/>
      <c r="K29" s="1"/>
      <c r="L29" s="1"/>
      <c r="M29" s="1"/>
      <c r="N29" s="1"/>
      <c r="O29" s="1"/>
      <c r="P29" s="1"/>
      <c r="Q29" s="1"/>
      <c r="R29" s="1"/>
      <c r="S29" s="1"/>
      <c r="T29" s="1"/>
      <c r="U29" s="1"/>
      <c r="V29" s="1"/>
      <c r="W29" s="1"/>
      <c r="X29" s="1"/>
      <c r="Y29" s="1"/>
      <c r="Z29" s="1"/>
    </row>
    <row r="30" ht="14.25" customHeight="1">
      <c r="A30" s="5"/>
      <c r="B30" s="5"/>
      <c r="C30" s="5" t="s">
        <v>57</v>
      </c>
      <c r="D30" s="5" t="s">
        <v>57</v>
      </c>
      <c r="E30" s="1"/>
      <c r="F30" s="1"/>
      <c r="G30" s="1"/>
      <c r="H30" s="1"/>
      <c r="I30" s="1"/>
      <c r="J30" s="1"/>
      <c r="K30" s="1"/>
      <c r="L30" s="1"/>
      <c r="M30" s="1"/>
      <c r="N30" s="1"/>
      <c r="O30" s="1"/>
      <c r="P30" s="1"/>
      <c r="Q30" s="1"/>
      <c r="R30" s="1"/>
      <c r="S30" s="1"/>
      <c r="T30" s="1"/>
      <c r="U30" s="1"/>
      <c r="V30" s="1"/>
      <c r="W30" s="1"/>
      <c r="X30" s="1"/>
      <c r="Y30" s="1"/>
      <c r="Z30" s="1"/>
    </row>
    <row r="31" ht="14.25" customHeight="1">
      <c r="A31" s="5"/>
      <c r="B31" s="5"/>
      <c r="C31" s="5" t="s">
        <v>58</v>
      </c>
      <c r="D31" s="5" t="s">
        <v>58</v>
      </c>
      <c r="E31" s="1" t="s">
        <v>59</v>
      </c>
      <c r="F31" s="1"/>
      <c r="G31" s="1"/>
      <c r="H31" s="1"/>
      <c r="I31" s="1"/>
      <c r="J31" s="1"/>
      <c r="K31" s="1"/>
      <c r="L31" s="1"/>
      <c r="M31" s="1"/>
      <c r="N31" s="1"/>
      <c r="O31" s="1"/>
      <c r="P31" s="1"/>
      <c r="Q31" s="1"/>
      <c r="R31" s="1"/>
      <c r="S31" s="1"/>
      <c r="T31" s="1"/>
      <c r="U31" s="1"/>
      <c r="V31" s="1"/>
      <c r="W31" s="1"/>
      <c r="X31" s="1"/>
      <c r="Y31" s="1"/>
      <c r="Z31" s="1"/>
    </row>
    <row r="32" ht="14.25" customHeight="1">
      <c r="A32" s="5"/>
      <c r="B32" s="5"/>
      <c r="C32" s="5" t="s">
        <v>60</v>
      </c>
      <c r="D32" s="5" t="s">
        <v>60</v>
      </c>
      <c r="E32" s="1"/>
      <c r="F32" s="1"/>
      <c r="G32" s="1"/>
      <c r="H32" s="1"/>
      <c r="I32" s="1"/>
      <c r="J32" s="1"/>
      <c r="K32" s="1"/>
      <c r="L32" s="1"/>
      <c r="M32" s="1"/>
      <c r="N32" s="1"/>
      <c r="O32" s="1"/>
      <c r="P32" s="1"/>
      <c r="Q32" s="1"/>
      <c r="R32" s="1"/>
      <c r="S32" s="1"/>
      <c r="T32" s="1"/>
      <c r="U32" s="1"/>
      <c r="V32" s="1"/>
      <c r="W32" s="1"/>
      <c r="X32" s="1"/>
      <c r="Y32" s="1"/>
      <c r="Z32" s="1"/>
    </row>
    <row r="33" ht="14.25" customHeight="1">
      <c r="A33" s="5"/>
      <c r="B33" s="5"/>
      <c r="C33" s="5" t="s">
        <v>61</v>
      </c>
      <c r="D33" s="5" t="s">
        <v>61</v>
      </c>
      <c r="E33" s="1" t="s">
        <v>62</v>
      </c>
      <c r="F33" s="1"/>
      <c r="G33" s="1"/>
      <c r="H33" s="1"/>
      <c r="I33" s="1"/>
      <c r="J33" s="1"/>
      <c r="K33" s="1"/>
      <c r="L33" s="1"/>
      <c r="M33" s="1"/>
      <c r="N33" s="1"/>
      <c r="O33" s="1"/>
      <c r="P33" s="1"/>
      <c r="Q33" s="1"/>
      <c r="R33" s="1"/>
      <c r="S33" s="1"/>
      <c r="T33" s="1"/>
      <c r="U33" s="1"/>
      <c r="V33" s="1"/>
      <c r="W33" s="1"/>
      <c r="X33" s="1"/>
      <c r="Y33" s="1"/>
      <c r="Z33" s="1"/>
    </row>
    <row r="34" ht="14.25" customHeight="1">
      <c r="A34" s="5"/>
      <c r="B34" s="5"/>
      <c r="C34" s="5" t="s">
        <v>63</v>
      </c>
      <c r="D34" s="5" t="s">
        <v>63</v>
      </c>
      <c r="E34" s="1"/>
      <c r="F34" s="1"/>
      <c r="G34" s="1"/>
      <c r="H34" s="1"/>
      <c r="I34" s="1"/>
      <c r="J34" s="1"/>
      <c r="K34" s="1"/>
      <c r="L34" s="1"/>
      <c r="M34" s="1"/>
      <c r="N34" s="1"/>
      <c r="O34" s="1"/>
      <c r="P34" s="1"/>
      <c r="Q34" s="1"/>
      <c r="R34" s="1"/>
      <c r="S34" s="1"/>
      <c r="T34" s="1"/>
      <c r="U34" s="1"/>
      <c r="V34" s="1"/>
      <c r="W34" s="1"/>
      <c r="X34" s="1"/>
      <c r="Y34" s="1"/>
      <c r="Z34" s="1"/>
    </row>
    <row r="35" ht="14.25" customHeight="1">
      <c r="A35" s="5"/>
      <c r="B35" s="5"/>
      <c r="C35" s="5" t="s">
        <v>64</v>
      </c>
      <c r="D35" s="5" t="s">
        <v>64</v>
      </c>
      <c r="E35" s="1"/>
      <c r="F35" s="1"/>
      <c r="G35" s="1"/>
      <c r="H35" s="1"/>
      <c r="I35" s="1"/>
      <c r="J35" s="1"/>
      <c r="K35" s="1"/>
      <c r="L35" s="1"/>
      <c r="M35" s="1"/>
      <c r="N35" s="1"/>
      <c r="O35" s="1"/>
      <c r="P35" s="1"/>
      <c r="Q35" s="1"/>
      <c r="R35" s="1"/>
      <c r="S35" s="1"/>
      <c r="T35" s="1"/>
      <c r="U35" s="1"/>
      <c r="V35" s="1"/>
      <c r="W35" s="1"/>
      <c r="X35" s="1"/>
      <c r="Y35" s="1"/>
      <c r="Z35" s="1"/>
    </row>
    <row r="36" ht="14.25" customHeight="1">
      <c r="A36" s="5"/>
      <c r="B36" s="5"/>
      <c r="C36" s="5" t="s">
        <v>65</v>
      </c>
      <c r="D36" s="5" t="s">
        <v>65</v>
      </c>
      <c r="E36" s="1"/>
      <c r="F36" s="1"/>
      <c r="G36" s="1"/>
      <c r="H36" s="1"/>
      <c r="I36" s="1"/>
      <c r="J36" s="1"/>
      <c r="K36" s="1"/>
      <c r="L36" s="1"/>
      <c r="M36" s="1"/>
      <c r="N36" s="1"/>
      <c r="O36" s="1"/>
      <c r="P36" s="1"/>
      <c r="Q36" s="1"/>
      <c r="R36" s="1"/>
      <c r="S36" s="1"/>
      <c r="T36" s="1"/>
      <c r="U36" s="1"/>
      <c r="V36" s="1"/>
      <c r="W36" s="1"/>
      <c r="X36" s="1"/>
      <c r="Y36" s="1"/>
      <c r="Z36" s="1"/>
    </row>
    <row r="37" ht="14.25" customHeight="1">
      <c r="A37" s="5"/>
      <c r="B37" s="5"/>
      <c r="C37" s="5" t="s">
        <v>66</v>
      </c>
      <c r="D37" s="5" t="s">
        <v>66</v>
      </c>
      <c r="E37" s="1" t="s">
        <v>67</v>
      </c>
      <c r="F37" s="1"/>
      <c r="G37" s="1"/>
      <c r="H37" s="1"/>
      <c r="I37" s="1"/>
      <c r="J37" s="1"/>
      <c r="K37" s="1"/>
      <c r="L37" s="1"/>
      <c r="M37" s="1"/>
      <c r="N37" s="1"/>
      <c r="O37" s="1"/>
      <c r="P37" s="1"/>
      <c r="Q37" s="1"/>
      <c r="R37" s="1"/>
      <c r="S37" s="1"/>
      <c r="T37" s="1"/>
      <c r="U37" s="1"/>
      <c r="V37" s="1"/>
      <c r="W37" s="1"/>
      <c r="X37" s="1"/>
      <c r="Y37" s="1"/>
      <c r="Z37" s="1"/>
    </row>
    <row r="38" ht="14.25" customHeight="1">
      <c r="A38" s="5"/>
      <c r="B38" s="5"/>
      <c r="C38" s="5" t="s">
        <v>68</v>
      </c>
      <c r="D38" s="5" t="s">
        <v>68</v>
      </c>
      <c r="E38" s="1"/>
      <c r="F38" s="1"/>
      <c r="G38" s="1"/>
      <c r="H38" s="1"/>
      <c r="I38" s="1"/>
      <c r="J38" s="1"/>
      <c r="K38" s="1"/>
      <c r="L38" s="1"/>
      <c r="M38" s="1"/>
      <c r="N38" s="1"/>
      <c r="O38" s="1"/>
      <c r="P38" s="1"/>
      <c r="Q38" s="1"/>
      <c r="R38" s="1"/>
      <c r="S38" s="1"/>
      <c r="T38" s="1"/>
      <c r="U38" s="1"/>
      <c r="V38" s="1"/>
      <c r="W38" s="1"/>
      <c r="X38" s="1"/>
      <c r="Y38" s="1"/>
      <c r="Z38" s="1"/>
    </row>
    <row r="39" ht="14.25" customHeight="1">
      <c r="A39" s="5"/>
      <c r="B39" s="5"/>
      <c r="C39" s="5" t="s">
        <v>69</v>
      </c>
      <c r="D39" s="5" t="s">
        <v>69</v>
      </c>
      <c r="E39" s="1"/>
      <c r="F39" s="1"/>
      <c r="G39" s="1"/>
      <c r="H39" s="1"/>
      <c r="I39" s="1"/>
      <c r="J39" s="1"/>
      <c r="K39" s="1"/>
      <c r="L39" s="1"/>
      <c r="M39" s="1"/>
      <c r="N39" s="1"/>
      <c r="O39" s="1"/>
      <c r="P39" s="1"/>
      <c r="Q39" s="1"/>
      <c r="R39" s="1"/>
      <c r="S39" s="1"/>
      <c r="T39" s="1"/>
      <c r="U39" s="1"/>
      <c r="V39" s="1"/>
      <c r="W39" s="1"/>
      <c r="X39" s="1"/>
      <c r="Y39" s="1"/>
      <c r="Z39" s="1"/>
    </row>
    <row r="40" ht="14.25" customHeight="1">
      <c r="A40" s="5"/>
      <c r="B40" s="5"/>
      <c r="C40" s="5" t="s">
        <v>70</v>
      </c>
      <c r="D40" s="5" t="s">
        <v>70</v>
      </c>
      <c r="E40" s="1"/>
      <c r="F40" s="1"/>
      <c r="G40" s="1"/>
      <c r="H40" s="1"/>
      <c r="I40" s="1"/>
      <c r="J40" s="1"/>
      <c r="K40" s="1"/>
      <c r="L40" s="1"/>
      <c r="M40" s="1"/>
      <c r="N40" s="1"/>
      <c r="O40" s="1"/>
      <c r="P40" s="1"/>
      <c r="Q40" s="1"/>
      <c r="R40" s="1"/>
      <c r="S40" s="1"/>
      <c r="T40" s="1"/>
      <c r="U40" s="1"/>
      <c r="V40" s="1"/>
      <c r="W40" s="1"/>
      <c r="X40" s="1"/>
      <c r="Y40" s="1"/>
      <c r="Z40" s="1"/>
    </row>
    <row r="41" ht="14.25" customHeight="1">
      <c r="A41" s="5"/>
      <c r="B41" s="5"/>
      <c r="C41" s="5" t="s">
        <v>71</v>
      </c>
      <c r="D41" s="5" t="s">
        <v>71</v>
      </c>
      <c r="E41" s="1" t="s">
        <v>72</v>
      </c>
      <c r="F41" s="1"/>
      <c r="G41" s="1"/>
      <c r="H41" s="1"/>
      <c r="I41" s="1"/>
      <c r="J41" s="1"/>
      <c r="K41" s="1"/>
      <c r="L41" s="1"/>
      <c r="M41" s="1"/>
      <c r="N41" s="1"/>
      <c r="O41" s="1"/>
      <c r="P41" s="1"/>
      <c r="Q41" s="1"/>
      <c r="R41" s="1"/>
      <c r="S41" s="1"/>
      <c r="T41" s="1"/>
      <c r="U41" s="1"/>
      <c r="V41" s="1"/>
      <c r="W41" s="1"/>
      <c r="X41" s="1"/>
      <c r="Y41" s="1"/>
      <c r="Z41" s="1"/>
    </row>
    <row r="42" ht="14.25" customHeight="1">
      <c r="A42" s="5"/>
      <c r="B42" s="5"/>
      <c r="C42" s="5" t="s">
        <v>73</v>
      </c>
      <c r="D42" s="5" t="s">
        <v>73</v>
      </c>
      <c r="E42" s="1"/>
      <c r="F42" s="1"/>
      <c r="G42" s="1"/>
      <c r="H42" s="1"/>
      <c r="I42" s="1"/>
      <c r="J42" s="1"/>
      <c r="K42" s="1"/>
      <c r="L42" s="1"/>
      <c r="M42" s="1"/>
      <c r="N42" s="1"/>
      <c r="O42" s="1"/>
      <c r="P42" s="1"/>
      <c r="Q42" s="1"/>
      <c r="R42" s="1"/>
      <c r="S42" s="1"/>
      <c r="T42" s="1"/>
      <c r="U42" s="1"/>
      <c r="V42" s="1"/>
      <c r="W42" s="1"/>
      <c r="X42" s="1"/>
      <c r="Y42" s="1"/>
      <c r="Z42" s="1"/>
    </row>
    <row r="43" ht="14.25" customHeight="1">
      <c r="A43" s="5"/>
      <c r="B43" s="5"/>
      <c r="C43" s="5" t="s">
        <v>74</v>
      </c>
      <c r="D43" s="5" t="s">
        <v>74</v>
      </c>
      <c r="E43" s="1"/>
      <c r="F43" s="1"/>
      <c r="G43" s="1"/>
      <c r="H43" s="1"/>
      <c r="I43" s="1"/>
      <c r="J43" s="1"/>
      <c r="K43" s="1"/>
      <c r="L43" s="1"/>
      <c r="M43" s="1"/>
      <c r="N43" s="1"/>
      <c r="O43" s="1"/>
      <c r="P43" s="1"/>
      <c r="Q43" s="1"/>
      <c r="R43" s="1"/>
      <c r="S43" s="1"/>
      <c r="T43" s="1"/>
      <c r="U43" s="1"/>
      <c r="V43" s="1"/>
      <c r="W43" s="1"/>
      <c r="X43" s="1"/>
      <c r="Y43" s="1"/>
      <c r="Z43" s="1"/>
    </row>
    <row r="44" ht="14.25" customHeight="1">
      <c r="A44" s="5"/>
      <c r="B44" s="5"/>
      <c r="C44" s="5" t="s">
        <v>75</v>
      </c>
      <c r="D44" s="5" t="s">
        <v>75</v>
      </c>
      <c r="E44" s="1"/>
      <c r="F44" s="1"/>
      <c r="G44" s="1"/>
      <c r="H44" s="1"/>
      <c r="I44" s="1"/>
      <c r="J44" s="1"/>
      <c r="K44" s="1"/>
      <c r="L44" s="1"/>
      <c r="M44" s="1"/>
      <c r="N44" s="1"/>
      <c r="O44" s="1"/>
      <c r="P44" s="1"/>
      <c r="Q44" s="1"/>
      <c r="R44" s="1"/>
      <c r="S44" s="1"/>
      <c r="T44" s="1"/>
      <c r="U44" s="1"/>
      <c r="V44" s="1"/>
      <c r="W44" s="1"/>
      <c r="X44" s="1"/>
      <c r="Y44" s="1"/>
      <c r="Z44" s="1"/>
    </row>
    <row r="45" ht="14.25" customHeight="1">
      <c r="A45" s="5"/>
      <c r="B45" s="5"/>
      <c r="C45" s="5" t="s">
        <v>76</v>
      </c>
      <c r="D45" s="5" t="s">
        <v>76</v>
      </c>
      <c r="E45" s="1" t="s">
        <v>77</v>
      </c>
      <c r="F45" s="1"/>
      <c r="G45" s="1"/>
      <c r="H45" s="1"/>
      <c r="I45" s="1"/>
      <c r="J45" s="1"/>
      <c r="K45" s="1"/>
      <c r="L45" s="1"/>
      <c r="M45" s="1"/>
      <c r="N45" s="1"/>
      <c r="O45" s="1"/>
      <c r="P45" s="1"/>
      <c r="Q45" s="1"/>
      <c r="R45" s="1"/>
      <c r="S45" s="1"/>
      <c r="T45" s="1"/>
      <c r="U45" s="1"/>
      <c r="V45" s="1"/>
      <c r="W45" s="1"/>
      <c r="X45" s="1"/>
      <c r="Y45" s="1"/>
      <c r="Z45" s="1"/>
    </row>
    <row r="46" ht="14.25" customHeight="1">
      <c r="A46" s="5"/>
      <c r="B46" s="5"/>
      <c r="C46" s="5" t="s">
        <v>78</v>
      </c>
      <c r="D46" s="5" t="s">
        <v>78</v>
      </c>
      <c r="E46" s="1"/>
      <c r="F46" s="1"/>
      <c r="G46" s="1"/>
      <c r="H46" s="1"/>
      <c r="I46" s="1"/>
      <c r="J46" s="1"/>
      <c r="K46" s="1"/>
      <c r="L46" s="1"/>
      <c r="M46" s="1"/>
      <c r="N46" s="1"/>
      <c r="O46" s="1"/>
      <c r="P46" s="1"/>
      <c r="Q46" s="1"/>
      <c r="R46" s="1"/>
      <c r="S46" s="1"/>
      <c r="T46" s="1"/>
      <c r="U46" s="1"/>
      <c r="V46" s="1"/>
      <c r="W46" s="1"/>
      <c r="X46" s="1"/>
      <c r="Y46" s="1"/>
      <c r="Z46" s="1"/>
    </row>
    <row r="47" ht="14.25" customHeight="1">
      <c r="A47" s="5"/>
      <c r="B47" s="5"/>
      <c r="C47" s="5" t="s">
        <v>79</v>
      </c>
      <c r="D47" s="5" t="s">
        <v>79</v>
      </c>
      <c r="E47" s="1"/>
      <c r="F47" s="1"/>
      <c r="G47" s="1"/>
      <c r="H47" s="1"/>
      <c r="I47" s="1"/>
      <c r="J47" s="1"/>
      <c r="K47" s="1"/>
      <c r="L47" s="1"/>
      <c r="M47" s="1"/>
      <c r="N47" s="1"/>
      <c r="O47" s="1"/>
      <c r="P47" s="1"/>
      <c r="Q47" s="1"/>
      <c r="R47" s="1"/>
      <c r="S47" s="1"/>
      <c r="T47" s="1"/>
      <c r="U47" s="1"/>
      <c r="V47" s="1"/>
      <c r="W47" s="1"/>
      <c r="X47" s="1"/>
      <c r="Y47" s="1"/>
      <c r="Z47" s="1"/>
    </row>
    <row r="48" ht="14.25" customHeight="1">
      <c r="A48" s="5"/>
      <c r="B48" s="5"/>
      <c r="C48" s="5" t="s">
        <v>80</v>
      </c>
      <c r="D48" s="5" t="s">
        <v>80</v>
      </c>
      <c r="E48" s="1"/>
      <c r="F48" s="1"/>
      <c r="G48" s="1"/>
      <c r="H48" s="1"/>
      <c r="I48" s="1"/>
      <c r="J48" s="1"/>
      <c r="K48" s="1"/>
      <c r="L48" s="1"/>
      <c r="M48" s="1"/>
      <c r="N48" s="1"/>
      <c r="O48" s="1"/>
      <c r="P48" s="1"/>
      <c r="Q48" s="1"/>
      <c r="R48" s="1"/>
      <c r="S48" s="1"/>
      <c r="T48" s="1"/>
      <c r="U48" s="1"/>
      <c r="V48" s="1"/>
      <c r="W48" s="1"/>
      <c r="X48" s="1"/>
      <c r="Y48" s="1"/>
      <c r="Z48" s="1"/>
    </row>
    <row r="49" ht="14.25" customHeight="1">
      <c r="A49" s="5"/>
      <c r="B49" s="5"/>
      <c r="C49" s="5" t="s">
        <v>81</v>
      </c>
      <c r="D49" s="5" t="s">
        <v>81</v>
      </c>
      <c r="E49" s="1"/>
      <c r="F49" s="1"/>
      <c r="G49" s="1"/>
      <c r="H49" s="1"/>
      <c r="I49" s="1"/>
      <c r="J49" s="1"/>
      <c r="K49" s="1"/>
      <c r="L49" s="1"/>
      <c r="M49" s="1"/>
      <c r="N49" s="1"/>
      <c r="O49" s="1"/>
      <c r="P49" s="1"/>
      <c r="Q49" s="1"/>
      <c r="R49" s="1"/>
      <c r="S49" s="1"/>
      <c r="T49" s="1"/>
      <c r="U49" s="1"/>
      <c r="V49" s="1"/>
      <c r="W49" s="1"/>
      <c r="X49" s="1"/>
      <c r="Y49" s="1"/>
      <c r="Z49" s="1"/>
    </row>
    <row r="50" ht="14.25" customHeight="1">
      <c r="A50" s="5"/>
      <c r="B50" s="5"/>
      <c r="C50" s="5" t="s">
        <v>82</v>
      </c>
      <c r="D50" s="5" t="s">
        <v>82</v>
      </c>
      <c r="E50" s="1"/>
      <c r="F50" s="1"/>
      <c r="G50" s="1"/>
      <c r="H50" s="1"/>
      <c r="I50" s="1"/>
      <c r="J50" s="1"/>
      <c r="K50" s="1"/>
      <c r="L50" s="1"/>
      <c r="M50" s="1"/>
      <c r="N50" s="1"/>
      <c r="O50" s="1"/>
      <c r="P50" s="1"/>
      <c r="Q50" s="1"/>
      <c r="R50" s="1"/>
      <c r="S50" s="1"/>
      <c r="T50" s="1"/>
      <c r="U50" s="1"/>
      <c r="V50" s="1"/>
      <c r="W50" s="1"/>
      <c r="X50" s="1"/>
      <c r="Y50" s="1"/>
      <c r="Z50" s="1"/>
    </row>
    <row r="51" ht="14.25" customHeight="1">
      <c r="A51" s="5"/>
      <c r="B51" s="5"/>
      <c r="C51" s="5" t="s">
        <v>83</v>
      </c>
      <c r="D51" s="5" t="s">
        <v>83</v>
      </c>
      <c r="E51" s="1"/>
      <c r="F51" s="1"/>
      <c r="G51" s="1"/>
      <c r="H51" s="1"/>
      <c r="I51" s="1"/>
      <c r="J51" s="1"/>
      <c r="K51" s="1"/>
      <c r="L51" s="1"/>
      <c r="M51" s="1"/>
      <c r="N51" s="1"/>
      <c r="O51" s="1"/>
      <c r="P51" s="1"/>
      <c r="Q51" s="1"/>
      <c r="R51" s="1"/>
      <c r="S51" s="1"/>
      <c r="T51" s="1"/>
      <c r="U51" s="1"/>
      <c r="V51" s="1"/>
      <c r="W51" s="1"/>
      <c r="X51" s="1"/>
      <c r="Y51" s="1"/>
      <c r="Z51" s="1"/>
    </row>
    <row r="52" ht="14.25" customHeight="1">
      <c r="A52" s="5"/>
      <c r="B52" s="5"/>
      <c r="C52" s="5" t="s">
        <v>84</v>
      </c>
      <c r="D52" s="5" t="s">
        <v>84</v>
      </c>
      <c r="E52" s="1"/>
      <c r="F52" s="1"/>
      <c r="G52" s="1"/>
      <c r="H52" s="1"/>
      <c r="I52" s="1"/>
      <c r="J52" s="1"/>
      <c r="K52" s="1"/>
      <c r="L52" s="1"/>
      <c r="M52" s="1"/>
      <c r="N52" s="1"/>
      <c r="O52" s="1"/>
      <c r="P52" s="1"/>
      <c r="Q52" s="1"/>
      <c r="R52" s="1"/>
      <c r="S52" s="1"/>
      <c r="T52" s="1"/>
      <c r="U52" s="1"/>
      <c r="V52" s="1"/>
      <c r="W52" s="1"/>
      <c r="X52" s="1"/>
      <c r="Y52" s="1"/>
      <c r="Z52" s="1"/>
    </row>
    <row r="53" ht="14.25" customHeight="1">
      <c r="A53" s="5"/>
      <c r="B53" s="5"/>
      <c r="C53" s="5" t="s">
        <v>85</v>
      </c>
      <c r="D53" s="5" t="s">
        <v>85</v>
      </c>
      <c r="E53" s="1"/>
      <c r="F53" s="1"/>
      <c r="G53" s="1"/>
      <c r="H53" s="1"/>
      <c r="I53" s="1"/>
      <c r="J53" s="1"/>
      <c r="K53" s="1"/>
      <c r="L53" s="1"/>
      <c r="M53" s="1"/>
      <c r="N53" s="1"/>
      <c r="O53" s="1"/>
      <c r="P53" s="1"/>
      <c r="Q53" s="1"/>
      <c r="R53" s="1"/>
      <c r="S53" s="1"/>
      <c r="T53" s="1"/>
      <c r="U53" s="1"/>
      <c r="V53" s="1"/>
      <c r="W53" s="1"/>
      <c r="X53" s="1"/>
      <c r="Y53" s="1"/>
      <c r="Z53" s="1"/>
    </row>
    <row r="54" ht="14.25" customHeight="1">
      <c r="A54" s="5"/>
      <c r="B54" s="5"/>
      <c r="C54" s="5" t="s">
        <v>86</v>
      </c>
      <c r="D54" s="5" t="s">
        <v>86</v>
      </c>
      <c r="E54" s="1"/>
      <c r="F54" s="1"/>
      <c r="G54" s="1"/>
      <c r="H54" s="1"/>
      <c r="I54" s="1"/>
      <c r="J54" s="1"/>
      <c r="K54" s="1"/>
      <c r="L54" s="1"/>
      <c r="M54" s="1"/>
      <c r="N54" s="1"/>
      <c r="O54" s="1"/>
      <c r="P54" s="1"/>
      <c r="Q54" s="1"/>
      <c r="R54" s="1"/>
      <c r="S54" s="1"/>
      <c r="T54" s="1"/>
      <c r="U54" s="1"/>
      <c r="V54" s="1"/>
      <c r="W54" s="1"/>
      <c r="X54" s="1"/>
      <c r="Y54" s="1"/>
      <c r="Z54" s="1"/>
    </row>
    <row r="55" ht="14.25" customHeight="1">
      <c r="A55" s="5"/>
      <c r="B55" s="5"/>
      <c r="C55" s="5" t="s">
        <v>87</v>
      </c>
      <c r="D55" s="5" t="s">
        <v>87</v>
      </c>
      <c r="E55" s="1" t="s">
        <v>88</v>
      </c>
      <c r="F55" s="1"/>
      <c r="G55" s="1"/>
      <c r="H55" s="1"/>
      <c r="I55" s="1"/>
      <c r="J55" s="1"/>
      <c r="K55" s="1"/>
      <c r="L55" s="1"/>
      <c r="M55" s="1"/>
      <c r="N55" s="1"/>
      <c r="O55" s="1"/>
      <c r="P55" s="1"/>
      <c r="Q55" s="1"/>
      <c r="R55" s="1"/>
      <c r="S55" s="1"/>
      <c r="T55" s="1"/>
      <c r="U55" s="1"/>
      <c r="V55" s="1"/>
      <c r="W55" s="1"/>
      <c r="X55" s="1"/>
      <c r="Y55" s="1"/>
      <c r="Z55" s="1"/>
    </row>
    <row r="56" ht="14.25" customHeight="1">
      <c r="A56" s="5"/>
      <c r="B56" s="5"/>
      <c r="C56" s="5" t="s">
        <v>89</v>
      </c>
      <c r="D56" s="5" t="s">
        <v>89</v>
      </c>
      <c r="E56" s="1" t="s">
        <v>90</v>
      </c>
      <c r="F56" s="1"/>
      <c r="G56" s="1"/>
      <c r="H56" s="1"/>
      <c r="I56" s="1"/>
      <c r="J56" s="1"/>
      <c r="K56" s="1"/>
      <c r="L56" s="1"/>
      <c r="M56" s="1"/>
      <c r="N56" s="1"/>
      <c r="O56" s="1"/>
      <c r="P56" s="1"/>
      <c r="Q56" s="1"/>
      <c r="R56" s="1"/>
      <c r="S56" s="1"/>
      <c r="T56" s="1"/>
      <c r="U56" s="1"/>
      <c r="V56" s="1"/>
      <c r="W56" s="1"/>
      <c r="X56" s="1"/>
      <c r="Y56" s="1"/>
      <c r="Z56" s="1"/>
    </row>
    <row r="57" ht="14.25" customHeight="1">
      <c r="A57" s="5"/>
      <c r="B57" s="5"/>
      <c r="C57" s="5" t="s">
        <v>91</v>
      </c>
      <c r="D57" s="5" t="s">
        <v>91</v>
      </c>
      <c r="E57" s="1" t="s">
        <v>92</v>
      </c>
      <c r="F57" s="1"/>
      <c r="G57" s="1"/>
      <c r="H57" s="1"/>
      <c r="I57" s="1"/>
      <c r="J57" s="1"/>
      <c r="K57" s="1"/>
      <c r="L57" s="1"/>
      <c r="M57" s="1"/>
      <c r="N57" s="1"/>
      <c r="O57" s="1"/>
      <c r="P57" s="1"/>
      <c r="Q57" s="1"/>
      <c r="R57" s="1"/>
      <c r="S57" s="1"/>
      <c r="T57" s="1"/>
      <c r="U57" s="1"/>
      <c r="V57" s="1"/>
      <c r="W57" s="1"/>
      <c r="X57" s="1"/>
      <c r="Y57" s="1"/>
      <c r="Z57" s="1"/>
    </row>
    <row r="58" ht="14.25" customHeight="1">
      <c r="A58" s="5"/>
      <c r="B58" s="5"/>
      <c r="C58" s="5" t="s">
        <v>93</v>
      </c>
      <c r="D58" s="5" t="s">
        <v>93</v>
      </c>
      <c r="E58" s="1"/>
      <c r="F58" s="1"/>
      <c r="G58" s="1"/>
      <c r="H58" s="1"/>
      <c r="I58" s="1"/>
      <c r="J58" s="1"/>
      <c r="K58" s="1"/>
      <c r="L58" s="1"/>
      <c r="M58" s="1"/>
      <c r="N58" s="1"/>
      <c r="O58" s="1"/>
      <c r="P58" s="1"/>
      <c r="Q58" s="1"/>
      <c r="R58" s="1"/>
      <c r="S58" s="1"/>
      <c r="T58" s="1"/>
      <c r="U58" s="1"/>
      <c r="V58" s="1"/>
      <c r="W58" s="1"/>
      <c r="X58" s="1"/>
      <c r="Y58" s="1"/>
      <c r="Z58" s="1"/>
    </row>
    <row r="59" ht="14.25" customHeight="1">
      <c r="A59" s="5"/>
      <c r="B59" s="5"/>
      <c r="C59" s="5" t="s">
        <v>94</v>
      </c>
      <c r="D59" s="5" t="s">
        <v>94</v>
      </c>
      <c r="E59" s="1"/>
      <c r="F59" s="1"/>
      <c r="G59" s="1"/>
      <c r="H59" s="1"/>
      <c r="I59" s="1"/>
      <c r="J59" s="1"/>
      <c r="K59" s="1"/>
      <c r="L59" s="1"/>
      <c r="M59" s="1"/>
      <c r="N59" s="1"/>
      <c r="O59" s="1"/>
      <c r="P59" s="1"/>
      <c r="Q59" s="1"/>
      <c r="R59" s="1"/>
      <c r="S59" s="1"/>
      <c r="T59" s="1"/>
      <c r="U59" s="1"/>
      <c r="V59" s="1"/>
      <c r="W59" s="1"/>
      <c r="X59" s="1"/>
      <c r="Y59" s="1"/>
      <c r="Z59" s="1"/>
    </row>
    <row r="60" ht="14.25" customHeight="1">
      <c r="A60" s="5"/>
      <c r="B60" s="5"/>
      <c r="C60" s="5" t="s">
        <v>95</v>
      </c>
      <c r="D60" s="5" t="s">
        <v>95</v>
      </c>
      <c r="E60" s="1" t="s">
        <v>96</v>
      </c>
      <c r="F60" s="1"/>
      <c r="G60" s="1"/>
      <c r="H60" s="1"/>
      <c r="I60" s="1"/>
      <c r="J60" s="1"/>
      <c r="K60" s="1"/>
      <c r="L60" s="1"/>
      <c r="M60" s="1"/>
      <c r="N60" s="1"/>
      <c r="O60" s="1"/>
      <c r="P60" s="1"/>
      <c r="Q60" s="1"/>
      <c r="R60" s="1"/>
      <c r="S60" s="1"/>
      <c r="T60" s="1"/>
      <c r="U60" s="1"/>
      <c r="V60" s="1"/>
      <c r="W60" s="1"/>
      <c r="X60" s="1"/>
      <c r="Y60" s="1"/>
      <c r="Z60" s="1"/>
    </row>
    <row r="61" ht="14.25" customHeight="1">
      <c r="A61" s="5"/>
      <c r="B61" s="5"/>
      <c r="C61" s="5" t="s">
        <v>97</v>
      </c>
      <c r="D61" s="5" t="s">
        <v>97</v>
      </c>
      <c r="E61" s="1" t="s">
        <v>98</v>
      </c>
      <c r="F61" s="1"/>
      <c r="G61" s="1"/>
      <c r="H61" s="1"/>
      <c r="I61" s="1"/>
      <c r="J61" s="1"/>
      <c r="K61" s="1"/>
      <c r="L61" s="1"/>
      <c r="M61" s="1"/>
      <c r="N61" s="1"/>
      <c r="O61" s="1"/>
      <c r="P61" s="1"/>
      <c r="Q61" s="1"/>
      <c r="R61" s="1"/>
      <c r="S61" s="1"/>
      <c r="T61" s="1"/>
      <c r="U61" s="1"/>
      <c r="V61" s="1"/>
      <c r="W61" s="1"/>
      <c r="X61" s="1"/>
      <c r="Y61" s="1"/>
      <c r="Z61" s="1"/>
    </row>
    <row r="62" ht="14.25" customHeight="1">
      <c r="A62" s="5"/>
      <c r="B62" s="5"/>
      <c r="C62" s="5" t="s">
        <v>99</v>
      </c>
      <c r="D62" s="5" t="s">
        <v>99</v>
      </c>
      <c r="E62" s="1" t="s">
        <v>100</v>
      </c>
      <c r="F62" s="1"/>
      <c r="G62" s="1"/>
      <c r="H62" s="1"/>
      <c r="I62" s="1"/>
      <c r="J62" s="1"/>
      <c r="K62" s="1"/>
      <c r="L62" s="1"/>
      <c r="M62" s="1"/>
      <c r="N62" s="1"/>
      <c r="O62" s="1"/>
      <c r="P62" s="1"/>
      <c r="Q62" s="1"/>
      <c r="R62" s="1"/>
      <c r="S62" s="1"/>
      <c r="T62" s="1"/>
      <c r="U62" s="1"/>
      <c r="V62" s="1"/>
      <c r="W62" s="1"/>
      <c r="X62" s="1"/>
      <c r="Y62" s="1"/>
      <c r="Z62" s="1"/>
    </row>
    <row r="63" ht="14.25" customHeight="1">
      <c r="A63" s="5"/>
      <c r="B63" s="5"/>
      <c r="C63" s="5" t="s">
        <v>101</v>
      </c>
      <c r="D63" s="5" t="s">
        <v>101</v>
      </c>
      <c r="E63" s="1"/>
      <c r="F63" s="1"/>
      <c r="G63" s="1"/>
      <c r="H63" s="1"/>
      <c r="I63" s="1"/>
      <c r="J63" s="1"/>
      <c r="K63" s="1"/>
      <c r="L63" s="1"/>
      <c r="M63" s="1"/>
      <c r="N63" s="1"/>
      <c r="O63" s="1"/>
      <c r="P63" s="1"/>
      <c r="Q63" s="1"/>
      <c r="R63" s="1"/>
      <c r="S63" s="1"/>
      <c r="T63" s="1"/>
      <c r="U63" s="1"/>
      <c r="V63" s="1"/>
      <c r="W63" s="1"/>
      <c r="X63" s="1"/>
      <c r="Y63" s="1"/>
      <c r="Z63" s="1"/>
    </row>
    <row r="64" ht="14.25" customHeight="1">
      <c r="A64" s="5"/>
      <c r="B64" s="5"/>
      <c r="C64" s="5" t="s">
        <v>102</v>
      </c>
      <c r="D64" s="5" t="s">
        <v>102</v>
      </c>
      <c r="E64" s="1"/>
      <c r="F64" s="1"/>
      <c r="G64" s="1"/>
      <c r="H64" s="1"/>
      <c r="I64" s="1"/>
      <c r="J64" s="1"/>
      <c r="K64" s="1"/>
      <c r="L64" s="1"/>
      <c r="M64" s="1"/>
      <c r="N64" s="1"/>
      <c r="O64" s="1"/>
      <c r="P64" s="1"/>
      <c r="Q64" s="1"/>
      <c r="R64" s="1"/>
      <c r="S64" s="1"/>
      <c r="T64" s="1"/>
      <c r="U64" s="1"/>
      <c r="V64" s="1"/>
      <c r="W64" s="1"/>
      <c r="X64" s="1"/>
      <c r="Y64" s="1"/>
      <c r="Z64" s="1"/>
    </row>
    <row r="65" ht="14.25" customHeight="1">
      <c r="A65" s="5"/>
      <c r="B65" s="5"/>
      <c r="C65" s="5" t="s">
        <v>103</v>
      </c>
      <c r="D65" s="5" t="s">
        <v>103</v>
      </c>
      <c r="E65" s="1"/>
      <c r="F65" s="1"/>
      <c r="G65" s="1"/>
      <c r="H65" s="1"/>
      <c r="I65" s="1"/>
      <c r="J65" s="1"/>
      <c r="K65" s="1"/>
      <c r="L65" s="1"/>
      <c r="M65" s="1"/>
      <c r="N65" s="1"/>
      <c r="O65" s="1"/>
      <c r="P65" s="1"/>
      <c r="Q65" s="1"/>
      <c r="R65" s="1"/>
      <c r="S65" s="1"/>
      <c r="T65" s="1"/>
      <c r="U65" s="1"/>
      <c r="V65" s="1"/>
      <c r="W65" s="1"/>
      <c r="X65" s="1"/>
      <c r="Y65" s="1"/>
      <c r="Z65" s="1"/>
    </row>
    <row r="66" ht="14.25" customHeight="1">
      <c r="A66" s="5"/>
      <c r="B66" s="5"/>
      <c r="C66" s="5" t="s">
        <v>104</v>
      </c>
      <c r="D66" s="5" t="s">
        <v>104</v>
      </c>
      <c r="E66" s="1" t="s">
        <v>105</v>
      </c>
      <c r="F66" s="1"/>
      <c r="G66" s="1"/>
      <c r="H66" s="1"/>
      <c r="I66" s="1"/>
      <c r="J66" s="1"/>
      <c r="K66" s="1"/>
      <c r="L66" s="1"/>
      <c r="M66" s="1"/>
      <c r="N66" s="1"/>
      <c r="O66" s="1"/>
      <c r="P66" s="1"/>
      <c r="Q66" s="1"/>
      <c r="R66" s="1"/>
      <c r="S66" s="1"/>
      <c r="T66" s="1"/>
      <c r="U66" s="1"/>
      <c r="V66" s="1"/>
      <c r="W66" s="1"/>
      <c r="X66" s="1"/>
      <c r="Y66" s="1"/>
      <c r="Z66" s="1"/>
    </row>
    <row r="67" ht="14.25" customHeight="1">
      <c r="A67" s="5"/>
      <c r="B67" s="5"/>
      <c r="C67" s="5" t="s">
        <v>106</v>
      </c>
      <c r="D67" s="5" t="s">
        <v>106</v>
      </c>
      <c r="E67" s="1"/>
      <c r="F67" s="1"/>
      <c r="G67" s="1"/>
      <c r="H67" s="1"/>
      <c r="I67" s="1"/>
      <c r="J67" s="1"/>
      <c r="K67" s="1"/>
      <c r="L67" s="1"/>
      <c r="M67" s="1"/>
      <c r="N67" s="1"/>
      <c r="O67" s="1"/>
      <c r="P67" s="1"/>
      <c r="Q67" s="1"/>
      <c r="R67" s="1"/>
      <c r="S67" s="1"/>
      <c r="T67" s="1"/>
      <c r="U67" s="1"/>
      <c r="V67" s="1"/>
      <c r="W67" s="1"/>
      <c r="X67" s="1"/>
      <c r="Y67" s="1"/>
      <c r="Z67" s="1"/>
    </row>
    <row r="68" ht="14.25" customHeight="1">
      <c r="A68" s="6"/>
      <c r="B68" s="6"/>
      <c r="C68" s="6" t="s">
        <v>107</v>
      </c>
      <c r="D68" s="6" t="s">
        <v>107</v>
      </c>
      <c r="E68" s="1"/>
      <c r="F68" s="1"/>
      <c r="G68" s="1"/>
      <c r="H68" s="1"/>
      <c r="I68" s="1"/>
      <c r="J68" s="1"/>
      <c r="K68" s="1"/>
      <c r="L68" s="1"/>
      <c r="M68" s="1"/>
      <c r="N68" s="1"/>
      <c r="O68" s="1"/>
      <c r="P68" s="1"/>
      <c r="Q68" s="1"/>
      <c r="R68" s="1"/>
      <c r="S68" s="1"/>
      <c r="T68" s="1"/>
      <c r="U68" s="1"/>
      <c r="V68" s="1"/>
      <c r="W68" s="1"/>
      <c r="X68" s="1"/>
      <c r="Y68" s="1"/>
      <c r="Z68" s="1"/>
    </row>
    <row r="69" ht="14.25" customHeight="1">
      <c r="A69" s="7">
        <v>2.0</v>
      </c>
      <c r="B69" s="8" t="s">
        <v>108</v>
      </c>
      <c r="C69" s="9" t="s">
        <v>109</v>
      </c>
      <c r="D69" s="1"/>
      <c r="E69" s="1"/>
      <c r="F69" s="1"/>
      <c r="G69" s="1"/>
      <c r="H69" s="1"/>
      <c r="I69" s="1"/>
      <c r="J69" s="1"/>
      <c r="K69" s="1"/>
      <c r="L69" s="1"/>
      <c r="M69" s="1"/>
      <c r="N69" s="1"/>
      <c r="O69" s="1"/>
      <c r="P69" s="1"/>
      <c r="Q69" s="1"/>
      <c r="R69" s="1"/>
      <c r="S69" s="1"/>
      <c r="T69" s="1"/>
      <c r="U69" s="1"/>
      <c r="V69" s="1"/>
      <c r="W69" s="1"/>
      <c r="X69" s="1"/>
      <c r="Y69" s="1"/>
      <c r="Z69" s="1"/>
    </row>
    <row r="70" ht="14.25" customHeight="1">
      <c r="A70" s="10"/>
      <c r="B70" s="11"/>
      <c r="C70" s="12" t="s">
        <v>110</v>
      </c>
      <c r="D70" s="1"/>
      <c r="E70" s="1"/>
      <c r="F70" s="1"/>
      <c r="G70" s="1"/>
      <c r="H70" s="1"/>
      <c r="I70" s="1"/>
      <c r="J70" s="1"/>
      <c r="K70" s="1"/>
      <c r="L70" s="1"/>
      <c r="M70" s="1"/>
      <c r="N70" s="1"/>
      <c r="O70" s="1"/>
      <c r="P70" s="1"/>
      <c r="Q70" s="1"/>
      <c r="R70" s="1"/>
      <c r="S70" s="1"/>
      <c r="T70" s="1"/>
      <c r="U70" s="1"/>
      <c r="V70" s="1"/>
      <c r="W70" s="1"/>
      <c r="X70" s="1"/>
      <c r="Y70" s="1"/>
      <c r="Z70" s="1"/>
    </row>
    <row r="71" ht="14.25" customHeight="1">
      <c r="A71" s="10"/>
      <c r="B71" s="11"/>
      <c r="C71" s="12" t="s">
        <v>111</v>
      </c>
      <c r="D71" s="1"/>
      <c r="E71" s="1"/>
      <c r="F71" s="1"/>
      <c r="G71" s="1"/>
      <c r="H71" s="1"/>
      <c r="I71" s="1"/>
      <c r="J71" s="1"/>
      <c r="K71" s="1"/>
      <c r="L71" s="1"/>
      <c r="M71" s="1"/>
      <c r="N71" s="1"/>
      <c r="O71" s="1"/>
      <c r="P71" s="1"/>
      <c r="Q71" s="1"/>
      <c r="R71" s="1"/>
      <c r="S71" s="1"/>
      <c r="T71" s="1"/>
      <c r="U71" s="1"/>
      <c r="V71" s="1"/>
      <c r="W71" s="1"/>
      <c r="X71" s="1"/>
      <c r="Y71" s="1"/>
      <c r="Z71" s="1"/>
    </row>
    <row r="72" ht="14.25" customHeight="1">
      <c r="A72" s="10"/>
      <c r="B72" s="11"/>
      <c r="C72" s="13" t="s">
        <v>112</v>
      </c>
      <c r="D72" s="1"/>
      <c r="E72" s="1"/>
      <c r="F72" s="1"/>
      <c r="G72" s="1"/>
      <c r="H72" s="1"/>
      <c r="I72" s="1"/>
      <c r="J72" s="1"/>
      <c r="K72" s="1"/>
      <c r="L72" s="1"/>
      <c r="M72" s="1"/>
      <c r="N72" s="1"/>
      <c r="O72" s="1"/>
      <c r="P72" s="1"/>
      <c r="Q72" s="1"/>
      <c r="R72" s="1"/>
      <c r="S72" s="1"/>
      <c r="T72" s="1"/>
      <c r="U72" s="1"/>
      <c r="V72" s="1"/>
      <c r="W72" s="1"/>
      <c r="X72" s="1"/>
      <c r="Y72" s="1"/>
      <c r="Z72" s="1"/>
    </row>
    <row r="73" ht="14.25" customHeight="1">
      <c r="A73" s="10"/>
      <c r="B73" s="11"/>
      <c r="C73" s="13" t="s">
        <v>113</v>
      </c>
      <c r="D73" s="1"/>
      <c r="E73" s="1"/>
      <c r="F73" s="1"/>
      <c r="G73" s="1"/>
      <c r="H73" s="1"/>
      <c r="I73" s="1"/>
      <c r="J73" s="1"/>
      <c r="K73" s="1"/>
      <c r="L73" s="1"/>
      <c r="M73" s="1"/>
      <c r="N73" s="1"/>
      <c r="O73" s="1"/>
      <c r="P73" s="1"/>
      <c r="Q73" s="1"/>
      <c r="R73" s="1"/>
      <c r="S73" s="1"/>
      <c r="T73" s="1"/>
      <c r="U73" s="1"/>
      <c r="V73" s="1"/>
      <c r="W73" s="1"/>
      <c r="X73" s="1"/>
      <c r="Y73" s="1"/>
      <c r="Z73" s="1"/>
    </row>
    <row r="74" ht="14.25" customHeight="1">
      <c r="A74" s="10"/>
      <c r="B74" s="11"/>
      <c r="C74" s="12" t="s">
        <v>114</v>
      </c>
      <c r="D74" s="1"/>
      <c r="E74" s="1"/>
      <c r="F74" s="1"/>
      <c r="G74" s="1"/>
      <c r="H74" s="1"/>
      <c r="I74" s="1"/>
      <c r="J74" s="1"/>
      <c r="K74" s="1"/>
      <c r="L74" s="1"/>
      <c r="M74" s="1"/>
      <c r="N74" s="1"/>
      <c r="O74" s="1"/>
      <c r="P74" s="1"/>
      <c r="Q74" s="1"/>
      <c r="R74" s="1"/>
      <c r="S74" s="1"/>
      <c r="T74" s="1"/>
      <c r="U74" s="1"/>
      <c r="V74" s="1"/>
      <c r="W74" s="1"/>
      <c r="X74" s="1"/>
      <c r="Y74" s="1"/>
      <c r="Z74" s="1"/>
    </row>
    <row r="75" ht="14.25" customHeight="1">
      <c r="A75" s="10"/>
      <c r="B75" s="11"/>
      <c r="C75" s="13" t="s">
        <v>115</v>
      </c>
      <c r="D75" s="1"/>
      <c r="E75" s="1"/>
      <c r="F75" s="1"/>
      <c r="G75" s="1"/>
      <c r="H75" s="1"/>
      <c r="I75" s="1"/>
      <c r="J75" s="1"/>
      <c r="K75" s="1"/>
      <c r="L75" s="1"/>
      <c r="M75" s="1"/>
      <c r="N75" s="1"/>
      <c r="O75" s="1"/>
      <c r="P75" s="1"/>
      <c r="Q75" s="1"/>
      <c r="R75" s="1"/>
      <c r="S75" s="1"/>
      <c r="T75" s="1"/>
      <c r="U75" s="1"/>
      <c r="V75" s="1"/>
      <c r="W75" s="1"/>
      <c r="X75" s="1"/>
      <c r="Y75" s="1"/>
      <c r="Z75" s="1"/>
    </row>
    <row r="76" ht="14.25" customHeight="1">
      <c r="A76" s="10"/>
      <c r="B76" s="11"/>
      <c r="C76" s="12" t="s">
        <v>116</v>
      </c>
      <c r="D76" s="1"/>
      <c r="E76" s="1"/>
      <c r="F76" s="1"/>
      <c r="G76" s="1"/>
      <c r="H76" s="1"/>
      <c r="I76" s="1"/>
      <c r="J76" s="1"/>
      <c r="K76" s="1"/>
      <c r="L76" s="1"/>
      <c r="M76" s="1"/>
      <c r="N76" s="1"/>
      <c r="O76" s="1"/>
      <c r="P76" s="1"/>
      <c r="Q76" s="1"/>
      <c r="R76" s="1"/>
      <c r="S76" s="1"/>
      <c r="T76" s="1"/>
      <c r="U76" s="1"/>
      <c r="V76" s="1"/>
      <c r="W76" s="1"/>
      <c r="X76" s="1"/>
      <c r="Y76" s="1"/>
      <c r="Z76" s="1"/>
    </row>
    <row r="77" ht="14.25" customHeight="1">
      <c r="A77" s="10"/>
      <c r="B77" s="11"/>
      <c r="C77" s="12" t="s">
        <v>117</v>
      </c>
      <c r="D77" s="1"/>
      <c r="E77" s="1"/>
      <c r="F77" s="1"/>
      <c r="G77" s="1"/>
      <c r="H77" s="1"/>
      <c r="I77" s="1"/>
      <c r="J77" s="1"/>
      <c r="K77" s="1"/>
      <c r="L77" s="1"/>
      <c r="M77" s="1"/>
      <c r="N77" s="1"/>
      <c r="O77" s="1"/>
      <c r="P77" s="1"/>
      <c r="Q77" s="1"/>
      <c r="R77" s="1"/>
      <c r="S77" s="1"/>
      <c r="T77" s="1"/>
      <c r="U77" s="1"/>
      <c r="V77" s="1"/>
      <c r="W77" s="1"/>
      <c r="X77" s="1"/>
      <c r="Y77" s="1"/>
      <c r="Z77" s="1"/>
    </row>
    <row r="78" ht="14.25" customHeight="1">
      <c r="A78" s="10"/>
      <c r="B78" s="11"/>
      <c r="C78" s="12" t="s">
        <v>118</v>
      </c>
      <c r="D78" s="1"/>
      <c r="E78" s="1"/>
      <c r="F78" s="1"/>
      <c r="G78" s="1"/>
      <c r="H78" s="1"/>
      <c r="I78" s="1"/>
      <c r="J78" s="1"/>
      <c r="K78" s="1"/>
      <c r="L78" s="1"/>
      <c r="M78" s="1"/>
      <c r="N78" s="1"/>
      <c r="O78" s="1"/>
      <c r="P78" s="1"/>
      <c r="Q78" s="1"/>
      <c r="R78" s="1"/>
      <c r="S78" s="1"/>
      <c r="T78" s="1"/>
      <c r="U78" s="1"/>
      <c r="V78" s="1"/>
      <c r="W78" s="1"/>
      <c r="X78" s="1"/>
      <c r="Y78" s="1"/>
      <c r="Z78" s="1"/>
    </row>
    <row r="79" ht="14.25" customHeight="1">
      <c r="A79" s="10"/>
      <c r="B79" s="11"/>
      <c r="C79" s="12" t="s">
        <v>119</v>
      </c>
      <c r="D79" s="1"/>
      <c r="E79" s="1"/>
      <c r="F79" s="1"/>
      <c r="G79" s="1"/>
      <c r="H79" s="1"/>
      <c r="I79" s="1"/>
      <c r="J79" s="1"/>
      <c r="K79" s="1"/>
      <c r="L79" s="1"/>
      <c r="M79" s="1"/>
      <c r="N79" s="1"/>
      <c r="O79" s="1"/>
      <c r="P79" s="1"/>
      <c r="Q79" s="1"/>
      <c r="R79" s="1"/>
      <c r="S79" s="1"/>
      <c r="T79" s="1"/>
      <c r="U79" s="1"/>
      <c r="V79" s="1"/>
      <c r="W79" s="1"/>
      <c r="X79" s="1"/>
      <c r="Y79" s="1"/>
      <c r="Z79" s="1"/>
    </row>
    <row r="80" ht="14.25" customHeight="1">
      <c r="A80" s="10"/>
      <c r="B80" s="11"/>
      <c r="C80" s="12" t="s">
        <v>120</v>
      </c>
      <c r="D80" s="1"/>
      <c r="E80" s="1"/>
      <c r="F80" s="1"/>
      <c r="G80" s="1"/>
      <c r="H80" s="1"/>
      <c r="I80" s="1"/>
      <c r="J80" s="1"/>
      <c r="K80" s="1"/>
      <c r="L80" s="1"/>
      <c r="M80" s="1"/>
      <c r="N80" s="1"/>
      <c r="O80" s="1"/>
      <c r="P80" s="1"/>
      <c r="Q80" s="1"/>
      <c r="R80" s="1"/>
      <c r="S80" s="1"/>
      <c r="T80" s="1"/>
      <c r="U80" s="1"/>
      <c r="V80" s="1"/>
      <c r="W80" s="1"/>
      <c r="X80" s="1"/>
      <c r="Y80" s="1"/>
      <c r="Z80" s="1"/>
    </row>
    <row r="81" ht="14.25" customHeight="1">
      <c r="A81" s="10"/>
      <c r="B81" s="11"/>
      <c r="C81" s="12" t="s">
        <v>121</v>
      </c>
      <c r="D81" s="1"/>
      <c r="E81" s="1"/>
      <c r="F81" s="1"/>
      <c r="G81" s="1"/>
      <c r="H81" s="1"/>
      <c r="I81" s="1"/>
      <c r="J81" s="1"/>
      <c r="K81" s="1"/>
      <c r="L81" s="1"/>
      <c r="M81" s="1"/>
      <c r="N81" s="1"/>
      <c r="O81" s="1"/>
      <c r="P81" s="1"/>
      <c r="Q81" s="1"/>
      <c r="R81" s="1"/>
      <c r="S81" s="1"/>
      <c r="T81" s="1"/>
      <c r="U81" s="1"/>
      <c r="V81" s="1"/>
      <c r="W81" s="1"/>
      <c r="X81" s="1"/>
      <c r="Y81" s="1"/>
      <c r="Z81" s="1"/>
    </row>
    <row r="82" ht="14.25" customHeight="1">
      <c r="A82" s="5"/>
      <c r="B82" s="14"/>
      <c r="C82" s="14" t="s">
        <v>122</v>
      </c>
      <c r="D82" s="1"/>
      <c r="E82" s="1"/>
      <c r="F82" s="1"/>
      <c r="G82" s="1"/>
      <c r="H82" s="1"/>
      <c r="I82" s="1"/>
      <c r="J82" s="1"/>
      <c r="K82" s="1"/>
      <c r="L82" s="1"/>
      <c r="M82" s="1"/>
      <c r="N82" s="1"/>
      <c r="O82" s="1"/>
      <c r="P82" s="1"/>
      <c r="Q82" s="1"/>
      <c r="R82" s="1"/>
      <c r="S82" s="1"/>
      <c r="T82" s="1"/>
      <c r="U82" s="1"/>
      <c r="V82" s="1"/>
      <c r="W82" s="1"/>
      <c r="X82" s="1"/>
      <c r="Y82" s="1"/>
      <c r="Z82" s="1"/>
    </row>
    <row r="83" ht="14.25" customHeight="1">
      <c r="A83" s="6"/>
      <c r="B83" s="15"/>
      <c r="C83" s="6"/>
      <c r="D83" s="1"/>
      <c r="E83" s="1"/>
      <c r="F83" s="1"/>
      <c r="G83" s="1"/>
      <c r="H83" s="1"/>
      <c r="I83" s="1"/>
      <c r="J83" s="1"/>
      <c r="K83" s="1"/>
      <c r="L83" s="1"/>
      <c r="M83" s="1"/>
      <c r="N83" s="1"/>
      <c r="O83" s="1"/>
      <c r="P83" s="1"/>
      <c r="Q83" s="1"/>
      <c r="R83" s="1"/>
      <c r="S83" s="1"/>
      <c r="T83" s="1"/>
      <c r="U83" s="1"/>
      <c r="V83" s="1"/>
      <c r="W83" s="1"/>
      <c r="X83" s="1"/>
      <c r="Y83" s="1"/>
      <c r="Z83" s="1"/>
    </row>
    <row r="84" ht="14.25" customHeight="1">
      <c r="A84" s="7">
        <v>3.0</v>
      </c>
      <c r="B84" s="8" t="s">
        <v>123</v>
      </c>
      <c r="C84" s="9" t="s">
        <v>124</v>
      </c>
      <c r="D84" s="1"/>
      <c r="E84" s="1"/>
      <c r="F84" s="1"/>
      <c r="G84" s="1"/>
      <c r="H84" s="1"/>
      <c r="I84" s="1"/>
      <c r="J84" s="1"/>
      <c r="K84" s="1"/>
      <c r="L84" s="1"/>
      <c r="M84" s="1"/>
      <c r="N84" s="1"/>
      <c r="O84" s="1"/>
      <c r="P84" s="1"/>
      <c r="Q84" s="1"/>
      <c r="R84" s="1"/>
      <c r="S84" s="1"/>
      <c r="T84" s="1"/>
      <c r="U84" s="1"/>
      <c r="V84" s="1"/>
      <c r="W84" s="1"/>
      <c r="X84" s="1"/>
      <c r="Y84" s="1"/>
      <c r="Z84" s="1"/>
    </row>
    <row r="85" ht="14.25" customHeight="1">
      <c r="A85" s="10"/>
      <c r="B85" s="11" t="s">
        <v>125</v>
      </c>
      <c r="C85" s="12" t="s">
        <v>126</v>
      </c>
      <c r="D85" s="1"/>
      <c r="E85" s="1"/>
      <c r="F85" s="1"/>
      <c r="G85" s="1"/>
      <c r="H85" s="1"/>
      <c r="I85" s="1"/>
      <c r="J85" s="1"/>
      <c r="K85" s="1"/>
      <c r="L85" s="1"/>
      <c r="M85" s="1"/>
      <c r="N85" s="1"/>
      <c r="O85" s="1"/>
      <c r="P85" s="1"/>
      <c r="Q85" s="1"/>
      <c r="R85" s="1"/>
      <c r="S85" s="1"/>
      <c r="T85" s="1"/>
      <c r="U85" s="1"/>
      <c r="V85" s="1"/>
      <c r="W85" s="1"/>
      <c r="X85" s="1"/>
      <c r="Y85" s="1"/>
      <c r="Z85" s="1"/>
    </row>
    <row r="86" ht="14.25" customHeight="1">
      <c r="A86" s="10"/>
      <c r="B86" s="11"/>
      <c r="C86" s="12" t="s">
        <v>127</v>
      </c>
      <c r="D86" s="1"/>
      <c r="E86" s="1"/>
      <c r="F86" s="1"/>
      <c r="G86" s="1"/>
      <c r="H86" s="1"/>
      <c r="I86" s="1"/>
      <c r="J86" s="1"/>
      <c r="K86" s="1"/>
      <c r="L86" s="1"/>
      <c r="M86" s="1"/>
      <c r="N86" s="1"/>
      <c r="O86" s="1"/>
      <c r="P86" s="1"/>
      <c r="Q86" s="1"/>
      <c r="R86" s="1"/>
      <c r="S86" s="1"/>
      <c r="T86" s="1"/>
      <c r="U86" s="1"/>
      <c r="V86" s="1"/>
      <c r="W86" s="1"/>
      <c r="X86" s="1"/>
      <c r="Y86" s="1"/>
      <c r="Z86" s="1"/>
    </row>
    <row r="87" ht="14.25" customHeight="1">
      <c r="A87" s="10"/>
      <c r="B87" s="11"/>
      <c r="C87" s="13" t="s">
        <v>112</v>
      </c>
      <c r="D87" s="1"/>
      <c r="E87" s="1"/>
      <c r="F87" s="1"/>
      <c r="G87" s="1"/>
      <c r="H87" s="1"/>
      <c r="I87" s="1"/>
      <c r="J87" s="1"/>
      <c r="K87" s="1"/>
      <c r="L87" s="1"/>
      <c r="M87" s="1"/>
      <c r="N87" s="1"/>
      <c r="O87" s="1"/>
      <c r="P87" s="1"/>
      <c r="Q87" s="1"/>
      <c r="R87" s="1"/>
      <c r="S87" s="1"/>
      <c r="T87" s="1"/>
      <c r="U87" s="1"/>
      <c r="V87" s="1"/>
      <c r="W87" s="1"/>
      <c r="X87" s="1"/>
      <c r="Y87" s="1"/>
      <c r="Z87" s="1"/>
    </row>
    <row r="88" ht="14.25" customHeight="1">
      <c r="A88" s="10"/>
      <c r="B88" s="11"/>
      <c r="C88" s="13" t="s">
        <v>113</v>
      </c>
      <c r="D88" s="1"/>
      <c r="E88" s="1"/>
      <c r="F88" s="1"/>
      <c r="G88" s="1"/>
      <c r="H88" s="1"/>
      <c r="I88" s="1"/>
      <c r="J88" s="1"/>
      <c r="K88" s="1"/>
      <c r="L88" s="1"/>
      <c r="M88" s="1"/>
      <c r="N88" s="1"/>
      <c r="O88" s="1"/>
      <c r="P88" s="1"/>
      <c r="Q88" s="1"/>
      <c r="R88" s="1"/>
      <c r="S88" s="1"/>
      <c r="T88" s="1"/>
      <c r="U88" s="1"/>
      <c r="V88" s="1"/>
      <c r="W88" s="1"/>
      <c r="X88" s="1"/>
      <c r="Y88" s="1"/>
      <c r="Z88" s="1"/>
    </row>
    <row r="89" ht="14.25" customHeight="1">
      <c r="A89" s="10"/>
      <c r="B89" s="11"/>
      <c r="C89" s="12" t="s">
        <v>128</v>
      </c>
      <c r="D89" s="1"/>
      <c r="E89" s="1"/>
      <c r="F89" s="1"/>
      <c r="G89" s="1"/>
      <c r="H89" s="1"/>
      <c r="I89" s="1"/>
      <c r="J89" s="1"/>
      <c r="K89" s="1"/>
      <c r="L89" s="1"/>
      <c r="M89" s="1"/>
      <c r="N89" s="1"/>
      <c r="O89" s="1"/>
      <c r="P89" s="1"/>
      <c r="Q89" s="1"/>
      <c r="R89" s="1"/>
      <c r="S89" s="1"/>
      <c r="T89" s="1"/>
      <c r="U89" s="1"/>
      <c r="V89" s="1"/>
      <c r="W89" s="1"/>
      <c r="X89" s="1"/>
      <c r="Y89" s="1"/>
      <c r="Z89" s="1"/>
    </row>
    <row r="90" ht="14.25" customHeight="1">
      <c r="A90" s="10"/>
      <c r="B90" s="11"/>
      <c r="C90" s="13" t="s">
        <v>115</v>
      </c>
      <c r="D90" s="1"/>
      <c r="E90" s="1"/>
      <c r="F90" s="1"/>
      <c r="G90" s="1"/>
      <c r="H90" s="1"/>
      <c r="I90" s="1"/>
      <c r="J90" s="1"/>
      <c r="K90" s="1"/>
      <c r="L90" s="1"/>
      <c r="M90" s="1"/>
      <c r="N90" s="1"/>
      <c r="O90" s="1"/>
      <c r="P90" s="1"/>
      <c r="Q90" s="1"/>
      <c r="R90" s="1"/>
      <c r="S90" s="1"/>
      <c r="T90" s="1"/>
      <c r="U90" s="1"/>
      <c r="V90" s="1"/>
      <c r="W90" s="1"/>
      <c r="X90" s="1"/>
      <c r="Y90" s="1"/>
      <c r="Z90" s="1"/>
    </row>
    <row r="91" ht="14.25" customHeight="1">
      <c r="A91" s="10"/>
      <c r="B91" s="11"/>
      <c r="C91" s="12" t="s">
        <v>116</v>
      </c>
      <c r="D91" s="1"/>
      <c r="E91" s="1"/>
      <c r="F91" s="1"/>
      <c r="G91" s="1"/>
      <c r="H91" s="1"/>
      <c r="I91" s="1"/>
      <c r="J91" s="1"/>
      <c r="K91" s="1"/>
      <c r="L91" s="1"/>
      <c r="M91" s="1"/>
      <c r="N91" s="1"/>
      <c r="O91" s="1"/>
      <c r="P91" s="1"/>
      <c r="Q91" s="1"/>
      <c r="R91" s="1"/>
      <c r="S91" s="1"/>
      <c r="T91" s="1"/>
      <c r="U91" s="1"/>
      <c r="V91" s="1"/>
      <c r="W91" s="1"/>
      <c r="X91" s="1"/>
      <c r="Y91" s="1"/>
      <c r="Z91" s="1"/>
    </row>
    <row r="92" ht="14.25" customHeight="1">
      <c r="A92" s="10"/>
      <c r="B92" s="11"/>
      <c r="C92" s="12" t="s">
        <v>117</v>
      </c>
      <c r="D92" s="1"/>
      <c r="E92" s="1"/>
      <c r="F92" s="1"/>
      <c r="G92" s="1"/>
      <c r="H92" s="1"/>
      <c r="I92" s="1"/>
      <c r="J92" s="1"/>
      <c r="K92" s="1"/>
      <c r="L92" s="1"/>
      <c r="M92" s="1"/>
      <c r="N92" s="1"/>
      <c r="O92" s="1"/>
      <c r="P92" s="1"/>
      <c r="Q92" s="1"/>
      <c r="R92" s="1"/>
      <c r="S92" s="1"/>
      <c r="T92" s="1"/>
      <c r="U92" s="1"/>
      <c r="V92" s="1"/>
      <c r="W92" s="1"/>
      <c r="X92" s="1"/>
      <c r="Y92" s="1"/>
      <c r="Z92" s="1"/>
    </row>
    <row r="93" ht="14.25" customHeight="1">
      <c r="A93" s="10"/>
      <c r="B93" s="11"/>
      <c r="C93" s="12" t="s">
        <v>118</v>
      </c>
      <c r="D93" s="1"/>
      <c r="E93" s="1"/>
      <c r="F93" s="1"/>
      <c r="G93" s="1"/>
      <c r="H93" s="1"/>
      <c r="I93" s="1"/>
      <c r="J93" s="1"/>
      <c r="K93" s="1"/>
      <c r="L93" s="1"/>
      <c r="M93" s="1"/>
      <c r="N93" s="1"/>
      <c r="O93" s="1"/>
      <c r="P93" s="1"/>
      <c r="Q93" s="1"/>
      <c r="R93" s="1"/>
      <c r="S93" s="1"/>
      <c r="T93" s="1"/>
      <c r="U93" s="1"/>
      <c r="V93" s="1"/>
      <c r="W93" s="1"/>
      <c r="X93" s="1"/>
      <c r="Y93" s="1"/>
      <c r="Z93" s="1"/>
    </row>
    <row r="94" ht="14.25" customHeight="1">
      <c r="A94" s="10"/>
      <c r="B94" s="11"/>
      <c r="C94" s="12" t="s">
        <v>129</v>
      </c>
      <c r="D94" s="1"/>
      <c r="E94" s="1"/>
      <c r="F94" s="1"/>
      <c r="G94" s="1"/>
      <c r="H94" s="1"/>
      <c r="I94" s="1"/>
      <c r="J94" s="1"/>
      <c r="K94" s="1"/>
      <c r="L94" s="1"/>
      <c r="M94" s="1"/>
      <c r="N94" s="1"/>
      <c r="O94" s="1"/>
      <c r="P94" s="1"/>
      <c r="Q94" s="1"/>
      <c r="R94" s="1"/>
      <c r="S94" s="1"/>
      <c r="T94" s="1"/>
      <c r="U94" s="1"/>
      <c r="V94" s="1"/>
      <c r="W94" s="1"/>
      <c r="X94" s="1"/>
      <c r="Y94" s="1"/>
      <c r="Z94" s="1"/>
    </row>
    <row r="95" ht="14.25" customHeight="1">
      <c r="A95" s="10"/>
      <c r="B95" s="11"/>
      <c r="C95" s="12" t="s">
        <v>130</v>
      </c>
      <c r="D95" s="1"/>
      <c r="E95" s="1"/>
      <c r="F95" s="1"/>
      <c r="G95" s="1"/>
      <c r="H95" s="1"/>
      <c r="I95" s="1"/>
      <c r="J95" s="1"/>
      <c r="K95" s="1"/>
      <c r="L95" s="1"/>
      <c r="M95" s="1"/>
      <c r="N95" s="1"/>
      <c r="O95" s="1"/>
      <c r="P95" s="1"/>
      <c r="Q95" s="1"/>
      <c r="R95" s="1"/>
      <c r="S95" s="1"/>
      <c r="T95" s="1"/>
      <c r="U95" s="1"/>
      <c r="V95" s="1"/>
      <c r="W95" s="1"/>
      <c r="X95" s="1"/>
      <c r="Y95" s="1"/>
      <c r="Z95" s="1"/>
    </row>
    <row r="96" ht="14.25" customHeight="1">
      <c r="A96" s="10"/>
      <c r="B96" s="11"/>
      <c r="C96" s="12" t="s">
        <v>121</v>
      </c>
      <c r="D96" s="1"/>
      <c r="E96" s="1"/>
      <c r="F96" s="1"/>
      <c r="G96" s="1"/>
      <c r="H96" s="1"/>
      <c r="I96" s="1"/>
      <c r="J96" s="1"/>
      <c r="K96" s="1"/>
      <c r="L96" s="1"/>
      <c r="M96" s="1"/>
      <c r="N96" s="1"/>
      <c r="O96" s="1"/>
      <c r="P96" s="1"/>
      <c r="Q96" s="1"/>
      <c r="R96" s="1"/>
      <c r="S96" s="1"/>
      <c r="T96" s="1"/>
      <c r="U96" s="1"/>
      <c r="V96" s="1"/>
      <c r="W96" s="1"/>
      <c r="X96" s="1"/>
      <c r="Y96" s="1"/>
      <c r="Z96" s="1"/>
    </row>
    <row r="97" ht="14.25" customHeight="1">
      <c r="A97" s="5"/>
      <c r="B97" s="14"/>
      <c r="C97" s="14" t="s">
        <v>131</v>
      </c>
      <c r="D97" s="1"/>
      <c r="E97" s="1"/>
      <c r="F97" s="1"/>
      <c r="G97" s="1"/>
      <c r="H97" s="1"/>
      <c r="I97" s="1"/>
      <c r="J97" s="1"/>
      <c r="K97" s="1"/>
      <c r="L97" s="1"/>
      <c r="M97" s="1"/>
      <c r="N97" s="1"/>
      <c r="O97" s="1"/>
      <c r="P97" s="1"/>
      <c r="Q97" s="1"/>
      <c r="R97" s="1"/>
      <c r="S97" s="1"/>
      <c r="T97" s="1"/>
      <c r="U97" s="1"/>
      <c r="V97" s="1"/>
      <c r="W97" s="1"/>
      <c r="X97" s="1"/>
      <c r="Y97" s="1"/>
      <c r="Z97" s="1"/>
    </row>
    <row r="98" ht="14.25" customHeight="1">
      <c r="A98" s="6"/>
      <c r="B98" s="15"/>
      <c r="C98" s="6"/>
      <c r="D98" s="1"/>
      <c r="E98" s="1"/>
      <c r="F98" s="1"/>
      <c r="G98" s="1"/>
      <c r="H98" s="1"/>
      <c r="I98" s="1"/>
      <c r="J98" s="1"/>
      <c r="K98" s="1"/>
      <c r="L98" s="1"/>
      <c r="M98" s="1"/>
      <c r="N98" s="1"/>
      <c r="O98" s="1"/>
      <c r="P98" s="1"/>
      <c r="Q98" s="1"/>
      <c r="R98" s="1"/>
      <c r="S98" s="1"/>
      <c r="T98" s="1"/>
      <c r="U98" s="1"/>
      <c r="V98" s="1"/>
      <c r="W98" s="1"/>
      <c r="X98" s="1"/>
      <c r="Y98" s="1"/>
      <c r="Z98" s="1"/>
    </row>
    <row r="99" ht="14.25" customHeight="1">
      <c r="A99" s="7">
        <v>4.0</v>
      </c>
      <c r="B99" s="8" t="s">
        <v>132</v>
      </c>
      <c r="C99" s="9" t="s">
        <v>133</v>
      </c>
      <c r="D99" s="1"/>
      <c r="E99" s="1"/>
      <c r="F99" s="1"/>
      <c r="G99" s="1"/>
      <c r="H99" s="1"/>
      <c r="I99" s="1"/>
      <c r="J99" s="1"/>
      <c r="K99" s="1"/>
      <c r="L99" s="1"/>
      <c r="M99" s="1"/>
      <c r="N99" s="1"/>
      <c r="O99" s="1"/>
      <c r="P99" s="1"/>
      <c r="Q99" s="1"/>
      <c r="R99" s="1"/>
      <c r="S99" s="1"/>
      <c r="T99" s="1"/>
      <c r="U99" s="1"/>
      <c r="V99" s="1"/>
      <c r="W99" s="1"/>
      <c r="X99" s="1"/>
      <c r="Y99" s="1"/>
      <c r="Z99" s="1"/>
    </row>
    <row r="100" ht="14.25" customHeight="1">
      <c r="A100" s="10"/>
      <c r="B100" s="11"/>
      <c r="C100" s="12" t="s">
        <v>134</v>
      </c>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0"/>
      <c r="B101" s="11"/>
      <c r="C101" s="12" t="s">
        <v>135</v>
      </c>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0"/>
      <c r="B102" s="11"/>
      <c r="C102" s="13" t="s">
        <v>112</v>
      </c>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0"/>
      <c r="B103" s="11"/>
      <c r="C103" s="13" t="s">
        <v>113</v>
      </c>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0"/>
      <c r="B104" s="11"/>
      <c r="C104" s="12" t="s">
        <v>136</v>
      </c>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0"/>
      <c r="B105" s="11"/>
      <c r="C105" s="13" t="s">
        <v>115</v>
      </c>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0"/>
      <c r="B106" s="11"/>
      <c r="C106" s="12" t="s">
        <v>116</v>
      </c>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0"/>
      <c r="B107" s="11"/>
      <c r="C107" s="12" t="s">
        <v>117</v>
      </c>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0"/>
      <c r="B108" s="11"/>
      <c r="C108" s="12" t="s">
        <v>118</v>
      </c>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0"/>
      <c r="B109" s="11"/>
      <c r="C109" s="12" t="s">
        <v>137</v>
      </c>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0"/>
      <c r="B110" s="11"/>
      <c r="C110" s="12" t="s">
        <v>138</v>
      </c>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0"/>
      <c r="B111" s="11"/>
      <c r="C111" s="12" t="s">
        <v>121</v>
      </c>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5"/>
      <c r="B112" s="14"/>
      <c r="C112" s="14" t="s">
        <v>139</v>
      </c>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7">
        <v>5.0</v>
      </c>
      <c r="B114" s="8" t="s">
        <v>140</v>
      </c>
      <c r="C114" s="9" t="s">
        <v>141</v>
      </c>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0"/>
      <c r="B115" s="11"/>
      <c r="C115" s="12" t="s">
        <v>142</v>
      </c>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0"/>
      <c r="B116" s="11"/>
      <c r="C116" s="12" t="s">
        <v>143</v>
      </c>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0"/>
      <c r="B117" s="11"/>
      <c r="C117" s="13" t="s">
        <v>112</v>
      </c>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0"/>
      <c r="B118" s="11"/>
      <c r="C118" s="13" t="s">
        <v>113</v>
      </c>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0"/>
      <c r="B119" s="11"/>
      <c r="C119" s="12" t="s">
        <v>144</v>
      </c>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0"/>
      <c r="B120" s="11"/>
      <c r="C120" s="13" t="s">
        <v>115</v>
      </c>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0"/>
      <c r="B121" s="11"/>
      <c r="C121" s="12" t="s">
        <v>116</v>
      </c>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0"/>
      <c r="B122" s="11"/>
      <c r="C122" s="12" t="s">
        <v>117</v>
      </c>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0"/>
      <c r="B123" s="11"/>
      <c r="C123" s="12" t="s">
        <v>118</v>
      </c>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0"/>
      <c r="B124" s="11"/>
      <c r="C124" s="12" t="s">
        <v>145</v>
      </c>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0"/>
      <c r="B125" s="11"/>
      <c r="C125" s="12" t="s">
        <v>146</v>
      </c>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0"/>
      <c r="B126" s="11"/>
      <c r="C126" s="12" t="s">
        <v>121</v>
      </c>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5"/>
      <c r="B127" s="14"/>
      <c r="C127" s="14" t="s">
        <v>147</v>
      </c>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topLeftCell="C1" activePane="topRight" state="frozen"/>
      <selection activeCell="D2" sqref="D2" pane="topRight"/>
    </sheetView>
  </sheetViews>
  <sheetFormatPr customHeight="1" defaultColWidth="14.43" defaultRowHeight="15.0"/>
  <cols>
    <col customWidth="1" min="1" max="1" width="5.86"/>
    <col customWidth="1" min="2" max="2" width="13.0"/>
    <col customWidth="1" min="3" max="7" width="11.86"/>
    <col customWidth="1" min="8" max="8" width="5.0"/>
    <col customWidth="1" min="9" max="26" width="11.57"/>
  </cols>
  <sheetData>
    <row r="1">
      <c r="A1" s="16"/>
      <c r="B1" s="16"/>
      <c r="C1" s="17"/>
      <c r="D1" s="17"/>
      <c r="E1" s="17"/>
      <c r="F1" s="17"/>
      <c r="G1" s="17"/>
      <c r="H1" s="17"/>
      <c r="I1" s="16"/>
      <c r="J1" s="16"/>
      <c r="K1" s="16"/>
      <c r="L1" s="16"/>
      <c r="M1" s="16"/>
      <c r="N1" s="16"/>
      <c r="O1" s="16"/>
      <c r="P1" s="16"/>
      <c r="Q1" s="16"/>
      <c r="R1" s="16"/>
      <c r="S1" s="16"/>
      <c r="T1" s="16"/>
      <c r="U1" s="16"/>
      <c r="V1" s="16"/>
      <c r="W1" s="16"/>
      <c r="X1" s="16"/>
      <c r="Y1" s="16"/>
      <c r="Z1" s="16"/>
    </row>
    <row r="2" ht="34.5" customHeight="1">
      <c r="A2" s="16"/>
      <c r="B2" s="17"/>
      <c r="C2" s="18" t="s">
        <v>148</v>
      </c>
      <c r="D2" s="19"/>
      <c r="E2" s="19"/>
      <c r="F2" s="19"/>
      <c r="G2" s="20"/>
      <c r="H2" s="16"/>
      <c r="I2" s="17"/>
      <c r="J2" s="18" t="s">
        <v>149</v>
      </c>
      <c r="K2" s="19"/>
      <c r="L2" s="19"/>
      <c r="M2" s="19"/>
      <c r="N2" s="20"/>
      <c r="O2" s="16"/>
      <c r="P2" s="16"/>
      <c r="Q2" s="16"/>
      <c r="R2" s="16"/>
      <c r="S2" s="16"/>
      <c r="T2" s="16"/>
      <c r="U2" s="16"/>
      <c r="V2" s="16"/>
      <c r="W2" s="16"/>
      <c r="X2" s="16"/>
      <c r="Y2" s="16"/>
      <c r="Z2" s="16"/>
    </row>
    <row r="3">
      <c r="A3" s="21"/>
      <c r="B3" s="22"/>
      <c r="C3" s="23" t="s">
        <v>150</v>
      </c>
      <c r="D3" s="24" t="s">
        <v>151</v>
      </c>
      <c r="E3" s="24" t="s">
        <v>152</v>
      </c>
      <c r="F3" s="24" t="s">
        <v>153</v>
      </c>
      <c r="G3" s="25" t="s">
        <v>154</v>
      </c>
      <c r="H3" s="21"/>
      <c r="I3" s="26"/>
      <c r="J3" s="23" t="s">
        <v>150</v>
      </c>
      <c r="K3" s="24" t="s">
        <v>151</v>
      </c>
      <c r="L3" s="24" t="s">
        <v>152</v>
      </c>
      <c r="M3" s="24" t="s">
        <v>153</v>
      </c>
      <c r="N3" s="25" t="s">
        <v>154</v>
      </c>
      <c r="O3" s="21"/>
      <c r="P3" s="21"/>
      <c r="Q3" s="21"/>
      <c r="R3" s="21"/>
      <c r="S3" s="21"/>
      <c r="T3" s="21"/>
      <c r="U3" s="21"/>
      <c r="V3" s="21"/>
      <c r="W3" s="21"/>
      <c r="X3" s="21"/>
      <c r="Y3" s="21"/>
      <c r="Z3" s="21"/>
    </row>
    <row r="4">
      <c r="A4" s="16"/>
      <c r="B4" s="27" t="s">
        <v>155</v>
      </c>
      <c r="C4" s="28">
        <v>48.18</v>
      </c>
      <c r="D4" s="29">
        <v>64.2</v>
      </c>
      <c r="E4" s="30">
        <v>0.54</v>
      </c>
      <c r="F4" s="31">
        <v>247.0</v>
      </c>
      <c r="G4" s="32"/>
      <c r="H4" s="16"/>
      <c r="I4" s="33" t="s">
        <v>155</v>
      </c>
      <c r="J4" s="28"/>
      <c r="K4" s="29"/>
      <c r="L4" s="30"/>
      <c r="M4" s="31"/>
      <c r="N4" s="32"/>
      <c r="O4" s="16"/>
      <c r="P4" s="16"/>
      <c r="Q4" s="16"/>
      <c r="R4" s="16"/>
      <c r="S4" s="16"/>
      <c r="T4" s="16"/>
      <c r="U4" s="16"/>
      <c r="V4" s="16"/>
      <c r="W4" s="16"/>
      <c r="X4" s="16"/>
      <c r="Y4" s="16"/>
      <c r="Z4" s="16"/>
    </row>
    <row r="5">
      <c r="A5" s="16"/>
      <c r="B5" s="34" t="s">
        <v>156</v>
      </c>
      <c r="C5" s="35">
        <v>64.39</v>
      </c>
      <c r="D5" s="36">
        <v>76.84</v>
      </c>
      <c r="E5" s="37">
        <v>0.29</v>
      </c>
      <c r="F5" s="38">
        <v>78.0</v>
      </c>
      <c r="G5" s="39">
        <f t="shared" ref="G5:G7" si="1">F5/F$9</f>
        <v>0.3157894737</v>
      </c>
      <c r="H5" s="16"/>
      <c r="I5" s="40" t="s">
        <v>157</v>
      </c>
      <c r="J5" s="35">
        <v>49.13</v>
      </c>
      <c r="K5" s="36">
        <v>69.13</v>
      </c>
      <c r="L5" s="37">
        <v>0.56</v>
      </c>
      <c r="M5" s="38">
        <v>15.0</v>
      </c>
      <c r="N5" s="39">
        <f t="shared" ref="N5:N7" si="2">M5/SUM(M$5:M$7)</f>
        <v>0.08720930233</v>
      </c>
      <c r="O5" s="16"/>
      <c r="P5" s="16"/>
      <c r="Q5" s="16"/>
      <c r="R5" s="16"/>
      <c r="S5" s="16"/>
      <c r="T5" s="16"/>
      <c r="U5" s="16"/>
      <c r="V5" s="16"/>
      <c r="W5" s="16"/>
      <c r="X5" s="16"/>
      <c r="Y5" s="16"/>
      <c r="Z5" s="16"/>
    </row>
    <row r="6">
      <c r="A6" s="16"/>
      <c r="B6" s="34" t="s">
        <v>158</v>
      </c>
      <c r="C6" s="35">
        <v>53.0</v>
      </c>
      <c r="D6" s="36">
        <v>69.91</v>
      </c>
      <c r="E6" s="37">
        <v>0.34</v>
      </c>
      <c r="F6" s="38">
        <v>74.0</v>
      </c>
      <c r="G6" s="39">
        <f t="shared" si="1"/>
        <v>0.2995951417</v>
      </c>
      <c r="H6" s="16"/>
      <c r="I6" s="40" t="s">
        <v>159</v>
      </c>
      <c r="J6" s="35">
        <v>50.74</v>
      </c>
      <c r="K6" s="36">
        <v>67.22</v>
      </c>
      <c r="L6" s="37">
        <v>0.49</v>
      </c>
      <c r="M6" s="38">
        <v>110.0</v>
      </c>
      <c r="N6" s="39">
        <f t="shared" si="2"/>
        <v>0.6395348837</v>
      </c>
      <c r="O6" s="16"/>
      <c r="P6" s="16"/>
      <c r="Q6" s="16"/>
      <c r="R6" s="16"/>
      <c r="S6" s="16"/>
      <c r="T6" s="16"/>
      <c r="U6" s="16"/>
      <c r="V6" s="16"/>
      <c r="W6" s="16"/>
      <c r="X6" s="16"/>
      <c r="Y6" s="16"/>
      <c r="Z6" s="16"/>
    </row>
    <row r="7">
      <c r="A7" s="16"/>
      <c r="B7" s="34" t="s">
        <v>160</v>
      </c>
      <c r="C7" s="35">
        <v>31.04</v>
      </c>
      <c r="D7" s="36">
        <v>49.36</v>
      </c>
      <c r="E7" s="41">
        <v>0.89</v>
      </c>
      <c r="F7" s="38">
        <v>95.0</v>
      </c>
      <c r="G7" s="39">
        <f t="shared" si="1"/>
        <v>0.3846153846</v>
      </c>
      <c r="H7" s="16"/>
      <c r="I7" s="40" t="s">
        <v>161</v>
      </c>
      <c r="J7" s="35">
        <v>56.31</v>
      </c>
      <c r="K7" s="36">
        <v>71.19</v>
      </c>
      <c r="L7" s="37">
        <v>0.34</v>
      </c>
      <c r="M7" s="38">
        <v>47.0</v>
      </c>
      <c r="N7" s="39">
        <f t="shared" si="2"/>
        <v>0.273255814</v>
      </c>
      <c r="O7" s="16"/>
      <c r="P7" s="16"/>
      <c r="Q7" s="16"/>
      <c r="R7" s="16"/>
      <c r="S7" s="16"/>
      <c r="T7" s="16"/>
      <c r="U7" s="16"/>
      <c r="V7" s="16"/>
      <c r="W7" s="16"/>
      <c r="X7" s="16"/>
      <c r="Y7" s="16"/>
      <c r="Z7" s="16"/>
    </row>
    <row r="8">
      <c r="A8" s="16"/>
      <c r="B8" s="34"/>
      <c r="C8" s="42"/>
      <c r="D8" s="43"/>
      <c r="E8" s="43"/>
      <c r="F8" s="43"/>
      <c r="G8" s="44"/>
      <c r="H8" s="16"/>
      <c r="I8" s="40"/>
      <c r="J8" s="42"/>
      <c r="K8" s="43"/>
      <c r="L8" s="43"/>
      <c r="M8" s="43"/>
      <c r="N8" s="44"/>
      <c r="O8" s="16"/>
      <c r="P8" s="16"/>
      <c r="Q8" s="16"/>
      <c r="R8" s="16"/>
      <c r="S8" s="16"/>
      <c r="T8" s="16"/>
      <c r="U8" s="16"/>
      <c r="V8" s="16"/>
      <c r="W8" s="16"/>
      <c r="X8" s="16"/>
      <c r="Y8" s="16"/>
      <c r="Z8" s="16"/>
    </row>
    <row r="9">
      <c r="A9" s="45"/>
      <c r="B9" s="27" t="s">
        <v>162</v>
      </c>
      <c r="C9" s="28">
        <v>64.2</v>
      </c>
      <c r="D9" s="29">
        <v>77.85</v>
      </c>
      <c r="E9" s="41">
        <v>0.36</v>
      </c>
      <c r="F9" s="31">
        <v>247.0</v>
      </c>
      <c r="G9" s="32"/>
      <c r="H9" s="45"/>
      <c r="I9" s="33" t="s">
        <v>162</v>
      </c>
      <c r="J9" s="28"/>
      <c r="K9" s="29"/>
      <c r="L9" s="30"/>
      <c r="M9" s="31"/>
      <c r="N9" s="32"/>
      <c r="O9" s="45"/>
      <c r="P9" s="45"/>
      <c r="Q9" s="45"/>
      <c r="R9" s="45"/>
      <c r="S9" s="45"/>
      <c r="T9" s="45"/>
      <c r="U9" s="45"/>
      <c r="V9" s="45"/>
      <c r="W9" s="45"/>
      <c r="X9" s="45"/>
      <c r="Y9" s="45"/>
      <c r="Z9" s="45"/>
    </row>
    <row r="10">
      <c r="A10" s="16"/>
      <c r="B10" s="34" t="s">
        <v>156</v>
      </c>
      <c r="C10" s="35">
        <v>85.52</v>
      </c>
      <c r="D10" s="36">
        <v>93.2</v>
      </c>
      <c r="E10" s="37">
        <f>(D10-C10)/C10</f>
        <v>0.08980355472</v>
      </c>
      <c r="F10" s="38">
        <v>78.0</v>
      </c>
      <c r="G10" s="39">
        <f t="shared" ref="G10:G12" si="3">F10/F$9</f>
        <v>0.3157894737</v>
      </c>
      <c r="H10" s="16"/>
      <c r="I10" s="40" t="s">
        <v>157</v>
      </c>
      <c r="J10" s="35">
        <v>63.06</v>
      </c>
      <c r="K10" s="36">
        <v>79.86</v>
      </c>
      <c r="L10" s="37">
        <v>0.38</v>
      </c>
      <c r="M10" s="38">
        <v>15.0</v>
      </c>
      <c r="N10" s="39">
        <f t="shared" ref="N10:N12" si="4">M10/SUM(M$10:M$12)</f>
        <v>0.08720930233</v>
      </c>
      <c r="O10" s="16"/>
      <c r="P10" s="16"/>
      <c r="Q10" s="16"/>
      <c r="R10" s="16"/>
      <c r="S10" s="16"/>
      <c r="T10" s="16"/>
      <c r="U10" s="16"/>
      <c r="V10" s="16"/>
      <c r="W10" s="16"/>
      <c r="X10" s="16"/>
      <c r="Y10" s="16"/>
      <c r="Z10" s="16"/>
    </row>
    <row r="11">
      <c r="A11" s="16"/>
      <c r="B11" s="34" t="s">
        <v>158</v>
      </c>
      <c r="C11" s="35">
        <v>69.78</v>
      </c>
      <c r="D11" s="36">
        <v>83.75</v>
      </c>
      <c r="E11" s="37">
        <v>0.2</v>
      </c>
      <c r="F11" s="38">
        <v>74.0</v>
      </c>
      <c r="G11" s="39">
        <f t="shared" si="3"/>
        <v>0.2995951417</v>
      </c>
      <c r="H11" s="16"/>
      <c r="I11" s="40" t="s">
        <v>159</v>
      </c>
      <c r="J11" s="35">
        <v>63.71</v>
      </c>
      <c r="K11" s="36">
        <v>77.68</v>
      </c>
      <c r="L11" s="37">
        <v>0.34</v>
      </c>
      <c r="M11" s="38">
        <v>110.0</v>
      </c>
      <c r="N11" s="39">
        <f t="shared" si="4"/>
        <v>0.6395348837</v>
      </c>
      <c r="O11" s="16"/>
      <c r="P11" s="16"/>
      <c r="Q11" s="16"/>
      <c r="R11" s="16"/>
      <c r="S11" s="16"/>
      <c r="T11" s="16"/>
      <c r="U11" s="16"/>
      <c r="V11" s="16"/>
      <c r="W11" s="16"/>
      <c r="X11" s="16"/>
      <c r="Y11" s="16"/>
      <c r="Z11" s="16"/>
    </row>
    <row r="12">
      <c r="A12" s="16"/>
      <c r="B12" s="34" t="s">
        <v>160</v>
      </c>
      <c r="C12" s="35">
        <v>42.33</v>
      </c>
      <c r="D12" s="36">
        <v>60.62</v>
      </c>
      <c r="E12" s="41">
        <v>0.69</v>
      </c>
      <c r="F12" s="38">
        <v>95.0</v>
      </c>
      <c r="G12" s="39">
        <f t="shared" si="3"/>
        <v>0.3846153846</v>
      </c>
      <c r="H12" s="16"/>
      <c r="I12" s="40" t="s">
        <v>161</v>
      </c>
      <c r="J12" s="35">
        <v>69.7</v>
      </c>
      <c r="K12" s="36">
        <v>82.1</v>
      </c>
      <c r="L12" s="37">
        <v>0.22</v>
      </c>
      <c r="M12" s="38">
        <v>47.0</v>
      </c>
      <c r="N12" s="39">
        <f t="shared" si="4"/>
        <v>0.273255814</v>
      </c>
      <c r="O12" s="16"/>
      <c r="P12" s="16"/>
      <c r="Q12" s="16"/>
      <c r="R12" s="16"/>
      <c r="S12" s="16"/>
      <c r="T12" s="16"/>
      <c r="U12" s="16"/>
      <c r="V12" s="16"/>
      <c r="W12" s="16"/>
      <c r="X12" s="16"/>
      <c r="Y12" s="16"/>
      <c r="Z12" s="16"/>
    </row>
    <row r="13">
      <c r="A13" s="16"/>
      <c r="B13" s="34"/>
      <c r="C13" s="35"/>
      <c r="D13" s="36"/>
      <c r="E13" s="38"/>
      <c r="F13" s="38"/>
      <c r="G13" s="46"/>
      <c r="H13" s="16"/>
      <c r="I13" s="40"/>
      <c r="J13" s="35"/>
      <c r="K13" s="36"/>
      <c r="L13" s="38"/>
      <c r="M13" s="38"/>
      <c r="N13" s="46"/>
      <c r="O13" s="16"/>
      <c r="P13" s="16"/>
      <c r="Q13" s="16"/>
      <c r="R13" s="16"/>
      <c r="S13" s="16"/>
      <c r="T13" s="16"/>
      <c r="U13" s="16"/>
      <c r="V13" s="16"/>
      <c r="W13" s="16"/>
      <c r="X13" s="16"/>
      <c r="Y13" s="16"/>
      <c r="Z13" s="16"/>
    </row>
    <row r="14">
      <c r="A14" s="45"/>
      <c r="B14" s="27" t="s">
        <v>100</v>
      </c>
      <c r="C14" s="28">
        <v>77.26</v>
      </c>
      <c r="D14" s="29">
        <v>86.02</v>
      </c>
      <c r="E14" s="30">
        <v>0.12</v>
      </c>
      <c r="F14" s="31">
        <v>181.0</v>
      </c>
      <c r="G14" s="32"/>
      <c r="H14" s="45"/>
      <c r="I14" s="33" t="s">
        <v>100</v>
      </c>
      <c r="J14" s="28"/>
      <c r="K14" s="29"/>
      <c r="L14" s="30"/>
      <c r="M14" s="31"/>
      <c r="N14" s="32"/>
      <c r="O14" s="45"/>
      <c r="P14" s="45"/>
      <c r="Q14" s="45"/>
      <c r="R14" s="45"/>
      <c r="S14" s="45"/>
      <c r="T14" s="45"/>
      <c r="U14" s="45"/>
      <c r="V14" s="45"/>
      <c r="W14" s="45"/>
      <c r="X14" s="45"/>
      <c r="Y14" s="45"/>
      <c r="Z14" s="45"/>
    </row>
    <row r="15">
      <c r="A15" s="16"/>
      <c r="B15" s="34" t="s">
        <v>156</v>
      </c>
      <c r="C15" s="35">
        <v>86.0</v>
      </c>
      <c r="D15" s="36">
        <v>92.2</v>
      </c>
      <c r="E15" s="37">
        <v>0.08</v>
      </c>
      <c r="F15" s="38">
        <v>63.0</v>
      </c>
      <c r="G15" s="39">
        <f t="shared" ref="G15:G17" si="5">F15/F$9</f>
        <v>0.2550607287</v>
      </c>
      <c r="H15" s="16"/>
      <c r="I15" s="40" t="s">
        <v>157</v>
      </c>
      <c r="J15" s="35">
        <v>81.33</v>
      </c>
      <c r="K15" s="36">
        <v>91.0</v>
      </c>
      <c r="L15" s="37">
        <v>0.12</v>
      </c>
      <c r="M15" s="38">
        <v>12.0</v>
      </c>
      <c r="N15" s="39">
        <f t="shared" ref="N15:N17" si="6">M15/SUM(M$15:M$17)</f>
        <v>0.075</v>
      </c>
      <c r="O15" s="16"/>
      <c r="P15" s="16"/>
      <c r="Q15" s="16"/>
      <c r="R15" s="16"/>
      <c r="S15" s="16"/>
      <c r="T15" s="16"/>
      <c r="U15" s="16"/>
      <c r="V15" s="16"/>
      <c r="W15" s="16"/>
      <c r="X15" s="16"/>
      <c r="Y15" s="16"/>
      <c r="Z15" s="16"/>
    </row>
    <row r="16">
      <c r="A16" s="16"/>
      <c r="B16" s="34" t="s">
        <v>158</v>
      </c>
      <c r="C16" s="35">
        <v>78.37</v>
      </c>
      <c r="D16" s="36">
        <v>86.77</v>
      </c>
      <c r="E16" s="37">
        <v>0.11</v>
      </c>
      <c r="F16" s="38">
        <v>59.0</v>
      </c>
      <c r="G16" s="39">
        <f t="shared" si="5"/>
        <v>0.2388663968</v>
      </c>
      <c r="H16" s="16"/>
      <c r="I16" s="40" t="s">
        <v>159</v>
      </c>
      <c r="J16" s="35">
        <v>75.95</v>
      </c>
      <c r="K16" s="36">
        <v>84.62</v>
      </c>
      <c r="L16" s="37">
        <v>0.12</v>
      </c>
      <c r="M16" s="38">
        <v>101.0</v>
      </c>
      <c r="N16" s="39">
        <f t="shared" si="6"/>
        <v>0.63125</v>
      </c>
      <c r="O16" s="16"/>
      <c r="P16" s="16"/>
      <c r="Q16" s="16"/>
      <c r="R16" s="16"/>
      <c r="S16" s="16"/>
      <c r="T16" s="16"/>
      <c r="U16" s="16"/>
      <c r="V16" s="16"/>
      <c r="W16" s="16"/>
      <c r="X16" s="16"/>
      <c r="Y16" s="16"/>
      <c r="Z16" s="16"/>
    </row>
    <row r="17">
      <c r="A17" s="16"/>
      <c r="B17" s="34" t="s">
        <v>160</v>
      </c>
      <c r="C17" s="35">
        <v>66.76</v>
      </c>
      <c r="D17" s="36">
        <v>78.64</v>
      </c>
      <c r="E17" s="37">
        <v>0.19</v>
      </c>
      <c r="F17" s="38">
        <v>59.0</v>
      </c>
      <c r="G17" s="39">
        <f t="shared" si="5"/>
        <v>0.2388663968</v>
      </c>
      <c r="H17" s="16"/>
      <c r="I17" s="40" t="s">
        <v>161</v>
      </c>
      <c r="J17" s="35">
        <v>78.82</v>
      </c>
      <c r="K17" s="36">
        <v>87.1</v>
      </c>
      <c r="L17" s="37">
        <v>0.12</v>
      </c>
      <c r="M17" s="38">
        <v>47.0</v>
      </c>
      <c r="N17" s="39">
        <f t="shared" si="6"/>
        <v>0.29375</v>
      </c>
      <c r="O17" s="16"/>
      <c r="P17" s="16"/>
      <c r="Q17" s="16"/>
      <c r="R17" s="16"/>
      <c r="S17" s="16"/>
      <c r="T17" s="16"/>
      <c r="U17" s="16"/>
      <c r="V17" s="16"/>
      <c r="W17" s="16"/>
      <c r="X17" s="16"/>
      <c r="Y17" s="16"/>
      <c r="Z17" s="16"/>
    </row>
    <row r="18">
      <c r="A18" s="16"/>
      <c r="B18" s="34"/>
      <c r="C18" s="35"/>
      <c r="D18" s="36"/>
      <c r="E18" s="38"/>
      <c r="F18" s="38"/>
      <c r="G18" s="46"/>
      <c r="H18" s="16"/>
      <c r="I18" s="40"/>
      <c r="J18" s="35"/>
      <c r="K18" s="36"/>
      <c r="L18" s="38"/>
      <c r="M18" s="38"/>
      <c r="N18" s="46"/>
      <c r="O18" s="16"/>
      <c r="P18" s="16"/>
      <c r="Q18" s="16"/>
      <c r="R18" s="16"/>
      <c r="S18" s="16"/>
      <c r="T18" s="16"/>
      <c r="U18" s="16"/>
      <c r="V18" s="16"/>
      <c r="W18" s="16"/>
      <c r="X18" s="16"/>
      <c r="Y18" s="16"/>
      <c r="Z18" s="16"/>
    </row>
    <row r="19">
      <c r="A19" s="45"/>
      <c r="B19" s="27" t="s">
        <v>163</v>
      </c>
      <c r="C19" s="28">
        <v>61.5</v>
      </c>
      <c r="D19" s="29">
        <v>74.63</v>
      </c>
      <c r="E19" s="30">
        <v>0.27</v>
      </c>
      <c r="F19" s="31">
        <v>240.0</v>
      </c>
      <c r="G19" s="32"/>
      <c r="H19" s="45"/>
      <c r="I19" s="33" t="s">
        <v>163</v>
      </c>
      <c r="J19" s="28"/>
      <c r="K19" s="29"/>
      <c r="L19" s="30"/>
      <c r="M19" s="31"/>
      <c r="N19" s="32"/>
      <c r="O19" s="45"/>
      <c r="P19" s="45"/>
      <c r="Q19" s="45"/>
      <c r="R19" s="45"/>
      <c r="S19" s="45"/>
      <c r="T19" s="45"/>
      <c r="U19" s="45"/>
      <c r="V19" s="45"/>
      <c r="W19" s="45"/>
      <c r="X19" s="45"/>
      <c r="Y19" s="45"/>
      <c r="Z19" s="45"/>
    </row>
    <row r="20">
      <c r="A20" s="16"/>
      <c r="B20" s="34" t="s">
        <v>156</v>
      </c>
      <c r="C20" s="35">
        <v>72.45</v>
      </c>
      <c r="D20" s="36">
        <v>82.85</v>
      </c>
      <c r="E20" s="37">
        <v>0.16</v>
      </c>
      <c r="F20" s="38">
        <v>75.0</v>
      </c>
      <c r="G20" s="39">
        <f t="shared" ref="G20:G22" si="7">F20/F$9</f>
        <v>0.3036437247</v>
      </c>
      <c r="H20" s="16"/>
      <c r="I20" s="40" t="s">
        <v>157</v>
      </c>
      <c r="J20" s="35">
        <v>61.46</v>
      </c>
      <c r="K20" s="36">
        <v>77.6</v>
      </c>
      <c r="L20" s="37">
        <v>0.31</v>
      </c>
      <c r="M20" s="38">
        <v>15.0</v>
      </c>
      <c r="N20" s="39">
        <f t="shared" ref="N20:N22" si="8">M20/SUM(M$20:M$22)</f>
        <v>0.09090909091</v>
      </c>
      <c r="O20" s="16"/>
      <c r="P20" s="16"/>
      <c r="Q20" s="16"/>
      <c r="R20" s="16"/>
      <c r="S20" s="16"/>
      <c r="T20" s="16"/>
      <c r="U20" s="16"/>
      <c r="V20" s="16"/>
      <c r="W20" s="16"/>
      <c r="X20" s="16"/>
      <c r="Y20" s="16"/>
      <c r="Z20" s="16"/>
    </row>
    <row r="21">
      <c r="A21" s="16"/>
      <c r="B21" s="34" t="s">
        <v>158</v>
      </c>
      <c r="C21" s="35">
        <v>60.39</v>
      </c>
      <c r="D21" s="36">
        <v>73.98</v>
      </c>
      <c r="E21" s="37">
        <v>0.28</v>
      </c>
      <c r="F21" s="38">
        <v>74.0</v>
      </c>
      <c r="G21" s="39">
        <f t="shared" si="7"/>
        <v>0.2995951417</v>
      </c>
      <c r="H21" s="16"/>
      <c r="I21" s="40" t="s">
        <v>159</v>
      </c>
      <c r="J21" s="35">
        <v>63.32</v>
      </c>
      <c r="K21" s="36">
        <v>76.27</v>
      </c>
      <c r="L21" s="37">
        <v>0.23</v>
      </c>
      <c r="M21" s="38">
        <v>103.0</v>
      </c>
      <c r="N21" s="39">
        <f t="shared" si="8"/>
        <v>0.6242424242</v>
      </c>
      <c r="O21" s="16"/>
      <c r="P21" s="16"/>
      <c r="Q21" s="16"/>
      <c r="R21" s="16"/>
      <c r="S21" s="16"/>
      <c r="T21" s="16"/>
      <c r="U21" s="16"/>
      <c r="V21" s="16"/>
      <c r="W21" s="16"/>
      <c r="X21" s="16"/>
      <c r="Y21" s="16"/>
      <c r="Z21" s="16"/>
    </row>
    <row r="22">
      <c r="A22" s="16"/>
      <c r="B22" s="34" t="s">
        <v>160</v>
      </c>
      <c r="C22" s="35">
        <v>53.37</v>
      </c>
      <c r="D22" s="36">
        <v>68.38</v>
      </c>
      <c r="E22" s="37">
        <v>0.35</v>
      </c>
      <c r="F22" s="38">
        <v>91.0</v>
      </c>
      <c r="G22" s="39">
        <f t="shared" si="7"/>
        <v>0.3684210526</v>
      </c>
      <c r="H22" s="16"/>
      <c r="I22" s="40" t="s">
        <v>161</v>
      </c>
      <c r="J22" s="35">
        <v>59.36</v>
      </c>
      <c r="K22" s="36">
        <v>73.97</v>
      </c>
      <c r="L22" s="37">
        <v>0.28</v>
      </c>
      <c r="M22" s="38">
        <v>47.0</v>
      </c>
      <c r="N22" s="39">
        <f t="shared" si="8"/>
        <v>0.2848484848</v>
      </c>
      <c r="O22" s="16"/>
      <c r="P22" s="16"/>
      <c r="Q22" s="16"/>
      <c r="R22" s="16"/>
      <c r="S22" s="16"/>
      <c r="T22" s="16"/>
      <c r="U22" s="16"/>
      <c r="V22" s="16"/>
      <c r="W22" s="16"/>
      <c r="X22" s="16"/>
      <c r="Y22" s="16"/>
      <c r="Z22" s="16"/>
    </row>
    <row r="23">
      <c r="A23" s="16"/>
      <c r="B23" s="34"/>
      <c r="C23" s="35"/>
      <c r="D23" s="36"/>
      <c r="E23" s="38"/>
      <c r="F23" s="38"/>
      <c r="G23" s="46"/>
      <c r="H23" s="16"/>
      <c r="I23" s="40"/>
      <c r="J23" s="35"/>
      <c r="K23" s="36"/>
      <c r="L23" s="38"/>
      <c r="M23" s="38"/>
      <c r="N23" s="46"/>
      <c r="O23" s="16"/>
      <c r="P23" s="16"/>
      <c r="Q23" s="16"/>
      <c r="R23" s="16"/>
      <c r="S23" s="16"/>
      <c r="T23" s="16"/>
      <c r="U23" s="16"/>
      <c r="V23" s="16"/>
      <c r="W23" s="16"/>
      <c r="X23" s="16"/>
      <c r="Y23" s="16"/>
      <c r="Z23" s="16"/>
    </row>
    <row r="24">
      <c r="A24" s="45"/>
      <c r="B24" s="27" t="s">
        <v>164</v>
      </c>
      <c r="C24" s="28">
        <v>80.72</v>
      </c>
      <c r="D24" s="29">
        <v>87.55</v>
      </c>
      <c r="E24" s="30">
        <v>0.09</v>
      </c>
      <c r="F24" s="31">
        <v>247.0</v>
      </c>
      <c r="G24" s="32"/>
      <c r="H24" s="45"/>
      <c r="I24" s="33" t="s">
        <v>164</v>
      </c>
      <c r="J24" s="28"/>
      <c r="K24" s="29"/>
      <c r="L24" s="30"/>
      <c r="M24" s="31"/>
      <c r="N24" s="32"/>
      <c r="O24" s="45"/>
      <c r="P24" s="45"/>
      <c r="Q24" s="45"/>
      <c r="R24" s="45"/>
      <c r="S24" s="45"/>
      <c r="T24" s="45"/>
      <c r="U24" s="45"/>
      <c r="V24" s="45"/>
      <c r="W24" s="45"/>
      <c r="X24" s="45"/>
      <c r="Y24" s="45"/>
      <c r="Z24" s="45"/>
    </row>
    <row r="25">
      <c r="A25" s="16"/>
      <c r="B25" s="34" t="s">
        <v>156</v>
      </c>
      <c r="C25" s="35">
        <v>86.83</v>
      </c>
      <c r="D25" s="36">
        <v>91.67</v>
      </c>
      <c r="E25" s="37">
        <v>0.06</v>
      </c>
      <c r="F25" s="38">
        <v>78.0</v>
      </c>
      <c r="G25" s="39">
        <f t="shared" ref="G25:G27" si="9">F25/F$9</f>
        <v>0.3157894737</v>
      </c>
      <c r="H25" s="16"/>
      <c r="I25" s="40" t="s">
        <v>157</v>
      </c>
      <c r="J25" s="35">
        <v>81.46</v>
      </c>
      <c r="K25" s="36">
        <v>87.4</v>
      </c>
      <c r="L25" s="37">
        <v>0.08</v>
      </c>
      <c r="M25" s="38">
        <v>15.0</v>
      </c>
      <c r="N25" s="39">
        <f t="shared" ref="N25:N27" si="10">M25/SUM(M$25:M$27)</f>
        <v>0.08720930233</v>
      </c>
      <c r="O25" s="16"/>
      <c r="P25" s="16"/>
      <c r="Q25" s="16"/>
      <c r="R25" s="16"/>
      <c r="S25" s="16"/>
      <c r="T25" s="16"/>
      <c r="U25" s="16"/>
      <c r="V25" s="16"/>
      <c r="W25" s="16"/>
      <c r="X25" s="16"/>
      <c r="Y25" s="16"/>
      <c r="Z25" s="16"/>
    </row>
    <row r="26">
      <c r="A26" s="16"/>
      <c r="B26" s="34" t="s">
        <v>158</v>
      </c>
      <c r="C26" s="35">
        <v>83.2</v>
      </c>
      <c r="D26" s="36">
        <v>89.4</v>
      </c>
      <c r="E26" s="37">
        <v>0.08</v>
      </c>
      <c r="F26" s="38">
        <v>74.0</v>
      </c>
      <c r="G26" s="39">
        <f t="shared" si="9"/>
        <v>0.2995951417</v>
      </c>
      <c r="H26" s="16"/>
      <c r="I26" s="40" t="s">
        <v>165</v>
      </c>
      <c r="J26" s="35">
        <v>80.43</v>
      </c>
      <c r="K26" s="36">
        <v>87.31</v>
      </c>
      <c r="L26" s="37">
        <v>0.09</v>
      </c>
      <c r="M26" s="38">
        <v>110.0</v>
      </c>
      <c r="N26" s="39">
        <f t="shared" si="10"/>
        <v>0.6395348837</v>
      </c>
      <c r="O26" s="16"/>
      <c r="P26" s="16"/>
      <c r="Q26" s="16"/>
      <c r="R26" s="16"/>
      <c r="S26" s="16"/>
      <c r="T26" s="16"/>
      <c r="U26" s="16"/>
      <c r="V26" s="16"/>
      <c r="W26" s="16"/>
      <c r="X26" s="16"/>
      <c r="Y26" s="16"/>
      <c r="Z26" s="16"/>
    </row>
    <row r="27">
      <c r="A27" s="16"/>
      <c r="B27" s="47" t="s">
        <v>160</v>
      </c>
      <c r="C27" s="48">
        <v>73.77</v>
      </c>
      <c r="D27" s="49">
        <v>82.7</v>
      </c>
      <c r="E27" s="50">
        <v>0.14</v>
      </c>
      <c r="F27" s="51">
        <v>95.0</v>
      </c>
      <c r="G27" s="52">
        <f t="shared" si="9"/>
        <v>0.3846153846</v>
      </c>
      <c r="H27" s="16"/>
      <c r="I27" s="53" t="s">
        <v>161</v>
      </c>
      <c r="J27" s="48">
        <v>84.12</v>
      </c>
      <c r="K27" s="49">
        <v>89.93</v>
      </c>
      <c r="L27" s="50">
        <v>0.08</v>
      </c>
      <c r="M27" s="51">
        <v>47.0</v>
      </c>
      <c r="N27" s="39">
        <f t="shared" si="10"/>
        <v>0.273255814</v>
      </c>
      <c r="O27" s="16"/>
      <c r="P27" s="16"/>
      <c r="Q27" s="16"/>
      <c r="R27" s="16"/>
      <c r="S27" s="16"/>
      <c r="T27" s="16"/>
      <c r="U27" s="16"/>
      <c r="V27" s="16"/>
      <c r="W27" s="16"/>
      <c r="X27" s="16"/>
      <c r="Y27" s="16"/>
      <c r="Z27" s="16"/>
    </row>
    <row r="28">
      <c r="A28" s="16"/>
      <c r="B28" s="16"/>
      <c r="C28" s="17"/>
      <c r="D28" s="17"/>
      <c r="E28" s="17"/>
      <c r="F28" s="17"/>
      <c r="G28" s="17"/>
      <c r="H28" s="17"/>
      <c r="I28" s="16"/>
      <c r="J28" s="16"/>
      <c r="K28" s="16"/>
      <c r="L28" s="16"/>
      <c r="M28" s="16"/>
      <c r="N28" s="16"/>
      <c r="O28" s="16"/>
      <c r="P28" s="16"/>
      <c r="Q28" s="16"/>
      <c r="R28" s="16"/>
      <c r="S28" s="16"/>
      <c r="T28" s="16"/>
      <c r="U28" s="16"/>
      <c r="V28" s="16"/>
      <c r="W28" s="16"/>
      <c r="X28" s="16"/>
      <c r="Y28" s="16"/>
      <c r="Z28" s="16"/>
    </row>
    <row r="29">
      <c r="A29" s="16"/>
      <c r="B29" s="16"/>
      <c r="C29" s="17"/>
      <c r="D29" s="17"/>
      <c r="E29" s="17"/>
      <c r="F29" s="17"/>
      <c r="G29" s="17"/>
      <c r="H29" s="17"/>
      <c r="I29" s="54" t="s">
        <v>157</v>
      </c>
      <c r="J29" s="16" t="s">
        <v>166</v>
      </c>
      <c r="K29" s="16"/>
      <c r="L29" s="16"/>
      <c r="M29" s="16"/>
      <c r="N29" s="16"/>
      <c r="O29" s="16"/>
      <c r="P29" s="16"/>
      <c r="Q29" s="16"/>
      <c r="R29" s="16"/>
      <c r="S29" s="16"/>
      <c r="T29" s="16"/>
      <c r="U29" s="16"/>
      <c r="V29" s="16"/>
      <c r="W29" s="16"/>
      <c r="X29" s="16"/>
      <c r="Y29" s="16"/>
      <c r="Z29" s="16"/>
    </row>
    <row r="30">
      <c r="A30" s="16"/>
      <c r="B30" s="16"/>
      <c r="C30" s="17"/>
      <c r="D30" s="17"/>
      <c r="E30" s="17"/>
      <c r="F30" s="17"/>
      <c r="G30" s="17"/>
      <c r="H30" s="17"/>
      <c r="I30" s="54" t="s">
        <v>165</v>
      </c>
      <c r="J30" s="16" t="s">
        <v>167</v>
      </c>
      <c r="K30" s="16"/>
      <c r="L30" s="16"/>
      <c r="M30" s="16"/>
      <c r="N30" s="16"/>
      <c r="O30" s="16"/>
      <c r="P30" s="16"/>
      <c r="Q30" s="16"/>
      <c r="R30" s="16"/>
      <c r="S30" s="16"/>
      <c r="T30" s="16"/>
      <c r="U30" s="16"/>
      <c r="V30" s="16"/>
      <c r="W30" s="16"/>
      <c r="X30" s="16"/>
      <c r="Y30" s="16"/>
      <c r="Z30" s="16"/>
    </row>
    <row r="31">
      <c r="A31" s="16"/>
      <c r="B31" s="16"/>
      <c r="C31" s="17"/>
      <c r="D31" s="17"/>
      <c r="E31" s="17"/>
      <c r="F31" s="17"/>
      <c r="G31" s="17"/>
      <c r="H31" s="17"/>
      <c r="I31" s="54" t="s">
        <v>161</v>
      </c>
      <c r="J31" s="16" t="s">
        <v>168</v>
      </c>
      <c r="K31" s="16"/>
      <c r="L31" s="16"/>
      <c r="M31" s="16"/>
      <c r="N31" s="16"/>
      <c r="O31" s="16"/>
      <c r="P31" s="16"/>
      <c r="Q31" s="16"/>
      <c r="R31" s="16"/>
      <c r="S31" s="16"/>
      <c r="T31" s="16"/>
      <c r="U31" s="16"/>
      <c r="V31" s="16"/>
      <c r="W31" s="16"/>
      <c r="X31" s="16"/>
      <c r="Y31" s="16"/>
      <c r="Z31" s="16"/>
    </row>
    <row r="32">
      <c r="A32" s="16"/>
      <c r="B32" s="16"/>
      <c r="C32" s="17"/>
      <c r="D32" s="17"/>
      <c r="E32" s="17"/>
      <c r="F32" s="17"/>
      <c r="G32" s="17"/>
      <c r="H32" s="17"/>
      <c r="I32" s="16"/>
      <c r="J32" s="16"/>
      <c r="K32" s="16"/>
      <c r="L32" s="16"/>
      <c r="M32" s="16"/>
      <c r="N32" s="16"/>
      <c r="O32" s="16"/>
      <c r="P32" s="16"/>
      <c r="Q32" s="16"/>
      <c r="R32" s="16"/>
      <c r="S32" s="16"/>
      <c r="T32" s="16"/>
      <c r="U32" s="16"/>
      <c r="V32" s="16"/>
      <c r="W32" s="16"/>
      <c r="X32" s="16"/>
      <c r="Y32" s="16"/>
      <c r="Z32" s="16"/>
    </row>
    <row r="33">
      <c r="A33" s="16"/>
      <c r="B33" s="16"/>
      <c r="C33" s="17"/>
      <c r="D33" s="17"/>
      <c r="E33" s="17"/>
      <c r="F33" s="17"/>
      <c r="G33" s="17"/>
      <c r="H33" s="17"/>
      <c r="I33" s="16"/>
      <c r="J33" s="16"/>
      <c r="K33" s="16"/>
      <c r="L33" s="16"/>
      <c r="M33" s="16"/>
      <c r="N33" s="16"/>
      <c r="O33" s="16"/>
      <c r="P33" s="16"/>
      <c r="Q33" s="16"/>
      <c r="R33" s="16"/>
      <c r="S33" s="16"/>
      <c r="T33" s="16"/>
      <c r="U33" s="16"/>
      <c r="V33" s="16"/>
      <c r="W33" s="16"/>
      <c r="X33" s="16"/>
      <c r="Y33" s="16"/>
      <c r="Z33" s="16"/>
    </row>
    <row r="34">
      <c r="A34" s="16"/>
      <c r="B34" s="16"/>
      <c r="C34" s="17"/>
      <c r="D34" s="17"/>
      <c r="E34" s="17"/>
      <c r="F34" s="17"/>
      <c r="G34" s="17"/>
      <c r="H34" s="17"/>
      <c r="I34" s="16"/>
      <c r="J34" s="16"/>
      <c r="K34" s="16"/>
      <c r="L34" s="16"/>
      <c r="M34" s="16"/>
      <c r="N34" s="16"/>
      <c r="O34" s="16"/>
      <c r="P34" s="16"/>
      <c r="Q34" s="16"/>
      <c r="R34" s="16"/>
      <c r="S34" s="16"/>
      <c r="T34" s="16"/>
      <c r="U34" s="16"/>
      <c r="V34" s="16"/>
      <c r="W34" s="16"/>
      <c r="X34" s="16"/>
      <c r="Y34" s="16"/>
      <c r="Z34" s="16"/>
    </row>
    <row r="35">
      <c r="A35" s="16"/>
      <c r="B35" s="16"/>
      <c r="C35" s="17"/>
      <c r="D35" s="17"/>
      <c r="E35" s="17"/>
      <c r="F35" s="17"/>
      <c r="G35" s="17"/>
      <c r="H35" s="17"/>
      <c r="I35" s="16"/>
      <c r="J35" s="16"/>
      <c r="K35" s="16"/>
      <c r="L35" s="16"/>
      <c r="M35" s="16"/>
      <c r="N35" s="16"/>
      <c r="O35" s="16"/>
      <c r="P35" s="16"/>
      <c r="Q35" s="16"/>
      <c r="R35" s="16"/>
      <c r="S35" s="16"/>
      <c r="T35" s="16"/>
      <c r="U35" s="16"/>
      <c r="V35" s="16"/>
      <c r="W35" s="16"/>
      <c r="X35" s="16"/>
      <c r="Y35" s="16"/>
      <c r="Z35" s="16"/>
    </row>
    <row r="36">
      <c r="A36" s="16"/>
      <c r="B36" s="16"/>
      <c r="C36" s="17"/>
      <c r="D36" s="17"/>
      <c r="E36" s="17"/>
      <c r="F36" s="17"/>
      <c r="G36" s="17"/>
      <c r="H36" s="17"/>
      <c r="I36" s="16"/>
      <c r="J36" s="16"/>
      <c r="K36" s="16"/>
      <c r="L36" s="16"/>
      <c r="M36" s="16"/>
      <c r="N36" s="16"/>
      <c r="O36" s="16"/>
      <c r="P36" s="16"/>
      <c r="Q36" s="16"/>
      <c r="R36" s="16"/>
      <c r="S36" s="16"/>
      <c r="T36" s="16"/>
      <c r="U36" s="16"/>
      <c r="V36" s="16"/>
      <c r="W36" s="16"/>
      <c r="X36" s="16"/>
      <c r="Y36" s="16"/>
      <c r="Z36" s="16"/>
    </row>
    <row r="37">
      <c r="A37" s="16"/>
      <c r="B37" s="16"/>
      <c r="C37" s="17"/>
      <c r="D37" s="17"/>
      <c r="E37" s="17"/>
      <c r="F37" s="17"/>
      <c r="G37" s="17"/>
      <c r="H37" s="17"/>
      <c r="I37" s="16"/>
      <c r="J37" s="16"/>
      <c r="K37" s="16"/>
      <c r="L37" s="16"/>
      <c r="M37" s="16"/>
      <c r="N37" s="16"/>
      <c r="O37" s="16"/>
      <c r="P37" s="16"/>
      <c r="Q37" s="16"/>
      <c r="R37" s="16"/>
      <c r="S37" s="16"/>
      <c r="T37" s="16"/>
      <c r="U37" s="16"/>
      <c r="V37" s="16"/>
      <c r="W37" s="16"/>
      <c r="X37" s="16"/>
      <c r="Y37" s="16"/>
      <c r="Z37" s="16"/>
    </row>
    <row r="38" ht="15.0" customHeight="1">
      <c r="A38" s="16"/>
      <c r="B38" s="17"/>
      <c r="C38" s="18" t="s">
        <v>169</v>
      </c>
      <c r="D38" s="19"/>
      <c r="E38" s="19"/>
      <c r="F38" s="19"/>
      <c r="G38" s="20"/>
      <c r="H38" s="17"/>
      <c r="I38" s="16"/>
      <c r="J38" s="17"/>
      <c r="K38" s="18" t="s">
        <v>170</v>
      </c>
      <c r="L38" s="19"/>
      <c r="M38" s="19"/>
      <c r="N38" s="19"/>
      <c r="O38" s="20"/>
      <c r="P38" s="16"/>
      <c r="Q38" s="16"/>
      <c r="R38" s="16"/>
      <c r="S38" s="16"/>
      <c r="T38" s="16"/>
      <c r="U38" s="16"/>
      <c r="V38" s="16"/>
      <c r="W38" s="16"/>
      <c r="X38" s="16"/>
      <c r="Y38" s="16"/>
      <c r="Z38" s="16"/>
    </row>
    <row r="39">
      <c r="A39" s="16"/>
      <c r="B39" s="22"/>
      <c r="C39" s="23" t="s">
        <v>150</v>
      </c>
      <c r="D39" s="24" t="s">
        <v>151</v>
      </c>
      <c r="E39" s="24" t="s">
        <v>152</v>
      </c>
      <c r="F39" s="24" t="s">
        <v>153</v>
      </c>
      <c r="G39" s="25" t="s">
        <v>154</v>
      </c>
      <c r="H39" s="17"/>
      <c r="I39" s="16"/>
      <c r="J39" s="22"/>
      <c r="K39" s="23" t="s">
        <v>150</v>
      </c>
      <c r="L39" s="24" t="s">
        <v>151</v>
      </c>
      <c r="M39" s="24" t="s">
        <v>152</v>
      </c>
      <c r="N39" s="24" t="s">
        <v>153</v>
      </c>
      <c r="O39" s="25" t="s">
        <v>154</v>
      </c>
      <c r="P39" s="16"/>
      <c r="Q39" s="16"/>
      <c r="R39" s="16"/>
      <c r="S39" s="16"/>
      <c r="T39" s="16"/>
      <c r="U39" s="16"/>
      <c r="V39" s="16"/>
      <c r="W39" s="16"/>
      <c r="X39" s="16"/>
      <c r="Y39" s="16"/>
      <c r="Z39" s="16"/>
    </row>
    <row r="40">
      <c r="A40" s="16"/>
      <c r="B40" s="27" t="s">
        <v>155</v>
      </c>
      <c r="C40" s="28">
        <v>50.396039603960396</v>
      </c>
      <c r="D40" s="29">
        <v>64.53465346534654</v>
      </c>
      <c r="E40" s="30">
        <v>0.3875307201477879</v>
      </c>
      <c r="F40" s="31">
        <v>101.0</v>
      </c>
      <c r="G40" s="32"/>
      <c r="H40" s="17"/>
      <c r="I40" s="16"/>
      <c r="J40" s="27" t="s">
        <v>155</v>
      </c>
      <c r="K40" s="28"/>
      <c r="L40" s="29"/>
      <c r="M40" s="30"/>
      <c r="N40" s="31"/>
      <c r="O40" s="32"/>
      <c r="P40" s="16"/>
      <c r="Q40" s="16"/>
      <c r="R40" s="16"/>
      <c r="S40" s="16"/>
      <c r="T40" s="16"/>
      <c r="U40" s="16"/>
      <c r="V40" s="16"/>
      <c r="W40" s="16"/>
      <c r="X40" s="16"/>
      <c r="Y40" s="16"/>
      <c r="Z40" s="16"/>
    </row>
    <row r="41">
      <c r="A41" s="16"/>
      <c r="B41" s="34" t="s">
        <v>156</v>
      </c>
      <c r="C41" s="35">
        <v>71.76666666666667</v>
      </c>
      <c r="D41" s="36">
        <v>83.03333333333333</v>
      </c>
      <c r="E41" s="37">
        <v>0.1802355119417963</v>
      </c>
      <c r="F41" s="38">
        <v>30.0</v>
      </c>
      <c r="G41" s="39"/>
      <c r="H41" s="17"/>
      <c r="I41" s="16"/>
      <c r="J41" s="34" t="s">
        <v>159</v>
      </c>
      <c r="K41" s="35"/>
      <c r="L41" s="36"/>
      <c r="M41" s="37"/>
      <c r="N41" s="38"/>
      <c r="O41" s="39"/>
      <c r="P41" s="16"/>
      <c r="Q41" s="16"/>
      <c r="R41" s="16"/>
      <c r="S41" s="16"/>
      <c r="T41" s="16"/>
      <c r="U41" s="16"/>
      <c r="V41" s="16"/>
      <c r="W41" s="16"/>
      <c r="X41" s="16"/>
      <c r="Y41" s="16"/>
      <c r="Z41" s="16"/>
    </row>
    <row r="42">
      <c r="A42" s="16"/>
      <c r="B42" s="34" t="s">
        <v>158</v>
      </c>
      <c r="C42" s="35">
        <v>54.70967741935484</v>
      </c>
      <c r="D42" s="36">
        <v>68.93548387096774</v>
      </c>
      <c r="E42" s="37">
        <v>0.28568764226667537</v>
      </c>
      <c r="F42" s="38">
        <v>31.0</v>
      </c>
      <c r="G42" s="39"/>
      <c r="H42" s="17"/>
      <c r="I42" s="16"/>
      <c r="J42" s="34" t="s">
        <v>171</v>
      </c>
      <c r="K42" s="35"/>
      <c r="L42" s="36"/>
      <c r="M42" s="37"/>
      <c r="N42" s="38"/>
      <c r="O42" s="39"/>
      <c r="P42" s="16"/>
      <c r="Q42" s="16"/>
      <c r="R42" s="16"/>
      <c r="S42" s="16"/>
      <c r="T42" s="16"/>
      <c r="U42" s="16"/>
      <c r="V42" s="16"/>
      <c r="W42" s="16"/>
      <c r="X42" s="16"/>
      <c r="Y42" s="16"/>
      <c r="Z42" s="16"/>
    </row>
    <row r="43">
      <c r="A43" s="16"/>
      <c r="B43" s="34" t="s">
        <v>160</v>
      </c>
      <c r="C43" s="35">
        <v>31.025</v>
      </c>
      <c r="D43" s="36">
        <v>47.25</v>
      </c>
      <c r="E43" s="37">
        <v>0.6219305116601439</v>
      </c>
      <c r="F43" s="38">
        <v>40.0</v>
      </c>
      <c r="G43" s="39"/>
      <c r="H43" s="17"/>
      <c r="I43" s="16"/>
      <c r="J43" s="34" t="s">
        <v>172</v>
      </c>
      <c r="K43" s="35"/>
      <c r="L43" s="36"/>
      <c r="M43" s="37"/>
      <c r="N43" s="38"/>
      <c r="O43" s="39"/>
      <c r="P43" s="16"/>
      <c r="Q43" s="16"/>
      <c r="R43" s="16"/>
      <c r="S43" s="16"/>
      <c r="T43" s="16"/>
      <c r="U43" s="16"/>
      <c r="V43" s="16"/>
      <c r="W43" s="16"/>
      <c r="X43" s="16"/>
      <c r="Y43" s="16"/>
      <c r="Z43" s="16"/>
    </row>
    <row r="44">
      <c r="A44" s="16"/>
      <c r="B44" s="34"/>
      <c r="C44" s="42"/>
      <c r="D44" s="43"/>
      <c r="E44" s="43"/>
      <c r="F44" s="43"/>
      <c r="G44" s="44"/>
      <c r="H44" s="17"/>
      <c r="I44" s="16"/>
      <c r="J44" s="34"/>
      <c r="K44" s="42"/>
      <c r="L44" s="43"/>
      <c r="M44" s="43"/>
      <c r="N44" s="43"/>
      <c r="O44" s="44"/>
      <c r="P44" s="16"/>
      <c r="Q44" s="16"/>
      <c r="R44" s="16"/>
      <c r="S44" s="16"/>
      <c r="T44" s="16"/>
      <c r="U44" s="16"/>
      <c r="V44" s="16"/>
      <c r="W44" s="16"/>
      <c r="X44" s="16"/>
      <c r="Y44" s="16"/>
      <c r="Z44" s="16"/>
    </row>
    <row r="45">
      <c r="A45" s="16"/>
      <c r="B45" s="27" t="s">
        <v>162</v>
      </c>
      <c r="C45" s="28">
        <v>65.76237623762377</v>
      </c>
      <c r="D45" s="29">
        <v>77.5940594059406</v>
      </c>
      <c r="E45" s="30">
        <v>0.23653340300019635</v>
      </c>
      <c r="F45" s="31">
        <v>101.0</v>
      </c>
      <c r="G45" s="32"/>
      <c r="H45" s="17"/>
      <c r="I45" s="16"/>
      <c r="J45" s="27" t="s">
        <v>162</v>
      </c>
      <c r="K45" s="28"/>
      <c r="L45" s="29"/>
      <c r="M45" s="30"/>
      <c r="N45" s="30">
        <v>0.23</v>
      </c>
      <c r="O45" s="32"/>
      <c r="P45" s="16"/>
      <c r="Q45" s="16"/>
      <c r="R45" s="16"/>
      <c r="S45" s="16"/>
      <c r="T45" s="16"/>
      <c r="U45" s="16"/>
      <c r="V45" s="16"/>
      <c r="W45" s="16"/>
      <c r="X45" s="16"/>
      <c r="Y45" s="16"/>
      <c r="Z45" s="16"/>
    </row>
    <row r="46">
      <c r="A46" s="16"/>
      <c r="B46" s="34" t="s">
        <v>156</v>
      </c>
      <c r="C46" s="35">
        <v>86.66666666666667</v>
      </c>
      <c r="D46" s="36">
        <v>93.63333333333334</v>
      </c>
      <c r="E46" s="37">
        <v>0.08283888375624238</v>
      </c>
      <c r="F46" s="38">
        <v>30.0</v>
      </c>
      <c r="G46" s="39"/>
      <c r="H46" s="17"/>
      <c r="I46" s="16"/>
      <c r="J46" s="34" t="s">
        <v>159</v>
      </c>
      <c r="K46" s="35">
        <v>70.0</v>
      </c>
      <c r="L46" s="36">
        <v>81.0</v>
      </c>
      <c r="M46" s="37">
        <v>0.21</v>
      </c>
      <c r="N46" s="38">
        <v>44.0</v>
      </c>
      <c r="O46" s="39"/>
      <c r="P46" s="16"/>
      <c r="Q46" s="16"/>
      <c r="R46" s="16"/>
      <c r="S46" s="16"/>
      <c r="T46" s="16"/>
      <c r="U46" s="16"/>
      <c r="V46" s="16"/>
      <c r="W46" s="16"/>
      <c r="X46" s="16"/>
      <c r="Y46" s="16"/>
      <c r="Z46" s="16"/>
    </row>
    <row r="47">
      <c r="A47" s="16"/>
      <c r="B47" s="34" t="s">
        <v>158</v>
      </c>
      <c r="C47" s="35">
        <v>73.0</v>
      </c>
      <c r="D47" s="36">
        <v>84.51612903225806</v>
      </c>
      <c r="E47" s="37">
        <v>0.16138508808075683</v>
      </c>
      <c r="F47" s="38">
        <v>31.0</v>
      </c>
      <c r="G47" s="39"/>
      <c r="H47" s="17"/>
      <c r="I47" s="16"/>
      <c r="J47" s="34" t="s">
        <v>171</v>
      </c>
      <c r="K47" s="35">
        <v>72.0</v>
      </c>
      <c r="L47" s="36">
        <v>83.0</v>
      </c>
      <c r="M47" s="37">
        <v>0.2</v>
      </c>
      <c r="N47" s="38">
        <v>27.0</v>
      </c>
      <c r="O47" s="39"/>
      <c r="P47" s="16"/>
      <c r="Q47" s="16"/>
      <c r="R47" s="16"/>
      <c r="S47" s="16"/>
      <c r="T47" s="16"/>
      <c r="U47" s="16"/>
      <c r="V47" s="16"/>
      <c r="W47" s="16"/>
      <c r="X47" s="16"/>
      <c r="Y47" s="16"/>
      <c r="Z47" s="16"/>
    </row>
    <row r="48">
      <c r="A48" s="16"/>
      <c r="B48" s="34" t="s">
        <v>160</v>
      </c>
      <c r="C48" s="35">
        <v>44.475</v>
      </c>
      <c r="D48" s="36">
        <v>60.2</v>
      </c>
      <c r="E48" s="37">
        <v>0.41004423649572763</v>
      </c>
      <c r="F48" s="38">
        <v>40.0</v>
      </c>
      <c r="G48" s="39"/>
      <c r="H48" s="17"/>
      <c r="I48" s="16"/>
      <c r="J48" s="34" t="s">
        <v>172</v>
      </c>
      <c r="K48" s="35">
        <v>60.0</v>
      </c>
      <c r="L48" s="36">
        <v>81.0</v>
      </c>
      <c r="M48" s="37">
        <v>0.48</v>
      </c>
      <c r="N48" s="38">
        <v>6.0</v>
      </c>
      <c r="O48" s="39"/>
      <c r="P48" s="16"/>
      <c r="Q48" s="16"/>
      <c r="R48" s="16"/>
      <c r="S48" s="16"/>
      <c r="T48" s="16"/>
      <c r="U48" s="16"/>
      <c r="V48" s="16"/>
      <c r="W48" s="16"/>
      <c r="X48" s="16"/>
      <c r="Y48" s="16"/>
      <c r="Z48" s="16"/>
    </row>
    <row r="49">
      <c r="A49" s="16"/>
      <c r="B49" s="16"/>
      <c r="C49" s="17"/>
      <c r="D49" s="17"/>
      <c r="E49" s="17"/>
      <c r="F49" s="17"/>
      <c r="G49" s="17"/>
      <c r="H49" s="17"/>
      <c r="I49" s="16"/>
      <c r="J49" s="16"/>
      <c r="K49" s="16"/>
      <c r="L49" s="16"/>
      <c r="M49" s="16"/>
      <c r="N49" s="16"/>
      <c r="O49" s="16"/>
      <c r="P49" s="16"/>
      <c r="Q49" s="16"/>
      <c r="R49" s="16"/>
      <c r="S49" s="16"/>
      <c r="T49" s="16"/>
      <c r="U49" s="16"/>
      <c r="V49" s="16"/>
      <c r="W49" s="16"/>
      <c r="X49" s="16"/>
      <c r="Y49" s="16"/>
      <c r="Z49" s="16"/>
    </row>
    <row r="50">
      <c r="A50" s="16"/>
      <c r="B50" s="27" t="s">
        <v>100</v>
      </c>
      <c r="C50" s="28">
        <v>77.95180722891567</v>
      </c>
      <c r="D50" s="29">
        <v>86.19277108433735</v>
      </c>
      <c r="E50" s="30">
        <v>0.11591153370609959</v>
      </c>
      <c r="F50" s="31">
        <v>83.0</v>
      </c>
      <c r="G50" s="32"/>
      <c r="H50" s="17"/>
      <c r="I50" s="16"/>
      <c r="J50" s="27" t="s">
        <v>100</v>
      </c>
      <c r="K50" s="28"/>
      <c r="L50" s="29"/>
      <c r="M50" s="30"/>
      <c r="N50" s="31"/>
      <c r="O50" s="16"/>
      <c r="P50" s="16"/>
      <c r="Q50" s="16"/>
      <c r="R50" s="16"/>
      <c r="S50" s="16"/>
      <c r="T50" s="16"/>
      <c r="U50" s="16"/>
      <c r="V50" s="16"/>
      <c r="W50" s="16"/>
      <c r="X50" s="16"/>
      <c r="Y50" s="16"/>
      <c r="Z50" s="16"/>
    </row>
    <row r="51">
      <c r="A51" s="16"/>
      <c r="B51" s="34" t="s">
        <v>156</v>
      </c>
      <c r="C51" s="35">
        <v>87.82142857142857</v>
      </c>
      <c r="D51" s="36">
        <v>93.64285714285714</v>
      </c>
      <c r="E51" s="37">
        <v>0.07124285181272454</v>
      </c>
      <c r="F51" s="38">
        <v>28.0</v>
      </c>
      <c r="G51" s="39"/>
      <c r="H51" s="17"/>
      <c r="I51" s="16"/>
      <c r="J51" s="34" t="s">
        <v>159</v>
      </c>
      <c r="K51" s="35"/>
      <c r="L51" s="36"/>
      <c r="M51" s="37"/>
      <c r="N51" s="38"/>
      <c r="O51" s="16"/>
      <c r="P51" s="16"/>
      <c r="Q51" s="16"/>
      <c r="R51" s="16"/>
      <c r="S51" s="16"/>
      <c r="T51" s="16"/>
      <c r="U51" s="16"/>
      <c r="V51" s="16"/>
      <c r="W51" s="16"/>
      <c r="X51" s="16"/>
      <c r="Y51" s="16"/>
      <c r="Z51" s="16"/>
    </row>
    <row r="52">
      <c r="A52" s="16"/>
      <c r="B52" s="34" t="s">
        <v>158</v>
      </c>
      <c r="C52" s="35">
        <v>79.75</v>
      </c>
      <c r="D52" s="36">
        <v>87.64285714285714</v>
      </c>
      <c r="E52" s="37">
        <v>0.10043230835356518</v>
      </c>
      <c r="F52" s="38">
        <v>28.0</v>
      </c>
      <c r="G52" s="39"/>
      <c r="H52" s="17"/>
      <c r="I52" s="16"/>
      <c r="J52" s="34" t="s">
        <v>171</v>
      </c>
      <c r="K52" s="35"/>
      <c r="L52" s="36"/>
      <c r="M52" s="37"/>
      <c r="N52" s="38"/>
      <c r="O52" s="16"/>
      <c r="P52" s="16"/>
      <c r="Q52" s="16"/>
      <c r="R52" s="16"/>
      <c r="S52" s="16"/>
      <c r="T52" s="16"/>
      <c r="U52" s="16"/>
      <c r="V52" s="16"/>
      <c r="W52" s="16"/>
      <c r="X52" s="16"/>
      <c r="Y52" s="16"/>
      <c r="Z52" s="16"/>
    </row>
    <row r="53">
      <c r="A53" s="16"/>
      <c r="B53" s="34" t="s">
        <v>160</v>
      </c>
      <c r="C53" s="35">
        <v>65.85185185185185</v>
      </c>
      <c r="D53" s="36">
        <v>76.96296296296296</v>
      </c>
      <c r="E53" s="37">
        <v>0.17828714122037598</v>
      </c>
      <c r="F53" s="38">
        <v>27.0</v>
      </c>
      <c r="G53" s="39"/>
      <c r="H53" s="17"/>
      <c r="I53" s="16"/>
      <c r="J53" s="34" t="s">
        <v>172</v>
      </c>
      <c r="K53" s="35"/>
      <c r="L53" s="36"/>
      <c r="M53" s="37"/>
      <c r="N53" s="38"/>
      <c r="O53" s="16"/>
      <c r="P53" s="16"/>
      <c r="Q53" s="16"/>
      <c r="R53" s="16"/>
      <c r="S53" s="16"/>
      <c r="T53" s="16"/>
      <c r="U53" s="16"/>
      <c r="V53" s="16"/>
      <c r="W53" s="16"/>
      <c r="X53" s="16"/>
      <c r="Y53" s="16"/>
      <c r="Z53" s="16"/>
    </row>
    <row r="54">
      <c r="A54" s="16"/>
      <c r="B54" s="34"/>
      <c r="C54" s="35"/>
      <c r="D54" s="36"/>
      <c r="E54" s="38"/>
      <c r="F54" s="38"/>
      <c r="G54" s="46"/>
      <c r="H54" s="17"/>
      <c r="I54" s="16"/>
      <c r="J54" s="34"/>
      <c r="K54" s="35"/>
      <c r="L54" s="36"/>
      <c r="M54" s="38"/>
      <c r="N54" s="38"/>
      <c r="O54" s="16"/>
      <c r="P54" s="16"/>
      <c r="Q54" s="16"/>
      <c r="R54" s="16"/>
      <c r="S54" s="16"/>
      <c r="T54" s="16"/>
      <c r="U54" s="16"/>
      <c r="V54" s="16"/>
      <c r="W54" s="16"/>
      <c r="X54" s="16"/>
      <c r="Y54" s="16"/>
      <c r="Z54" s="16"/>
    </row>
    <row r="55">
      <c r="A55" s="16"/>
      <c r="B55" s="27" t="s">
        <v>163</v>
      </c>
      <c r="C55" s="28">
        <v>61.18811881188119</v>
      </c>
      <c r="D55" s="29">
        <v>74.6930693069307</v>
      </c>
      <c r="E55" s="30">
        <v>0.2712568687761477</v>
      </c>
      <c r="F55" s="31">
        <v>101.0</v>
      </c>
      <c r="G55" s="32"/>
      <c r="H55" s="17"/>
      <c r="I55" s="16"/>
      <c r="J55" s="27" t="s">
        <v>163</v>
      </c>
      <c r="K55" s="28"/>
      <c r="L55" s="29"/>
      <c r="M55" s="30"/>
      <c r="N55" s="30">
        <v>0.27</v>
      </c>
      <c r="O55" s="16"/>
      <c r="P55" s="16"/>
      <c r="Q55" s="16"/>
      <c r="R55" s="16"/>
      <c r="S55" s="16"/>
      <c r="T55" s="16"/>
      <c r="U55" s="16"/>
      <c r="V55" s="16"/>
      <c r="W55" s="16"/>
      <c r="X55" s="16"/>
      <c r="Y55" s="16"/>
      <c r="Z55" s="16"/>
    </row>
    <row r="56">
      <c r="A56" s="16"/>
      <c r="B56" s="34" t="s">
        <v>156</v>
      </c>
      <c r="C56" s="35">
        <v>74.36666666666666</v>
      </c>
      <c r="D56" s="36">
        <v>84.96666666666667</v>
      </c>
      <c r="E56" s="37">
        <v>0.1536516099948496</v>
      </c>
      <c r="F56" s="38">
        <v>30.0</v>
      </c>
      <c r="G56" s="39"/>
      <c r="H56" s="17"/>
      <c r="I56" s="16"/>
      <c r="J56" s="34" t="s">
        <v>159</v>
      </c>
      <c r="K56" s="35">
        <v>64.0</v>
      </c>
      <c r="L56" s="36">
        <v>77.0</v>
      </c>
      <c r="M56" s="37">
        <v>0.23</v>
      </c>
      <c r="N56" s="38">
        <v>44.0</v>
      </c>
      <c r="O56" s="16"/>
      <c r="P56" s="16"/>
      <c r="Q56" s="16"/>
      <c r="R56" s="16"/>
      <c r="S56" s="16"/>
      <c r="T56" s="16"/>
      <c r="U56" s="16"/>
      <c r="V56" s="16"/>
      <c r="W56" s="16"/>
      <c r="X56" s="16"/>
      <c r="Y56" s="16"/>
      <c r="Z56" s="16"/>
    </row>
    <row r="57">
      <c r="A57" s="16"/>
      <c r="B57" s="34" t="s">
        <v>158</v>
      </c>
      <c r="C57" s="35">
        <v>61.12903225806452</v>
      </c>
      <c r="D57" s="36">
        <v>75.48387096774194</v>
      </c>
      <c r="E57" s="37">
        <v>0.32615125387488814</v>
      </c>
      <c r="F57" s="38">
        <v>31.0</v>
      </c>
      <c r="G57" s="39"/>
      <c r="H57" s="17"/>
      <c r="I57" s="16"/>
      <c r="J57" s="34" t="s">
        <v>171</v>
      </c>
      <c r="K57" s="35">
        <v>59.0</v>
      </c>
      <c r="L57" s="36">
        <v>75.0</v>
      </c>
      <c r="M57" s="37">
        <v>0.32</v>
      </c>
      <c r="N57" s="38">
        <v>27.0</v>
      </c>
      <c r="O57" s="16"/>
      <c r="P57" s="16"/>
      <c r="Q57" s="16"/>
      <c r="R57" s="16"/>
      <c r="S57" s="16"/>
      <c r="T57" s="16"/>
      <c r="U57" s="16"/>
      <c r="V57" s="16"/>
      <c r="W57" s="16"/>
      <c r="X57" s="16"/>
      <c r="Y57" s="16"/>
      <c r="Z57" s="16"/>
    </row>
    <row r="58">
      <c r="A58" s="16"/>
      <c r="B58" s="34" t="s">
        <v>160</v>
      </c>
      <c r="C58" s="35">
        <v>51.35</v>
      </c>
      <c r="D58" s="36">
        <v>66.375</v>
      </c>
      <c r="E58" s="37">
        <v>0.31691766441059743</v>
      </c>
      <c r="F58" s="38">
        <v>40.0</v>
      </c>
      <c r="G58" s="39"/>
      <c r="H58" s="17"/>
      <c r="I58" s="16"/>
      <c r="J58" s="34" t="s">
        <v>172</v>
      </c>
      <c r="K58" s="35">
        <v>55.0</v>
      </c>
      <c r="L58" s="36">
        <v>75.0</v>
      </c>
      <c r="M58" s="37">
        <v>0.39</v>
      </c>
      <c r="N58" s="38">
        <v>6.0</v>
      </c>
      <c r="O58" s="16"/>
      <c r="P58" s="16"/>
      <c r="Q58" s="16"/>
      <c r="R58" s="16"/>
      <c r="S58" s="16"/>
      <c r="T58" s="16"/>
      <c r="U58" s="16"/>
      <c r="V58" s="16"/>
      <c r="W58" s="16"/>
      <c r="X58" s="16"/>
      <c r="Y58" s="16"/>
      <c r="Z58" s="16"/>
    </row>
    <row r="59">
      <c r="A59" s="16"/>
      <c r="B59" s="34"/>
      <c r="C59" s="35"/>
      <c r="D59" s="36"/>
      <c r="E59" s="38"/>
      <c r="F59" s="38"/>
      <c r="G59" s="46"/>
      <c r="H59" s="17"/>
      <c r="I59" s="16"/>
      <c r="J59" s="34"/>
      <c r="K59" s="35"/>
      <c r="L59" s="36"/>
      <c r="M59" s="38"/>
      <c r="N59" s="38"/>
      <c r="O59" s="16"/>
      <c r="P59" s="16"/>
      <c r="Q59" s="16"/>
      <c r="R59" s="16"/>
      <c r="S59" s="16"/>
      <c r="T59" s="16"/>
      <c r="U59" s="16"/>
      <c r="V59" s="16"/>
      <c r="W59" s="16"/>
      <c r="X59" s="16"/>
      <c r="Y59" s="16"/>
      <c r="Z59" s="16"/>
    </row>
    <row r="60">
      <c r="A60" s="16"/>
      <c r="B60" s="27" t="s">
        <v>164</v>
      </c>
      <c r="C60" s="28">
        <v>80.02970297029702</v>
      </c>
      <c r="D60" s="29">
        <v>87.32673267326733</v>
      </c>
      <c r="E60" s="30">
        <v>0.09947403531698258</v>
      </c>
      <c r="F60" s="31">
        <v>101.0</v>
      </c>
      <c r="G60" s="32"/>
      <c r="H60" s="17"/>
      <c r="I60" s="16"/>
      <c r="J60" s="27" t="s">
        <v>164</v>
      </c>
      <c r="K60" s="28"/>
      <c r="L60" s="29"/>
      <c r="M60" s="30"/>
      <c r="N60" s="31"/>
      <c r="O60" s="16"/>
      <c r="P60" s="16"/>
      <c r="Q60" s="16"/>
      <c r="R60" s="16"/>
      <c r="S60" s="16"/>
      <c r="T60" s="16"/>
      <c r="U60" s="16"/>
      <c r="V60" s="16"/>
      <c r="W60" s="16"/>
      <c r="X60" s="16"/>
      <c r="Y60" s="16"/>
      <c r="Z60" s="16"/>
    </row>
    <row r="61">
      <c r="A61" s="16"/>
      <c r="B61" s="34" t="s">
        <v>156</v>
      </c>
      <c r="C61" s="35">
        <v>86.3</v>
      </c>
      <c r="D61" s="36">
        <v>91.33333333333333</v>
      </c>
      <c r="E61" s="37">
        <v>0.06226428195157653</v>
      </c>
      <c r="F61" s="38">
        <v>30.0</v>
      </c>
      <c r="G61" s="39"/>
      <c r="H61" s="17"/>
      <c r="I61" s="16"/>
      <c r="J61" s="34" t="s">
        <v>159</v>
      </c>
      <c r="K61" s="35"/>
      <c r="L61" s="36"/>
      <c r="M61" s="37"/>
      <c r="N61" s="38"/>
      <c r="O61" s="16"/>
      <c r="P61" s="16"/>
      <c r="Q61" s="16"/>
      <c r="R61" s="16"/>
      <c r="S61" s="16"/>
      <c r="T61" s="16"/>
      <c r="U61" s="16"/>
      <c r="V61" s="16"/>
      <c r="W61" s="16"/>
      <c r="X61" s="16"/>
      <c r="Y61" s="16"/>
      <c r="Z61" s="16"/>
    </row>
    <row r="62">
      <c r="A62" s="16"/>
      <c r="B62" s="34" t="s">
        <v>158</v>
      </c>
      <c r="C62" s="35">
        <v>83.80645161290323</v>
      </c>
      <c r="D62" s="36">
        <v>90.64516129032258</v>
      </c>
      <c r="E62" s="37">
        <v>0.08507303293854257</v>
      </c>
      <c r="F62" s="38">
        <v>31.0</v>
      </c>
      <c r="G62" s="39"/>
      <c r="H62" s="17"/>
      <c r="I62" s="16"/>
      <c r="J62" s="34" t="s">
        <v>171</v>
      </c>
      <c r="K62" s="35"/>
      <c r="L62" s="36"/>
      <c r="M62" s="37"/>
      <c r="N62" s="38"/>
      <c r="O62" s="16"/>
      <c r="P62" s="16"/>
      <c r="Q62" s="16"/>
      <c r="R62" s="16"/>
      <c r="S62" s="16"/>
      <c r="T62" s="16"/>
      <c r="U62" s="16"/>
      <c r="V62" s="16"/>
      <c r="W62" s="16"/>
      <c r="X62" s="16"/>
      <c r="Y62" s="16"/>
      <c r="Z62" s="16"/>
    </row>
    <row r="63">
      <c r="A63" s="16"/>
      <c r="B63" s="47" t="s">
        <v>160</v>
      </c>
      <c r="C63" s="48">
        <v>72.4</v>
      </c>
      <c r="D63" s="49">
        <v>81.75</v>
      </c>
      <c r="E63" s="50">
        <v>0.13854212718432812</v>
      </c>
      <c r="F63" s="51">
        <v>40.0</v>
      </c>
      <c r="G63" s="52"/>
      <c r="H63" s="17"/>
      <c r="I63" s="16"/>
      <c r="J63" s="47" t="s">
        <v>172</v>
      </c>
      <c r="K63" s="48"/>
      <c r="L63" s="49"/>
      <c r="M63" s="50"/>
      <c r="N63" s="51"/>
      <c r="O63" s="16"/>
      <c r="P63" s="16"/>
      <c r="Q63" s="16"/>
      <c r="R63" s="16"/>
      <c r="S63" s="16"/>
      <c r="T63" s="16"/>
      <c r="U63" s="16"/>
      <c r="V63" s="16"/>
      <c r="W63" s="16"/>
      <c r="X63" s="16"/>
      <c r="Y63" s="16"/>
      <c r="Z63" s="16"/>
    </row>
    <row r="64">
      <c r="A64" s="16"/>
      <c r="B64" s="16"/>
      <c r="C64" s="17"/>
      <c r="D64" s="17"/>
      <c r="E64" s="17"/>
      <c r="F64" s="17"/>
      <c r="G64" s="17"/>
      <c r="H64" s="17"/>
      <c r="I64" s="16"/>
      <c r="J64" s="16"/>
      <c r="K64" s="16"/>
      <c r="L64" s="16"/>
      <c r="M64" s="16"/>
      <c r="N64" s="16"/>
      <c r="O64" s="16"/>
      <c r="P64" s="16"/>
      <c r="Q64" s="16"/>
      <c r="R64" s="16"/>
      <c r="S64" s="16"/>
      <c r="T64" s="16"/>
      <c r="U64" s="16"/>
      <c r="V64" s="16"/>
      <c r="W64" s="16"/>
      <c r="X64" s="16"/>
      <c r="Y64" s="16"/>
      <c r="Z64" s="16"/>
    </row>
    <row r="65">
      <c r="A65" s="16"/>
      <c r="B65" s="16"/>
      <c r="C65" s="17"/>
      <c r="D65" s="17"/>
      <c r="E65" s="17"/>
      <c r="F65" s="17"/>
      <c r="G65" s="17"/>
      <c r="H65" s="17"/>
      <c r="I65" s="16"/>
      <c r="J65" s="16"/>
      <c r="K65" s="16"/>
      <c r="L65" s="16"/>
      <c r="M65" s="16"/>
      <c r="N65" s="16"/>
      <c r="O65" s="16"/>
      <c r="P65" s="16"/>
      <c r="Q65" s="16"/>
      <c r="R65" s="16"/>
      <c r="S65" s="16"/>
      <c r="T65" s="16"/>
      <c r="U65" s="16"/>
      <c r="V65" s="16"/>
      <c r="W65" s="16"/>
      <c r="X65" s="16"/>
      <c r="Y65" s="16"/>
      <c r="Z65" s="16"/>
    </row>
    <row r="66">
      <c r="A66" s="16"/>
      <c r="B66" s="16"/>
      <c r="C66" s="17"/>
      <c r="D66" s="17"/>
      <c r="E66" s="17"/>
      <c r="F66" s="17"/>
      <c r="G66" s="17"/>
      <c r="H66" s="17"/>
      <c r="I66" s="16"/>
      <c r="J66" s="16"/>
      <c r="K66" s="16"/>
      <c r="L66" s="16"/>
      <c r="M66" s="16"/>
      <c r="N66" s="16"/>
      <c r="O66" s="16"/>
      <c r="P66" s="16"/>
      <c r="Q66" s="16"/>
      <c r="R66" s="16"/>
      <c r="S66" s="16"/>
      <c r="T66" s="16"/>
      <c r="U66" s="16"/>
      <c r="V66" s="16"/>
      <c r="W66" s="16"/>
      <c r="X66" s="16"/>
      <c r="Y66" s="16"/>
      <c r="Z66" s="16"/>
    </row>
    <row r="67">
      <c r="A67" s="16"/>
      <c r="B67" s="16"/>
      <c r="C67" s="17"/>
      <c r="D67" s="17"/>
      <c r="E67" s="17"/>
      <c r="F67" s="17"/>
      <c r="G67" s="17"/>
      <c r="H67" s="17"/>
      <c r="I67" s="16"/>
      <c r="J67" s="16"/>
      <c r="K67" s="16"/>
      <c r="L67" s="16"/>
      <c r="M67" s="16"/>
      <c r="N67" s="16"/>
      <c r="O67" s="16"/>
      <c r="P67" s="16"/>
      <c r="Q67" s="16"/>
      <c r="R67" s="16"/>
      <c r="S67" s="16"/>
      <c r="T67" s="16"/>
      <c r="U67" s="16"/>
      <c r="V67" s="16"/>
      <c r="W67" s="16"/>
      <c r="X67" s="16"/>
      <c r="Y67" s="16"/>
      <c r="Z67" s="16"/>
    </row>
    <row r="68">
      <c r="A68" s="16"/>
      <c r="B68" s="16"/>
      <c r="C68" s="17"/>
      <c r="D68" s="17"/>
      <c r="E68" s="17"/>
      <c r="F68" s="17"/>
      <c r="G68" s="17"/>
      <c r="H68" s="17"/>
      <c r="I68" s="16"/>
      <c r="J68" s="16"/>
      <c r="K68" s="16"/>
      <c r="L68" s="16"/>
      <c r="M68" s="16"/>
      <c r="N68" s="16"/>
      <c r="O68" s="16"/>
      <c r="P68" s="16"/>
      <c r="Q68" s="16"/>
      <c r="R68" s="16"/>
      <c r="S68" s="16"/>
      <c r="T68" s="16"/>
      <c r="U68" s="16"/>
      <c r="V68" s="16"/>
      <c r="W68" s="16"/>
      <c r="X68" s="16"/>
      <c r="Y68" s="16"/>
      <c r="Z68" s="16"/>
    </row>
    <row r="69">
      <c r="A69" s="16"/>
      <c r="B69" s="16"/>
      <c r="C69" s="17"/>
      <c r="D69" s="17"/>
      <c r="E69" s="17"/>
      <c r="F69" s="17"/>
      <c r="G69" s="17"/>
      <c r="H69" s="17"/>
      <c r="I69" s="16"/>
      <c r="J69" s="16"/>
      <c r="K69" s="16"/>
      <c r="L69" s="16"/>
      <c r="M69" s="16"/>
      <c r="N69" s="16"/>
      <c r="O69" s="16"/>
      <c r="P69" s="16"/>
      <c r="Q69" s="16"/>
      <c r="R69" s="16"/>
      <c r="S69" s="16"/>
      <c r="T69" s="16"/>
      <c r="U69" s="16"/>
      <c r="V69" s="16"/>
      <c r="W69" s="16"/>
      <c r="X69" s="16"/>
      <c r="Y69" s="16"/>
      <c r="Z69" s="16"/>
    </row>
    <row r="70">
      <c r="A70" s="16"/>
      <c r="B70" s="16"/>
      <c r="C70" s="17"/>
      <c r="D70" s="17"/>
      <c r="E70" s="17"/>
      <c r="F70" s="17"/>
      <c r="G70" s="17"/>
      <c r="H70" s="17"/>
      <c r="I70" s="16"/>
      <c r="J70" s="16"/>
      <c r="K70" s="16"/>
      <c r="L70" s="16"/>
      <c r="M70" s="16"/>
      <c r="N70" s="16"/>
      <c r="O70" s="16"/>
      <c r="P70" s="16"/>
      <c r="Q70" s="16"/>
      <c r="R70" s="16"/>
      <c r="S70" s="16"/>
      <c r="T70" s="16"/>
      <c r="U70" s="16"/>
      <c r="V70" s="16"/>
      <c r="W70" s="16"/>
      <c r="X70" s="16"/>
      <c r="Y70" s="16"/>
      <c r="Z70" s="16"/>
    </row>
    <row r="71">
      <c r="A71" s="16"/>
      <c r="B71" s="16"/>
      <c r="C71" s="17"/>
      <c r="D71" s="17"/>
      <c r="E71" s="17"/>
      <c r="F71" s="17"/>
      <c r="G71" s="17"/>
      <c r="H71" s="17"/>
      <c r="I71" s="16"/>
      <c r="J71" s="16"/>
      <c r="K71" s="16"/>
      <c r="L71" s="16"/>
      <c r="M71" s="16"/>
      <c r="N71" s="16"/>
      <c r="O71" s="16"/>
      <c r="P71" s="16"/>
      <c r="Q71" s="16"/>
      <c r="R71" s="16"/>
      <c r="S71" s="16"/>
      <c r="T71" s="16"/>
      <c r="U71" s="16"/>
      <c r="V71" s="16"/>
      <c r="W71" s="16"/>
      <c r="X71" s="16"/>
      <c r="Y71" s="16"/>
      <c r="Z71" s="16"/>
    </row>
    <row r="72">
      <c r="A72" s="16"/>
      <c r="B72" s="16"/>
      <c r="C72" s="17"/>
      <c r="D72" s="17"/>
      <c r="E72" s="17"/>
      <c r="F72" s="17"/>
      <c r="G72" s="17"/>
      <c r="H72" s="17"/>
      <c r="I72" s="16"/>
      <c r="J72" s="16"/>
      <c r="K72" s="16"/>
      <c r="L72" s="16"/>
      <c r="M72" s="16"/>
      <c r="N72" s="16"/>
      <c r="O72" s="16"/>
      <c r="P72" s="16"/>
      <c r="Q72" s="16"/>
      <c r="R72" s="16"/>
      <c r="S72" s="16"/>
      <c r="T72" s="16"/>
      <c r="U72" s="16"/>
      <c r="V72" s="16"/>
      <c r="W72" s="16"/>
      <c r="X72" s="16"/>
      <c r="Y72" s="16"/>
      <c r="Z72" s="16"/>
    </row>
    <row r="73">
      <c r="A73" s="16"/>
      <c r="B73" s="16"/>
      <c r="C73" s="17"/>
      <c r="D73" s="17"/>
      <c r="E73" s="17"/>
      <c r="F73" s="17"/>
      <c r="G73" s="17"/>
      <c r="H73" s="17"/>
      <c r="I73" s="16"/>
      <c r="J73" s="16"/>
      <c r="K73" s="16"/>
      <c r="L73" s="16"/>
      <c r="M73" s="16"/>
      <c r="N73" s="16"/>
      <c r="O73" s="16"/>
      <c r="P73" s="16"/>
      <c r="Q73" s="16"/>
      <c r="R73" s="16"/>
      <c r="S73" s="16"/>
      <c r="T73" s="16"/>
      <c r="U73" s="16"/>
      <c r="V73" s="16"/>
      <c r="W73" s="16"/>
      <c r="X73" s="16"/>
      <c r="Y73" s="16"/>
      <c r="Z73" s="16"/>
    </row>
    <row r="74">
      <c r="A74" s="16"/>
      <c r="B74" s="16"/>
      <c r="C74" s="17"/>
      <c r="D74" s="17"/>
      <c r="E74" s="17"/>
      <c r="F74" s="17"/>
      <c r="G74" s="17"/>
      <c r="H74" s="17"/>
      <c r="I74" s="16"/>
      <c r="J74" s="16"/>
      <c r="K74" s="16"/>
      <c r="L74" s="16"/>
      <c r="M74" s="16"/>
      <c r="N74" s="16"/>
      <c r="O74" s="16"/>
      <c r="P74" s="16"/>
      <c r="Q74" s="16"/>
      <c r="R74" s="16"/>
      <c r="S74" s="16"/>
      <c r="T74" s="16"/>
      <c r="U74" s="16"/>
      <c r="V74" s="16"/>
      <c r="W74" s="16"/>
      <c r="X74" s="16"/>
      <c r="Y74" s="16"/>
      <c r="Z74" s="16"/>
    </row>
    <row r="75">
      <c r="A75" s="16"/>
      <c r="B75" s="16"/>
      <c r="C75" s="17"/>
      <c r="D75" s="17"/>
      <c r="E75" s="17"/>
      <c r="F75" s="17"/>
      <c r="G75" s="17"/>
      <c r="H75" s="17"/>
      <c r="I75" s="16"/>
      <c r="J75" s="16"/>
      <c r="K75" s="16"/>
      <c r="L75" s="16"/>
      <c r="M75" s="16"/>
      <c r="N75" s="16"/>
      <c r="O75" s="16"/>
      <c r="P75" s="16"/>
      <c r="Q75" s="16"/>
      <c r="R75" s="16"/>
      <c r="S75" s="16"/>
      <c r="T75" s="16"/>
      <c r="U75" s="16"/>
      <c r="V75" s="16"/>
      <c r="W75" s="16"/>
      <c r="X75" s="16"/>
      <c r="Y75" s="16"/>
      <c r="Z75" s="16"/>
    </row>
    <row r="76">
      <c r="A76" s="16"/>
      <c r="B76" s="16"/>
      <c r="C76" s="17"/>
      <c r="D76" s="17"/>
      <c r="E76" s="17"/>
      <c r="F76" s="17"/>
      <c r="G76" s="17"/>
      <c r="H76" s="17"/>
      <c r="I76" s="16"/>
      <c r="J76" s="16"/>
      <c r="K76" s="16"/>
      <c r="L76" s="16"/>
      <c r="M76" s="16"/>
      <c r="N76" s="16"/>
      <c r="O76" s="16"/>
      <c r="P76" s="16"/>
      <c r="Q76" s="16"/>
      <c r="R76" s="16"/>
      <c r="S76" s="16"/>
      <c r="T76" s="16"/>
      <c r="U76" s="16"/>
      <c r="V76" s="16"/>
      <c r="W76" s="16"/>
      <c r="X76" s="16"/>
      <c r="Y76" s="16"/>
      <c r="Z76" s="16"/>
    </row>
    <row r="77">
      <c r="A77" s="16"/>
      <c r="B77" s="16"/>
      <c r="C77" s="17"/>
      <c r="D77" s="17"/>
      <c r="E77" s="17"/>
      <c r="F77" s="17"/>
      <c r="G77" s="17"/>
      <c r="H77" s="17"/>
      <c r="I77" s="16"/>
      <c r="J77" s="16"/>
      <c r="K77" s="16"/>
      <c r="L77" s="16"/>
      <c r="M77" s="16"/>
      <c r="N77" s="16"/>
      <c r="O77" s="16"/>
      <c r="P77" s="16"/>
      <c r="Q77" s="16"/>
      <c r="R77" s="16"/>
      <c r="S77" s="16"/>
      <c r="T77" s="16"/>
      <c r="U77" s="16"/>
      <c r="V77" s="16"/>
      <c r="W77" s="16"/>
      <c r="X77" s="16"/>
      <c r="Y77" s="16"/>
      <c r="Z77" s="16"/>
    </row>
    <row r="78">
      <c r="A78" s="16"/>
      <c r="B78" s="16"/>
      <c r="C78" s="17"/>
      <c r="D78" s="17"/>
      <c r="E78" s="17"/>
      <c r="F78" s="17"/>
      <c r="G78" s="17"/>
      <c r="H78" s="17"/>
      <c r="I78" s="16"/>
      <c r="J78" s="16"/>
      <c r="K78" s="16"/>
      <c r="L78" s="16"/>
      <c r="M78" s="16"/>
      <c r="N78" s="16"/>
      <c r="O78" s="16"/>
      <c r="P78" s="16"/>
      <c r="Q78" s="16"/>
      <c r="R78" s="16"/>
      <c r="S78" s="16"/>
      <c r="T78" s="16"/>
      <c r="U78" s="16"/>
      <c r="V78" s="16"/>
      <c r="W78" s="16"/>
      <c r="X78" s="16"/>
      <c r="Y78" s="16"/>
      <c r="Z78" s="16"/>
    </row>
    <row r="79">
      <c r="A79" s="16"/>
      <c r="B79" s="16"/>
      <c r="C79" s="17"/>
      <c r="D79" s="17"/>
      <c r="E79" s="17"/>
      <c r="F79" s="17"/>
      <c r="G79" s="17"/>
      <c r="H79" s="17"/>
      <c r="I79" s="16"/>
      <c r="J79" s="16"/>
      <c r="K79" s="16"/>
      <c r="L79" s="16"/>
      <c r="M79" s="16"/>
      <c r="N79" s="16"/>
      <c r="O79" s="16"/>
      <c r="P79" s="16"/>
      <c r="Q79" s="16"/>
      <c r="R79" s="16"/>
      <c r="S79" s="16"/>
      <c r="T79" s="16"/>
      <c r="U79" s="16"/>
      <c r="V79" s="16"/>
      <c r="W79" s="16"/>
      <c r="X79" s="16"/>
      <c r="Y79" s="16"/>
      <c r="Z79" s="16"/>
    </row>
    <row r="80">
      <c r="A80" s="16"/>
      <c r="B80" s="16"/>
      <c r="C80" s="17"/>
      <c r="D80" s="17"/>
      <c r="E80" s="17"/>
      <c r="F80" s="17"/>
      <c r="G80" s="17"/>
      <c r="H80" s="17"/>
      <c r="I80" s="16"/>
      <c r="J80" s="16"/>
      <c r="K80" s="16"/>
      <c r="L80" s="16"/>
      <c r="M80" s="16"/>
      <c r="N80" s="16"/>
      <c r="O80" s="16"/>
      <c r="P80" s="16"/>
      <c r="Q80" s="16"/>
      <c r="R80" s="16"/>
      <c r="S80" s="16"/>
      <c r="T80" s="16"/>
      <c r="U80" s="16"/>
      <c r="V80" s="16"/>
      <c r="W80" s="16"/>
      <c r="X80" s="16"/>
      <c r="Y80" s="16"/>
      <c r="Z80" s="16"/>
    </row>
    <row r="81">
      <c r="A81" s="16"/>
      <c r="B81" s="16"/>
      <c r="C81" s="17"/>
      <c r="D81" s="17"/>
      <c r="E81" s="17"/>
      <c r="F81" s="17"/>
      <c r="G81" s="17"/>
      <c r="H81" s="17"/>
      <c r="I81" s="16"/>
      <c r="J81" s="16"/>
      <c r="K81" s="16"/>
      <c r="L81" s="16"/>
      <c r="M81" s="16"/>
      <c r="N81" s="16"/>
      <c r="O81" s="16"/>
      <c r="P81" s="16"/>
      <c r="Q81" s="16"/>
      <c r="R81" s="16"/>
      <c r="S81" s="16"/>
      <c r="T81" s="16"/>
      <c r="U81" s="16"/>
      <c r="V81" s="16"/>
      <c r="W81" s="16"/>
      <c r="X81" s="16"/>
      <c r="Y81" s="16"/>
      <c r="Z81" s="16"/>
    </row>
    <row r="82">
      <c r="A82" s="16"/>
      <c r="B82" s="16"/>
      <c r="C82" s="17"/>
      <c r="D82" s="17"/>
      <c r="E82" s="17"/>
      <c r="F82" s="17"/>
      <c r="G82" s="17"/>
      <c r="H82" s="17"/>
      <c r="I82" s="16"/>
      <c r="J82" s="16"/>
      <c r="K82" s="16"/>
      <c r="L82" s="16"/>
      <c r="M82" s="16"/>
      <c r="N82" s="16"/>
      <c r="O82" s="16"/>
      <c r="P82" s="16"/>
      <c r="Q82" s="16"/>
      <c r="R82" s="16"/>
      <c r="S82" s="16"/>
      <c r="T82" s="16"/>
      <c r="U82" s="16"/>
      <c r="V82" s="16"/>
      <c r="W82" s="16"/>
      <c r="X82" s="16"/>
      <c r="Y82" s="16"/>
      <c r="Z82" s="16"/>
    </row>
    <row r="83">
      <c r="A83" s="16"/>
      <c r="B83" s="16"/>
      <c r="C83" s="17"/>
      <c r="D83" s="17"/>
      <c r="E83" s="17"/>
      <c r="F83" s="17"/>
      <c r="G83" s="17"/>
      <c r="H83" s="17"/>
      <c r="I83" s="16"/>
      <c r="J83" s="16"/>
      <c r="K83" s="16"/>
      <c r="L83" s="16"/>
      <c r="M83" s="16"/>
      <c r="N83" s="16"/>
      <c r="O83" s="16"/>
      <c r="P83" s="16"/>
      <c r="Q83" s="16"/>
      <c r="R83" s="16"/>
      <c r="S83" s="16"/>
      <c r="T83" s="16"/>
      <c r="U83" s="16"/>
      <c r="V83" s="16"/>
      <c r="W83" s="16"/>
      <c r="X83" s="16"/>
      <c r="Y83" s="16"/>
      <c r="Z83" s="16"/>
    </row>
    <row r="84">
      <c r="A84" s="16"/>
      <c r="B84" s="16"/>
      <c r="C84" s="17"/>
      <c r="D84" s="17"/>
      <c r="E84" s="17"/>
      <c r="F84" s="17"/>
      <c r="G84" s="17"/>
      <c r="H84" s="17"/>
      <c r="I84" s="16"/>
      <c r="J84" s="16"/>
      <c r="K84" s="16"/>
      <c r="L84" s="16"/>
      <c r="M84" s="16"/>
      <c r="N84" s="16"/>
      <c r="O84" s="16"/>
      <c r="P84" s="16"/>
      <c r="Q84" s="16"/>
      <c r="R84" s="16"/>
      <c r="S84" s="16"/>
      <c r="T84" s="16"/>
      <c r="U84" s="16"/>
      <c r="V84" s="16"/>
      <c r="W84" s="16"/>
      <c r="X84" s="16"/>
      <c r="Y84" s="16"/>
      <c r="Z84" s="16"/>
    </row>
    <row r="85">
      <c r="A85" s="16"/>
      <c r="B85" s="16"/>
      <c r="C85" s="17"/>
      <c r="D85" s="17"/>
      <c r="E85" s="17"/>
      <c r="F85" s="17"/>
      <c r="G85" s="17"/>
      <c r="H85" s="17"/>
      <c r="I85" s="16"/>
      <c r="J85" s="16"/>
      <c r="K85" s="16"/>
      <c r="L85" s="16"/>
      <c r="M85" s="16"/>
      <c r="N85" s="16"/>
      <c r="O85" s="16"/>
      <c r="P85" s="16"/>
      <c r="Q85" s="16"/>
      <c r="R85" s="16"/>
      <c r="S85" s="16"/>
      <c r="T85" s="16"/>
      <c r="U85" s="16"/>
      <c r="V85" s="16"/>
      <c r="W85" s="16"/>
      <c r="X85" s="16"/>
      <c r="Y85" s="16"/>
      <c r="Z85" s="16"/>
    </row>
    <row r="86">
      <c r="A86" s="16"/>
      <c r="B86" s="16"/>
      <c r="C86" s="17"/>
      <c r="D86" s="17"/>
      <c r="E86" s="17"/>
      <c r="F86" s="17"/>
      <c r="G86" s="17"/>
      <c r="H86" s="17"/>
      <c r="I86" s="16"/>
      <c r="J86" s="16"/>
      <c r="K86" s="16"/>
      <c r="L86" s="16"/>
      <c r="M86" s="16"/>
      <c r="N86" s="16"/>
      <c r="O86" s="16"/>
      <c r="P86" s="16"/>
      <c r="Q86" s="16"/>
      <c r="R86" s="16"/>
      <c r="S86" s="16"/>
      <c r="T86" s="16"/>
      <c r="U86" s="16"/>
      <c r="V86" s="16"/>
      <c r="W86" s="16"/>
      <c r="X86" s="16"/>
      <c r="Y86" s="16"/>
      <c r="Z86" s="16"/>
    </row>
    <row r="87">
      <c r="A87" s="16"/>
      <c r="B87" s="16"/>
      <c r="C87" s="17"/>
      <c r="D87" s="17"/>
      <c r="E87" s="17"/>
      <c r="F87" s="17"/>
      <c r="G87" s="17"/>
      <c r="H87" s="17"/>
      <c r="I87" s="16"/>
      <c r="J87" s="16"/>
      <c r="K87" s="16"/>
      <c r="L87" s="16"/>
      <c r="M87" s="16"/>
      <c r="N87" s="16"/>
      <c r="O87" s="16"/>
      <c r="P87" s="16"/>
      <c r="Q87" s="16"/>
      <c r="R87" s="16"/>
      <c r="S87" s="16"/>
      <c r="T87" s="16"/>
      <c r="U87" s="16"/>
      <c r="V87" s="16"/>
      <c r="W87" s="16"/>
      <c r="X87" s="16"/>
      <c r="Y87" s="16"/>
      <c r="Z87" s="16"/>
    </row>
    <row r="88">
      <c r="A88" s="16"/>
      <c r="B88" s="16"/>
      <c r="C88" s="17"/>
      <c r="D88" s="17"/>
      <c r="E88" s="17"/>
      <c r="F88" s="17"/>
      <c r="G88" s="17"/>
      <c r="H88" s="17"/>
      <c r="I88" s="16"/>
      <c r="J88" s="16"/>
      <c r="K88" s="16"/>
      <c r="L88" s="16"/>
      <c r="M88" s="16"/>
      <c r="N88" s="16"/>
      <c r="O88" s="16"/>
      <c r="P88" s="16"/>
      <c r="Q88" s="16"/>
      <c r="R88" s="16"/>
      <c r="S88" s="16"/>
      <c r="T88" s="16"/>
      <c r="U88" s="16"/>
      <c r="V88" s="16"/>
      <c r="W88" s="16"/>
      <c r="X88" s="16"/>
      <c r="Y88" s="16"/>
      <c r="Z88" s="16"/>
    </row>
    <row r="89">
      <c r="A89" s="16"/>
      <c r="B89" s="16"/>
      <c r="C89" s="17"/>
      <c r="D89" s="17"/>
      <c r="E89" s="17"/>
      <c r="F89" s="17"/>
      <c r="G89" s="17"/>
      <c r="H89" s="17"/>
      <c r="I89" s="16"/>
      <c r="J89" s="16"/>
      <c r="K89" s="16"/>
      <c r="L89" s="16"/>
      <c r="M89" s="16"/>
      <c r="N89" s="16"/>
      <c r="O89" s="16"/>
      <c r="P89" s="16"/>
      <c r="Q89" s="16"/>
      <c r="R89" s="16"/>
      <c r="S89" s="16"/>
      <c r="T89" s="16"/>
      <c r="U89" s="16"/>
      <c r="V89" s="16"/>
      <c r="W89" s="16"/>
      <c r="X89" s="16"/>
      <c r="Y89" s="16"/>
      <c r="Z89" s="16"/>
    </row>
    <row r="90">
      <c r="A90" s="16"/>
      <c r="B90" s="16"/>
      <c r="C90" s="17"/>
      <c r="D90" s="17"/>
      <c r="E90" s="17"/>
      <c r="F90" s="17"/>
      <c r="G90" s="17"/>
      <c r="H90" s="17"/>
      <c r="I90" s="16"/>
      <c r="J90" s="16"/>
      <c r="K90" s="16"/>
      <c r="L90" s="16"/>
      <c r="M90" s="16"/>
      <c r="N90" s="16"/>
      <c r="O90" s="16"/>
      <c r="P90" s="16"/>
      <c r="Q90" s="16"/>
      <c r="R90" s="16"/>
      <c r="S90" s="16"/>
      <c r="T90" s="16"/>
      <c r="U90" s="16"/>
      <c r="V90" s="16"/>
      <c r="W90" s="16"/>
      <c r="X90" s="16"/>
      <c r="Y90" s="16"/>
      <c r="Z90" s="16"/>
    </row>
    <row r="91">
      <c r="A91" s="16"/>
      <c r="B91" s="16"/>
      <c r="C91" s="17"/>
      <c r="D91" s="17"/>
      <c r="E91" s="17"/>
      <c r="F91" s="17"/>
      <c r="G91" s="17"/>
      <c r="H91" s="17"/>
      <c r="I91" s="16"/>
      <c r="J91" s="16"/>
      <c r="K91" s="16"/>
      <c r="L91" s="16"/>
      <c r="M91" s="16"/>
      <c r="N91" s="16"/>
      <c r="O91" s="16"/>
      <c r="P91" s="16"/>
      <c r="Q91" s="16"/>
      <c r="R91" s="16"/>
      <c r="S91" s="16"/>
      <c r="T91" s="16"/>
      <c r="U91" s="16"/>
      <c r="V91" s="16"/>
      <c r="W91" s="16"/>
      <c r="X91" s="16"/>
      <c r="Y91" s="16"/>
      <c r="Z91" s="16"/>
    </row>
    <row r="92">
      <c r="A92" s="16"/>
      <c r="B92" s="16"/>
      <c r="C92" s="17"/>
      <c r="D92" s="17"/>
      <c r="E92" s="17"/>
      <c r="F92" s="17"/>
      <c r="G92" s="17"/>
      <c r="H92" s="17"/>
      <c r="I92" s="16"/>
      <c r="J92" s="16"/>
      <c r="K92" s="16"/>
      <c r="L92" s="16"/>
      <c r="M92" s="16"/>
      <c r="N92" s="16"/>
      <c r="O92" s="16"/>
      <c r="P92" s="16"/>
      <c r="Q92" s="16"/>
      <c r="R92" s="16"/>
      <c r="S92" s="16"/>
      <c r="T92" s="16"/>
      <c r="U92" s="16"/>
      <c r="V92" s="16"/>
      <c r="W92" s="16"/>
      <c r="X92" s="16"/>
      <c r="Y92" s="16"/>
      <c r="Z92" s="16"/>
    </row>
    <row r="93">
      <c r="A93" s="16"/>
      <c r="B93" s="16"/>
      <c r="C93" s="17"/>
      <c r="D93" s="17"/>
      <c r="E93" s="17"/>
      <c r="F93" s="17"/>
      <c r="G93" s="17"/>
      <c r="H93" s="17"/>
      <c r="I93" s="16"/>
      <c r="J93" s="16"/>
      <c r="K93" s="16"/>
      <c r="L93" s="16"/>
      <c r="M93" s="16"/>
      <c r="N93" s="16"/>
      <c r="O93" s="16"/>
      <c r="P93" s="16"/>
      <c r="Q93" s="16"/>
      <c r="R93" s="16"/>
      <c r="S93" s="16"/>
      <c r="T93" s="16"/>
      <c r="U93" s="16"/>
      <c r="V93" s="16"/>
      <c r="W93" s="16"/>
      <c r="X93" s="16"/>
      <c r="Y93" s="16"/>
      <c r="Z93" s="16"/>
    </row>
    <row r="94">
      <c r="A94" s="16"/>
      <c r="B94" s="16"/>
      <c r="C94" s="17"/>
      <c r="D94" s="17"/>
      <c r="E94" s="17"/>
      <c r="F94" s="17"/>
      <c r="G94" s="17"/>
      <c r="H94" s="17"/>
      <c r="I94" s="16"/>
      <c r="J94" s="16"/>
      <c r="K94" s="16"/>
      <c r="L94" s="16"/>
      <c r="M94" s="16"/>
      <c r="N94" s="16"/>
      <c r="O94" s="16"/>
      <c r="P94" s="16"/>
      <c r="Q94" s="16"/>
      <c r="R94" s="16"/>
      <c r="S94" s="16"/>
      <c r="T94" s="16"/>
      <c r="U94" s="16"/>
      <c r="V94" s="16"/>
      <c r="W94" s="16"/>
      <c r="X94" s="16"/>
      <c r="Y94" s="16"/>
      <c r="Z94" s="16"/>
    </row>
    <row r="95">
      <c r="A95" s="16"/>
      <c r="B95" s="16"/>
      <c r="C95" s="17"/>
      <c r="D95" s="17"/>
      <c r="E95" s="17"/>
      <c r="F95" s="17"/>
      <c r="G95" s="17"/>
      <c r="H95" s="17"/>
      <c r="I95" s="16"/>
      <c r="J95" s="16"/>
      <c r="K95" s="16"/>
      <c r="L95" s="16"/>
      <c r="M95" s="16"/>
      <c r="N95" s="16"/>
      <c r="O95" s="16"/>
      <c r="P95" s="16"/>
      <c r="Q95" s="16"/>
      <c r="R95" s="16"/>
      <c r="S95" s="16"/>
      <c r="T95" s="16"/>
      <c r="U95" s="16"/>
      <c r="V95" s="16"/>
      <c r="W95" s="16"/>
      <c r="X95" s="16"/>
      <c r="Y95" s="16"/>
      <c r="Z95" s="16"/>
    </row>
    <row r="96">
      <c r="A96" s="16"/>
      <c r="B96" s="16"/>
      <c r="C96" s="17"/>
      <c r="D96" s="17"/>
      <c r="E96" s="17"/>
      <c r="F96" s="17"/>
      <c r="G96" s="17"/>
      <c r="H96" s="17"/>
      <c r="I96" s="16"/>
      <c r="J96" s="16"/>
      <c r="K96" s="16"/>
      <c r="L96" s="16"/>
      <c r="M96" s="16"/>
      <c r="N96" s="16"/>
      <c r="O96" s="16"/>
      <c r="P96" s="16"/>
      <c r="Q96" s="16"/>
      <c r="R96" s="16"/>
      <c r="S96" s="16"/>
      <c r="T96" s="16"/>
      <c r="U96" s="16"/>
      <c r="V96" s="16"/>
      <c r="W96" s="16"/>
      <c r="X96" s="16"/>
      <c r="Y96" s="16"/>
      <c r="Z96" s="16"/>
    </row>
    <row r="97">
      <c r="A97" s="16"/>
      <c r="B97" s="16"/>
      <c r="C97" s="17"/>
      <c r="D97" s="17"/>
      <c r="E97" s="17"/>
      <c r="F97" s="17"/>
      <c r="G97" s="17"/>
      <c r="H97" s="17"/>
      <c r="I97" s="16"/>
      <c r="J97" s="16"/>
      <c r="K97" s="16"/>
      <c r="L97" s="16"/>
      <c r="M97" s="16"/>
      <c r="N97" s="16"/>
      <c r="O97" s="16"/>
      <c r="P97" s="16"/>
      <c r="Q97" s="16"/>
      <c r="R97" s="16"/>
      <c r="S97" s="16"/>
      <c r="T97" s="16"/>
      <c r="U97" s="16"/>
      <c r="V97" s="16"/>
      <c r="W97" s="16"/>
      <c r="X97" s="16"/>
      <c r="Y97" s="16"/>
      <c r="Z97" s="16"/>
    </row>
    <row r="98">
      <c r="A98" s="16"/>
      <c r="B98" s="16"/>
      <c r="C98" s="17"/>
      <c r="D98" s="17"/>
      <c r="E98" s="17"/>
      <c r="F98" s="17"/>
      <c r="G98" s="17"/>
      <c r="H98" s="17"/>
      <c r="I98" s="16"/>
      <c r="J98" s="16"/>
      <c r="K98" s="16"/>
      <c r="L98" s="16"/>
      <c r="M98" s="16"/>
      <c r="N98" s="16"/>
      <c r="O98" s="16"/>
      <c r="P98" s="16"/>
      <c r="Q98" s="16"/>
      <c r="R98" s="16"/>
      <c r="S98" s="16"/>
      <c r="T98" s="16"/>
      <c r="U98" s="16"/>
      <c r="V98" s="16"/>
      <c r="W98" s="16"/>
      <c r="X98" s="16"/>
      <c r="Y98" s="16"/>
      <c r="Z98" s="16"/>
    </row>
    <row r="99">
      <c r="A99" s="16"/>
      <c r="B99" s="16"/>
      <c r="C99" s="17"/>
      <c r="D99" s="17"/>
      <c r="E99" s="17"/>
      <c r="F99" s="17"/>
      <c r="G99" s="17"/>
      <c r="H99" s="17"/>
      <c r="I99" s="16"/>
      <c r="J99" s="16"/>
      <c r="K99" s="16"/>
      <c r="L99" s="16"/>
      <c r="M99" s="16"/>
      <c r="N99" s="16"/>
      <c r="O99" s="16"/>
      <c r="P99" s="16"/>
      <c r="Q99" s="16"/>
      <c r="R99" s="16"/>
      <c r="S99" s="16"/>
      <c r="T99" s="16"/>
      <c r="U99" s="16"/>
      <c r="V99" s="16"/>
      <c r="W99" s="16"/>
      <c r="X99" s="16"/>
      <c r="Y99" s="16"/>
      <c r="Z99" s="16"/>
    </row>
    <row r="100">
      <c r="A100" s="16"/>
      <c r="B100" s="16"/>
      <c r="C100" s="17"/>
      <c r="D100" s="17"/>
      <c r="E100" s="17"/>
      <c r="F100" s="17"/>
      <c r="G100" s="17"/>
      <c r="H100" s="17"/>
      <c r="I100" s="16"/>
      <c r="J100" s="16"/>
      <c r="K100" s="16"/>
      <c r="L100" s="16"/>
      <c r="M100" s="16"/>
      <c r="N100" s="16"/>
      <c r="O100" s="16"/>
      <c r="P100" s="16"/>
      <c r="Q100" s="16"/>
      <c r="R100" s="16"/>
      <c r="S100" s="16"/>
      <c r="T100" s="16"/>
      <c r="U100" s="16"/>
      <c r="V100" s="16"/>
      <c r="W100" s="16"/>
      <c r="X100" s="16"/>
      <c r="Y100" s="16"/>
      <c r="Z100" s="16"/>
    </row>
    <row r="101">
      <c r="A101" s="16"/>
      <c r="B101" s="16"/>
      <c r="C101" s="17"/>
      <c r="D101" s="17"/>
      <c r="E101" s="17"/>
      <c r="F101" s="17"/>
      <c r="G101" s="17"/>
      <c r="H101" s="17"/>
      <c r="I101" s="16"/>
      <c r="J101" s="16"/>
      <c r="K101" s="16"/>
      <c r="L101" s="16"/>
      <c r="M101" s="16"/>
      <c r="N101" s="16"/>
      <c r="O101" s="16"/>
      <c r="P101" s="16"/>
      <c r="Q101" s="16"/>
      <c r="R101" s="16"/>
      <c r="S101" s="16"/>
      <c r="T101" s="16"/>
      <c r="U101" s="16"/>
      <c r="V101" s="16"/>
      <c r="W101" s="16"/>
      <c r="X101" s="16"/>
      <c r="Y101" s="16"/>
      <c r="Z101" s="16"/>
    </row>
    <row r="102">
      <c r="A102" s="16"/>
      <c r="B102" s="16"/>
      <c r="C102" s="17"/>
      <c r="D102" s="17"/>
      <c r="E102" s="17"/>
      <c r="F102" s="17"/>
      <c r="G102" s="17"/>
      <c r="H102" s="17"/>
      <c r="I102" s="16"/>
      <c r="J102" s="16"/>
      <c r="K102" s="16"/>
      <c r="L102" s="16"/>
      <c r="M102" s="16"/>
      <c r="N102" s="16"/>
      <c r="O102" s="16"/>
      <c r="P102" s="16"/>
      <c r="Q102" s="16"/>
      <c r="R102" s="16"/>
      <c r="S102" s="16"/>
      <c r="T102" s="16"/>
      <c r="U102" s="16"/>
      <c r="V102" s="16"/>
      <c r="W102" s="16"/>
      <c r="X102" s="16"/>
      <c r="Y102" s="16"/>
      <c r="Z102" s="16"/>
    </row>
    <row r="103">
      <c r="A103" s="16"/>
      <c r="B103" s="16"/>
      <c r="C103" s="17"/>
      <c r="D103" s="17"/>
      <c r="E103" s="17"/>
      <c r="F103" s="17"/>
      <c r="G103" s="17"/>
      <c r="H103" s="17"/>
      <c r="I103" s="16"/>
      <c r="J103" s="16"/>
      <c r="K103" s="16"/>
      <c r="L103" s="16"/>
      <c r="M103" s="16"/>
      <c r="N103" s="16"/>
      <c r="O103" s="16"/>
      <c r="P103" s="16"/>
      <c r="Q103" s="16"/>
      <c r="R103" s="16"/>
      <c r="S103" s="16"/>
      <c r="T103" s="16"/>
      <c r="U103" s="16"/>
      <c r="V103" s="16"/>
      <c r="W103" s="16"/>
      <c r="X103" s="16"/>
      <c r="Y103" s="16"/>
      <c r="Z103" s="16"/>
    </row>
    <row r="104">
      <c r="A104" s="16"/>
      <c r="B104" s="16"/>
      <c r="C104" s="17"/>
      <c r="D104" s="17"/>
      <c r="E104" s="17"/>
      <c r="F104" s="17"/>
      <c r="G104" s="17"/>
      <c r="H104" s="17"/>
      <c r="I104" s="16"/>
      <c r="J104" s="16"/>
      <c r="K104" s="16"/>
      <c r="L104" s="16"/>
      <c r="M104" s="16"/>
      <c r="N104" s="16"/>
      <c r="O104" s="16"/>
      <c r="P104" s="16"/>
      <c r="Q104" s="16"/>
      <c r="R104" s="16"/>
      <c r="S104" s="16"/>
      <c r="T104" s="16"/>
      <c r="U104" s="16"/>
      <c r="V104" s="16"/>
      <c r="W104" s="16"/>
      <c r="X104" s="16"/>
      <c r="Y104" s="16"/>
      <c r="Z104" s="16"/>
    </row>
    <row r="105">
      <c r="A105" s="16"/>
      <c r="B105" s="16"/>
      <c r="C105" s="17"/>
      <c r="D105" s="17"/>
      <c r="E105" s="17"/>
      <c r="F105" s="17"/>
      <c r="G105" s="17"/>
      <c r="H105" s="17"/>
      <c r="I105" s="16"/>
      <c r="J105" s="16"/>
      <c r="K105" s="16"/>
      <c r="L105" s="16"/>
      <c r="M105" s="16"/>
      <c r="N105" s="16"/>
      <c r="O105" s="16"/>
      <c r="P105" s="16"/>
      <c r="Q105" s="16"/>
      <c r="R105" s="16"/>
      <c r="S105" s="16"/>
      <c r="T105" s="16"/>
      <c r="U105" s="16"/>
      <c r="V105" s="16"/>
      <c r="W105" s="16"/>
      <c r="X105" s="16"/>
      <c r="Y105" s="16"/>
      <c r="Z105" s="16"/>
    </row>
    <row r="106">
      <c r="A106" s="16"/>
      <c r="B106" s="16"/>
      <c r="C106" s="17"/>
      <c r="D106" s="17"/>
      <c r="E106" s="17"/>
      <c r="F106" s="17"/>
      <c r="G106" s="17"/>
      <c r="H106" s="17"/>
      <c r="I106" s="16"/>
      <c r="J106" s="16"/>
      <c r="K106" s="16"/>
      <c r="L106" s="16"/>
      <c r="M106" s="16"/>
      <c r="N106" s="16"/>
      <c r="O106" s="16"/>
      <c r="P106" s="16"/>
      <c r="Q106" s="16"/>
      <c r="R106" s="16"/>
      <c r="S106" s="16"/>
      <c r="T106" s="16"/>
      <c r="U106" s="16"/>
      <c r="V106" s="16"/>
      <c r="W106" s="16"/>
      <c r="X106" s="16"/>
      <c r="Y106" s="16"/>
      <c r="Z106" s="16"/>
    </row>
    <row r="107">
      <c r="A107" s="16"/>
      <c r="B107" s="16"/>
      <c r="C107" s="17"/>
      <c r="D107" s="17"/>
      <c r="E107" s="17"/>
      <c r="F107" s="17"/>
      <c r="G107" s="17"/>
      <c r="H107" s="17"/>
      <c r="I107" s="16"/>
      <c r="J107" s="16"/>
      <c r="K107" s="16"/>
      <c r="L107" s="16"/>
      <c r="M107" s="16"/>
      <c r="N107" s="16"/>
      <c r="O107" s="16"/>
      <c r="P107" s="16"/>
      <c r="Q107" s="16"/>
      <c r="R107" s="16"/>
      <c r="S107" s="16"/>
      <c r="T107" s="16"/>
      <c r="U107" s="16"/>
      <c r="V107" s="16"/>
      <c r="W107" s="16"/>
      <c r="X107" s="16"/>
      <c r="Y107" s="16"/>
      <c r="Z107" s="16"/>
    </row>
    <row r="108">
      <c r="A108" s="16"/>
      <c r="B108" s="16"/>
      <c r="C108" s="17"/>
      <c r="D108" s="17"/>
      <c r="E108" s="17"/>
      <c r="F108" s="17"/>
      <c r="G108" s="17"/>
      <c r="H108" s="17"/>
      <c r="I108" s="16"/>
      <c r="J108" s="16"/>
      <c r="K108" s="16"/>
      <c r="L108" s="16"/>
      <c r="M108" s="16"/>
      <c r="N108" s="16"/>
      <c r="O108" s="16"/>
      <c r="P108" s="16"/>
      <c r="Q108" s="16"/>
      <c r="R108" s="16"/>
      <c r="S108" s="16"/>
      <c r="T108" s="16"/>
      <c r="U108" s="16"/>
      <c r="V108" s="16"/>
      <c r="W108" s="16"/>
      <c r="X108" s="16"/>
      <c r="Y108" s="16"/>
      <c r="Z108" s="16"/>
    </row>
    <row r="109">
      <c r="A109" s="16"/>
      <c r="B109" s="16"/>
      <c r="C109" s="17"/>
      <c r="D109" s="17"/>
      <c r="E109" s="17"/>
      <c r="F109" s="17"/>
      <c r="G109" s="17"/>
      <c r="H109" s="17"/>
      <c r="I109" s="16"/>
      <c r="J109" s="16"/>
      <c r="K109" s="16"/>
      <c r="L109" s="16"/>
      <c r="M109" s="16"/>
      <c r="N109" s="16"/>
      <c r="O109" s="16"/>
      <c r="P109" s="16"/>
      <c r="Q109" s="16"/>
      <c r="R109" s="16"/>
      <c r="S109" s="16"/>
      <c r="T109" s="16"/>
      <c r="U109" s="16"/>
      <c r="V109" s="16"/>
      <c r="W109" s="16"/>
      <c r="X109" s="16"/>
      <c r="Y109" s="16"/>
      <c r="Z109" s="16"/>
    </row>
    <row r="110">
      <c r="A110" s="16"/>
      <c r="B110" s="16"/>
      <c r="C110" s="17"/>
      <c r="D110" s="17"/>
      <c r="E110" s="17"/>
      <c r="F110" s="17"/>
      <c r="G110" s="17"/>
      <c r="H110" s="17"/>
      <c r="I110" s="16"/>
      <c r="J110" s="16"/>
      <c r="K110" s="16"/>
      <c r="L110" s="16"/>
      <c r="M110" s="16"/>
      <c r="N110" s="16"/>
      <c r="O110" s="16"/>
      <c r="P110" s="16"/>
      <c r="Q110" s="16"/>
      <c r="R110" s="16"/>
      <c r="S110" s="16"/>
      <c r="T110" s="16"/>
      <c r="U110" s="16"/>
      <c r="V110" s="16"/>
      <c r="W110" s="16"/>
      <c r="X110" s="16"/>
      <c r="Y110" s="16"/>
      <c r="Z110" s="16"/>
    </row>
    <row r="111">
      <c r="A111" s="16"/>
      <c r="B111" s="16"/>
      <c r="C111" s="17"/>
      <c r="D111" s="17"/>
      <c r="E111" s="17"/>
      <c r="F111" s="17"/>
      <c r="G111" s="17"/>
      <c r="H111" s="17"/>
      <c r="I111" s="16"/>
      <c r="J111" s="16"/>
      <c r="K111" s="16"/>
      <c r="L111" s="16"/>
      <c r="M111" s="16"/>
      <c r="N111" s="16"/>
      <c r="O111" s="16"/>
      <c r="P111" s="16"/>
      <c r="Q111" s="16"/>
      <c r="R111" s="16"/>
      <c r="S111" s="16"/>
      <c r="T111" s="16"/>
      <c r="U111" s="16"/>
      <c r="V111" s="16"/>
      <c r="W111" s="16"/>
      <c r="X111" s="16"/>
      <c r="Y111" s="16"/>
      <c r="Z111" s="16"/>
    </row>
    <row r="112">
      <c r="A112" s="16"/>
      <c r="B112" s="16"/>
      <c r="C112" s="17"/>
      <c r="D112" s="17"/>
      <c r="E112" s="17"/>
      <c r="F112" s="17"/>
      <c r="G112" s="17"/>
      <c r="H112" s="17"/>
      <c r="I112" s="16"/>
      <c r="J112" s="16"/>
      <c r="K112" s="16"/>
      <c r="L112" s="16"/>
      <c r="M112" s="16"/>
      <c r="N112" s="16"/>
      <c r="O112" s="16"/>
      <c r="P112" s="16"/>
      <c r="Q112" s="16"/>
      <c r="R112" s="16"/>
      <c r="S112" s="16"/>
      <c r="T112" s="16"/>
      <c r="U112" s="16"/>
      <c r="V112" s="16"/>
      <c r="W112" s="16"/>
      <c r="X112" s="16"/>
      <c r="Y112" s="16"/>
      <c r="Z112" s="16"/>
    </row>
    <row r="113">
      <c r="A113" s="16"/>
      <c r="B113" s="16"/>
      <c r="C113" s="17"/>
      <c r="D113" s="17"/>
      <c r="E113" s="17"/>
      <c r="F113" s="17"/>
      <c r="G113" s="17"/>
      <c r="H113" s="17"/>
      <c r="I113" s="16"/>
      <c r="J113" s="16"/>
      <c r="K113" s="16"/>
      <c r="L113" s="16"/>
      <c r="M113" s="16"/>
      <c r="N113" s="16"/>
      <c r="O113" s="16"/>
      <c r="P113" s="16"/>
      <c r="Q113" s="16"/>
      <c r="R113" s="16"/>
      <c r="S113" s="16"/>
      <c r="T113" s="16"/>
      <c r="U113" s="16"/>
      <c r="V113" s="16"/>
      <c r="W113" s="16"/>
      <c r="X113" s="16"/>
      <c r="Y113" s="16"/>
      <c r="Z113" s="16"/>
    </row>
    <row r="114">
      <c r="A114" s="16"/>
      <c r="B114" s="16"/>
      <c r="C114" s="17"/>
      <c r="D114" s="17"/>
      <c r="E114" s="17"/>
      <c r="F114" s="17"/>
      <c r="G114" s="17"/>
      <c r="H114" s="17"/>
      <c r="I114" s="16"/>
      <c r="J114" s="16"/>
      <c r="K114" s="16"/>
      <c r="L114" s="16"/>
      <c r="M114" s="16"/>
      <c r="N114" s="16"/>
      <c r="O114" s="16"/>
      <c r="P114" s="16"/>
      <c r="Q114" s="16"/>
      <c r="R114" s="16"/>
      <c r="S114" s="16"/>
      <c r="T114" s="16"/>
      <c r="U114" s="16"/>
      <c r="V114" s="16"/>
      <c r="W114" s="16"/>
      <c r="X114" s="16"/>
      <c r="Y114" s="16"/>
      <c r="Z114" s="16"/>
    </row>
    <row r="115">
      <c r="A115" s="16"/>
      <c r="B115" s="16"/>
      <c r="C115" s="17"/>
      <c r="D115" s="17"/>
      <c r="E115" s="17"/>
      <c r="F115" s="17"/>
      <c r="G115" s="17"/>
      <c r="H115" s="17"/>
      <c r="I115" s="16"/>
      <c r="J115" s="16"/>
      <c r="K115" s="16"/>
      <c r="L115" s="16"/>
      <c r="M115" s="16"/>
      <c r="N115" s="16"/>
      <c r="O115" s="16"/>
      <c r="P115" s="16"/>
      <c r="Q115" s="16"/>
      <c r="R115" s="16"/>
      <c r="S115" s="16"/>
      <c r="T115" s="16"/>
      <c r="U115" s="16"/>
      <c r="V115" s="16"/>
      <c r="W115" s="16"/>
      <c r="X115" s="16"/>
      <c r="Y115" s="16"/>
      <c r="Z115" s="16"/>
    </row>
    <row r="116">
      <c r="A116" s="16"/>
      <c r="B116" s="16"/>
      <c r="C116" s="17"/>
      <c r="D116" s="17"/>
      <c r="E116" s="17"/>
      <c r="F116" s="17"/>
      <c r="G116" s="17"/>
      <c r="H116" s="17"/>
      <c r="I116" s="16"/>
      <c r="J116" s="16"/>
      <c r="K116" s="16"/>
      <c r="L116" s="16"/>
      <c r="M116" s="16"/>
      <c r="N116" s="16"/>
      <c r="O116" s="16"/>
      <c r="P116" s="16"/>
      <c r="Q116" s="16"/>
      <c r="R116" s="16"/>
      <c r="S116" s="16"/>
      <c r="T116" s="16"/>
      <c r="U116" s="16"/>
      <c r="V116" s="16"/>
      <c r="W116" s="16"/>
      <c r="X116" s="16"/>
      <c r="Y116" s="16"/>
      <c r="Z116" s="16"/>
    </row>
    <row r="117">
      <c r="A117" s="16"/>
      <c r="B117" s="16"/>
      <c r="C117" s="17"/>
      <c r="D117" s="17"/>
      <c r="E117" s="17"/>
      <c r="F117" s="17"/>
      <c r="G117" s="17"/>
      <c r="H117" s="17"/>
      <c r="I117" s="16"/>
      <c r="J117" s="16"/>
      <c r="K117" s="16"/>
      <c r="L117" s="16"/>
      <c r="M117" s="16"/>
      <c r="N117" s="16"/>
      <c r="O117" s="16"/>
      <c r="P117" s="16"/>
      <c r="Q117" s="16"/>
      <c r="R117" s="16"/>
      <c r="S117" s="16"/>
      <c r="T117" s="16"/>
      <c r="U117" s="16"/>
      <c r="V117" s="16"/>
      <c r="W117" s="16"/>
      <c r="X117" s="16"/>
      <c r="Y117" s="16"/>
      <c r="Z117" s="16"/>
    </row>
    <row r="118">
      <c r="A118" s="16"/>
      <c r="B118" s="16"/>
      <c r="C118" s="17"/>
      <c r="D118" s="17"/>
      <c r="E118" s="17"/>
      <c r="F118" s="17"/>
      <c r="G118" s="17"/>
      <c r="H118" s="17"/>
      <c r="I118" s="16"/>
      <c r="J118" s="16"/>
      <c r="K118" s="16"/>
      <c r="L118" s="16"/>
      <c r="M118" s="16"/>
      <c r="N118" s="16"/>
      <c r="O118" s="16"/>
      <c r="P118" s="16"/>
      <c r="Q118" s="16"/>
      <c r="R118" s="16"/>
      <c r="S118" s="16"/>
      <c r="T118" s="16"/>
      <c r="U118" s="16"/>
      <c r="V118" s="16"/>
      <c r="W118" s="16"/>
      <c r="X118" s="16"/>
      <c r="Y118" s="16"/>
      <c r="Z118" s="16"/>
    </row>
    <row r="119">
      <c r="A119" s="16"/>
      <c r="B119" s="16"/>
      <c r="C119" s="17"/>
      <c r="D119" s="17"/>
      <c r="E119" s="17"/>
      <c r="F119" s="17"/>
      <c r="G119" s="17"/>
      <c r="H119" s="17"/>
      <c r="I119" s="16"/>
      <c r="J119" s="16"/>
      <c r="K119" s="16"/>
      <c r="L119" s="16"/>
      <c r="M119" s="16"/>
      <c r="N119" s="16"/>
      <c r="O119" s="16"/>
      <c r="P119" s="16"/>
      <c r="Q119" s="16"/>
      <c r="R119" s="16"/>
      <c r="S119" s="16"/>
      <c r="T119" s="16"/>
      <c r="U119" s="16"/>
      <c r="V119" s="16"/>
      <c r="W119" s="16"/>
      <c r="X119" s="16"/>
      <c r="Y119" s="16"/>
      <c r="Z119" s="16"/>
    </row>
    <row r="120">
      <c r="A120" s="16"/>
      <c r="B120" s="16"/>
      <c r="C120" s="17"/>
      <c r="D120" s="17"/>
      <c r="E120" s="17"/>
      <c r="F120" s="17"/>
      <c r="G120" s="17"/>
      <c r="H120" s="17"/>
      <c r="I120" s="16"/>
      <c r="J120" s="16"/>
      <c r="K120" s="16"/>
      <c r="L120" s="16"/>
      <c r="M120" s="16"/>
      <c r="N120" s="16"/>
      <c r="O120" s="16"/>
      <c r="P120" s="16"/>
      <c r="Q120" s="16"/>
      <c r="R120" s="16"/>
      <c r="S120" s="16"/>
      <c r="T120" s="16"/>
      <c r="U120" s="16"/>
      <c r="V120" s="16"/>
      <c r="W120" s="16"/>
      <c r="X120" s="16"/>
      <c r="Y120" s="16"/>
      <c r="Z120" s="16"/>
    </row>
    <row r="121">
      <c r="A121" s="16"/>
      <c r="B121" s="16"/>
      <c r="C121" s="17"/>
      <c r="D121" s="17"/>
      <c r="E121" s="17"/>
      <c r="F121" s="17"/>
      <c r="G121" s="17"/>
      <c r="H121" s="17"/>
      <c r="I121" s="16"/>
      <c r="J121" s="16"/>
      <c r="K121" s="16"/>
      <c r="L121" s="16"/>
      <c r="M121" s="16"/>
      <c r="N121" s="16"/>
      <c r="O121" s="16"/>
      <c r="P121" s="16"/>
      <c r="Q121" s="16"/>
      <c r="R121" s="16"/>
      <c r="S121" s="16"/>
      <c r="T121" s="16"/>
      <c r="U121" s="16"/>
      <c r="V121" s="16"/>
      <c r="W121" s="16"/>
      <c r="X121" s="16"/>
      <c r="Y121" s="16"/>
      <c r="Z121" s="16"/>
    </row>
    <row r="122">
      <c r="A122" s="16"/>
      <c r="B122" s="16"/>
      <c r="C122" s="17"/>
      <c r="D122" s="17"/>
      <c r="E122" s="17"/>
      <c r="F122" s="17"/>
      <c r="G122" s="17"/>
      <c r="H122" s="17"/>
      <c r="I122" s="16"/>
      <c r="J122" s="16"/>
      <c r="K122" s="16"/>
      <c r="L122" s="16"/>
      <c r="M122" s="16"/>
      <c r="N122" s="16"/>
      <c r="O122" s="16"/>
      <c r="P122" s="16"/>
      <c r="Q122" s="16"/>
      <c r="R122" s="16"/>
      <c r="S122" s="16"/>
      <c r="T122" s="16"/>
      <c r="U122" s="16"/>
      <c r="V122" s="16"/>
      <c r="W122" s="16"/>
      <c r="X122" s="16"/>
      <c r="Y122" s="16"/>
      <c r="Z122" s="16"/>
    </row>
    <row r="123">
      <c r="A123" s="16"/>
      <c r="B123" s="16"/>
      <c r="C123" s="17"/>
      <c r="D123" s="17"/>
      <c r="E123" s="17"/>
      <c r="F123" s="17"/>
      <c r="G123" s="17"/>
      <c r="H123" s="17"/>
      <c r="I123" s="16"/>
      <c r="J123" s="16"/>
      <c r="K123" s="16"/>
      <c r="L123" s="16"/>
      <c r="M123" s="16"/>
      <c r="N123" s="16"/>
      <c r="O123" s="16"/>
      <c r="P123" s="16"/>
      <c r="Q123" s="16"/>
      <c r="R123" s="16"/>
      <c r="S123" s="16"/>
      <c r="T123" s="16"/>
      <c r="U123" s="16"/>
      <c r="V123" s="16"/>
      <c r="W123" s="16"/>
      <c r="X123" s="16"/>
      <c r="Y123" s="16"/>
      <c r="Z123" s="16"/>
    </row>
    <row r="124">
      <c r="A124" s="16"/>
      <c r="B124" s="16"/>
      <c r="C124" s="17"/>
      <c r="D124" s="17"/>
      <c r="E124" s="17"/>
      <c r="F124" s="17"/>
      <c r="G124" s="17"/>
      <c r="H124" s="17"/>
      <c r="I124" s="16"/>
      <c r="J124" s="16"/>
      <c r="K124" s="16"/>
      <c r="L124" s="16"/>
      <c r="M124" s="16"/>
      <c r="N124" s="16"/>
      <c r="O124" s="16"/>
      <c r="P124" s="16"/>
      <c r="Q124" s="16"/>
      <c r="R124" s="16"/>
      <c r="S124" s="16"/>
      <c r="T124" s="16"/>
      <c r="U124" s="16"/>
      <c r="V124" s="16"/>
      <c r="W124" s="16"/>
      <c r="X124" s="16"/>
      <c r="Y124" s="16"/>
      <c r="Z124" s="16"/>
    </row>
    <row r="125">
      <c r="A125" s="16"/>
      <c r="B125" s="16"/>
      <c r="C125" s="17"/>
      <c r="D125" s="17"/>
      <c r="E125" s="17"/>
      <c r="F125" s="17"/>
      <c r="G125" s="17"/>
      <c r="H125" s="17"/>
      <c r="I125" s="16"/>
      <c r="J125" s="16"/>
      <c r="K125" s="16"/>
      <c r="L125" s="16"/>
      <c r="M125" s="16"/>
      <c r="N125" s="16"/>
      <c r="O125" s="16"/>
      <c r="P125" s="16"/>
      <c r="Q125" s="16"/>
      <c r="R125" s="16"/>
      <c r="S125" s="16"/>
      <c r="T125" s="16"/>
      <c r="U125" s="16"/>
      <c r="V125" s="16"/>
      <c r="W125" s="16"/>
      <c r="X125" s="16"/>
      <c r="Y125" s="16"/>
      <c r="Z125" s="16"/>
    </row>
    <row r="126">
      <c r="A126" s="16"/>
      <c r="B126" s="16"/>
      <c r="C126" s="17"/>
      <c r="D126" s="17"/>
      <c r="E126" s="17"/>
      <c r="F126" s="17"/>
      <c r="G126" s="17"/>
      <c r="H126" s="17"/>
      <c r="I126" s="16"/>
      <c r="J126" s="16"/>
      <c r="K126" s="16"/>
      <c r="L126" s="16"/>
      <c r="M126" s="16"/>
      <c r="N126" s="16"/>
      <c r="O126" s="16"/>
      <c r="P126" s="16"/>
      <c r="Q126" s="16"/>
      <c r="R126" s="16"/>
      <c r="S126" s="16"/>
      <c r="T126" s="16"/>
      <c r="U126" s="16"/>
      <c r="V126" s="16"/>
      <c r="W126" s="16"/>
      <c r="X126" s="16"/>
      <c r="Y126" s="16"/>
      <c r="Z126" s="16"/>
    </row>
    <row r="127">
      <c r="A127" s="16"/>
      <c r="B127" s="16"/>
      <c r="C127" s="17"/>
      <c r="D127" s="17"/>
      <c r="E127" s="17"/>
      <c r="F127" s="17"/>
      <c r="G127" s="17"/>
      <c r="H127" s="17"/>
      <c r="I127" s="16"/>
      <c r="J127" s="16"/>
      <c r="K127" s="16"/>
      <c r="L127" s="16"/>
      <c r="M127" s="16"/>
      <c r="N127" s="16"/>
      <c r="O127" s="16"/>
      <c r="P127" s="16"/>
      <c r="Q127" s="16"/>
      <c r="R127" s="16"/>
      <c r="S127" s="16"/>
      <c r="T127" s="16"/>
      <c r="U127" s="16"/>
      <c r="V127" s="16"/>
      <c r="W127" s="16"/>
      <c r="X127" s="16"/>
      <c r="Y127" s="16"/>
      <c r="Z127" s="16"/>
    </row>
    <row r="128">
      <c r="A128" s="16"/>
      <c r="B128" s="16"/>
      <c r="C128" s="17"/>
      <c r="D128" s="17"/>
      <c r="E128" s="17"/>
      <c r="F128" s="17"/>
      <c r="G128" s="17"/>
      <c r="H128" s="17"/>
      <c r="I128" s="16"/>
      <c r="J128" s="16"/>
      <c r="K128" s="16"/>
      <c r="L128" s="16"/>
      <c r="M128" s="16"/>
      <c r="N128" s="16"/>
      <c r="O128" s="16"/>
      <c r="P128" s="16"/>
      <c r="Q128" s="16"/>
      <c r="R128" s="16"/>
      <c r="S128" s="16"/>
      <c r="T128" s="16"/>
      <c r="U128" s="16"/>
      <c r="V128" s="16"/>
      <c r="W128" s="16"/>
      <c r="X128" s="16"/>
      <c r="Y128" s="16"/>
      <c r="Z128" s="16"/>
    </row>
    <row r="129">
      <c r="A129" s="16"/>
      <c r="B129" s="16"/>
      <c r="C129" s="17"/>
      <c r="D129" s="17"/>
      <c r="E129" s="17"/>
      <c r="F129" s="17"/>
      <c r="G129" s="17"/>
      <c r="H129" s="17"/>
      <c r="I129" s="16"/>
      <c r="J129" s="16"/>
      <c r="K129" s="16"/>
      <c r="L129" s="16"/>
      <c r="M129" s="16"/>
      <c r="N129" s="16"/>
      <c r="O129" s="16"/>
      <c r="P129" s="16"/>
      <c r="Q129" s="16"/>
      <c r="R129" s="16"/>
      <c r="S129" s="16"/>
      <c r="T129" s="16"/>
      <c r="U129" s="16"/>
      <c r="V129" s="16"/>
      <c r="W129" s="16"/>
      <c r="X129" s="16"/>
      <c r="Y129" s="16"/>
      <c r="Z129" s="16"/>
    </row>
    <row r="130">
      <c r="A130" s="16"/>
      <c r="B130" s="16"/>
      <c r="C130" s="17"/>
      <c r="D130" s="17"/>
      <c r="E130" s="17"/>
      <c r="F130" s="17"/>
      <c r="G130" s="17"/>
      <c r="H130" s="17"/>
      <c r="I130" s="16"/>
      <c r="J130" s="16"/>
      <c r="K130" s="16"/>
      <c r="L130" s="16"/>
      <c r="M130" s="16"/>
      <c r="N130" s="16"/>
      <c r="O130" s="16"/>
      <c r="P130" s="16"/>
      <c r="Q130" s="16"/>
      <c r="R130" s="16"/>
      <c r="S130" s="16"/>
      <c r="T130" s="16"/>
      <c r="U130" s="16"/>
      <c r="V130" s="16"/>
      <c r="W130" s="16"/>
      <c r="X130" s="16"/>
      <c r="Y130" s="16"/>
      <c r="Z130" s="16"/>
    </row>
    <row r="131">
      <c r="A131" s="16"/>
      <c r="B131" s="16"/>
      <c r="C131" s="17"/>
      <c r="D131" s="17"/>
      <c r="E131" s="17"/>
      <c r="F131" s="17"/>
      <c r="G131" s="17"/>
      <c r="H131" s="17"/>
      <c r="I131" s="16"/>
      <c r="J131" s="16"/>
      <c r="K131" s="16"/>
      <c r="L131" s="16"/>
      <c r="M131" s="16"/>
      <c r="N131" s="16"/>
      <c r="O131" s="16"/>
      <c r="P131" s="16"/>
      <c r="Q131" s="16"/>
      <c r="R131" s="16"/>
      <c r="S131" s="16"/>
      <c r="T131" s="16"/>
      <c r="U131" s="16"/>
      <c r="V131" s="16"/>
      <c r="W131" s="16"/>
      <c r="X131" s="16"/>
      <c r="Y131" s="16"/>
      <c r="Z131" s="16"/>
    </row>
    <row r="132">
      <c r="A132" s="16"/>
      <c r="B132" s="16"/>
      <c r="C132" s="17"/>
      <c r="D132" s="17"/>
      <c r="E132" s="17"/>
      <c r="F132" s="17"/>
      <c r="G132" s="17"/>
      <c r="H132" s="17"/>
      <c r="I132" s="16"/>
      <c r="J132" s="16"/>
      <c r="K132" s="16"/>
      <c r="L132" s="16"/>
      <c r="M132" s="16"/>
      <c r="N132" s="16"/>
      <c r="O132" s="16"/>
      <c r="P132" s="16"/>
      <c r="Q132" s="16"/>
      <c r="R132" s="16"/>
      <c r="S132" s="16"/>
      <c r="T132" s="16"/>
      <c r="U132" s="16"/>
      <c r="V132" s="16"/>
      <c r="W132" s="16"/>
      <c r="X132" s="16"/>
      <c r="Y132" s="16"/>
      <c r="Z132" s="16"/>
    </row>
    <row r="133">
      <c r="A133" s="16"/>
      <c r="B133" s="16"/>
      <c r="C133" s="17"/>
      <c r="D133" s="17"/>
      <c r="E133" s="17"/>
      <c r="F133" s="17"/>
      <c r="G133" s="17"/>
      <c r="H133" s="17"/>
      <c r="I133" s="16"/>
      <c r="J133" s="16"/>
      <c r="K133" s="16"/>
      <c r="L133" s="16"/>
      <c r="M133" s="16"/>
      <c r="N133" s="16"/>
      <c r="O133" s="16"/>
      <c r="P133" s="16"/>
      <c r="Q133" s="16"/>
      <c r="R133" s="16"/>
      <c r="S133" s="16"/>
      <c r="T133" s="16"/>
      <c r="U133" s="16"/>
      <c r="V133" s="16"/>
      <c r="W133" s="16"/>
      <c r="X133" s="16"/>
      <c r="Y133" s="16"/>
      <c r="Z133" s="16"/>
    </row>
    <row r="134">
      <c r="A134" s="16"/>
      <c r="B134" s="16"/>
      <c r="C134" s="17"/>
      <c r="D134" s="17"/>
      <c r="E134" s="17"/>
      <c r="F134" s="17"/>
      <c r="G134" s="17"/>
      <c r="H134" s="17"/>
      <c r="I134" s="16"/>
      <c r="J134" s="16"/>
      <c r="K134" s="16"/>
      <c r="L134" s="16"/>
      <c r="M134" s="16"/>
      <c r="N134" s="16"/>
      <c r="O134" s="16"/>
      <c r="P134" s="16"/>
      <c r="Q134" s="16"/>
      <c r="R134" s="16"/>
      <c r="S134" s="16"/>
      <c r="T134" s="16"/>
      <c r="U134" s="16"/>
      <c r="V134" s="16"/>
      <c r="W134" s="16"/>
      <c r="X134" s="16"/>
      <c r="Y134" s="16"/>
      <c r="Z134" s="16"/>
    </row>
    <row r="135">
      <c r="A135" s="16"/>
      <c r="B135" s="16"/>
      <c r="C135" s="17"/>
      <c r="D135" s="17"/>
      <c r="E135" s="17"/>
      <c r="F135" s="17"/>
      <c r="G135" s="17"/>
      <c r="H135" s="17"/>
      <c r="I135" s="16"/>
      <c r="J135" s="16"/>
      <c r="K135" s="16"/>
      <c r="L135" s="16"/>
      <c r="M135" s="16"/>
      <c r="N135" s="16"/>
      <c r="O135" s="16"/>
      <c r="P135" s="16"/>
      <c r="Q135" s="16"/>
      <c r="R135" s="16"/>
      <c r="S135" s="16"/>
      <c r="T135" s="16"/>
      <c r="U135" s="16"/>
      <c r="V135" s="16"/>
      <c r="W135" s="16"/>
      <c r="X135" s="16"/>
      <c r="Y135" s="16"/>
      <c r="Z135" s="16"/>
    </row>
    <row r="136">
      <c r="A136" s="16"/>
      <c r="B136" s="16"/>
      <c r="C136" s="17"/>
      <c r="D136" s="17"/>
      <c r="E136" s="17"/>
      <c r="F136" s="17"/>
      <c r="G136" s="17"/>
      <c r="H136" s="17"/>
      <c r="I136" s="16"/>
      <c r="J136" s="16"/>
      <c r="K136" s="16"/>
      <c r="L136" s="16"/>
      <c r="M136" s="16"/>
      <c r="N136" s="16"/>
      <c r="O136" s="16"/>
      <c r="P136" s="16"/>
      <c r="Q136" s="16"/>
      <c r="R136" s="16"/>
      <c r="S136" s="16"/>
      <c r="T136" s="16"/>
      <c r="U136" s="16"/>
      <c r="V136" s="16"/>
      <c r="W136" s="16"/>
      <c r="X136" s="16"/>
      <c r="Y136" s="16"/>
      <c r="Z136" s="16"/>
    </row>
    <row r="137">
      <c r="A137" s="16"/>
      <c r="B137" s="16"/>
      <c r="C137" s="17"/>
      <c r="D137" s="17"/>
      <c r="E137" s="17"/>
      <c r="F137" s="17"/>
      <c r="G137" s="17"/>
      <c r="H137" s="17"/>
      <c r="I137" s="16"/>
      <c r="J137" s="16"/>
      <c r="K137" s="16"/>
      <c r="L137" s="16"/>
      <c r="M137" s="16"/>
      <c r="N137" s="16"/>
      <c r="O137" s="16"/>
      <c r="P137" s="16"/>
      <c r="Q137" s="16"/>
      <c r="R137" s="16"/>
      <c r="S137" s="16"/>
      <c r="T137" s="16"/>
      <c r="U137" s="16"/>
      <c r="V137" s="16"/>
      <c r="W137" s="16"/>
      <c r="X137" s="16"/>
      <c r="Y137" s="16"/>
      <c r="Z137" s="16"/>
    </row>
    <row r="138">
      <c r="A138" s="16"/>
      <c r="B138" s="16"/>
      <c r="C138" s="17"/>
      <c r="D138" s="17"/>
      <c r="E138" s="17"/>
      <c r="F138" s="17"/>
      <c r="G138" s="17"/>
      <c r="H138" s="17"/>
      <c r="I138" s="16"/>
      <c r="J138" s="16"/>
      <c r="K138" s="16"/>
      <c r="L138" s="16"/>
      <c r="M138" s="16"/>
      <c r="N138" s="16"/>
      <c r="O138" s="16"/>
      <c r="P138" s="16"/>
      <c r="Q138" s="16"/>
      <c r="R138" s="16"/>
      <c r="S138" s="16"/>
      <c r="T138" s="16"/>
      <c r="U138" s="16"/>
      <c r="V138" s="16"/>
      <c r="W138" s="16"/>
      <c r="X138" s="16"/>
      <c r="Y138" s="16"/>
      <c r="Z138" s="16"/>
    </row>
    <row r="139">
      <c r="A139" s="16"/>
      <c r="B139" s="16"/>
      <c r="C139" s="17"/>
      <c r="D139" s="17"/>
      <c r="E139" s="17"/>
      <c r="F139" s="17"/>
      <c r="G139" s="17"/>
      <c r="H139" s="17"/>
      <c r="I139" s="16"/>
      <c r="J139" s="16"/>
      <c r="K139" s="16"/>
      <c r="L139" s="16"/>
      <c r="M139" s="16"/>
      <c r="N139" s="16"/>
      <c r="O139" s="16"/>
      <c r="P139" s="16"/>
      <c r="Q139" s="16"/>
      <c r="R139" s="16"/>
      <c r="S139" s="16"/>
      <c r="T139" s="16"/>
      <c r="U139" s="16"/>
      <c r="V139" s="16"/>
      <c r="W139" s="16"/>
      <c r="X139" s="16"/>
      <c r="Y139" s="16"/>
      <c r="Z139" s="16"/>
    </row>
    <row r="140">
      <c r="A140" s="16"/>
      <c r="B140" s="16"/>
      <c r="C140" s="17"/>
      <c r="D140" s="17"/>
      <c r="E140" s="17"/>
      <c r="F140" s="17"/>
      <c r="G140" s="17"/>
      <c r="H140" s="17"/>
      <c r="I140" s="16"/>
      <c r="J140" s="16"/>
      <c r="K140" s="16"/>
      <c r="L140" s="16"/>
      <c r="M140" s="16"/>
      <c r="N140" s="16"/>
      <c r="O140" s="16"/>
      <c r="P140" s="16"/>
      <c r="Q140" s="16"/>
      <c r="R140" s="16"/>
      <c r="S140" s="16"/>
      <c r="T140" s="16"/>
      <c r="U140" s="16"/>
      <c r="V140" s="16"/>
      <c r="W140" s="16"/>
      <c r="X140" s="16"/>
      <c r="Y140" s="16"/>
      <c r="Z140" s="16"/>
    </row>
    <row r="141">
      <c r="A141" s="16"/>
      <c r="B141" s="16"/>
      <c r="C141" s="17"/>
      <c r="D141" s="17"/>
      <c r="E141" s="17"/>
      <c r="F141" s="17"/>
      <c r="G141" s="17"/>
      <c r="H141" s="17"/>
      <c r="I141" s="16"/>
      <c r="J141" s="16"/>
      <c r="K141" s="16"/>
      <c r="L141" s="16"/>
      <c r="M141" s="16"/>
      <c r="N141" s="16"/>
      <c r="O141" s="16"/>
      <c r="P141" s="16"/>
      <c r="Q141" s="16"/>
      <c r="R141" s="16"/>
      <c r="S141" s="16"/>
      <c r="T141" s="16"/>
      <c r="U141" s="16"/>
      <c r="V141" s="16"/>
      <c r="W141" s="16"/>
      <c r="X141" s="16"/>
      <c r="Y141" s="16"/>
      <c r="Z141" s="16"/>
    </row>
    <row r="142">
      <c r="A142" s="16"/>
      <c r="B142" s="16"/>
      <c r="C142" s="17"/>
      <c r="D142" s="17"/>
      <c r="E142" s="17"/>
      <c r="F142" s="17"/>
      <c r="G142" s="17"/>
      <c r="H142" s="17"/>
      <c r="I142" s="16"/>
      <c r="J142" s="16"/>
      <c r="K142" s="16"/>
      <c r="L142" s="16"/>
      <c r="M142" s="16"/>
      <c r="N142" s="16"/>
      <c r="O142" s="16"/>
      <c r="P142" s="16"/>
      <c r="Q142" s="16"/>
      <c r="R142" s="16"/>
      <c r="S142" s="16"/>
      <c r="T142" s="16"/>
      <c r="U142" s="16"/>
      <c r="V142" s="16"/>
      <c r="W142" s="16"/>
      <c r="X142" s="16"/>
      <c r="Y142" s="16"/>
      <c r="Z142" s="16"/>
    </row>
    <row r="143">
      <c r="A143" s="16"/>
      <c r="B143" s="16"/>
      <c r="C143" s="17"/>
      <c r="D143" s="17"/>
      <c r="E143" s="17"/>
      <c r="F143" s="17"/>
      <c r="G143" s="17"/>
      <c r="H143" s="17"/>
      <c r="I143" s="16"/>
      <c r="J143" s="16"/>
      <c r="K143" s="16"/>
      <c r="L143" s="16"/>
      <c r="M143" s="16"/>
      <c r="N143" s="16"/>
      <c r="O143" s="16"/>
      <c r="P143" s="16"/>
      <c r="Q143" s="16"/>
      <c r="R143" s="16"/>
      <c r="S143" s="16"/>
      <c r="T143" s="16"/>
      <c r="U143" s="16"/>
      <c r="V143" s="16"/>
      <c r="W143" s="16"/>
      <c r="X143" s="16"/>
      <c r="Y143" s="16"/>
      <c r="Z143" s="16"/>
    </row>
    <row r="144">
      <c r="A144" s="16"/>
      <c r="B144" s="16"/>
      <c r="C144" s="17"/>
      <c r="D144" s="17"/>
      <c r="E144" s="17"/>
      <c r="F144" s="17"/>
      <c r="G144" s="17"/>
      <c r="H144" s="17"/>
      <c r="I144" s="16"/>
      <c r="J144" s="16"/>
      <c r="K144" s="16"/>
      <c r="L144" s="16"/>
      <c r="M144" s="16"/>
      <c r="N144" s="16"/>
      <c r="O144" s="16"/>
      <c r="P144" s="16"/>
      <c r="Q144" s="16"/>
      <c r="R144" s="16"/>
      <c r="S144" s="16"/>
      <c r="T144" s="16"/>
      <c r="U144" s="16"/>
      <c r="V144" s="16"/>
      <c r="W144" s="16"/>
      <c r="X144" s="16"/>
      <c r="Y144" s="16"/>
      <c r="Z144" s="16"/>
    </row>
    <row r="145">
      <c r="A145" s="16"/>
      <c r="B145" s="16"/>
      <c r="C145" s="17"/>
      <c r="D145" s="17"/>
      <c r="E145" s="17"/>
      <c r="F145" s="17"/>
      <c r="G145" s="17"/>
      <c r="H145" s="17"/>
      <c r="I145" s="16"/>
      <c r="J145" s="16"/>
      <c r="K145" s="16"/>
      <c r="L145" s="16"/>
      <c r="M145" s="16"/>
      <c r="N145" s="16"/>
      <c r="O145" s="16"/>
      <c r="P145" s="16"/>
      <c r="Q145" s="16"/>
      <c r="R145" s="16"/>
      <c r="S145" s="16"/>
      <c r="T145" s="16"/>
      <c r="U145" s="16"/>
      <c r="V145" s="16"/>
      <c r="W145" s="16"/>
      <c r="X145" s="16"/>
      <c r="Y145" s="16"/>
      <c r="Z145" s="16"/>
    </row>
    <row r="146">
      <c r="A146" s="16"/>
      <c r="B146" s="16"/>
      <c r="C146" s="17"/>
      <c r="D146" s="17"/>
      <c r="E146" s="17"/>
      <c r="F146" s="17"/>
      <c r="G146" s="17"/>
      <c r="H146" s="17"/>
      <c r="I146" s="16"/>
      <c r="J146" s="16"/>
      <c r="K146" s="16"/>
      <c r="L146" s="16"/>
      <c r="M146" s="16"/>
      <c r="N146" s="16"/>
      <c r="O146" s="16"/>
      <c r="P146" s="16"/>
      <c r="Q146" s="16"/>
      <c r="R146" s="16"/>
      <c r="S146" s="16"/>
      <c r="T146" s="16"/>
      <c r="U146" s="16"/>
      <c r="V146" s="16"/>
      <c r="W146" s="16"/>
      <c r="X146" s="16"/>
      <c r="Y146" s="16"/>
      <c r="Z146" s="16"/>
    </row>
    <row r="147">
      <c r="A147" s="16"/>
      <c r="B147" s="16"/>
      <c r="C147" s="17"/>
      <c r="D147" s="17"/>
      <c r="E147" s="17"/>
      <c r="F147" s="17"/>
      <c r="G147" s="17"/>
      <c r="H147" s="17"/>
      <c r="I147" s="16"/>
      <c r="J147" s="16"/>
      <c r="K147" s="16"/>
      <c r="L147" s="16"/>
      <c r="M147" s="16"/>
      <c r="N147" s="16"/>
      <c r="O147" s="16"/>
      <c r="P147" s="16"/>
      <c r="Q147" s="16"/>
      <c r="R147" s="16"/>
      <c r="S147" s="16"/>
      <c r="T147" s="16"/>
      <c r="U147" s="16"/>
      <c r="V147" s="16"/>
      <c r="W147" s="16"/>
      <c r="X147" s="16"/>
      <c r="Y147" s="16"/>
      <c r="Z147" s="16"/>
    </row>
    <row r="148">
      <c r="A148" s="16"/>
      <c r="B148" s="16"/>
      <c r="C148" s="17"/>
      <c r="D148" s="17"/>
      <c r="E148" s="17"/>
      <c r="F148" s="17"/>
      <c r="G148" s="17"/>
      <c r="H148" s="17"/>
      <c r="I148" s="16"/>
      <c r="J148" s="16"/>
      <c r="K148" s="16"/>
      <c r="L148" s="16"/>
      <c r="M148" s="16"/>
      <c r="N148" s="16"/>
      <c r="O148" s="16"/>
      <c r="P148" s="16"/>
      <c r="Q148" s="16"/>
      <c r="R148" s="16"/>
      <c r="S148" s="16"/>
      <c r="T148" s="16"/>
      <c r="U148" s="16"/>
      <c r="V148" s="16"/>
      <c r="W148" s="16"/>
      <c r="X148" s="16"/>
      <c r="Y148" s="16"/>
      <c r="Z148" s="16"/>
    </row>
    <row r="149">
      <c r="A149" s="16"/>
      <c r="B149" s="16"/>
      <c r="C149" s="17"/>
      <c r="D149" s="17"/>
      <c r="E149" s="17"/>
      <c r="F149" s="17"/>
      <c r="G149" s="17"/>
      <c r="H149" s="17"/>
      <c r="I149" s="16"/>
      <c r="J149" s="16"/>
      <c r="K149" s="16"/>
      <c r="L149" s="16"/>
      <c r="M149" s="16"/>
      <c r="N149" s="16"/>
      <c r="O149" s="16"/>
      <c r="P149" s="16"/>
      <c r="Q149" s="16"/>
      <c r="R149" s="16"/>
      <c r="S149" s="16"/>
      <c r="T149" s="16"/>
      <c r="U149" s="16"/>
      <c r="V149" s="16"/>
      <c r="W149" s="16"/>
      <c r="X149" s="16"/>
      <c r="Y149" s="16"/>
      <c r="Z149" s="16"/>
    </row>
    <row r="150">
      <c r="A150" s="16"/>
      <c r="B150" s="16"/>
      <c r="C150" s="17"/>
      <c r="D150" s="17"/>
      <c r="E150" s="17"/>
      <c r="F150" s="17"/>
      <c r="G150" s="17"/>
      <c r="H150" s="17"/>
      <c r="I150" s="16"/>
      <c r="J150" s="16"/>
      <c r="K150" s="16"/>
      <c r="L150" s="16"/>
      <c r="M150" s="16"/>
      <c r="N150" s="16"/>
      <c r="O150" s="16"/>
      <c r="P150" s="16"/>
      <c r="Q150" s="16"/>
      <c r="R150" s="16"/>
      <c r="S150" s="16"/>
      <c r="T150" s="16"/>
      <c r="U150" s="16"/>
      <c r="V150" s="16"/>
      <c r="W150" s="16"/>
      <c r="X150" s="16"/>
      <c r="Y150" s="16"/>
      <c r="Z150" s="16"/>
    </row>
    <row r="151">
      <c r="A151" s="16"/>
      <c r="B151" s="16"/>
      <c r="C151" s="17"/>
      <c r="D151" s="17"/>
      <c r="E151" s="17"/>
      <c r="F151" s="17"/>
      <c r="G151" s="17"/>
      <c r="H151" s="17"/>
      <c r="I151" s="16"/>
      <c r="J151" s="16"/>
      <c r="K151" s="16"/>
      <c r="L151" s="16"/>
      <c r="M151" s="16"/>
      <c r="N151" s="16"/>
      <c r="O151" s="16"/>
      <c r="P151" s="16"/>
      <c r="Q151" s="16"/>
      <c r="R151" s="16"/>
      <c r="S151" s="16"/>
      <c r="T151" s="16"/>
      <c r="U151" s="16"/>
      <c r="V151" s="16"/>
      <c r="W151" s="16"/>
      <c r="X151" s="16"/>
      <c r="Y151" s="16"/>
      <c r="Z151" s="16"/>
    </row>
    <row r="152">
      <c r="A152" s="16"/>
      <c r="B152" s="16"/>
      <c r="C152" s="17"/>
      <c r="D152" s="17"/>
      <c r="E152" s="17"/>
      <c r="F152" s="17"/>
      <c r="G152" s="17"/>
      <c r="H152" s="17"/>
      <c r="I152" s="16"/>
      <c r="J152" s="16"/>
      <c r="K152" s="16"/>
      <c r="L152" s="16"/>
      <c r="M152" s="16"/>
      <c r="N152" s="16"/>
      <c r="O152" s="16"/>
      <c r="P152" s="16"/>
      <c r="Q152" s="16"/>
      <c r="R152" s="16"/>
      <c r="S152" s="16"/>
      <c r="T152" s="16"/>
      <c r="U152" s="16"/>
      <c r="V152" s="16"/>
      <c r="W152" s="16"/>
      <c r="X152" s="16"/>
      <c r="Y152" s="16"/>
      <c r="Z152" s="16"/>
    </row>
    <row r="153">
      <c r="A153" s="16"/>
      <c r="B153" s="16"/>
      <c r="C153" s="17"/>
      <c r="D153" s="17"/>
      <c r="E153" s="17"/>
      <c r="F153" s="17"/>
      <c r="G153" s="17"/>
      <c r="H153" s="17"/>
      <c r="I153" s="16"/>
      <c r="J153" s="16"/>
      <c r="K153" s="16"/>
      <c r="L153" s="16"/>
      <c r="M153" s="16"/>
      <c r="N153" s="16"/>
      <c r="O153" s="16"/>
      <c r="P153" s="16"/>
      <c r="Q153" s="16"/>
      <c r="R153" s="16"/>
      <c r="S153" s="16"/>
      <c r="T153" s="16"/>
      <c r="U153" s="16"/>
      <c r="V153" s="16"/>
      <c r="W153" s="16"/>
      <c r="X153" s="16"/>
      <c r="Y153" s="16"/>
      <c r="Z153" s="16"/>
    </row>
    <row r="154">
      <c r="A154" s="16"/>
      <c r="B154" s="16"/>
      <c r="C154" s="17"/>
      <c r="D154" s="17"/>
      <c r="E154" s="17"/>
      <c r="F154" s="17"/>
      <c r="G154" s="17"/>
      <c r="H154" s="17"/>
      <c r="I154" s="16"/>
      <c r="J154" s="16"/>
      <c r="K154" s="16"/>
      <c r="L154" s="16"/>
      <c r="M154" s="16"/>
      <c r="N154" s="16"/>
      <c r="O154" s="16"/>
      <c r="P154" s="16"/>
      <c r="Q154" s="16"/>
      <c r="R154" s="16"/>
      <c r="S154" s="16"/>
      <c r="T154" s="16"/>
      <c r="U154" s="16"/>
      <c r="V154" s="16"/>
      <c r="W154" s="16"/>
      <c r="X154" s="16"/>
      <c r="Y154" s="16"/>
      <c r="Z154" s="16"/>
    </row>
    <row r="155">
      <c r="A155" s="16"/>
      <c r="B155" s="16"/>
      <c r="C155" s="17"/>
      <c r="D155" s="17"/>
      <c r="E155" s="17"/>
      <c r="F155" s="17"/>
      <c r="G155" s="17"/>
      <c r="H155" s="17"/>
      <c r="I155" s="16"/>
      <c r="J155" s="16"/>
      <c r="K155" s="16"/>
      <c r="L155" s="16"/>
      <c r="M155" s="16"/>
      <c r="N155" s="16"/>
      <c r="O155" s="16"/>
      <c r="P155" s="16"/>
      <c r="Q155" s="16"/>
      <c r="R155" s="16"/>
      <c r="S155" s="16"/>
      <c r="T155" s="16"/>
      <c r="U155" s="16"/>
      <c r="V155" s="16"/>
      <c r="W155" s="16"/>
      <c r="X155" s="16"/>
      <c r="Y155" s="16"/>
      <c r="Z155" s="16"/>
    </row>
    <row r="156">
      <c r="A156" s="16"/>
      <c r="B156" s="16"/>
      <c r="C156" s="17"/>
      <c r="D156" s="17"/>
      <c r="E156" s="17"/>
      <c r="F156" s="17"/>
      <c r="G156" s="17"/>
      <c r="H156" s="17"/>
      <c r="I156" s="16"/>
      <c r="J156" s="16"/>
      <c r="K156" s="16"/>
      <c r="L156" s="16"/>
      <c r="M156" s="16"/>
      <c r="N156" s="16"/>
      <c r="O156" s="16"/>
      <c r="P156" s="16"/>
      <c r="Q156" s="16"/>
      <c r="R156" s="16"/>
      <c r="S156" s="16"/>
      <c r="T156" s="16"/>
      <c r="U156" s="16"/>
      <c r="V156" s="16"/>
      <c r="W156" s="16"/>
      <c r="X156" s="16"/>
      <c r="Y156" s="16"/>
      <c r="Z156" s="16"/>
    </row>
    <row r="157">
      <c r="A157" s="16"/>
      <c r="B157" s="16"/>
      <c r="C157" s="17"/>
      <c r="D157" s="17"/>
      <c r="E157" s="17"/>
      <c r="F157" s="17"/>
      <c r="G157" s="17"/>
      <c r="H157" s="17"/>
      <c r="I157" s="16"/>
      <c r="J157" s="16"/>
      <c r="K157" s="16"/>
      <c r="L157" s="16"/>
      <c r="M157" s="16"/>
      <c r="N157" s="16"/>
      <c r="O157" s="16"/>
      <c r="P157" s="16"/>
      <c r="Q157" s="16"/>
      <c r="R157" s="16"/>
      <c r="S157" s="16"/>
      <c r="T157" s="16"/>
      <c r="U157" s="16"/>
      <c r="V157" s="16"/>
      <c r="W157" s="16"/>
      <c r="X157" s="16"/>
      <c r="Y157" s="16"/>
      <c r="Z157" s="16"/>
    </row>
    <row r="158">
      <c r="A158" s="16"/>
      <c r="B158" s="16"/>
      <c r="C158" s="17"/>
      <c r="D158" s="17"/>
      <c r="E158" s="17"/>
      <c r="F158" s="17"/>
      <c r="G158" s="17"/>
      <c r="H158" s="17"/>
      <c r="I158" s="16"/>
      <c r="J158" s="16"/>
      <c r="K158" s="16"/>
      <c r="L158" s="16"/>
      <c r="M158" s="16"/>
      <c r="N158" s="16"/>
      <c r="O158" s="16"/>
      <c r="P158" s="16"/>
      <c r="Q158" s="16"/>
      <c r="R158" s="16"/>
      <c r="S158" s="16"/>
      <c r="T158" s="16"/>
      <c r="U158" s="16"/>
      <c r="V158" s="16"/>
      <c r="W158" s="16"/>
      <c r="X158" s="16"/>
      <c r="Y158" s="16"/>
      <c r="Z158" s="16"/>
    </row>
    <row r="159">
      <c r="A159" s="16"/>
      <c r="B159" s="16"/>
      <c r="C159" s="17"/>
      <c r="D159" s="17"/>
      <c r="E159" s="17"/>
      <c r="F159" s="17"/>
      <c r="G159" s="17"/>
      <c r="H159" s="17"/>
      <c r="I159" s="16"/>
      <c r="J159" s="16"/>
      <c r="K159" s="16"/>
      <c r="L159" s="16"/>
      <c r="M159" s="16"/>
      <c r="N159" s="16"/>
      <c r="O159" s="16"/>
      <c r="P159" s="16"/>
      <c r="Q159" s="16"/>
      <c r="R159" s="16"/>
      <c r="S159" s="16"/>
      <c r="T159" s="16"/>
      <c r="U159" s="16"/>
      <c r="V159" s="16"/>
      <c r="W159" s="16"/>
      <c r="X159" s="16"/>
      <c r="Y159" s="16"/>
      <c r="Z159" s="16"/>
    </row>
    <row r="160">
      <c r="A160" s="16"/>
      <c r="B160" s="16"/>
      <c r="C160" s="17"/>
      <c r="D160" s="17"/>
      <c r="E160" s="17"/>
      <c r="F160" s="17"/>
      <c r="G160" s="17"/>
      <c r="H160" s="17"/>
      <c r="I160" s="16"/>
      <c r="J160" s="16"/>
      <c r="K160" s="16"/>
      <c r="L160" s="16"/>
      <c r="M160" s="16"/>
      <c r="N160" s="16"/>
      <c r="O160" s="16"/>
      <c r="P160" s="16"/>
      <c r="Q160" s="16"/>
      <c r="R160" s="16"/>
      <c r="S160" s="16"/>
      <c r="T160" s="16"/>
      <c r="U160" s="16"/>
      <c r="V160" s="16"/>
      <c r="W160" s="16"/>
      <c r="X160" s="16"/>
      <c r="Y160" s="16"/>
      <c r="Z160" s="16"/>
    </row>
    <row r="161">
      <c r="A161" s="16"/>
      <c r="B161" s="16"/>
      <c r="C161" s="17"/>
      <c r="D161" s="17"/>
      <c r="E161" s="17"/>
      <c r="F161" s="17"/>
      <c r="G161" s="17"/>
      <c r="H161" s="17"/>
      <c r="I161" s="16"/>
      <c r="J161" s="16"/>
      <c r="K161" s="16"/>
      <c r="L161" s="16"/>
      <c r="M161" s="16"/>
      <c r="N161" s="16"/>
      <c r="O161" s="16"/>
      <c r="P161" s="16"/>
      <c r="Q161" s="16"/>
      <c r="R161" s="16"/>
      <c r="S161" s="16"/>
      <c r="T161" s="16"/>
      <c r="U161" s="16"/>
      <c r="V161" s="16"/>
      <c r="W161" s="16"/>
      <c r="X161" s="16"/>
      <c r="Y161" s="16"/>
      <c r="Z161" s="16"/>
    </row>
    <row r="162">
      <c r="A162" s="16"/>
      <c r="B162" s="16"/>
      <c r="C162" s="17"/>
      <c r="D162" s="17"/>
      <c r="E162" s="17"/>
      <c r="F162" s="17"/>
      <c r="G162" s="17"/>
      <c r="H162" s="17"/>
      <c r="I162" s="16"/>
      <c r="J162" s="16"/>
      <c r="K162" s="16"/>
      <c r="L162" s="16"/>
      <c r="M162" s="16"/>
      <c r="N162" s="16"/>
      <c r="O162" s="16"/>
      <c r="P162" s="16"/>
      <c r="Q162" s="16"/>
      <c r="R162" s="16"/>
      <c r="S162" s="16"/>
      <c r="T162" s="16"/>
      <c r="U162" s="16"/>
      <c r="V162" s="16"/>
      <c r="W162" s="16"/>
      <c r="X162" s="16"/>
      <c r="Y162" s="16"/>
      <c r="Z162" s="16"/>
    </row>
    <row r="163">
      <c r="A163" s="16"/>
      <c r="B163" s="16"/>
      <c r="C163" s="17"/>
      <c r="D163" s="17"/>
      <c r="E163" s="17"/>
      <c r="F163" s="17"/>
      <c r="G163" s="17"/>
      <c r="H163" s="17"/>
      <c r="I163" s="16"/>
      <c r="J163" s="16"/>
      <c r="K163" s="16"/>
      <c r="L163" s="16"/>
      <c r="M163" s="16"/>
      <c r="N163" s="16"/>
      <c r="O163" s="16"/>
      <c r="P163" s="16"/>
      <c r="Q163" s="16"/>
      <c r="R163" s="16"/>
      <c r="S163" s="16"/>
      <c r="T163" s="16"/>
      <c r="U163" s="16"/>
      <c r="V163" s="16"/>
      <c r="W163" s="16"/>
      <c r="X163" s="16"/>
      <c r="Y163" s="16"/>
      <c r="Z163" s="16"/>
    </row>
    <row r="164">
      <c r="A164" s="16"/>
      <c r="B164" s="16"/>
      <c r="C164" s="17"/>
      <c r="D164" s="17"/>
      <c r="E164" s="17"/>
      <c r="F164" s="17"/>
      <c r="G164" s="17"/>
      <c r="H164" s="17"/>
      <c r="I164" s="16"/>
      <c r="J164" s="16"/>
      <c r="K164" s="16"/>
      <c r="L164" s="16"/>
      <c r="M164" s="16"/>
      <c r="N164" s="16"/>
      <c r="O164" s="16"/>
      <c r="P164" s="16"/>
      <c r="Q164" s="16"/>
      <c r="R164" s="16"/>
      <c r="S164" s="16"/>
      <c r="T164" s="16"/>
      <c r="U164" s="16"/>
      <c r="V164" s="16"/>
      <c r="W164" s="16"/>
      <c r="X164" s="16"/>
      <c r="Y164" s="16"/>
      <c r="Z164" s="16"/>
    </row>
    <row r="165">
      <c r="A165" s="16"/>
      <c r="B165" s="16"/>
      <c r="C165" s="17"/>
      <c r="D165" s="17"/>
      <c r="E165" s="17"/>
      <c r="F165" s="17"/>
      <c r="G165" s="17"/>
      <c r="H165" s="17"/>
      <c r="I165" s="16"/>
      <c r="J165" s="16"/>
      <c r="K165" s="16"/>
      <c r="L165" s="16"/>
      <c r="M165" s="16"/>
      <c r="N165" s="16"/>
      <c r="O165" s="16"/>
      <c r="P165" s="16"/>
      <c r="Q165" s="16"/>
      <c r="R165" s="16"/>
      <c r="S165" s="16"/>
      <c r="T165" s="16"/>
      <c r="U165" s="16"/>
      <c r="V165" s="16"/>
      <c r="W165" s="16"/>
      <c r="X165" s="16"/>
      <c r="Y165" s="16"/>
      <c r="Z165" s="16"/>
    </row>
    <row r="166">
      <c r="A166" s="16"/>
      <c r="B166" s="16"/>
      <c r="C166" s="17"/>
      <c r="D166" s="17"/>
      <c r="E166" s="17"/>
      <c r="F166" s="17"/>
      <c r="G166" s="17"/>
      <c r="H166" s="17"/>
      <c r="I166" s="16"/>
      <c r="J166" s="16"/>
      <c r="K166" s="16"/>
      <c r="L166" s="16"/>
      <c r="M166" s="16"/>
      <c r="N166" s="16"/>
      <c r="O166" s="16"/>
      <c r="P166" s="16"/>
      <c r="Q166" s="16"/>
      <c r="R166" s="16"/>
      <c r="S166" s="16"/>
      <c r="T166" s="16"/>
      <c r="U166" s="16"/>
      <c r="V166" s="16"/>
      <c r="W166" s="16"/>
      <c r="X166" s="16"/>
      <c r="Y166" s="16"/>
      <c r="Z166" s="16"/>
    </row>
    <row r="167">
      <c r="A167" s="16"/>
      <c r="B167" s="16"/>
      <c r="C167" s="17"/>
      <c r="D167" s="17"/>
      <c r="E167" s="17"/>
      <c r="F167" s="17"/>
      <c r="G167" s="17"/>
      <c r="H167" s="17"/>
      <c r="I167" s="16"/>
      <c r="J167" s="16"/>
      <c r="K167" s="16"/>
      <c r="L167" s="16"/>
      <c r="M167" s="16"/>
      <c r="N167" s="16"/>
      <c r="O167" s="16"/>
      <c r="P167" s="16"/>
      <c r="Q167" s="16"/>
      <c r="R167" s="16"/>
      <c r="S167" s="16"/>
      <c r="T167" s="16"/>
      <c r="U167" s="16"/>
      <c r="V167" s="16"/>
      <c r="W167" s="16"/>
      <c r="X167" s="16"/>
      <c r="Y167" s="16"/>
      <c r="Z167" s="16"/>
    </row>
    <row r="168">
      <c r="A168" s="16"/>
      <c r="B168" s="16"/>
      <c r="C168" s="17"/>
      <c r="D168" s="17"/>
      <c r="E168" s="17"/>
      <c r="F168" s="17"/>
      <c r="G168" s="17"/>
      <c r="H168" s="17"/>
      <c r="I168" s="16"/>
      <c r="J168" s="16"/>
      <c r="K168" s="16"/>
      <c r="L168" s="16"/>
      <c r="M168" s="16"/>
      <c r="N168" s="16"/>
      <c r="O168" s="16"/>
      <c r="P168" s="16"/>
      <c r="Q168" s="16"/>
      <c r="R168" s="16"/>
      <c r="S168" s="16"/>
      <c r="T168" s="16"/>
      <c r="U168" s="16"/>
      <c r="V168" s="16"/>
      <c r="W168" s="16"/>
      <c r="X168" s="16"/>
      <c r="Y168" s="16"/>
      <c r="Z168" s="16"/>
    </row>
    <row r="169">
      <c r="A169" s="16"/>
      <c r="B169" s="16"/>
      <c r="C169" s="17"/>
      <c r="D169" s="17"/>
      <c r="E169" s="17"/>
      <c r="F169" s="17"/>
      <c r="G169" s="17"/>
      <c r="H169" s="17"/>
      <c r="I169" s="16"/>
      <c r="J169" s="16"/>
      <c r="K169" s="16"/>
      <c r="L169" s="16"/>
      <c r="M169" s="16"/>
      <c r="N169" s="16"/>
      <c r="O169" s="16"/>
      <c r="P169" s="16"/>
      <c r="Q169" s="16"/>
      <c r="R169" s="16"/>
      <c r="S169" s="16"/>
      <c r="T169" s="16"/>
      <c r="U169" s="16"/>
      <c r="V169" s="16"/>
      <c r="W169" s="16"/>
      <c r="X169" s="16"/>
      <c r="Y169" s="16"/>
      <c r="Z169" s="16"/>
    </row>
    <row r="170">
      <c r="A170" s="16"/>
      <c r="B170" s="16"/>
      <c r="C170" s="17"/>
      <c r="D170" s="17"/>
      <c r="E170" s="17"/>
      <c r="F170" s="17"/>
      <c r="G170" s="17"/>
      <c r="H170" s="17"/>
      <c r="I170" s="16"/>
      <c r="J170" s="16"/>
      <c r="K170" s="16"/>
      <c r="L170" s="16"/>
      <c r="M170" s="16"/>
      <c r="N170" s="16"/>
      <c r="O170" s="16"/>
      <c r="P170" s="16"/>
      <c r="Q170" s="16"/>
      <c r="R170" s="16"/>
      <c r="S170" s="16"/>
      <c r="T170" s="16"/>
      <c r="U170" s="16"/>
      <c r="V170" s="16"/>
      <c r="W170" s="16"/>
      <c r="X170" s="16"/>
      <c r="Y170" s="16"/>
      <c r="Z170" s="16"/>
    </row>
    <row r="171">
      <c r="A171" s="16"/>
      <c r="B171" s="16"/>
      <c r="C171" s="17"/>
      <c r="D171" s="17"/>
      <c r="E171" s="17"/>
      <c r="F171" s="17"/>
      <c r="G171" s="17"/>
      <c r="H171" s="17"/>
      <c r="I171" s="16"/>
      <c r="J171" s="16"/>
      <c r="K171" s="16"/>
      <c r="L171" s="16"/>
      <c r="M171" s="16"/>
      <c r="N171" s="16"/>
      <c r="O171" s="16"/>
      <c r="P171" s="16"/>
      <c r="Q171" s="16"/>
      <c r="R171" s="16"/>
      <c r="S171" s="16"/>
      <c r="T171" s="16"/>
      <c r="U171" s="16"/>
      <c r="V171" s="16"/>
      <c r="W171" s="16"/>
      <c r="X171" s="16"/>
      <c r="Y171" s="16"/>
      <c r="Z171" s="16"/>
    </row>
    <row r="172">
      <c r="A172" s="16"/>
      <c r="B172" s="16"/>
      <c r="C172" s="17"/>
      <c r="D172" s="17"/>
      <c r="E172" s="17"/>
      <c r="F172" s="17"/>
      <c r="G172" s="17"/>
      <c r="H172" s="17"/>
      <c r="I172" s="16"/>
      <c r="J172" s="16"/>
      <c r="K172" s="16"/>
      <c r="L172" s="16"/>
      <c r="M172" s="16"/>
      <c r="N172" s="16"/>
      <c r="O172" s="16"/>
      <c r="P172" s="16"/>
      <c r="Q172" s="16"/>
      <c r="R172" s="16"/>
      <c r="S172" s="16"/>
      <c r="T172" s="16"/>
      <c r="U172" s="16"/>
      <c r="V172" s="16"/>
      <c r="W172" s="16"/>
      <c r="X172" s="16"/>
      <c r="Y172" s="16"/>
      <c r="Z172" s="16"/>
    </row>
    <row r="173">
      <c r="A173" s="16"/>
      <c r="B173" s="16"/>
      <c r="C173" s="17"/>
      <c r="D173" s="17"/>
      <c r="E173" s="17"/>
      <c r="F173" s="17"/>
      <c r="G173" s="17"/>
      <c r="H173" s="17"/>
      <c r="I173" s="16"/>
      <c r="J173" s="16"/>
      <c r="K173" s="16"/>
      <c r="L173" s="16"/>
      <c r="M173" s="16"/>
      <c r="N173" s="16"/>
      <c r="O173" s="16"/>
      <c r="P173" s="16"/>
      <c r="Q173" s="16"/>
      <c r="R173" s="16"/>
      <c r="S173" s="16"/>
      <c r="T173" s="16"/>
      <c r="U173" s="16"/>
      <c r="V173" s="16"/>
      <c r="W173" s="16"/>
      <c r="X173" s="16"/>
      <c r="Y173" s="16"/>
      <c r="Z173" s="16"/>
    </row>
    <row r="174">
      <c r="A174" s="16"/>
      <c r="B174" s="16"/>
      <c r="C174" s="17"/>
      <c r="D174" s="17"/>
      <c r="E174" s="17"/>
      <c r="F174" s="17"/>
      <c r="G174" s="17"/>
      <c r="H174" s="17"/>
      <c r="I174" s="16"/>
      <c r="J174" s="16"/>
      <c r="K174" s="16"/>
      <c r="L174" s="16"/>
      <c r="M174" s="16"/>
      <c r="N174" s="16"/>
      <c r="O174" s="16"/>
      <c r="P174" s="16"/>
      <c r="Q174" s="16"/>
      <c r="R174" s="16"/>
      <c r="S174" s="16"/>
      <c r="T174" s="16"/>
      <c r="U174" s="16"/>
      <c r="V174" s="16"/>
      <c r="W174" s="16"/>
      <c r="X174" s="16"/>
      <c r="Y174" s="16"/>
      <c r="Z174" s="16"/>
    </row>
    <row r="175">
      <c r="A175" s="16"/>
      <c r="B175" s="16"/>
      <c r="C175" s="17"/>
      <c r="D175" s="17"/>
      <c r="E175" s="17"/>
      <c r="F175" s="17"/>
      <c r="G175" s="17"/>
      <c r="H175" s="17"/>
      <c r="I175" s="16"/>
      <c r="J175" s="16"/>
      <c r="K175" s="16"/>
      <c r="L175" s="16"/>
      <c r="M175" s="16"/>
      <c r="N175" s="16"/>
      <c r="O175" s="16"/>
      <c r="P175" s="16"/>
      <c r="Q175" s="16"/>
      <c r="R175" s="16"/>
      <c r="S175" s="16"/>
      <c r="T175" s="16"/>
      <c r="U175" s="16"/>
      <c r="V175" s="16"/>
      <c r="W175" s="16"/>
      <c r="X175" s="16"/>
      <c r="Y175" s="16"/>
      <c r="Z175" s="16"/>
    </row>
    <row r="176">
      <c r="A176" s="16"/>
      <c r="B176" s="16"/>
      <c r="C176" s="17"/>
      <c r="D176" s="17"/>
      <c r="E176" s="17"/>
      <c r="F176" s="17"/>
      <c r="G176" s="17"/>
      <c r="H176" s="17"/>
      <c r="I176" s="16"/>
      <c r="J176" s="16"/>
      <c r="K176" s="16"/>
      <c r="L176" s="16"/>
      <c r="M176" s="16"/>
      <c r="N176" s="16"/>
      <c r="O176" s="16"/>
      <c r="P176" s="16"/>
      <c r="Q176" s="16"/>
      <c r="R176" s="16"/>
      <c r="S176" s="16"/>
      <c r="T176" s="16"/>
      <c r="U176" s="16"/>
      <c r="V176" s="16"/>
      <c r="W176" s="16"/>
      <c r="X176" s="16"/>
      <c r="Y176" s="16"/>
      <c r="Z176" s="16"/>
    </row>
    <row r="177">
      <c r="A177" s="16"/>
      <c r="B177" s="16"/>
      <c r="C177" s="17"/>
      <c r="D177" s="17"/>
      <c r="E177" s="17"/>
      <c r="F177" s="17"/>
      <c r="G177" s="17"/>
      <c r="H177" s="17"/>
      <c r="I177" s="16"/>
      <c r="J177" s="16"/>
      <c r="K177" s="16"/>
      <c r="L177" s="16"/>
      <c r="M177" s="16"/>
      <c r="N177" s="16"/>
      <c r="O177" s="16"/>
      <c r="P177" s="16"/>
      <c r="Q177" s="16"/>
      <c r="R177" s="16"/>
      <c r="S177" s="16"/>
      <c r="T177" s="16"/>
      <c r="U177" s="16"/>
      <c r="V177" s="16"/>
      <c r="W177" s="16"/>
      <c r="X177" s="16"/>
      <c r="Y177" s="16"/>
      <c r="Z177" s="16"/>
    </row>
    <row r="178">
      <c r="A178" s="16"/>
      <c r="B178" s="16"/>
      <c r="C178" s="17"/>
      <c r="D178" s="17"/>
      <c r="E178" s="17"/>
      <c r="F178" s="17"/>
      <c r="G178" s="17"/>
      <c r="H178" s="17"/>
      <c r="I178" s="16"/>
      <c r="J178" s="16"/>
      <c r="K178" s="16"/>
      <c r="L178" s="16"/>
      <c r="M178" s="16"/>
      <c r="N178" s="16"/>
      <c r="O178" s="16"/>
      <c r="P178" s="16"/>
      <c r="Q178" s="16"/>
      <c r="R178" s="16"/>
      <c r="S178" s="16"/>
      <c r="T178" s="16"/>
      <c r="U178" s="16"/>
      <c r="V178" s="16"/>
      <c r="W178" s="16"/>
      <c r="X178" s="16"/>
      <c r="Y178" s="16"/>
      <c r="Z178" s="16"/>
    </row>
    <row r="179">
      <c r="A179" s="16"/>
      <c r="B179" s="16"/>
      <c r="C179" s="17"/>
      <c r="D179" s="17"/>
      <c r="E179" s="17"/>
      <c r="F179" s="17"/>
      <c r="G179" s="17"/>
      <c r="H179" s="17"/>
      <c r="I179" s="16"/>
      <c r="J179" s="16"/>
      <c r="K179" s="16"/>
      <c r="L179" s="16"/>
      <c r="M179" s="16"/>
      <c r="N179" s="16"/>
      <c r="O179" s="16"/>
      <c r="P179" s="16"/>
      <c r="Q179" s="16"/>
      <c r="R179" s="16"/>
      <c r="S179" s="16"/>
      <c r="T179" s="16"/>
      <c r="U179" s="16"/>
      <c r="V179" s="16"/>
      <c r="W179" s="16"/>
      <c r="X179" s="16"/>
      <c r="Y179" s="16"/>
      <c r="Z179" s="16"/>
    </row>
    <row r="180">
      <c r="A180" s="16"/>
      <c r="B180" s="16"/>
      <c r="C180" s="17"/>
      <c r="D180" s="17"/>
      <c r="E180" s="17"/>
      <c r="F180" s="17"/>
      <c r="G180" s="17"/>
      <c r="H180" s="17"/>
      <c r="I180" s="16"/>
      <c r="J180" s="16"/>
      <c r="K180" s="16"/>
      <c r="L180" s="16"/>
      <c r="M180" s="16"/>
      <c r="N180" s="16"/>
      <c r="O180" s="16"/>
      <c r="P180" s="16"/>
      <c r="Q180" s="16"/>
      <c r="R180" s="16"/>
      <c r="S180" s="16"/>
      <c r="T180" s="16"/>
      <c r="U180" s="16"/>
      <c r="V180" s="16"/>
      <c r="W180" s="16"/>
      <c r="X180" s="16"/>
      <c r="Y180" s="16"/>
      <c r="Z180" s="16"/>
    </row>
    <row r="181">
      <c r="A181" s="16"/>
      <c r="B181" s="16"/>
      <c r="C181" s="17"/>
      <c r="D181" s="17"/>
      <c r="E181" s="17"/>
      <c r="F181" s="17"/>
      <c r="G181" s="17"/>
      <c r="H181" s="17"/>
      <c r="I181" s="16"/>
      <c r="J181" s="16"/>
      <c r="K181" s="16"/>
      <c r="L181" s="16"/>
      <c r="M181" s="16"/>
      <c r="N181" s="16"/>
      <c r="O181" s="16"/>
      <c r="P181" s="16"/>
      <c r="Q181" s="16"/>
      <c r="R181" s="16"/>
      <c r="S181" s="16"/>
      <c r="T181" s="16"/>
      <c r="U181" s="16"/>
      <c r="V181" s="16"/>
      <c r="W181" s="16"/>
      <c r="X181" s="16"/>
      <c r="Y181" s="16"/>
      <c r="Z181" s="16"/>
    </row>
    <row r="182">
      <c r="A182" s="16"/>
      <c r="B182" s="16"/>
      <c r="C182" s="17"/>
      <c r="D182" s="17"/>
      <c r="E182" s="17"/>
      <c r="F182" s="17"/>
      <c r="G182" s="17"/>
      <c r="H182" s="17"/>
      <c r="I182" s="16"/>
      <c r="J182" s="16"/>
      <c r="K182" s="16"/>
      <c r="L182" s="16"/>
      <c r="M182" s="16"/>
      <c r="N182" s="16"/>
      <c r="O182" s="16"/>
      <c r="P182" s="16"/>
      <c r="Q182" s="16"/>
      <c r="R182" s="16"/>
      <c r="S182" s="16"/>
      <c r="T182" s="16"/>
      <c r="U182" s="16"/>
      <c r="V182" s="16"/>
      <c r="W182" s="16"/>
      <c r="X182" s="16"/>
      <c r="Y182" s="16"/>
      <c r="Z182" s="16"/>
    </row>
    <row r="183">
      <c r="A183" s="16"/>
      <c r="B183" s="16"/>
      <c r="C183" s="17"/>
      <c r="D183" s="17"/>
      <c r="E183" s="17"/>
      <c r="F183" s="17"/>
      <c r="G183" s="17"/>
      <c r="H183" s="17"/>
      <c r="I183" s="16"/>
      <c r="J183" s="16"/>
      <c r="K183" s="16"/>
      <c r="L183" s="16"/>
      <c r="M183" s="16"/>
      <c r="N183" s="16"/>
      <c r="O183" s="16"/>
      <c r="P183" s="16"/>
      <c r="Q183" s="16"/>
      <c r="R183" s="16"/>
      <c r="S183" s="16"/>
      <c r="T183" s="16"/>
      <c r="U183" s="16"/>
      <c r="V183" s="16"/>
      <c r="W183" s="16"/>
      <c r="X183" s="16"/>
      <c r="Y183" s="16"/>
      <c r="Z183" s="16"/>
    </row>
    <row r="184">
      <c r="A184" s="16"/>
      <c r="B184" s="16"/>
      <c r="C184" s="17"/>
      <c r="D184" s="17"/>
      <c r="E184" s="17"/>
      <c r="F184" s="17"/>
      <c r="G184" s="17"/>
      <c r="H184" s="17"/>
      <c r="I184" s="16"/>
      <c r="J184" s="16"/>
      <c r="K184" s="16"/>
      <c r="L184" s="16"/>
      <c r="M184" s="16"/>
      <c r="N184" s="16"/>
      <c r="O184" s="16"/>
      <c r="P184" s="16"/>
      <c r="Q184" s="16"/>
      <c r="R184" s="16"/>
      <c r="S184" s="16"/>
      <c r="T184" s="16"/>
      <c r="U184" s="16"/>
      <c r="V184" s="16"/>
      <c r="W184" s="16"/>
      <c r="X184" s="16"/>
      <c r="Y184" s="16"/>
      <c r="Z184" s="16"/>
    </row>
    <row r="185">
      <c r="A185" s="16"/>
      <c r="B185" s="16"/>
      <c r="C185" s="17"/>
      <c r="D185" s="17"/>
      <c r="E185" s="17"/>
      <c r="F185" s="17"/>
      <c r="G185" s="17"/>
      <c r="H185" s="17"/>
      <c r="I185" s="16"/>
      <c r="J185" s="16"/>
      <c r="K185" s="16"/>
      <c r="L185" s="16"/>
      <c r="M185" s="16"/>
      <c r="N185" s="16"/>
      <c r="O185" s="16"/>
      <c r="P185" s="16"/>
      <c r="Q185" s="16"/>
      <c r="R185" s="16"/>
      <c r="S185" s="16"/>
      <c r="T185" s="16"/>
      <c r="U185" s="16"/>
      <c r="V185" s="16"/>
      <c r="W185" s="16"/>
      <c r="X185" s="16"/>
      <c r="Y185" s="16"/>
      <c r="Z185" s="16"/>
    </row>
    <row r="186">
      <c r="A186" s="16"/>
      <c r="B186" s="16"/>
      <c r="C186" s="17"/>
      <c r="D186" s="17"/>
      <c r="E186" s="17"/>
      <c r="F186" s="17"/>
      <c r="G186" s="17"/>
      <c r="H186" s="17"/>
      <c r="I186" s="16"/>
      <c r="J186" s="16"/>
      <c r="K186" s="16"/>
      <c r="L186" s="16"/>
      <c r="M186" s="16"/>
      <c r="N186" s="16"/>
      <c r="O186" s="16"/>
      <c r="P186" s="16"/>
      <c r="Q186" s="16"/>
      <c r="R186" s="16"/>
      <c r="S186" s="16"/>
      <c r="T186" s="16"/>
      <c r="U186" s="16"/>
      <c r="V186" s="16"/>
      <c r="W186" s="16"/>
      <c r="X186" s="16"/>
      <c r="Y186" s="16"/>
      <c r="Z186" s="16"/>
    </row>
    <row r="187">
      <c r="A187" s="16"/>
      <c r="B187" s="16"/>
      <c r="C187" s="17"/>
      <c r="D187" s="17"/>
      <c r="E187" s="17"/>
      <c r="F187" s="17"/>
      <c r="G187" s="17"/>
      <c r="H187" s="17"/>
      <c r="I187" s="16"/>
      <c r="J187" s="16"/>
      <c r="K187" s="16"/>
      <c r="L187" s="16"/>
      <c r="M187" s="16"/>
      <c r="N187" s="16"/>
      <c r="O187" s="16"/>
      <c r="P187" s="16"/>
      <c r="Q187" s="16"/>
      <c r="R187" s="16"/>
      <c r="S187" s="16"/>
      <c r="T187" s="16"/>
      <c r="U187" s="16"/>
      <c r="V187" s="16"/>
      <c r="W187" s="16"/>
      <c r="X187" s="16"/>
      <c r="Y187" s="16"/>
      <c r="Z187" s="16"/>
    </row>
    <row r="188">
      <c r="A188" s="16"/>
      <c r="B188" s="16"/>
      <c r="C188" s="17"/>
      <c r="D188" s="17"/>
      <c r="E188" s="17"/>
      <c r="F188" s="17"/>
      <c r="G188" s="17"/>
      <c r="H188" s="17"/>
      <c r="I188" s="16"/>
      <c r="J188" s="16"/>
      <c r="K188" s="16"/>
      <c r="L188" s="16"/>
      <c r="M188" s="16"/>
      <c r="N188" s="16"/>
      <c r="O188" s="16"/>
      <c r="P188" s="16"/>
      <c r="Q188" s="16"/>
      <c r="R188" s="16"/>
      <c r="S188" s="16"/>
      <c r="T188" s="16"/>
      <c r="U188" s="16"/>
      <c r="V188" s="16"/>
      <c r="W188" s="16"/>
      <c r="X188" s="16"/>
      <c r="Y188" s="16"/>
      <c r="Z188" s="16"/>
    </row>
    <row r="189">
      <c r="A189" s="16"/>
      <c r="B189" s="16"/>
      <c r="C189" s="17"/>
      <c r="D189" s="17"/>
      <c r="E189" s="17"/>
      <c r="F189" s="17"/>
      <c r="G189" s="17"/>
      <c r="H189" s="17"/>
      <c r="I189" s="16"/>
      <c r="J189" s="16"/>
      <c r="K189" s="16"/>
      <c r="L189" s="16"/>
      <c r="M189" s="16"/>
      <c r="N189" s="16"/>
      <c r="O189" s="16"/>
      <c r="P189" s="16"/>
      <c r="Q189" s="16"/>
      <c r="R189" s="16"/>
      <c r="S189" s="16"/>
      <c r="T189" s="16"/>
      <c r="U189" s="16"/>
      <c r="V189" s="16"/>
      <c r="W189" s="16"/>
      <c r="X189" s="16"/>
      <c r="Y189" s="16"/>
      <c r="Z189" s="16"/>
    </row>
    <row r="190">
      <c r="A190" s="16"/>
      <c r="B190" s="16"/>
      <c r="C190" s="17"/>
      <c r="D190" s="17"/>
      <c r="E190" s="17"/>
      <c r="F190" s="17"/>
      <c r="G190" s="17"/>
      <c r="H190" s="17"/>
      <c r="I190" s="16"/>
      <c r="J190" s="16"/>
      <c r="K190" s="16"/>
      <c r="L190" s="16"/>
      <c r="M190" s="16"/>
      <c r="N190" s="16"/>
      <c r="O190" s="16"/>
      <c r="P190" s="16"/>
      <c r="Q190" s="16"/>
      <c r="R190" s="16"/>
      <c r="S190" s="16"/>
      <c r="T190" s="16"/>
      <c r="U190" s="16"/>
      <c r="V190" s="16"/>
      <c r="W190" s="16"/>
      <c r="X190" s="16"/>
      <c r="Y190" s="16"/>
      <c r="Z190" s="16"/>
    </row>
    <row r="191">
      <c r="A191" s="16"/>
      <c r="B191" s="16"/>
      <c r="C191" s="17"/>
      <c r="D191" s="17"/>
      <c r="E191" s="17"/>
      <c r="F191" s="17"/>
      <c r="G191" s="17"/>
      <c r="H191" s="17"/>
      <c r="I191" s="16"/>
      <c r="J191" s="16"/>
      <c r="K191" s="16"/>
      <c r="L191" s="16"/>
      <c r="M191" s="16"/>
      <c r="N191" s="16"/>
      <c r="O191" s="16"/>
      <c r="P191" s="16"/>
      <c r="Q191" s="16"/>
      <c r="R191" s="16"/>
      <c r="S191" s="16"/>
      <c r="T191" s="16"/>
      <c r="U191" s="16"/>
      <c r="V191" s="16"/>
      <c r="W191" s="16"/>
      <c r="X191" s="16"/>
      <c r="Y191" s="16"/>
      <c r="Z191" s="16"/>
    </row>
    <row r="192">
      <c r="A192" s="16"/>
      <c r="B192" s="16"/>
      <c r="C192" s="17"/>
      <c r="D192" s="17"/>
      <c r="E192" s="17"/>
      <c r="F192" s="17"/>
      <c r="G192" s="17"/>
      <c r="H192" s="17"/>
      <c r="I192" s="16"/>
      <c r="J192" s="16"/>
      <c r="K192" s="16"/>
      <c r="L192" s="16"/>
      <c r="M192" s="16"/>
      <c r="N192" s="16"/>
      <c r="O192" s="16"/>
      <c r="P192" s="16"/>
      <c r="Q192" s="16"/>
      <c r="R192" s="16"/>
      <c r="S192" s="16"/>
      <c r="T192" s="16"/>
      <c r="U192" s="16"/>
      <c r="V192" s="16"/>
      <c r="W192" s="16"/>
      <c r="X192" s="16"/>
      <c r="Y192" s="16"/>
      <c r="Z192" s="16"/>
    </row>
    <row r="193">
      <c r="A193" s="16"/>
      <c r="B193" s="16"/>
      <c r="C193" s="17"/>
      <c r="D193" s="17"/>
      <c r="E193" s="17"/>
      <c r="F193" s="17"/>
      <c r="G193" s="17"/>
      <c r="H193" s="17"/>
      <c r="I193" s="16"/>
      <c r="J193" s="16"/>
      <c r="K193" s="16"/>
      <c r="L193" s="16"/>
      <c r="M193" s="16"/>
      <c r="N193" s="16"/>
      <c r="O193" s="16"/>
      <c r="P193" s="16"/>
      <c r="Q193" s="16"/>
      <c r="R193" s="16"/>
      <c r="S193" s="16"/>
      <c r="T193" s="16"/>
      <c r="U193" s="16"/>
      <c r="V193" s="16"/>
      <c r="W193" s="16"/>
      <c r="X193" s="16"/>
      <c r="Y193" s="16"/>
      <c r="Z193" s="16"/>
    </row>
    <row r="194">
      <c r="A194" s="16"/>
      <c r="B194" s="16"/>
      <c r="C194" s="17"/>
      <c r="D194" s="17"/>
      <c r="E194" s="17"/>
      <c r="F194" s="17"/>
      <c r="G194" s="17"/>
      <c r="H194" s="17"/>
      <c r="I194" s="16"/>
      <c r="J194" s="16"/>
      <c r="K194" s="16"/>
      <c r="L194" s="16"/>
      <c r="M194" s="16"/>
      <c r="N194" s="16"/>
      <c r="O194" s="16"/>
      <c r="P194" s="16"/>
      <c r="Q194" s="16"/>
      <c r="R194" s="16"/>
      <c r="S194" s="16"/>
      <c r="T194" s="16"/>
      <c r="U194" s="16"/>
      <c r="V194" s="16"/>
      <c r="W194" s="16"/>
      <c r="X194" s="16"/>
      <c r="Y194" s="16"/>
      <c r="Z194" s="16"/>
    </row>
    <row r="195">
      <c r="A195" s="16"/>
      <c r="B195" s="16"/>
      <c r="C195" s="17"/>
      <c r="D195" s="17"/>
      <c r="E195" s="17"/>
      <c r="F195" s="17"/>
      <c r="G195" s="17"/>
      <c r="H195" s="17"/>
      <c r="I195" s="16"/>
      <c r="J195" s="16"/>
      <c r="K195" s="16"/>
      <c r="L195" s="16"/>
      <c r="M195" s="16"/>
      <c r="N195" s="16"/>
      <c r="O195" s="16"/>
      <c r="P195" s="16"/>
      <c r="Q195" s="16"/>
      <c r="R195" s="16"/>
      <c r="S195" s="16"/>
      <c r="T195" s="16"/>
      <c r="U195" s="16"/>
      <c r="V195" s="16"/>
      <c r="W195" s="16"/>
      <c r="X195" s="16"/>
      <c r="Y195" s="16"/>
      <c r="Z195" s="16"/>
    </row>
    <row r="196">
      <c r="A196" s="16"/>
      <c r="B196" s="16"/>
      <c r="C196" s="17"/>
      <c r="D196" s="17"/>
      <c r="E196" s="17"/>
      <c r="F196" s="17"/>
      <c r="G196" s="17"/>
      <c r="H196" s="17"/>
      <c r="I196" s="16"/>
      <c r="J196" s="16"/>
      <c r="K196" s="16"/>
      <c r="L196" s="16"/>
      <c r="M196" s="16"/>
      <c r="N196" s="16"/>
      <c r="O196" s="16"/>
      <c r="P196" s="16"/>
      <c r="Q196" s="16"/>
      <c r="R196" s="16"/>
      <c r="S196" s="16"/>
      <c r="T196" s="16"/>
      <c r="U196" s="16"/>
      <c r="V196" s="16"/>
      <c r="W196" s="16"/>
      <c r="X196" s="16"/>
      <c r="Y196" s="16"/>
      <c r="Z196" s="16"/>
    </row>
    <row r="197">
      <c r="A197" s="16"/>
      <c r="B197" s="16"/>
      <c r="C197" s="17"/>
      <c r="D197" s="17"/>
      <c r="E197" s="17"/>
      <c r="F197" s="17"/>
      <c r="G197" s="17"/>
      <c r="H197" s="17"/>
      <c r="I197" s="16"/>
      <c r="J197" s="16"/>
      <c r="K197" s="16"/>
      <c r="L197" s="16"/>
      <c r="M197" s="16"/>
      <c r="N197" s="16"/>
      <c r="O197" s="16"/>
      <c r="P197" s="16"/>
      <c r="Q197" s="16"/>
      <c r="R197" s="16"/>
      <c r="S197" s="16"/>
      <c r="T197" s="16"/>
      <c r="U197" s="16"/>
      <c r="V197" s="16"/>
      <c r="W197" s="16"/>
      <c r="X197" s="16"/>
      <c r="Y197" s="16"/>
      <c r="Z197" s="16"/>
    </row>
    <row r="198">
      <c r="A198" s="16"/>
      <c r="B198" s="16"/>
      <c r="C198" s="17"/>
      <c r="D198" s="17"/>
      <c r="E198" s="17"/>
      <c r="F198" s="17"/>
      <c r="G198" s="17"/>
      <c r="H198" s="17"/>
      <c r="I198" s="16"/>
      <c r="J198" s="16"/>
      <c r="K198" s="16"/>
      <c r="L198" s="16"/>
      <c r="M198" s="16"/>
      <c r="N198" s="16"/>
      <c r="O198" s="16"/>
      <c r="P198" s="16"/>
      <c r="Q198" s="16"/>
      <c r="R198" s="16"/>
      <c r="S198" s="16"/>
      <c r="T198" s="16"/>
      <c r="U198" s="16"/>
      <c r="V198" s="16"/>
      <c r="W198" s="16"/>
      <c r="X198" s="16"/>
      <c r="Y198" s="16"/>
      <c r="Z198" s="16"/>
    </row>
    <row r="199">
      <c r="A199" s="16"/>
      <c r="B199" s="16"/>
      <c r="C199" s="17"/>
      <c r="D199" s="17"/>
      <c r="E199" s="17"/>
      <c r="F199" s="17"/>
      <c r="G199" s="17"/>
      <c r="H199" s="17"/>
      <c r="I199" s="16"/>
      <c r="J199" s="16"/>
      <c r="K199" s="16"/>
      <c r="L199" s="16"/>
      <c r="M199" s="16"/>
      <c r="N199" s="16"/>
      <c r="O199" s="16"/>
      <c r="P199" s="16"/>
      <c r="Q199" s="16"/>
      <c r="R199" s="16"/>
      <c r="S199" s="16"/>
      <c r="T199" s="16"/>
      <c r="U199" s="16"/>
      <c r="V199" s="16"/>
      <c r="W199" s="16"/>
      <c r="X199" s="16"/>
      <c r="Y199" s="16"/>
      <c r="Z199" s="16"/>
    </row>
    <row r="200">
      <c r="A200" s="16"/>
      <c r="B200" s="16"/>
      <c r="C200" s="17"/>
      <c r="D200" s="17"/>
      <c r="E200" s="17"/>
      <c r="F200" s="17"/>
      <c r="G200" s="17"/>
      <c r="H200" s="17"/>
      <c r="I200" s="16"/>
      <c r="J200" s="16"/>
      <c r="K200" s="16"/>
      <c r="L200" s="16"/>
      <c r="M200" s="16"/>
      <c r="N200" s="16"/>
      <c r="O200" s="16"/>
      <c r="P200" s="16"/>
      <c r="Q200" s="16"/>
      <c r="R200" s="16"/>
      <c r="S200" s="16"/>
      <c r="T200" s="16"/>
      <c r="U200" s="16"/>
      <c r="V200" s="16"/>
      <c r="W200" s="16"/>
      <c r="X200" s="16"/>
      <c r="Y200" s="16"/>
      <c r="Z200" s="16"/>
    </row>
    <row r="201">
      <c r="A201" s="16"/>
      <c r="B201" s="16"/>
      <c r="C201" s="17"/>
      <c r="D201" s="17"/>
      <c r="E201" s="17"/>
      <c r="F201" s="17"/>
      <c r="G201" s="17"/>
      <c r="H201" s="17"/>
      <c r="I201" s="16"/>
      <c r="J201" s="16"/>
      <c r="K201" s="16"/>
      <c r="L201" s="16"/>
      <c r="M201" s="16"/>
      <c r="N201" s="16"/>
      <c r="O201" s="16"/>
      <c r="P201" s="16"/>
      <c r="Q201" s="16"/>
      <c r="R201" s="16"/>
      <c r="S201" s="16"/>
      <c r="T201" s="16"/>
      <c r="U201" s="16"/>
      <c r="V201" s="16"/>
      <c r="W201" s="16"/>
      <c r="X201" s="16"/>
      <c r="Y201" s="16"/>
      <c r="Z201" s="16"/>
    </row>
    <row r="202">
      <c r="A202" s="16"/>
      <c r="B202" s="16"/>
      <c r="C202" s="17"/>
      <c r="D202" s="17"/>
      <c r="E202" s="17"/>
      <c r="F202" s="17"/>
      <c r="G202" s="17"/>
      <c r="H202" s="17"/>
      <c r="I202" s="16"/>
      <c r="J202" s="16"/>
      <c r="K202" s="16"/>
      <c r="L202" s="16"/>
      <c r="M202" s="16"/>
      <c r="N202" s="16"/>
      <c r="O202" s="16"/>
      <c r="P202" s="16"/>
      <c r="Q202" s="16"/>
      <c r="R202" s="16"/>
      <c r="S202" s="16"/>
      <c r="T202" s="16"/>
      <c r="U202" s="16"/>
      <c r="V202" s="16"/>
      <c r="W202" s="16"/>
      <c r="X202" s="16"/>
      <c r="Y202" s="16"/>
      <c r="Z202" s="16"/>
    </row>
    <row r="203">
      <c r="A203" s="16"/>
      <c r="B203" s="16"/>
      <c r="C203" s="17"/>
      <c r="D203" s="17"/>
      <c r="E203" s="17"/>
      <c r="F203" s="17"/>
      <c r="G203" s="17"/>
      <c r="H203" s="17"/>
      <c r="I203" s="16"/>
      <c r="J203" s="16"/>
      <c r="K203" s="16"/>
      <c r="L203" s="16"/>
      <c r="M203" s="16"/>
      <c r="N203" s="16"/>
      <c r="O203" s="16"/>
      <c r="P203" s="16"/>
      <c r="Q203" s="16"/>
      <c r="R203" s="16"/>
      <c r="S203" s="16"/>
      <c r="T203" s="16"/>
      <c r="U203" s="16"/>
      <c r="V203" s="16"/>
      <c r="W203" s="16"/>
      <c r="X203" s="16"/>
      <c r="Y203" s="16"/>
      <c r="Z203" s="16"/>
    </row>
    <row r="204">
      <c r="A204" s="16"/>
      <c r="B204" s="16"/>
      <c r="C204" s="17"/>
      <c r="D204" s="17"/>
      <c r="E204" s="17"/>
      <c r="F204" s="17"/>
      <c r="G204" s="17"/>
      <c r="H204" s="17"/>
      <c r="I204" s="16"/>
      <c r="J204" s="16"/>
      <c r="K204" s="16"/>
      <c r="L204" s="16"/>
      <c r="M204" s="16"/>
      <c r="N204" s="16"/>
      <c r="O204" s="16"/>
      <c r="P204" s="16"/>
      <c r="Q204" s="16"/>
      <c r="R204" s="16"/>
      <c r="S204" s="16"/>
      <c r="T204" s="16"/>
      <c r="U204" s="16"/>
      <c r="V204" s="16"/>
      <c r="W204" s="16"/>
      <c r="X204" s="16"/>
      <c r="Y204" s="16"/>
      <c r="Z204" s="16"/>
    </row>
    <row r="205">
      <c r="A205" s="16"/>
      <c r="B205" s="16"/>
      <c r="C205" s="17"/>
      <c r="D205" s="17"/>
      <c r="E205" s="17"/>
      <c r="F205" s="17"/>
      <c r="G205" s="17"/>
      <c r="H205" s="17"/>
      <c r="I205" s="16"/>
      <c r="J205" s="16"/>
      <c r="K205" s="16"/>
      <c r="L205" s="16"/>
      <c r="M205" s="16"/>
      <c r="N205" s="16"/>
      <c r="O205" s="16"/>
      <c r="P205" s="16"/>
      <c r="Q205" s="16"/>
      <c r="R205" s="16"/>
      <c r="S205" s="16"/>
      <c r="T205" s="16"/>
      <c r="U205" s="16"/>
      <c r="V205" s="16"/>
      <c r="W205" s="16"/>
      <c r="X205" s="16"/>
      <c r="Y205" s="16"/>
      <c r="Z205" s="16"/>
    </row>
    <row r="206">
      <c r="A206" s="16"/>
      <c r="B206" s="16"/>
      <c r="C206" s="17"/>
      <c r="D206" s="17"/>
      <c r="E206" s="17"/>
      <c r="F206" s="17"/>
      <c r="G206" s="17"/>
      <c r="H206" s="17"/>
      <c r="I206" s="16"/>
      <c r="J206" s="16"/>
      <c r="K206" s="16"/>
      <c r="L206" s="16"/>
      <c r="M206" s="16"/>
      <c r="N206" s="16"/>
      <c r="O206" s="16"/>
      <c r="P206" s="16"/>
      <c r="Q206" s="16"/>
      <c r="R206" s="16"/>
      <c r="S206" s="16"/>
      <c r="T206" s="16"/>
      <c r="U206" s="16"/>
      <c r="V206" s="16"/>
      <c r="W206" s="16"/>
      <c r="X206" s="16"/>
      <c r="Y206" s="16"/>
      <c r="Z206" s="16"/>
    </row>
    <row r="207">
      <c r="A207" s="16"/>
      <c r="B207" s="16"/>
      <c r="C207" s="17"/>
      <c r="D207" s="17"/>
      <c r="E207" s="17"/>
      <c r="F207" s="17"/>
      <c r="G207" s="17"/>
      <c r="H207" s="17"/>
      <c r="I207" s="16"/>
      <c r="J207" s="16"/>
      <c r="K207" s="16"/>
      <c r="L207" s="16"/>
      <c r="M207" s="16"/>
      <c r="N207" s="16"/>
      <c r="O207" s="16"/>
      <c r="P207" s="16"/>
      <c r="Q207" s="16"/>
      <c r="R207" s="16"/>
      <c r="S207" s="16"/>
      <c r="T207" s="16"/>
      <c r="U207" s="16"/>
      <c r="V207" s="16"/>
      <c r="W207" s="16"/>
      <c r="X207" s="16"/>
      <c r="Y207" s="16"/>
      <c r="Z207" s="16"/>
    </row>
    <row r="208">
      <c r="A208" s="16"/>
      <c r="B208" s="16"/>
      <c r="C208" s="17"/>
      <c r="D208" s="17"/>
      <c r="E208" s="17"/>
      <c r="F208" s="17"/>
      <c r="G208" s="17"/>
      <c r="H208" s="17"/>
      <c r="I208" s="16"/>
      <c r="J208" s="16"/>
      <c r="K208" s="16"/>
      <c r="L208" s="16"/>
      <c r="M208" s="16"/>
      <c r="N208" s="16"/>
      <c r="O208" s="16"/>
      <c r="P208" s="16"/>
      <c r="Q208" s="16"/>
      <c r="R208" s="16"/>
      <c r="S208" s="16"/>
      <c r="T208" s="16"/>
      <c r="U208" s="16"/>
      <c r="V208" s="16"/>
      <c r="W208" s="16"/>
      <c r="X208" s="16"/>
      <c r="Y208" s="16"/>
      <c r="Z208" s="16"/>
    </row>
    <row r="209">
      <c r="A209" s="16"/>
      <c r="B209" s="16"/>
      <c r="C209" s="17"/>
      <c r="D209" s="17"/>
      <c r="E209" s="17"/>
      <c r="F209" s="17"/>
      <c r="G209" s="17"/>
      <c r="H209" s="17"/>
      <c r="I209" s="16"/>
      <c r="J209" s="16"/>
      <c r="K209" s="16"/>
      <c r="L209" s="16"/>
      <c r="M209" s="16"/>
      <c r="N209" s="16"/>
      <c r="O209" s="16"/>
      <c r="P209" s="16"/>
      <c r="Q209" s="16"/>
      <c r="R209" s="16"/>
      <c r="S209" s="16"/>
      <c r="T209" s="16"/>
      <c r="U209" s="16"/>
      <c r="V209" s="16"/>
      <c r="W209" s="16"/>
      <c r="X209" s="16"/>
      <c r="Y209" s="16"/>
      <c r="Z209" s="16"/>
    </row>
    <row r="210">
      <c r="A210" s="16"/>
      <c r="B210" s="16"/>
      <c r="C210" s="17"/>
      <c r="D210" s="17"/>
      <c r="E210" s="17"/>
      <c r="F210" s="17"/>
      <c r="G210" s="17"/>
      <c r="H210" s="17"/>
      <c r="I210" s="16"/>
      <c r="J210" s="16"/>
      <c r="K210" s="16"/>
      <c r="L210" s="16"/>
      <c r="M210" s="16"/>
      <c r="N210" s="16"/>
      <c r="O210" s="16"/>
      <c r="P210" s="16"/>
      <c r="Q210" s="16"/>
      <c r="R210" s="16"/>
      <c r="S210" s="16"/>
      <c r="T210" s="16"/>
      <c r="U210" s="16"/>
      <c r="V210" s="16"/>
      <c r="W210" s="16"/>
      <c r="X210" s="16"/>
      <c r="Y210" s="16"/>
      <c r="Z210" s="16"/>
    </row>
    <row r="211">
      <c r="A211" s="16"/>
      <c r="B211" s="16"/>
      <c r="C211" s="17"/>
      <c r="D211" s="17"/>
      <c r="E211" s="17"/>
      <c r="F211" s="17"/>
      <c r="G211" s="17"/>
      <c r="H211" s="17"/>
      <c r="I211" s="16"/>
      <c r="J211" s="16"/>
      <c r="K211" s="16"/>
      <c r="L211" s="16"/>
      <c r="M211" s="16"/>
      <c r="N211" s="16"/>
      <c r="O211" s="16"/>
      <c r="P211" s="16"/>
      <c r="Q211" s="16"/>
      <c r="R211" s="16"/>
      <c r="S211" s="16"/>
      <c r="T211" s="16"/>
      <c r="U211" s="16"/>
      <c r="V211" s="16"/>
      <c r="W211" s="16"/>
      <c r="X211" s="16"/>
      <c r="Y211" s="16"/>
      <c r="Z211" s="16"/>
    </row>
    <row r="212">
      <c r="A212" s="16"/>
      <c r="B212" s="16"/>
      <c r="C212" s="17"/>
      <c r="D212" s="17"/>
      <c r="E212" s="17"/>
      <c r="F212" s="17"/>
      <c r="G212" s="17"/>
      <c r="H212" s="17"/>
      <c r="I212" s="16"/>
      <c r="J212" s="16"/>
      <c r="K212" s="16"/>
      <c r="L212" s="16"/>
      <c r="M212" s="16"/>
      <c r="N212" s="16"/>
      <c r="O212" s="16"/>
      <c r="P212" s="16"/>
      <c r="Q212" s="16"/>
      <c r="R212" s="16"/>
      <c r="S212" s="16"/>
      <c r="T212" s="16"/>
      <c r="U212" s="16"/>
      <c r="V212" s="16"/>
      <c r="W212" s="16"/>
      <c r="X212" s="16"/>
      <c r="Y212" s="16"/>
      <c r="Z212" s="16"/>
    </row>
    <row r="213">
      <c r="A213" s="16"/>
      <c r="B213" s="16"/>
      <c r="C213" s="17"/>
      <c r="D213" s="17"/>
      <c r="E213" s="17"/>
      <c r="F213" s="17"/>
      <c r="G213" s="17"/>
      <c r="H213" s="17"/>
      <c r="I213" s="16"/>
      <c r="J213" s="16"/>
      <c r="K213" s="16"/>
      <c r="L213" s="16"/>
      <c r="M213" s="16"/>
      <c r="N213" s="16"/>
      <c r="O213" s="16"/>
      <c r="P213" s="16"/>
      <c r="Q213" s="16"/>
      <c r="R213" s="16"/>
      <c r="S213" s="16"/>
      <c r="T213" s="16"/>
      <c r="U213" s="16"/>
      <c r="V213" s="16"/>
      <c r="W213" s="16"/>
      <c r="X213" s="16"/>
      <c r="Y213" s="16"/>
      <c r="Z213" s="16"/>
    </row>
    <row r="214">
      <c r="A214" s="16"/>
      <c r="B214" s="16"/>
      <c r="C214" s="17"/>
      <c r="D214" s="17"/>
      <c r="E214" s="17"/>
      <c r="F214" s="17"/>
      <c r="G214" s="17"/>
      <c r="H214" s="17"/>
      <c r="I214" s="16"/>
      <c r="J214" s="16"/>
      <c r="K214" s="16"/>
      <c r="L214" s="16"/>
      <c r="M214" s="16"/>
      <c r="N214" s="16"/>
      <c r="O214" s="16"/>
      <c r="P214" s="16"/>
      <c r="Q214" s="16"/>
      <c r="R214" s="16"/>
      <c r="S214" s="16"/>
      <c r="T214" s="16"/>
      <c r="U214" s="16"/>
      <c r="V214" s="16"/>
      <c r="W214" s="16"/>
      <c r="X214" s="16"/>
      <c r="Y214" s="16"/>
      <c r="Z214" s="16"/>
    </row>
    <row r="215">
      <c r="A215" s="16"/>
      <c r="B215" s="16"/>
      <c r="C215" s="17"/>
      <c r="D215" s="17"/>
      <c r="E215" s="17"/>
      <c r="F215" s="17"/>
      <c r="G215" s="17"/>
      <c r="H215" s="17"/>
      <c r="I215" s="16"/>
      <c r="J215" s="16"/>
      <c r="K215" s="16"/>
      <c r="L215" s="16"/>
      <c r="M215" s="16"/>
      <c r="N215" s="16"/>
      <c r="O215" s="16"/>
      <c r="P215" s="16"/>
      <c r="Q215" s="16"/>
      <c r="R215" s="16"/>
      <c r="S215" s="16"/>
      <c r="T215" s="16"/>
      <c r="U215" s="16"/>
      <c r="V215" s="16"/>
      <c r="W215" s="16"/>
      <c r="X215" s="16"/>
      <c r="Y215" s="16"/>
      <c r="Z215" s="16"/>
    </row>
    <row r="216">
      <c r="A216" s="16"/>
      <c r="B216" s="16"/>
      <c r="C216" s="17"/>
      <c r="D216" s="17"/>
      <c r="E216" s="17"/>
      <c r="F216" s="17"/>
      <c r="G216" s="17"/>
      <c r="H216" s="17"/>
      <c r="I216" s="16"/>
      <c r="J216" s="16"/>
      <c r="K216" s="16"/>
      <c r="L216" s="16"/>
      <c r="M216" s="16"/>
      <c r="N216" s="16"/>
      <c r="O216" s="16"/>
      <c r="P216" s="16"/>
      <c r="Q216" s="16"/>
      <c r="R216" s="16"/>
      <c r="S216" s="16"/>
      <c r="T216" s="16"/>
      <c r="U216" s="16"/>
      <c r="V216" s="16"/>
      <c r="W216" s="16"/>
      <c r="X216" s="16"/>
      <c r="Y216" s="16"/>
      <c r="Z216" s="16"/>
    </row>
    <row r="217">
      <c r="A217" s="16"/>
      <c r="B217" s="16"/>
      <c r="C217" s="17"/>
      <c r="D217" s="17"/>
      <c r="E217" s="17"/>
      <c r="F217" s="17"/>
      <c r="G217" s="17"/>
      <c r="H217" s="17"/>
      <c r="I217" s="16"/>
      <c r="J217" s="16"/>
      <c r="K217" s="16"/>
      <c r="L217" s="16"/>
      <c r="M217" s="16"/>
      <c r="N217" s="16"/>
      <c r="O217" s="16"/>
      <c r="P217" s="16"/>
      <c r="Q217" s="16"/>
      <c r="R217" s="16"/>
      <c r="S217" s="16"/>
      <c r="T217" s="16"/>
      <c r="U217" s="16"/>
      <c r="V217" s="16"/>
      <c r="W217" s="16"/>
      <c r="X217" s="16"/>
      <c r="Y217" s="16"/>
      <c r="Z217" s="16"/>
    </row>
    <row r="218">
      <c r="A218" s="16"/>
      <c r="B218" s="16"/>
      <c r="C218" s="17"/>
      <c r="D218" s="17"/>
      <c r="E218" s="17"/>
      <c r="F218" s="17"/>
      <c r="G218" s="17"/>
      <c r="H218" s="17"/>
      <c r="I218" s="16"/>
      <c r="J218" s="16"/>
      <c r="K218" s="16"/>
      <c r="L218" s="16"/>
      <c r="M218" s="16"/>
      <c r="N218" s="16"/>
      <c r="O218" s="16"/>
      <c r="P218" s="16"/>
      <c r="Q218" s="16"/>
      <c r="R218" s="16"/>
      <c r="S218" s="16"/>
      <c r="T218" s="16"/>
      <c r="U218" s="16"/>
      <c r="V218" s="16"/>
      <c r="W218" s="16"/>
      <c r="X218" s="16"/>
      <c r="Y218" s="16"/>
      <c r="Z218" s="16"/>
    </row>
    <row r="219">
      <c r="A219" s="16"/>
      <c r="B219" s="16"/>
      <c r="C219" s="17"/>
      <c r="D219" s="17"/>
      <c r="E219" s="17"/>
      <c r="F219" s="17"/>
      <c r="G219" s="17"/>
      <c r="H219" s="17"/>
      <c r="I219" s="16"/>
      <c r="J219" s="16"/>
      <c r="K219" s="16"/>
      <c r="L219" s="16"/>
      <c r="M219" s="16"/>
      <c r="N219" s="16"/>
      <c r="O219" s="16"/>
      <c r="P219" s="16"/>
      <c r="Q219" s="16"/>
      <c r="R219" s="16"/>
      <c r="S219" s="16"/>
      <c r="T219" s="16"/>
      <c r="U219" s="16"/>
      <c r="V219" s="16"/>
      <c r="W219" s="16"/>
      <c r="X219" s="16"/>
      <c r="Y219" s="16"/>
      <c r="Z219" s="16"/>
    </row>
    <row r="220">
      <c r="A220" s="16"/>
      <c r="B220" s="16"/>
      <c r="C220" s="17"/>
      <c r="D220" s="17"/>
      <c r="E220" s="17"/>
      <c r="F220" s="17"/>
      <c r="G220" s="17"/>
      <c r="H220" s="17"/>
      <c r="I220" s="16"/>
      <c r="J220" s="16"/>
      <c r="K220" s="16"/>
      <c r="L220" s="16"/>
      <c r="M220" s="16"/>
      <c r="N220" s="16"/>
      <c r="O220" s="16"/>
      <c r="P220" s="16"/>
      <c r="Q220" s="16"/>
      <c r="R220" s="16"/>
      <c r="S220" s="16"/>
      <c r="T220" s="16"/>
      <c r="U220" s="16"/>
      <c r="V220" s="16"/>
      <c r="W220" s="16"/>
      <c r="X220" s="16"/>
      <c r="Y220" s="16"/>
      <c r="Z220" s="16"/>
    </row>
    <row r="221">
      <c r="A221" s="16"/>
      <c r="B221" s="16"/>
      <c r="C221" s="17"/>
      <c r="D221" s="17"/>
      <c r="E221" s="17"/>
      <c r="F221" s="17"/>
      <c r="G221" s="17"/>
      <c r="H221" s="17"/>
      <c r="I221" s="16"/>
      <c r="J221" s="16"/>
      <c r="K221" s="16"/>
      <c r="L221" s="16"/>
      <c r="M221" s="16"/>
      <c r="N221" s="16"/>
      <c r="O221" s="16"/>
      <c r="P221" s="16"/>
      <c r="Q221" s="16"/>
      <c r="R221" s="16"/>
      <c r="S221" s="16"/>
      <c r="T221" s="16"/>
      <c r="U221" s="16"/>
      <c r="V221" s="16"/>
      <c r="W221" s="16"/>
      <c r="X221" s="16"/>
      <c r="Y221" s="16"/>
      <c r="Z221" s="16"/>
    </row>
    <row r="222">
      <c r="A222" s="16"/>
      <c r="B222" s="16"/>
      <c r="C222" s="17"/>
      <c r="D222" s="17"/>
      <c r="E222" s="17"/>
      <c r="F222" s="17"/>
      <c r="G222" s="17"/>
      <c r="H222" s="17"/>
      <c r="I222" s="16"/>
      <c r="J222" s="16"/>
      <c r="K222" s="16"/>
      <c r="L222" s="16"/>
      <c r="M222" s="16"/>
      <c r="N222" s="16"/>
      <c r="O222" s="16"/>
      <c r="P222" s="16"/>
      <c r="Q222" s="16"/>
      <c r="R222" s="16"/>
      <c r="S222" s="16"/>
      <c r="T222" s="16"/>
      <c r="U222" s="16"/>
      <c r="V222" s="16"/>
      <c r="W222" s="16"/>
      <c r="X222" s="16"/>
      <c r="Y222" s="16"/>
      <c r="Z222" s="16"/>
    </row>
    <row r="223">
      <c r="A223" s="16"/>
      <c r="B223" s="16"/>
      <c r="C223" s="17"/>
      <c r="D223" s="17"/>
      <c r="E223" s="17"/>
      <c r="F223" s="17"/>
      <c r="G223" s="17"/>
      <c r="H223" s="17"/>
      <c r="I223" s="16"/>
      <c r="J223" s="16"/>
      <c r="K223" s="16"/>
      <c r="L223" s="16"/>
      <c r="M223" s="16"/>
      <c r="N223" s="16"/>
      <c r="O223" s="16"/>
      <c r="P223" s="16"/>
      <c r="Q223" s="16"/>
      <c r="R223" s="16"/>
      <c r="S223" s="16"/>
      <c r="T223" s="16"/>
      <c r="U223" s="16"/>
      <c r="V223" s="16"/>
      <c r="W223" s="16"/>
      <c r="X223" s="16"/>
      <c r="Y223" s="16"/>
      <c r="Z223" s="16"/>
    </row>
    <row r="224">
      <c r="A224" s="16"/>
      <c r="B224" s="16"/>
      <c r="C224" s="17"/>
      <c r="D224" s="17"/>
      <c r="E224" s="17"/>
      <c r="F224" s="17"/>
      <c r="G224" s="17"/>
      <c r="H224" s="17"/>
      <c r="I224" s="16"/>
      <c r="J224" s="16"/>
      <c r="K224" s="16"/>
      <c r="L224" s="16"/>
      <c r="M224" s="16"/>
      <c r="N224" s="16"/>
      <c r="O224" s="16"/>
      <c r="P224" s="16"/>
      <c r="Q224" s="16"/>
      <c r="R224" s="16"/>
      <c r="S224" s="16"/>
      <c r="T224" s="16"/>
      <c r="U224" s="16"/>
      <c r="V224" s="16"/>
      <c r="W224" s="16"/>
      <c r="X224" s="16"/>
      <c r="Y224" s="16"/>
      <c r="Z224" s="16"/>
    </row>
    <row r="225">
      <c r="A225" s="16"/>
      <c r="B225" s="16"/>
      <c r="C225" s="17"/>
      <c r="D225" s="17"/>
      <c r="E225" s="17"/>
      <c r="F225" s="17"/>
      <c r="G225" s="17"/>
      <c r="H225" s="17"/>
      <c r="I225" s="16"/>
      <c r="J225" s="16"/>
      <c r="K225" s="16"/>
      <c r="L225" s="16"/>
      <c r="M225" s="16"/>
      <c r="N225" s="16"/>
      <c r="O225" s="16"/>
      <c r="P225" s="16"/>
      <c r="Q225" s="16"/>
      <c r="R225" s="16"/>
      <c r="S225" s="16"/>
      <c r="T225" s="16"/>
      <c r="U225" s="16"/>
      <c r="V225" s="16"/>
      <c r="W225" s="16"/>
      <c r="X225" s="16"/>
      <c r="Y225" s="16"/>
      <c r="Z225" s="16"/>
    </row>
    <row r="226">
      <c r="A226" s="16"/>
      <c r="B226" s="16"/>
      <c r="C226" s="17"/>
      <c r="D226" s="17"/>
      <c r="E226" s="17"/>
      <c r="F226" s="17"/>
      <c r="G226" s="17"/>
      <c r="H226" s="17"/>
      <c r="I226" s="16"/>
      <c r="J226" s="16"/>
      <c r="K226" s="16"/>
      <c r="L226" s="16"/>
      <c r="M226" s="16"/>
      <c r="N226" s="16"/>
      <c r="O226" s="16"/>
      <c r="P226" s="16"/>
      <c r="Q226" s="16"/>
      <c r="R226" s="16"/>
      <c r="S226" s="16"/>
      <c r="T226" s="16"/>
      <c r="U226" s="16"/>
      <c r="V226" s="16"/>
      <c r="W226" s="16"/>
      <c r="X226" s="16"/>
      <c r="Y226" s="16"/>
      <c r="Z226" s="16"/>
    </row>
    <row r="227">
      <c r="A227" s="16"/>
      <c r="B227" s="16"/>
      <c r="C227" s="17"/>
      <c r="D227" s="17"/>
      <c r="E227" s="17"/>
      <c r="F227" s="17"/>
      <c r="G227" s="17"/>
      <c r="H227" s="17"/>
      <c r="I227" s="16"/>
      <c r="J227" s="16"/>
      <c r="K227" s="16"/>
      <c r="L227" s="16"/>
      <c r="M227" s="16"/>
      <c r="N227" s="16"/>
      <c r="O227" s="16"/>
      <c r="P227" s="16"/>
      <c r="Q227" s="16"/>
      <c r="R227" s="16"/>
      <c r="S227" s="16"/>
      <c r="T227" s="16"/>
      <c r="U227" s="16"/>
      <c r="V227" s="16"/>
      <c r="W227" s="16"/>
      <c r="X227" s="16"/>
      <c r="Y227" s="16"/>
      <c r="Z227" s="16"/>
    </row>
    <row r="228">
      <c r="A228" s="16"/>
      <c r="B228" s="16"/>
      <c r="C228" s="17"/>
      <c r="D228" s="17"/>
      <c r="E228" s="17"/>
      <c r="F228" s="17"/>
      <c r="G228" s="17"/>
      <c r="H228" s="17"/>
      <c r="I228" s="16"/>
      <c r="J228" s="16"/>
      <c r="K228" s="16"/>
      <c r="L228" s="16"/>
      <c r="M228" s="16"/>
      <c r="N228" s="16"/>
      <c r="O228" s="16"/>
      <c r="P228" s="16"/>
      <c r="Q228" s="16"/>
      <c r="R228" s="16"/>
      <c r="S228" s="16"/>
      <c r="T228" s="16"/>
      <c r="U228" s="16"/>
      <c r="V228" s="16"/>
      <c r="W228" s="16"/>
      <c r="X228" s="16"/>
      <c r="Y228" s="16"/>
      <c r="Z228" s="16"/>
    </row>
    <row r="229">
      <c r="A229" s="16"/>
      <c r="B229" s="16"/>
      <c r="C229" s="17"/>
      <c r="D229" s="17"/>
      <c r="E229" s="17"/>
      <c r="F229" s="17"/>
      <c r="G229" s="17"/>
      <c r="H229" s="17"/>
      <c r="I229" s="16"/>
      <c r="J229" s="16"/>
      <c r="K229" s="16"/>
      <c r="L229" s="16"/>
      <c r="M229" s="16"/>
      <c r="N229" s="16"/>
      <c r="O229" s="16"/>
      <c r="P229" s="16"/>
      <c r="Q229" s="16"/>
      <c r="R229" s="16"/>
      <c r="S229" s="16"/>
      <c r="T229" s="16"/>
      <c r="U229" s="16"/>
      <c r="V229" s="16"/>
      <c r="W229" s="16"/>
      <c r="X229" s="16"/>
      <c r="Y229" s="16"/>
      <c r="Z229" s="16"/>
    </row>
    <row r="230">
      <c r="A230" s="16"/>
      <c r="B230" s="16"/>
      <c r="C230" s="17"/>
      <c r="D230" s="17"/>
      <c r="E230" s="17"/>
      <c r="F230" s="17"/>
      <c r="G230" s="17"/>
      <c r="H230" s="17"/>
      <c r="I230" s="16"/>
      <c r="J230" s="16"/>
      <c r="K230" s="16"/>
      <c r="L230" s="16"/>
      <c r="M230" s="16"/>
      <c r="N230" s="16"/>
      <c r="O230" s="16"/>
      <c r="P230" s="16"/>
      <c r="Q230" s="16"/>
      <c r="R230" s="16"/>
      <c r="S230" s="16"/>
      <c r="T230" s="16"/>
      <c r="U230" s="16"/>
      <c r="V230" s="16"/>
      <c r="W230" s="16"/>
      <c r="X230" s="16"/>
      <c r="Y230" s="16"/>
      <c r="Z230" s="16"/>
    </row>
    <row r="231">
      <c r="A231" s="16"/>
      <c r="B231" s="16"/>
      <c r="C231" s="17"/>
      <c r="D231" s="17"/>
      <c r="E231" s="17"/>
      <c r="F231" s="17"/>
      <c r="G231" s="17"/>
      <c r="H231" s="17"/>
      <c r="I231" s="16"/>
      <c r="J231" s="16"/>
      <c r="K231" s="16"/>
      <c r="L231" s="16"/>
      <c r="M231" s="16"/>
      <c r="N231" s="16"/>
      <c r="O231" s="16"/>
      <c r="P231" s="16"/>
      <c r="Q231" s="16"/>
      <c r="R231" s="16"/>
      <c r="S231" s="16"/>
      <c r="T231" s="16"/>
      <c r="U231" s="16"/>
      <c r="V231" s="16"/>
      <c r="W231" s="16"/>
      <c r="X231" s="16"/>
      <c r="Y231" s="16"/>
      <c r="Z231" s="16"/>
    </row>
    <row r="232">
      <c r="A232" s="16"/>
      <c r="B232" s="16"/>
      <c r="C232" s="17"/>
      <c r="D232" s="17"/>
      <c r="E232" s="17"/>
      <c r="F232" s="17"/>
      <c r="G232" s="17"/>
      <c r="H232" s="17"/>
      <c r="I232" s="16"/>
      <c r="J232" s="16"/>
      <c r="K232" s="16"/>
      <c r="L232" s="16"/>
      <c r="M232" s="16"/>
      <c r="N232" s="16"/>
      <c r="O232" s="16"/>
      <c r="P232" s="16"/>
      <c r="Q232" s="16"/>
      <c r="R232" s="16"/>
      <c r="S232" s="16"/>
      <c r="T232" s="16"/>
      <c r="U232" s="16"/>
      <c r="V232" s="16"/>
      <c r="W232" s="16"/>
      <c r="X232" s="16"/>
      <c r="Y232" s="16"/>
      <c r="Z232" s="16"/>
    </row>
    <row r="233">
      <c r="A233" s="16"/>
      <c r="B233" s="16"/>
      <c r="C233" s="17"/>
      <c r="D233" s="17"/>
      <c r="E233" s="17"/>
      <c r="F233" s="17"/>
      <c r="G233" s="17"/>
      <c r="H233" s="17"/>
      <c r="I233" s="16"/>
      <c r="J233" s="16"/>
      <c r="K233" s="16"/>
      <c r="L233" s="16"/>
      <c r="M233" s="16"/>
      <c r="N233" s="16"/>
      <c r="O233" s="16"/>
      <c r="P233" s="16"/>
      <c r="Q233" s="16"/>
      <c r="R233" s="16"/>
      <c r="S233" s="16"/>
      <c r="T233" s="16"/>
      <c r="U233" s="16"/>
      <c r="V233" s="16"/>
      <c r="W233" s="16"/>
      <c r="X233" s="16"/>
      <c r="Y233" s="16"/>
      <c r="Z233" s="16"/>
    </row>
    <row r="234">
      <c r="A234" s="16"/>
      <c r="B234" s="16"/>
      <c r="C234" s="17"/>
      <c r="D234" s="17"/>
      <c r="E234" s="17"/>
      <c r="F234" s="17"/>
      <c r="G234" s="17"/>
      <c r="H234" s="17"/>
      <c r="I234" s="16"/>
      <c r="J234" s="16"/>
      <c r="K234" s="16"/>
      <c r="L234" s="16"/>
      <c r="M234" s="16"/>
      <c r="N234" s="16"/>
      <c r="O234" s="16"/>
      <c r="P234" s="16"/>
      <c r="Q234" s="16"/>
      <c r="R234" s="16"/>
      <c r="S234" s="16"/>
      <c r="T234" s="16"/>
      <c r="U234" s="16"/>
      <c r="V234" s="16"/>
      <c r="W234" s="16"/>
      <c r="X234" s="16"/>
      <c r="Y234" s="16"/>
      <c r="Z234" s="16"/>
    </row>
    <row r="235">
      <c r="A235" s="16"/>
      <c r="B235" s="16"/>
      <c r="C235" s="17"/>
      <c r="D235" s="17"/>
      <c r="E235" s="17"/>
      <c r="F235" s="17"/>
      <c r="G235" s="17"/>
      <c r="H235" s="17"/>
      <c r="I235" s="16"/>
      <c r="J235" s="16"/>
      <c r="K235" s="16"/>
      <c r="L235" s="16"/>
      <c r="M235" s="16"/>
      <c r="N235" s="16"/>
      <c r="O235" s="16"/>
      <c r="P235" s="16"/>
      <c r="Q235" s="16"/>
      <c r="R235" s="16"/>
      <c r="S235" s="16"/>
      <c r="T235" s="16"/>
      <c r="U235" s="16"/>
      <c r="V235" s="16"/>
      <c r="W235" s="16"/>
      <c r="X235" s="16"/>
      <c r="Y235" s="16"/>
      <c r="Z235" s="16"/>
    </row>
    <row r="236">
      <c r="A236" s="16"/>
      <c r="B236" s="16"/>
      <c r="C236" s="17"/>
      <c r="D236" s="17"/>
      <c r="E236" s="17"/>
      <c r="F236" s="17"/>
      <c r="G236" s="17"/>
      <c r="H236" s="17"/>
      <c r="I236" s="16"/>
      <c r="J236" s="16"/>
      <c r="K236" s="16"/>
      <c r="L236" s="16"/>
      <c r="M236" s="16"/>
      <c r="N236" s="16"/>
      <c r="O236" s="16"/>
      <c r="P236" s="16"/>
      <c r="Q236" s="16"/>
      <c r="R236" s="16"/>
      <c r="S236" s="16"/>
      <c r="T236" s="16"/>
      <c r="U236" s="16"/>
      <c r="V236" s="16"/>
      <c r="W236" s="16"/>
      <c r="X236" s="16"/>
      <c r="Y236" s="16"/>
      <c r="Z236" s="16"/>
    </row>
    <row r="237">
      <c r="A237" s="16"/>
      <c r="B237" s="16"/>
      <c r="C237" s="17"/>
      <c r="D237" s="17"/>
      <c r="E237" s="17"/>
      <c r="F237" s="17"/>
      <c r="G237" s="17"/>
      <c r="H237" s="17"/>
      <c r="I237" s="16"/>
      <c r="J237" s="16"/>
      <c r="K237" s="16"/>
      <c r="L237" s="16"/>
      <c r="M237" s="16"/>
      <c r="N237" s="16"/>
      <c r="O237" s="16"/>
      <c r="P237" s="16"/>
      <c r="Q237" s="16"/>
      <c r="R237" s="16"/>
      <c r="S237" s="16"/>
      <c r="T237" s="16"/>
      <c r="U237" s="16"/>
      <c r="V237" s="16"/>
      <c r="W237" s="16"/>
      <c r="X237" s="16"/>
      <c r="Y237" s="16"/>
      <c r="Z237" s="16"/>
    </row>
    <row r="238">
      <c r="A238" s="16"/>
      <c r="B238" s="16"/>
      <c r="C238" s="17"/>
      <c r="D238" s="17"/>
      <c r="E238" s="17"/>
      <c r="F238" s="17"/>
      <c r="G238" s="17"/>
      <c r="H238" s="17"/>
      <c r="I238" s="16"/>
      <c r="J238" s="16"/>
      <c r="K238" s="16"/>
      <c r="L238" s="16"/>
      <c r="M238" s="16"/>
      <c r="N238" s="16"/>
      <c r="O238" s="16"/>
      <c r="P238" s="16"/>
      <c r="Q238" s="16"/>
      <c r="R238" s="16"/>
      <c r="S238" s="16"/>
      <c r="T238" s="16"/>
      <c r="U238" s="16"/>
      <c r="V238" s="16"/>
      <c r="W238" s="16"/>
      <c r="X238" s="16"/>
      <c r="Y238" s="16"/>
      <c r="Z238" s="16"/>
    </row>
    <row r="239">
      <c r="A239" s="16"/>
      <c r="B239" s="16"/>
      <c r="C239" s="17"/>
      <c r="D239" s="17"/>
      <c r="E239" s="17"/>
      <c r="F239" s="17"/>
      <c r="G239" s="17"/>
      <c r="H239" s="17"/>
      <c r="I239" s="16"/>
      <c r="J239" s="16"/>
      <c r="K239" s="16"/>
      <c r="L239" s="16"/>
      <c r="M239" s="16"/>
      <c r="N239" s="16"/>
      <c r="O239" s="16"/>
      <c r="P239" s="16"/>
      <c r="Q239" s="16"/>
      <c r="R239" s="16"/>
      <c r="S239" s="16"/>
      <c r="T239" s="16"/>
      <c r="U239" s="16"/>
      <c r="V239" s="16"/>
      <c r="W239" s="16"/>
      <c r="X239" s="16"/>
      <c r="Y239" s="16"/>
      <c r="Z239" s="16"/>
    </row>
    <row r="240">
      <c r="A240" s="16"/>
      <c r="B240" s="16"/>
      <c r="C240" s="17"/>
      <c r="D240" s="17"/>
      <c r="E240" s="17"/>
      <c r="F240" s="17"/>
      <c r="G240" s="17"/>
      <c r="H240" s="17"/>
      <c r="I240" s="16"/>
      <c r="J240" s="16"/>
      <c r="K240" s="16"/>
      <c r="L240" s="16"/>
      <c r="M240" s="16"/>
      <c r="N240" s="16"/>
      <c r="O240" s="16"/>
      <c r="P240" s="16"/>
      <c r="Q240" s="16"/>
      <c r="R240" s="16"/>
      <c r="S240" s="16"/>
      <c r="T240" s="16"/>
      <c r="U240" s="16"/>
      <c r="V240" s="16"/>
      <c r="W240" s="16"/>
      <c r="X240" s="16"/>
      <c r="Y240" s="16"/>
      <c r="Z240" s="16"/>
    </row>
    <row r="241">
      <c r="A241" s="16"/>
      <c r="B241" s="16"/>
      <c r="C241" s="17"/>
      <c r="D241" s="17"/>
      <c r="E241" s="17"/>
      <c r="F241" s="17"/>
      <c r="G241" s="17"/>
      <c r="H241" s="17"/>
      <c r="I241" s="16"/>
      <c r="J241" s="16"/>
      <c r="K241" s="16"/>
      <c r="L241" s="16"/>
      <c r="M241" s="16"/>
      <c r="N241" s="16"/>
      <c r="O241" s="16"/>
      <c r="P241" s="16"/>
      <c r="Q241" s="16"/>
      <c r="R241" s="16"/>
      <c r="S241" s="16"/>
      <c r="T241" s="16"/>
      <c r="U241" s="16"/>
      <c r="V241" s="16"/>
      <c r="W241" s="16"/>
      <c r="X241" s="16"/>
      <c r="Y241" s="16"/>
      <c r="Z241" s="16"/>
    </row>
    <row r="242">
      <c r="A242" s="16"/>
      <c r="B242" s="16"/>
      <c r="C242" s="17"/>
      <c r="D242" s="17"/>
      <c r="E242" s="17"/>
      <c r="F242" s="17"/>
      <c r="G242" s="17"/>
      <c r="H242" s="17"/>
      <c r="I242" s="16"/>
      <c r="J242" s="16"/>
      <c r="K242" s="16"/>
      <c r="L242" s="16"/>
      <c r="M242" s="16"/>
      <c r="N242" s="16"/>
      <c r="O242" s="16"/>
      <c r="P242" s="16"/>
      <c r="Q242" s="16"/>
      <c r="R242" s="16"/>
      <c r="S242" s="16"/>
      <c r="T242" s="16"/>
      <c r="U242" s="16"/>
      <c r="V242" s="16"/>
      <c r="W242" s="16"/>
      <c r="X242" s="16"/>
      <c r="Y242" s="16"/>
      <c r="Z242" s="16"/>
    </row>
    <row r="243">
      <c r="A243" s="16"/>
      <c r="B243" s="16"/>
      <c r="C243" s="17"/>
      <c r="D243" s="17"/>
      <c r="E243" s="17"/>
      <c r="F243" s="17"/>
      <c r="G243" s="17"/>
      <c r="H243" s="17"/>
      <c r="I243" s="16"/>
      <c r="J243" s="16"/>
      <c r="K243" s="16"/>
      <c r="L243" s="16"/>
      <c r="M243" s="16"/>
      <c r="N243" s="16"/>
      <c r="O243" s="16"/>
      <c r="P243" s="16"/>
      <c r="Q243" s="16"/>
      <c r="R243" s="16"/>
      <c r="S243" s="16"/>
      <c r="T243" s="16"/>
      <c r="U243" s="16"/>
      <c r="V243" s="16"/>
      <c r="W243" s="16"/>
      <c r="X243" s="16"/>
      <c r="Y243" s="16"/>
      <c r="Z243" s="16"/>
    </row>
    <row r="244">
      <c r="A244" s="16"/>
      <c r="B244" s="16"/>
      <c r="C244" s="17"/>
      <c r="D244" s="17"/>
      <c r="E244" s="17"/>
      <c r="F244" s="17"/>
      <c r="G244" s="17"/>
      <c r="H244" s="17"/>
      <c r="I244" s="16"/>
      <c r="J244" s="16"/>
      <c r="K244" s="16"/>
      <c r="L244" s="16"/>
      <c r="M244" s="16"/>
      <c r="N244" s="16"/>
      <c r="O244" s="16"/>
      <c r="P244" s="16"/>
      <c r="Q244" s="16"/>
      <c r="R244" s="16"/>
      <c r="S244" s="16"/>
      <c r="T244" s="16"/>
      <c r="U244" s="16"/>
      <c r="V244" s="16"/>
      <c r="W244" s="16"/>
      <c r="X244" s="16"/>
      <c r="Y244" s="16"/>
      <c r="Z244" s="16"/>
    </row>
    <row r="245">
      <c r="A245" s="16"/>
      <c r="B245" s="16"/>
      <c r="C245" s="17"/>
      <c r="D245" s="17"/>
      <c r="E245" s="17"/>
      <c r="F245" s="17"/>
      <c r="G245" s="17"/>
      <c r="H245" s="17"/>
      <c r="I245" s="16"/>
      <c r="J245" s="16"/>
      <c r="K245" s="16"/>
      <c r="L245" s="16"/>
      <c r="M245" s="16"/>
      <c r="N245" s="16"/>
      <c r="O245" s="16"/>
      <c r="P245" s="16"/>
      <c r="Q245" s="16"/>
      <c r="R245" s="16"/>
      <c r="S245" s="16"/>
      <c r="T245" s="16"/>
      <c r="U245" s="16"/>
      <c r="V245" s="16"/>
      <c r="W245" s="16"/>
      <c r="X245" s="16"/>
      <c r="Y245" s="16"/>
      <c r="Z245" s="16"/>
    </row>
    <row r="246">
      <c r="A246" s="16"/>
      <c r="B246" s="16"/>
      <c r="C246" s="17"/>
      <c r="D246" s="17"/>
      <c r="E246" s="17"/>
      <c r="F246" s="17"/>
      <c r="G246" s="17"/>
      <c r="H246" s="17"/>
      <c r="I246" s="16"/>
      <c r="J246" s="16"/>
      <c r="K246" s="16"/>
      <c r="L246" s="16"/>
      <c r="M246" s="16"/>
      <c r="N246" s="16"/>
      <c r="O246" s="16"/>
      <c r="P246" s="16"/>
      <c r="Q246" s="16"/>
      <c r="R246" s="16"/>
      <c r="S246" s="16"/>
      <c r="T246" s="16"/>
      <c r="U246" s="16"/>
      <c r="V246" s="16"/>
      <c r="W246" s="16"/>
      <c r="X246" s="16"/>
      <c r="Y246" s="16"/>
      <c r="Z246" s="16"/>
    </row>
    <row r="247">
      <c r="A247" s="16"/>
      <c r="B247" s="16"/>
      <c r="C247" s="17"/>
      <c r="D247" s="17"/>
      <c r="E247" s="17"/>
      <c r="F247" s="17"/>
      <c r="G247" s="17"/>
      <c r="H247" s="17"/>
      <c r="I247" s="16"/>
      <c r="J247" s="16"/>
      <c r="K247" s="16"/>
      <c r="L247" s="16"/>
      <c r="M247" s="16"/>
      <c r="N247" s="16"/>
      <c r="O247" s="16"/>
      <c r="P247" s="16"/>
      <c r="Q247" s="16"/>
      <c r="R247" s="16"/>
      <c r="S247" s="16"/>
      <c r="T247" s="16"/>
      <c r="U247" s="16"/>
      <c r="V247" s="16"/>
      <c r="W247" s="16"/>
      <c r="X247" s="16"/>
      <c r="Y247" s="16"/>
      <c r="Z247" s="16"/>
    </row>
    <row r="248">
      <c r="A248" s="16"/>
      <c r="B248" s="16"/>
      <c r="C248" s="17"/>
      <c r="D248" s="17"/>
      <c r="E248" s="17"/>
      <c r="F248" s="17"/>
      <c r="G248" s="17"/>
      <c r="H248" s="17"/>
      <c r="I248" s="16"/>
      <c r="J248" s="16"/>
      <c r="K248" s="16"/>
      <c r="L248" s="16"/>
      <c r="M248" s="16"/>
      <c r="N248" s="16"/>
      <c r="O248" s="16"/>
      <c r="P248" s="16"/>
      <c r="Q248" s="16"/>
      <c r="R248" s="16"/>
      <c r="S248" s="16"/>
      <c r="T248" s="16"/>
      <c r="U248" s="16"/>
      <c r="V248" s="16"/>
      <c r="W248" s="16"/>
      <c r="X248" s="16"/>
      <c r="Y248" s="16"/>
      <c r="Z248" s="16"/>
    </row>
    <row r="249">
      <c r="A249" s="16"/>
      <c r="B249" s="16"/>
      <c r="C249" s="17"/>
      <c r="D249" s="17"/>
      <c r="E249" s="17"/>
      <c r="F249" s="17"/>
      <c r="G249" s="17"/>
      <c r="H249" s="17"/>
      <c r="I249" s="16"/>
      <c r="J249" s="16"/>
      <c r="K249" s="16"/>
      <c r="L249" s="16"/>
      <c r="M249" s="16"/>
      <c r="N249" s="16"/>
      <c r="O249" s="16"/>
      <c r="P249" s="16"/>
      <c r="Q249" s="16"/>
      <c r="R249" s="16"/>
      <c r="S249" s="16"/>
      <c r="T249" s="16"/>
      <c r="U249" s="16"/>
      <c r="V249" s="16"/>
      <c r="W249" s="16"/>
      <c r="X249" s="16"/>
      <c r="Y249" s="16"/>
      <c r="Z249" s="16"/>
    </row>
    <row r="250">
      <c r="A250" s="16"/>
      <c r="B250" s="16"/>
      <c r="C250" s="17"/>
      <c r="D250" s="17"/>
      <c r="E250" s="17"/>
      <c r="F250" s="17"/>
      <c r="G250" s="17"/>
      <c r="H250" s="17"/>
      <c r="I250" s="16"/>
      <c r="J250" s="16"/>
      <c r="K250" s="16"/>
      <c r="L250" s="16"/>
      <c r="M250" s="16"/>
      <c r="N250" s="16"/>
      <c r="O250" s="16"/>
      <c r="P250" s="16"/>
      <c r="Q250" s="16"/>
      <c r="R250" s="16"/>
      <c r="S250" s="16"/>
      <c r="T250" s="16"/>
      <c r="U250" s="16"/>
      <c r="V250" s="16"/>
      <c r="W250" s="16"/>
      <c r="X250" s="16"/>
      <c r="Y250" s="16"/>
      <c r="Z250" s="16"/>
    </row>
    <row r="251">
      <c r="A251" s="16"/>
      <c r="B251" s="16"/>
      <c r="C251" s="17"/>
      <c r="D251" s="17"/>
      <c r="E251" s="17"/>
      <c r="F251" s="17"/>
      <c r="G251" s="17"/>
      <c r="H251" s="17"/>
      <c r="I251" s="16"/>
      <c r="J251" s="16"/>
      <c r="K251" s="16"/>
      <c r="L251" s="16"/>
      <c r="M251" s="16"/>
      <c r="N251" s="16"/>
      <c r="O251" s="16"/>
      <c r="P251" s="16"/>
      <c r="Q251" s="16"/>
      <c r="R251" s="16"/>
      <c r="S251" s="16"/>
      <c r="T251" s="16"/>
      <c r="U251" s="16"/>
      <c r="V251" s="16"/>
      <c r="W251" s="16"/>
      <c r="X251" s="16"/>
      <c r="Y251" s="16"/>
      <c r="Z251" s="16"/>
    </row>
    <row r="252">
      <c r="A252" s="16"/>
      <c r="B252" s="16"/>
      <c r="C252" s="17"/>
      <c r="D252" s="17"/>
      <c r="E252" s="17"/>
      <c r="F252" s="17"/>
      <c r="G252" s="17"/>
      <c r="H252" s="17"/>
      <c r="I252" s="16"/>
      <c r="J252" s="16"/>
      <c r="K252" s="16"/>
      <c r="L252" s="16"/>
      <c r="M252" s="16"/>
      <c r="N252" s="16"/>
      <c r="O252" s="16"/>
      <c r="P252" s="16"/>
      <c r="Q252" s="16"/>
      <c r="R252" s="16"/>
      <c r="S252" s="16"/>
      <c r="T252" s="16"/>
      <c r="U252" s="16"/>
      <c r="V252" s="16"/>
      <c r="W252" s="16"/>
      <c r="X252" s="16"/>
      <c r="Y252" s="16"/>
      <c r="Z252" s="16"/>
    </row>
    <row r="253">
      <c r="A253" s="16"/>
      <c r="B253" s="16"/>
      <c r="C253" s="17"/>
      <c r="D253" s="17"/>
      <c r="E253" s="17"/>
      <c r="F253" s="17"/>
      <c r="G253" s="17"/>
      <c r="H253" s="17"/>
      <c r="I253" s="16"/>
      <c r="J253" s="16"/>
      <c r="K253" s="16"/>
      <c r="L253" s="16"/>
      <c r="M253" s="16"/>
      <c r="N253" s="16"/>
      <c r="O253" s="16"/>
      <c r="P253" s="16"/>
      <c r="Q253" s="16"/>
      <c r="R253" s="16"/>
      <c r="S253" s="16"/>
      <c r="T253" s="16"/>
      <c r="U253" s="16"/>
      <c r="V253" s="16"/>
      <c r="W253" s="16"/>
      <c r="X253" s="16"/>
      <c r="Y253" s="16"/>
      <c r="Z253" s="16"/>
    </row>
    <row r="254">
      <c r="A254" s="16"/>
      <c r="B254" s="16"/>
      <c r="C254" s="17"/>
      <c r="D254" s="17"/>
      <c r="E254" s="17"/>
      <c r="F254" s="17"/>
      <c r="G254" s="17"/>
      <c r="H254" s="17"/>
      <c r="I254" s="16"/>
      <c r="J254" s="16"/>
      <c r="K254" s="16"/>
      <c r="L254" s="16"/>
      <c r="M254" s="16"/>
      <c r="N254" s="16"/>
      <c r="O254" s="16"/>
      <c r="P254" s="16"/>
      <c r="Q254" s="16"/>
      <c r="R254" s="16"/>
      <c r="S254" s="16"/>
      <c r="T254" s="16"/>
      <c r="U254" s="16"/>
      <c r="V254" s="16"/>
      <c r="W254" s="16"/>
      <c r="X254" s="16"/>
      <c r="Y254" s="16"/>
      <c r="Z254" s="16"/>
    </row>
    <row r="255">
      <c r="A255" s="16"/>
      <c r="B255" s="16"/>
      <c r="C255" s="17"/>
      <c r="D255" s="17"/>
      <c r="E255" s="17"/>
      <c r="F255" s="17"/>
      <c r="G255" s="17"/>
      <c r="H255" s="17"/>
      <c r="I255" s="16"/>
      <c r="J255" s="16"/>
      <c r="K255" s="16"/>
      <c r="L255" s="16"/>
      <c r="M255" s="16"/>
      <c r="N255" s="16"/>
      <c r="O255" s="16"/>
      <c r="P255" s="16"/>
      <c r="Q255" s="16"/>
      <c r="R255" s="16"/>
      <c r="S255" s="16"/>
      <c r="T255" s="16"/>
      <c r="U255" s="16"/>
      <c r="V255" s="16"/>
      <c r="W255" s="16"/>
      <c r="X255" s="16"/>
      <c r="Y255" s="16"/>
      <c r="Z255" s="16"/>
    </row>
    <row r="256">
      <c r="A256" s="16"/>
      <c r="B256" s="16"/>
      <c r="C256" s="17"/>
      <c r="D256" s="17"/>
      <c r="E256" s="17"/>
      <c r="F256" s="17"/>
      <c r="G256" s="17"/>
      <c r="H256" s="17"/>
      <c r="I256" s="16"/>
      <c r="J256" s="16"/>
      <c r="K256" s="16"/>
      <c r="L256" s="16"/>
      <c r="M256" s="16"/>
      <c r="N256" s="16"/>
      <c r="O256" s="16"/>
      <c r="P256" s="16"/>
      <c r="Q256" s="16"/>
      <c r="R256" s="16"/>
      <c r="S256" s="16"/>
      <c r="T256" s="16"/>
      <c r="U256" s="16"/>
      <c r="V256" s="16"/>
      <c r="W256" s="16"/>
      <c r="X256" s="16"/>
      <c r="Y256" s="16"/>
      <c r="Z256" s="16"/>
    </row>
    <row r="257">
      <c r="A257" s="16"/>
      <c r="B257" s="16"/>
      <c r="C257" s="17"/>
      <c r="D257" s="17"/>
      <c r="E257" s="17"/>
      <c r="F257" s="17"/>
      <c r="G257" s="17"/>
      <c r="H257" s="17"/>
      <c r="I257" s="16"/>
      <c r="J257" s="16"/>
      <c r="K257" s="16"/>
      <c r="L257" s="16"/>
      <c r="M257" s="16"/>
      <c r="N257" s="16"/>
      <c r="O257" s="16"/>
      <c r="P257" s="16"/>
      <c r="Q257" s="16"/>
      <c r="R257" s="16"/>
      <c r="S257" s="16"/>
      <c r="T257" s="16"/>
      <c r="U257" s="16"/>
      <c r="V257" s="16"/>
      <c r="W257" s="16"/>
      <c r="X257" s="16"/>
      <c r="Y257" s="16"/>
      <c r="Z257" s="16"/>
    </row>
    <row r="258">
      <c r="A258" s="16"/>
      <c r="B258" s="16"/>
      <c r="C258" s="17"/>
      <c r="D258" s="17"/>
      <c r="E258" s="17"/>
      <c r="F258" s="17"/>
      <c r="G258" s="17"/>
      <c r="H258" s="17"/>
      <c r="I258" s="16"/>
      <c r="J258" s="16"/>
      <c r="K258" s="16"/>
      <c r="L258" s="16"/>
      <c r="M258" s="16"/>
      <c r="N258" s="16"/>
      <c r="O258" s="16"/>
      <c r="P258" s="16"/>
      <c r="Q258" s="16"/>
      <c r="R258" s="16"/>
      <c r="S258" s="16"/>
      <c r="T258" s="16"/>
      <c r="U258" s="16"/>
      <c r="V258" s="16"/>
      <c r="W258" s="16"/>
      <c r="X258" s="16"/>
      <c r="Y258" s="16"/>
      <c r="Z258" s="16"/>
    </row>
    <row r="259">
      <c r="A259" s="16"/>
      <c r="B259" s="16"/>
      <c r="C259" s="17"/>
      <c r="D259" s="17"/>
      <c r="E259" s="17"/>
      <c r="F259" s="17"/>
      <c r="G259" s="17"/>
      <c r="H259" s="17"/>
      <c r="I259" s="16"/>
      <c r="J259" s="16"/>
      <c r="K259" s="16"/>
      <c r="L259" s="16"/>
      <c r="M259" s="16"/>
      <c r="N259" s="16"/>
      <c r="O259" s="16"/>
      <c r="P259" s="16"/>
      <c r="Q259" s="16"/>
      <c r="R259" s="16"/>
      <c r="S259" s="16"/>
      <c r="T259" s="16"/>
      <c r="U259" s="16"/>
      <c r="V259" s="16"/>
      <c r="W259" s="16"/>
      <c r="X259" s="16"/>
      <c r="Y259" s="16"/>
      <c r="Z259" s="16"/>
    </row>
    <row r="260">
      <c r="A260" s="16"/>
      <c r="B260" s="16"/>
      <c r="C260" s="17"/>
      <c r="D260" s="17"/>
      <c r="E260" s="17"/>
      <c r="F260" s="17"/>
      <c r="G260" s="17"/>
      <c r="H260" s="17"/>
      <c r="I260" s="16"/>
      <c r="J260" s="16"/>
      <c r="K260" s="16"/>
      <c r="L260" s="16"/>
      <c r="M260" s="16"/>
      <c r="N260" s="16"/>
      <c r="O260" s="16"/>
      <c r="P260" s="16"/>
      <c r="Q260" s="16"/>
      <c r="R260" s="16"/>
      <c r="S260" s="16"/>
      <c r="T260" s="16"/>
      <c r="U260" s="16"/>
      <c r="V260" s="16"/>
      <c r="W260" s="16"/>
      <c r="X260" s="16"/>
      <c r="Y260" s="16"/>
      <c r="Z260" s="16"/>
    </row>
    <row r="261">
      <c r="A261" s="16"/>
      <c r="B261" s="16"/>
      <c r="C261" s="17"/>
      <c r="D261" s="17"/>
      <c r="E261" s="17"/>
      <c r="F261" s="17"/>
      <c r="G261" s="17"/>
      <c r="H261" s="17"/>
      <c r="I261" s="16"/>
      <c r="J261" s="16"/>
      <c r="K261" s="16"/>
      <c r="L261" s="16"/>
      <c r="M261" s="16"/>
      <c r="N261" s="16"/>
      <c r="O261" s="16"/>
      <c r="P261" s="16"/>
      <c r="Q261" s="16"/>
      <c r="R261" s="16"/>
      <c r="S261" s="16"/>
      <c r="T261" s="16"/>
      <c r="U261" s="16"/>
      <c r="V261" s="16"/>
      <c r="W261" s="16"/>
      <c r="X261" s="16"/>
      <c r="Y261" s="16"/>
      <c r="Z261" s="16"/>
    </row>
    <row r="262">
      <c r="A262" s="16"/>
      <c r="B262" s="16"/>
      <c r="C262" s="17"/>
      <c r="D262" s="17"/>
      <c r="E262" s="17"/>
      <c r="F262" s="17"/>
      <c r="G262" s="17"/>
      <c r="H262" s="17"/>
      <c r="I262" s="16"/>
      <c r="J262" s="16"/>
      <c r="K262" s="16"/>
      <c r="L262" s="16"/>
      <c r="M262" s="16"/>
      <c r="N262" s="16"/>
      <c r="O262" s="16"/>
      <c r="P262" s="16"/>
      <c r="Q262" s="16"/>
      <c r="R262" s="16"/>
      <c r="S262" s="16"/>
      <c r="T262" s="16"/>
      <c r="U262" s="16"/>
      <c r="V262" s="16"/>
      <c r="W262" s="16"/>
      <c r="X262" s="16"/>
      <c r="Y262" s="16"/>
      <c r="Z262" s="16"/>
    </row>
    <row r="263">
      <c r="A263" s="16"/>
      <c r="B263" s="16"/>
      <c r="C263" s="17"/>
      <c r="D263" s="17"/>
      <c r="E263" s="17"/>
      <c r="F263" s="17"/>
      <c r="G263" s="17"/>
      <c r="H263" s="17"/>
      <c r="I263" s="16"/>
      <c r="J263" s="16"/>
      <c r="K263" s="16"/>
      <c r="L263" s="16"/>
      <c r="M263" s="16"/>
      <c r="N263" s="16"/>
      <c r="O263" s="16"/>
      <c r="P263" s="16"/>
      <c r="Q263" s="16"/>
      <c r="R263" s="16"/>
      <c r="S263" s="16"/>
      <c r="T263" s="16"/>
      <c r="U263" s="16"/>
      <c r="V263" s="16"/>
      <c r="W263" s="16"/>
      <c r="X263" s="16"/>
      <c r="Y263" s="16"/>
      <c r="Z263" s="16"/>
    </row>
    <row r="264">
      <c r="A264" s="16"/>
      <c r="B264" s="16"/>
      <c r="C264" s="17"/>
      <c r="D264" s="17"/>
      <c r="E264" s="17"/>
      <c r="F264" s="17"/>
      <c r="G264" s="17"/>
      <c r="H264" s="17"/>
      <c r="I264" s="16"/>
      <c r="J264" s="16"/>
      <c r="K264" s="16"/>
      <c r="L264" s="16"/>
      <c r="M264" s="16"/>
      <c r="N264" s="16"/>
      <c r="O264" s="16"/>
      <c r="P264" s="16"/>
      <c r="Q264" s="16"/>
      <c r="R264" s="16"/>
      <c r="S264" s="16"/>
      <c r="T264" s="16"/>
      <c r="U264" s="16"/>
      <c r="V264" s="16"/>
      <c r="W264" s="16"/>
      <c r="X264" s="16"/>
      <c r="Y264" s="16"/>
      <c r="Z264" s="16"/>
    </row>
    <row r="265">
      <c r="A265" s="16"/>
      <c r="B265" s="16"/>
      <c r="C265" s="17"/>
      <c r="D265" s="17"/>
      <c r="E265" s="17"/>
      <c r="F265" s="17"/>
      <c r="G265" s="17"/>
      <c r="H265" s="17"/>
      <c r="I265" s="16"/>
      <c r="J265" s="16"/>
      <c r="K265" s="16"/>
      <c r="L265" s="16"/>
      <c r="M265" s="16"/>
      <c r="N265" s="16"/>
      <c r="O265" s="16"/>
      <c r="P265" s="16"/>
      <c r="Q265" s="16"/>
      <c r="R265" s="16"/>
      <c r="S265" s="16"/>
      <c r="T265" s="16"/>
      <c r="U265" s="16"/>
      <c r="V265" s="16"/>
      <c r="W265" s="16"/>
      <c r="X265" s="16"/>
      <c r="Y265" s="16"/>
      <c r="Z265" s="16"/>
    </row>
    <row r="266">
      <c r="A266" s="16"/>
      <c r="B266" s="16"/>
      <c r="C266" s="17"/>
      <c r="D266" s="17"/>
      <c r="E266" s="17"/>
      <c r="F266" s="17"/>
      <c r="G266" s="17"/>
      <c r="H266" s="17"/>
      <c r="I266" s="16"/>
      <c r="J266" s="16"/>
      <c r="K266" s="16"/>
      <c r="L266" s="16"/>
      <c r="M266" s="16"/>
      <c r="N266" s="16"/>
      <c r="O266" s="16"/>
      <c r="P266" s="16"/>
      <c r="Q266" s="16"/>
      <c r="R266" s="16"/>
      <c r="S266" s="16"/>
      <c r="T266" s="16"/>
      <c r="U266" s="16"/>
      <c r="V266" s="16"/>
      <c r="W266" s="16"/>
      <c r="X266" s="16"/>
      <c r="Y266" s="16"/>
      <c r="Z266" s="16"/>
    </row>
    <row r="267">
      <c r="A267" s="16"/>
      <c r="B267" s="16"/>
      <c r="C267" s="17"/>
      <c r="D267" s="17"/>
      <c r="E267" s="17"/>
      <c r="F267" s="17"/>
      <c r="G267" s="17"/>
      <c r="H267" s="17"/>
      <c r="I267" s="16"/>
      <c r="J267" s="16"/>
      <c r="K267" s="16"/>
      <c r="L267" s="16"/>
      <c r="M267" s="16"/>
      <c r="N267" s="16"/>
      <c r="O267" s="16"/>
      <c r="P267" s="16"/>
      <c r="Q267" s="16"/>
      <c r="R267" s="16"/>
      <c r="S267" s="16"/>
      <c r="T267" s="16"/>
      <c r="U267" s="16"/>
      <c r="V267" s="16"/>
      <c r="W267" s="16"/>
      <c r="X267" s="16"/>
      <c r="Y267" s="16"/>
      <c r="Z267" s="16"/>
    </row>
    <row r="268">
      <c r="A268" s="16"/>
      <c r="B268" s="16"/>
      <c r="C268" s="17"/>
      <c r="D268" s="17"/>
      <c r="E268" s="17"/>
      <c r="F268" s="17"/>
      <c r="G268" s="17"/>
      <c r="H268" s="17"/>
      <c r="I268" s="16"/>
      <c r="J268" s="16"/>
      <c r="K268" s="16"/>
      <c r="L268" s="16"/>
      <c r="M268" s="16"/>
      <c r="N268" s="16"/>
      <c r="O268" s="16"/>
      <c r="P268" s="16"/>
      <c r="Q268" s="16"/>
      <c r="R268" s="16"/>
      <c r="S268" s="16"/>
      <c r="T268" s="16"/>
      <c r="U268" s="16"/>
      <c r="V268" s="16"/>
      <c r="W268" s="16"/>
      <c r="X268" s="16"/>
      <c r="Y268" s="16"/>
      <c r="Z268" s="16"/>
    </row>
    <row r="269">
      <c r="A269" s="16"/>
      <c r="B269" s="16"/>
      <c r="C269" s="17"/>
      <c r="D269" s="17"/>
      <c r="E269" s="17"/>
      <c r="F269" s="17"/>
      <c r="G269" s="17"/>
      <c r="H269" s="17"/>
      <c r="I269" s="16"/>
      <c r="J269" s="16"/>
      <c r="K269" s="16"/>
      <c r="L269" s="16"/>
      <c r="M269" s="16"/>
      <c r="N269" s="16"/>
      <c r="O269" s="16"/>
      <c r="P269" s="16"/>
      <c r="Q269" s="16"/>
      <c r="R269" s="16"/>
      <c r="S269" s="16"/>
      <c r="T269" s="16"/>
      <c r="U269" s="16"/>
      <c r="V269" s="16"/>
      <c r="W269" s="16"/>
      <c r="X269" s="16"/>
      <c r="Y269" s="16"/>
      <c r="Z269" s="16"/>
    </row>
    <row r="270">
      <c r="A270" s="16"/>
      <c r="B270" s="16"/>
      <c r="C270" s="17"/>
      <c r="D270" s="17"/>
      <c r="E270" s="17"/>
      <c r="F270" s="17"/>
      <c r="G270" s="17"/>
      <c r="H270" s="17"/>
      <c r="I270" s="16"/>
      <c r="J270" s="16"/>
      <c r="K270" s="16"/>
      <c r="L270" s="16"/>
      <c r="M270" s="16"/>
      <c r="N270" s="16"/>
      <c r="O270" s="16"/>
      <c r="P270" s="16"/>
      <c r="Q270" s="16"/>
      <c r="R270" s="16"/>
      <c r="S270" s="16"/>
      <c r="T270" s="16"/>
      <c r="U270" s="16"/>
      <c r="V270" s="16"/>
      <c r="W270" s="16"/>
      <c r="X270" s="16"/>
      <c r="Y270" s="16"/>
      <c r="Z270" s="16"/>
    </row>
    <row r="271">
      <c r="A271" s="16"/>
      <c r="B271" s="16"/>
      <c r="C271" s="17"/>
      <c r="D271" s="17"/>
      <c r="E271" s="17"/>
      <c r="F271" s="17"/>
      <c r="G271" s="17"/>
      <c r="H271" s="17"/>
      <c r="I271" s="16"/>
      <c r="J271" s="16"/>
      <c r="K271" s="16"/>
      <c r="L271" s="16"/>
      <c r="M271" s="16"/>
      <c r="N271" s="16"/>
      <c r="O271" s="16"/>
      <c r="P271" s="16"/>
      <c r="Q271" s="16"/>
      <c r="R271" s="16"/>
      <c r="S271" s="16"/>
      <c r="T271" s="16"/>
      <c r="U271" s="16"/>
      <c r="V271" s="16"/>
      <c r="W271" s="16"/>
      <c r="X271" s="16"/>
      <c r="Y271" s="16"/>
      <c r="Z271" s="16"/>
    </row>
    <row r="272">
      <c r="A272" s="16"/>
      <c r="B272" s="16"/>
      <c r="C272" s="17"/>
      <c r="D272" s="17"/>
      <c r="E272" s="17"/>
      <c r="F272" s="17"/>
      <c r="G272" s="17"/>
      <c r="H272" s="17"/>
      <c r="I272" s="16"/>
      <c r="J272" s="16"/>
      <c r="K272" s="16"/>
      <c r="L272" s="16"/>
      <c r="M272" s="16"/>
      <c r="N272" s="16"/>
      <c r="O272" s="16"/>
      <c r="P272" s="16"/>
      <c r="Q272" s="16"/>
      <c r="R272" s="16"/>
      <c r="S272" s="16"/>
      <c r="T272" s="16"/>
      <c r="U272" s="16"/>
      <c r="V272" s="16"/>
      <c r="W272" s="16"/>
      <c r="X272" s="16"/>
      <c r="Y272" s="16"/>
      <c r="Z272" s="16"/>
    </row>
    <row r="273">
      <c r="A273" s="16"/>
      <c r="B273" s="16"/>
      <c r="C273" s="17"/>
      <c r="D273" s="17"/>
      <c r="E273" s="17"/>
      <c r="F273" s="17"/>
      <c r="G273" s="17"/>
      <c r="H273" s="17"/>
      <c r="I273" s="16"/>
      <c r="J273" s="16"/>
      <c r="K273" s="16"/>
      <c r="L273" s="16"/>
      <c r="M273" s="16"/>
      <c r="N273" s="16"/>
      <c r="O273" s="16"/>
      <c r="P273" s="16"/>
      <c r="Q273" s="16"/>
      <c r="R273" s="16"/>
      <c r="S273" s="16"/>
      <c r="T273" s="16"/>
      <c r="U273" s="16"/>
      <c r="V273" s="16"/>
      <c r="W273" s="16"/>
      <c r="X273" s="16"/>
      <c r="Y273" s="16"/>
      <c r="Z273" s="16"/>
    </row>
    <row r="274">
      <c r="A274" s="16"/>
      <c r="B274" s="16"/>
      <c r="C274" s="17"/>
      <c r="D274" s="17"/>
      <c r="E274" s="17"/>
      <c r="F274" s="17"/>
      <c r="G274" s="17"/>
      <c r="H274" s="17"/>
      <c r="I274" s="16"/>
      <c r="J274" s="16"/>
      <c r="K274" s="16"/>
      <c r="L274" s="16"/>
      <c r="M274" s="16"/>
      <c r="N274" s="16"/>
      <c r="O274" s="16"/>
      <c r="P274" s="16"/>
      <c r="Q274" s="16"/>
      <c r="R274" s="16"/>
      <c r="S274" s="16"/>
      <c r="T274" s="16"/>
      <c r="U274" s="16"/>
      <c r="V274" s="16"/>
      <c r="W274" s="16"/>
      <c r="X274" s="16"/>
      <c r="Y274" s="16"/>
      <c r="Z274" s="16"/>
    </row>
    <row r="275">
      <c r="A275" s="16"/>
      <c r="B275" s="16"/>
      <c r="C275" s="17"/>
      <c r="D275" s="17"/>
      <c r="E275" s="17"/>
      <c r="F275" s="17"/>
      <c r="G275" s="17"/>
      <c r="H275" s="17"/>
      <c r="I275" s="16"/>
      <c r="J275" s="16"/>
      <c r="K275" s="16"/>
      <c r="L275" s="16"/>
      <c r="M275" s="16"/>
      <c r="N275" s="16"/>
      <c r="O275" s="16"/>
      <c r="P275" s="16"/>
      <c r="Q275" s="16"/>
      <c r="R275" s="16"/>
      <c r="S275" s="16"/>
      <c r="T275" s="16"/>
      <c r="U275" s="16"/>
      <c r="V275" s="16"/>
      <c r="W275" s="16"/>
      <c r="X275" s="16"/>
      <c r="Y275" s="16"/>
      <c r="Z275" s="16"/>
    </row>
    <row r="276">
      <c r="A276" s="16"/>
      <c r="B276" s="16"/>
      <c r="C276" s="17"/>
      <c r="D276" s="17"/>
      <c r="E276" s="17"/>
      <c r="F276" s="17"/>
      <c r="G276" s="17"/>
      <c r="H276" s="17"/>
      <c r="I276" s="16"/>
      <c r="J276" s="16"/>
      <c r="K276" s="16"/>
      <c r="L276" s="16"/>
      <c r="M276" s="16"/>
      <c r="N276" s="16"/>
      <c r="O276" s="16"/>
      <c r="P276" s="16"/>
      <c r="Q276" s="16"/>
      <c r="R276" s="16"/>
      <c r="S276" s="16"/>
      <c r="T276" s="16"/>
      <c r="U276" s="16"/>
      <c r="V276" s="16"/>
      <c r="W276" s="16"/>
      <c r="X276" s="16"/>
      <c r="Y276" s="16"/>
      <c r="Z276" s="16"/>
    </row>
    <row r="277">
      <c r="A277" s="16"/>
      <c r="B277" s="16"/>
      <c r="C277" s="17"/>
      <c r="D277" s="17"/>
      <c r="E277" s="17"/>
      <c r="F277" s="17"/>
      <c r="G277" s="17"/>
      <c r="H277" s="17"/>
      <c r="I277" s="16"/>
      <c r="J277" s="16"/>
      <c r="K277" s="16"/>
      <c r="L277" s="16"/>
      <c r="M277" s="16"/>
      <c r="N277" s="16"/>
      <c r="O277" s="16"/>
      <c r="P277" s="16"/>
      <c r="Q277" s="16"/>
      <c r="R277" s="16"/>
      <c r="S277" s="16"/>
      <c r="T277" s="16"/>
      <c r="U277" s="16"/>
      <c r="V277" s="16"/>
      <c r="W277" s="16"/>
      <c r="X277" s="16"/>
      <c r="Y277" s="16"/>
      <c r="Z277" s="16"/>
    </row>
    <row r="278">
      <c r="A278" s="16"/>
      <c r="B278" s="16"/>
      <c r="C278" s="17"/>
      <c r="D278" s="17"/>
      <c r="E278" s="17"/>
      <c r="F278" s="17"/>
      <c r="G278" s="17"/>
      <c r="H278" s="17"/>
      <c r="I278" s="16"/>
      <c r="J278" s="16"/>
      <c r="K278" s="16"/>
      <c r="L278" s="16"/>
      <c r="M278" s="16"/>
      <c r="N278" s="16"/>
      <c r="O278" s="16"/>
      <c r="P278" s="16"/>
      <c r="Q278" s="16"/>
      <c r="R278" s="16"/>
      <c r="S278" s="16"/>
      <c r="T278" s="16"/>
      <c r="U278" s="16"/>
      <c r="V278" s="16"/>
      <c r="W278" s="16"/>
      <c r="X278" s="16"/>
      <c r="Y278" s="16"/>
      <c r="Z278" s="16"/>
    </row>
    <row r="279">
      <c r="A279" s="16"/>
      <c r="B279" s="16"/>
      <c r="C279" s="17"/>
      <c r="D279" s="17"/>
      <c r="E279" s="17"/>
      <c r="F279" s="17"/>
      <c r="G279" s="17"/>
      <c r="H279" s="17"/>
      <c r="I279" s="16"/>
      <c r="J279" s="16"/>
      <c r="K279" s="16"/>
      <c r="L279" s="16"/>
      <c r="M279" s="16"/>
      <c r="N279" s="16"/>
      <c r="O279" s="16"/>
      <c r="P279" s="16"/>
      <c r="Q279" s="16"/>
      <c r="R279" s="16"/>
      <c r="S279" s="16"/>
      <c r="T279" s="16"/>
      <c r="U279" s="16"/>
      <c r="V279" s="16"/>
      <c r="W279" s="16"/>
      <c r="X279" s="16"/>
      <c r="Y279" s="16"/>
      <c r="Z279" s="16"/>
    </row>
    <row r="280">
      <c r="A280" s="16"/>
      <c r="B280" s="16"/>
      <c r="C280" s="17"/>
      <c r="D280" s="17"/>
      <c r="E280" s="17"/>
      <c r="F280" s="17"/>
      <c r="G280" s="17"/>
      <c r="H280" s="17"/>
      <c r="I280" s="16"/>
      <c r="J280" s="16"/>
      <c r="K280" s="16"/>
      <c r="L280" s="16"/>
      <c r="M280" s="16"/>
      <c r="N280" s="16"/>
      <c r="O280" s="16"/>
      <c r="P280" s="16"/>
      <c r="Q280" s="16"/>
      <c r="R280" s="16"/>
      <c r="S280" s="16"/>
      <c r="T280" s="16"/>
      <c r="U280" s="16"/>
      <c r="V280" s="16"/>
      <c r="W280" s="16"/>
      <c r="X280" s="16"/>
      <c r="Y280" s="16"/>
      <c r="Z280" s="16"/>
    </row>
    <row r="281">
      <c r="A281" s="16"/>
      <c r="B281" s="16"/>
      <c r="C281" s="17"/>
      <c r="D281" s="17"/>
      <c r="E281" s="17"/>
      <c r="F281" s="17"/>
      <c r="G281" s="17"/>
      <c r="H281" s="17"/>
      <c r="I281" s="16"/>
      <c r="J281" s="16"/>
      <c r="K281" s="16"/>
      <c r="L281" s="16"/>
      <c r="M281" s="16"/>
      <c r="N281" s="16"/>
      <c r="O281" s="16"/>
      <c r="P281" s="16"/>
      <c r="Q281" s="16"/>
      <c r="R281" s="16"/>
      <c r="S281" s="16"/>
      <c r="T281" s="16"/>
      <c r="U281" s="16"/>
      <c r="V281" s="16"/>
      <c r="W281" s="16"/>
      <c r="X281" s="16"/>
      <c r="Y281" s="16"/>
      <c r="Z281" s="16"/>
    </row>
    <row r="282">
      <c r="A282" s="16"/>
      <c r="B282" s="16"/>
      <c r="C282" s="17"/>
      <c r="D282" s="17"/>
      <c r="E282" s="17"/>
      <c r="F282" s="17"/>
      <c r="G282" s="17"/>
      <c r="H282" s="17"/>
      <c r="I282" s="16"/>
      <c r="J282" s="16"/>
      <c r="K282" s="16"/>
      <c r="L282" s="16"/>
      <c r="M282" s="16"/>
      <c r="N282" s="16"/>
      <c r="O282" s="16"/>
      <c r="P282" s="16"/>
      <c r="Q282" s="16"/>
      <c r="R282" s="16"/>
      <c r="S282" s="16"/>
      <c r="T282" s="16"/>
      <c r="U282" s="16"/>
      <c r="V282" s="16"/>
      <c r="W282" s="16"/>
      <c r="X282" s="16"/>
      <c r="Y282" s="16"/>
      <c r="Z282" s="16"/>
    </row>
    <row r="283">
      <c r="A283" s="16"/>
      <c r="B283" s="16"/>
      <c r="C283" s="17"/>
      <c r="D283" s="17"/>
      <c r="E283" s="17"/>
      <c r="F283" s="17"/>
      <c r="G283" s="17"/>
      <c r="H283" s="17"/>
      <c r="I283" s="16"/>
      <c r="J283" s="16"/>
      <c r="K283" s="16"/>
      <c r="L283" s="16"/>
      <c r="M283" s="16"/>
      <c r="N283" s="16"/>
      <c r="O283" s="16"/>
      <c r="P283" s="16"/>
      <c r="Q283" s="16"/>
      <c r="R283" s="16"/>
      <c r="S283" s="16"/>
      <c r="T283" s="16"/>
      <c r="U283" s="16"/>
      <c r="V283" s="16"/>
      <c r="W283" s="16"/>
      <c r="X283" s="16"/>
      <c r="Y283" s="16"/>
      <c r="Z283" s="16"/>
    </row>
    <row r="284">
      <c r="A284" s="16"/>
      <c r="B284" s="16"/>
      <c r="C284" s="17"/>
      <c r="D284" s="17"/>
      <c r="E284" s="17"/>
      <c r="F284" s="17"/>
      <c r="G284" s="17"/>
      <c r="H284" s="17"/>
      <c r="I284" s="16"/>
      <c r="J284" s="16"/>
      <c r="K284" s="16"/>
      <c r="L284" s="16"/>
      <c r="M284" s="16"/>
      <c r="N284" s="16"/>
      <c r="O284" s="16"/>
      <c r="P284" s="16"/>
      <c r="Q284" s="16"/>
      <c r="R284" s="16"/>
      <c r="S284" s="16"/>
      <c r="T284" s="16"/>
      <c r="U284" s="16"/>
      <c r="V284" s="16"/>
      <c r="W284" s="16"/>
      <c r="X284" s="16"/>
      <c r="Y284" s="16"/>
      <c r="Z284" s="16"/>
    </row>
    <row r="285">
      <c r="A285" s="16"/>
      <c r="B285" s="16"/>
      <c r="C285" s="17"/>
      <c r="D285" s="17"/>
      <c r="E285" s="17"/>
      <c r="F285" s="17"/>
      <c r="G285" s="17"/>
      <c r="H285" s="17"/>
      <c r="I285" s="16"/>
      <c r="J285" s="16"/>
      <c r="K285" s="16"/>
      <c r="L285" s="16"/>
      <c r="M285" s="16"/>
      <c r="N285" s="16"/>
      <c r="O285" s="16"/>
      <c r="P285" s="16"/>
      <c r="Q285" s="16"/>
      <c r="R285" s="16"/>
      <c r="S285" s="16"/>
      <c r="T285" s="16"/>
      <c r="U285" s="16"/>
      <c r="V285" s="16"/>
      <c r="W285" s="16"/>
      <c r="X285" s="16"/>
      <c r="Y285" s="16"/>
      <c r="Z285" s="16"/>
    </row>
    <row r="286">
      <c r="A286" s="16"/>
      <c r="B286" s="16"/>
      <c r="C286" s="17"/>
      <c r="D286" s="17"/>
      <c r="E286" s="17"/>
      <c r="F286" s="17"/>
      <c r="G286" s="17"/>
      <c r="H286" s="17"/>
      <c r="I286" s="16"/>
      <c r="J286" s="16"/>
      <c r="K286" s="16"/>
      <c r="L286" s="16"/>
      <c r="M286" s="16"/>
      <c r="N286" s="16"/>
      <c r="O286" s="16"/>
      <c r="P286" s="16"/>
      <c r="Q286" s="16"/>
      <c r="R286" s="16"/>
      <c r="S286" s="16"/>
      <c r="T286" s="16"/>
      <c r="U286" s="16"/>
      <c r="V286" s="16"/>
      <c r="W286" s="16"/>
      <c r="X286" s="16"/>
      <c r="Y286" s="16"/>
      <c r="Z286" s="16"/>
    </row>
    <row r="287">
      <c r="A287" s="16"/>
      <c r="B287" s="16"/>
      <c r="C287" s="17"/>
      <c r="D287" s="17"/>
      <c r="E287" s="17"/>
      <c r="F287" s="17"/>
      <c r="G287" s="17"/>
      <c r="H287" s="17"/>
      <c r="I287" s="16"/>
      <c r="J287" s="16"/>
      <c r="K287" s="16"/>
      <c r="L287" s="16"/>
      <c r="M287" s="16"/>
      <c r="N287" s="16"/>
      <c r="O287" s="16"/>
      <c r="P287" s="16"/>
      <c r="Q287" s="16"/>
      <c r="R287" s="16"/>
      <c r="S287" s="16"/>
      <c r="T287" s="16"/>
      <c r="U287" s="16"/>
      <c r="V287" s="16"/>
      <c r="W287" s="16"/>
      <c r="X287" s="16"/>
      <c r="Y287" s="16"/>
      <c r="Z287" s="16"/>
    </row>
    <row r="288">
      <c r="A288" s="16"/>
      <c r="B288" s="16"/>
      <c r="C288" s="17"/>
      <c r="D288" s="17"/>
      <c r="E288" s="17"/>
      <c r="F288" s="17"/>
      <c r="G288" s="17"/>
      <c r="H288" s="17"/>
      <c r="I288" s="16"/>
      <c r="J288" s="16"/>
      <c r="K288" s="16"/>
      <c r="L288" s="16"/>
      <c r="M288" s="16"/>
      <c r="N288" s="16"/>
      <c r="O288" s="16"/>
      <c r="P288" s="16"/>
      <c r="Q288" s="16"/>
      <c r="R288" s="16"/>
      <c r="S288" s="16"/>
      <c r="T288" s="16"/>
      <c r="U288" s="16"/>
      <c r="V288" s="16"/>
      <c r="W288" s="16"/>
      <c r="X288" s="16"/>
      <c r="Y288" s="16"/>
      <c r="Z288" s="16"/>
    </row>
    <row r="289">
      <c r="A289" s="16"/>
      <c r="B289" s="16"/>
      <c r="C289" s="17"/>
      <c r="D289" s="17"/>
      <c r="E289" s="17"/>
      <c r="F289" s="17"/>
      <c r="G289" s="17"/>
      <c r="H289" s="17"/>
      <c r="I289" s="16"/>
      <c r="J289" s="16"/>
      <c r="K289" s="16"/>
      <c r="L289" s="16"/>
      <c r="M289" s="16"/>
      <c r="N289" s="16"/>
      <c r="O289" s="16"/>
      <c r="P289" s="16"/>
      <c r="Q289" s="16"/>
      <c r="R289" s="16"/>
      <c r="S289" s="16"/>
      <c r="T289" s="16"/>
      <c r="U289" s="16"/>
      <c r="V289" s="16"/>
      <c r="W289" s="16"/>
      <c r="X289" s="16"/>
      <c r="Y289" s="16"/>
      <c r="Z289" s="16"/>
    </row>
    <row r="290">
      <c r="A290" s="16"/>
      <c r="B290" s="16"/>
      <c r="C290" s="17"/>
      <c r="D290" s="17"/>
      <c r="E290" s="17"/>
      <c r="F290" s="17"/>
      <c r="G290" s="17"/>
      <c r="H290" s="17"/>
      <c r="I290" s="16"/>
      <c r="J290" s="16"/>
      <c r="K290" s="16"/>
      <c r="L290" s="16"/>
      <c r="M290" s="16"/>
      <c r="N290" s="16"/>
      <c r="O290" s="16"/>
      <c r="P290" s="16"/>
      <c r="Q290" s="16"/>
      <c r="R290" s="16"/>
      <c r="S290" s="16"/>
      <c r="T290" s="16"/>
      <c r="U290" s="16"/>
      <c r="V290" s="16"/>
      <c r="W290" s="16"/>
      <c r="X290" s="16"/>
      <c r="Y290" s="16"/>
      <c r="Z290" s="16"/>
    </row>
    <row r="291">
      <c r="A291" s="16"/>
      <c r="B291" s="16"/>
      <c r="C291" s="17"/>
      <c r="D291" s="17"/>
      <c r="E291" s="17"/>
      <c r="F291" s="17"/>
      <c r="G291" s="17"/>
      <c r="H291" s="17"/>
      <c r="I291" s="16"/>
      <c r="J291" s="16"/>
      <c r="K291" s="16"/>
      <c r="L291" s="16"/>
      <c r="M291" s="16"/>
      <c r="N291" s="16"/>
      <c r="O291" s="16"/>
      <c r="P291" s="16"/>
      <c r="Q291" s="16"/>
      <c r="R291" s="16"/>
      <c r="S291" s="16"/>
      <c r="T291" s="16"/>
      <c r="U291" s="16"/>
      <c r="V291" s="16"/>
      <c r="W291" s="16"/>
      <c r="X291" s="16"/>
      <c r="Y291" s="16"/>
      <c r="Z291" s="16"/>
    </row>
    <row r="292">
      <c r="A292" s="16"/>
      <c r="B292" s="16"/>
      <c r="C292" s="17"/>
      <c r="D292" s="17"/>
      <c r="E292" s="17"/>
      <c r="F292" s="17"/>
      <c r="G292" s="17"/>
      <c r="H292" s="17"/>
      <c r="I292" s="16"/>
      <c r="J292" s="16"/>
      <c r="K292" s="16"/>
      <c r="L292" s="16"/>
      <c r="M292" s="16"/>
      <c r="N292" s="16"/>
      <c r="O292" s="16"/>
      <c r="P292" s="16"/>
      <c r="Q292" s="16"/>
      <c r="R292" s="16"/>
      <c r="S292" s="16"/>
      <c r="T292" s="16"/>
      <c r="U292" s="16"/>
      <c r="V292" s="16"/>
      <c r="W292" s="16"/>
      <c r="X292" s="16"/>
      <c r="Y292" s="16"/>
      <c r="Z292" s="16"/>
    </row>
    <row r="293">
      <c r="A293" s="16"/>
      <c r="B293" s="16"/>
      <c r="C293" s="17"/>
      <c r="D293" s="17"/>
      <c r="E293" s="17"/>
      <c r="F293" s="17"/>
      <c r="G293" s="17"/>
      <c r="H293" s="17"/>
      <c r="I293" s="16"/>
      <c r="J293" s="16"/>
      <c r="K293" s="16"/>
      <c r="L293" s="16"/>
      <c r="M293" s="16"/>
      <c r="N293" s="16"/>
      <c r="O293" s="16"/>
      <c r="P293" s="16"/>
      <c r="Q293" s="16"/>
      <c r="R293" s="16"/>
      <c r="S293" s="16"/>
      <c r="T293" s="16"/>
      <c r="U293" s="16"/>
      <c r="V293" s="16"/>
      <c r="W293" s="16"/>
      <c r="X293" s="16"/>
      <c r="Y293" s="16"/>
      <c r="Z293" s="16"/>
    </row>
    <row r="294">
      <c r="A294" s="16"/>
      <c r="B294" s="16"/>
      <c r="C294" s="17"/>
      <c r="D294" s="17"/>
      <c r="E294" s="17"/>
      <c r="F294" s="17"/>
      <c r="G294" s="17"/>
      <c r="H294" s="17"/>
      <c r="I294" s="16"/>
      <c r="J294" s="16"/>
      <c r="K294" s="16"/>
      <c r="L294" s="16"/>
      <c r="M294" s="16"/>
      <c r="N294" s="16"/>
      <c r="O294" s="16"/>
      <c r="P294" s="16"/>
      <c r="Q294" s="16"/>
      <c r="R294" s="16"/>
      <c r="S294" s="16"/>
      <c r="T294" s="16"/>
      <c r="U294" s="16"/>
      <c r="V294" s="16"/>
      <c r="W294" s="16"/>
      <c r="X294" s="16"/>
      <c r="Y294" s="16"/>
      <c r="Z294" s="16"/>
    </row>
    <row r="295">
      <c r="A295" s="16"/>
      <c r="B295" s="16"/>
      <c r="C295" s="17"/>
      <c r="D295" s="17"/>
      <c r="E295" s="17"/>
      <c r="F295" s="17"/>
      <c r="G295" s="17"/>
      <c r="H295" s="17"/>
      <c r="I295" s="16"/>
      <c r="J295" s="16"/>
      <c r="K295" s="16"/>
      <c r="L295" s="16"/>
      <c r="M295" s="16"/>
      <c r="N295" s="16"/>
      <c r="O295" s="16"/>
      <c r="P295" s="16"/>
      <c r="Q295" s="16"/>
      <c r="R295" s="16"/>
      <c r="S295" s="16"/>
      <c r="T295" s="16"/>
      <c r="U295" s="16"/>
      <c r="V295" s="16"/>
      <c r="W295" s="16"/>
      <c r="X295" s="16"/>
      <c r="Y295" s="16"/>
      <c r="Z295" s="16"/>
    </row>
    <row r="296">
      <c r="A296" s="16"/>
      <c r="B296" s="16"/>
      <c r="C296" s="17"/>
      <c r="D296" s="17"/>
      <c r="E296" s="17"/>
      <c r="F296" s="17"/>
      <c r="G296" s="17"/>
      <c r="H296" s="17"/>
      <c r="I296" s="16"/>
      <c r="J296" s="16"/>
      <c r="K296" s="16"/>
      <c r="L296" s="16"/>
      <c r="M296" s="16"/>
      <c r="N296" s="16"/>
      <c r="O296" s="16"/>
      <c r="P296" s="16"/>
      <c r="Q296" s="16"/>
      <c r="R296" s="16"/>
      <c r="S296" s="16"/>
      <c r="T296" s="16"/>
      <c r="U296" s="16"/>
      <c r="V296" s="16"/>
      <c r="W296" s="16"/>
      <c r="X296" s="16"/>
      <c r="Y296" s="16"/>
      <c r="Z296" s="16"/>
    </row>
    <row r="297">
      <c r="A297" s="16"/>
      <c r="B297" s="16"/>
      <c r="C297" s="17"/>
      <c r="D297" s="17"/>
      <c r="E297" s="17"/>
      <c r="F297" s="17"/>
      <c r="G297" s="17"/>
      <c r="H297" s="17"/>
      <c r="I297" s="16"/>
      <c r="J297" s="16"/>
      <c r="K297" s="16"/>
      <c r="L297" s="16"/>
      <c r="M297" s="16"/>
      <c r="N297" s="16"/>
      <c r="O297" s="16"/>
      <c r="P297" s="16"/>
      <c r="Q297" s="16"/>
      <c r="R297" s="16"/>
      <c r="S297" s="16"/>
      <c r="T297" s="16"/>
      <c r="U297" s="16"/>
      <c r="V297" s="16"/>
      <c r="W297" s="16"/>
      <c r="X297" s="16"/>
      <c r="Y297" s="16"/>
      <c r="Z297" s="16"/>
    </row>
    <row r="298">
      <c r="A298" s="16"/>
      <c r="B298" s="16"/>
      <c r="C298" s="17"/>
      <c r="D298" s="17"/>
      <c r="E298" s="17"/>
      <c r="F298" s="17"/>
      <c r="G298" s="17"/>
      <c r="H298" s="17"/>
      <c r="I298" s="16"/>
      <c r="J298" s="16"/>
      <c r="K298" s="16"/>
      <c r="L298" s="16"/>
      <c r="M298" s="16"/>
      <c r="N298" s="16"/>
      <c r="O298" s="16"/>
      <c r="P298" s="16"/>
      <c r="Q298" s="16"/>
      <c r="R298" s="16"/>
      <c r="S298" s="16"/>
      <c r="T298" s="16"/>
      <c r="U298" s="16"/>
      <c r="V298" s="16"/>
      <c r="W298" s="16"/>
      <c r="X298" s="16"/>
      <c r="Y298" s="16"/>
      <c r="Z298" s="16"/>
    </row>
    <row r="299">
      <c r="A299" s="16"/>
      <c r="B299" s="16"/>
      <c r="C299" s="17"/>
      <c r="D299" s="17"/>
      <c r="E299" s="17"/>
      <c r="F299" s="17"/>
      <c r="G299" s="17"/>
      <c r="H299" s="17"/>
      <c r="I299" s="16"/>
      <c r="J299" s="16"/>
      <c r="K299" s="16"/>
      <c r="L299" s="16"/>
      <c r="M299" s="16"/>
      <c r="N299" s="16"/>
      <c r="O299" s="16"/>
      <c r="P299" s="16"/>
      <c r="Q299" s="16"/>
      <c r="R299" s="16"/>
      <c r="S299" s="16"/>
      <c r="T299" s="16"/>
      <c r="U299" s="16"/>
      <c r="V299" s="16"/>
      <c r="W299" s="16"/>
      <c r="X299" s="16"/>
      <c r="Y299" s="16"/>
      <c r="Z299" s="16"/>
    </row>
    <row r="300">
      <c r="A300" s="16"/>
      <c r="B300" s="16"/>
      <c r="C300" s="17"/>
      <c r="D300" s="17"/>
      <c r="E300" s="17"/>
      <c r="F300" s="17"/>
      <c r="G300" s="17"/>
      <c r="H300" s="17"/>
      <c r="I300" s="16"/>
      <c r="J300" s="16"/>
      <c r="K300" s="16"/>
      <c r="L300" s="16"/>
      <c r="M300" s="16"/>
      <c r="N300" s="16"/>
      <c r="O300" s="16"/>
      <c r="P300" s="16"/>
      <c r="Q300" s="16"/>
      <c r="R300" s="16"/>
      <c r="S300" s="16"/>
      <c r="T300" s="16"/>
      <c r="U300" s="16"/>
      <c r="V300" s="16"/>
      <c r="W300" s="16"/>
      <c r="X300" s="16"/>
      <c r="Y300" s="16"/>
      <c r="Z300" s="16"/>
    </row>
    <row r="301">
      <c r="A301" s="16"/>
      <c r="B301" s="16"/>
      <c r="C301" s="17"/>
      <c r="D301" s="17"/>
      <c r="E301" s="17"/>
      <c r="F301" s="17"/>
      <c r="G301" s="17"/>
      <c r="H301" s="17"/>
      <c r="I301" s="16"/>
      <c r="J301" s="16"/>
      <c r="K301" s="16"/>
      <c r="L301" s="16"/>
      <c r="M301" s="16"/>
      <c r="N301" s="16"/>
      <c r="O301" s="16"/>
      <c r="P301" s="16"/>
      <c r="Q301" s="16"/>
      <c r="R301" s="16"/>
      <c r="S301" s="16"/>
      <c r="T301" s="16"/>
      <c r="U301" s="16"/>
      <c r="V301" s="16"/>
      <c r="W301" s="16"/>
      <c r="X301" s="16"/>
      <c r="Y301" s="16"/>
      <c r="Z301" s="16"/>
    </row>
    <row r="302">
      <c r="A302" s="16"/>
      <c r="B302" s="16"/>
      <c r="C302" s="17"/>
      <c r="D302" s="17"/>
      <c r="E302" s="17"/>
      <c r="F302" s="17"/>
      <c r="G302" s="17"/>
      <c r="H302" s="17"/>
      <c r="I302" s="16"/>
      <c r="J302" s="16"/>
      <c r="K302" s="16"/>
      <c r="L302" s="16"/>
      <c r="M302" s="16"/>
      <c r="N302" s="16"/>
      <c r="O302" s="16"/>
      <c r="P302" s="16"/>
      <c r="Q302" s="16"/>
      <c r="R302" s="16"/>
      <c r="S302" s="16"/>
      <c r="T302" s="16"/>
      <c r="U302" s="16"/>
      <c r="V302" s="16"/>
      <c r="W302" s="16"/>
      <c r="X302" s="16"/>
      <c r="Y302" s="16"/>
      <c r="Z302" s="16"/>
    </row>
    <row r="303">
      <c r="A303" s="16"/>
      <c r="B303" s="16"/>
      <c r="C303" s="17"/>
      <c r="D303" s="17"/>
      <c r="E303" s="17"/>
      <c r="F303" s="17"/>
      <c r="G303" s="17"/>
      <c r="H303" s="17"/>
      <c r="I303" s="16"/>
      <c r="J303" s="16"/>
      <c r="K303" s="16"/>
      <c r="L303" s="16"/>
      <c r="M303" s="16"/>
      <c r="N303" s="16"/>
      <c r="O303" s="16"/>
      <c r="P303" s="16"/>
      <c r="Q303" s="16"/>
      <c r="R303" s="16"/>
      <c r="S303" s="16"/>
      <c r="T303" s="16"/>
      <c r="U303" s="16"/>
      <c r="V303" s="16"/>
      <c r="W303" s="16"/>
      <c r="X303" s="16"/>
      <c r="Y303" s="16"/>
      <c r="Z303" s="16"/>
    </row>
    <row r="304">
      <c r="A304" s="16"/>
      <c r="B304" s="16"/>
      <c r="C304" s="17"/>
      <c r="D304" s="17"/>
      <c r="E304" s="17"/>
      <c r="F304" s="17"/>
      <c r="G304" s="17"/>
      <c r="H304" s="17"/>
      <c r="I304" s="16"/>
      <c r="J304" s="16"/>
      <c r="K304" s="16"/>
      <c r="L304" s="16"/>
      <c r="M304" s="16"/>
      <c r="N304" s="16"/>
      <c r="O304" s="16"/>
      <c r="P304" s="16"/>
      <c r="Q304" s="16"/>
      <c r="R304" s="16"/>
      <c r="S304" s="16"/>
      <c r="T304" s="16"/>
      <c r="U304" s="16"/>
      <c r="V304" s="16"/>
      <c r="W304" s="16"/>
      <c r="X304" s="16"/>
      <c r="Y304" s="16"/>
      <c r="Z304" s="16"/>
    </row>
    <row r="305">
      <c r="A305" s="16"/>
      <c r="B305" s="16"/>
      <c r="C305" s="17"/>
      <c r="D305" s="17"/>
      <c r="E305" s="17"/>
      <c r="F305" s="17"/>
      <c r="G305" s="17"/>
      <c r="H305" s="17"/>
      <c r="I305" s="16"/>
      <c r="J305" s="16"/>
      <c r="K305" s="16"/>
      <c r="L305" s="16"/>
      <c r="M305" s="16"/>
      <c r="N305" s="16"/>
      <c r="O305" s="16"/>
      <c r="P305" s="16"/>
      <c r="Q305" s="16"/>
      <c r="R305" s="16"/>
      <c r="S305" s="16"/>
      <c r="T305" s="16"/>
      <c r="U305" s="16"/>
      <c r="V305" s="16"/>
      <c r="W305" s="16"/>
      <c r="X305" s="16"/>
      <c r="Y305" s="16"/>
      <c r="Z305" s="16"/>
    </row>
    <row r="306">
      <c r="A306" s="16"/>
      <c r="B306" s="16"/>
      <c r="C306" s="17"/>
      <c r="D306" s="17"/>
      <c r="E306" s="17"/>
      <c r="F306" s="17"/>
      <c r="G306" s="17"/>
      <c r="H306" s="17"/>
      <c r="I306" s="16"/>
      <c r="J306" s="16"/>
      <c r="K306" s="16"/>
      <c r="L306" s="16"/>
      <c r="M306" s="16"/>
      <c r="N306" s="16"/>
      <c r="O306" s="16"/>
      <c r="P306" s="16"/>
      <c r="Q306" s="16"/>
      <c r="R306" s="16"/>
      <c r="S306" s="16"/>
      <c r="T306" s="16"/>
      <c r="U306" s="16"/>
      <c r="V306" s="16"/>
      <c r="W306" s="16"/>
      <c r="X306" s="16"/>
      <c r="Y306" s="16"/>
      <c r="Z306" s="16"/>
    </row>
    <row r="307">
      <c r="A307" s="16"/>
      <c r="B307" s="16"/>
      <c r="C307" s="17"/>
      <c r="D307" s="17"/>
      <c r="E307" s="17"/>
      <c r="F307" s="17"/>
      <c r="G307" s="17"/>
      <c r="H307" s="17"/>
      <c r="I307" s="16"/>
      <c r="J307" s="16"/>
      <c r="K307" s="16"/>
      <c r="L307" s="16"/>
      <c r="M307" s="16"/>
      <c r="N307" s="16"/>
      <c r="O307" s="16"/>
      <c r="P307" s="16"/>
      <c r="Q307" s="16"/>
      <c r="R307" s="16"/>
      <c r="S307" s="16"/>
      <c r="T307" s="16"/>
      <c r="U307" s="16"/>
      <c r="V307" s="16"/>
      <c r="W307" s="16"/>
      <c r="X307" s="16"/>
      <c r="Y307" s="16"/>
      <c r="Z307" s="16"/>
    </row>
    <row r="308">
      <c r="A308" s="16"/>
      <c r="B308" s="16"/>
      <c r="C308" s="17"/>
      <c r="D308" s="17"/>
      <c r="E308" s="17"/>
      <c r="F308" s="17"/>
      <c r="G308" s="17"/>
      <c r="H308" s="17"/>
      <c r="I308" s="16"/>
      <c r="J308" s="16"/>
      <c r="K308" s="16"/>
      <c r="L308" s="16"/>
      <c r="M308" s="16"/>
      <c r="N308" s="16"/>
      <c r="O308" s="16"/>
      <c r="P308" s="16"/>
      <c r="Q308" s="16"/>
      <c r="R308" s="16"/>
      <c r="S308" s="16"/>
      <c r="T308" s="16"/>
      <c r="U308" s="16"/>
      <c r="V308" s="16"/>
      <c r="W308" s="16"/>
      <c r="X308" s="16"/>
      <c r="Y308" s="16"/>
      <c r="Z308" s="16"/>
    </row>
    <row r="309">
      <c r="A309" s="16"/>
      <c r="B309" s="16"/>
      <c r="C309" s="17"/>
      <c r="D309" s="17"/>
      <c r="E309" s="17"/>
      <c r="F309" s="17"/>
      <c r="G309" s="17"/>
      <c r="H309" s="17"/>
      <c r="I309" s="16"/>
      <c r="J309" s="16"/>
      <c r="K309" s="16"/>
      <c r="L309" s="16"/>
      <c r="M309" s="16"/>
      <c r="N309" s="16"/>
      <c r="O309" s="16"/>
      <c r="P309" s="16"/>
      <c r="Q309" s="16"/>
      <c r="R309" s="16"/>
      <c r="S309" s="16"/>
      <c r="T309" s="16"/>
      <c r="U309" s="16"/>
      <c r="V309" s="16"/>
      <c r="W309" s="16"/>
      <c r="X309" s="16"/>
      <c r="Y309" s="16"/>
      <c r="Z309" s="16"/>
    </row>
    <row r="310">
      <c r="A310" s="16"/>
      <c r="B310" s="16"/>
      <c r="C310" s="17"/>
      <c r="D310" s="17"/>
      <c r="E310" s="17"/>
      <c r="F310" s="17"/>
      <c r="G310" s="17"/>
      <c r="H310" s="17"/>
      <c r="I310" s="16"/>
      <c r="J310" s="16"/>
      <c r="K310" s="16"/>
      <c r="L310" s="16"/>
      <c r="M310" s="16"/>
      <c r="N310" s="16"/>
      <c r="O310" s="16"/>
      <c r="P310" s="16"/>
      <c r="Q310" s="16"/>
      <c r="R310" s="16"/>
      <c r="S310" s="16"/>
      <c r="T310" s="16"/>
      <c r="U310" s="16"/>
      <c r="V310" s="16"/>
      <c r="W310" s="16"/>
      <c r="X310" s="16"/>
      <c r="Y310" s="16"/>
      <c r="Z310" s="16"/>
    </row>
    <row r="311">
      <c r="A311" s="16"/>
      <c r="B311" s="16"/>
      <c r="C311" s="17"/>
      <c r="D311" s="17"/>
      <c r="E311" s="17"/>
      <c r="F311" s="17"/>
      <c r="G311" s="17"/>
      <c r="H311" s="17"/>
      <c r="I311" s="16"/>
      <c r="J311" s="16"/>
      <c r="K311" s="16"/>
      <c r="L311" s="16"/>
      <c r="M311" s="16"/>
      <c r="N311" s="16"/>
      <c r="O311" s="16"/>
      <c r="P311" s="16"/>
      <c r="Q311" s="16"/>
      <c r="R311" s="16"/>
      <c r="S311" s="16"/>
      <c r="T311" s="16"/>
      <c r="U311" s="16"/>
      <c r="V311" s="16"/>
      <c r="W311" s="16"/>
      <c r="X311" s="16"/>
      <c r="Y311" s="16"/>
      <c r="Z311" s="16"/>
    </row>
    <row r="312">
      <c r="A312" s="16"/>
      <c r="B312" s="16"/>
      <c r="C312" s="17"/>
      <c r="D312" s="17"/>
      <c r="E312" s="17"/>
      <c r="F312" s="17"/>
      <c r="G312" s="17"/>
      <c r="H312" s="17"/>
      <c r="I312" s="16"/>
      <c r="J312" s="16"/>
      <c r="K312" s="16"/>
      <c r="L312" s="16"/>
      <c r="M312" s="16"/>
      <c r="N312" s="16"/>
      <c r="O312" s="16"/>
      <c r="P312" s="16"/>
      <c r="Q312" s="16"/>
      <c r="R312" s="16"/>
      <c r="S312" s="16"/>
      <c r="T312" s="16"/>
      <c r="U312" s="16"/>
      <c r="V312" s="16"/>
      <c r="W312" s="16"/>
      <c r="X312" s="16"/>
      <c r="Y312" s="16"/>
      <c r="Z312" s="16"/>
    </row>
    <row r="313">
      <c r="A313" s="16"/>
      <c r="B313" s="16"/>
      <c r="C313" s="17"/>
      <c r="D313" s="17"/>
      <c r="E313" s="17"/>
      <c r="F313" s="17"/>
      <c r="G313" s="17"/>
      <c r="H313" s="17"/>
      <c r="I313" s="16"/>
      <c r="J313" s="16"/>
      <c r="K313" s="16"/>
      <c r="L313" s="16"/>
      <c r="M313" s="16"/>
      <c r="N313" s="16"/>
      <c r="O313" s="16"/>
      <c r="P313" s="16"/>
      <c r="Q313" s="16"/>
      <c r="R313" s="16"/>
      <c r="S313" s="16"/>
      <c r="T313" s="16"/>
      <c r="U313" s="16"/>
      <c r="V313" s="16"/>
      <c r="W313" s="16"/>
      <c r="X313" s="16"/>
      <c r="Y313" s="16"/>
      <c r="Z313" s="16"/>
    </row>
    <row r="314">
      <c r="A314" s="16"/>
      <c r="B314" s="16"/>
      <c r="C314" s="17"/>
      <c r="D314" s="17"/>
      <c r="E314" s="17"/>
      <c r="F314" s="17"/>
      <c r="G314" s="17"/>
      <c r="H314" s="17"/>
      <c r="I314" s="16"/>
      <c r="J314" s="16"/>
      <c r="K314" s="16"/>
      <c r="L314" s="16"/>
      <c r="M314" s="16"/>
      <c r="N314" s="16"/>
      <c r="O314" s="16"/>
      <c r="P314" s="16"/>
      <c r="Q314" s="16"/>
      <c r="R314" s="16"/>
      <c r="S314" s="16"/>
      <c r="T314" s="16"/>
      <c r="U314" s="16"/>
      <c r="V314" s="16"/>
      <c r="W314" s="16"/>
      <c r="X314" s="16"/>
      <c r="Y314" s="16"/>
      <c r="Z314" s="16"/>
    </row>
    <row r="315">
      <c r="A315" s="16"/>
      <c r="B315" s="16"/>
      <c r="C315" s="17"/>
      <c r="D315" s="17"/>
      <c r="E315" s="17"/>
      <c r="F315" s="17"/>
      <c r="G315" s="17"/>
      <c r="H315" s="17"/>
      <c r="I315" s="16"/>
      <c r="J315" s="16"/>
      <c r="K315" s="16"/>
      <c r="L315" s="16"/>
      <c r="M315" s="16"/>
      <c r="N315" s="16"/>
      <c r="O315" s="16"/>
      <c r="P315" s="16"/>
      <c r="Q315" s="16"/>
      <c r="R315" s="16"/>
      <c r="S315" s="16"/>
      <c r="T315" s="16"/>
      <c r="U315" s="16"/>
      <c r="V315" s="16"/>
      <c r="W315" s="16"/>
      <c r="X315" s="16"/>
      <c r="Y315" s="16"/>
      <c r="Z315" s="16"/>
    </row>
    <row r="316">
      <c r="A316" s="16"/>
      <c r="B316" s="16"/>
      <c r="C316" s="17"/>
      <c r="D316" s="17"/>
      <c r="E316" s="17"/>
      <c r="F316" s="17"/>
      <c r="G316" s="17"/>
      <c r="H316" s="17"/>
      <c r="I316" s="16"/>
      <c r="J316" s="16"/>
      <c r="K316" s="16"/>
      <c r="L316" s="16"/>
      <c r="M316" s="16"/>
      <c r="N316" s="16"/>
      <c r="O316" s="16"/>
      <c r="P316" s="16"/>
      <c r="Q316" s="16"/>
      <c r="R316" s="16"/>
      <c r="S316" s="16"/>
      <c r="T316" s="16"/>
      <c r="U316" s="16"/>
      <c r="V316" s="16"/>
      <c r="W316" s="16"/>
      <c r="X316" s="16"/>
      <c r="Y316" s="16"/>
      <c r="Z316" s="16"/>
    </row>
    <row r="317">
      <c r="A317" s="16"/>
      <c r="B317" s="16"/>
      <c r="C317" s="17"/>
      <c r="D317" s="17"/>
      <c r="E317" s="17"/>
      <c r="F317" s="17"/>
      <c r="G317" s="17"/>
      <c r="H317" s="17"/>
      <c r="I317" s="16"/>
      <c r="J317" s="16"/>
      <c r="K317" s="16"/>
      <c r="L317" s="16"/>
      <c r="M317" s="16"/>
      <c r="N317" s="16"/>
      <c r="O317" s="16"/>
      <c r="P317" s="16"/>
      <c r="Q317" s="16"/>
      <c r="R317" s="16"/>
      <c r="S317" s="16"/>
      <c r="T317" s="16"/>
      <c r="U317" s="16"/>
      <c r="V317" s="16"/>
      <c r="W317" s="16"/>
      <c r="X317" s="16"/>
      <c r="Y317" s="16"/>
      <c r="Z317" s="16"/>
    </row>
    <row r="318">
      <c r="A318" s="16"/>
      <c r="B318" s="16"/>
      <c r="C318" s="17"/>
      <c r="D318" s="17"/>
      <c r="E318" s="17"/>
      <c r="F318" s="17"/>
      <c r="G318" s="17"/>
      <c r="H318" s="17"/>
      <c r="I318" s="16"/>
      <c r="J318" s="16"/>
      <c r="K318" s="16"/>
      <c r="L318" s="16"/>
      <c r="M318" s="16"/>
      <c r="N318" s="16"/>
      <c r="O318" s="16"/>
      <c r="P318" s="16"/>
      <c r="Q318" s="16"/>
      <c r="R318" s="16"/>
      <c r="S318" s="16"/>
      <c r="T318" s="16"/>
      <c r="U318" s="16"/>
      <c r="V318" s="16"/>
      <c r="W318" s="16"/>
      <c r="X318" s="16"/>
      <c r="Y318" s="16"/>
      <c r="Z318" s="16"/>
    </row>
    <row r="319">
      <c r="A319" s="16"/>
      <c r="B319" s="16"/>
      <c r="C319" s="17"/>
      <c r="D319" s="17"/>
      <c r="E319" s="17"/>
      <c r="F319" s="17"/>
      <c r="G319" s="17"/>
      <c r="H319" s="17"/>
      <c r="I319" s="16"/>
      <c r="J319" s="16"/>
      <c r="K319" s="16"/>
      <c r="L319" s="16"/>
      <c r="M319" s="16"/>
      <c r="N319" s="16"/>
      <c r="O319" s="16"/>
      <c r="P319" s="16"/>
      <c r="Q319" s="16"/>
      <c r="R319" s="16"/>
      <c r="S319" s="16"/>
      <c r="T319" s="16"/>
      <c r="U319" s="16"/>
      <c r="V319" s="16"/>
      <c r="W319" s="16"/>
      <c r="X319" s="16"/>
      <c r="Y319" s="16"/>
      <c r="Z319" s="16"/>
    </row>
    <row r="320">
      <c r="A320" s="16"/>
      <c r="B320" s="16"/>
      <c r="C320" s="17"/>
      <c r="D320" s="17"/>
      <c r="E320" s="17"/>
      <c r="F320" s="17"/>
      <c r="G320" s="17"/>
      <c r="H320" s="17"/>
      <c r="I320" s="16"/>
      <c r="J320" s="16"/>
      <c r="K320" s="16"/>
      <c r="L320" s="16"/>
      <c r="M320" s="16"/>
      <c r="N320" s="16"/>
      <c r="O320" s="16"/>
      <c r="P320" s="16"/>
      <c r="Q320" s="16"/>
      <c r="R320" s="16"/>
      <c r="S320" s="16"/>
      <c r="T320" s="16"/>
      <c r="U320" s="16"/>
      <c r="V320" s="16"/>
      <c r="W320" s="16"/>
      <c r="X320" s="16"/>
      <c r="Y320" s="16"/>
      <c r="Z320" s="16"/>
    </row>
    <row r="321">
      <c r="A321" s="16"/>
      <c r="B321" s="16"/>
      <c r="C321" s="17"/>
      <c r="D321" s="17"/>
      <c r="E321" s="17"/>
      <c r="F321" s="17"/>
      <c r="G321" s="17"/>
      <c r="H321" s="17"/>
      <c r="I321" s="16"/>
      <c r="J321" s="16"/>
      <c r="K321" s="16"/>
      <c r="L321" s="16"/>
      <c r="M321" s="16"/>
      <c r="N321" s="16"/>
      <c r="O321" s="16"/>
      <c r="P321" s="16"/>
      <c r="Q321" s="16"/>
      <c r="R321" s="16"/>
      <c r="S321" s="16"/>
      <c r="T321" s="16"/>
      <c r="U321" s="16"/>
      <c r="V321" s="16"/>
      <c r="W321" s="16"/>
      <c r="X321" s="16"/>
      <c r="Y321" s="16"/>
      <c r="Z321" s="16"/>
    </row>
    <row r="322">
      <c r="A322" s="16"/>
      <c r="B322" s="16"/>
      <c r="C322" s="17"/>
      <c r="D322" s="17"/>
      <c r="E322" s="17"/>
      <c r="F322" s="17"/>
      <c r="G322" s="17"/>
      <c r="H322" s="17"/>
      <c r="I322" s="16"/>
      <c r="J322" s="16"/>
      <c r="K322" s="16"/>
      <c r="L322" s="16"/>
      <c r="M322" s="16"/>
      <c r="N322" s="16"/>
      <c r="O322" s="16"/>
      <c r="P322" s="16"/>
      <c r="Q322" s="16"/>
      <c r="R322" s="16"/>
      <c r="S322" s="16"/>
      <c r="T322" s="16"/>
      <c r="U322" s="16"/>
      <c r="V322" s="16"/>
      <c r="W322" s="16"/>
      <c r="X322" s="16"/>
      <c r="Y322" s="16"/>
      <c r="Z322" s="16"/>
    </row>
    <row r="323">
      <c r="A323" s="16"/>
      <c r="B323" s="16"/>
      <c r="C323" s="17"/>
      <c r="D323" s="17"/>
      <c r="E323" s="17"/>
      <c r="F323" s="17"/>
      <c r="G323" s="17"/>
      <c r="H323" s="17"/>
      <c r="I323" s="16"/>
      <c r="J323" s="16"/>
      <c r="K323" s="16"/>
      <c r="L323" s="16"/>
      <c r="M323" s="16"/>
      <c r="N323" s="16"/>
      <c r="O323" s="16"/>
      <c r="P323" s="16"/>
      <c r="Q323" s="16"/>
      <c r="R323" s="16"/>
      <c r="S323" s="16"/>
      <c r="T323" s="16"/>
      <c r="U323" s="16"/>
      <c r="V323" s="16"/>
      <c r="W323" s="16"/>
      <c r="X323" s="16"/>
      <c r="Y323" s="16"/>
      <c r="Z323" s="16"/>
    </row>
    <row r="324">
      <c r="A324" s="16"/>
      <c r="B324" s="16"/>
      <c r="C324" s="17"/>
      <c r="D324" s="17"/>
      <c r="E324" s="17"/>
      <c r="F324" s="17"/>
      <c r="G324" s="17"/>
      <c r="H324" s="17"/>
      <c r="I324" s="16"/>
      <c r="J324" s="16"/>
      <c r="K324" s="16"/>
      <c r="L324" s="16"/>
      <c r="M324" s="16"/>
      <c r="N324" s="16"/>
      <c r="O324" s="16"/>
      <c r="P324" s="16"/>
      <c r="Q324" s="16"/>
      <c r="R324" s="16"/>
      <c r="S324" s="16"/>
      <c r="T324" s="16"/>
      <c r="U324" s="16"/>
      <c r="V324" s="16"/>
      <c r="W324" s="16"/>
      <c r="X324" s="16"/>
      <c r="Y324" s="16"/>
      <c r="Z324" s="16"/>
    </row>
    <row r="325">
      <c r="A325" s="16"/>
      <c r="B325" s="16"/>
      <c r="C325" s="17"/>
      <c r="D325" s="17"/>
      <c r="E325" s="17"/>
      <c r="F325" s="17"/>
      <c r="G325" s="17"/>
      <c r="H325" s="17"/>
      <c r="I325" s="16"/>
      <c r="J325" s="16"/>
      <c r="K325" s="16"/>
      <c r="L325" s="16"/>
      <c r="M325" s="16"/>
      <c r="N325" s="16"/>
      <c r="O325" s="16"/>
      <c r="P325" s="16"/>
      <c r="Q325" s="16"/>
      <c r="R325" s="16"/>
      <c r="S325" s="16"/>
      <c r="T325" s="16"/>
      <c r="U325" s="16"/>
      <c r="V325" s="16"/>
      <c r="W325" s="16"/>
      <c r="X325" s="16"/>
      <c r="Y325" s="16"/>
      <c r="Z325" s="16"/>
    </row>
    <row r="326">
      <c r="A326" s="16"/>
      <c r="B326" s="16"/>
      <c r="C326" s="17"/>
      <c r="D326" s="17"/>
      <c r="E326" s="17"/>
      <c r="F326" s="17"/>
      <c r="G326" s="17"/>
      <c r="H326" s="17"/>
      <c r="I326" s="16"/>
      <c r="J326" s="16"/>
      <c r="K326" s="16"/>
      <c r="L326" s="16"/>
      <c r="M326" s="16"/>
      <c r="N326" s="16"/>
      <c r="O326" s="16"/>
      <c r="P326" s="16"/>
      <c r="Q326" s="16"/>
      <c r="R326" s="16"/>
      <c r="S326" s="16"/>
      <c r="T326" s="16"/>
      <c r="U326" s="16"/>
      <c r="V326" s="16"/>
      <c r="W326" s="16"/>
      <c r="X326" s="16"/>
      <c r="Y326" s="16"/>
      <c r="Z326" s="16"/>
    </row>
    <row r="327">
      <c r="A327" s="16"/>
      <c r="B327" s="16"/>
      <c r="C327" s="17"/>
      <c r="D327" s="17"/>
      <c r="E327" s="17"/>
      <c r="F327" s="17"/>
      <c r="G327" s="17"/>
      <c r="H327" s="17"/>
      <c r="I327" s="16"/>
      <c r="J327" s="16"/>
      <c r="K327" s="16"/>
      <c r="L327" s="16"/>
      <c r="M327" s="16"/>
      <c r="N327" s="16"/>
      <c r="O327" s="16"/>
      <c r="P327" s="16"/>
      <c r="Q327" s="16"/>
      <c r="R327" s="16"/>
      <c r="S327" s="16"/>
      <c r="T327" s="16"/>
      <c r="U327" s="16"/>
      <c r="V327" s="16"/>
      <c r="W327" s="16"/>
      <c r="X327" s="16"/>
      <c r="Y327" s="16"/>
      <c r="Z327" s="16"/>
    </row>
    <row r="328">
      <c r="A328" s="16"/>
      <c r="B328" s="16"/>
      <c r="C328" s="17"/>
      <c r="D328" s="17"/>
      <c r="E328" s="17"/>
      <c r="F328" s="17"/>
      <c r="G328" s="17"/>
      <c r="H328" s="17"/>
      <c r="I328" s="16"/>
      <c r="J328" s="16"/>
      <c r="K328" s="16"/>
      <c r="L328" s="16"/>
      <c r="M328" s="16"/>
      <c r="N328" s="16"/>
      <c r="O328" s="16"/>
      <c r="P328" s="16"/>
      <c r="Q328" s="16"/>
      <c r="R328" s="16"/>
      <c r="S328" s="16"/>
      <c r="T328" s="16"/>
      <c r="U328" s="16"/>
      <c r="V328" s="16"/>
      <c r="W328" s="16"/>
      <c r="X328" s="16"/>
      <c r="Y328" s="16"/>
      <c r="Z328" s="16"/>
    </row>
    <row r="329">
      <c r="A329" s="16"/>
      <c r="B329" s="16"/>
      <c r="C329" s="17"/>
      <c r="D329" s="17"/>
      <c r="E329" s="17"/>
      <c r="F329" s="17"/>
      <c r="G329" s="17"/>
      <c r="H329" s="17"/>
      <c r="I329" s="16"/>
      <c r="J329" s="16"/>
      <c r="K329" s="16"/>
      <c r="L329" s="16"/>
      <c r="M329" s="16"/>
      <c r="N329" s="16"/>
      <c r="O329" s="16"/>
      <c r="P329" s="16"/>
      <c r="Q329" s="16"/>
      <c r="R329" s="16"/>
      <c r="S329" s="16"/>
      <c r="T329" s="16"/>
      <c r="U329" s="16"/>
      <c r="V329" s="16"/>
      <c r="W329" s="16"/>
      <c r="X329" s="16"/>
      <c r="Y329" s="16"/>
      <c r="Z329" s="16"/>
    </row>
    <row r="330">
      <c r="A330" s="16"/>
      <c r="B330" s="16"/>
      <c r="C330" s="17"/>
      <c r="D330" s="17"/>
      <c r="E330" s="17"/>
      <c r="F330" s="17"/>
      <c r="G330" s="17"/>
      <c r="H330" s="17"/>
      <c r="I330" s="16"/>
      <c r="J330" s="16"/>
      <c r="K330" s="16"/>
      <c r="L330" s="16"/>
      <c r="M330" s="16"/>
      <c r="N330" s="16"/>
      <c r="O330" s="16"/>
      <c r="P330" s="16"/>
      <c r="Q330" s="16"/>
      <c r="R330" s="16"/>
      <c r="S330" s="16"/>
      <c r="T330" s="16"/>
      <c r="U330" s="16"/>
      <c r="V330" s="16"/>
      <c r="W330" s="16"/>
      <c r="X330" s="16"/>
      <c r="Y330" s="16"/>
      <c r="Z330" s="16"/>
    </row>
    <row r="331">
      <c r="A331" s="16"/>
      <c r="B331" s="16"/>
      <c r="C331" s="17"/>
      <c r="D331" s="17"/>
      <c r="E331" s="17"/>
      <c r="F331" s="17"/>
      <c r="G331" s="17"/>
      <c r="H331" s="17"/>
      <c r="I331" s="16"/>
      <c r="J331" s="16"/>
      <c r="K331" s="16"/>
      <c r="L331" s="16"/>
      <c r="M331" s="16"/>
      <c r="N331" s="16"/>
      <c r="O331" s="16"/>
      <c r="P331" s="16"/>
      <c r="Q331" s="16"/>
      <c r="R331" s="16"/>
      <c r="S331" s="16"/>
      <c r="T331" s="16"/>
      <c r="U331" s="16"/>
      <c r="V331" s="16"/>
      <c r="W331" s="16"/>
      <c r="X331" s="16"/>
      <c r="Y331" s="16"/>
      <c r="Z331" s="16"/>
    </row>
    <row r="332">
      <c r="A332" s="16"/>
      <c r="B332" s="16"/>
      <c r="C332" s="17"/>
      <c r="D332" s="17"/>
      <c r="E332" s="17"/>
      <c r="F332" s="17"/>
      <c r="G332" s="17"/>
      <c r="H332" s="17"/>
      <c r="I332" s="16"/>
      <c r="J332" s="16"/>
      <c r="K332" s="16"/>
      <c r="L332" s="16"/>
      <c r="M332" s="16"/>
      <c r="N332" s="16"/>
      <c r="O332" s="16"/>
      <c r="P332" s="16"/>
      <c r="Q332" s="16"/>
      <c r="R332" s="16"/>
      <c r="S332" s="16"/>
      <c r="T332" s="16"/>
      <c r="U332" s="16"/>
      <c r="V332" s="16"/>
      <c r="W332" s="16"/>
      <c r="X332" s="16"/>
      <c r="Y332" s="16"/>
      <c r="Z332" s="16"/>
    </row>
    <row r="333">
      <c r="A333" s="16"/>
      <c r="B333" s="16"/>
      <c r="C333" s="17"/>
      <c r="D333" s="17"/>
      <c r="E333" s="17"/>
      <c r="F333" s="17"/>
      <c r="G333" s="17"/>
      <c r="H333" s="17"/>
      <c r="I333" s="16"/>
      <c r="J333" s="16"/>
      <c r="K333" s="16"/>
      <c r="L333" s="16"/>
      <c r="M333" s="16"/>
      <c r="N333" s="16"/>
      <c r="O333" s="16"/>
      <c r="P333" s="16"/>
      <c r="Q333" s="16"/>
      <c r="R333" s="16"/>
      <c r="S333" s="16"/>
      <c r="T333" s="16"/>
      <c r="U333" s="16"/>
      <c r="V333" s="16"/>
      <c r="W333" s="16"/>
      <c r="X333" s="16"/>
      <c r="Y333" s="16"/>
      <c r="Z333" s="16"/>
    </row>
    <row r="334">
      <c r="A334" s="16"/>
      <c r="B334" s="16"/>
      <c r="C334" s="17"/>
      <c r="D334" s="17"/>
      <c r="E334" s="17"/>
      <c r="F334" s="17"/>
      <c r="G334" s="17"/>
      <c r="H334" s="17"/>
      <c r="I334" s="16"/>
      <c r="J334" s="16"/>
      <c r="K334" s="16"/>
      <c r="L334" s="16"/>
      <c r="M334" s="16"/>
      <c r="N334" s="16"/>
      <c r="O334" s="16"/>
      <c r="P334" s="16"/>
      <c r="Q334" s="16"/>
      <c r="R334" s="16"/>
      <c r="S334" s="16"/>
      <c r="T334" s="16"/>
      <c r="U334" s="16"/>
      <c r="V334" s="16"/>
      <c r="W334" s="16"/>
      <c r="X334" s="16"/>
      <c r="Y334" s="16"/>
      <c r="Z334" s="16"/>
    </row>
    <row r="335">
      <c r="A335" s="16"/>
      <c r="B335" s="16"/>
      <c r="C335" s="17"/>
      <c r="D335" s="17"/>
      <c r="E335" s="17"/>
      <c r="F335" s="17"/>
      <c r="G335" s="17"/>
      <c r="H335" s="17"/>
      <c r="I335" s="16"/>
      <c r="J335" s="16"/>
      <c r="K335" s="16"/>
      <c r="L335" s="16"/>
      <c r="M335" s="16"/>
      <c r="N335" s="16"/>
      <c r="O335" s="16"/>
      <c r="P335" s="16"/>
      <c r="Q335" s="16"/>
      <c r="R335" s="16"/>
      <c r="S335" s="16"/>
      <c r="T335" s="16"/>
      <c r="U335" s="16"/>
      <c r="V335" s="16"/>
      <c r="W335" s="16"/>
      <c r="X335" s="16"/>
      <c r="Y335" s="16"/>
      <c r="Z335" s="16"/>
    </row>
    <row r="336">
      <c r="A336" s="16"/>
      <c r="B336" s="16"/>
      <c r="C336" s="17"/>
      <c r="D336" s="17"/>
      <c r="E336" s="17"/>
      <c r="F336" s="17"/>
      <c r="G336" s="17"/>
      <c r="H336" s="17"/>
      <c r="I336" s="16"/>
      <c r="J336" s="16"/>
      <c r="K336" s="16"/>
      <c r="L336" s="16"/>
      <c r="M336" s="16"/>
      <c r="N336" s="16"/>
      <c r="O336" s="16"/>
      <c r="P336" s="16"/>
      <c r="Q336" s="16"/>
      <c r="R336" s="16"/>
      <c r="S336" s="16"/>
      <c r="T336" s="16"/>
      <c r="U336" s="16"/>
      <c r="V336" s="16"/>
      <c r="W336" s="16"/>
      <c r="X336" s="16"/>
      <c r="Y336" s="16"/>
      <c r="Z336" s="16"/>
    </row>
    <row r="337">
      <c r="A337" s="16"/>
      <c r="B337" s="16"/>
      <c r="C337" s="17"/>
      <c r="D337" s="17"/>
      <c r="E337" s="17"/>
      <c r="F337" s="17"/>
      <c r="G337" s="17"/>
      <c r="H337" s="17"/>
      <c r="I337" s="16"/>
      <c r="J337" s="16"/>
      <c r="K337" s="16"/>
      <c r="L337" s="16"/>
      <c r="M337" s="16"/>
      <c r="N337" s="16"/>
      <c r="O337" s="16"/>
      <c r="P337" s="16"/>
      <c r="Q337" s="16"/>
      <c r="R337" s="16"/>
      <c r="S337" s="16"/>
      <c r="T337" s="16"/>
      <c r="U337" s="16"/>
      <c r="V337" s="16"/>
      <c r="W337" s="16"/>
      <c r="X337" s="16"/>
      <c r="Y337" s="16"/>
      <c r="Z337" s="16"/>
    </row>
    <row r="338">
      <c r="A338" s="16"/>
      <c r="B338" s="16"/>
      <c r="C338" s="17"/>
      <c r="D338" s="17"/>
      <c r="E338" s="17"/>
      <c r="F338" s="17"/>
      <c r="G338" s="17"/>
      <c r="H338" s="17"/>
      <c r="I338" s="16"/>
      <c r="J338" s="16"/>
      <c r="K338" s="16"/>
      <c r="L338" s="16"/>
      <c r="M338" s="16"/>
      <c r="N338" s="16"/>
      <c r="O338" s="16"/>
      <c r="P338" s="16"/>
      <c r="Q338" s="16"/>
      <c r="R338" s="16"/>
      <c r="S338" s="16"/>
      <c r="T338" s="16"/>
      <c r="U338" s="16"/>
      <c r="V338" s="16"/>
      <c r="W338" s="16"/>
      <c r="X338" s="16"/>
      <c r="Y338" s="16"/>
      <c r="Z338" s="16"/>
    </row>
    <row r="339">
      <c r="A339" s="16"/>
      <c r="B339" s="16"/>
      <c r="C339" s="17"/>
      <c r="D339" s="17"/>
      <c r="E339" s="17"/>
      <c r="F339" s="17"/>
      <c r="G339" s="17"/>
      <c r="H339" s="17"/>
      <c r="I339" s="16"/>
      <c r="J339" s="16"/>
      <c r="K339" s="16"/>
      <c r="L339" s="16"/>
      <c r="M339" s="16"/>
      <c r="N339" s="16"/>
      <c r="O339" s="16"/>
      <c r="P339" s="16"/>
      <c r="Q339" s="16"/>
      <c r="R339" s="16"/>
      <c r="S339" s="16"/>
      <c r="T339" s="16"/>
      <c r="U339" s="16"/>
      <c r="V339" s="16"/>
      <c r="W339" s="16"/>
      <c r="X339" s="16"/>
      <c r="Y339" s="16"/>
      <c r="Z339" s="16"/>
    </row>
    <row r="340">
      <c r="A340" s="16"/>
      <c r="B340" s="16"/>
      <c r="C340" s="17"/>
      <c r="D340" s="17"/>
      <c r="E340" s="17"/>
      <c r="F340" s="17"/>
      <c r="G340" s="17"/>
      <c r="H340" s="17"/>
      <c r="I340" s="16"/>
      <c r="J340" s="16"/>
      <c r="K340" s="16"/>
      <c r="L340" s="16"/>
      <c r="M340" s="16"/>
      <c r="N340" s="16"/>
      <c r="O340" s="16"/>
      <c r="P340" s="16"/>
      <c r="Q340" s="16"/>
      <c r="R340" s="16"/>
      <c r="S340" s="16"/>
      <c r="T340" s="16"/>
      <c r="U340" s="16"/>
      <c r="V340" s="16"/>
      <c r="W340" s="16"/>
      <c r="X340" s="16"/>
      <c r="Y340" s="16"/>
      <c r="Z340" s="16"/>
    </row>
    <row r="341">
      <c r="A341" s="16"/>
      <c r="B341" s="16"/>
      <c r="C341" s="17"/>
      <c r="D341" s="17"/>
      <c r="E341" s="17"/>
      <c r="F341" s="17"/>
      <c r="G341" s="17"/>
      <c r="H341" s="17"/>
      <c r="I341" s="16"/>
      <c r="J341" s="16"/>
      <c r="K341" s="16"/>
      <c r="L341" s="16"/>
      <c r="M341" s="16"/>
      <c r="N341" s="16"/>
      <c r="O341" s="16"/>
      <c r="P341" s="16"/>
      <c r="Q341" s="16"/>
      <c r="R341" s="16"/>
      <c r="S341" s="16"/>
      <c r="T341" s="16"/>
      <c r="U341" s="16"/>
      <c r="V341" s="16"/>
      <c r="W341" s="16"/>
      <c r="X341" s="16"/>
      <c r="Y341" s="16"/>
      <c r="Z341" s="16"/>
    </row>
    <row r="342">
      <c r="A342" s="16"/>
      <c r="B342" s="16"/>
      <c r="C342" s="17"/>
      <c r="D342" s="17"/>
      <c r="E342" s="17"/>
      <c r="F342" s="17"/>
      <c r="G342" s="17"/>
      <c r="H342" s="17"/>
      <c r="I342" s="16"/>
      <c r="J342" s="16"/>
      <c r="K342" s="16"/>
      <c r="L342" s="16"/>
      <c r="M342" s="16"/>
      <c r="N342" s="16"/>
      <c r="O342" s="16"/>
      <c r="P342" s="16"/>
      <c r="Q342" s="16"/>
      <c r="R342" s="16"/>
      <c r="S342" s="16"/>
      <c r="T342" s="16"/>
      <c r="U342" s="16"/>
      <c r="V342" s="16"/>
      <c r="W342" s="16"/>
      <c r="X342" s="16"/>
      <c r="Y342" s="16"/>
      <c r="Z342" s="16"/>
    </row>
    <row r="343">
      <c r="A343" s="16"/>
      <c r="B343" s="16"/>
      <c r="C343" s="17"/>
      <c r="D343" s="17"/>
      <c r="E343" s="17"/>
      <c r="F343" s="17"/>
      <c r="G343" s="17"/>
      <c r="H343" s="17"/>
      <c r="I343" s="16"/>
      <c r="J343" s="16"/>
      <c r="K343" s="16"/>
      <c r="L343" s="16"/>
      <c r="M343" s="16"/>
      <c r="N343" s="16"/>
      <c r="O343" s="16"/>
      <c r="P343" s="16"/>
      <c r="Q343" s="16"/>
      <c r="R343" s="16"/>
      <c r="S343" s="16"/>
      <c r="T343" s="16"/>
      <c r="U343" s="16"/>
      <c r="V343" s="16"/>
      <c r="W343" s="16"/>
      <c r="X343" s="16"/>
      <c r="Y343" s="16"/>
      <c r="Z343" s="16"/>
    </row>
    <row r="344">
      <c r="A344" s="16"/>
      <c r="B344" s="16"/>
      <c r="C344" s="17"/>
      <c r="D344" s="17"/>
      <c r="E344" s="17"/>
      <c r="F344" s="17"/>
      <c r="G344" s="17"/>
      <c r="H344" s="17"/>
      <c r="I344" s="16"/>
      <c r="J344" s="16"/>
      <c r="K344" s="16"/>
      <c r="L344" s="16"/>
      <c r="M344" s="16"/>
      <c r="N344" s="16"/>
      <c r="O344" s="16"/>
      <c r="P344" s="16"/>
      <c r="Q344" s="16"/>
      <c r="R344" s="16"/>
      <c r="S344" s="16"/>
      <c r="T344" s="16"/>
      <c r="U344" s="16"/>
      <c r="V344" s="16"/>
      <c r="W344" s="16"/>
      <c r="X344" s="16"/>
      <c r="Y344" s="16"/>
      <c r="Z344" s="16"/>
    </row>
    <row r="345">
      <c r="A345" s="16"/>
      <c r="B345" s="16"/>
      <c r="C345" s="17"/>
      <c r="D345" s="17"/>
      <c r="E345" s="17"/>
      <c r="F345" s="17"/>
      <c r="G345" s="17"/>
      <c r="H345" s="17"/>
      <c r="I345" s="16"/>
      <c r="J345" s="16"/>
      <c r="K345" s="16"/>
      <c r="L345" s="16"/>
      <c r="M345" s="16"/>
      <c r="N345" s="16"/>
      <c r="O345" s="16"/>
      <c r="P345" s="16"/>
      <c r="Q345" s="16"/>
      <c r="R345" s="16"/>
      <c r="S345" s="16"/>
      <c r="T345" s="16"/>
      <c r="U345" s="16"/>
      <c r="V345" s="16"/>
      <c r="W345" s="16"/>
      <c r="X345" s="16"/>
      <c r="Y345" s="16"/>
      <c r="Z345" s="16"/>
    </row>
    <row r="346">
      <c r="A346" s="16"/>
      <c r="B346" s="16"/>
      <c r="C346" s="17"/>
      <c r="D346" s="17"/>
      <c r="E346" s="17"/>
      <c r="F346" s="17"/>
      <c r="G346" s="17"/>
      <c r="H346" s="17"/>
      <c r="I346" s="16"/>
      <c r="J346" s="16"/>
      <c r="K346" s="16"/>
      <c r="L346" s="16"/>
      <c r="M346" s="16"/>
      <c r="N346" s="16"/>
      <c r="O346" s="16"/>
      <c r="P346" s="16"/>
      <c r="Q346" s="16"/>
      <c r="R346" s="16"/>
      <c r="S346" s="16"/>
      <c r="T346" s="16"/>
      <c r="U346" s="16"/>
      <c r="V346" s="16"/>
      <c r="W346" s="16"/>
      <c r="X346" s="16"/>
      <c r="Y346" s="16"/>
      <c r="Z346" s="16"/>
    </row>
    <row r="347">
      <c r="A347" s="16"/>
      <c r="B347" s="16"/>
      <c r="C347" s="17"/>
      <c r="D347" s="17"/>
      <c r="E347" s="17"/>
      <c r="F347" s="17"/>
      <c r="G347" s="17"/>
      <c r="H347" s="17"/>
      <c r="I347" s="16"/>
      <c r="J347" s="16"/>
      <c r="K347" s="16"/>
      <c r="L347" s="16"/>
      <c r="M347" s="16"/>
      <c r="N347" s="16"/>
      <c r="O347" s="16"/>
      <c r="P347" s="16"/>
      <c r="Q347" s="16"/>
      <c r="R347" s="16"/>
      <c r="S347" s="16"/>
      <c r="T347" s="16"/>
      <c r="U347" s="16"/>
      <c r="V347" s="16"/>
      <c r="W347" s="16"/>
      <c r="X347" s="16"/>
      <c r="Y347" s="16"/>
      <c r="Z347" s="16"/>
    </row>
    <row r="348">
      <c r="A348" s="16"/>
      <c r="B348" s="16"/>
      <c r="C348" s="17"/>
      <c r="D348" s="17"/>
      <c r="E348" s="17"/>
      <c r="F348" s="17"/>
      <c r="G348" s="17"/>
      <c r="H348" s="17"/>
      <c r="I348" s="16"/>
      <c r="J348" s="16"/>
      <c r="K348" s="16"/>
      <c r="L348" s="16"/>
      <c r="M348" s="16"/>
      <c r="N348" s="16"/>
      <c r="O348" s="16"/>
      <c r="P348" s="16"/>
      <c r="Q348" s="16"/>
      <c r="R348" s="16"/>
      <c r="S348" s="16"/>
      <c r="T348" s="16"/>
      <c r="U348" s="16"/>
      <c r="V348" s="16"/>
      <c r="W348" s="16"/>
      <c r="X348" s="16"/>
      <c r="Y348" s="16"/>
      <c r="Z348" s="16"/>
    </row>
    <row r="349">
      <c r="A349" s="16"/>
      <c r="B349" s="16"/>
      <c r="C349" s="17"/>
      <c r="D349" s="17"/>
      <c r="E349" s="17"/>
      <c r="F349" s="17"/>
      <c r="G349" s="17"/>
      <c r="H349" s="17"/>
      <c r="I349" s="16"/>
      <c r="J349" s="16"/>
      <c r="K349" s="16"/>
      <c r="L349" s="16"/>
      <c r="M349" s="16"/>
      <c r="N349" s="16"/>
      <c r="O349" s="16"/>
      <c r="P349" s="16"/>
      <c r="Q349" s="16"/>
      <c r="R349" s="16"/>
      <c r="S349" s="16"/>
      <c r="T349" s="16"/>
      <c r="U349" s="16"/>
      <c r="V349" s="16"/>
      <c r="W349" s="16"/>
      <c r="X349" s="16"/>
      <c r="Y349" s="16"/>
      <c r="Z349" s="16"/>
    </row>
    <row r="350">
      <c r="A350" s="16"/>
      <c r="B350" s="16"/>
      <c r="C350" s="17"/>
      <c r="D350" s="17"/>
      <c r="E350" s="17"/>
      <c r="F350" s="17"/>
      <c r="G350" s="17"/>
      <c r="H350" s="17"/>
      <c r="I350" s="16"/>
      <c r="J350" s="16"/>
      <c r="K350" s="16"/>
      <c r="L350" s="16"/>
      <c r="M350" s="16"/>
      <c r="N350" s="16"/>
      <c r="O350" s="16"/>
      <c r="P350" s="16"/>
      <c r="Q350" s="16"/>
      <c r="R350" s="16"/>
      <c r="S350" s="16"/>
      <c r="T350" s="16"/>
      <c r="U350" s="16"/>
      <c r="V350" s="16"/>
      <c r="W350" s="16"/>
      <c r="X350" s="16"/>
      <c r="Y350" s="16"/>
      <c r="Z350" s="16"/>
    </row>
    <row r="351">
      <c r="A351" s="16"/>
      <c r="B351" s="16"/>
      <c r="C351" s="17"/>
      <c r="D351" s="17"/>
      <c r="E351" s="17"/>
      <c r="F351" s="17"/>
      <c r="G351" s="17"/>
      <c r="H351" s="17"/>
      <c r="I351" s="16"/>
      <c r="J351" s="16"/>
      <c r="K351" s="16"/>
      <c r="L351" s="16"/>
      <c r="M351" s="16"/>
      <c r="N351" s="16"/>
      <c r="O351" s="16"/>
      <c r="P351" s="16"/>
      <c r="Q351" s="16"/>
      <c r="R351" s="16"/>
      <c r="S351" s="16"/>
      <c r="T351" s="16"/>
      <c r="U351" s="16"/>
      <c r="V351" s="16"/>
      <c r="W351" s="16"/>
      <c r="X351" s="16"/>
      <c r="Y351" s="16"/>
      <c r="Z351" s="16"/>
    </row>
    <row r="352">
      <c r="A352" s="16"/>
      <c r="B352" s="16"/>
      <c r="C352" s="17"/>
      <c r="D352" s="17"/>
      <c r="E352" s="17"/>
      <c r="F352" s="17"/>
      <c r="G352" s="17"/>
      <c r="H352" s="17"/>
      <c r="I352" s="16"/>
      <c r="J352" s="16"/>
      <c r="K352" s="16"/>
      <c r="L352" s="16"/>
      <c r="M352" s="16"/>
      <c r="N352" s="16"/>
      <c r="O352" s="16"/>
      <c r="P352" s="16"/>
      <c r="Q352" s="16"/>
      <c r="R352" s="16"/>
      <c r="S352" s="16"/>
      <c r="T352" s="16"/>
      <c r="U352" s="16"/>
      <c r="V352" s="16"/>
      <c r="W352" s="16"/>
      <c r="X352" s="16"/>
      <c r="Y352" s="16"/>
      <c r="Z352" s="16"/>
    </row>
    <row r="353">
      <c r="A353" s="16"/>
      <c r="B353" s="16"/>
      <c r="C353" s="17"/>
      <c r="D353" s="17"/>
      <c r="E353" s="17"/>
      <c r="F353" s="17"/>
      <c r="G353" s="17"/>
      <c r="H353" s="17"/>
      <c r="I353" s="16"/>
      <c r="J353" s="16"/>
      <c r="K353" s="16"/>
      <c r="L353" s="16"/>
      <c r="M353" s="16"/>
      <c r="N353" s="16"/>
      <c r="O353" s="16"/>
      <c r="P353" s="16"/>
      <c r="Q353" s="16"/>
      <c r="R353" s="16"/>
      <c r="S353" s="16"/>
      <c r="T353" s="16"/>
      <c r="U353" s="16"/>
      <c r="V353" s="16"/>
      <c r="W353" s="16"/>
      <c r="X353" s="16"/>
      <c r="Y353" s="16"/>
      <c r="Z353" s="16"/>
    </row>
    <row r="354">
      <c r="A354" s="16"/>
      <c r="B354" s="16"/>
      <c r="C354" s="17"/>
      <c r="D354" s="17"/>
      <c r="E354" s="17"/>
      <c r="F354" s="17"/>
      <c r="G354" s="17"/>
      <c r="H354" s="17"/>
      <c r="I354" s="16"/>
      <c r="J354" s="16"/>
      <c r="K354" s="16"/>
      <c r="L354" s="16"/>
      <c r="M354" s="16"/>
      <c r="N354" s="16"/>
      <c r="O354" s="16"/>
      <c r="P354" s="16"/>
      <c r="Q354" s="16"/>
      <c r="R354" s="16"/>
      <c r="S354" s="16"/>
      <c r="T354" s="16"/>
      <c r="U354" s="16"/>
      <c r="V354" s="16"/>
      <c r="W354" s="16"/>
      <c r="X354" s="16"/>
      <c r="Y354" s="16"/>
      <c r="Z354" s="16"/>
    </row>
    <row r="355">
      <c r="A355" s="16"/>
      <c r="B355" s="16"/>
      <c r="C355" s="17"/>
      <c r="D355" s="17"/>
      <c r="E355" s="17"/>
      <c r="F355" s="17"/>
      <c r="G355" s="17"/>
      <c r="H355" s="17"/>
      <c r="I355" s="16"/>
      <c r="J355" s="16"/>
      <c r="K355" s="16"/>
      <c r="L355" s="16"/>
      <c r="M355" s="16"/>
      <c r="N355" s="16"/>
      <c r="O355" s="16"/>
      <c r="P355" s="16"/>
      <c r="Q355" s="16"/>
      <c r="R355" s="16"/>
      <c r="S355" s="16"/>
      <c r="T355" s="16"/>
      <c r="U355" s="16"/>
      <c r="V355" s="16"/>
      <c r="W355" s="16"/>
      <c r="X355" s="16"/>
      <c r="Y355" s="16"/>
      <c r="Z355" s="16"/>
    </row>
    <row r="356">
      <c r="A356" s="16"/>
      <c r="B356" s="16"/>
      <c r="C356" s="17"/>
      <c r="D356" s="17"/>
      <c r="E356" s="17"/>
      <c r="F356" s="17"/>
      <c r="G356" s="17"/>
      <c r="H356" s="17"/>
      <c r="I356" s="16"/>
      <c r="J356" s="16"/>
      <c r="K356" s="16"/>
      <c r="L356" s="16"/>
      <c r="M356" s="16"/>
      <c r="N356" s="16"/>
      <c r="O356" s="16"/>
      <c r="P356" s="16"/>
      <c r="Q356" s="16"/>
      <c r="R356" s="16"/>
      <c r="S356" s="16"/>
      <c r="T356" s="16"/>
      <c r="U356" s="16"/>
      <c r="V356" s="16"/>
      <c r="W356" s="16"/>
      <c r="X356" s="16"/>
      <c r="Y356" s="16"/>
      <c r="Z356" s="16"/>
    </row>
    <row r="357">
      <c r="A357" s="16"/>
      <c r="B357" s="16"/>
      <c r="C357" s="17"/>
      <c r="D357" s="17"/>
      <c r="E357" s="17"/>
      <c r="F357" s="17"/>
      <c r="G357" s="17"/>
      <c r="H357" s="17"/>
      <c r="I357" s="16"/>
      <c r="J357" s="16"/>
      <c r="K357" s="16"/>
      <c r="L357" s="16"/>
      <c r="M357" s="16"/>
      <c r="N357" s="16"/>
      <c r="O357" s="16"/>
      <c r="P357" s="16"/>
      <c r="Q357" s="16"/>
      <c r="R357" s="16"/>
      <c r="S357" s="16"/>
      <c r="T357" s="16"/>
      <c r="U357" s="16"/>
      <c r="V357" s="16"/>
      <c r="W357" s="16"/>
      <c r="X357" s="16"/>
      <c r="Y357" s="16"/>
      <c r="Z357" s="16"/>
    </row>
    <row r="358">
      <c r="A358" s="16"/>
      <c r="B358" s="16"/>
      <c r="C358" s="17"/>
      <c r="D358" s="17"/>
      <c r="E358" s="17"/>
      <c r="F358" s="17"/>
      <c r="G358" s="17"/>
      <c r="H358" s="17"/>
      <c r="I358" s="16"/>
      <c r="J358" s="16"/>
      <c r="K358" s="16"/>
      <c r="L358" s="16"/>
      <c r="M358" s="16"/>
      <c r="N358" s="16"/>
      <c r="O358" s="16"/>
      <c r="P358" s="16"/>
      <c r="Q358" s="16"/>
      <c r="R358" s="16"/>
      <c r="S358" s="16"/>
      <c r="T358" s="16"/>
      <c r="U358" s="16"/>
      <c r="V358" s="16"/>
      <c r="W358" s="16"/>
      <c r="X358" s="16"/>
      <c r="Y358" s="16"/>
      <c r="Z358" s="16"/>
    </row>
    <row r="359">
      <c r="A359" s="16"/>
      <c r="B359" s="16"/>
      <c r="C359" s="17"/>
      <c r="D359" s="17"/>
      <c r="E359" s="17"/>
      <c r="F359" s="17"/>
      <c r="G359" s="17"/>
      <c r="H359" s="17"/>
      <c r="I359" s="16"/>
      <c r="J359" s="16"/>
      <c r="K359" s="16"/>
      <c r="L359" s="16"/>
      <c r="M359" s="16"/>
      <c r="N359" s="16"/>
      <c r="O359" s="16"/>
      <c r="P359" s="16"/>
      <c r="Q359" s="16"/>
      <c r="R359" s="16"/>
      <c r="S359" s="16"/>
      <c r="T359" s="16"/>
      <c r="U359" s="16"/>
      <c r="V359" s="16"/>
      <c r="W359" s="16"/>
      <c r="X359" s="16"/>
      <c r="Y359" s="16"/>
      <c r="Z359" s="16"/>
    </row>
    <row r="360">
      <c r="A360" s="16"/>
      <c r="B360" s="16"/>
      <c r="C360" s="17"/>
      <c r="D360" s="17"/>
      <c r="E360" s="17"/>
      <c r="F360" s="17"/>
      <c r="G360" s="17"/>
      <c r="H360" s="17"/>
      <c r="I360" s="16"/>
      <c r="J360" s="16"/>
      <c r="K360" s="16"/>
      <c r="L360" s="16"/>
      <c r="M360" s="16"/>
      <c r="N360" s="16"/>
      <c r="O360" s="16"/>
      <c r="P360" s="16"/>
      <c r="Q360" s="16"/>
      <c r="R360" s="16"/>
      <c r="S360" s="16"/>
      <c r="T360" s="16"/>
      <c r="U360" s="16"/>
      <c r="V360" s="16"/>
      <c r="W360" s="16"/>
      <c r="X360" s="16"/>
      <c r="Y360" s="16"/>
      <c r="Z360" s="16"/>
    </row>
    <row r="361">
      <c r="A361" s="16"/>
      <c r="B361" s="16"/>
      <c r="C361" s="17"/>
      <c r="D361" s="17"/>
      <c r="E361" s="17"/>
      <c r="F361" s="17"/>
      <c r="G361" s="17"/>
      <c r="H361" s="17"/>
      <c r="I361" s="16"/>
      <c r="J361" s="16"/>
      <c r="K361" s="16"/>
      <c r="L361" s="16"/>
      <c r="M361" s="16"/>
      <c r="N361" s="16"/>
      <c r="O361" s="16"/>
      <c r="P361" s="16"/>
      <c r="Q361" s="16"/>
      <c r="R361" s="16"/>
      <c r="S361" s="16"/>
      <c r="T361" s="16"/>
      <c r="U361" s="16"/>
      <c r="V361" s="16"/>
      <c r="W361" s="16"/>
      <c r="X361" s="16"/>
      <c r="Y361" s="16"/>
      <c r="Z361" s="16"/>
    </row>
    <row r="362">
      <c r="A362" s="16"/>
      <c r="B362" s="16"/>
      <c r="C362" s="17"/>
      <c r="D362" s="17"/>
      <c r="E362" s="17"/>
      <c r="F362" s="17"/>
      <c r="G362" s="17"/>
      <c r="H362" s="17"/>
      <c r="I362" s="16"/>
      <c r="J362" s="16"/>
      <c r="K362" s="16"/>
      <c r="L362" s="16"/>
      <c r="M362" s="16"/>
      <c r="N362" s="16"/>
      <c r="O362" s="16"/>
      <c r="P362" s="16"/>
      <c r="Q362" s="16"/>
      <c r="R362" s="16"/>
      <c r="S362" s="16"/>
      <c r="T362" s="16"/>
      <c r="U362" s="16"/>
      <c r="V362" s="16"/>
      <c r="W362" s="16"/>
      <c r="X362" s="16"/>
      <c r="Y362" s="16"/>
      <c r="Z362" s="16"/>
    </row>
    <row r="363">
      <c r="A363" s="16"/>
      <c r="B363" s="16"/>
      <c r="C363" s="17"/>
      <c r="D363" s="17"/>
      <c r="E363" s="17"/>
      <c r="F363" s="17"/>
      <c r="G363" s="17"/>
      <c r="H363" s="17"/>
      <c r="I363" s="16"/>
      <c r="J363" s="16"/>
      <c r="K363" s="16"/>
      <c r="L363" s="16"/>
      <c r="M363" s="16"/>
      <c r="N363" s="16"/>
      <c r="O363" s="16"/>
      <c r="P363" s="16"/>
      <c r="Q363" s="16"/>
      <c r="R363" s="16"/>
      <c r="S363" s="16"/>
      <c r="T363" s="16"/>
      <c r="U363" s="16"/>
      <c r="V363" s="16"/>
      <c r="W363" s="16"/>
      <c r="X363" s="16"/>
      <c r="Y363" s="16"/>
      <c r="Z363" s="16"/>
    </row>
    <row r="364">
      <c r="A364" s="16"/>
      <c r="B364" s="16"/>
      <c r="C364" s="17"/>
      <c r="D364" s="17"/>
      <c r="E364" s="17"/>
      <c r="F364" s="17"/>
      <c r="G364" s="17"/>
      <c r="H364" s="17"/>
      <c r="I364" s="16"/>
      <c r="J364" s="16"/>
      <c r="K364" s="16"/>
      <c r="L364" s="16"/>
      <c r="M364" s="16"/>
      <c r="N364" s="16"/>
      <c r="O364" s="16"/>
      <c r="P364" s="16"/>
      <c r="Q364" s="16"/>
      <c r="R364" s="16"/>
      <c r="S364" s="16"/>
      <c r="T364" s="16"/>
      <c r="U364" s="16"/>
      <c r="V364" s="16"/>
      <c r="W364" s="16"/>
      <c r="X364" s="16"/>
      <c r="Y364" s="16"/>
      <c r="Z364" s="16"/>
    </row>
    <row r="365">
      <c r="A365" s="16"/>
      <c r="B365" s="16"/>
      <c r="C365" s="17"/>
      <c r="D365" s="17"/>
      <c r="E365" s="17"/>
      <c r="F365" s="17"/>
      <c r="G365" s="17"/>
      <c r="H365" s="17"/>
      <c r="I365" s="16"/>
      <c r="J365" s="16"/>
      <c r="K365" s="16"/>
      <c r="L365" s="16"/>
      <c r="M365" s="16"/>
      <c r="N365" s="16"/>
      <c r="O365" s="16"/>
      <c r="P365" s="16"/>
      <c r="Q365" s="16"/>
      <c r="R365" s="16"/>
      <c r="S365" s="16"/>
      <c r="T365" s="16"/>
      <c r="U365" s="16"/>
      <c r="V365" s="16"/>
      <c r="W365" s="16"/>
      <c r="X365" s="16"/>
      <c r="Y365" s="16"/>
      <c r="Z365" s="16"/>
    </row>
    <row r="366">
      <c r="A366" s="16"/>
      <c r="B366" s="16"/>
      <c r="C366" s="17"/>
      <c r="D366" s="17"/>
      <c r="E366" s="17"/>
      <c r="F366" s="17"/>
      <c r="G366" s="17"/>
      <c r="H366" s="17"/>
      <c r="I366" s="16"/>
      <c r="J366" s="16"/>
      <c r="K366" s="16"/>
      <c r="L366" s="16"/>
      <c r="M366" s="16"/>
      <c r="N366" s="16"/>
      <c r="O366" s="16"/>
      <c r="P366" s="16"/>
      <c r="Q366" s="16"/>
      <c r="R366" s="16"/>
      <c r="S366" s="16"/>
      <c r="T366" s="16"/>
      <c r="U366" s="16"/>
      <c r="V366" s="16"/>
      <c r="W366" s="16"/>
      <c r="X366" s="16"/>
      <c r="Y366" s="16"/>
      <c r="Z366" s="16"/>
    </row>
    <row r="367">
      <c r="A367" s="16"/>
      <c r="B367" s="16"/>
      <c r="C367" s="17"/>
      <c r="D367" s="17"/>
      <c r="E367" s="17"/>
      <c r="F367" s="17"/>
      <c r="G367" s="17"/>
      <c r="H367" s="17"/>
      <c r="I367" s="16"/>
      <c r="J367" s="16"/>
      <c r="K367" s="16"/>
      <c r="L367" s="16"/>
      <c r="M367" s="16"/>
      <c r="N367" s="16"/>
      <c r="O367" s="16"/>
      <c r="P367" s="16"/>
      <c r="Q367" s="16"/>
      <c r="R367" s="16"/>
      <c r="S367" s="16"/>
      <c r="T367" s="16"/>
      <c r="U367" s="16"/>
      <c r="V367" s="16"/>
      <c r="W367" s="16"/>
      <c r="X367" s="16"/>
      <c r="Y367" s="16"/>
      <c r="Z367" s="16"/>
    </row>
    <row r="368">
      <c r="A368" s="16"/>
      <c r="B368" s="16"/>
      <c r="C368" s="17"/>
      <c r="D368" s="17"/>
      <c r="E368" s="17"/>
      <c r="F368" s="17"/>
      <c r="G368" s="17"/>
      <c r="H368" s="17"/>
      <c r="I368" s="16"/>
      <c r="J368" s="16"/>
      <c r="K368" s="16"/>
      <c r="L368" s="16"/>
      <c r="M368" s="16"/>
      <c r="N368" s="16"/>
      <c r="O368" s="16"/>
      <c r="P368" s="16"/>
      <c r="Q368" s="16"/>
      <c r="R368" s="16"/>
      <c r="S368" s="16"/>
      <c r="T368" s="16"/>
      <c r="U368" s="16"/>
      <c r="V368" s="16"/>
      <c r="W368" s="16"/>
      <c r="X368" s="16"/>
      <c r="Y368" s="16"/>
      <c r="Z368" s="16"/>
    </row>
    <row r="369">
      <c r="A369" s="16"/>
      <c r="B369" s="16"/>
      <c r="C369" s="17"/>
      <c r="D369" s="17"/>
      <c r="E369" s="17"/>
      <c r="F369" s="17"/>
      <c r="G369" s="17"/>
      <c r="H369" s="17"/>
      <c r="I369" s="16"/>
      <c r="J369" s="16"/>
      <c r="K369" s="16"/>
      <c r="L369" s="16"/>
      <c r="M369" s="16"/>
      <c r="N369" s="16"/>
      <c r="O369" s="16"/>
      <c r="P369" s="16"/>
      <c r="Q369" s="16"/>
      <c r="R369" s="16"/>
      <c r="S369" s="16"/>
      <c r="T369" s="16"/>
      <c r="U369" s="16"/>
      <c r="V369" s="16"/>
      <c r="W369" s="16"/>
      <c r="X369" s="16"/>
      <c r="Y369" s="16"/>
      <c r="Z369" s="16"/>
    </row>
    <row r="370">
      <c r="A370" s="16"/>
      <c r="B370" s="16"/>
      <c r="C370" s="17"/>
      <c r="D370" s="17"/>
      <c r="E370" s="17"/>
      <c r="F370" s="17"/>
      <c r="G370" s="17"/>
      <c r="H370" s="17"/>
      <c r="I370" s="16"/>
      <c r="J370" s="16"/>
      <c r="K370" s="16"/>
      <c r="L370" s="16"/>
      <c r="M370" s="16"/>
      <c r="N370" s="16"/>
      <c r="O370" s="16"/>
      <c r="P370" s="16"/>
      <c r="Q370" s="16"/>
      <c r="R370" s="16"/>
      <c r="S370" s="16"/>
      <c r="T370" s="16"/>
      <c r="U370" s="16"/>
      <c r="V370" s="16"/>
      <c r="W370" s="16"/>
      <c r="X370" s="16"/>
      <c r="Y370" s="16"/>
      <c r="Z370" s="16"/>
    </row>
    <row r="371">
      <c r="A371" s="16"/>
      <c r="B371" s="16"/>
      <c r="C371" s="17"/>
      <c r="D371" s="17"/>
      <c r="E371" s="17"/>
      <c r="F371" s="17"/>
      <c r="G371" s="17"/>
      <c r="H371" s="17"/>
      <c r="I371" s="16"/>
      <c r="J371" s="16"/>
      <c r="K371" s="16"/>
      <c r="L371" s="16"/>
      <c r="M371" s="16"/>
      <c r="N371" s="16"/>
      <c r="O371" s="16"/>
      <c r="P371" s="16"/>
      <c r="Q371" s="16"/>
      <c r="R371" s="16"/>
      <c r="S371" s="16"/>
      <c r="T371" s="16"/>
      <c r="U371" s="16"/>
      <c r="V371" s="16"/>
      <c r="W371" s="16"/>
      <c r="X371" s="16"/>
      <c r="Y371" s="16"/>
      <c r="Z371" s="16"/>
    </row>
    <row r="372">
      <c r="A372" s="16"/>
      <c r="B372" s="16"/>
      <c r="C372" s="17"/>
      <c r="D372" s="17"/>
      <c r="E372" s="17"/>
      <c r="F372" s="17"/>
      <c r="G372" s="17"/>
      <c r="H372" s="17"/>
      <c r="I372" s="16"/>
      <c r="J372" s="16"/>
      <c r="K372" s="16"/>
      <c r="L372" s="16"/>
      <c r="M372" s="16"/>
      <c r="N372" s="16"/>
      <c r="O372" s="16"/>
      <c r="P372" s="16"/>
      <c r="Q372" s="16"/>
      <c r="R372" s="16"/>
      <c r="S372" s="16"/>
      <c r="T372" s="16"/>
      <c r="U372" s="16"/>
      <c r="V372" s="16"/>
      <c r="W372" s="16"/>
      <c r="X372" s="16"/>
      <c r="Y372" s="16"/>
      <c r="Z372" s="16"/>
    </row>
    <row r="373">
      <c r="A373" s="16"/>
      <c r="B373" s="16"/>
      <c r="C373" s="17"/>
      <c r="D373" s="17"/>
      <c r="E373" s="17"/>
      <c r="F373" s="17"/>
      <c r="G373" s="17"/>
      <c r="H373" s="17"/>
      <c r="I373" s="16"/>
      <c r="J373" s="16"/>
      <c r="K373" s="16"/>
      <c r="L373" s="16"/>
      <c r="M373" s="16"/>
      <c r="N373" s="16"/>
      <c r="O373" s="16"/>
      <c r="P373" s="16"/>
      <c r="Q373" s="16"/>
      <c r="R373" s="16"/>
      <c r="S373" s="16"/>
      <c r="T373" s="16"/>
      <c r="U373" s="16"/>
      <c r="V373" s="16"/>
      <c r="W373" s="16"/>
      <c r="X373" s="16"/>
      <c r="Y373" s="16"/>
      <c r="Z373" s="16"/>
    </row>
    <row r="374">
      <c r="A374" s="16"/>
      <c r="B374" s="16"/>
      <c r="C374" s="17"/>
      <c r="D374" s="17"/>
      <c r="E374" s="17"/>
      <c r="F374" s="17"/>
      <c r="G374" s="17"/>
      <c r="H374" s="17"/>
      <c r="I374" s="16"/>
      <c r="J374" s="16"/>
      <c r="K374" s="16"/>
      <c r="L374" s="16"/>
      <c r="M374" s="16"/>
      <c r="N374" s="16"/>
      <c r="O374" s="16"/>
      <c r="P374" s="16"/>
      <c r="Q374" s="16"/>
      <c r="R374" s="16"/>
      <c r="S374" s="16"/>
      <c r="T374" s="16"/>
      <c r="U374" s="16"/>
      <c r="V374" s="16"/>
      <c r="W374" s="16"/>
      <c r="X374" s="16"/>
      <c r="Y374" s="16"/>
      <c r="Z374" s="16"/>
    </row>
    <row r="375">
      <c r="A375" s="16"/>
      <c r="B375" s="16"/>
      <c r="C375" s="17"/>
      <c r="D375" s="17"/>
      <c r="E375" s="17"/>
      <c r="F375" s="17"/>
      <c r="G375" s="17"/>
      <c r="H375" s="17"/>
      <c r="I375" s="16"/>
      <c r="J375" s="16"/>
      <c r="K375" s="16"/>
      <c r="L375" s="16"/>
      <c r="M375" s="16"/>
      <c r="N375" s="16"/>
      <c r="O375" s="16"/>
      <c r="P375" s="16"/>
      <c r="Q375" s="16"/>
      <c r="R375" s="16"/>
      <c r="S375" s="16"/>
      <c r="T375" s="16"/>
      <c r="U375" s="16"/>
      <c r="V375" s="16"/>
      <c r="W375" s="16"/>
      <c r="X375" s="16"/>
      <c r="Y375" s="16"/>
      <c r="Z375" s="16"/>
    </row>
    <row r="376">
      <c r="A376" s="16"/>
      <c r="B376" s="16"/>
      <c r="C376" s="17"/>
      <c r="D376" s="17"/>
      <c r="E376" s="17"/>
      <c r="F376" s="17"/>
      <c r="G376" s="17"/>
      <c r="H376" s="17"/>
      <c r="I376" s="16"/>
      <c r="J376" s="16"/>
      <c r="K376" s="16"/>
      <c r="L376" s="16"/>
      <c r="M376" s="16"/>
      <c r="N376" s="16"/>
      <c r="O376" s="16"/>
      <c r="P376" s="16"/>
      <c r="Q376" s="16"/>
      <c r="R376" s="16"/>
      <c r="S376" s="16"/>
      <c r="T376" s="16"/>
      <c r="U376" s="16"/>
      <c r="V376" s="16"/>
      <c r="W376" s="16"/>
      <c r="X376" s="16"/>
      <c r="Y376" s="16"/>
      <c r="Z376" s="16"/>
    </row>
    <row r="377">
      <c r="A377" s="16"/>
      <c r="B377" s="16"/>
      <c r="C377" s="17"/>
      <c r="D377" s="17"/>
      <c r="E377" s="17"/>
      <c r="F377" s="17"/>
      <c r="G377" s="17"/>
      <c r="H377" s="17"/>
      <c r="I377" s="16"/>
      <c r="J377" s="16"/>
      <c r="K377" s="16"/>
      <c r="L377" s="16"/>
      <c r="M377" s="16"/>
      <c r="N377" s="16"/>
      <c r="O377" s="16"/>
      <c r="P377" s="16"/>
      <c r="Q377" s="16"/>
      <c r="R377" s="16"/>
      <c r="S377" s="16"/>
      <c r="T377" s="16"/>
      <c r="U377" s="16"/>
      <c r="V377" s="16"/>
      <c r="W377" s="16"/>
      <c r="X377" s="16"/>
      <c r="Y377" s="16"/>
      <c r="Z377" s="16"/>
    </row>
    <row r="378">
      <c r="A378" s="16"/>
      <c r="B378" s="16"/>
      <c r="C378" s="17"/>
      <c r="D378" s="17"/>
      <c r="E378" s="17"/>
      <c r="F378" s="17"/>
      <c r="G378" s="17"/>
      <c r="H378" s="17"/>
      <c r="I378" s="16"/>
      <c r="J378" s="16"/>
      <c r="K378" s="16"/>
      <c r="L378" s="16"/>
      <c r="M378" s="16"/>
      <c r="N378" s="16"/>
      <c r="O378" s="16"/>
      <c r="P378" s="16"/>
      <c r="Q378" s="16"/>
      <c r="R378" s="16"/>
      <c r="S378" s="16"/>
      <c r="T378" s="16"/>
      <c r="U378" s="16"/>
      <c r="V378" s="16"/>
      <c r="W378" s="16"/>
      <c r="X378" s="16"/>
      <c r="Y378" s="16"/>
      <c r="Z378" s="16"/>
    </row>
    <row r="379">
      <c r="A379" s="16"/>
      <c r="B379" s="16"/>
      <c r="C379" s="17"/>
      <c r="D379" s="17"/>
      <c r="E379" s="17"/>
      <c r="F379" s="17"/>
      <c r="G379" s="17"/>
      <c r="H379" s="17"/>
      <c r="I379" s="16"/>
      <c r="J379" s="16"/>
      <c r="K379" s="16"/>
      <c r="L379" s="16"/>
      <c r="M379" s="16"/>
      <c r="N379" s="16"/>
      <c r="O379" s="16"/>
      <c r="P379" s="16"/>
      <c r="Q379" s="16"/>
      <c r="R379" s="16"/>
      <c r="S379" s="16"/>
      <c r="T379" s="16"/>
      <c r="U379" s="16"/>
      <c r="V379" s="16"/>
      <c r="W379" s="16"/>
      <c r="X379" s="16"/>
      <c r="Y379" s="16"/>
      <c r="Z379" s="16"/>
    </row>
    <row r="380">
      <c r="A380" s="16"/>
      <c r="B380" s="16"/>
      <c r="C380" s="17"/>
      <c r="D380" s="17"/>
      <c r="E380" s="17"/>
      <c r="F380" s="17"/>
      <c r="G380" s="17"/>
      <c r="H380" s="17"/>
      <c r="I380" s="16"/>
      <c r="J380" s="16"/>
      <c r="K380" s="16"/>
      <c r="L380" s="16"/>
      <c r="M380" s="16"/>
      <c r="N380" s="16"/>
      <c r="O380" s="16"/>
      <c r="P380" s="16"/>
      <c r="Q380" s="16"/>
      <c r="R380" s="16"/>
      <c r="S380" s="16"/>
      <c r="T380" s="16"/>
      <c r="U380" s="16"/>
      <c r="V380" s="16"/>
      <c r="W380" s="16"/>
      <c r="X380" s="16"/>
      <c r="Y380" s="16"/>
      <c r="Z380" s="16"/>
    </row>
    <row r="381">
      <c r="A381" s="16"/>
      <c r="B381" s="16"/>
      <c r="C381" s="17"/>
      <c r="D381" s="17"/>
      <c r="E381" s="17"/>
      <c r="F381" s="17"/>
      <c r="G381" s="17"/>
      <c r="H381" s="17"/>
      <c r="I381" s="16"/>
      <c r="J381" s="16"/>
      <c r="K381" s="16"/>
      <c r="L381" s="16"/>
      <c r="M381" s="16"/>
      <c r="N381" s="16"/>
      <c r="O381" s="16"/>
      <c r="P381" s="16"/>
      <c r="Q381" s="16"/>
      <c r="R381" s="16"/>
      <c r="S381" s="16"/>
      <c r="T381" s="16"/>
      <c r="U381" s="16"/>
      <c r="V381" s="16"/>
      <c r="W381" s="16"/>
      <c r="X381" s="16"/>
      <c r="Y381" s="16"/>
      <c r="Z381" s="16"/>
    </row>
    <row r="382">
      <c r="A382" s="16"/>
      <c r="B382" s="16"/>
      <c r="C382" s="17"/>
      <c r="D382" s="17"/>
      <c r="E382" s="17"/>
      <c r="F382" s="17"/>
      <c r="G382" s="17"/>
      <c r="H382" s="17"/>
      <c r="I382" s="16"/>
      <c r="J382" s="16"/>
      <c r="K382" s="16"/>
      <c r="L382" s="16"/>
      <c r="M382" s="16"/>
      <c r="N382" s="16"/>
      <c r="O382" s="16"/>
      <c r="P382" s="16"/>
      <c r="Q382" s="16"/>
      <c r="R382" s="16"/>
      <c r="S382" s="16"/>
      <c r="T382" s="16"/>
      <c r="U382" s="16"/>
      <c r="V382" s="16"/>
      <c r="W382" s="16"/>
      <c r="X382" s="16"/>
      <c r="Y382" s="16"/>
      <c r="Z382" s="16"/>
    </row>
    <row r="383">
      <c r="A383" s="16"/>
      <c r="B383" s="16"/>
      <c r="C383" s="17"/>
      <c r="D383" s="17"/>
      <c r="E383" s="17"/>
      <c r="F383" s="17"/>
      <c r="G383" s="17"/>
      <c r="H383" s="17"/>
      <c r="I383" s="16"/>
      <c r="J383" s="16"/>
      <c r="K383" s="16"/>
      <c r="L383" s="16"/>
      <c r="M383" s="16"/>
      <c r="N383" s="16"/>
      <c r="O383" s="16"/>
      <c r="P383" s="16"/>
      <c r="Q383" s="16"/>
      <c r="R383" s="16"/>
      <c r="S383" s="16"/>
      <c r="T383" s="16"/>
      <c r="U383" s="16"/>
      <c r="V383" s="16"/>
      <c r="W383" s="16"/>
      <c r="X383" s="16"/>
      <c r="Y383" s="16"/>
      <c r="Z383" s="16"/>
    </row>
    <row r="384">
      <c r="A384" s="16"/>
      <c r="B384" s="16"/>
      <c r="C384" s="17"/>
      <c r="D384" s="17"/>
      <c r="E384" s="17"/>
      <c r="F384" s="17"/>
      <c r="G384" s="17"/>
      <c r="H384" s="17"/>
      <c r="I384" s="16"/>
      <c r="J384" s="16"/>
      <c r="K384" s="16"/>
      <c r="L384" s="16"/>
      <c r="M384" s="16"/>
      <c r="N384" s="16"/>
      <c r="O384" s="16"/>
      <c r="P384" s="16"/>
      <c r="Q384" s="16"/>
      <c r="R384" s="16"/>
      <c r="S384" s="16"/>
      <c r="T384" s="16"/>
      <c r="U384" s="16"/>
      <c r="V384" s="16"/>
      <c r="W384" s="16"/>
      <c r="X384" s="16"/>
      <c r="Y384" s="16"/>
      <c r="Z384" s="16"/>
    </row>
    <row r="385">
      <c r="A385" s="16"/>
      <c r="B385" s="16"/>
      <c r="C385" s="17"/>
      <c r="D385" s="17"/>
      <c r="E385" s="17"/>
      <c r="F385" s="17"/>
      <c r="G385" s="17"/>
      <c r="H385" s="17"/>
      <c r="I385" s="16"/>
      <c r="J385" s="16"/>
      <c r="K385" s="16"/>
      <c r="L385" s="16"/>
      <c r="M385" s="16"/>
      <c r="N385" s="16"/>
      <c r="O385" s="16"/>
      <c r="P385" s="16"/>
      <c r="Q385" s="16"/>
      <c r="R385" s="16"/>
      <c r="S385" s="16"/>
      <c r="T385" s="16"/>
      <c r="U385" s="16"/>
      <c r="V385" s="16"/>
      <c r="W385" s="16"/>
      <c r="X385" s="16"/>
      <c r="Y385" s="16"/>
      <c r="Z385" s="16"/>
    </row>
    <row r="386">
      <c r="A386" s="16"/>
      <c r="B386" s="16"/>
      <c r="C386" s="17"/>
      <c r="D386" s="17"/>
      <c r="E386" s="17"/>
      <c r="F386" s="17"/>
      <c r="G386" s="17"/>
      <c r="H386" s="17"/>
      <c r="I386" s="16"/>
      <c r="J386" s="16"/>
      <c r="K386" s="16"/>
      <c r="L386" s="16"/>
      <c r="M386" s="16"/>
      <c r="N386" s="16"/>
      <c r="O386" s="16"/>
      <c r="P386" s="16"/>
      <c r="Q386" s="16"/>
      <c r="R386" s="16"/>
      <c r="S386" s="16"/>
      <c r="T386" s="16"/>
      <c r="U386" s="16"/>
      <c r="V386" s="16"/>
      <c r="W386" s="16"/>
      <c r="X386" s="16"/>
      <c r="Y386" s="16"/>
      <c r="Z386" s="16"/>
    </row>
    <row r="387">
      <c r="A387" s="16"/>
      <c r="B387" s="16"/>
      <c r="C387" s="17"/>
      <c r="D387" s="17"/>
      <c r="E387" s="17"/>
      <c r="F387" s="17"/>
      <c r="G387" s="17"/>
      <c r="H387" s="17"/>
      <c r="I387" s="16"/>
      <c r="J387" s="16"/>
      <c r="K387" s="16"/>
      <c r="L387" s="16"/>
      <c r="M387" s="16"/>
      <c r="N387" s="16"/>
      <c r="O387" s="16"/>
      <c r="P387" s="16"/>
      <c r="Q387" s="16"/>
      <c r="R387" s="16"/>
      <c r="S387" s="16"/>
      <c r="T387" s="16"/>
      <c r="U387" s="16"/>
      <c r="V387" s="16"/>
      <c r="W387" s="16"/>
      <c r="X387" s="16"/>
      <c r="Y387" s="16"/>
      <c r="Z387" s="16"/>
    </row>
    <row r="388">
      <c r="A388" s="16"/>
      <c r="B388" s="16"/>
      <c r="C388" s="17"/>
      <c r="D388" s="17"/>
      <c r="E388" s="17"/>
      <c r="F388" s="17"/>
      <c r="G388" s="17"/>
      <c r="H388" s="17"/>
      <c r="I388" s="16"/>
      <c r="J388" s="16"/>
      <c r="K388" s="16"/>
      <c r="L388" s="16"/>
      <c r="M388" s="16"/>
      <c r="N388" s="16"/>
      <c r="O388" s="16"/>
      <c r="P388" s="16"/>
      <c r="Q388" s="16"/>
      <c r="R388" s="16"/>
      <c r="S388" s="16"/>
      <c r="T388" s="16"/>
      <c r="U388" s="16"/>
      <c r="V388" s="16"/>
      <c r="W388" s="16"/>
      <c r="X388" s="16"/>
      <c r="Y388" s="16"/>
      <c r="Z388" s="16"/>
    </row>
    <row r="389">
      <c r="A389" s="16"/>
      <c r="B389" s="16"/>
      <c r="C389" s="17"/>
      <c r="D389" s="17"/>
      <c r="E389" s="17"/>
      <c r="F389" s="17"/>
      <c r="G389" s="17"/>
      <c r="H389" s="17"/>
      <c r="I389" s="16"/>
      <c r="J389" s="16"/>
      <c r="K389" s="16"/>
      <c r="L389" s="16"/>
      <c r="M389" s="16"/>
      <c r="N389" s="16"/>
      <c r="O389" s="16"/>
      <c r="P389" s="16"/>
      <c r="Q389" s="16"/>
      <c r="R389" s="16"/>
      <c r="S389" s="16"/>
      <c r="T389" s="16"/>
      <c r="U389" s="16"/>
      <c r="V389" s="16"/>
      <c r="W389" s="16"/>
      <c r="X389" s="16"/>
      <c r="Y389" s="16"/>
      <c r="Z389" s="16"/>
    </row>
    <row r="390">
      <c r="A390" s="16"/>
      <c r="B390" s="16"/>
      <c r="C390" s="17"/>
      <c r="D390" s="17"/>
      <c r="E390" s="17"/>
      <c r="F390" s="17"/>
      <c r="G390" s="17"/>
      <c r="H390" s="17"/>
      <c r="I390" s="16"/>
      <c r="J390" s="16"/>
      <c r="K390" s="16"/>
      <c r="L390" s="16"/>
      <c r="M390" s="16"/>
      <c r="N390" s="16"/>
      <c r="O390" s="16"/>
      <c r="P390" s="16"/>
      <c r="Q390" s="16"/>
      <c r="R390" s="16"/>
      <c r="S390" s="16"/>
      <c r="T390" s="16"/>
      <c r="U390" s="16"/>
      <c r="V390" s="16"/>
      <c r="W390" s="16"/>
      <c r="X390" s="16"/>
      <c r="Y390" s="16"/>
      <c r="Z390" s="16"/>
    </row>
    <row r="391">
      <c r="A391" s="16"/>
      <c r="B391" s="16"/>
      <c r="C391" s="17"/>
      <c r="D391" s="17"/>
      <c r="E391" s="17"/>
      <c r="F391" s="17"/>
      <c r="G391" s="17"/>
      <c r="H391" s="17"/>
      <c r="I391" s="16"/>
      <c r="J391" s="16"/>
      <c r="K391" s="16"/>
      <c r="L391" s="16"/>
      <c r="M391" s="16"/>
      <c r="N391" s="16"/>
      <c r="O391" s="16"/>
      <c r="P391" s="16"/>
      <c r="Q391" s="16"/>
      <c r="R391" s="16"/>
      <c r="S391" s="16"/>
      <c r="T391" s="16"/>
      <c r="U391" s="16"/>
      <c r="V391" s="16"/>
      <c r="W391" s="16"/>
      <c r="X391" s="16"/>
      <c r="Y391" s="16"/>
      <c r="Z391" s="16"/>
    </row>
    <row r="392">
      <c r="A392" s="16"/>
      <c r="B392" s="16"/>
      <c r="C392" s="17"/>
      <c r="D392" s="17"/>
      <c r="E392" s="17"/>
      <c r="F392" s="17"/>
      <c r="G392" s="17"/>
      <c r="H392" s="17"/>
      <c r="I392" s="16"/>
      <c r="J392" s="16"/>
      <c r="K392" s="16"/>
      <c r="L392" s="16"/>
      <c r="M392" s="16"/>
      <c r="N392" s="16"/>
      <c r="O392" s="16"/>
      <c r="P392" s="16"/>
      <c r="Q392" s="16"/>
      <c r="R392" s="16"/>
      <c r="S392" s="16"/>
      <c r="T392" s="16"/>
      <c r="U392" s="16"/>
      <c r="V392" s="16"/>
      <c r="W392" s="16"/>
      <c r="X392" s="16"/>
      <c r="Y392" s="16"/>
      <c r="Z392" s="16"/>
    </row>
    <row r="393">
      <c r="A393" s="16"/>
      <c r="B393" s="16"/>
      <c r="C393" s="17"/>
      <c r="D393" s="17"/>
      <c r="E393" s="17"/>
      <c r="F393" s="17"/>
      <c r="G393" s="17"/>
      <c r="H393" s="17"/>
      <c r="I393" s="16"/>
      <c r="J393" s="16"/>
      <c r="K393" s="16"/>
      <c r="L393" s="16"/>
      <c r="M393" s="16"/>
      <c r="N393" s="16"/>
      <c r="O393" s="16"/>
      <c r="P393" s="16"/>
      <c r="Q393" s="16"/>
      <c r="R393" s="16"/>
      <c r="S393" s="16"/>
      <c r="T393" s="16"/>
      <c r="U393" s="16"/>
      <c r="V393" s="16"/>
      <c r="W393" s="16"/>
      <c r="X393" s="16"/>
      <c r="Y393" s="16"/>
      <c r="Z393" s="16"/>
    </row>
    <row r="394">
      <c r="A394" s="16"/>
      <c r="B394" s="16"/>
      <c r="C394" s="17"/>
      <c r="D394" s="17"/>
      <c r="E394" s="17"/>
      <c r="F394" s="17"/>
      <c r="G394" s="17"/>
      <c r="H394" s="17"/>
      <c r="I394" s="16"/>
      <c r="J394" s="16"/>
      <c r="K394" s="16"/>
      <c r="L394" s="16"/>
      <c r="M394" s="16"/>
      <c r="N394" s="16"/>
      <c r="O394" s="16"/>
      <c r="P394" s="16"/>
      <c r="Q394" s="16"/>
      <c r="R394" s="16"/>
      <c r="S394" s="16"/>
      <c r="T394" s="16"/>
      <c r="U394" s="16"/>
      <c r="V394" s="16"/>
      <c r="W394" s="16"/>
      <c r="X394" s="16"/>
      <c r="Y394" s="16"/>
      <c r="Z394" s="16"/>
    </row>
    <row r="395">
      <c r="A395" s="16"/>
      <c r="B395" s="16"/>
      <c r="C395" s="17"/>
      <c r="D395" s="17"/>
      <c r="E395" s="17"/>
      <c r="F395" s="17"/>
      <c r="G395" s="17"/>
      <c r="H395" s="17"/>
      <c r="I395" s="16"/>
      <c r="J395" s="16"/>
      <c r="K395" s="16"/>
      <c r="L395" s="16"/>
      <c r="M395" s="16"/>
      <c r="N395" s="16"/>
      <c r="O395" s="16"/>
      <c r="P395" s="16"/>
      <c r="Q395" s="16"/>
      <c r="R395" s="16"/>
      <c r="S395" s="16"/>
      <c r="T395" s="16"/>
      <c r="U395" s="16"/>
      <c r="V395" s="16"/>
      <c r="W395" s="16"/>
      <c r="X395" s="16"/>
      <c r="Y395" s="16"/>
      <c r="Z395" s="16"/>
    </row>
    <row r="396">
      <c r="A396" s="16"/>
      <c r="B396" s="16"/>
      <c r="C396" s="17"/>
      <c r="D396" s="17"/>
      <c r="E396" s="17"/>
      <c r="F396" s="17"/>
      <c r="G396" s="17"/>
      <c r="H396" s="17"/>
      <c r="I396" s="16"/>
      <c r="J396" s="16"/>
      <c r="K396" s="16"/>
      <c r="L396" s="16"/>
      <c r="M396" s="16"/>
      <c r="N396" s="16"/>
      <c r="O396" s="16"/>
      <c r="P396" s="16"/>
      <c r="Q396" s="16"/>
      <c r="R396" s="16"/>
      <c r="S396" s="16"/>
      <c r="T396" s="16"/>
      <c r="U396" s="16"/>
      <c r="V396" s="16"/>
      <c r="W396" s="16"/>
      <c r="X396" s="16"/>
      <c r="Y396" s="16"/>
      <c r="Z396" s="16"/>
    </row>
    <row r="397">
      <c r="A397" s="16"/>
      <c r="B397" s="16"/>
      <c r="C397" s="17"/>
      <c r="D397" s="17"/>
      <c r="E397" s="17"/>
      <c r="F397" s="17"/>
      <c r="G397" s="17"/>
      <c r="H397" s="17"/>
      <c r="I397" s="16"/>
      <c r="J397" s="16"/>
      <c r="K397" s="16"/>
      <c r="L397" s="16"/>
      <c r="M397" s="16"/>
      <c r="N397" s="16"/>
      <c r="O397" s="16"/>
      <c r="P397" s="16"/>
      <c r="Q397" s="16"/>
      <c r="R397" s="16"/>
      <c r="S397" s="16"/>
      <c r="T397" s="16"/>
      <c r="U397" s="16"/>
      <c r="V397" s="16"/>
      <c r="W397" s="16"/>
      <c r="X397" s="16"/>
      <c r="Y397" s="16"/>
      <c r="Z397" s="16"/>
    </row>
    <row r="398">
      <c r="A398" s="16"/>
      <c r="B398" s="16"/>
      <c r="C398" s="17"/>
      <c r="D398" s="17"/>
      <c r="E398" s="17"/>
      <c r="F398" s="17"/>
      <c r="G398" s="17"/>
      <c r="H398" s="17"/>
      <c r="I398" s="16"/>
      <c r="J398" s="16"/>
      <c r="K398" s="16"/>
      <c r="L398" s="16"/>
      <c r="M398" s="16"/>
      <c r="N398" s="16"/>
      <c r="O398" s="16"/>
      <c r="P398" s="16"/>
      <c r="Q398" s="16"/>
      <c r="R398" s="16"/>
      <c r="S398" s="16"/>
      <c r="T398" s="16"/>
      <c r="U398" s="16"/>
      <c r="V398" s="16"/>
      <c r="W398" s="16"/>
      <c r="X398" s="16"/>
      <c r="Y398" s="16"/>
      <c r="Z398" s="16"/>
    </row>
    <row r="399">
      <c r="A399" s="16"/>
      <c r="B399" s="16"/>
      <c r="C399" s="17"/>
      <c r="D399" s="17"/>
      <c r="E399" s="17"/>
      <c r="F399" s="17"/>
      <c r="G399" s="17"/>
      <c r="H399" s="17"/>
      <c r="I399" s="16"/>
      <c r="J399" s="16"/>
      <c r="K399" s="16"/>
      <c r="L399" s="16"/>
      <c r="M399" s="16"/>
      <c r="N399" s="16"/>
      <c r="O399" s="16"/>
      <c r="P399" s="16"/>
      <c r="Q399" s="16"/>
      <c r="R399" s="16"/>
      <c r="S399" s="16"/>
      <c r="T399" s="16"/>
      <c r="U399" s="16"/>
      <c r="V399" s="16"/>
      <c r="W399" s="16"/>
      <c r="X399" s="16"/>
      <c r="Y399" s="16"/>
      <c r="Z399" s="16"/>
    </row>
    <row r="400">
      <c r="A400" s="16"/>
      <c r="B400" s="16"/>
      <c r="C400" s="17"/>
      <c r="D400" s="17"/>
      <c r="E400" s="17"/>
      <c r="F400" s="17"/>
      <c r="G400" s="17"/>
      <c r="H400" s="17"/>
      <c r="I400" s="16"/>
      <c r="J400" s="16"/>
      <c r="K400" s="16"/>
      <c r="L400" s="16"/>
      <c r="M400" s="16"/>
      <c r="N400" s="16"/>
      <c r="O400" s="16"/>
      <c r="P400" s="16"/>
      <c r="Q400" s="16"/>
      <c r="R400" s="16"/>
      <c r="S400" s="16"/>
      <c r="T400" s="16"/>
      <c r="U400" s="16"/>
      <c r="V400" s="16"/>
      <c r="W400" s="16"/>
      <c r="X400" s="16"/>
      <c r="Y400" s="16"/>
      <c r="Z400" s="16"/>
    </row>
    <row r="401">
      <c r="A401" s="16"/>
      <c r="B401" s="16"/>
      <c r="C401" s="17"/>
      <c r="D401" s="17"/>
      <c r="E401" s="17"/>
      <c r="F401" s="17"/>
      <c r="G401" s="17"/>
      <c r="H401" s="17"/>
      <c r="I401" s="16"/>
      <c r="J401" s="16"/>
      <c r="K401" s="16"/>
      <c r="L401" s="16"/>
      <c r="M401" s="16"/>
      <c r="N401" s="16"/>
      <c r="O401" s="16"/>
      <c r="P401" s="16"/>
      <c r="Q401" s="16"/>
      <c r="R401" s="16"/>
      <c r="S401" s="16"/>
      <c r="T401" s="16"/>
      <c r="U401" s="16"/>
      <c r="V401" s="16"/>
      <c r="W401" s="16"/>
      <c r="X401" s="16"/>
      <c r="Y401" s="16"/>
      <c r="Z401" s="16"/>
    </row>
    <row r="402">
      <c r="A402" s="16"/>
      <c r="B402" s="16"/>
      <c r="C402" s="17"/>
      <c r="D402" s="17"/>
      <c r="E402" s="17"/>
      <c r="F402" s="17"/>
      <c r="G402" s="17"/>
      <c r="H402" s="17"/>
      <c r="I402" s="16"/>
      <c r="J402" s="16"/>
      <c r="K402" s="16"/>
      <c r="L402" s="16"/>
      <c r="M402" s="16"/>
      <c r="N402" s="16"/>
      <c r="O402" s="16"/>
      <c r="P402" s="16"/>
      <c r="Q402" s="16"/>
      <c r="R402" s="16"/>
      <c r="S402" s="16"/>
      <c r="T402" s="16"/>
      <c r="U402" s="16"/>
      <c r="V402" s="16"/>
      <c r="W402" s="16"/>
      <c r="X402" s="16"/>
      <c r="Y402" s="16"/>
      <c r="Z402" s="16"/>
    </row>
    <row r="403">
      <c r="A403" s="16"/>
      <c r="B403" s="16"/>
      <c r="C403" s="17"/>
      <c r="D403" s="17"/>
      <c r="E403" s="17"/>
      <c r="F403" s="17"/>
      <c r="G403" s="17"/>
      <c r="H403" s="17"/>
      <c r="I403" s="16"/>
      <c r="J403" s="16"/>
      <c r="K403" s="16"/>
      <c r="L403" s="16"/>
      <c r="M403" s="16"/>
      <c r="N403" s="16"/>
      <c r="O403" s="16"/>
      <c r="P403" s="16"/>
      <c r="Q403" s="16"/>
      <c r="R403" s="16"/>
      <c r="S403" s="16"/>
      <c r="T403" s="16"/>
      <c r="U403" s="16"/>
      <c r="V403" s="16"/>
      <c r="W403" s="16"/>
      <c r="X403" s="16"/>
      <c r="Y403" s="16"/>
      <c r="Z403" s="16"/>
    </row>
    <row r="404">
      <c r="A404" s="16"/>
      <c r="B404" s="16"/>
      <c r="C404" s="17"/>
      <c r="D404" s="17"/>
      <c r="E404" s="17"/>
      <c r="F404" s="17"/>
      <c r="G404" s="17"/>
      <c r="H404" s="17"/>
      <c r="I404" s="16"/>
      <c r="J404" s="16"/>
      <c r="K404" s="16"/>
      <c r="L404" s="16"/>
      <c r="M404" s="16"/>
      <c r="N404" s="16"/>
      <c r="O404" s="16"/>
      <c r="P404" s="16"/>
      <c r="Q404" s="16"/>
      <c r="R404" s="16"/>
      <c r="S404" s="16"/>
      <c r="T404" s="16"/>
      <c r="U404" s="16"/>
      <c r="V404" s="16"/>
      <c r="W404" s="16"/>
      <c r="X404" s="16"/>
      <c r="Y404" s="16"/>
      <c r="Z404" s="16"/>
    </row>
    <row r="405">
      <c r="A405" s="16"/>
      <c r="B405" s="16"/>
      <c r="C405" s="17"/>
      <c r="D405" s="17"/>
      <c r="E405" s="17"/>
      <c r="F405" s="17"/>
      <c r="G405" s="17"/>
      <c r="H405" s="17"/>
      <c r="I405" s="16"/>
      <c r="J405" s="16"/>
      <c r="K405" s="16"/>
      <c r="L405" s="16"/>
      <c r="M405" s="16"/>
      <c r="N405" s="16"/>
      <c r="O405" s="16"/>
      <c r="P405" s="16"/>
      <c r="Q405" s="16"/>
      <c r="R405" s="16"/>
      <c r="S405" s="16"/>
      <c r="T405" s="16"/>
      <c r="U405" s="16"/>
      <c r="V405" s="16"/>
      <c r="W405" s="16"/>
      <c r="X405" s="16"/>
      <c r="Y405" s="16"/>
      <c r="Z405" s="16"/>
    </row>
    <row r="406">
      <c r="A406" s="16"/>
      <c r="B406" s="16"/>
      <c r="C406" s="17"/>
      <c r="D406" s="17"/>
      <c r="E406" s="17"/>
      <c r="F406" s="17"/>
      <c r="G406" s="17"/>
      <c r="H406" s="17"/>
      <c r="I406" s="16"/>
      <c r="J406" s="16"/>
      <c r="K406" s="16"/>
      <c r="L406" s="16"/>
      <c r="M406" s="16"/>
      <c r="N406" s="16"/>
      <c r="O406" s="16"/>
      <c r="P406" s="16"/>
      <c r="Q406" s="16"/>
      <c r="R406" s="16"/>
      <c r="S406" s="16"/>
      <c r="T406" s="16"/>
      <c r="U406" s="16"/>
      <c r="V406" s="16"/>
      <c r="W406" s="16"/>
      <c r="X406" s="16"/>
      <c r="Y406" s="16"/>
      <c r="Z406" s="16"/>
    </row>
    <row r="407">
      <c r="A407" s="16"/>
      <c r="B407" s="16"/>
      <c r="C407" s="17"/>
      <c r="D407" s="17"/>
      <c r="E407" s="17"/>
      <c r="F407" s="17"/>
      <c r="G407" s="17"/>
      <c r="H407" s="17"/>
      <c r="I407" s="16"/>
      <c r="J407" s="16"/>
      <c r="K407" s="16"/>
      <c r="L407" s="16"/>
      <c r="M407" s="16"/>
      <c r="N407" s="16"/>
      <c r="O407" s="16"/>
      <c r="P407" s="16"/>
      <c r="Q407" s="16"/>
      <c r="R407" s="16"/>
      <c r="S407" s="16"/>
      <c r="T407" s="16"/>
      <c r="U407" s="16"/>
      <c r="V407" s="16"/>
      <c r="W407" s="16"/>
      <c r="X407" s="16"/>
      <c r="Y407" s="16"/>
      <c r="Z407" s="16"/>
    </row>
    <row r="408">
      <c r="A408" s="16"/>
      <c r="B408" s="16"/>
      <c r="C408" s="17"/>
      <c r="D408" s="17"/>
      <c r="E408" s="17"/>
      <c r="F408" s="17"/>
      <c r="G408" s="17"/>
      <c r="H408" s="17"/>
      <c r="I408" s="16"/>
      <c r="J408" s="16"/>
      <c r="K408" s="16"/>
      <c r="L408" s="16"/>
      <c r="M408" s="16"/>
      <c r="N408" s="16"/>
      <c r="O408" s="16"/>
      <c r="P408" s="16"/>
      <c r="Q408" s="16"/>
      <c r="R408" s="16"/>
      <c r="S408" s="16"/>
      <c r="T408" s="16"/>
      <c r="U408" s="16"/>
      <c r="V408" s="16"/>
      <c r="W408" s="16"/>
      <c r="X408" s="16"/>
      <c r="Y408" s="16"/>
      <c r="Z408" s="16"/>
    </row>
    <row r="409">
      <c r="A409" s="16"/>
      <c r="B409" s="16"/>
      <c r="C409" s="17"/>
      <c r="D409" s="17"/>
      <c r="E409" s="17"/>
      <c r="F409" s="17"/>
      <c r="G409" s="17"/>
      <c r="H409" s="17"/>
      <c r="I409" s="16"/>
      <c r="J409" s="16"/>
      <c r="K409" s="16"/>
      <c r="L409" s="16"/>
      <c r="M409" s="16"/>
      <c r="N409" s="16"/>
      <c r="O409" s="16"/>
      <c r="P409" s="16"/>
      <c r="Q409" s="16"/>
      <c r="R409" s="16"/>
      <c r="S409" s="16"/>
      <c r="T409" s="16"/>
      <c r="U409" s="16"/>
      <c r="V409" s="16"/>
      <c r="W409" s="16"/>
      <c r="X409" s="16"/>
      <c r="Y409" s="16"/>
      <c r="Z409" s="16"/>
    </row>
    <row r="410">
      <c r="A410" s="16"/>
      <c r="B410" s="16"/>
      <c r="C410" s="17"/>
      <c r="D410" s="17"/>
      <c r="E410" s="17"/>
      <c r="F410" s="17"/>
      <c r="G410" s="17"/>
      <c r="H410" s="17"/>
      <c r="I410" s="16"/>
      <c r="J410" s="16"/>
      <c r="K410" s="16"/>
      <c r="L410" s="16"/>
      <c r="M410" s="16"/>
      <c r="N410" s="16"/>
      <c r="O410" s="16"/>
      <c r="P410" s="16"/>
      <c r="Q410" s="16"/>
      <c r="R410" s="16"/>
      <c r="S410" s="16"/>
      <c r="T410" s="16"/>
      <c r="U410" s="16"/>
      <c r="V410" s="16"/>
      <c r="W410" s="16"/>
      <c r="X410" s="16"/>
      <c r="Y410" s="16"/>
      <c r="Z410" s="16"/>
    </row>
    <row r="411">
      <c r="A411" s="16"/>
      <c r="B411" s="16"/>
      <c r="C411" s="17"/>
      <c r="D411" s="17"/>
      <c r="E411" s="17"/>
      <c r="F411" s="17"/>
      <c r="G411" s="17"/>
      <c r="H411" s="17"/>
      <c r="I411" s="16"/>
      <c r="J411" s="16"/>
      <c r="K411" s="16"/>
      <c r="L411" s="16"/>
      <c r="M411" s="16"/>
      <c r="N411" s="16"/>
      <c r="O411" s="16"/>
      <c r="P411" s="16"/>
      <c r="Q411" s="16"/>
      <c r="R411" s="16"/>
      <c r="S411" s="16"/>
      <c r="T411" s="16"/>
      <c r="U411" s="16"/>
      <c r="V411" s="16"/>
      <c r="W411" s="16"/>
      <c r="X411" s="16"/>
      <c r="Y411" s="16"/>
      <c r="Z411" s="16"/>
    </row>
    <row r="412">
      <c r="A412" s="16"/>
      <c r="B412" s="16"/>
      <c r="C412" s="17"/>
      <c r="D412" s="17"/>
      <c r="E412" s="17"/>
      <c r="F412" s="17"/>
      <c r="G412" s="17"/>
      <c r="H412" s="17"/>
      <c r="I412" s="16"/>
      <c r="J412" s="16"/>
      <c r="K412" s="16"/>
      <c r="L412" s="16"/>
      <c r="M412" s="16"/>
      <c r="N412" s="16"/>
      <c r="O412" s="16"/>
      <c r="P412" s="16"/>
      <c r="Q412" s="16"/>
      <c r="R412" s="16"/>
      <c r="S412" s="16"/>
      <c r="T412" s="16"/>
      <c r="U412" s="16"/>
      <c r="V412" s="16"/>
      <c r="W412" s="16"/>
      <c r="X412" s="16"/>
      <c r="Y412" s="16"/>
      <c r="Z412" s="16"/>
    </row>
    <row r="413">
      <c r="A413" s="16"/>
      <c r="B413" s="16"/>
      <c r="C413" s="17"/>
      <c r="D413" s="17"/>
      <c r="E413" s="17"/>
      <c r="F413" s="17"/>
      <c r="G413" s="17"/>
      <c r="H413" s="17"/>
      <c r="I413" s="16"/>
      <c r="J413" s="16"/>
      <c r="K413" s="16"/>
      <c r="L413" s="16"/>
      <c r="M413" s="16"/>
      <c r="N413" s="16"/>
      <c r="O413" s="16"/>
      <c r="P413" s="16"/>
      <c r="Q413" s="16"/>
      <c r="R413" s="16"/>
      <c r="S413" s="16"/>
      <c r="T413" s="16"/>
      <c r="U413" s="16"/>
      <c r="V413" s="16"/>
      <c r="W413" s="16"/>
      <c r="X413" s="16"/>
      <c r="Y413" s="16"/>
      <c r="Z413" s="16"/>
    </row>
    <row r="414">
      <c r="A414" s="16"/>
      <c r="B414" s="16"/>
      <c r="C414" s="17"/>
      <c r="D414" s="17"/>
      <c r="E414" s="17"/>
      <c r="F414" s="17"/>
      <c r="G414" s="17"/>
      <c r="H414" s="17"/>
      <c r="I414" s="16"/>
      <c r="J414" s="16"/>
      <c r="K414" s="16"/>
      <c r="L414" s="16"/>
      <c r="M414" s="16"/>
      <c r="N414" s="16"/>
      <c r="O414" s="16"/>
      <c r="P414" s="16"/>
      <c r="Q414" s="16"/>
      <c r="R414" s="16"/>
      <c r="S414" s="16"/>
      <c r="T414" s="16"/>
      <c r="U414" s="16"/>
      <c r="V414" s="16"/>
      <c r="W414" s="16"/>
      <c r="X414" s="16"/>
      <c r="Y414" s="16"/>
      <c r="Z414" s="16"/>
    </row>
    <row r="415">
      <c r="A415" s="16"/>
      <c r="B415" s="16"/>
      <c r="C415" s="17"/>
      <c r="D415" s="17"/>
      <c r="E415" s="17"/>
      <c r="F415" s="17"/>
      <c r="G415" s="17"/>
      <c r="H415" s="17"/>
      <c r="I415" s="16"/>
      <c r="J415" s="16"/>
      <c r="K415" s="16"/>
      <c r="L415" s="16"/>
      <c r="M415" s="16"/>
      <c r="N415" s="16"/>
      <c r="O415" s="16"/>
      <c r="P415" s="16"/>
      <c r="Q415" s="16"/>
      <c r="R415" s="16"/>
      <c r="S415" s="16"/>
      <c r="T415" s="16"/>
      <c r="U415" s="16"/>
      <c r="V415" s="16"/>
      <c r="W415" s="16"/>
      <c r="X415" s="16"/>
      <c r="Y415" s="16"/>
      <c r="Z415" s="16"/>
    </row>
    <row r="416">
      <c r="A416" s="16"/>
      <c r="B416" s="16"/>
      <c r="C416" s="17"/>
      <c r="D416" s="17"/>
      <c r="E416" s="17"/>
      <c r="F416" s="17"/>
      <c r="G416" s="17"/>
      <c r="H416" s="17"/>
      <c r="I416" s="16"/>
      <c r="J416" s="16"/>
      <c r="K416" s="16"/>
      <c r="L416" s="16"/>
      <c r="M416" s="16"/>
      <c r="N416" s="16"/>
      <c r="O416" s="16"/>
      <c r="P416" s="16"/>
      <c r="Q416" s="16"/>
      <c r="R416" s="16"/>
      <c r="S416" s="16"/>
      <c r="T416" s="16"/>
      <c r="U416" s="16"/>
      <c r="V416" s="16"/>
      <c r="W416" s="16"/>
      <c r="X416" s="16"/>
      <c r="Y416" s="16"/>
      <c r="Z416" s="16"/>
    </row>
    <row r="417">
      <c r="A417" s="16"/>
      <c r="B417" s="16"/>
      <c r="C417" s="17"/>
      <c r="D417" s="17"/>
      <c r="E417" s="17"/>
      <c r="F417" s="17"/>
      <c r="G417" s="17"/>
      <c r="H417" s="17"/>
      <c r="I417" s="16"/>
      <c r="J417" s="16"/>
      <c r="K417" s="16"/>
      <c r="L417" s="16"/>
      <c r="M417" s="16"/>
      <c r="N417" s="16"/>
      <c r="O417" s="16"/>
      <c r="P417" s="16"/>
      <c r="Q417" s="16"/>
      <c r="R417" s="16"/>
      <c r="S417" s="16"/>
      <c r="T417" s="16"/>
      <c r="U417" s="16"/>
      <c r="V417" s="16"/>
      <c r="W417" s="16"/>
      <c r="X417" s="16"/>
      <c r="Y417" s="16"/>
      <c r="Z417" s="16"/>
    </row>
    <row r="418">
      <c r="A418" s="16"/>
      <c r="B418" s="16"/>
      <c r="C418" s="17"/>
      <c r="D418" s="17"/>
      <c r="E418" s="17"/>
      <c r="F418" s="17"/>
      <c r="G418" s="17"/>
      <c r="H418" s="17"/>
      <c r="I418" s="16"/>
      <c r="J418" s="16"/>
      <c r="K418" s="16"/>
      <c r="L418" s="16"/>
      <c r="M418" s="16"/>
      <c r="N418" s="16"/>
      <c r="O418" s="16"/>
      <c r="P418" s="16"/>
      <c r="Q418" s="16"/>
      <c r="R418" s="16"/>
      <c r="S418" s="16"/>
      <c r="T418" s="16"/>
      <c r="U418" s="16"/>
      <c r="V418" s="16"/>
      <c r="W418" s="16"/>
      <c r="X418" s="16"/>
      <c r="Y418" s="16"/>
      <c r="Z418" s="16"/>
    </row>
    <row r="419">
      <c r="A419" s="16"/>
      <c r="B419" s="16"/>
      <c r="C419" s="17"/>
      <c r="D419" s="17"/>
      <c r="E419" s="17"/>
      <c r="F419" s="17"/>
      <c r="G419" s="17"/>
      <c r="H419" s="17"/>
      <c r="I419" s="16"/>
      <c r="J419" s="16"/>
      <c r="K419" s="16"/>
      <c r="L419" s="16"/>
      <c r="M419" s="16"/>
      <c r="N419" s="16"/>
      <c r="O419" s="16"/>
      <c r="P419" s="16"/>
      <c r="Q419" s="16"/>
      <c r="R419" s="16"/>
      <c r="S419" s="16"/>
      <c r="T419" s="16"/>
      <c r="U419" s="16"/>
      <c r="V419" s="16"/>
      <c r="W419" s="16"/>
      <c r="X419" s="16"/>
      <c r="Y419" s="16"/>
      <c r="Z419" s="16"/>
    </row>
    <row r="420">
      <c r="A420" s="16"/>
      <c r="B420" s="16"/>
      <c r="C420" s="17"/>
      <c r="D420" s="17"/>
      <c r="E420" s="17"/>
      <c r="F420" s="17"/>
      <c r="G420" s="17"/>
      <c r="H420" s="17"/>
      <c r="I420" s="16"/>
      <c r="J420" s="16"/>
      <c r="K420" s="16"/>
      <c r="L420" s="16"/>
      <c r="M420" s="16"/>
      <c r="N420" s="16"/>
      <c r="O420" s="16"/>
      <c r="P420" s="16"/>
      <c r="Q420" s="16"/>
      <c r="R420" s="16"/>
      <c r="S420" s="16"/>
      <c r="T420" s="16"/>
      <c r="U420" s="16"/>
      <c r="V420" s="16"/>
      <c r="W420" s="16"/>
      <c r="X420" s="16"/>
      <c r="Y420" s="16"/>
      <c r="Z420" s="16"/>
    </row>
    <row r="421">
      <c r="A421" s="16"/>
      <c r="B421" s="16"/>
      <c r="C421" s="17"/>
      <c r="D421" s="17"/>
      <c r="E421" s="17"/>
      <c r="F421" s="17"/>
      <c r="G421" s="17"/>
      <c r="H421" s="17"/>
      <c r="I421" s="16"/>
      <c r="J421" s="16"/>
      <c r="K421" s="16"/>
      <c r="L421" s="16"/>
      <c r="M421" s="16"/>
      <c r="N421" s="16"/>
      <c r="O421" s="16"/>
      <c r="P421" s="16"/>
      <c r="Q421" s="16"/>
      <c r="R421" s="16"/>
      <c r="S421" s="16"/>
      <c r="T421" s="16"/>
      <c r="U421" s="16"/>
      <c r="V421" s="16"/>
      <c r="W421" s="16"/>
      <c r="X421" s="16"/>
      <c r="Y421" s="16"/>
      <c r="Z421" s="16"/>
    </row>
    <row r="422">
      <c r="A422" s="16"/>
      <c r="B422" s="16"/>
      <c r="C422" s="17"/>
      <c r="D422" s="17"/>
      <c r="E422" s="17"/>
      <c r="F422" s="17"/>
      <c r="G422" s="17"/>
      <c r="H422" s="17"/>
      <c r="I422" s="16"/>
      <c r="J422" s="16"/>
      <c r="K422" s="16"/>
      <c r="L422" s="16"/>
      <c r="M422" s="16"/>
      <c r="N422" s="16"/>
      <c r="O422" s="16"/>
      <c r="P422" s="16"/>
      <c r="Q422" s="16"/>
      <c r="R422" s="16"/>
      <c r="S422" s="16"/>
      <c r="T422" s="16"/>
      <c r="U422" s="16"/>
      <c r="V422" s="16"/>
      <c r="W422" s="16"/>
      <c r="X422" s="16"/>
      <c r="Y422" s="16"/>
      <c r="Z422" s="16"/>
    </row>
    <row r="423">
      <c r="A423" s="16"/>
      <c r="B423" s="16"/>
      <c r="C423" s="17"/>
      <c r="D423" s="17"/>
      <c r="E423" s="17"/>
      <c r="F423" s="17"/>
      <c r="G423" s="17"/>
      <c r="H423" s="17"/>
      <c r="I423" s="16"/>
      <c r="J423" s="16"/>
      <c r="K423" s="16"/>
      <c r="L423" s="16"/>
      <c r="M423" s="16"/>
      <c r="N423" s="16"/>
      <c r="O423" s="16"/>
      <c r="P423" s="16"/>
      <c r="Q423" s="16"/>
      <c r="R423" s="16"/>
      <c r="S423" s="16"/>
      <c r="T423" s="16"/>
      <c r="U423" s="16"/>
      <c r="V423" s="16"/>
      <c r="W423" s="16"/>
      <c r="X423" s="16"/>
      <c r="Y423" s="16"/>
      <c r="Z423" s="16"/>
    </row>
    <row r="424">
      <c r="A424" s="16"/>
      <c r="B424" s="16"/>
      <c r="C424" s="17"/>
      <c r="D424" s="17"/>
      <c r="E424" s="17"/>
      <c r="F424" s="17"/>
      <c r="G424" s="17"/>
      <c r="H424" s="17"/>
      <c r="I424" s="16"/>
      <c r="J424" s="16"/>
      <c r="K424" s="16"/>
      <c r="L424" s="16"/>
      <c r="M424" s="16"/>
      <c r="N424" s="16"/>
      <c r="O424" s="16"/>
      <c r="P424" s="16"/>
      <c r="Q424" s="16"/>
      <c r="R424" s="16"/>
      <c r="S424" s="16"/>
      <c r="T424" s="16"/>
      <c r="U424" s="16"/>
      <c r="V424" s="16"/>
      <c r="W424" s="16"/>
      <c r="X424" s="16"/>
      <c r="Y424" s="16"/>
      <c r="Z424" s="16"/>
    </row>
    <row r="425">
      <c r="A425" s="16"/>
      <c r="B425" s="16"/>
      <c r="C425" s="17"/>
      <c r="D425" s="17"/>
      <c r="E425" s="17"/>
      <c r="F425" s="17"/>
      <c r="G425" s="17"/>
      <c r="H425" s="17"/>
      <c r="I425" s="16"/>
      <c r="J425" s="16"/>
      <c r="K425" s="16"/>
      <c r="L425" s="16"/>
      <c r="M425" s="16"/>
      <c r="N425" s="16"/>
      <c r="O425" s="16"/>
      <c r="P425" s="16"/>
      <c r="Q425" s="16"/>
      <c r="R425" s="16"/>
      <c r="S425" s="16"/>
      <c r="T425" s="16"/>
      <c r="U425" s="16"/>
      <c r="V425" s="16"/>
      <c r="W425" s="16"/>
      <c r="X425" s="16"/>
      <c r="Y425" s="16"/>
      <c r="Z425" s="16"/>
    </row>
    <row r="426">
      <c r="A426" s="16"/>
      <c r="B426" s="16"/>
      <c r="C426" s="17"/>
      <c r="D426" s="17"/>
      <c r="E426" s="17"/>
      <c r="F426" s="17"/>
      <c r="G426" s="17"/>
      <c r="H426" s="17"/>
      <c r="I426" s="16"/>
      <c r="J426" s="16"/>
      <c r="K426" s="16"/>
      <c r="L426" s="16"/>
      <c r="M426" s="16"/>
      <c r="N426" s="16"/>
      <c r="O426" s="16"/>
      <c r="P426" s="16"/>
      <c r="Q426" s="16"/>
      <c r="R426" s="16"/>
      <c r="S426" s="16"/>
      <c r="T426" s="16"/>
      <c r="U426" s="16"/>
      <c r="V426" s="16"/>
      <c r="W426" s="16"/>
      <c r="X426" s="16"/>
      <c r="Y426" s="16"/>
      <c r="Z426" s="16"/>
    </row>
    <row r="427">
      <c r="A427" s="16"/>
      <c r="B427" s="16"/>
      <c r="C427" s="17"/>
      <c r="D427" s="17"/>
      <c r="E427" s="17"/>
      <c r="F427" s="17"/>
      <c r="G427" s="17"/>
      <c r="H427" s="17"/>
      <c r="I427" s="16"/>
      <c r="J427" s="16"/>
      <c r="K427" s="16"/>
      <c r="L427" s="16"/>
      <c r="M427" s="16"/>
      <c r="N427" s="16"/>
      <c r="O427" s="16"/>
      <c r="P427" s="16"/>
      <c r="Q427" s="16"/>
      <c r="R427" s="16"/>
      <c r="S427" s="16"/>
      <c r="T427" s="16"/>
      <c r="U427" s="16"/>
      <c r="V427" s="16"/>
      <c r="W427" s="16"/>
      <c r="X427" s="16"/>
      <c r="Y427" s="16"/>
      <c r="Z427" s="16"/>
    </row>
    <row r="428">
      <c r="A428" s="16"/>
      <c r="B428" s="16"/>
      <c r="C428" s="17"/>
      <c r="D428" s="17"/>
      <c r="E428" s="17"/>
      <c r="F428" s="17"/>
      <c r="G428" s="17"/>
      <c r="H428" s="17"/>
      <c r="I428" s="16"/>
      <c r="J428" s="16"/>
      <c r="K428" s="16"/>
      <c r="L428" s="16"/>
      <c r="M428" s="16"/>
      <c r="N428" s="16"/>
      <c r="O428" s="16"/>
      <c r="P428" s="16"/>
      <c r="Q428" s="16"/>
      <c r="R428" s="16"/>
      <c r="S428" s="16"/>
      <c r="T428" s="16"/>
      <c r="U428" s="16"/>
      <c r="V428" s="16"/>
      <c r="W428" s="16"/>
      <c r="X428" s="16"/>
      <c r="Y428" s="16"/>
      <c r="Z428" s="16"/>
    </row>
    <row r="429">
      <c r="A429" s="16"/>
      <c r="B429" s="16"/>
      <c r="C429" s="17"/>
      <c r="D429" s="17"/>
      <c r="E429" s="17"/>
      <c r="F429" s="17"/>
      <c r="G429" s="17"/>
      <c r="H429" s="17"/>
      <c r="I429" s="16"/>
      <c r="J429" s="16"/>
      <c r="K429" s="16"/>
      <c r="L429" s="16"/>
      <c r="M429" s="16"/>
      <c r="N429" s="16"/>
      <c r="O429" s="16"/>
      <c r="P429" s="16"/>
      <c r="Q429" s="16"/>
      <c r="R429" s="16"/>
      <c r="S429" s="16"/>
      <c r="T429" s="16"/>
      <c r="U429" s="16"/>
      <c r="V429" s="16"/>
      <c r="W429" s="16"/>
      <c r="X429" s="16"/>
      <c r="Y429" s="16"/>
      <c r="Z429" s="16"/>
    </row>
    <row r="430">
      <c r="A430" s="16"/>
      <c r="B430" s="16"/>
      <c r="C430" s="17"/>
      <c r="D430" s="17"/>
      <c r="E430" s="17"/>
      <c r="F430" s="17"/>
      <c r="G430" s="17"/>
      <c r="H430" s="17"/>
      <c r="I430" s="16"/>
      <c r="J430" s="16"/>
      <c r="K430" s="16"/>
      <c r="L430" s="16"/>
      <c r="M430" s="16"/>
      <c r="N430" s="16"/>
      <c r="O430" s="16"/>
      <c r="P430" s="16"/>
      <c r="Q430" s="16"/>
      <c r="R430" s="16"/>
      <c r="S430" s="16"/>
      <c r="T430" s="16"/>
      <c r="U430" s="16"/>
      <c r="V430" s="16"/>
      <c r="W430" s="16"/>
      <c r="X430" s="16"/>
      <c r="Y430" s="16"/>
      <c r="Z430" s="16"/>
    </row>
    <row r="431">
      <c r="A431" s="16"/>
      <c r="B431" s="16"/>
      <c r="C431" s="17"/>
      <c r="D431" s="17"/>
      <c r="E431" s="17"/>
      <c r="F431" s="17"/>
      <c r="G431" s="17"/>
      <c r="H431" s="17"/>
      <c r="I431" s="16"/>
      <c r="J431" s="16"/>
      <c r="K431" s="16"/>
      <c r="L431" s="16"/>
      <c r="M431" s="16"/>
      <c r="N431" s="16"/>
      <c r="O431" s="16"/>
      <c r="P431" s="16"/>
      <c r="Q431" s="16"/>
      <c r="R431" s="16"/>
      <c r="S431" s="16"/>
      <c r="T431" s="16"/>
      <c r="U431" s="16"/>
      <c r="V431" s="16"/>
      <c r="W431" s="16"/>
      <c r="X431" s="16"/>
      <c r="Y431" s="16"/>
      <c r="Z431" s="16"/>
    </row>
    <row r="432">
      <c r="A432" s="16"/>
      <c r="B432" s="16"/>
      <c r="C432" s="17"/>
      <c r="D432" s="17"/>
      <c r="E432" s="17"/>
      <c r="F432" s="17"/>
      <c r="G432" s="17"/>
      <c r="H432" s="17"/>
      <c r="I432" s="16"/>
      <c r="J432" s="16"/>
      <c r="K432" s="16"/>
      <c r="L432" s="16"/>
      <c r="M432" s="16"/>
      <c r="N432" s="16"/>
      <c r="O432" s="16"/>
      <c r="P432" s="16"/>
      <c r="Q432" s="16"/>
      <c r="R432" s="16"/>
      <c r="S432" s="16"/>
      <c r="T432" s="16"/>
      <c r="U432" s="16"/>
      <c r="V432" s="16"/>
      <c r="W432" s="16"/>
      <c r="X432" s="16"/>
      <c r="Y432" s="16"/>
      <c r="Z432" s="16"/>
    </row>
    <row r="433">
      <c r="A433" s="16"/>
      <c r="B433" s="16"/>
      <c r="C433" s="17"/>
      <c r="D433" s="17"/>
      <c r="E433" s="17"/>
      <c r="F433" s="17"/>
      <c r="G433" s="17"/>
      <c r="H433" s="17"/>
      <c r="I433" s="16"/>
      <c r="J433" s="16"/>
      <c r="K433" s="16"/>
      <c r="L433" s="16"/>
      <c r="M433" s="16"/>
      <c r="N433" s="16"/>
      <c r="O433" s="16"/>
      <c r="P433" s="16"/>
      <c r="Q433" s="16"/>
      <c r="R433" s="16"/>
      <c r="S433" s="16"/>
      <c r="T433" s="16"/>
      <c r="U433" s="16"/>
      <c r="V433" s="16"/>
      <c r="W433" s="16"/>
      <c r="X433" s="16"/>
      <c r="Y433" s="16"/>
      <c r="Z433" s="16"/>
    </row>
    <row r="434">
      <c r="A434" s="16"/>
      <c r="B434" s="16"/>
      <c r="C434" s="17"/>
      <c r="D434" s="17"/>
      <c r="E434" s="17"/>
      <c r="F434" s="17"/>
      <c r="G434" s="17"/>
      <c r="H434" s="17"/>
      <c r="I434" s="16"/>
      <c r="J434" s="16"/>
      <c r="K434" s="16"/>
      <c r="L434" s="16"/>
      <c r="M434" s="16"/>
      <c r="N434" s="16"/>
      <c r="O434" s="16"/>
      <c r="P434" s="16"/>
      <c r="Q434" s="16"/>
      <c r="R434" s="16"/>
      <c r="S434" s="16"/>
      <c r="T434" s="16"/>
      <c r="U434" s="16"/>
      <c r="V434" s="16"/>
      <c r="W434" s="16"/>
      <c r="X434" s="16"/>
      <c r="Y434" s="16"/>
      <c r="Z434" s="16"/>
    </row>
    <row r="435">
      <c r="A435" s="16"/>
      <c r="B435" s="16"/>
      <c r="C435" s="17"/>
      <c r="D435" s="17"/>
      <c r="E435" s="17"/>
      <c r="F435" s="17"/>
      <c r="G435" s="17"/>
      <c r="H435" s="17"/>
      <c r="I435" s="16"/>
      <c r="J435" s="16"/>
      <c r="K435" s="16"/>
      <c r="L435" s="16"/>
      <c r="M435" s="16"/>
      <c r="N435" s="16"/>
      <c r="O435" s="16"/>
      <c r="P435" s="16"/>
      <c r="Q435" s="16"/>
      <c r="R435" s="16"/>
      <c r="S435" s="16"/>
      <c r="T435" s="16"/>
      <c r="U435" s="16"/>
      <c r="V435" s="16"/>
      <c r="W435" s="16"/>
      <c r="X435" s="16"/>
      <c r="Y435" s="16"/>
      <c r="Z435" s="16"/>
    </row>
    <row r="436">
      <c r="A436" s="16"/>
      <c r="B436" s="16"/>
      <c r="C436" s="17"/>
      <c r="D436" s="17"/>
      <c r="E436" s="17"/>
      <c r="F436" s="17"/>
      <c r="G436" s="17"/>
      <c r="H436" s="17"/>
      <c r="I436" s="16"/>
      <c r="J436" s="16"/>
      <c r="K436" s="16"/>
      <c r="L436" s="16"/>
      <c r="M436" s="16"/>
      <c r="N436" s="16"/>
      <c r="O436" s="16"/>
      <c r="P436" s="16"/>
      <c r="Q436" s="16"/>
      <c r="R436" s="16"/>
      <c r="S436" s="16"/>
      <c r="T436" s="16"/>
      <c r="U436" s="16"/>
      <c r="V436" s="16"/>
      <c r="W436" s="16"/>
      <c r="X436" s="16"/>
      <c r="Y436" s="16"/>
      <c r="Z436" s="16"/>
    </row>
    <row r="437">
      <c r="A437" s="16"/>
      <c r="B437" s="16"/>
      <c r="C437" s="17"/>
      <c r="D437" s="17"/>
      <c r="E437" s="17"/>
      <c r="F437" s="17"/>
      <c r="G437" s="17"/>
      <c r="H437" s="17"/>
      <c r="I437" s="16"/>
      <c r="J437" s="16"/>
      <c r="K437" s="16"/>
      <c r="L437" s="16"/>
      <c r="M437" s="16"/>
      <c r="N437" s="16"/>
      <c r="O437" s="16"/>
      <c r="P437" s="16"/>
      <c r="Q437" s="16"/>
      <c r="R437" s="16"/>
      <c r="S437" s="16"/>
      <c r="T437" s="16"/>
      <c r="U437" s="16"/>
      <c r="V437" s="16"/>
      <c r="W437" s="16"/>
      <c r="X437" s="16"/>
      <c r="Y437" s="16"/>
      <c r="Z437" s="16"/>
    </row>
    <row r="438">
      <c r="A438" s="16"/>
      <c r="B438" s="16"/>
      <c r="C438" s="17"/>
      <c r="D438" s="17"/>
      <c r="E438" s="17"/>
      <c r="F438" s="17"/>
      <c r="G438" s="17"/>
      <c r="H438" s="17"/>
      <c r="I438" s="16"/>
      <c r="J438" s="16"/>
      <c r="K438" s="16"/>
      <c r="L438" s="16"/>
      <c r="M438" s="16"/>
      <c r="N438" s="16"/>
      <c r="O438" s="16"/>
      <c r="P438" s="16"/>
      <c r="Q438" s="16"/>
      <c r="R438" s="16"/>
      <c r="S438" s="16"/>
      <c r="T438" s="16"/>
      <c r="U438" s="16"/>
      <c r="V438" s="16"/>
      <c r="W438" s="16"/>
      <c r="X438" s="16"/>
      <c r="Y438" s="16"/>
      <c r="Z438" s="16"/>
    </row>
    <row r="439">
      <c r="A439" s="16"/>
      <c r="B439" s="16"/>
      <c r="C439" s="17"/>
      <c r="D439" s="17"/>
      <c r="E439" s="17"/>
      <c r="F439" s="17"/>
      <c r="G439" s="17"/>
      <c r="H439" s="17"/>
      <c r="I439" s="16"/>
      <c r="J439" s="16"/>
      <c r="K439" s="16"/>
      <c r="L439" s="16"/>
      <c r="M439" s="16"/>
      <c r="N439" s="16"/>
      <c r="O439" s="16"/>
      <c r="P439" s="16"/>
      <c r="Q439" s="16"/>
      <c r="R439" s="16"/>
      <c r="S439" s="16"/>
      <c r="T439" s="16"/>
      <c r="U439" s="16"/>
      <c r="V439" s="16"/>
      <c r="W439" s="16"/>
      <c r="X439" s="16"/>
      <c r="Y439" s="16"/>
      <c r="Z439" s="16"/>
    </row>
    <row r="440">
      <c r="A440" s="16"/>
      <c r="B440" s="16"/>
      <c r="C440" s="17"/>
      <c r="D440" s="17"/>
      <c r="E440" s="17"/>
      <c r="F440" s="17"/>
      <c r="G440" s="17"/>
      <c r="H440" s="17"/>
      <c r="I440" s="16"/>
      <c r="J440" s="16"/>
      <c r="K440" s="16"/>
      <c r="L440" s="16"/>
      <c r="M440" s="16"/>
      <c r="N440" s="16"/>
      <c r="O440" s="16"/>
      <c r="P440" s="16"/>
      <c r="Q440" s="16"/>
      <c r="R440" s="16"/>
      <c r="S440" s="16"/>
      <c r="T440" s="16"/>
      <c r="U440" s="16"/>
      <c r="V440" s="16"/>
      <c r="W440" s="16"/>
      <c r="X440" s="16"/>
      <c r="Y440" s="16"/>
      <c r="Z440" s="16"/>
    </row>
    <row r="441">
      <c r="A441" s="16"/>
      <c r="B441" s="16"/>
      <c r="C441" s="17"/>
      <c r="D441" s="17"/>
      <c r="E441" s="17"/>
      <c r="F441" s="17"/>
      <c r="G441" s="17"/>
      <c r="H441" s="17"/>
      <c r="I441" s="16"/>
      <c r="J441" s="16"/>
      <c r="K441" s="16"/>
      <c r="L441" s="16"/>
      <c r="M441" s="16"/>
      <c r="N441" s="16"/>
      <c r="O441" s="16"/>
      <c r="P441" s="16"/>
      <c r="Q441" s="16"/>
      <c r="R441" s="16"/>
      <c r="S441" s="16"/>
      <c r="T441" s="16"/>
      <c r="U441" s="16"/>
      <c r="V441" s="16"/>
      <c r="W441" s="16"/>
      <c r="X441" s="16"/>
      <c r="Y441" s="16"/>
      <c r="Z441" s="16"/>
    </row>
    <row r="442">
      <c r="A442" s="16"/>
      <c r="B442" s="16"/>
      <c r="C442" s="17"/>
      <c r="D442" s="17"/>
      <c r="E442" s="17"/>
      <c r="F442" s="17"/>
      <c r="G442" s="17"/>
      <c r="H442" s="17"/>
      <c r="I442" s="16"/>
      <c r="J442" s="16"/>
      <c r="K442" s="16"/>
      <c r="L442" s="16"/>
      <c r="M442" s="16"/>
      <c r="N442" s="16"/>
      <c r="O442" s="16"/>
      <c r="P442" s="16"/>
      <c r="Q442" s="16"/>
      <c r="R442" s="16"/>
      <c r="S442" s="16"/>
      <c r="T442" s="16"/>
      <c r="U442" s="16"/>
      <c r="V442" s="16"/>
      <c r="W442" s="16"/>
      <c r="X442" s="16"/>
      <c r="Y442" s="16"/>
      <c r="Z442" s="16"/>
    </row>
    <row r="443">
      <c r="A443" s="16"/>
      <c r="B443" s="16"/>
      <c r="C443" s="17"/>
      <c r="D443" s="17"/>
      <c r="E443" s="17"/>
      <c r="F443" s="17"/>
      <c r="G443" s="17"/>
      <c r="H443" s="17"/>
      <c r="I443" s="16"/>
      <c r="J443" s="16"/>
      <c r="K443" s="16"/>
      <c r="L443" s="16"/>
      <c r="M443" s="16"/>
      <c r="N443" s="16"/>
      <c r="O443" s="16"/>
      <c r="P443" s="16"/>
      <c r="Q443" s="16"/>
      <c r="R443" s="16"/>
      <c r="S443" s="16"/>
      <c r="T443" s="16"/>
      <c r="U443" s="16"/>
      <c r="V443" s="16"/>
      <c r="W443" s="16"/>
      <c r="X443" s="16"/>
      <c r="Y443" s="16"/>
      <c r="Z443" s="16"/>
    </row>
    <row r="444">
      <c r="A444" s="16"/>
      <c r="B444" s="16"/>
      <c r="C444" s="17"/>
      <c r="D444" s="17"/>
      <c r="E444" s="17"/>
      <c r="F444" s="17"/>
      <c r="G444" s="17"/>
      <c r="H444" s="17"/>
      <c r="I444" s="16"/>
      <c r="J444" s="16"/>
      <c r="K444" s="16"/>
      <c r="L444" s="16"/>
      <c r="M444" s="16"/>
      <c r="N444" s="16"/>
      <c r="O444" s="16"/>
      <c r="P444" s="16"/>
      <c r="Q444" s="16"/>
      <c r="R444" s="16"/>
      <c r="S444" s="16"/>
      <c r="T444" s="16"/>
      <c r="U444" s="16"/>
      <c r="V444" s="16"/>
      <c r="W444" s="16"/>
      <c r="X444" s="16"/>
      <c r="Y444" s="16"/>
      <c r="Z444" s="16"/>
    </row>
    <row r="445">
      <c r="A445" s="16"/>
      <c r="B445" s="16"/>
      <c r="C445" s="17"/>
      <c r="D445" s="17"/>
      <c r="E445" s="17"/>
      <c r="F445" s="17"/>
      <c r="G445" s="17"/>
      <c r="H445" s="17"/>
      <c r="I445" s="16"/>
      <c r="J445" s="16"/>
      <c r="K445" s="16"/>
      <c r="L445" s="16"/>
      <c r="M445" s="16"/>
      <c r="N445" s="16"/>
      <c r="O445" s="16"/>
      <c r="P445" s="16"/>
      <c r="Q445" s="16"/>
      <c r="R445" s="16"/>
      <c r="S445" s="16"/>
      <c r="T445" s="16"/>
      <c r="U445" s="16"/>
      <c r="V445" s="16"/>
      <c r="W445" s="16"/>
      <c r="X445" s="16"/>
      <c r="Y445" s="16"/>
      <c r="Z445" s="16"/>
    </row>
    <row r="446">
      <c r="A446" s="16"/>
      <c r="B446" s="16"/>
      <c r="C446" s="17"/>
      <c r="D446" s="17"/>
      <c r="E446" s="17"/>
      <c r="F446" s="17"/>
      <c r="G446" s="17"/>
      <c r="H446" s="17"/>
      <c r="I446" s="16"/>
      <c r="J446" s="16"/>
      <c r="K446" s="16"/>
      <c r="L446" s="16"/>
      <c r="M446" s="16"/>
      <c r="N446" s="16"/>
      <c r="O446" s="16"/>
      <c r="P446" s="16"/>
      <c r="Q446" s="16"/>
      <c r="R446" s="16"/>
      <c r="S446" s="16"/>
      <c r="T446" s="16"/>
      <c r="U446" s="16"/>
      <c r="V446" s="16"/>
      <c r="W446" s="16"/>
      <c r="X446" s="16"/>
      <c r="Y446" s="16"/>
      <c r="Z446" s="16"/>
    </row>
    <row r="447">
      <c r="A447" s="16"/>
      <c r="B447" s="16"/>
      <c r="C447" s="17"/>
      <c r="D447" s="17"/>
      <c r="E447" s="17"/>
      <c r="F447" s="17"/>
      <c r="G447" s="17"/>
      <c r="H447" s="17"/>
      <c r="I447" s="16"/>
      <c r="J447" s="16"/>
      <c r="K447" s="16"/>
      <c r="L447" s="16"/>
      <c r="M447" s="16"/>
      <c r="N447" s="16"/>
      <c r="O447" s="16"/>
      <c r="P447" s="16"/>
      <c r="Q447" s="16"/>
      <c r="R447" s="16"/>
      <c r="S447" s="16"/>
      <c r="T447" s="16"/>
      <c r="U447" s="16"/>
      <c r="V447" s="16"/>
      <c r="W447" s="16"/>
      <c r="X447" s="16"/>
      <c r="Y447" s="16"/>
      <c r="Z447" s="16"/>
    </row>
    <row r="448">
      <c r="A448" s="16"/>
      <c r="B448" s="16"/>
      <c r="C448" s="17"/>
      <c r="D448" s="17"/>
      <c r="E448" s="17"/>
      <c r="F448" s="17"/>
      <c r="G448" s="17"/>
      <c r="H448" s="17"/>
      <c r="I448" s="16"/>
      <c r="J448" s="16"/>
      <c r="K448" s="16"/>
      <c r="L448" s="16"/>
      <c r="M448" s="16"/>
      <c r="N448" s="16"/>
      <c r="O448" s="16"/>
      <c r="P448" s="16"/>
      <c r="Q448" s="16"/>
      <c r="R448" s="16"/>
      <c r="S448" s="16"/>
      <c r="T448" s="16"/>
      <c r="U448" s="16"/>
      <c r="V448" s="16"/>
      <c r="W448" s="16"/>
      <c r="X448" s="16"/>
      <c r="Y448" s="16"/>
      <c r="Z448" s="16"/>
    </row>
    <row r="449">
      <c r="A449" s="16"/>
      <c r="B449" s="16"/>
      <c r="C449" s="17"/>
      <c r="D449" s="17"/>
      <c r="E449" s="17"/>
      <c r="F449" s="17"/>
      <c r="G449" s="17"/>
      <c r="H449" s="17"/>
      <c r="I449" s="16"/>
      <c r="J449" s="16"/>
      <c r="K449" s="16"/>
      <c r="L449" s="16"/>
      <c r="M449" s="16"/>
      <c r="N449" s="16"/>
      <c r="O449" s="16"/>
      <c r="P449" s="16"/>
      <c r="Q449" s="16"/>
      <c r="R449" s="16"/>
      <c r="S449" s="16"/>
      <c r="T449" s="16"/>
      <c r="U449" s="16"/>
      <c r="V449" s="16"/>
      <c r="W449" s="16"/>
      <c r="X449" s="16"/>
      <c r="Y449" s="16"/>
      <c r="Z449" s="16"/>
    </row>
    <row r="450">
      <c r="A450" s="16"/>
      <c r="B450" s="16"/>
      <c r="C450" s="17"/>
      <c r="D450" s="17"/>
      <c r="E450" s="17"/>
      <c r="F450" s="17"/>
      <c r="G450" s="17"/>
      <c r="H450" s="17"/>
      <c r="I450" s="16"/>
      <c r="J450" s="16"/>
      <c r="K450" s="16"/>
      <c r="L450" s="16"/>
      <c r="M450" s="16"/>
      <c r="N450" s="16"/>
      <c r="O450" s="16"/>
      <c r="P450" s="16"/>
      <c r="Q450" s="16"/>
      <c r="R450" s="16"/>
      <c r="S450" s="16"/>
      <c r="T450" s="16"/>
      <c r="U450" s="16"/>
      <c r="V450" s="16"/>
      <c r="W450" s="16"/>
      <c r="X450" s="16"/>
      <c r="Y450" s="16"/>
      <c r="Z450" s="16"/>
    </row>
    <row r="451">
      <c r="A451" s="16"/>
      <c r="B451" s="16"/>
      <c r="C451" s="17"/>
      <c r="D451" s="17"/>
      <c r="E451" s="17"/>
      <c r="F451" s="17"/>
      <c r="G451" s="17"/>
      <c r="H451" s="17"/>
      <c r="I451" s="16"/>
      <c r="J451" s="16"/>
      <c r="K451" s="16"/>
      <c r="L451" s="16"/>
      <c r="M451" s="16"/>
      <c r="N451" s="16"/>
      <c r="O451" s="16"/>
      <c r="P451" s="16"/>
      <c r="Q451" s="16"/>
      <c r="R451" s="16"/>
      <c r="S451" s="16"/>
      <c r="T451" s="16"/>
      <c r="U451" s="16"/>
      <c r="V451" s="16"/>
      <c r="W451" s="16"/>
      <c r="X451" s="16"/>
      <c r="Y451" s="16"/>
      <c r="Z451" s="16"/>
    </row>
    <row r="452">
      <c r="A452" s="16"/>
      <c r="B452" s="16"/>
      <c r="C452" s="17"/>
      <c r="D452" s="17"/>
      <c r="E452" s="17"/>
      <c r="F452" s="17"/>
      <c r="G452" s="17"/>
      <c r="H452" s="17"/>
      <c r="I452" s="16"/>
      <c r="J452" s="16"/>
      <c r="K452" s="16"/>
      <c r="L452" s="16"/>
      <c r="M452" s="16"/>
      <c r="N452" s="16"/>
      <c r="O452" s="16"/>
      <c r="P452" s="16"/>
      <c r="Q452" s="16"/>
      <c r="R452" s="16"/>
      <c r="S452" s="16"/>
      <c r="T452" s="16"/>
      <c r="U452" s="16"/>
      <c r="V452" s="16"/>
      <c r="W452" s="16"/>
      <c r="X452" s="16"/>
      <c r="Y452" s="16"/>
      <c r="Z452" s="16"/>
    </row>
    <row r="453">
      <c r="A453" s="16"/>
      <c r="B453" s="16"/>
      <c r="C453" s="17"/>
      <c r="D453" s="17"/>
      <c r="E453" s="17"/>
      <c r="F453" s="17"/>
      <c r="G453" s="17"/>
      <c r="H453" s="17"/>
      <c r="I453" s="16"/>
      <c r="J453" s="16"/>
      <c r="K453" s="16"/>
      <c r="L453" s="16"/>
      <c r="M453" s="16"/>
      <c r="N453" s="16"/>
      <c r="O453" s="16"/>
      <c r="P453" s="16"/>
      <c r="Q453" s="16"/>
      <c r="R453" s="16"/>
      <c r="S453" s="16"/>
      <c r="T453" s="16"/>
      <c r="U453" s="16"/>
      <c r="V453" s="16"/>
      <c r="W453" s="16"/>
      <c r="X453" s="16"/>
      <c r="Y453" s="16"/>
      <c r="Z453" s="16"/>
    </row>
    <row r="454">
      <c r="A454" s="16"/>
      <c r="B454" s="16"/>
      <c r="C454" s="17"/>
      <c r="D454" s="17"/>
      <c r="E454" s="17"/>
      <c r="F454" s="17"/>
      <c r="G454" s="17"/>
      <c r="H454" s="17"/>
      <c r="I454" s="16"/>
      <c r="J454" s="16"/>
      <c r="K454" s="16"/>
      <c r="L454" s="16"/>
      <c r="M454" s="16"/>
      <c r="N454" s="16"/>
      <c r="O454" s="16"/>
      <c r="P454" s="16"/>
      <c r="Q454" s="16"/>
      <c r="R454" s="16"/>
      <c r="S454" s="16"/>
      <c r="T454" s="16"/>
      <c r="U454" s="16"/>
      <c r="V454" s="16"/>
      <c r="W454" s="16"/>
      <c r="X454" s="16"/>
      <c r="Y454" s="16"/>
      <c r="Z454" s="16"/>
    </row>
    <row r="455">
      <c r="A455" s="16"/>
      <c r="B455" s="16"/>
      <c r="C455" s="17"/>
      <c r="D455" s="17"/>
      <c r="E455" s="17"/>
      <c r="F455" s="17"/>
      <c r="G455" s="17"/>
      <c r="H455" s="17"/>
      <c r="I455" s="16"/>
      <c r="J455" s="16"/>
      <c r="K455" s="16"/>
      <c r="L455" s="16"/>
      <c r="M455" s="16"/>
      <c r="N455" s="16"/>
      <c r="O455" s="16"/>
      <c r="P455" s="16"/>
      <c r="Q455" s="16"/>
      <c r="R455" s="16"/>
      <c r="S455" s="16"/>
      <c r="T455" s="16"/>
      <c r="U455" s="16"/>
      <c r="V455" s="16"/>
      <c r="W455" s="16"/>
      <c r="X455" s="16"/>
      <c r="Y455" s="16"/>
      <c r="Z455" s="16"/>
    </row>
    <row r="456">
      <c r="A456" s="16"/>
      <c r="B456" s="16"/>
      <c r="C456" s="17"/>
      <c r="D456" s="17"/>
      <c r="E456" s="17"/>
      <c r="F456" s="17"/>
      <c r="G456" s="17"/>
      <c r="H456" s="17"/>
      <c r="I456" s="16"/>
      <c r="J456" s="16"/>
      <c r="K456" s="16"/>
      <c r="L456" s="16"/>
      <c r="M456" s="16"/>
      <c r="N456" s="16"/>
      <c r="O456" s="16"/>
      <c r="P456" s="16"/>
      <c r="Q456" s="16"/>
      <c r="R456" s="16"/>
      <c r="S456" s="16"/>
      <c r="T456" s="16"/>
      <c r="U456" s="16"/>
      <c r="V456" s="16"/>
      <c r="W456" s="16"/>
      <c r="X456" s="16"/>
      <c r="Y456" s="16"/>
      <c r="Z456" s="16"/>
    </row>
    <row r="457">
      <c r="A457" s="16"/>
      <c r="B457" s="16"/>
      <c r="C457" s="17"/>
      <c r="D457" s="17"/>
      <c r="E457" s="17"/>
      <c r="F457" s="17"/>
      <c r="G457" s="17"/>
      <c r="H457" s="17"/>
      <c r="I457" s="16"/>
      <c r="J457" s="16"/>
      <c r="K457" s="16"/>
      <c r="L457" s="16"/>
      <c r="M457" s="16"/>
      <c r="N457" s="16"/>
      <c r="O457" s="16"/>
      <c r="P457" s="16"/>
      <c r="Q457" s="16"/>
      <c r="R457" s="16"/>
      <c r="S457" s="16"/>
      <c r="T457" s="16"/>
      <c r="U457" s="16"/>
      <c r="V457" s="16"/>
      <c r="W457" s="16"/>
      <c r="X457" s="16"/>
      <c r="Y457" s="16"/>
      <c r="Z457" s="16"/>
    </row>
    <row r="458">
      <c r="A458" s="16"/>
      <c r="B458" s="16"/>
      <c r="C458" s="17"/>
      <c r="D458" s="17"/>
      <c r="E458" s="17"/>
      <c r="F458" s="17"/>
      <c r="G458" s="17"/>
      <c r="H458" s="17"/>
      <c r="I458" s="16"/>
      <c r="J458" s="16"/>
      <c r="K458" s="16"/>
      <c r="L458" s="16"/>
      <c r="M458" s="16"/>
      <c r="N458" s="16"/>
      <c r="O458" s="16"/>
      <c r="P458" s="16"/>
      <c r="Q458" s="16"/>
      <c r="R458" s="16"/>
      <c r="S458" s="16"/>
      <c r="T458" s="16"/>
      <c r="U458" s="16"/>
      <c r="V458" s="16"/>
      <c r="W458" s="16"/>
      <c r="X458" s="16"/>
      <c r="Y458" s="16"/>
      <c r="Z458" s="16"/>
    </row>
    <row r="459">
      <c r="A459" s="16"/>
      <c r="B459" s="16"/>
      <c r="C459" s="17"/>
      <c r="D459" s="17"/>
      <c r="E459" s="17"/>
      <c r="F459" s="17"/>
      <c r="G459" s="17"/>
      <c r="H459" s="17"/>
      <c r="I459" s="16"/>
      <c r="J459" s="16"/>
      <c r="K459" s="16"/>
      <c r="L459" s="16"/>
      <c r="M459" s="16"/>
      <c r="N459" s="16"/>
      <c r="O459" s="16"/>
      <c r="P459" s="16"/>
      <c r="Q459" s="16"/>
      <c r="R459" s="16"/>
      <c r="S459" s="16"/>
      <c r="T459" s="16"/>
      <c r="U459" s="16"/>
      <c r="V459" s="16"/>
      <c r="W459" s="16"/>
      <c r="X459" s="16"/>
      <c r="Y459" s="16"/>
      <c r="Z459" s="16"/>
    </row>
    <row r="460">
      <c r="A460" s="16"/>
      <c r="B460" s="16"/>
      <c r="C460" s="17"/>
      <c r="D460" s="17"/>
      <c r="E460" s="17"/>
      <c r="F460" s="17"/>
      <c r="G460" s="17"/>
      <c r="H460" s="17"/>
      <c r="I460" s="16"/>
      <c r="J460" s="16"/>
      <c r="K460" s="16"/>
      <c r="L460" s="16"/>
      <c r="M460" s="16"/>
      <c r="N460" s="16"/>
      <c r="O460" s="16"/>
      <c r="P460" s="16"/>
      <c r="Q460" s="16"/>
      <c r="R460" s="16"/>
      <c r="S460" s="16"/>
      <c r="T460" s="16"/>
      <c r="U460" s="16"/>
      <c r="V460" s="16"/>
      <c r="W460" s="16"/>
      <c r="X460" s="16"/>
      <c r="Y460" s="16"/>
      <c r="Z460" s="16"/>
    </row>
    <row r="461">
      <c r="A461" s="16"/>
      <c r="B461" s="16"/>
      <c r="C461" s="17"/>
      <c r="D461" s="17"/>
      <c r="E461" s="17"/>
      <c r="F461" s="17"/>
      <c r="G461" s="17"/>
      <c r="H461" s="17"/>
      <c r="I461" s="16"/>
      <c r="J461" s="16"/>
      <c r="K461" s="16"/>
      <c r="L461" s="16"/>
      <c r="M461" s="16"/>
      <c r="N461" s="16"/>
      <c r="O461" s="16"/>
      <c r="P461" s="16"/>
      <c r="Q461" s="16"/>
      <c r="R461" s="16"/>
      <c r="S461" s="16"/>
      <c r="T461" s="16"/>
      <c r="U461" s="16"/>
      <c r="V461" s="16"/>
      <c r="W461" s="16"/>
      <c r="X461" s="16"/>
      <c r="Y461" s="16"/>
      <c r="Z461" s="16"/>
    </row>
    <row r="462">
      <c r="A462" s="16"/>
      <c r="B462" s="16"/>
      <c r="C462" s="17"/>
      <c r="D462" s="17"/>
      <c r="E462" s="17"/>
      <c r="F462" s="17"/>
      <c r="G462" s="17"/>
      <c r="H462" s="17"/>
      <c r="I462" s="16"/>
      <c r="J462" s="16"/>
      <c r="K462" s="16"/>
      <c r="L462" s="16"/>
      <c r="M462" s="16"/>
      <c r="N462" s="16"/>
      <c r="O462" s="16"/>
      <c r="P462" s="16"/>
      <c r="Q462" s="16"/>
      <c r="R462" s="16"/>
      <c r="S462" s="16"/>
      <c r="T462" s="16"/>
      <c r="U462" s="16"/>
      <c r="V462" s="16"/>
      <c r="W462" s="16"/>
      <c r="X462" s="16"/>
      <c r="Y462" s="16"/>
      <c r="Z462" s="16"/>
    </row>
    <row r="463">
      <c r="A463" s="16"/>
      <c r="B463" s="16"/>
      <c r="C463" s="17"/>
      <c r="D463" s="17"/>
      <c r="E463" s="17"/>
      <c r="F463" s="17"/>
      <c r="G463" s="17"/>
      <c r="H463" s="17"/>
      <c r="I463" s="16"/>
      <c r="J463" s="16"/>
      <c r="K463" s="16"/>
      <c r="L463" s="16"/>
      <c r="M463" s="16"/>
      <c r="N463" s="16"/>
      <c r="O463" s="16"/>
      <c r="P463" s="16"/>
      <c r="Q463" s="16"/>
      <c r="R463" s="16"/>
      <c r="S463" s="16"/>
      <c r="T463" s="16"/>
      <c r="U463" s="16"/>
      <c r="V463" s="16"/>
      <c r="W463" s="16"/>
      <c r="X463" s="16"/>
      <c r="Y463" s="16"/>
      <c r="Z463" s="16"/>
    </row>
    <row r="464">
      <c r="A464" s="16"/>
      <c r="B464" s="16"/>
      <c r="C464" s="17"/>
      <c r="D464" s="17"/>
      <c r="E464" s="17"/>
      <c r="F464" s="17"/>
      <c r="G464" s="17"/>
      <c r="H464" s="17"/>
      <c r="I464" s="16"/>
      <c r="J464" s="16"/>
      <c r="K464" s="16"/>
      <c r="L464" s="16"/>
      <c r="M464" s="16"/>
      <c r="N464" s="16"/>
      <c r="O464" s="16"/>
      <c r="P464" s="16"/>
      <c r="Q464" s="16"/>
      <c r="R464" s="16"/>
      <c r="S464" s="16"/>
      <c r="T464" s="16"/>
      <c r="U464" s="16"/>
      <c r="V464" s="16"/>
      <c r="W464" s="16"/>
      <c r="X464" s="16"/>
      <c r="Y464" s="16"/>
      <c r="Z464" s="16"/>
    </row>
    <row r="465">
      <c r="A465" s="16"/>
      <c r="B465" s="16"/>
      <c r="C465" s="17"/>
      <c r="D465" s="17"/>
      <c r="E465" s="17"/>
      <c r="F465" s="17"/>
      <c r="G465" s="17"/>
      <c r="H465" s="17"/>
      <c r="I465" s="16"/>
      <c r="J465" s="16"/>
      <c r="K465" s="16"/>
      <c r="L465" s="16"/>
      <c r="M465" s="16"/>
      <c r="N465" s="16"/>
      <c r="O465" s="16"/>
      <c r="P465" s="16"/>
      <c r="Q465" s="16"/>
      <c r="R465" s="16"/>
      <c r="S465" s="16"/>
      <c r="T465" s="16"/>
      <c r="U465" s="16"/>
      <c r="V465" s="16"/>
      <c r="W465" s="16"/>
      <c r="X465" s="16"/>
      <c r="Y465" s="16"/>
      <c r="Z465" s="16"/>
    </row>
    <row r="466">
      <c r="A466" s="16"/>
      <c r="B466" s="16"/>
      <c r="C466" s="17"/>
      <c r="D466" s="17"/>
      <c r="E466" s="17"/>
      <c r="F466" s="17"/>
      <c r="G466" s="17"/>
      <c r="H466" s="17"/>
      <c r="I466" s="16"/>
      <c r="J466" s="16"/>
      <c r="K466" s="16"/>
      <c r="L466" s="16"/>
      <c r="M466" s="16"/>
      <c r="N466" s="16"/>
      <c r="O466" s="16"/>
      <c r="P466" s="16"/>
      <c r="Q466" s="16"/>
      <c r="R466" s="16"/>
      <c r="S466" s="16"/>
      <c r="T466" s="16"/>
      <c r="U466" s="16"/>
      <c r="V466" s="16"/>
      <c r="W466" s="16"/>
      <c r="X466" s="16"/>
      <c r="Y466" s="16"/>
      <c r="Z466" s="16"/>
    </row>
    <row r="467">
      <c r="A467" s="16"/>
      <c r="B467" s="16"/>
      <c r="C467" s="17"/>
      <c r="D467" s="17"/>
      <c r="E467" s="17"/>
      <c r="F467" s="17"/>
      <c r="G467" s="17"/>
      <c r="H467" s="17"/>
      <c r="I467" s="16"/>
      <c r="J467" s="16"/>
      <c r="K467" s="16"/>
      <c r="L467" s="16"/>
      <c r="M467" s="16"/>
      <c r="N467" s="16"/>
      <c r="O467" s="16"/>
      <c r="P467" s="16"/>
      <c r="Q467" s="16"/>
      <c r="R467" s="16"/>
      <c r="S467" s="16"/>
      <c r="T467" s="16"/>
      <c r="U467" s="16"/>
      <c r="V467" s="16"/>
      <c r="W467" s="16"/>
      <c r="X467" s="16"/>
      <c r="Y467" s="16"/>
      <c r="Z467" s="16"/>
    </row>
    <row r="468">
      <c r="A468" s="16"/>
      <c r="B468" s="16"/>
      <c r="C468" s="17"/>
      <c r="D468" s="17"/>
      <c r="E468" s="17"/>
      <c r="F468" s="17"/>
      <c r="G468" s="17"/>
      <c r="H468" s="17"/>
      <c r="I468" s="16"/>
      <c r="J468" s="16"/>
      <c r="K468" s="16"/>
      <c r="L468" s="16"/>
      <c r="M468" s="16"/>
      <c r="N468" s="16"/>
      <c r="O468" s="16"/>
      <c r="P468" s="16"/>
      <c r="Q468" s="16"/>
      <c r="R468" s="16"/>
      <c r="S468" s="16"/>
      <c r="T468" s="16"/>
      <c r="U468" s="16"/>
      <c r="V468" s="16"/>
      <c r="W468" s="16"/>
      <c r="X468" s="16"/>
      <c r="Y468" s="16"/>
      <c r="Z468" s="16"/>
    </row>
    <row r="469">
      <c r="A469" s="16"/>
      <c r="B469" s="16"/>
      <c r="C469" s="17"/>
      <c r="D469" s="17"/>
      <c r="E469" s="17"/>
      <c r="F469" s="17"/>
      <c r="G469" s="17"/>
      <c r="H469" s="17"/>
      <c r="I469" s="16"/>
      <c r="J469" s="16"/>
      <c r="K469" s="16"/>
      <c r="L469" s="16"/>
      <c r="M469" s="16"/>
      <c r="N469" s="16"/>
      <c r="O469" s="16"/>
      <c r="P469" s="16"/>
      <c r="Q469" s="16"/>
      <c r="R469" s="16"/>
      <c r="S469" s="16"/>
      <c r="T469" s="16"/>
      <c r="U469" s="16"/>
      <c r="V469" s="16"/>
      <c r="W469" s="16"/>
      <c r="X469" s="16"/>
      <c r="Y469" s="16"/>
      <c r="Z469" s="16"/>
    </row>
    <row r="470">
      <c r="A470" s="16"/>
      <c r="B470" s="16"/>
      <c r="C470" s="17"/>
      <c r="D470" s="17"/>
      <c r="E470" s="17"/>
      <c r="F470" s="17"/>
      <c r="G470" s="17"/>
      <c r="H470" s="17"/>
      <c r="I470" s="16"/>
      <c r="J470" s="16"/>
      <c r="K470" s="16"/>
      <c r="L470" s="16"/>
      <c r="M470" s="16"/>
      <c r="N470" s="16"/>
      <c r="O470" s="16"/>
      <c r="P470" s="16"/>
      <c r="Q470" s="16"/>
      <c r="R470" s="16"/>
      <c r="S470" s="16"/>
      <c r="T470" s="16"/>
      <c r="U470" s="16"/>
      <c r="V470" s="16"/>
      <c r="W470" s="16"/>
      <c r="X470" s="16"/>
      <c r="Y470" s="16"/>
      <c r="Z470" s="16"/>
    </row>
    <row r="471">
      <c r="A471" s="16"/>
      <c r="B471" s="16"/>
      <c r="C471" s="17"/>
      <c r="D471" s="17"/>
      <c r="E471" s="17"/>
      <c r="F471" s="17"/>
      <c r="G471" s="17"/>
      <c r="H471" s="17"/>
      <c r="I471" s="16"/>
      <c r="J471" s="16"/>
      <c r="K471" s="16"/>
      <c r="L471" s="16"/>
      <c r="M471" s="16"/>
      <c r="N471" s="16"/>
      <c r="O471" s="16"/>
      <c r="P471" s="16"/>
      <c r="Q471" s="16"/>
      <c r="R471" s="16"/>
      <c r="S471" s="16"/>
      <c r="T471" s="16"/>
      <c r="U471" s="16"/>
      <c r="V471" s="16"/>
      <c r="W471" s="16"/>
      <c r="X471" s="16"/>
      <c r="Y471" s="16"/>
      <c r="Z471" s="16"/>
    </row>
    <row r="472">
      <c r="A472" s="16"/>
      <c r="B472" s="16"/>
      <c r="C472" s="17"/>
      <c r="D472" s="17"/>
      <c r="E472" s="17"/>
      <c r="F472" s="17"/>
      <c r="G472" s="17"/>
      <c r="H472" s="17"/>
      <c r="I472" s="16"/>
      <c r="J472" s="16"/>
      <c r="K472" s="16"/>
      <c r="L472" s="16"/>
      <c r="M472" s="16"/>
      <c r="N472" s="16"/>
      <c r="O472" s="16"/>
      <c r="P472" s="16"/>
      <c r="Q472" s="16"/>
      <c r="R472" s="16"/>
      <c r="S472" s="16"/>
      <c r="T472" s="16"/>
      <c r="U472" s="16"/>
      <c r="V472" s="16"/>
      <c r="W472" s="16"/>
      <c r="X472" s="16"/>
      <c r="Y472" s="16"/>
      <c r="Z472" s="16"/>
    </row>
    <row r="473">
      <c r="A473" s="16"/>
      <c r="B473" s="16"/>
      <c r="C473" s="17"/>
      <c r="D473" s="17"/>
      <c r="E473" s="17"/>
      <c r="F473" s="17"/>
      <c r="G473" s="17"/>
      <c r="H473" s="17"/>
      <c r="I473" s="16"/>
      <c r="J473" s="16"/>
      <c r="K473" s="16"/>
      <c r="L473" s="16"/>
      <c r="M473" s="16"/>
      <c r="N473" s="16"/>
      <c r="O473" s="16"/>
      <c r="P473" s="16"/>
      <c r="Q473" s="16"/>
      <c r="R473" s="16"/>
      <c r="S473" s="16"/>
      <c r="T473" s="16"/>
      <c r="U473" s="16"/>
      <c r="V473" s="16"/>
      <c r="W473" s="16"/>
      <c r="X473" s="16"/>
      <c r="Y473" s="16"/>
      <c r="Z473" s="16"/>
    </row>
    <row r="474">
      <c r="A474" s="16"/>
      <c r="B474" s="16"/>
      <c r="C474" s="17"/>
      <c r="D474" s="17"/>
      <c r="E474" s="17"/>
      <c r="F474" s="17"/>
      <c r="G474" s="17"/>
      <c r="H474" s="17"/>
      <c r="I474" s="16"/>
      <c r="J474" s="16"/>
      <c r="K474" s="16"/>
      <c r="L474" s="16"/>
      <c r="M474" s="16"/>
      <c r="N474" s="16"/>
      <c r="O474" s="16"/>
      <c r="P474" s="16"/>
      <c r="Q474" s="16"/>
      <c r="R474" s="16"/>
      <c r="S474" s="16"/>
      <c r="T474" s="16"/>
      <c r="U474" s="16"/>
      <c r="V474" s="16"/>
      <c r="W474" s="16"/>
      <c r="X474" s="16"/>
      <c r="Y474" s="16"/>
      <c r="Z474" s="16"/>
    </row>
    <row r="475">
      <c r="A475" s="16"/>
      <c r="B475" s="16"/>
      <c r="C475" s="17"/>
      <c r="D475" s="17"/>
      <c r="E475" s="17"/>
      <c r="F475" s="17"/>
      <c r="G475" s="17"/>
      <c r="H475" s="17"/>
      <c r="I475" s="16"/>
      <c r="J475" s="16"/>
      <c r="K475" s="16"/>
      <c r="L475" s="16"/>
      <c r="M475" s="16"/>
      <c r="N475" s="16"/>
      <c r="O475" s="16"/>
      <c r="P475" s="16"/>
      <c r="Q475" s="16"/>
      <c r="R475" s="16"/>
      <c r="S475" s="16"/>
      <c r="T475" s="16"/>
      <c r="U475" s="16"/>
      <c r="V475" s="16"/>
      <c r="W475" s="16"/>
      <c r="X475" s="16"/>
      <c r="Y475" s="16"/>
      <c r="Z475" s="16"/>
    </row>
    <row r="476">
      <c r="A476" s="16"/>
      <c r="B476" s="16"/>
      <c r="C476" s="17"/>
      <c r="D476" s="17"/>
      <c r="E476" s="17"/>
      <c r="F476" s="17"/>
      <c r="G476" s="17"/>
      <c r="H476" s="17"/>
      <c r="I476" s="16"/>
      <c r="J476" s="16"/>
      <c r="K476" s="16"/>
      <c r="L476" s="16"/>
      <c r="M476" s="16"/>
      <c r="N476" s="16"/>
      <c r="O476" s="16"/>
      <c r="P476" s="16"/>
      <c r="Q476" s="16"/>
      <c r="R476" s="16"/>
      <c r="S476" s="16"/>
      <c r="T476" s="16"/>
      <c r="U476" s="16"/>
      <c r="V476" s="16"/>
      <c r="W476" s="16"/>
      <c r="X476" s="16"/>
      <c r="Y476" s="16"/>
      <c r="Z476" s="16"/>
    </row>
    <row r="477">
      <c r="A477" s="16"/>
      <c r="B477" s="16"/>
      <c r="C477" s="17"/>
      <c r="D477" s="17"/>
      <c r="E477" s="17"/>
      <c r="F477" s="17"/>
      <c r="G477" s="17"/>
      <c r="H477" s="17"/>
      <c r="I477" s="16"/>
      <c r="J477" s="16"/>
      <c r="K477" s="16"/>
      <c r="L477" s="16"/>
      <c r="M477" s="16"/>
      <c r="N477" s="16"/>
      <c r="O477" s="16"/>
      <c r="P477" s="16"/>
      <c r="Q477" s="16"/>
      <c r="R477" s="16"/>
      <c r="S477" s="16"/>
      <c r="T477" s="16"/>
      <c r="U477" s="16"/>
      <c r="V477" s="16"/>
      <c r="W477" s="16"/>
      <c r="X477" s="16"/>
      <c r="Y477" s="16"/>
      <c r="Z477" s="16"/>
    </row>
    <row r="478">
      <c r="A478" s="16"/>
      <c r="B478" s="16"/>
      <c r="C478" s="17"/>
      <c r="D478" s="17"/>
      <c r="E478" s="17"/>
      <c r="F478" s="17"/>
      <c r="G478" s="17"/>
      <c r="H478" s="17"/>
      <c r="I478" s="16"/>
      <c r="J478" s="16"/>
      <c r="K478" s="16"/>
      <c r="L478" s="16"/>
      <c r="M478" s="16"/>
      <c r="N478" s="16"/>
      <c r="O478" s="16"/>
      <c r="P478" s="16"/>
      <c r="Q478" s="16"/>
      <c r="R478" s="16"/>
      <c r="S478" s="16"/>
      <c r="T478" s="16"/>
      <c r="U478" s="16"/>
      <c r="V478" s="16"/>
      <c r="W478" s="16"/>
      <c r="X478" s="16"/>
      <c r="Y478" s="16"/>
      <c r="Z478" s="16"/>
    </row>
    <row r="479">
      <c r="A479" s="16"/>
      <c r="B479" s="16"/>
      <c r="C479" s="17"/>
      <c r="D479" s="17"/>
      <c r="E479" s="17"/>
      <c r="F479" s="17"/>
      <c r="G479" s="17"/>
      <c r="H479" s="17"/>
      <c r="I479" s="16"/>
      <c r="J479" s="16"/>
      <c r="K479" s="16"/>
      <c r="L479" s="16"/>
      <c r="M479" s="16"/>
      <c r="N479" s="16"/>
      <c r="O479" s="16"/>
      <c r="P479" s="16"/>
      <c r="Q479" s="16"/>
      <c r="R479" s="16"/>
      <c r="S479" s="16"/>
      <c r="T479" s="16"/>
      <c r="U479" s="16"/>
      <c r="V479" s="16"/>
      <c r="W479" s="16"/>
      <c r="X479" s="16"/>
      <c r="Y479" s="16"/>
      <c r="Z479" s="16"/>
    </row>
    <row r="480">
      <c r="A480" s="16"/>
      <c r="B480" s="16"/>
      <c r="C480" s="17"/>
      <c r="D480" s="17"/>
      <c r="E480" s="17"/>
      <c r="F480" s="17"/>
      <c r="G480" s="17"/>
      <c r="H480" s="17"/>
      <c r="I480" s="16"/>
      <c r="J480" s="16"/>
      <c r="K480" s="16"/>
      <c r="L480" s="16"/>
      <c r="M480" s="16"/>
      <c r="N480" s="16"/>
      <c r="O480" s="16"/>
      <c r="P480" s="16"/>
      <c r="Q480" s="16"/>
      <c r="R480" s="16"/>
      <c r="S480" s="16"/>
      <c r="T480" s="16"/>
      <c r="U480" s="16"/>
      <c r="V480" s="16"/>
      <c r="W480" s="16"/>
      <c r="X480" s="16"/>
      <c r="Y480" s="16"/>
      <c r="Z480" s="16"/>
    </row>
    <row r="481">
      <c r="A481" s="16"/>
      <c r="B481" s="16"/>
      <c r="C481" s="17"/>
      <c r="D481" s="17"/>
      <c r="E481" s="17"/>
      <c r="F481" s="17"/>
      <c r="G481" s="17"/>
      <c r="H481" s="17"/>
      <c r="I481" s="16"/>
      <c r="J481" s="16"/>
      <c r="K481" s="16"/>
      <c r="L481" s="16"/>
      <c r="M481" s="16"/>
      <c r="N481" s="16"/>
      <c r="O481" s="16"/>
      <c r="P481" s="16"/>
      <c r="Q481" s="16"/>
      <c r="R481" s="16"/>
      <c r="S481" s="16"/>
      <c r="T481" s="16"/>
      <c r="U481" s="16"/>
      <c r="V481" s="16"/>
      <c r="W481" s="16"/>
      <c r="X481" s="16"/>
      <c r="Y481" s="16"/>
      <c r="Z481" s="16"/>
    </row>
    <row r="482">
      <c r="A482" s="16"/>
      <c r="B482" s="16"/>
      <c r="C482" s="17"/>
      <c r="D482" s="17"/>
      <c r="E482" s="17"/>
      <c r="F482" s="17"/>
      <c r="G482" s="17"/>
      <c r="H482" s="17"/>
      <c r="I482" s="16"/>
      <c r="J482" s="16"/>
      <c r="K482" s="16"/>
      <c r="L482" s="16"/>
      <c r="M482" s="16"/>
      <c r="N482" s="16"/>
      <c r="O482" s="16"/>
      <c r="P482" s="16"/>
      <c r="Q482" s="16"/>
      <c r="R482" s="16"/>
      <c r="S482" s="16"/>
      <c r="T482" s="16"/>
      <c r="U482" s="16"/>
      <c r="V482" s="16"/>
      <c r="W482" s="16"/>
      <c r="X482" s="16"/>
      <c r="Y482" s="16"/>
      <c r="Z482" s="16"/>
    </row>
    <row r="483">
      <c r="A483" s="16"/>
      <c r="B483" s="16"/>
      <c r="C483" s="17"/>
      <c r="D483" s="17"/>
      <c r="E483" s="17"/>
      <c r="F483" s="17"/>
      <c r="G483" s="17"/>
      <c r="H483" s="17"/>
      <c r="I483" s="16"/>
      <c r="J483" s="16"/>
      <c r="K483" s="16"/>
      <c r="L483" s="16"/>
      <c r="M483" s="16"/>
      <c r="N483" s="16"/>
      <c r="O483" s="16"/>
      <c r="P483" s="16"/>
      <c r="Q483" s="16"/>
      <c r="R483" s="16"/>
      <c r="S483" s="16"/>
      <c r="T483" s="16"/>
      <c r="U483" s="16"/>
      <c r="V483" s="16"/>
      <c r="W483" s="16"/>
      <c r="X483" s="16"/>
      <c r="Y483" s="16"/>
      <c r="Z483" s="16"/>
    </row>
    <row r="484">
      <c r="A484" s="16"/>
      <c r="B484" s="16"/>
      <c r="C484" s="17"/>
      <c r="D484" s="17"/>
      <c r="E484" s="17"/>
      <c r="F484" s="17"/>
      <c r="G484" s="17"/>
      <c r="H484" s="17"/>
      <c r="I484" s="16"/>
      <c r="J484" s="16"/>
      <c r="K484" s="16"/>
      <c r="L484" s="16"/>
      <c r="M484" s="16"/>
      <c r="N484" s="16"/>
      <c r="O484" s="16"/>
      <c r="P484" s="16"/>
      <c r="Q484" s="16"/>
      <c r="R484" s="16"/>
      <c r="S484" s="16"/>
      <c r="T484" s="16"/>
      <c r="U484" s="16"/>
      <c r="V484" s="16"/>
      <c r="W484" s="16"/>
      <c r="X484" s="16"/>
      <c r="Y484" s="16"/>
      <c r="Z484" s="16"/>
    </row>
    <row r="485">
      <c r="A485" s="16"/>
      <c r="B485" s="16"/>
      <c r="C485" s="17"/>
      <c r="D485" s="17"/>
      <c r="E485" s="17"/>
      <c r="F485" s="17"/>
      <c r="G485" s="17"/>
      <c r="H485" s="17"/>
      <c r="I485" s="16"/>
      <c r="J485" s="16"/>
      <c r="K485" s="16"/>
      <c r="L485" s="16"/>
      <c r="M485" s="16"/>
      <c r="N485" s="16"/>
      <c r="O485" s="16"/>
      <c r="P485" s="16"/>
      <c r="Q485" s="16"/>
      <c r="R485" s="16"/>
      <c r="S485" s="16"/>
      <c r="T485" s="16"/>
      <c r="U485" s="16"/>
      <c r="V485" s="16"/>
      <c r="W485" s="16"/>
      <c r="X485" s="16"/>
      <c r="Y485" s="16"/>
      <c r="Z485" s="16"/>
    </row>
    <row r="486">
      <c r="A486" s="16"/>
      <c r="B486" s="16"/>
      <c r="C486" s="17"/>
      <c r="D486" s="17"/>
      <c r="E486" s="17"/>
      <c r="F486" s="17"/>
      <c r="G486" s="17"/>
      <c r="H486" s="17"/>
      <c r="I486" s="16"/>
      <c r="J486" s="16"/>
      <c r="K486" s="16"/>
      <c r="L486" s="16"/>
      <c r="M486" s="16"/>
      <c r="N486" s="16"/>
      <c r="O486" s="16"/>
      <c r="P486" s="16"/>
      <c r="Q486" s="16"/>
      <c r="R486" s="16"/>
      <c r="S486" s="16"/>
      <c r="T486" s="16"/>
      <c r="U486" s="16"/>
      <c r="V486" s="16"/>
      <c r="W486" s="16"/>
      <c r="X486" s="16"/>
      <c r="Y486" s="16"/>
      <c r="Z486" s="16"/>
    </row>
    <row r="487">
      <c r="A487" s="16"/>
      <c r="B487" s="16"/>
      <c r="C487" s="17"/>
      <c r="D487" s="17"/>
      <c r="E487" s="17"/>
      <c r="F487" s="17"/>
      <c r="G487" s="17"/>
      <c r="H487" s="17"/>
      <c r="I487" s="16"/>
      <c r="J487" s="16"/>
      <c r="K487" s="16"/>
      <c r="L487" s="16"/>
      <c r="M487" s="16"/>
      <c r="N487" s="16"/>
      <c r="O487" s="16"/>
      <c r="P487" s="16"/>
      <c r="Q487" s="16"/>
      <c r="R487" s="16"/>
      <c r="S487" s="16"/>
      <c r="T487" s="16"/>
      <c r="U487" s="16"/>
      <c r="V487" s="16"/>
      <c r="W487" s="16"/>
      <c r="X487" s="16"/>
      <c r="Y487" s="16"/>
      <c r="Z487" s="16"/>
    </row>
    <row r="488">
      <c r="A488" s="16"/>
      <c r="B488" s="16"/>
      <c r="C488" s="17"/>
      <c r="D488" s="17"/>
      <c r="E488" s="17"/>
      <c r="F488" s="17"/>
      <c r="G488" s="17"/>
      <c r="H488" s="17"/>
      <c r="I488" s="16"/>
      <c r="J488" s="16"/>
      <c r="K488" s="16"/>
      <c r="L488" s="16"/>
      <c r="M488" s="16"/>
      <c r="N488" s="16"/>
      <c r="O488" s="16"/>
      <c r="P488" s="16"/>
      <c r="Q488" s="16"/>
      <c r="R488" s="16"/>
      <c r="S488" s="16"/>
      <c r="T488" s="16"/>
      <c r="U488" s="16"/>
      <c r="V488" s="16"/>
      <c r="W488" s="16"/>
      <c r="X488" s="16"/>
      <c r="Y488" s="16"/>
      <c r="Z488" s="16"/>
    </row>
    <row r="489">
      <c r="A489" s="16"/>
      <c r="B489" s="16"/>
      <c r="C489" s="17"/>
      <c r="D489" s="17"/>
      <c r="E489" s="17"/>
      <c r="F489" s="17"/>
      <c r="G489" s="17"/>
      <c r="H489" s="17"/>
      <c r="I489" s="16"/>
      <c r="J489" s="16"/>
      <c r="K489" s="16"/>
      <c r="L489" s="16"/>
      <c r="M489" s="16"/>
      <c r="N489" s="16"/>
      <c r="O489" s="16"/>
      <c r="P489" s="16"/>
      <c r="Q489" s="16"/>
      <c r="R489" s="16"/>
      <c r="S489" s="16"/>
      <c r="T489" s="16"/>
      <c r="U489" s="16"/>
      <c r="V489" s="16"/>
      <c r="W489" s="16"/>
      <c r="X489" s="16"/>
      <c r="Y489" s="16"/>
      <c r="Z489" s="16"/>
    </row>
    <row r="490">
      <c r="A490" s="16"/>
      <c r="B490" s="16"/>
      <c r="C490" s="17"/>
      <c r="D490" s="17"/>
      <c r="E490" s="17"/>
      <c r="F490" s="17"/>
      <c r="G490" s="17"/>
      <c r="H490" s="17"/>
      <c r="I490" s="16"/>
      <c r="J490" s="16"/>
      <c r="K490" s="16"/>
      <c r="L490" s="16"/>
      <c r="M490" s="16"/>
      <c r="N490" s="16"/>
      <c r="O490" s="16"/>
      <c r="P490" s="16"/>
      <c r="Q490" s="16"/>
      <c r="R490" s="16"/>
      <c r="S490" s="16"/>
      <c r="T490" s="16"/>
      <c r="U490" s="16"/>
      <c r="V490" s="16"/>
      <c r="W490" s="16"/>
      <c r="X490" s="16"/>
      <c r="Y490" s="16"/>
      <c r="Z490" s="16"/>
    </row>
    <row r="491">
      <c r="A491" s="16"/>
      <c r="B491" s="16"/>
      <c r="C491" s="17"/>
      <c r="D491" s="17"/>
      <c r="E491" s="17"/>
      <c r="F491" s="17"/>
      <c r="G491" s="17"/>
      <c r="H491" s="17"/>
      <c r="I491" s="16"/>
      <c r="J491" s="16"/>
      <c r="K491" s="16"/>
      <c r="L491" s="16"/>
      <c r="M491" s="16"/>
      <c r="N491" s="16"/>
      <c r="O491" s="16"/>
      <c r="P491" s="16"/>
      <c r="Q491" s="16"/>
      <c r="R491" s="16"/>
      <c r="S491" s="16"/>
      <c r="T491" s="16"/>
      <c r="U491" s="16"/>
      <c r="V491" s="16"/>
      <c r="W491" s="16"/>
      <c r="X491" s="16"/>
      <c r="Y491" s="16"/>
      <c r="Z491" s="16"/>
    </row>
    <row r="492">
      <c r="A492" s="16"/>
      <c r="B492" s="16"/>
      <c r="C492" s="17"/>
      <c r="D492" s="17"/>
      <c r="E492" s="17"/>
      <c r="F492" s="17"/>
      <c r="G492" s="17"/>
      <c r="H492" s="17"/>
      <c r="I492" s="16"/>
      <c r="J492" s="16"/>
      <c r="K492" s="16"/>
      <c r="L492" s="16"/>
      <c r="M492" s="16"/>
      <c r="N492" s="16"/>
      <c r="O492" s="16"/>
      <c r="P492" s="16"/>
      <c r="Q492" s="16"/>
      <c r="R492" s="16"/>
      <c r="S492" s="16"/>
      <c r="T492" s="16"/>
      <c r="U492" s="16"/>
      <c r="V492" s="16"/>
      <c r="W492" s="16"/>
      <c r="X492" s="16"/>
      <c r="Y492" s="16"/>
      <c r="Z492" s="16"/>
    </row>
    <row r="493">
      <c r="A493" s="16"/>
      <c r="B493" s="16"/>
      <c r="C493" s="17"/>
      <c r="D493" s="17"/>
      <c r="E493" s="17"/>
      <c r="F493" s="17"/>
      <c r="G493" s="17"/>
      <c r="H493" s="17"/>
      <c r="I493" s="16"/>
      <c r="J493" s="16"/>
      <c r="K493" s="16"/>
      <c r="L493" s="16"/>
      <c r="M493" s="16"/>
      <c r="N493" s="16"/>
      <c r="O493" s="16"/>
      <c r="P493" s="16"/>
      <c r="Q493" s="16"/>
      <c r="R493" s="16"/>
      <c r="S493" s="16"/>
      <c r="T493" s="16"/>
      <c r="U493" s="16"/>
      <c r="V493" s="16"/>
      <c r="W493" s="16"/>
      <c r="X493" s="16"/>
      <c r="Y493" s="16"/>
      <c r="Z493" s="16"/>
    </row>
    <row r="494">
      <c r="A494" s="16"/>
      <c r="B494" s="16"/>
      <c r="C494" s="17"/>
      <c r="D494" s="17"/>
      <c r="E494" s="17"/>
      <c r="F494" s="17"/>
      <c r="G494" s="17"/>
      <c r="H494" s="17"/>
      <c r="I494" s="16"/>
      <c r="J494" s="16"/>
      <c r="K494" s="16"/>
      <c r="L494" s="16"/>
      <c r="M494" s="16"/>
      <c r="N494" s="16"/>
      <c r="O494" s="16"/>
      <c r="P494" s="16"/>
      <c r="Q494" s="16"/>
      <c r="R494" s="16"/>
      <c r="S494" s="16"/>
      <c r="T494" s="16"/>
      <c r="U494" s="16"/>
      <c r="V494" s="16"/>
      <c r="W494" s="16"/>
      <c r="X494" s="16"/>
      <c r="Y494" s="16"/>
      <c r="Z494" s="16"/>
    </row>
    <row r="495">
      <c r="A495" s="16"/>
      <c r="B495" s="16"/>
      <c r="C495" s="17"/>
      <c r="D495" s="17"/>
      <c r="E495" s="17"/>
      <c r="F495" s="17"/>
      <c r="G495" s="17"/>
      <c r="H495" s="17"/>
      <c r="I495" s="16"/>
      <c r="J495" s="16"/>
      <c r="K495" s="16"/>
      <c r="L495" s="16"/>
      <c r="M495" s="16"/>
      <c r="N495" s="16"/>
      <c r="O495" s="16"/>
      <c r="P495" s="16"/>
      <c r="Q495" s="16"/>
      <c r="R495" s="16"/>
      <c r="S495" s="16"/>
      <c r="T495" s="16"/>
      <c r="U495" s="16"/>
      <c r="V495" s="16"/>
      <c r="W495" s="16"/>
      <c r="X495" s="16"/>
      <c r="Y495" s="16"/>
      <c r="Z495" s="16"/>
    </row>
    <row r="496">
      <c r="A496" s="16"/>
      <c r="B496" s="16"/>
      <c r="C496" s="17"/>
      <c r="D496" s="17"/>
      <c r="E496" s="17"/>
      <c r="F496" s="17"/>
      <c r="G496" s="17"/>
      <c r="H496" s="17"/>
      <c r="I496" s="16"/>
      <c r="J496" s="16"/>
      <c r="K496" s="16"/>
      <c r="L496" s="16"/>
      <c r="M496" s="16"/>
      <c r="N496" s="16"/>
      <c r="O496" s="16"/>
      <c r="P496" s="16"/>
      <c r="Q496" s="16"/>
      <c r="R496" s="16"/>
      <c r="S496" s="16"/>
      <c r="T496" s="16"/>
      <c r="U496" s="16"/>
      <c r="V496" s="16"/>
      <c r="W496" s="16"/>
      <c r="X496" s="16"/>
      <c r="Y496" s="16"/>
      <c r="Z496" s="16"/>
    </row>
    <row r="497">
      <c r="A497" s="16"/>
      <c r="B497" s="16"/>
      <c r="C497" s="17"/>
      <c r="D497" s="17"/>
      <c r="E497" s="17"/>
      <c r="F497" s="17"/>
      <c r="G497" s="17"/>
      <c r="H497" s="17"/>
      <c r="I497" s="16"/>
      <c r="J497" s="16"/>
      <c r="K497" s="16"/>
      <c r="L497" s="16"/>
      <c r="M497" s="16"/>
      <c r="N497" s="16"/>
      <c r="O497" s="16"/>
      <c r="P497" s="16"/>
      <c r="Q497" s="16"/>
      <c r="R497" s="16"/>
      <c r="S497" s="16"/>
      <c r="T497" s="16"/>
      <c r="U497" s="16"/>
      <c r="V497" s="16"/>
      <c r="W497" s="16"/>
      <c r="X497" s="16"/>
      <c r="Y497" s="16"/>
      <c r="Z497" s="16"/>
    </row>
    <row r="498">
      <c r="A498" s="16"/>
      <c r="B498" s="16"/>
      <c r="C498" s="17"/>
      <c r="D498" s="17"/>
      <c r="E498" s="17"/>
      <c r="F498" s="17"/>
      <c r="G498" s="17"/>
      <c r="H498" s="17"/>
      <c r="I498" s="16"/>
      <c r="J498" s="16"/>
      <c r="K498" s="16"/>
      <c r="L498" s="16"/>
      <c r="M498" s="16"/>
      <c r="N498" s="16"/>
      <c r="O498" s="16"/>
      <c r="P498" s="16"/>
      <c r="Q498" s="16"/>
      <c r="R498" s="16"/>
      <c r="S498" s="16"/>
      <c r="T498" s="16"/>
      <c r="U498" s="16"/>
      <c r="V498" s="16"/>
      <c r="W498" s="16"/>
      <c r="X498" s="16"/>
      <c r="Y498" s="16"/>
      <c r="Z498" s="16"/>
    </row>
    <row r="499">
      <c r="A499" s="16"/>
      <c r="B499" s="16"/>
      <c r="C499" s="17"/>
      <c r="D499" s="17"/>
      <c r="E499" s="17"/>
      <c r="F499" s="17"/>
      <c r="G499" s="17"/>
      <c r="H499" s="17"/>
      <c r="I499" s="16"/>
      <c r="J499" s="16"/>
      <c r="K499" s="16"/>
      <c r="L499" s="16"/>
      <c r="M499" s="16"/>
      <c r="N499" s="16"/>
      <c r="O499" s="16"/>
      <c r="P499" s="16"/>
      <c r="Q499" s="16"/>
      <c r="R499" s="16"/>
      <c r="S499" s="16"/>
      <c r="T499" s="16"/>
      <c r="U499" s="16"/>
      <c r="V499" s="16"/>
      <c r="W499" s="16"/>
      <c r="X499" s="16"/>
      <c r="Y499" s="16"/>
      <c r="Z499" s="16"/>
    </row>
    <row r="500">
      <c r="A500" s="16"/>
      <c r="B500" s="16"/>
      <c r="C500" s="17"/>
      <c r="D500" s="17"/>
      <c r="E500" s="17"/>
      <c r="F500" s="17"/>
      <c r="G500" s="17"/>
      <c r="H500" s="17"/>
      <c r="I500" s="16"/>
      <c r="J500" s="16"/>
      <c r="K500" s="16"/>
      <c r="L500" s="16"/>
      <c r="M500" s="16"/>
      <c r="N500" s="16"/>
      <c r="O500" s="16"/>
      <c r="P500" s="16"/>
      <c r="Q500" s="16"/>
      <c r="R500" s="16"/>
      <c r="S500" s="16"/>
      <c r="T500" s="16"/>
      <c r="U500" s="16"/>
      <c r="V500" s="16"/>
      <c r="W500" s="16"/>
      <c r="X500" s="16"/>
      <c r="Y500" s="16"/>
      <c r="Z500" s="16"/>
    </row>
    <row r="501">
      <c r="A501" s="16"/>
      <c r="B501" s="16"/>
      <c r="C501" s="17"/>
      <c r="D501" s="17"/>
      <c r="E501" s="17"/>
      <c r="F501" s="17"/>
      <c r="G501" s="17"/>
      <c r="H501" s="17"/>
      <c r="I501" s="16"/>
      <c r="J501" s="16"/>
      <c r="K501" s="16"/>
      <c r="L501" s="16"/>
      <c r="M501" s="16"/>
      <c r="N501" s="16"/>
      <c r="O501" s="16"/>
      <c r="P501" s="16"/>
      <c r="Q501" s="16"/>
      <c r="R501" s="16"/>
      <c r="S501" s="16"/>
      <c r="T501" s="16"/>
      <c r="U501" s="16"/>
      <c r="V501" s="16"/>
      <c r="W501" s="16"/>
      <c r="X501" s="16"/>
      <c r="Y501" s="16"/>
      <c r="Z501" s="16"/>
    </row>
    <row r="502">
      <c r="A502" s="16"/>
      <c r="B502" s="16"/>
      <c r="C502" s="17"/>
      <c r="D502" s="17"/>
      <c r="E502" s="17"/>
      <c r="F502" s="17"/>
      <c r="G502" s="17"/>
      <c r="H502" s="17"/>
      <c r="I502" s="16"/>
      <c r="J502" s="16"/>
      <c r="K502" s="16"/>
      <c r="L502" s="16"/>
      <c r="M502" s="16"/>
      <c r="N502" s="16"/>
      <c r="O502" s="16"/>
      <c r="P502" s="16"/>
      <c r="Q502" s="16"/>
      <c r="R502" s="16"/>
      <c r="S502" s="16"/>
      <c r="T502" s="16"/>
      <c r="U502" s="16"/>
      <c r="V502" s="16"/>
      <c r="W502" s="16"/>
      <c r="X502" s="16"/>
      <c r="Y502" s="16"/>
      <c r="Z502" s="16"/>
    </row>
    <row r="503">
      <c r="A503" s="16"/>
      <c r="B503" s="16"/>
      <c r="C503" s="17"/>
      <c r="D503" s="17"/>
      <c r="E503" s="17"/>
      <c r="F503" s="17"/>
      <c r="G503" s="17"/>
      <c r="H503" s="17"/>
      <c r="I503" s="16"/>
      <c r="J503" s="16"/>
      <c r="K503" s="16"/>
      <c r="L503" s="16"/>
      <c r="M503" s="16"/>
      <c r="N503" s="16"/>
      <c r="O503" s="16"/>
      <c r="P503" s="16"/>
      <c r="Q503" s="16"/>
      <c r="R503" s="16"/>
      <c r="S503" s="16"/>
      <c r="T503" s="16"/>
      <c r="U503" s="16"/>
      <c r="V503" s="16"/>
      <c r="W503" s="16"/>
      <c r="X503" s="16"/>
      <c r="Y503" s="16"/>
      <c r="Z503" s="16"/>
    </row>
    <row r="504">
      <c r="A504" s="16"/>
      <c r="B504" s="16"/>
      <c r="C504" s="17"/>
      <c r="D504" s="17"/>
      <c r="E504" s="17"/>
      <c r="F504" s="17"/>
      <c r="G504" s="17"/>
      <c r="H504" s="17"/>
      <c r="I504" s="16"/>
      <c r="J504" s="16"/>
      <c r="K504" s="16"/>
      <c r="L504" s="16"/>
      <c r="M504" s="16"/>
      <c r="N504" s="16"/>
      <c r="O504" s="16"/>
      <c r="P504" s="16"/>
      <c r="Q504" s="16"/>
      <c r="R504" s="16"/>
      <c r="S504" s="16"/>
      <c r="T504" s="16"/>
      <c r="U504" s="16"/>
      <c r="V504" s="16"/>
      <c r="W504" s="16"/>
      <c r="X504" s="16"/>
      <c r="Y504" s="16"/>
      <c r="Z504" s="16"/>
    </row>
    <row r="505">
      <c r="A505" s="16"/>
      <c r="B505" s="16"/>
      <c r="C505" s="17"/>
      <c r="D505" s="17"/>
      <c r="E505" s="17"/>
      <c r="F505" s="17"/>
      <c r="G505" s="17"/>
      <c r="H505" s="17"/>
      <c r="I505" s="16"/>
      <c r="J505" s="16"/>
      <c r="K505" s="16"/>
      <c r="L505" s="16"/>
      <c r="M505" s="16"/>
      <c r="N505" s="16"/>
      <c r="O505" s="16"/>
      <c r="P505" s="16"/>
      <c r="Q505" s="16"/>
      <c r="R505" s="16"/>
      <c r="S505" s="16"/>
      <c r="T505" s="16"/>
      <c r="U505" s="16"/>
      <c r="V505" s="16"/>
      <c r="W505" s="16"/>
      <c r="X505" s="16"/>
      <c r="Y505" s="16"/>
      <c r="Z505" s="16"/>
    </row>
    <row r="506">
      <c r="A506" s="16"/>
      <c r="B506" s="16"/>
      <c r="C506" s="17"/>
      <c r="D506" s="17"/>
      <c r="E506" s="17"/>
      <c r="F506" s="17"/>
      <c r="G506" s="17"/>
      <c r="H506" s="17"/>
      <c r="I506" s="16"/>
      <c r="J506" s="16"/>
      <c r="K506" s="16"/>
      <c r="L506" s="16"/>
      <c r="M506" s="16"/>
      <c r="N506" s="16"/>
      <c r="O506" s="16"/>
      <c r="P506" s="16"/>
      <c r="Q506" s="16"/>
      <c r="R506" s="16"/>
      <c r="S506" s="16"/>
      <c r="T506" s="16"/>
      <c r="U506" s="16"/>
      <c r="V506" s="16"/>
      <c r="W506" s="16"/>
      <c r="X506" s="16"/>
      <c r="Y506" s="16"/>
      <c r="Z506" s="16"/>
    </row>
    <row r="507">
      <c r="A507" s="16"/>
      <c r="B507" s="16"/>
      <c r="C507" s="17"/>
      <c r="D507" s="17"/>
      <c r="E507" s="17"/>
      <c r="F507" s="17"/>
      <c r="G507" s="17"/>
      <c r="H507" s="17"/>
      <c r="I507" s="16"/>
      <c r="J507" s="16"/>
      <c r="K507" s="16"/>
      <c r="L507" s="16"/>
      <c r="M507" s="16"/>
      <c r="N507" s="16"/>
      <c r="O507" s="16"/>
      <c r="P507" s="16"/>
      <c r="Q507" s="16"/>
      <c r="R507" s="16"/>
      <c r="S507" s="16"/>
      <c r="T507" s="16"/>
      <c r="U507" s="16"/>
      <c r="V507" s="16"/>
      <c r="W507" s="16"/>
      <c r="X507" s="16"/>
      <c r="Y507" s="16"/>
      <c r="Z507" s="16"/>
    </row>
    <row r="508">
      <c r="A508" s="16"/>
      <c r="B508" s="16"/>
      <c r="C508" s="17"/>
      <c r="D508" s="17"/>
      <c r="E508" s="17"/>
      <c r="F508" s="17"/>
      <c r="G508" s="17"/>
      <c r="H508" s="17"/>
      <c r="I508" s="16"/>
      <c r="J508" s="16"/>
      <c r="K508" s="16"/>
      <c r="L508" s="16"/>
      <c r="M508" s="16"/>
      <c r="N508" s="16"/>
      <c r="O508" s="16"/>
      <c r="P508" s="16"/>
      <c r="Q508" s="16"/>
      <c r="R508" s="16"/>
      <c r="S508" s="16"/>
      <c r="T508" s="16"/>
      <c r="U508" s="16"/>
      <c r="V508" s="16"/>
      <c r="W508" s="16"/>
      <c r="X508" s="16"/>
      <c r="Y508" s="16"/>
      <c r="Z508" s="16"/>
    </row>
    <row r="509">
      <c r="A509" s="16"/>
      <c r="B509" s="16"/>
      <c r="C509" s="17"/>
      <c r="D509" s="17"/>
      <c r="E509" s="17"/>
      <c r="F509" s="17"/>
      <c r="G509" s="17"/>
      <c r="H509" s="17"/>
      <c r="I509" s="16"/>
      <c r="J509" s="16"/>
      <c r="K509" s="16"/>
      <c r="L509" s="16"/>
      <c r="M509" s="16"/>
      <c r="N509" s="16"/>
      <c r="O509" s="16"/>
      <c r="P509" s="16"/>
      <c r="Q509" s="16"/>
      <c r="R509" s="16"/>
      <c r="S509" s="16"/>
      <c r="T509" s="16"/>
      <c r="U509" s="16"/>
      <c r="V509" s="16"/>
      <c r="W509" s="16"/>
      <c r="X509" s="16"/>
      <c r="Y509" s="16"/>
      <c r="Z509" s="16"/>
    </row>
    <row r="510">
      <c r="A510" s="16"/>
      <c r="B510" s="16"/>
      <c r="C510" s="17"/>
      <c r="D510" s="17"/>
      <c r="E510" s="17"/>
      <c r="F510" s="17"/>
      <c r="G510" s="17"/>
      <c r="H510" s="17"/>
      <c r="I510" s="16"/>
      <c r="J510" s="16"/>
      <c r="K510" s="16"/>
      <c r="L510" s="16"/>
      <c r="M510" s="16"/>
      <c r="N510" s="16"/>
      <c r="O510" s="16"/>
      <c r="P510" s="16"/>
      <c r="Q510" s="16"/>
      <c r="R510" s="16"/>
      <c r="S510" s="16"/>
      <c r="T510" s="16"/>
      <c r="U510" s="16"/>
      <c r="V510" s="16"/>
      <c r="W510" s="16"/>
      <c r="X510" s="16"/>
      <c r="Y510" s="16"/>
      <c r="Z510" s="16"/>
    </row>
    <row r="511">
      <c r="A511" s="16"/>
      <c r="B511" s="16"/>
      <c r="C511" s="17"/>
      <c r="D511" s="17"/>
      <c r="E511" s="17"/>
      <c r="F511" s="17"/>
      <c r="G511" s="17"/>
      <c r="H511" s="17"/>
      <c r="I511" s="16"/>
      <c r="J511" s="16"/>
      <c r="K511" s="16"/>
      <c r="L511" s="16"/>
      <c r="M511" s="16"/>
      <c r="N511" s="16"/>
      <c r="O511" s="16"/>
      <c r="P511" s="16"/>
      <c r="Q511" s="16"/>
      <c r="R511" s="16"/>
      <c r="S511" s="16"/>
      <c r="T511" s="16"/>
      <c r="U511" s="16"/>
      <c r="V511" s="16"/>
      <c r="W511" s="16"/>
      <c r="X511" s="16"/>
      <c r="Y511" s="16"/>
      <c r="Z511" s="16"/>
    </row>
    <row r="512">
      <c r="A512" s="16"/>
      <c r="B512" s="16"/>
      <c r="C512" s="17"/>
      <c r="D512" s="17"/>
      <c r="E512" s="17"/>
      <c r="F512" s="17"/>
      <c r="G512" s="17"/>
      <c r="H512" s="17"/>
      <c r="I512" s="16"/>
      <c r="J512" s="16"/>
      <c r="K512" s="16"/>
      <c r="L512" s="16"/>
      <c r="M512" s="16"/>
      <c r="N512" s="16"/>
      <c r="O512" s="16"/>
      <c r="P512" s="16"/>
      <c r="Q512" s="16"/>
      <c r="R512" s="16"/>
      <c r="S512" s="16"/>
      <c r="T512" s="16"/>
      <c r="U512" s="16"/>
      <c r="V512" s="16"/>
      <c r="W512" s="16"/>
      <c r="X512" s="16"/>
      <c r="Y512" s="16"/>
      <c r="Z512" s="16"/>
    </row>
    <row r="513">
      <c r="A513" s="16"/>
      <c r="B513" s="16"/>
      <c r="C513" s="17"/>
      <c r="D513" s="17"/>
      <c r="E513" s="17"/>
      <c r="F513" s="17"/>
      <c r="G513" s="17"/>
      <c r="H513" s="17"/>
      <c r="I513" s="16"/>
      <c r="J513" s="16"/>
      <c r="K513" s="16"/>
      <c r="L513" s="16"/>
      <c r="M513" s="16"/>
      <c r="N513" s="16"/>
      <c r="O513" s="16"/>
      <c r="P513" s="16"/>
      <c r="Q513" s="16"/>
      <c r="R513" s="16"/>
      <c r="S513" s="16"/>
      <c r="T513" s="16"/>
      <c r="U513" s="16"/>
      <c r="V513" s="16"/>
      <c r="W513" s="16"/>
      <c r="X513" s="16"/>
      <c r="Y513" s="16"/>
      <c r="Z513" s="16"/>
    </row>
    <row r="514">
      <c r="A514" s="16"/>
      <c r="B514" s="16"/>
      <c r="C514" s="17"/>
      <c r="D514" s="17"/>
      <c r="E514" s="17"/>
      <c r="F514" s="17"/>
      <c r="G514" s="17"/>
      <c r="H514" s="17"/>
      <c r="I514" s="16"/>
      <c r="J514" s="16"/>
      <c r="K514" s="16"/>
      <c r="L514" s="16"/>
      <c r="M514" s="16"/>
      <c r="N514" s="16"/>
      <c r="O514" s="16"/>
      <c r="P514" s="16"/>
      <c r="Q514" s="16"/>
      <c r="R514" s="16"/>
      <c r="S514" s="16"/>
      <c r="T514" s="16"/>
      <c r="U514" s="16"/>
      <c r="V514" s="16"/>
      <c r="W514" s="16"/>
      <c r="X514" s="16"/>
      <c r="Y514" s="16"/>
      <c r="Z514" s="16"/>
    </row>
    <row r="515">
      <c r="A515" s="16"/>
      <c r="B515" s="16"/>
      <c r="C515" s="17"/>
      <c r="D515" s="17"/>
      <c r="E515" s="17"/>
      <c r="F515" s="17"/>
      <c r="G515" s="17"/>
      <c r="H515" s="17"/>
      <c r="I515" s="16"/>
      <c r="J515" s="16"/>
      <c r="K515" s="16"/>
      <c r="L515" s="16"/>
      <c r="M515" s="16"/>
      <c r="N515" s="16"/>
      <c r="O515" s="16"/>
      <c r="P515" s="16"/>
      <c r="Q515" s="16"/>
      <c r="R515" s="16"/>
      <c r="S515" s="16"/>
      <c r="T515" s="16"/>
      <c r="U515" s="16"/>
      <c r="V515" s="16"/>
      <c r="W515" s="16"/>
      <c r="X515" s="16"/>
      <c r="Y515" s="16"/>
      <c r="Z515" s="16"/>
    </row>
    <row r="516">
      <c r="A516" s="16"/>
      <c r="B516" s="16"/>
      <c r="C516" s="17"/>
      <c r="D516" s="17"/>
      <c r="E516" s="17"/>
      <c r="F516" s="17"/>
      <c r="G516" s="17"/>
      <c r="H516" s="17"/>
      <c r="I516" s="16"/>
      <c r="J516" s="16"/>
      <c r="K516" s="16"/>
      <c r="L516" s="16"/>
      <c r="M516" s="16"/>
      <c r="N516" s="16"/>
      <c r="O516" s="16"/>
      <c r="P516" s="16"/>
      <c r="Q516" s="16"/>
      <c r="R516" s="16"/>
      <c r="S516" s="16"/>
      <c r="T516" s="16"/>
      <c r="U516" s="16"/>
      <c r="V516" s="16"/>
      <c r="W516" s="16"/>
      <c r="X516" s="16"/>
      <c r="Y516" s="16"/>
      <c r="Z516" s="16"/>
    </row>
    <row r="517">
      <c r="A517" s="16"/>
      <c r="B517" s="16"/>
      <c r="C517" s="17"/>
      <c r="D517" s="17"/>
      <c r="E517" s="17"/>
      <c r="F517" s="17"/>
      <c r="G517" s="17"/>
      <c r="H517" s="17"/>
      <c r="I517" s="16"/>
      <c r="J517" s="16"/>
      <c r="K517" s="16"/>
      <c r="L517" s="16"/>
      <c r="M517" s="16"/>
      <c r="N517" s="16"/>
      <c r="O517" s="16"/>
      <c r="P517" s="16"/>
      <c r="Q517" s="16"/>
      <c r="R517" s="16"/>
      <c r="S517" s="16"/>
      <c r="T517" s="16"/>
      <c r="U517" s="16"/>
      <c r="V517" s="16"/>
      <c r="W517" s="16"/>
      <c r="X517" s="16"/>
      <c r="Y517" s="16"/>
      <c r="Z517" s="16"/>
    </row>
    <row r="518">
      <c r="A518" s="16"/>
      <c r="B518" s="16"/>
      <c r="C518" s="17"/>
      <c r="D518" s="17"/>
      <c r="E518" s="17"/>
      <c r="F518" s="17"/>
      <c r="G518" s="17"/>
      <c r="H518" s="17"/>
      <c r="I518" s="16"/>
      <c r="J518" s="16"/>
      <c r="K518" s="16"/>
      <c r="L518" s="16"/>
      <c r="M518" s="16"/>
      <c r="N518" s="16"/>
      <c r="O518" s="16"/>
      <c r="P518" s="16"/>
      <c r="Q518" s="16"/>
      <c r="R518" s="16"/>
      <c r="S518" s="16"/>
      <c r="T518" s="16"/>
      <c r="U518" s="16"/>
      <c r="V518" s="16"/>
      <c r="W518" s="16"/>
      <c r="X518" s="16"/>
      <c r="Y518" s="16"/>
      <c r="Z518" s="16"/>
    </row>
    <row r="519">
      <c r="A519" s="16"/>
      <c r="B519" s="16"/>
      <c r="C519" s="17"/>
      <c r="D519" s="17"/>
      <c r="E519" s="17"/>
      <c r="F519" s="17"/>
      <c r="G519" s="17"/>
      <c r="H519" s="17"/>
      <c r="I519" s="16"/>
      <c r="J519" s="16"/>
      <c r="K519" s="16"/>
      <c r="L519" s="16"/>
      <c r="M519" s="16"/>
      <c r="N519" s="16"/>
      <c r="O519" s="16"/>
      <c r="P519" s="16"/>
      <c r="Q519" s="16"/>
      <c r="R519" s="16"/>
      <c r="S519" s="16"/>
      <c r="T519" s="16"/>
      <c r="U519" s="16"/>
      <c r="V519" s="16"/>
      <c r="W519" s="16"/>
      <c r="X519" s="16"/>
      <c r="Y519" s="16"/>
      <c r="Z519" s="16"/>
    </row>
    <row r="520">
      <c r="A520" s="16"/>
      <c r="B520" s="16"/>
      <c r="C520" s="17"/>
      <c r="D520" s="17"/>
      <c r="E520" s="17"/>
      <c r="F520" s="17"/>
      <c r="G520" s="17"/>
      <c r="H520" s="17"/>
      <c r="I520" s="16"/>
      <c r="J520" s="16"/>
      <c r="K520" s="16"/>
      <c r="L520" s="16"/>
      <c r="M520" s="16"/>
      <c r="N520" s="16"/>
      <c r="O520" s="16"/>
      <c r="P520" s="16"/>
      <c r="Q520" s="16"/>
      <c r="R520" s="16"/>
      <c r="S520" s="16"/>
      <c r="T520" s="16"/>
      <c r="U520" s="16"/>
      <c r="V520" s="16"/>
      <c r="W520" s="16"/>
      <c r="X520" s="16"/>
      <c r="Y520" s="16"/>
      <c r="Z520" s="16"/>
    </row>
    <row r="521">
      <c r="A521" s="16"/>
      <c r="B521" s="16"/>
      <c r="C521" s="17"/>
      <c r="D521" s="17"/>
      <c r="E521" s="17"/>
      <c r="F521" s="17"/>
      <c r="G521" s="17"/>
      <c r="H521" s="17"/>
      <c r="I521" s="16"/>
      <c r="J521" s="16"/>
      <c r="K521" s="16"/>
      <c r="L521" s="16"/>
      <c r="M521" s="16"/>
      <c r="N521" s="16"/>
      <c r="O521" s="16"/>
      <c r="P521" s="16"/>
      <c r="Q521" s="16"/>
      <c r="R521" s="16"/>
      <c r="S521" s="16"/>
      <c r="T521" s="16"/>
      <c r="U521" s="16"/>
      <c r="V521" s="16"/>
      <c r="W521" s="16"/>
      <c r="X521" s="16"/>
      <c r="Y521" s="16"/>
      <c r="Z521" s="16"/>
    </row>
    <row r="522">
      <c r="A522" s="16"/>
      <c r="B522" s="16"/>
      <c r="C522" s="17"/>
      <c r="D522" s="17"/>
      <c r="E522" s="17"/>
      <c r="F522" s="17"/>
      <c r="G522" s="17"/>
      <c r="H522" s="17"/>
      <c r="I522" s="16"/>
      <c r="J522" s="16"/>
      <c r="K522" s="16"/>
      <c r="L522" s="16"/>
      <c r="M522" s="16"/>
      <c r="N522" s="16"/>
      <c r="O522" s="16"/>
      <c r="P522" s="16"/>
      <c r="Q522" s="16"/>
      <c r="R522" s="16"/>
      <c r="S522" s="16"/>
      <c r="T522" s="16"/>
      <c r="U522" s="16"/>
      <c r="V522" s="16"/>
      <c r="W522" s="16"/>
      <c r="X522" s="16"/>
      <c r="Y522" s="16"/>
      <c r="Z522" s="16"/>
    </row>
    <row r="523">
      <c r="A523" s="16"/>
      <c r="B523" s="16"/>
      <c r="C523" s="17"/>
      <c r="D523" s="17"/>
      <c r="E523" s="17"/>
      <c r="F523" s="17"/>
      <c r="G523" s="17"/>
      <c r="H523" s="17"/>
      <c r="I523" s="16"/>
      <c r="J523" s="16"/>
      <c r="K523" s="16"/>
      <c r="L523" s="16"/>
      <c r="M523" s="16"/>
      <c r="N523" s="16"/>
      <c r="O523" s="16"/>
      <c r="P523" s="16"/>
      <c r="Q523" s="16"/>
      <c r="R523" s="16"/>
      <c r="S523" s="16"/>
      <c r="T523" s="16"/>
      <c r="U523" s="16"/>
      <c r="V523" s="16"/>
      <c r="W523" s="16"/>
      <c r="X523" s="16"/>
      <c r="Y523" s="16"/>
      <c r="Z523" s="16"/>
    </row>
    <row r="524">
      <c r="A524" s="16"/>
      <c r="B524" s="16"/>
      <c r="C524" s="17"/>
      <c r="D524" s="17"/>
      <c r="E524" s="17"/>
      <c r="F524" s="17"/>
      <c r="G524" s="17"/>
      <c r="H524" s="17"/>
      <c r="I524" s="16"/>
      <c r="J524" s="16"/>
      <c r="K524" s="16"/>
      <c r="L524" s="16"/>
      <c r="M524" s="16"/>
      <c r="N524" s="16"/>
      <c r="O524" s="16"/>
      <c r="P524" s="16"/>
      <c r="Q524" s="16"/>
      <c r="R524" s="16"/>
      <c r="S524" s="16"/>
      <c r="T524" s="16"/>
      <c r="U524" s="16"/>
      <c r="V524" s="16"/>
      <c r="W524" s="16"/>
      <c r="X524" s="16"/>
      <c r="Y524" s="16"/>
      <c r="Z524" s="16"/>
    </row>
    <row r="525">
      <c r="A525" s="16"/>
      <c r="B525" s="16"/>
      <c r="C525" s="17"/>
      <c r="D525" s="17"/>
      <c r="E525" s="17"/>
      <c r="F525" s="17"/>
      <c r="G525" s="17"/>
      <c r="H525" s="17"/>
      <c r="I525" s="16"/>
      <c r="J525" s="16"/>
      <c r="K525" s="16"/>
      <c r="L525" s="16"/>
      <c r="M525" s="16"/>
      <c r="N525" s="16"/>
      <c r="O525" s="16"/>
      <c r="P525" s="16"/>
      <c r="Q525" s="16"/>
      <c r="R525" s="16"/>
      <c r="S525" s="16"/>
      <c r="T525" s="16"/>
      <c r="U525" s="16"/>
      <c r="V525" s="16"/>
      <c r="W525" s="16"/>
      <c r="X525" s="16"/>
      <c r="Y525" s="16"/>
      <c r="Z525" s="16"/>
    </row>
    <row r="526">
      <c r="A526" s="16"/>
      <c r="B526" s="16"/>
      <c r="C526" s="17"/>
      <c r="D526" s="17"/>
      <c r="E526" s="17"/>
      <c r="F526" s="17"/>
      <c r="G526" s="17"/>
      <c r="H526" s="17"/>
      <c r="I526" s="16"/>
      <c r="J526" s="16"/>
      <c r="K526" s="16"/>
      <c r="L526" s="16"/>
      <c r="M526" s="16"/>
      <c r="N526" s="16"/>
      <c r="O526" s="16"/>
      <c r="P526" s="16"/>
      <c r="Q526" s="16"/>
      <c r="R526" s="16"/>
      <c r="S526" s="16"/>
      <c r="T526" s="16"/>
      <c r="U526" s="16"/>
      <c r="V526" s="16"/>
      <c r="W526" s="16"/>
      <c r="X526" s="16"/>
      <c r="Y526" s="16"/>
      <c r="Z526" s="16"/>
    </row>
    <row r="527">
      <c r="A527" s="16"/>
      <c r="B527" s="16"/>
      <c r="C527" s="17"/>
      <c r="D527" s="17"/>
      <c r="E527" s="17"/>
      <c r="F527" s="17"/>
      <c r="G527" s="17"/>
      <c r="H527" s="17"/>
      <c r="I527" s="16"/>
      <c r="J527" s="16"/>
      <c r="K527" s="16"/>
      <c r="L527" s="16"/>
      <c r="M527" s="16"/>
      <c r="N527" s="16"/>
      <c r="O527" s="16"/>
      <c r="P527" s="16"/>
      <c r="Q527" s="16"/>
      <c r="R527" s="16"/>
      <c r="S527" s="16"/>
      <c r="T527" s="16"/>
      <c r="U527" s="16"/>
      <c r="V527" s="16"/>
      <c r="W527" s="16"/>
      <c r="X527" s="16"/>
      <c r="Y527" s="16"/>
      <c r="Z527" s="16"/>
    </row>
    <row r="528">
      <c r="A528" s="16"/>
      <c r="B528" s="16"/>
      <c r="C528" s="17"/>
      <c r="D528" s="17"/>
      <c r="E528" s="17"/>
      <c r="F528" s="17"/>
      <c r="G528" s="17"/>
      <c r="H528" s="17"/>
      <c r="I528" s="16"/>
      <c r="J528" s="16"/>
      <c r="K528" s="16"/>
      <c r="L528" s="16"/>
      <c r="M528" s="16"/>
      <c r="N528" s="16"/>
      <c r="O528" s="16"/>
      <c r="P528" s="16"/>
      <c r="Q528" s="16"/>
      <c r="R528" s="16"/>
      <c r="S528" s="16"/>
      <c r="T528" s="16"/>
      <c r="U528" s="16"/>
      <c r="V528" s="16"/>
      <c r="W528" s="16"/>
      <c r="X528" s="16"/>
      <c r="Y528" s="16"/>
      <c r="Z528" s="16"/>
    </row>
    <row r="529">
      <c r="A529" s="16"/>
      <c r="B529" s="16"/>
      <c r="C529" s="17"/>
      <c r="D529" s="17"/>
      <c r="E529" s="17"/>
      <c r="F529" s="17"/>
      <c r="G529" s="17"/>
      <c r="H529" s="17"/>
      <c r="I529" s="16"/>
      <c r="J529" s="16"/>
      <c r="K529" s="16"/>
      <c r="L529" s="16"/>
      <c r="M529" s="16"/>
      <c r="N529" s="16"/>
      <c r="O529" s="16"/>
      <c r="P529" s="16"/>
      <c r="Q529" s="16"/>
      <c r="R529" s="16"/>
      <c r="S529" s="16"/>
      <c r="T529" s="16"/>
      <c r="U529" s="16"/>
      <c r="V529" s="16"/>
      <c r="W529" s="16"/>
      <c r="X529" s="16"/>
      <c r="Y529" s="16"/>
      <c r="Z529" s="16"/>
    </row>
    <row r="530">
      <c r="A530" s="16"/>
      <c r="B530" s="16"/>
      <c r="C530" s="17"/>
      <c r="D530" s="17"/>
      <c r="E530" s="17"/>
      <c r="F530" s="17"/>
      <c r="G530" s="17"/>
      <c r="H530" s="17"/>
      <c r="I530" s="16"/>
      <c r="J530" s="16"/>
      <c r="K530" s="16"/>
      <c r="L530" s="16"/>
      <c r="M530" s="16"/>
      <c r="N530" s="16"/>
      <c r="O530" s="16"/>
      <c r="P530" s="16"/>
      <c r="Q530" s="16"/>
      <c r="R530" s="16"/>
      <c r="S530" s="16"/>
      <c r="T530" s="16"/>
      <c r="U530" s="16"/>
      <c r="V530" s="16"/>
      <c r="W530" s="16"/>
      <c r="X530" s="16"/>
      <c r="Y530" s="16"/>
      <c r="Z530" s="16"/>
    </row>
    <row r="531">
      <c r="A531" s="16"/>
      <c r="B531" s="16"/>
      <c r="C531" s="17"/>
      <c r="D531" s="17"/>
      <c r="E531" s="17"/>
      <c r="F531" s="17"/>
      <c r="G531" s="17"/>
      <c r="H531" s="17"/>
      <c r="I531" s="16"/>
      <c r="J531" s="16"/>
      <c r="K531" s="16"/>
      <c r="L531" s="16"/>
      <c r="M531" s="16"/>
      <c r="N531" s="16"/>
      <c r="O531" s="16"/>
      <c r="P531" s="16"/>
      <c r="Q531" s="16"/>
      <c r="R531" s="16"/>
      <c r="S531" s="16"/>
      <c r="T531" s="16"/>
      <c r="U531" s="16"/>
      <c r="V531" s="16"/>
      <c r="W531" s="16"/>
      <c r="X531" s="16"/>
      <c r="Y531" s="16"/>
      <c r="Z531" s="16"/>
    </row>
    <row r="532">
      <c r="A532" s="16"/>
      <c r="B532" s="16"/>
      <c r="C532" s="17"/>
      <c r="D532" s="17"/>
      <c r="E532" s="17"/>
      <c r="F532" s="17"/>
      <c r="G532" s="17"/>
      <c r="H532" s="17"/>
      <c r="I532" s="16"/>
      <c r="J532" s="16"/>
      <c r="K532" s="16"/>
      <c r="L532" s="16"/>
      <c r="M532" s="16"/>
      <c r="N532" s="16"/>
      <c r="O532" s="16"/>
      <c r="P532" s="16"/>
      <c r="Q532" s="16"/>
      <c r="R532" s="16"/>
      <c r="S532" s="16"/>
      <c r="T532" s="16"/>
      <c r="U532" s="16"/>
      <c r="V532" s="16"/>
      <c r="W532" s="16"/>
      <c r="X532" s="16"/>
      <c r="Y532" s="16"/>
      <c r="Z532" s="16"/>
    </row>
    <row r="533">
      <c r="A533" s="16"/>
      <c r="B533" s="16"/>
      <c r="C533" s="17"/>
      <c r="D533" s="17"/>
      <c r="E533" s="17"/>
      <c r="F533" s="17"/>
      <c r="G533" s="17"/>
      <c r="H533" s="17"/>
      <c r="I533" s="16"/>
      <c r="J533" s="16"/>
      <c r="K533" s="16"/>
      <c r="L533" s="16"/>
      <c r="M533" s="16"/>
      <c r="N533" s="16"/>
      <c r="O533" s="16"/>
      <c r="P533" s="16"/>
      <c r="Q533" s="16"/>
      <c r="R533" s="16"/>
      <c r="S533" s="16"/>
      <c r="T533" s="16"/>
      <c r="U533" s="16"/>
      <c r="V533" s="16"/>
      <c r="W533" s="16"/>
      <c r="X533" s="16"/>
      <c r="Y533" s="16"/>
      <c r="Z533" s="16"/>
    </row>
    <row r="534">
      <c r="A534" s="16"/>
      <c r="B534" s="16"/>
      <c r="C534" s="17"/>
      <c r="D534" s="17"/>
      <c r="E534" s="17"/>
      <c r="F534" s="17"/>
      <c r="G534" s="17"/>
      <c r="H534" s="17"/>
      <c r="I534" s="16"/>
      <c r="J534" s="16"/>
      <c r="K534" s="16"/>
      <c r="L534" s="16"/>
      <c r="M534" s="16"/>
      <c r="N534" s="16"/>
      <c r="O534" s="16"/>
      <c r="P534" s="16"/>
      <c r="Q534" s="16"/>
      <c r="R534" s="16"/>
      <c r="S534" s="16"/>
      <c r="T534" s="16"/>
      <c r="U534" s="16"/>
      <c r="V534" s="16"/>
      <c r="W534" s="16"/>
      <c r="X534" s="16"/>
      <c r="Y534" s="16"/>
      <c r="Z534" s="16"/>
    </row>
    <row r="535">
      <c r="A535" s="16"/>
      <c r="B535" s="16"/>
      <c r="C535" s="17"/>
      <c r="D535" s="17"/>
      <c r="E535" s="17"/>
      <c r="F535" s="17"/>
      <c r="G535" s="17"/>
      <c r="H535" s="17"/>
      <c r="I535" s="16"/>
      <c r="J535" s="16"/>
      <c r="K535" s="16"/>
      <c r="L535" s="16"/>
      <c r="M535" s="16"/>
      <c r="N535" s="16"/>
      <c r="O535" s="16"/>
      <c r="P535" s="16"/>
      <c r="Q535" s="16"/>
      <c r="R535" s="16"/>
      <c r="S535" s="16"/>
      <c r="T535" s="16"/>
      <c r="U535" s="16"/>
      <c r="V535" s="16"/>
      <c r="W535" s="16"/>
      <c r="X535" s="16"/>
      <c r="Y535" s="16"/>
      <c r="Z535" s="16"/>
    </row>
    <row r="536">
      <c r="A536" s="16"/>
      <c r="B536" s="16"/>
      <c r="C536" s="17"/>
      <c r="D536" s="17"/>
      <c r="E536" s="17"/>
      <c r="F536" s="17"/>
      <c r="G536" s="17"/>
      <c r="H536" s="17"/>
      <c r="I536" s="16"/>
      <c r="J536" s="16"/>
      <c r="K536" s="16"/>
      <c r="L536" s="16"/>
      <c r="M536" s="16"/>
      <c r="N536" s="16"/>
      <c r="O536" s="16"/>
      <c r="P536" s="16"/>
      <c r="Q536" s="16"/>
      <c r="R536" s="16"/>
      <c r="S536" s="16"/>
      <c r="T536" s="16"/>
      <c r="U536" s="16"/>
      <c r="V536" s="16"/>
      <c r="W536" s="16"/>
      <c r="X536" s="16"/>
      <c r="Y536" s="16"/>
      <c r="Z536" s="16"/>
    </row>
    <row r="537">
      <c r="A537" s="16"/>
      <c r="B537" s="16"/>
      <c r="C537" s="17"/>
      <c r="D537" s="17"/>
      <c r="E537" s="17"/>
      <c r="F537" s="17"/>
      <c r="G537" s="17"/>
      <c r="H537" s="17"/>
      <c r="I537" s="16"/>
      <c r="J537" s="16"/>
      <c r="K537" s="16"/>
      <c r="L537" s="16"/>
      <c r="M537" s="16"/>
      <c r="N537" s="16"/>
      <c r="O537" s="16"/>
      <c r="P537" s="16"/>
      <c r="Q537" s="16"/>
      <c r="R537" s="16"/>
      <c r="S537" s="16"/>
      <c r="T537" s="16"/>
      <c r="U537" s="16"/>
      <c r="V537" s="16"/>
      <c r="W537" s="16"/>
      <c r="X537" s="16"/>
      <c r="Y537" s="16"/>
      <c r="Z537" s="16"/>
    </row>
    <row r="538">
      <c r="A538" s="16"/>
      <c r="B538" s="16"/>
      <c r="C538" s="17"/>
      <c r="D538" s="17"/>
      <c r="E538" s="17"/>
      <c r="F538" s="17"/>
      <c r="G538" s="17"/>
      <c r="H538" s="17"/>
      <c r="I538" s="16"/>
      <c r="J538" s="16"/>
      <c r="K538" s="16"/>
      <c r="L538" s="16"/>
      <c r="M538" s="16"/>
      <c r="N538" s="16"/>
      <c r="O538" s="16"/>
      <c r="P538" s="16"/>
      <c r="Q538" s="16"/>
      <c r="R538" s="16"/>
      <c r="S538" s="16"/>
      <c r="T538" s="16"/>
      <c r="U538" s="16"/>
      <c r="V538" s="16"/>
      <c r="W538" s="16"/>
      <c r="X538" s="16"/>
      <c r="Y538" s="16"/>
      <c r="Z538" s="16"/>
    </row>
    <row r="539">
      <c r="A539" s="16"/>
      <c r="B539" s="16"/>
      <c r="C539" s="17"/>
      <c r="D539" s="17"/>
      <c r="E539" s="17"/>
      <c r="F539" s="17"/>
      <c r="G539" s="17"/>
      <c r="H539" s="17"/>
      <c r="I539" s="16"/>
      <c r="J539" s="16"/>
      <c r="K539" s="16"/>
      <c r="L539" s="16"/>
      <c r="M539" s="16"/>
      <c r="N539" s="16"/>
      <c r="O539" s="16"/>
      <c r="P539" s="16"/>
      <c r="Q539" s="16"/>
      <c r="R539" s="16"/>
      <c r="S539" s="16"/>
      <c r="T539" s="16"/>
      <c r="U539" s="16"/>
      <c r="V539" s="16"/>
      <c r="W539" s="16"/>
      <c r="X539" s="16"/>
      <c r="Y539" s="16"/>
      <c r="Z539" s="16"/>
    </row>
    <row r="540">
      <c r="A540" s="16"/>
      <c r="B540" s="16"/>
      <c r="C540" s="17"/>
      <c r="D540" s="17"/>
      <c r="E540" s="17"/>
      <c r="F540" s="17"/>
      <c r="G540" s="17"/>
      <c r="H540" s="17"/>
      <c r="I540" s="16"/>
      <c r="J540" s="16"/>
      <c r="K540" s="16"/>
      <c r="L540" s="16"/>
      <c r="M540" s="16"/>
      <c r="N540" s="16"/>
      <c r="O540" s="16"/>
      <c r="P540" s="16"/>
      <c r="Q540" s="16"/>
      <c r="R540" s="16"/>
      <c r="S540" s="16"/>
      <c r="T540" s="16"/>
      <c r="U540" s="16"/>
      <c r="V540" s="16"/>
      <c r="W540" s="16"/>
      <c r="X540" s="16"/>
      <c r="Y540" s="16"/>
      <c r="Z540" s="16"/>
    </row>
    <row r="541">
      <c r="A541" s="16"/>
      <c r="B541" s="16"/>
      <c r="C541" s="17"/>
      <c r="D541" s="17"/>
      <c r="E541" s="17"/>
      <c r="F541" s="17"/>
      <c r="G541" s="17"/>
      <c r="H541" s="17"/>
      <c r="I541" s="16"/>
      <c r="J541" s="16"/>
      <c r="K541" s="16"/>
      <c r="L541" s="16"/>
      <c r="M541" s="16"/>
      <c r="N541" s="16"/>
      <c r="O541" s="16"/>
      <c r="P541" s="16"/>
      <c r="Q541" s="16"/>
      <c r="R541" s="16"/>
      <c r="S541" s="16"/>
      <c r="T541" s="16"/>
      <c r="U541" s="16"/>
      <c r="V541" s="16"/>
      <c r="W541" s="16"/>
      <c r="X541" s="16"/>
      <c r="Y541" s="16"/>
      <c r="Z541" s="16"/>
    </row>
    <row r="542">
      <c r="A542" s="16"/>
      <c r="B542" s="16"/>
      <c r="C542" s="17"/>
      <c r="D542" s="17"/>
      <c r="E542" s="17"/>
      <c r="F542" s="17"/>
      <c r="G542" s="17"/>
      <c r="H542" s="17"/>
      <c r="I542" s="16"/>
      <c r="J542" s="16"/>
      <c r="K542" s="16"/>
      <c r="L542" s="16"/>
      <c r="M542" s="16"/>
      <c r="N542" s="16"/>
      <c r="O542" s="16"/>
      <c r="P542" s="16"/>
      <c r="Q542" s="16"/>
      <c r="R542" s="16"/>
      <c r="S542" s="16"/>
      <c r="T542" s="16"/>
      <c r="U542" s="16"/>
      <c r="V542" s="16"/>
      <c r="W542" s="16"/>
      <c r="X542" s="16"/>
      <c r="Y542" s="16"/>
      <c r="Z542" s="16"/>
    </row>
    <row r="543">
      <c r="A543" s="16"/>
      <c r="B543" s="16"/>
      <c r="C543" s="17"/>
      <c r="D543" s="17"/>
      <c r="E543" s="17"/>
      <c r="F543" s="17"/>
      <c r="G543" s="17"/>
      <c r="H543" s="17"/>
      <c r="I543" s="16"/>
      <c r="J543" s="16"/>
      <c r="K543" s="16"/>
      <c r="L543" s="16"/>
      <c r="M543" s="16"/>
      <c r="N543" s="16"/>
      <c r="O543" s="16"/>
      <c r="P543" s="16"/>
      <c r="Q543" s="16"/>
      <c r="R543" s="16"/>
      <c r="S543" s="16"/>
      <c r="T543" s="16"/>
      <c r="U543" s="16"/>
      <c r="V543" s="16"/>
      <c r="W543" s="16"/>
      <c r="X543" s="16"/>
      <c r="Y543" s="16"/>
      <c r="Z543" s="16"/>
    </row>
    <row r="544">
      <c r="A544" s="16"/>
      <c r="B544" s="16"/>
      <c r="C544" s="17"/>
      <c r="D544" s="17"/>
      <c r="E544" s="17"/>
      <c r="F544" s="17"/>
      <c r="G544" s="17"/>
      <c r="H544" s="17"/>
      <c r="I544" s="16"/>
      <c r="J544" s="16"/>
      <c r="K544" s="16"/>
      <c r="L544" s="16"/>
      <c r="M544" s="16"/>
      <c r="N544" s="16"/>
      <c r="O544" s="16"/>
      <c r="P544" s="16"/>
      <c r="Q544" s="16"/>
      <c r="R544" s="16"/>
      <c r="S544" s="16"/>
      <c r="T544" s="16"/>
      <c r="U544" s="16"/>
      <c r="V544" s="16"/>
      <c r="W544" s="16"/>
      <c r="X544" s="16"/>
      <c r="Y544" s="16"/>
      <c r="Z544" s="16"/>
    </row>
    <row r="545">
      <c r="A545" s="16"/>
      <c r="B545" s="16"/>
      <c r="C545" s="17"/>
      <c r="D545" s="17"/>
      <c r="E545" s="17"/>
      <c r="F545" s="17"/>
      <c r="G545" s="17"/>
      <c r="H545" s="17"/>
      <c r="I545" s="16"/>
      <c r="J545" s="16"/>
      <c r="K545" s="16"/>
      <c r="L545" s="16"/>
      <c r="M545" s="16"/>
      <c r="N545" s="16"/>
      <c r="O545" s="16"/>
      <c r="P545" s="16"/>
      <c r="Q545" s="16"/>
      <c r="R545" s="16"/>
      <c r="S545" s="16"/>
      <c r="T545" s="16"/>
      <c r="U545" s="16"/>
      <c r="V545" s="16"/>
      <c r="W545" s="16"/>
      <c r="X545" s="16"/>
      <c r="Y545" s="16"/>
      <c r="Z545" s="16"/>
    </row>
    <row r="546">
      <c r="A546" s="16"/>
      <c r="B546" s="16"/>
      <c r="C546" s="17"/>
      <c r="D546" s="17"/>
      <c r="E546" s="17"/>
      <c r="F546" s="17"/>
      <c r="G546" s="17"/>
      <c r="H546" s="17"/>
      <c r="I546" s="16"/>
      <c r="J546" s="16"/>
      <c r="K546" s="16"/>
      <c r="L546" s="16"/>
      <c r="M546" s="16"/>
      <c r="N546" s="16"/>
      <c r="O546" s="16"/>
      <c r="P546" s="16"/>
      <c r="Q546" s="16"/>
      <c r="R546" s="16"/>
      <c r="S546" s="16"/>
      <c r="T546" s="16"/>
      <c r="U546" s="16"/>
      <c r="V546" s="16"/>
      <c r="W546" s="16"/>
      <c r="X546" s="16"/>
      <c r="Y546" s="16"/>
      <c r="Z546" s="16"/>
    </row>
    <row r="547">
      <c r="A547" s="16"/>
      <c r="B547" s="16"/>
      <c r="C547" s="17"/>
      <c r="D547" s="17"/>
      <c r="E547" s="17"/>
      <c r="F547" s="17"/>
      <c r="G547" s="17"/>
      <c r="H547" s="17"/>
      <c r="I547" s="16"/>
      <c r="J547" s="16"/>
      <c r="K547" s="16"/>
      <c r="L547" s="16"/>
      <c r="M547" s="16"/>
      <c r="N547" s="16"/>
      <c r="O547" s="16"/>
      <c r="P547" s="16"/>
      <c r="Q547" s="16"/>
      <c r="R547" s="16"/>
      <c r="S547" s="16"/>
      <c r="T547" s="16"/>
      <c r="U547" s="16"/>
      <c r="V547" s="16"/>
      <c r="W547" s="16"/>
      <c r="X547" s="16"/>
      <c r="Y547" s="16"/>
      <c r="Z547" s="16"/>
    </row>
    <row r="548">
      <c r="A548" s="16"/>
      <c r="B548" s="16"/>
      <c r="C548" s="17"/>
      <c r="D548" s="17"/>
      <c r="E548" s="17"/>
      <c r="F548" s="17"/>
      <c r="G548" s="17"/>
      <c r="H548" s="17"/>
      <c r="I548" s="16"/>
      <c r="J548" s="16"/>
      <c r="K548" s="16"/>
      <c r="L548" s="16"/>
      <c r="M548" s="16"/>
      <c r="N548" s="16"/>
      <c r="O548" s="16"/>
      <c r="P548" s="16"/>
      <c r="Q548" s="16"/>
      <c r="R548" s="16"/>
      <c r="S548" s="16"/>
      <c r="T548" s="16"/>
      <c r="U548" s="16"/>
      <c r="V548" s="16"/>
      <c r="W548" s="16"/>
      <c r="X548" s="16"/>
      <c r="Y548" s="16"/>
      <c r="Z548" s="16"/>
    </row>
    <row r="549">
      <c r="A549" s="16"/>
      <c r="B549" s="16"/>
      <c r="C549" s="17"/>
      <c r="D549" s="17"/>
      <c r="E549" s="17"/>
      <c r="F549" s="17"/>
      <c r="G549" s="17"/>
      <c r="H549" s="17"/>
      <c r="I549" s="16"/>
      <c r="J549" s="16"/>
      <c r="K549" s="16"/>
      <c r="L549" s="16"/>
      <c r="M549" s="16"/>
      <c r="N549" s="16"/>
      <c r="O549" s="16"/>
      <c r="P549" s="16"/>
      <c r="Q549" s="16"/>
      <c r="R549" s="16"/>
      <c r="S549" s="16"/>
      <c r="T549" s="16"/>
      <c r="U549" s="16"/>
      <c r="V549" s="16"/>
      <c r="W549" s="16"/>
      <c r="X549" s="16"/>
      <c r="Y549" s="16"/>
      <c r="Z549" s="16"/>
    </row>
    <row r="550">
      <c r="A550" s="16"/>
      <c r="B550" s="16"/>
      <c r="C550" s="17"/>
      <c r="D550" s="17"/>
      <c r="E550" s="17"/>
      <c r="F550" s="17"/>
      <c r="G550" s="17"/>
      <c r="H550" s="17"/>
      <c r="I550" s="16"/>
      <c r="J550" s="16"/>
      <c r="K550" s="16"/>
      <c r="L550" s="16"/>
      <c r="M550" s="16"/>
      <c r="N550" s="16"/>
      <c r="O550" s="16"/>
      <c r="P550" s="16"/>
      <c r="Q550" s="16"/>
      <c r="R550" s="16"/>
      <c r="S550" s="16"/>
      <c r="T550" s="16"/>
      <c r="U550" s="16"/>
      <c r="V550" s="16"/>
      <c r="W550" s="16"/>
      <c r="X550" s="16"/>
      <c r="Y550" s="16"/>
      <c r="Z550" s="16"/>
    </row>
    <row r="551">
      <c r="A551" s="16"/>
      <c r="B551" s="16"/>
      <c r="C551" s="17"/>
      <c r="D551" s="17"/>
      <c r="E551" s="17"/>
      <c r="F551" s="17"/>
      <c r="G551" s="17"/>
      <c r="H551" s="17"/>
      <c r="I551" s="16"/>
      <c r="J551" s="16"/>
      <c r="K551" s="16"/>
      <c r="L551" s="16"/>
      <c r="M551" s="16"/>
      <c r="N551" s="16"/>
      <c r="O551" s="16"/>
      <c r="P551" s="16"/>
      <c r="Q551" s="16"/>
      <c r="R551" s="16"/>
      <c r="S551" s="16"/>
      <c r="T551" s="16"/>
      <c r="U551" s="16"/>
      <c r="V551" s="16"/>
      <c r="W551" s="16"/>
      <c r="X551" s="16"/>
      <c r="Y551" s="16"/>
      <c r="Z551" s="16"/>
    </row>
    <row r="552">
      <c r="A552" s="16"/>
      <c r="B552" s="16"/>
      <c r="C552" s="17"/>
      <c r="D552" s="17"/>
      <c r="E552" s="17"/>
      <c r="F552" s="17"/>
      <c r="G552" s="17"/>
      <c r="H552" s="17"/>
      <c r="I552" s="16"/>
      <c r="J552" s="16"/>
      <c r="K552" s="16"/>
      <c r="L552" s="16"/>
      <c r="M552" s="16"/>
      <c r="N552" s="16"/>
      <c r="O552" s="16"/>
      <c r="P552" s="16"/>
      <c r="Q552" s="16"/>
      <c r="R552" s="16"/>
      <c r="S552" s="16"/>
      <c r="T552" s="16"/>
      <c r="U552" s="16"/>
      <c r="V552" s="16"/>
      <c r="W552" s="16"/>
      <c r="X552" s="16"/>
      <c r="Y552" s="16"/>
      <c r="Z552" s="16"/>
    </row>
    <row r="553">
      <c r="A553" s="16"/>
      <c r="B553" s="16"/>
      <c r="C553" s="17"/>
      <c r="D553" s="17"/>
      <c r="E553" s="17"/>
      <c r="F553" s="17"/>
      <c r="G553" s="17"/>
      <c r="H553" s="17"/>
      <c r="I553" s="16"/>
      <c r="J553" s="16"/>
      <c r="K553" s="16"/>
      <c r="L553" s="16"/>
      <c r="M553" s="16"/>
      <c r="N553" s="16"/>
      <c r="O553" s="16"/>
      <c r="P553" s="16"/>
      <c r="Q553" s="16"/>
      <c r="R553" s="16"/>
      <c r="S553" s="16"/>
      <c r="T553" s="16"/>
      <c r="U553" s="16"/>
      <c r="V553" s="16"/>
      <c r="W553" s="16"/>
      <c r="X553" s="16"/>
      <c r="Y553" s="16"/>
      <c r="Z553" s="16"/>
    </row>
    <row r="554">
      <c r="A554" s="16"/>
      <c r="B554" s="16"/>
      <c r="C554" s="17"/>
      <c r="D554" s="17"/>
      <c r="E554" s="17"/>
      <c r="F554" s="17"/>
      <c r="G554" s="17"/>
      <c r="H554" s="17"/>
      <c r="I554" s="16"/>
      <c r="J554" s="16"/>
      <c r="K554" s="16"/>
      <c r="L554" s="16"/>
      <c r="M554" s="16"/>
      <c r="N554" s="16"/>
      <c r="O554" s="16"/>
      <c r="P554" s="16"/>
      <c r="Q554" s="16"/>
      <c r="R554" s="16"/>
      <c r="S554" s="16"/>
      <c r="T554" s="16"/>
      <c r="U554" s="16"/>
      <c r="V554" s="16"/>
      <c r="W554" s="16"/>
      <c r="X554" s="16"/>
      <c r="Y554" s="16"/>
      <c r="Z554" s="16"/>
    </row>
    <row r="555">
      <c r="A555" s="16"/>
      <c r="B555" s="16"/>
      <c r="C555" s="17"/>
      <c r="D555" s="17"/>
      <c r="E555" s="17"/>
      <c r="F555" s="17"/>
      <c r="G555" s="17"/>
      <c r="H555" s="17"/>
      <c r="I555" s="16"/>
      <c r="J555" s="16"/>
      <c r="K555" s="16"/>
      <c r="L555" s="16"/>
      <c r="M555" s="16"/>
      <c r="N555" s="16"/>
      <c r="O555" s="16"/>
      <c r="P555" s="16"/>
      <c r="Q555" s="16"/>
      <c r="R555" s="16"/>
      <c r="S555" s="16"/>
      <c r="T555" s="16"/>
      <c r="U555" s="16"/>
      <c r="V555" s="16"/>
      <c r="W555" s="16"/>
      <c r="X555" s="16"/>
      <c r="Y555" s="16"/>
      <c r="Z555" s="16"/>
    </row>
    <row r="556">
      <c r="A556" s="16"/>
      <c r="B556" s="16"/>
      <c r="C556" s="17"/>
      <c r="D556" s="17"/>
      <c r="E556" s="17"/>
      <c r="F556" s="17"/>
      <c r="G556" s="17"/>
      <c r="H556" s="17"/>
      <c r="I556" s="16"/>
      <c r="J556" s="16"/>
      <c r="K556" s="16"/>
      <c r="L556" s="16"/>
      <c r="M556" s="16"/>
      <c r="N556" s="16"/>
      <c r="O556" s="16"/>
      <c r="P556" s="16"/>
      <c r="Q556" s="16"/>
      <c r="R556" s="16"/>
      <c r="S556" s="16"/>
      <c r="T556" s="16"/>
      <c r="U556" s="16"/>
      <c r="V556" s="16"/>
      <c r="W556" s="16"/>
      <c r="X556" s="16"/>
      <c r="Y556" s="16"/>
      <c r="Z556" s="16"/>
    </row>
    <row r="557">
      <c r="A557" s="16"/>
      <c r="B557" s="16"/>
      <c r="C557" s="17"/>
      <c r="D557" s="17"/>
      <c r="E557" s="17"/>
      <c r="F557" s="17"/>
      <c r="G557" s="17"/>
      <c r="H557" s="17"/>
      <c r="I557" s="16"/>
      <c r="J557" s="16"/>
      <c r="K557" s="16"/>
      <c r="L557" s="16"/>
      <c r="M557" s="16"/>
      <c r="N557" s="16"/>
      <c r="O557" s="16"/>
      <c r="P557" s="16"/>
      <c r="Q557" s="16"/>
      <c r="R557" s="16"/>
      <c r="S557" s="16"/>
      <c r="T557" s="16"/>
      <c r="U557" s="16"/>
      <c r="V557" s="16"/>
      <c r="W557" s="16"/>
      <c r="X557" s="16"/>
      <c r="Y557" s="16"/>
      <c r="Z557" s="16"/>
    </row>
    <row r="558">
      <c r="A558" s="16"/>
      <c r="B558" s="16"/>
      <c r="C558" s="17"/>
      <c r="D558" s="17"/>
      <c r="E558" s="17"/>
      <c r="F558" s="17"/>
      <c r="G558" s="17"/>
      <c r="H558" s="17"/>
      <c r="I558" s="16"/>
      <c r="J558" s="16"/>
      <c r="K558" s="16"/>
      <c r="L558" s="16"/>
      <c r="M558" s="16"/>
      <c r="N558" s="16"/>
      <c r="O558" s="16"/>
      <c r="P558" s="16"/>
      <c r="Q558" s="16"/>
      <c r="R558" s="16"/>
      <c r="S558" s="16"/>
      <c r="T558" s="16"/>
      <c r="U558" s="16"/>
      <c r="V558" s="16"/>
      <c r="W558" s="16"/>
      <c r="X558" s="16"/>
      <c r="Y558" s="16"/>
      <c r="Z558" s="16"/>
    </row>
    <row r="559">
      <c r="A559" s="16"/>
      <c r="B559" s="16"/>
      <c r="C559" s="17"/>
      <c r="D559" s="17"/>
      <c r="E559" s="17"/>
      <c r="F559" s="17"/>
      <c r="G559" s="17"/>
      <c r="H559" s="17"/>
      <c r="I559" s="16"/>
      <c r="J559" s="16"/>
      <c r="K559" s="16"/>
      <c r="L559" s="16"/>
      <c r="M559" s="16"/>
      <c r="N559" s="16"/>
      <c r="O559" s="16"/>
      <c r="P559" s="16"/>
      <c r="Q559" s="16"/>
      <c r="R559" s="16"/>
      <c r="S559" s="16"/>
      <c r="T559" s="16"/>
      <c r="U559" s="16"/>
      <c r="V559" s="16"/>
      <c r="W559" s="16"/>
      <c r="X559" s="16"/>
      <c r="Y559" s="16"/>
      <c r="Z559" s="16"/>
    </row>
    <row r="560">
      <c r="A560" s="16"/>
      <c r="B560" s="16"/>
      <c r="C560" s="17"/>
      <c r="D560" s="17"/>
      <c r="E560" s="17"/>
      <c r="F560" s="17"/>
      <c r="G560" s="17"/>
      <c r="H560" s="17"/>
      <c r="I560" s="16"/>
      <c r="J560" s="16"/>
      <c r="K560" s="16"/>
      <c r="L560" s="16"/>
      <c r="M560" s="16"/>
      <c r="N560" s="16"/>
      <c r="O560" s="16"/>
      <c r="P560" s="16"/>
      <c r="Q560" s="16"/>
      <c r="R560" s="16"/>
      <c r="S560" s="16"/>
      <c r="T560" s="16"/>
      <c r="U560" s="16"/>
      <c r="V560" s="16"/>
      <c r="W560" s="16"/>
      <c r="X560" s="16"/>
      <c r="Y560" s="16"/>
      <c r="Z560" s="16"/>
    </row>
    <row r="561">
      <c r="A561" s="16"/>
      <c r="B561" s="16"/>
      <c r="C561" s="17"/>
      <c r="D561" s="17"/>
      <c r="E561" s="17"/>
      <c r="F561" s="17"/>
      <c r="G561" s="17"/>
      <c r="H561" s="17"/>
      <c r="I561" s="16"/>
      <c r="J561" s="16"/>
      <c r="K561" s="16"/>
      <c r="L561" s="16"/>
      <c r="M561" s="16"/>
      <c r="N561" s="16"/>
      <c r="O561" s="16"/>
      <c r="P561" s="16"/>
      <c r="Q561" s="16"/>
      <c r="R561" s="16"/>
      <c r="S561" s="16"/>
      <c r="T561" s="16"/>
      <c r="U561" s="16"/>
      <c r="V561" s="16"/>
      <c r="W561" s="16"/>
      <c r="X561" s="16"/>
      <c r="Y561" s="16"/>
      <c r="Z561" s="16"/>
    </row>
    <row r="562">
      <c r="A562" s="16"/>
      <c r="B562" s="16"/>
      <c r="C562" s="17"/>
      <c r="D562" s="17"/>
      <c r="E562" s="17"/>
      <c r="F562" s="17"/>
      <c r="G562" s="17"/>
      <c r="H562" s="17"/>
      <c r="I562" s="16"/>
      <c r="J562" s="16"/>
      <c r="K562" s="16"/>
      <c r="L562" s="16"/>
      <c r="M562" s="16"/>
      <c r="N562" s="16"/>
      <c r="O562" s="16"/>
      <c r="P562" s="16"/>
      <c r="Q562" s="16"/>
      <c r="R562" s="16"/>
      <c r="S562" s="16"/>
      <c r="T562" s="16"/>
      <c r="U562" s="16"/>
      <c r="V562" s="16"/>
      <c r="W562" s="16"/>
      <c r="X562" s="16"/>
      <c r="Y562" s="16"/>
      <c r="Z562" s="16"/>
    </row>
    <row r="563">
      <c r="A563" s="16"/>
      <c r="B563" s="16"/>
      <c r="C563" s="17"/>
      <c r="D563" s="17"/>
      <c r="E563" s="17"/>
      <c r="F563" s="17"/>
      <c r="G563" s="17"/>
      <c r="H563" s="17"/>
      <c r="I563" s="16"/>
      <c r="J563" s="16"/>
      <c r="K563" s="16"/>
      <c r="L563" s="16"/>
      <c r="M563" s="16"/>
      <c r="N563" s="16"/>
      <c r="O563" s="16"/>
      <c r="P563" s="16"/>
      <c r="Q563" s="16"/>
      <c r="R563" s="16"/>
      <c r="S563" s="16"/>
      <c r="T563" s="16"/>
      <c r="U563" s="16"/>
      <c r="V563" s="16"/>
      <c r="W563" s="16"/>
      <c r="X563" s="16"/>
      <c r="Y563" s="16"/>
      <c r="Z563" s="16"/>
    </row>
    <row r="564">
      <c r="A564" s="16"/>
      <c r="B564" s="16"/>
      <c r="C564" s="17"/>
      <c r="D564" s="17"/>
      <c r="E564" s="17"/>
      <c r="F564" s="17"/>
      <c r="G564" s="17"/>
      <c r="H564" s="17"/>
      <c r="I564" s="16"/>
      <c r="J564" s="16"/>
      <c r="K564" s="16"/>
      <c r="L564" s="16"/>
      <c r="M564" s="16"/>
      <c r="N564" s="16"/>
      <c r="O564" s="16"/>
      <c r="P564" s="16"/>
      <c r="Q564" s="16"/>
      <c r="R564" s="16"/>
      <c r="S564" s="16"/>
      <c r="T564" s="16"/>
      <c r="U564" s="16"/>
      <c r="V564" s="16"/>
      <c r="W564" s="16"/>
      <c r="X564" s="16"/>
      <c r="Y564" s="16"/>
      <c r="Z564" s="16"/>
    </row>
    <row r="565">
      <c r="A565" s="16"/>
      <c r="B565" s="16"/>
      <c r="C565" s="17"/>
      <c r="D565" s="17"/>
      <c r="E565" s="17"/>
      <c r="F565" s="17"/>
      <c r="G565" s="17"/>
      <c r="H565" s="17"/>
      <c r="I565" s="16"/>
      <c r="J565" s="16"/>
      <c r="K565" s="16"/>
      <c r="L565" s="16"/>
      <c r="M565" s="16"/>
      <c r="N565" s="16"/>
      <c r="O565" s="16"/>
      <c r="P565" s="16"/>
      <c r="Q565" s="16"/>
      <c r="R565" s="16"/>
      <c r="S565" s="16"/>
      <c r="T565" s="16"/>
      <c r="U565" s="16"/>
      <c r="V565" s="16"/>
      <c r="W565" s="16"/>
      <c r="X565" s="16"/>
      <c r="Y565" s="16"/>
      <c r="Z565" s="16"/>
    </row>
    <row r="566">
      <c r="A566" s="16"/>
      <c r="B566" s="16"/>
      <c r="C566" s="17"/>
      <c r="D566" s="17"/>
      <c r="E566" s="17"/>
      <c r="F566" s="17"/>
      <c r="G566" s="17"/>
      <c r="H566" s="17"/>
      <c r="I566" s="16"/>
      <c r="J566" s="16"/>
      <c r="K566" s="16"/>
      <c r="L566" s="16"/>
      <c r="M566" s="16"/>
      <c r="N566" s="16"/>
      <c r="O566" s="16"/>
      <c r="P566" s="16"/>
      <c r="Q566" s="16"/>
      <c r="R566" s="16"/>
      <c r="S566" s="16"/>
      <c r="T566" s="16"/>
      <c r="U566" s="16"/>
      <c r="V566" s="16"/>
      <c r="W566" s="16"/>
      <c r="X566" s="16"/>
      <c r="Y566" s="16"/>
      <c r="Z566" s="16"/>
    </row>
    <row r="567">
      <c r="A567" s="16"/>
      <c r="B567" s="16"/>
      <c r="C567" s="17"/>
      <c r="D567" s="17"/>
      <c r="E567" s="17"/>
      <c r="F567" s="17"/>
      <c r="G567" s="17"/>
      <c r="H567" s="17"/>
      <c r="I567" s="16"/>
      <c r="J567" s="16"/>
      <c r="K567" s="16"/>
      <c r="L567" s="16"/>
      <c r="M567" s="16"/>
      <c r="N567" s="16"/>
      <c r="O567" s="16"/>
      <c r="P567" s="16"/>
      <c r="Q567" s="16"/>
      <c r="R567" s="16"/>
      <c r="S567" s="16"/>
      <c r="T567" s="16"/>
      <c r="U567" s="16"/>
      <c r="V567" s="16"/>
      <c r="W567" s="16"/>
      <c r="X567" s="16"/>
      <c r="Y567" s="16"/>
      <c r="Z567" s="16"/>
    </row>
    <row r="568">
      <c r="A568" s="16"/>
      <c r="B568" s="16"/>
      <c r="C568" s="17"/>
      <c r="D568" s="17"/>
      <c r="E568" s="17"/>
      <c r="F568" s="17"/>
      <c r="G568" s="17"/>
      <c r="H568" s="17"/>
      <c r="I568" s="16"/>
      <c r="J568" s="16"/>
      <c r="K568" s="16"/>
      <c r="L568" s="16"/>
      <c r="M568" s="16"/>
      <c r="N568" s="16"/>
      <c r="O568" s="16"/>
      <c r="P568" s="16"/>
      <c r="Q568" s="16"/>
      <c r="R568" s="16"/>
      <c r="S568" s="16"/>
      <c r="T568" s="16"/>
      <c r="U568" s="16"/>
      <c r="V568" s="16"/>
      <c r="W568" s="16"/>
      <c r="X568" s="16"/>
      <c r="Y568" s="16"/>
      <c r="Z568" s="16"/>
    </row>
    <row r="569">
      <c r="A569" s="16"/>
      <c r="B569" s="16"/>
      <c r="C569" s="17"/>
      <c r="D569" s="17"/>
      <c r="E569" s="17"/>
      <c r="F569" s="17"/>
      <c r="G569" s="17"/>
      <c r="H569" s="17"/>
      <c r="I569" s="16"/>
      <c r="J569" s="16"/>
      <c r="K569" s="16"/>
      <c r="L569" s="16"/>
      <c r="M569" s="16"/>
      <c r="N569" s="16"/>
      <c r="O569" s="16"/>
      <c r="P569" s="16"/>
      <c r="Q569" s="16"/>
      <c r="R569" s="16"/>
      <c r="S569" s="16"/>
      <c r="T569" s="16"/>
      <c r="U569" s="16"/>
      <c r="V569" s="16"/>
      <c r="W569" s="16"/>
      <c r="X569" s="16"/>
      <c r="Y569" s="16"/>
      <c r="Z569" s="16"/>
    </row>
    <row r="570">
      <c r="A570" s="16"/>
      <c r="B570" s="16"/>
      <c r="C570" s="17"/>
      <c r="D570" s="17"/>
      <c r="E570" s="17"/>
      <c r="F570" s="17"/>
      <c r="G570" s="17"/>
      <c r="H570" s="17"/>
      <c r="I570" s="16"/>
      <c r="J570" s="16"/>
      <c r="K570" s="16"/>
      <c r="L570" s="16"/>
      <c r="M570" s="16"/>
      <c r="N570" s="16"/>
      <c r="O570" s="16"/>
      <c r="P570" s="16"/>
      <c r="Q570" s="16"/>
      <c r="R570" s="16"/>
      <c r="S570" s="16"/>
      <c r="T570" s="16"/>
      <c r="U570" s="16"/>
      <c r="V570" s="16"/>
      <c r="W570" s="16"/>
      <c r="X570" s="16"/>
      <c r="Y570" s="16"/>
      <c r="Z570" s="16"/>
    </row>
    <row r="571">
      <c r="A571" s="16"/>
      <c r="B571" s="16"/>
      <c r="C571" s="17"/>
      <c r="D571" s="17"/>
      <c r="E571" s="17"/>
      <c r="F571" s="17"/>
      <c r="G571" s="17"/>
      <c r="H571" s="17"/>
      <c r="I571" s="16"/>
      <c r="J571" s="16"/>
      <c r="K571" s="16"/>
      <c r="L571" s="16"/>
      <c r="M571" s="16"/>
      <c r="N571" s="16"/>
      <c r="O571" s="16"/>
      <c r="P571" s="16"/>
      <c r="Q571" s="16"/>
      <c r="R571" s="16"/>
      <c r="S571" s="16"/>
      <c r="T571" s="16"/>
      <c r="U571" s="16"/>
      <c r="V571" s="16"/>
      <c r="W571" s="16"/>
      <c r="X571" s="16"/>
      <c r="Y571" s="16"/>
      <c r="Z571" s="16"/>
    </row>
    <row r="572">
      <c r="A572" s="16"/>
      <c r="B572" s="16"/>
      <c r="C572" s="17"/>
      <c r="D572" s="17"/>
      <c r="E572" s="17"/>
      <c r="F572" s="17"/>
      <c r="G572" s="17"/>
      <c r="H572" s="17"/>
      <c r="I572" s="16"/>
      <c r="J572" s="16"/>
      <c r="K572" s="16"/>
      <c r="L572" s="16"/>
      <c r="M572" s="16"/>
      <c r="N572" s="16"/>
      <c r="O572" s="16"/>
      <c r="P572" s="16"/>
      <c r="Q572" s="16"/>
      <c r="R572" s="16"/>
      <c r="S572" s="16"/>
      <c r="T572" s="16"/>
      <c r="U572" s="16"/>
      <c r="V572" s="16"/>
      <c r="W572" s="16"/>
      <c r="X572" s="16"/>
      <c r="Y572" s="16"/>
      <c r="Z572" s="16"/>
    </row>
    <row r="573">
      <c r="A573" s="16"/>
      <c r="B573" s="16"/>
      <c r="C573" s="17"/>
      <c r="D573" s="17"/>
      <c r="E573" s="17"/>
      <c r="F573" s="17"/>
      <c r="G573" s="17"/>
      <c r="H573" s="17"/>
      <c r="I573" s="16"/>
      <c r="J573" s="16"/>
      <c r="K573" s="16"/>
      <c r="L573" s="16"/>
      <c r="M573" s="16"/>
      <c r="N573" s="16"/>
      <c r="O573" s="16"/>
      <c r="P573" s="16"/>
      <c r="Q573" s="16"/>
      <c r="R573" s="16"/>
      <c r="S573" s="16"/>
      <c r="T573" s="16"/>
      <c r="U573" s="16"/>
      <c r="V573" s="16"/>
      <c r="W573" s="16"/>
      <c r="X573" s="16"/>
      <c r="Y573" s="16"/>
      <c r="Z573" s="16"/>
    </row>
    <row r="574">
      <c r="A574" s="16"/>
      <c r="B574" s="16"/>
      <c r="C574" s="17"/>
      <c r="D574" s="17"/>
      <c r="E574" s="17"/>
      <c r="F574" s="17"/>
      <c r="G574" s="17"/>
      <c r="H574" s="17"/>
      <c r="I574" s="16"/>
      <c r="J574" s="16"/>
      <c r="K574" s="16"/>
      <c r="L574" s="16"/>
      <c r="M574" s="16"/>
      <c r="N574" s="16"/>
      <c r="O574" s="16"/>
      <c r="P574" s="16"/>
      <c r="Q574" s="16"/>
      <c r="R574" s="16"/>
      <c r="S574" s="16"/>
      <c r="T574" s="16"/>
      <c r="U574" s="16"/>
      <c r="V574" s="16"/>
      <c r="W574" s="16"/>
      <c r="X574" s="16"/>
      <c r="Y574" s="16"/>
      <c r="Z574" s="16"/>
    </row>
    <row r="575">
      <c r="A575" s="16"/>
      <c r="B575" s="16"/>
      <c r="C575" s="17"/>
      <c r="D575" s="17"/>
      <c r="E575" s="17"/>
      <c r="F575" s="17"/>
      <c r="G575" s="17"/>
      <c r="H575" s="17"/>
      <c r="I575" s="16"/>
      <c r="J575" s="16"/>
      <c r="K575" s="16"/>
      <c r="L575" s="16"/>
      <c r="M575" s="16"/>
      <c r="N575" s="16"/>
      <c r="O575" s="16"/>
      <c r="P575" s="16"/>
      <c r="Q575" s="16"/>
      <c r="R575" s="16"/>
      <c r="S575" s="16"/>
      <c r="T575" s="16"/>
      <c r="U575" s="16"/>
      <c r="V575" s="16"/>
      <c r="W575" s="16"/>
      <c r="X575" s="16"/>
      <c r="Y575" s="16"/>
      <c r="Z575" s="16"/>
    </row>
    <row r="576">
      <c r="A576" s="16"/>
      <c r="B576" s="16"/>
      <c r="C576" s="17"/>
      <c r="D576" s="17"/>
      <c r="E576" s="17"/>
      <c r="F576" s="17"/>
      <c r="G576" s="17"/>
      <c r="H576" s="17"/>
      <c r="I576" s="16"/>
      <c r="J576" s="16"/>
      <c r="K576" s="16"/>
      <c r="L576" s="16"/>
      <c r="M576" s="16"/>
      <c r="N576" s="16"/>
      <c r="O576" s="16"/>
      <c r="P576" s="16"/>
      <c r="Q576" s="16"/>
      <c r="R576" s="16"/>
      <c r="S576" s="16"/>
      <c r="T576" s="16"/>
      <c r="U576" s="16"/>
      <c r="V576" s="16"/>
      <c r="W576" s="16"/>
      <c r="X576" s="16"/>
      <c r="Y576" s="16"/>
      <c r="Z576" s="16"/>
    </row>
    <row r="577">
      <c r="A577" s="16"/>
      <c r="B577" s="16"/>
      <c r="C577" s="17"/>
      <c r="D577" s="17"/>
      <c r="E577" s="17"/>
      <c r="F577" s="17"/>
      <c r="G577" s="17"/>
      <c r="H577" s="17"/>
      <c r="I577" s="16"/>
      <c r="J577" s="16"/>
      <c r="K577" s="16"/>
      <c r="L577" s="16"/>
      <c r="M577" s="16"/>
      <c r="N577" s="16"/>
      <c r="O577" s="16"/>
      <c r="P577" s="16"/>
      <c r="Q577" s="16"/>
      <c r="R577" s="16"/>
      <c r="S577" s="16"/>
      <c r="T577" s="16"/>
      <c r="U577" s="16"/>
      <c r="V577" s="16"/>
      <c r="W577" s="16"/>
      <c r="X577" s="16"/>
      <c r="Y577" s="16"/>
      <c r="Z577" s="16"/>
    </row>
    <row r="578">
      <c r="A578" s="16"/>
      <c r="B578" s="16"/>
      <c r="C578" s="17"/>
      <c r="D578" s="17"/>
      <c r="E578" s="17"/>
      <c r="F578" s="17"/>
      <c r="G578" s="17"/>
      <c r="H578" s="17"/>
      <c r="I578" s="16"/>
      <c r="J578" s="16"/>
      <c r="K578" s="16"/>
      <c r="L578" s="16"/>
      <c r="M578" s="16"/>
      <c r="N578" s="16"/>
      <c r="O578" s="16"/>
      <c r="P578" s="16"/>
      <c r="Q578" s="16"/>
      <c r="R578" s="16"/>
      <c r="S578" s="16"/>
      <c r="T578" s="16"/>
      <c r="U578" s="16"/>
      <c r="V578" s="16"/>
      <c r="W578" s="16"/>
      <c r="X578" s="16"/>
      <c r="Y578" s="16"/>
      <c r="Z578" s="16"/>
    </row>
    <row r="579">
      <c r="A579" s="16"/>
      <c r="B579" s="16"/>
      <c r="C579" s="17"/>
      <c r="D579" s="17"/>
      <c r="E579" s="17"/>
      <c r="F579" s="17"/>
      <c r="G579" s="17"/>
      <c r="H579" s="17"/>
      <c r="I579" s="16"/>
      <c r="J579" s="16"/>
      <c r="K579" s="16"/>
      <c r="L579" s="16"/>
      <c r="M579" s="16"/>
      <c r="N579" s="16"/>
      <c r="O579" s="16"/>
      <c r="P579" s="16"/>
      <c r="Q579" s="16"/>
      <c r="R579" s="16"/>
      <c r="S579" s="16"/>
      <c r="T579" s="16"/>
      <c r="U579" s="16"/>
      <c r="V579" s="16"/>
      <c r="W579" s="16"/>
      <c r="X579" s="16"/>
      <c r="Y579" s="16"/>
      <c r="Z579" s="16"/>
    </row>
    <row r="580">
      <c r="A580" s="16"/>
      <c r="B580" s="16"/>
      <c r="C580" s="17"/>
      <c r="D580" s="17"/>
      <c r="E580" s="17"/>
      <c r="F580" s="17"/>
      <c r="G580" s="17"/>
      <c r="H580" s="17"/>
      <c r="I580" s="16"/>
      <c r="J580" s="16"/>
      <c r="K580" s="16"/>
      <c r="L580" s="16"/>
      <c r="M580" s="16"/>
      <c r="N580" s="16"/>
      <c r="O580" s="16"/>
      <c r="P580" s="16"/>
      <c r="Q580" s="16"/>
      <c r="R580" s="16"/>
      <c r="S580" s="16"/>
      <c r="T580" s="16"/>
      <c r="U580" s="16"/>
      <c r="V580" s="16"/>
      <c r="W580" s="16"/>
      <c r="X580" s="16"/>
      <c r="Y580" s="16"/>
      <c r="Z580" s="16"/>
    </row>
    <row r="581">
      <c r="A581" s="16"/>
      <c r="B581" s="16"/>
      <c r="C581" s="17"/>
      <c r="D581" s="17"/>
      <c r="E581" s="17"/>
      <c r="F581" s="17"/>
      <c r="G581" s="17"/>
      <c r="H581" s="17"/>
      <c r="I581" s="16"/>
      <c r="J581" s="16"/>
      <c r="K581" s="16"/>
      <c r="L581" s="16"/>
      <c r="M581" s="16"/>
      <c r="N581" s="16"/>
      <c r="O581" s="16"/>
      <c r="P581" s="16"/>
      <c r="Q581" s="16"/>
      <c r="R581" s="16"/>
      <c r="S581" s="16"/>
      <c r="T581" s="16"/>
      <c r="U581" s="16"/>
      <c r="V581" s="16"/>
      <c r="W581" s="16"/>
      <c r="X581" s="16"/>
      <c r="Y581" s="16"/>
      <c r="Z581" s="16"/>
    </row>
    <row r="582">
      <c r="A582" s="16"/>
      <c r="B582" s="16"/>
      <c r="C582" s="17"/>
      <c r="D582" s="17"/>
      <c r="E582" s="17"/>
      <c r="F582" s="17"/>
      <c r="G582" s="17"/>
      <c r="H582" s="17"/>
      <c r="I582" s="16"/>
      <c r="J582" s="16"/>
      <c r="K582" s="16"/>
      <c r="L582" s="16"/>
      <c r="M582" s="16"/>
      <c r="N582" s="16"/>
      <c r="O582" s="16"/>
      <c r="P582" s="16"/>
      <c r="Q582" s="16"/>
      <c r="R582" s="16"/>
      <c r="S582" s="16"/>
      <c r="T582" s="16"/>
      <c r="U582" s="16"/>
      <c r="V582" s="16"/>
      <c r="W582" s="16"/>
      <c r="X582" s="16"/>
      <c r="Y582" s="16"/>
      <c r="Z582" s="16"/>
    </row>
    <row r="583">
      <c r="A583" s="16"/>
      <c r="B583" s="16"/>
      <c r="C583" s="17"/>
      <c r="D583" s="17"/>
      <c r="E583" s="17"/>
      <c r="F583" s="17"/>
      <c r="G583" s="17"/>
      <c r="H583" s="17"/>
      <c r="I583" s="16"/>
      <c r="J583" s="16"/>
      <c r="K583" s="16"/>
      <c r="L583" s="16"/>
      <c r="M583" s="16"/>
      <c r="N583" s="16"/>
      <c r="O583" s="16"/>
      <c r="P583" s="16"/>
      <c r="Q583" s="16"/>
      <c r="R583" s="16"/>
      <c r="S583" s="16"/>
      <c r="T583" s="16"/>
      <c r="U583" s="16"/>
      <c r="V583" s="16"/>
      <c r="W583" s="16"/>
      <c r="X583" s="16"/>
      <c r="Y583" s="16"/>
      <c r="Z583" s="16"/>
    </row>
    <row r="584">
      <c r="A584" s="16"/>
      <c r="B584" s="16"/>
      <c r="C584" s="17"/>
      <c r="D584" s="17"/>
      <c r="E584" s="17"/>
      <c r="F584" s="17"/>
      <c r="G584" s="17"/>
      <c r="H584" s="17"/>
      <c r="I584" s="16"/>
      <c r="J584" s="16"/>
      <c r="K584" s="16"/>
      <c r="L584" s="16"/>
      <c r="M584" s="16"/>
      <c r="N584" s="16"/>
      <c r="O584" s="16"/>
      <c r="P584" s="16"/>
      <c r="Q584" s="16"/>
      <c r="R584" s="16"/>
      <c r="S584" s="16"/>
      <c r="T584" s="16"/>
      <c r="U584" s="16"/>
      <c r="V584" s="16"/>
      <c r="W584" s="16"/>
      <c r="X584" s="16"/>
      <c r="Y584" s="16"/>
      <c r="Z584" s="16"/>
    </row>
    <row r="585">
      <c r="A585" s="16"/>
      <c r="B585" s="16"/>
      <c r="C585" s="17"/>
      <c r="D585" s="17"/>
      <c r="E585" s="17"/>
      <c r="F585" s="17"/>
      <c r="G585" s="17"/>
      <c r="H585" s="17"/>
      <c r="I585" s="16"/>
      <c r="J585" s="16"/>
      <c r="K585" s="16"/>
      <c r="L585" s="16"/>
      <c r="M585" s="16"/>
      <c r="N585" s="16"/>
      <c r="O585" s="16"/>
      <c r="P585" s="16"/>
      <c r="Q585" s="16"/>
      <c r="R585" s="16"/>
      <c r="S585" s="16"/>
      <c r="T585" s="16"/>
      <c r="U585" s="16"/>
      <c r="V585" s="16"/>
      <c r="W585" s="16"/>
      <c r="X585" s="16"/>
      <c r="Y585" s="16"/>
      <c r="Z585" s="16"/>
    </row>
    <row r="586">
      <c r="A586" s="16"/>
      <c r="B586" s="16"/>
      <c r="C586" s="17"/>
      <c r="D586" s="17"/>
      <c r="E586" s="17"/>
      <c r="F586" s="17"/>
      <c r="G586" s="17"/>
      <c r="H586" s="17"/>
      <c r="I586" s="16"/>
      <c r="J586" s="16"/>
      <c r="K586" s="16"/>
      <c r="L586" s="16"/>
      <c r="M586" s="16"/>
      <c r="N586" s="16"/>
      <c r="O586" s="16"/>
      <c r="P586" s="16"/>
      <c r="Q586" s="16"/>
      <c r="R586" s="16"/>
      <c r="S586" s="16"/>
      <c r="T586" s="16"/>
      <c r="U586" s="16"/>
      <c r="V586" s="16"/>
      <c r="W586" s="16"/>
      <c r="X586" s="16"/>
      <c r="Y586" s="16"/>
      <c r="Z586" s="16"/>
    </row>
    <row r="587">
      <c r="A587" s="16"/>
      <c r="B587" s="16"/>
      <c r="C587" s="17"/>
      <c r="D587" s="17"/>
      <c r="E587" s="17"/>
      <c r="F587" s="17"/>
      <c r="G587" s="17"/>
      <c r="H587" s="17"/>
      <c r="I587" s="16"/>
      <c r="J587" s="16"/>
      <c r="K587" s="16"/>
      <c r="L587" s="16"/>
      <c r="M587" s="16"/>
      <c r="N587" s="16"/>
      <c r="O587" s="16"/>
      <c r="P587" s="16"/>
      <c r="Q587" s="16"/>
      <c r="R587" s="16"/>
      <c r="S587" s="16"/>
      <c r="T587" s="16"/>
      <c r="U587" s="16"/>
      <c r="V587" s="16"/>
      <c r="W587" s="16"/>
      <c r="X587" s="16"/>
      <c r="Y587" s="16"/>
      <c r="Z587" s="16"/>
    </row>
    <row r="588">
      <c r="A588" s="16"/>
      <c r="B588" s="16"/>
      <c r="C588" s="17"/>
      <c r="D588" s="17"/>
      <c r="E588" s="17"/>
      <c r="F588" s="17"/>
      <c r="G588" s="17"/>
      <c r="H588" s="17"/>
      <c r="I588" s="16"/>
      <c r="J588" s="16"/>
      <c r="K588" s="16"/>
      <c r="L588" s="16"/>
      <c r="M588" s="16"/>
      <c r="N588" s="16"/>
      <c r="O588" s="16"/>
      <c r="P588" s="16"/>
      <c r="Q588" s="16"/>
      <c r="R588" s="16"/>
      <c r="S588" s="16"/>
      <c r="T588" s="16"/>
      <c r="U588" s="16"/>
      <c r="V588" s="16"/>
      <c r="W588" s="16"/>
      <c r="X588" s="16"/>
      <c r="Y588" s="16"/>
      <c r="Z588" s="16"/>
    </row>
    <row r="589">
      <c r="A589" s="16"/>
      <c r="B589" s="16"/>
      <c r="C589" s="17"/>
      <c r="D589" s="17"/>
      <c r="E589" s="17"/>
      <c r="F589" s="17"/>
      <c r="G589" s="17"/>
      <c r="H589" s="17"/>
      <c r="I589" s="16"/>
      <c r="J589" s="16"/>
      <c r="K589" s="16"/>
      <c r="L589" s="16"/>
      <c r="M589" s="16"/>
      <c r="N589" s="16"/>
      <c r="O589" s="16"/>
      <c r="P589" s="16"/>
      <c r="Q589" s="16"/>
      <c r="R589" s="16"/>
      <c r="S589" s="16"/>
      <c r="T589" s="16"/>
      <c r="U589" s="16"/>
      <c r="V589" s="16"/>
      <c r="W589" s="16"/>
      <c r="X589" s="16"/>
      <c r="Y589" s="16"/>
      <c r="Z589" s="16"/>
    </row>
    <row r="590">
      <c r="A590" s="16"/>
      <c r="B590" s="16"/>
      <c r="C590" s="17"/>
      <c r="D590" s="17"/>
      <c r="E590" s="17"/>
      <c r="F590" s="17"/>
      <c r="G590" s="17"/>
      <c r="H590" s="17"/>
      <c r="I590" s="16"/>
      <c r="J590" s="16"/>
      <c r="K590" s="16"/>
      <c r="L590" s="16"/>
      <c r="M590" s="16"/>
      <c r="N590" s="16"/>
      <c r="O590" s="16"/>
      <c r="P590" s="16"/>
      <c r="Q590" s="16"/>
      <c r="R590" s="16"/>
      <c r="S590" s="16"/>
      <c r="T590" s="16"/>
      <c r="U590" s="16"/>
      <c r="V590" s="16"/>
      <c r="W590" s="16"/>
      <c r="X590" s="16"/>
      <c r="Y590" s="16"/>
      <c r="Z590" s="16"/>
    </row>
    <row r="591">
      <c r="A591" s="16"/>
      <c r="B591" s="16"/>
      <c r="C591" s="17"/>
      <c r="D591" s="17"/>
      <c r="E591" s="17"/>
      <c r="F591" s="17"/>
      <c r="G591" s="17"/>
      <c r="H591" s="17"/>
      <c r="I591" s="16"/>
      <c r="J591" s="16"/>
      <c r="K591" s="16"/>
      <c r="L591" s="16"/>
      <c r="M591" s="16"/>
      <c r="N591" s="16"/>
      <c r="O591" s="16"/>
      <c r="P591" s="16"/>
      <c r="Q591" s="16"/>
      <c r="R591" s="16"/>
      <c r="S591" s="16"/>
      <c r="T591" s="16"/>
      <c r="U591" s="16"/>
      <c r="V591" s="16"/>
      <c r="W591" s="16"/>
      <c r="X591" s="16"/>
      <c r="Y591" s="16"/>
      <c r="Z591" s="16"/>
    </row>
    <row r="592">
      <c r="A592" s="16"/>
      <c r="B592" s="16"/>
      <c r="C592" s="17"/>
      <c r="D592" s="17"/>
      <c r="E592" s="17"/>
      <c r="F592" s="17"/>
      <c r="G592" s="17"/>
      <c r="H592" s="17"/>
      <c r="I592" s="16"/>
      <c r="J592" s="16"/>
      <c r="K592" s="16"/>
      <c r="L592" s="16"/>
      <c r="M592" s="16"/>
      <c r="N592" s="16"/>
      <c r="O592" s="16"/>
      <c r="P592" s="16"/>
      <c r="Q592" s="16"/>
      <c r="R592" s="16"/>
      <c r="S592" s="16"/>
      <c r="T592" s="16"/>
      <c r="U592" s="16"/>
      <c r="V592" s="16"/>
      <c r="W592" s="16"/>
      <c r="X592" s="16"/>
      <c r="Y592" s="16"/>
      <c r="Z592" s="16"/>
    </row>
    <row r="593">
      <c r="A593" s="16"/>
      <c r="B593" s="16"/>
      <c r="C593" s="17"/>
      <c r="D593" s="17"/>
      <c r="E593" s="17"/>
      <c r="F593" s="17"/>
      <c r="G593" s="17"/>
      <c r="H593" s="17"/>
      <c r="I593" s="16"/>
      <c r="J593" s="16"/>
      <c r="K593" s="16"/>
      <c r="L593" s="16"/>
      <c r="M593" s="16"/>
      <c r="N593" s="16"/>
      <c r="O593" s="16"/>
      <c r="P593" s="16"/>
      <c r="Q593" s="16"/>
      <c r="R593" s="16"/>
      <c r="S593" s="16"/>
      <c r="T593" s="16"/>
      <c r="U593" s="16"/>
      <c r="V593" s="16"/>
      <c r="W593" s="16"/>
      <c r="X593" s="16"/>
      <c r="Y593" s="16"/>
      <c r="Z593" s="16"/>
    </row>
    <row r="594">
      <c r="A594" s="16"/>
      <c r="B594" s="16"/>
      <c r="C594" s="17"/>
      <c r="D594" s="17"/>
      <c r="E594" s="17"/>
      <c r="F594" s="17"/>
      <c r="G594" s="17"/>
      <c r="H594" s="17"/>
      <c r="I594" s="16"/>
      <c r="J594" s="16"/>
      <c r="K594" s="16"/>
      <c r="L594" s="16"/>
      <c r="M594" s="16"/>
      <c r="N594" s="16"/>
      <c r="O594" s="16"/>
      <c r="P594" s="16"/>
      <c r="Q594" s="16"/>
      <c r="R594" s="16"/>
      <c r="S594" s="16"/>
      <c r="T594" s="16"/>
      <c r="U594" s="16"/>
      <c r="V594" s="16"/>
      <c r="W594" s="16"/>
      <c r="X594" s="16"/>
      <c r="Y594" s="16"/>
      <c r="Z594" s="16"/>
    </row>
    <row r="595">
      <c r="A595" s="16"/>
      <c r="B595" s="16"/>
      <c r="C595" s="17"/>
      <c r="D595" s="17"/>
      <c r="E595" s="17"/>
      <c r="F595" s="17"/>
      <c r="G595" s="17"/>
      <c r="H595" s="17"/>
      <c r="I595" s="16"/>
      <c r="J595" s="16"/>
      <c r="K595" s="16"/>
      <c r="L595" s="16"/>
      <c r="M595" s="16"/>
      <c r="N595" s="16"/>
      <c r="O595" s="16"/>
      <c r="P595" s="16"/>
      <c r="Q595" s="16"/>
      <c r="R595" s="16"/>
      <c r="S595" s="16"/>
      <c r="T595" s="16"/>
      <c r="U595" s="16"/>
      <c r="V595" s="16"/>
      <c r="W595" s="16"/>
      <c r="X595" s="16"/>
      <c r="Y595" s="16"/>
      <c r="Z595" s="16"/>
    </row>
    <row r="596">
      <c r="A596" s="16"/>
      <c r="B596" s="16"/>
      <c r="C596" s="17"/>
      <c r="D596" s="17"/>
      <c r="E596" s="17"/>
      <c r="F596" s="17"/>
      <c r="G596" s="17"/>
      <c r="H596" s="17"/>
      <c r="I596" s="16"/>
      <c r="J596" s="16"/>
      <c r="K596" s="16"/>
      <c r="L596" s="16"/>
      <c r="M596" s="16"/>
      <c r="N596" s="16"/>
      <c r="O596" s="16"/>
      <c r="P596" s="16"/>
      <c r="Q596" s="16"/>
      <c r="R596" s="16"/>
      <c r="S596" s="16"/>
      <c r="T596" s="16"/>
      <c r="U596" s="16"/>
      <c r="V596" s="16"/>
      <c r="W596" s="16"/>
      <c r="X596" s="16"/>
      <c r="Y596" s="16"/>
      <c r="Z596" s="16"/>
    </row>
    <row r="597">
      <c r="A597" s="16"/>
      <c r="B597" s="16"/>
      <c r="C597" s="17"/>
      <c r="D597" s="17"/>
      <c r="E597" s="17"/>
      <c r="F597" s="17"/>
      <c r="G597" s="17"/>
      <c r="H597" s="17"/>
      <c r="I597" s="16"/>
      <c r="J597" s="16"/>
      <c r="K597" s="16"/>
      <c r="L597" s="16"/>
      <c r="M597" s="16"/>
      <c r="N597" s="16"/>
      <c r="O597" s="16"/>
      <c r="P597" s="16"/>
      <c r="Q597" s="16"/>
      <c r="R597" s="16"/>
      <c r="S597" s="16"/>
      <c r="T597" s="16"/>
      <c r="U597" s="16"/>
      <c r="V597" s="16"/>
      <c r="W597" s="16"/>
      <c r="X597" s="16"/>
      <c r="Y597" s="16"/>
      <c r="Z597" s="16"/>
    </row>
    <row r="598">
      <c r="A598" s="16"/>
      <c r="B598" s="16"/>
      <c r="C598" s="17"/>
      <c r="D598" s="17"/>
      <c r="E598" s="17"/>
      <c r="F598" s="17"/>
      <c r="G598" s="17"/>
      <c r="H598" s="17"/>
      <c r="I598" s="16"/>
      <c r="J598" s="16"/>
      <c r="K598" s="16"/>
      <c r="L598" s="16"/>
      <c r="M598" s="16"/>
      <c r="N598" s="16"/>
      <c r="O598" s="16"/>
      <c r="P598" s="16"/>
      <c r="Q598" s="16"/>
      <c r="R598" s="16"/>
      <c r="S598" s="16"/>
      <c r="T598" s="16"/>
      <c r="U598" s="16"/>
      <c r="V598" s="16"/>
      <c r="W598" s="16"/>
      <c r="X598" s="16"/>
      <c r="Y598" s="16"/>
      <c r="Z598" s="16"/>
    </row>
    <row r="599">
      <c r="A599" s="16"/>
      <c r="B599" s="16"/>
      <c r="C599" s="17"/>
      <c r="D599" s="17"/>
      <c r="E599" s="17"/>
      <c r="F599" s="17"/>
      <c r="G599" s="17"/>
      <c r="H599" s="17"/>
      <c r="I599" s="16"/>
      <c r="J599" s="16"/>
      <c r="K599" s="16"/>
      <c r="L599" s="16"/>
      <c r="M599" s="16"/>
      <c r="N599" s="16"/>
      <c r="O599" s="16"/>
      <c r="P599" s="16"/>
      <c r="Q599" s="16"/>
      <c r="R599" s="16"/>
      <c r="S599" s="16"/>
      <c r="T599" s="16"/>
      <c r="U599" s="16"/>
      <c r="V599" s="16"/>
      <c r="W599" s="16"/>
      <c r="X599" s="16"/>
      <c r="Y599" s="16"/>
      <c r="Z599" s="16"/>
    </row>
    <row r="600">
      <c r="A600" s="16"/>
      <c r="B600" s="16"/>
      <c r="C600" s="17"/>
      <c r="D600" s="17"/>
      <c r="E600" s="17"/>
      <c r="F600" s="17"/>
      <c r="G600" s="17"/>
      <c r="H600" s="17"/>
      <c r="I600" s="16"/>
      <c r="J600" s="16"/>
      <c r="K600" s="16"/>
      <c r="L600" s="16"/>
      <c r="M600" s="16"/>
      <c r="N600" s="16"/>
      <c r="O600" s="16"/>
      <c r="P600" s="16"/>
      <c r="Q600" s="16"/>
      <c r="R600" s="16"/>
      <c r="S600" s="16"/>
      <c r="T600" s="16"/>
      <c r="U600" s="16"/>
      <c r="V600" s="16"/>
      <c r="W600" s="16"/>
      <c r="X600" s="16"/>
      <c r="Y600" s="16"/>
      <c r="Z600" s="16"/>
    </row>
    <row r="601">
      <c r="A601" s="16"/>
      <c r="B601" s="16"/>
      <c r="C601" s="17"/>
      <c r="D601" s="17"/>
      <c r="E601" s="17"/>
      <c r="F601" s="17"/>
      <c r="G601" s="17"/>
      <c r="H601" s="17"/>
      <c r="I601" s="16"/>
      <c r="J601" s="16"/>
      <c r="K601" s="16"/>
      <c r="L601" s="16"/>
      <c r="M601" s="16"/>
      <c r="N601" s="16"/>
      <c r="O601" s="16"/>
      <c r="P601" s="16"/>
      <c r="Q601" s="16"/>
      <c r="R601" s="16"/>
      <c r="S601" s="16"/>
      <c r="T601" s="16"/>
      <c r="U601" s="16"/>
      <c r="V601" s="16"/>
      <c r="W601" s="16"/>
      <c r="X601" s="16"/>
      <c r="Y601" s="16"/>
      <c r="Z601" s="16"/>
    </row>
    <row r="602">
      <c r="A602" s="16"/>
      <c r="B602" s="16"/>
      <c r="C602" s="17"/>
      <c r="D602" s="17"/>
      <c r="E602" s="17"/>
      <c r="F602" s="17"/>
      <c r="G602" s="17"/>
      <c r="H602" s="17"/>
      <c r="I602" s="16"/>
      <c r="J602" s="16"/>
      <c r="K602" s="16"/>
      <c r="L602" s="16"/>
      <c r="M602" s="16"/>
      <c r="N602" s="16"/>
      <c r="O602" s="16"/>
      <c r="P602" s="16"/>
      <c r="Q602" s="16"/>
      <c r="R602" s="16"/>
      <c r="S602" s="16"/>
      <c r="T602" s="16"/>
      <c r="U602" s="16"/>
      <c r="V602" s="16"/>
      <c r="W602" s="16"/>
      <c r="X602" s="16"/>
      <c r="Y602" s="16"/>
      <c r="Z602" s="16"/>
    </row>
    <row r="603">
      <c r="A603" s="16"/>
      <c r="B603" s="16"/>
      <c r="C603" s="17"/>
      <c r="D603" s="17"/>
      <c r="E603" s="17"/>
      <c r="F603" s="17"/>
      <c r="G603" s="17"/>
      <c r="H603" s="17"/>
      <c r="I603" s="16"/>
      <c r="J603" s="16"/>
      <c r="K603" s="16"/>
      <c r="L603" s="16"/>
      <c r="M603" s="16"/>
      <c r="N603" s="16"/>
      <c r="O603" s="16"/>
      <c r="P603" s="16"/>
      <c r="Q603" s="16"/>
      <c r="R603" s="16"/>
      <c r="S603" s="16"/>
      <c r="T603" s="16"/>
      <c r="U603" s="16"/>
      <c r="V603" s="16"/>
      <c r="W603" s="16"/>
      <c r="X603" s="16"/>
      <c r="Y603" s="16"/>
      <c r="Z603" s="16"/>
    </row>
    <row r="604">
      <c r="A604" s="16"/>
      <c r="B604" s="16"/>
      <c r="C604" s="17"/>
      <c r="D604" s="17"/>
      <c r="E604" s="17"/>
      <c r="F604" s="17"/>
      <c r="G604" s="17"/>
      <c r="H604" s="17"/>
      <c r="I604" s="16"/>
      <c r="J604" s="16"/>
      <c r="K604" s="16"/>
      <c r="L604" s="16"/>
      <c r="M604" s="16"/>
      <c r="N604" s="16"/>
      <c r="O604" s="16"/>
      <c r="P604" s="16"/>
      <c r="Q604" s="16"/>
      <c r="R604" s="16"/>
      <c r="S604" s="16"/>
      <c r="T604" s="16"/>
      <c r="U604" s="16"/>
      <c r="V604" s="16"/>
      <c r="W604" s="16"/>
      <c r="X604" s="16"/>
      <c r="Y604" s="16"/>
      <c r="Z604" s="16"/>
    </row>
    <row r="605">
      <c r="A605" s="16"/>
      <c r="B605" s="16"/>
      <c r="C605" s="17"/>
      <c r="D605" s="17"/>
      <c r="E605" s="17"/>
      <c r="F605" s="17"/>
      <c r="G605" s="17"/>
      <c r="H605" s="17"/>
      <c r="I605" s="16"/>
      <c r="J605" s="16"/>
      <c r="K605" s="16"/>
      <c r="L605" s="16"/>
      <c r="M605" s="16"/>
      <c r="N605" s="16"/>
      <c r="O605" s="16"/>
      <c r="P605" s="16"/>
      <c r="Q605" s="16"/>
      <c r="R605" s="16"/>
      <c r="S605" s="16"/>
      <c r="T605" s="16"/>
      <c r="U605" s="16"/>
      <c r="V605" s="16"/>
      <c r="W605" s="16"/>
      <c r="X605" s="16"/>
      <c r="Y605" s="16"/>
      <c r="Z605" s="16"/>
    </row>
    <row r="606">
      <c r="A606" s="16"/>
      <c r="B606" s="16"/>
      <c r="C606" s="17"/>
      <c r="D606" s="17"/>
      <c r="E606" s="17"/>
      <c r="F606" s="17"/>
      <c r="G606" s="17"/>
      <c r="H606" s="17"/>
      <c r="I606" s="16"/>
      <c r="J606" s="16"/>
      <c r="K606" s="16"/>
      <c r="L606" s="16"/>
      <c r="M606" s="16"/>
      <c r="N606" s="16"/>
      <c r="O606" s="16"/>
      <c r="P606" s="16"/>
      <c r="Q606" s="16"/>
      <c r="R606" s="16"/>
      <c r="S606" s="16"/>
      <c r="T606" s="16"/>
      <c r="U606" s="16"/>
      <c r="V606" s="16"/>
      <c r="W606" s="16"/>
      <c r="X606" s="16"/>
      <c r="Y606" s="16"/>
      <c r="Z606" s="16"/>
    </row>
    <row r="607">
      <c r="A607" s="16"/>
      <c r="B607" s="16"/>
      <c r="C607" s="17"/>
      <c r="D607" s="17"/>
      <c r="E607" s="17"/>
      <c r="F607" s="17"/>
      <c r="G607" s="17"/>
      <c r="H607" s="17"/>
      <c r="I607" s="16"/>
      <c r="J607" s="16"/>
      <c r="K607" s="16"/>
      <c r="L607" s="16"/>
      <c r="M607" s="16"/>
      <c r="N607" s="16"/>
      <c r="O607" s="16"/>
      <c r="P607" s="16"/>
      <c r="Q607" s="16"/>
      <c r="R607" s="16"/>
      <c r="S607" s="16"/>
      <c r="T607" s="16"/>
      <c r="U607" s="16"/>
      <c r="V607" s="16"/>
      <c r="W607" s="16"/>
      <c r="X607" s="16"/>
      <c r="Y607" s="16"/>
      <c r="Z607" s="16"/>
    </row>
    <row r="608">
      <c r="A608" s="16"/>
      <c r="B608" s="16"/>
      <c r="C608" s="17"/>
      <c r="D608" s="17"/>
      <c r="E608" s="17"/>
      <c r="F608" s="17"/>
      <c r="G608" s="17"/>
      <c r="H608" s="17"/>
      <c r="I608" s="16"/>
      <c r="J608" s="16"/>
      <c r="K608" s="16"/>
      <c r="L608" s="16"/>
      <c r="M608" s="16"/>
      <c r="N608" s="16"/>
      <c r="O608" s="16"/>
      <c r="P608" s="16"/>
      <c r="Q608" s="16"/>
      <c r="R608" s="16"/>
      <c r="S608" s="16"/>
      <c r="T608" s="16"/>
      <c r="U608" s="16"/>
      <c r="V608" s="16"/>
      <c r="W608" s="16"/>
      <c r="X608" s="16"/>
      <c r="Y608" s="16"/>
      <c r="Z608" s="16"/>
    </row>
    <row r="609">
      <c r="A609" s="16"/>
      <c r="B609" s="16"/>
      <c r="C609" s="17"/>
      <c r="D609" s="17"/>
      <c r="E609" s="17"/>
      <c r="F609" s="17"/>
      <c r="G609" s="17"/>
      <c r="H609" s="17"/>
      <c r="I609" s="16"/>
      <c r="J609" s="16"/>
      <c r="K609" s="16"/>
      <c r="L609" s="16"/>
      <c r="M609" s="16"/>
      <c r="N609" s="16"/>
      <c r="O609" s="16"/>
      <c r="P609" s="16"/>
      <c r="Q609" s="16"/>
      <c r="R609" s="16"/>
      <c r="S609" s="16"/>
      <c r="T609" s="16"/>
      <c r="U609" s="16"/>
      <c r="V609" s="16"/>
      <c r="W609" s="16"/>
      <c r="X609" s="16"/>
      <c r="Y609" s="16"/>
      <c r="Z609" s="16"/>
    </row>
    <row r="610">
      <c r="A610" s="16"/>
      <c r="B610" s="16"/>
      <c r="C610" s="17"/>
      <c r="D610" s="17"/>
      <c r="E610" s="17"/>
      <c r="F610" s="17"/>
      <c r="G610" s="17"/>
      <c r="H610" s="17"/>
      <c r="I610" s="16"/>
      <c r="J610" s="16"/>
      <c r="K610" s="16"/>
      <c r="L610" s="16"/>
      <c r="M610" s="16"/>
      <c r="N610" s="16"/>
      <c r="O610" s="16"/>
      <c r="P610" s="16"/>
      <c r="Q610" s="16"/>
      <c r="R610" s="16"/>
      <c r="S610" s="16"/>
      <c r="T610" s="16"/>
      <c r="U610" s="16"/>
      <c r="V610" s="16"/>
      <c r="W610" s="16"/>
      <c r="X610" s="16"/>
      <c r="Y610" s="16"/>
      <c r="Z610" s="16"/>
    </row>
    <row r="611">
      <c r="A611" s="16"/>
      <c r="B611" s="16"/>
      <c r="C611" s="17"/>
      <c r="D611" s="17"/>
      <c r="E611" s="17"/>
      <c r="F611" s="17"/>
      <c r="G611" s="17"/>
      <c r="H611" s="17"/>
      <c r="I611" s="16"/>
      <c r="J611" s="16"/>
      <c r="K611" s="16"/>
      <c r="L611" s="16"/>
      <c r="M611" s="16"/>
      <c r="N611" s="16"/>
      <c r="O611" s="16"/>
      <c r="P611" s="16"/>
      <c r="Q611" s="16"/>
      <c r="R611" s="16"/>
      <c r="S611" s="16"/>
      <c r="T611" s="16"/>
      <c r="U611" s="16"/>
      <c r="V611" s="16"/>
      <c r="W611" s="16"/>
      <c r="X611" s="16"/>
      <c r="Y611" s="16"/>
      <c r="Z611" s="16"/>
    </row>
    <row r="612">
      <c r="A612" s="16"/>
      <c r="B612" s="16"/>
      <c r="C612" s="17"/>
      <c r="D612" s="17"/>
      <c r="E612" s="17"/>
      <c r="F612" s="17"/>
      <c r="G612" s="17"/>
      <c r="H612" s="17"/>
      <c r="I612" s="16"/>
      <c r="J612" s="16"/>
      <c r="K612" s="16"/>
      <c r="L612" s="16"/>
      <c r="M612" s="16"/>
      <c r="N612" s="16"/>
      <c r="O612" s="16"/>
      <c r="P612" s="16"/>
      <c r="Q612" s="16"/>
      <c r="R612" s="16"/>
      <c r="S612" s="16"/>
      <c r="T612" s="16"/>
      <c r="U612" s="16"/>
      <c r="V612" s="16"/>
      <c r="W612" s="16"/>
      <c r="X612" s="16"/>
      <c r="Y612" s="16"/>
      <c r="Z612" s="16"/>
    </row>
    <row r="613">
      <c r="A613" s="16"/>
      <c r="B613" s="16"/>
      <c r="C613" s="17"/>
      <c r="D613" s="17"/>
      <c r="E613" s="17"/>
      <c r="F613" s="17"/>
      <c r="G613" s="17"/>
      <c r="H613" s="17"/>
      <c r="I613" s="16"/>
      <c r="J613" s="16"/>
      <c r="K613" s="16"/>
      <c r="L613" s="16"/>
      <c r="M613" s="16"/>
      <c r="N613" s="16"/>
      <c r="O613" s="16"/>
      <c r="P613" s="16"/>
      <c r="Q613" s="16"/>
      <c r="R613" s="16"/>
      <c r="S613" s="16"/>
      <c r="T613" s="16"/>
      <c r="U613" s="16"/>
      <c r="V613" s="16"/>
      <c r="W613" s="16"/>
      <c r="X613" s="16"/>
      <c r="Y613" s="16"/>
      <c r="Z613" s="16"/>
    </row>
    <row r="614">
      <c r="A614" s="16"/>
      <c r="B614" s="16"/>
      <c r="C614" s="17"/>
      <c r="D614" s="17"/>
      <c r="E614" s="17"/>
      <c r="F614" s="17"/>
      <c r="G614" s="17"/>
      <c r="H614" s="17"/>
      <c r="I614" s="16"/>
      <c r="J614" s="16"/>
      <c r="K614" s="16"/>
      <c r="L614" s="16"/>
      <c r="M614" s="16"/>
      <c r="N614" s="16"/>
      <c r="O614" s="16"/>
      <c r="P614" s="16"/>
      <c r="Q614" s="16"/>
      <c r="R614" s="16"/>
      <c r="S614" s="16"/>
      <c r="T614" s="16"/>
      <c r="U614" s="16"/>
      <c r="V614" s="16"/>
      <c r="W614" s="16"/>
      <c r="X614" s="16"/>
      <c r="Y614" s="16"/>
      <c r="Z614" s="16"/>
    </row>
    <row r="615">
      <c r="A615" s="16"/>
      <c r="B615" s="16"/>
      <c r="C615" s="17"/>
      <c r="D615" s="17"/>
      <c r="E615" s="17"/>
      <c r="F615" s="17"/>
      <c r="G615" s="17"/>
      <c r="H615" s="17"/>
      <c r="I615" s="16"/>
      <c r="J615" s="16"/>
      <c r="K615" s="16"/>
      <c r="L615" s="16"/>
      <c r="M615" s="16"/>
      <c r="N615" s="16"/>
      <c r="O615" s="16"/>
      <c r="P615" s="16"/>
      <c r="Q615" s="16"/>
      <c r="R615" s="16"/>
      <c r="S615" s="16"/>
      <c r="T615" s="16"/>
      <c r="U615" s="16"/>
      <c r="V615" s="16"/>
      <c r="W615" s="16"/>
      <c r="X615" s="16"/>
      <c r="Y615" s="16"/>
      <c r="Z615" s="16"/>
    </row>
    <row r="616">
      <c r="A616" s="16"/>
      <c r="B616" s="16"/>
      <c r="C616" s="17"/>
      <c r="D616" s="17"/>
      <c r="E616" s="17"/>
      <c r="F616" s="17"/>
      <c r="G616" s="17"/>
      <c r="H616" s="17"/>
      <c r="I616" s="16"/>
      <c r="J616" s="16"/>
      <c r="K616" s="16"/>
      <c r="L616" s="16"/>
      <c r="M616" s="16"/>
      <c r="N616" s="16"/>
      <c r="O616" s="16"/>
      <c r="P616" s="16"/>
      <c r="Q616" s="16"/>
      <c r="R616" s="16"/>
      <c r="S616" s="16"/>
      <c r="T616" s="16"/>
      <c r="U616" s="16"/>
      <c r="V616" s="16"/>
      <c r="W616" s="16"/>
      <c r="X616" s="16"/>
      <c r="Y616" s="16"/>
      <c r="Z616" s="16"/>
    </row>
    <row r="617">
      <c r="A617" s="16"/>
      <c r="B617" s="16"/>
      <c r="C617" s="17"/>
      <c r="D617" s="17"/>
      <c r="E617" s="17"/>
      <c r="F617" s="17"/>
      <c r="G617" s="17"/>
      <c r="H617" s="17"/>
      <c r="I617" s="16"/>
      <c r="J617" s="16"/>
      <c r="K617" s="16"/>
      <c r="L617" s="16"/>
      <c r="M617" s="16"/>
      <c r="N617" s="16"/>
      <c r="O617" s="16"/>
      <c r="P617" s="16"/>
      <c r="Q617" s="16"/>
      <c r="R617" s="16"/>
      <c r="S617" s="16"/>
      <c r="T617" s="16"/>
      <c r="U617" s="16"/>
      <c r="V617" s="16"/>
      <c r="W617" s="16"/>
      <c r="X617" s="16"/>
      <c r="Y617" s="16"/>
      <c r="Z617" s="16"/>
    </row>
    <row r="618">
      <c r="A618" s="16"/>
      <c r="B618" s="16"/>
      <c r="C618" s="17"/>
      <c r="D618" s="17"/>
      <c r="E618" s="17"/>
      <c r="F618" s="17"/>
      <c r="G618" s="17"/>
      <c r="H618" s="17"/>
      <c r="I618" s="16"/>
      <c r="J618" s="16"/>
      <c r="K618" s="16"/>
      <c r="L618" s="16"/>
      <c r="M618" s="16"/>
      <c r="N618" s="16"/>
      <c r="O618" s="16"/>
      <c r="P618" s="16"/>
      <c r="Q618" s="16"/>
      <c r="R618" s="16"/>
      <c r="S618" s="16"/>
      <c r="T618" s="16"/>
      <c r="U618" s="16"/>
      <c r="V618" s="16"/>
      <c r="W618" s="16"/>
      <c r="X618" s="16"/>
      <c r="Y618" s="16"/>
      <c r="Z618" s="16"/>
    </row>
    <row r="619">
      <c r="A619" s="16"/>
      <c r="B619" s="16"/>
      <c r="C619" s="17"/>
      <c r="D619" s="17"/>
      <c r="E619" s="17"/>
      <c r="F619" s="17"/>
      <c r="G619" s="17"/>
      <c r="H619" s="17"/>
      <c r="I619" s="16"/>
      <c r="J619" s="16"/>
      <c r="K619" s="16"/>
      <c r="L619" s="16"/>
      <c r="M619" s="16"/>
      <c r="N619" s="16"/>
      <c r="O619" s="16"/>
      <c r="P619" s="16"/>
      <c r="Q619" s="16"/>
      <c r="R619" s="16"/>
      <c r="S619" s="16"/>
      <c r="T619" s="16"/>
      <c r="U619" s="16"/>
      <c r="V619" s="16"/>
      <c r="W619" s="16"/>
      <c r="X619" s="16"/>
      <c r="Y619" s="16"/>
      <c r="Z619" s="16"/>
    </row>
    <row r="620">
      <c r="A620" s="16"/>
      <c r="B620" s="16"/>
      <c r="C620" s="17"/>
      <c r="D620" s="17"/>
      <c r="E620" s="17"/>
      <c r="F620" s="17"/>
      <c r="G620" s="17"/>
      <c r="H620" s="17"/>
      <c r="I620" s="16"/>
      <c r="J620" s="16"/>
      <c r="K620" s="16"/>
      <c r="L620" s="16"/>
      <c r="M620" s="16"/>
      <c r="N620" s="16"/>
      <c r="O620" s="16"/>
      <c r="P620" s="16"/>
      <c r="Q620" s="16"/>
      <c r="R620" s="16"/>
      <c r="S620" s="16"/>
      <c r="T620" s="16"/>
      <c r="U620" s="16"/>
      <c r="V620" s="16"/>
      <c r="W620" s="16"/>
      <c r="X620" s="16"/>
      <c r="Y620" s="16"/>
      <c r="Z620" s="16"/>
    </row>
    <row r="621">
      <c r="A621" s="16"/>
      <c r="B621" s="16"/>
      <c r="C621" s="17"/>
      <c r="D621" s="17"/>
      <c r="E621" s="17"/>
      <c r="F621" s="17"/>
      <c r="G621" s="17"/>
      <c r="H621" s="17"/>
      <c r="I621" s="16"/>
      <c r="J621" s="16"/>
      <c r="K621" s="16"/>
      <c r="L621" s="16"/>
      <c r="M621" s="16"/>
      <c r="N621" s="16"/>
      <c r="O621" s="16"/>
      <c r="P621" s="16"/>
      <c r="Q621" s="16"/>
      <c r="R621" s="16"/>
      <c r="S621" s="16"/>
      <c r="T621" s="16"/>
      <c r="U621" s="16"/>
      <c r="V621" s="16"/>
      <c r="W621" s="16"/>
      <c r="X621" s="16"/>
      <c r="Y621" s="16"/>
      <c r="Z621" s="16"/>
    </row>
    <row r="622">
      <c r="A622" s="16"/>
      <c r="B622" s="16"/>
      <c r="C622" s="17"/>
      <c r="D622" s="17"/>
      <c r="E622" s="17"/>
      <c r="F622" s="17"/>
      <c r="G622" s="17"/>
      <c r="H622" s="17"/>
      <c r="I622" s="16"/>
      <c r="J622" s="16"/>
      <c r="K622" s="16"/>
      <c r="L622" s="16"/>
      <c r="M622" s="16"/>
      <c r="N622" s="16"/>
      <c r="O622" s="16"/>
      <c r="P622" s="16"/>
      <c r="Q622" s="16"/>
      <c r="R622" s="16"/>
      <c r="S622" s="16"/>
      <c r="T622" s="16"/>
      <c r="U622" s="16"/>
      <c r="V622" s="16"/>
      <c r="W622" s="16"/>
      <c r="X622" s="16"/>
      <c r="Y622" s="16"/>
      <c r="Z622" s="16"/>
    </row>
    <row r="623">
      <c r="A623" s="16"/>
      <c r="B623" s="16"/>
      <c r="C623" s="17"/>
      <c r="D623" s="17"/>
      <c r="E623" s="17"/>
      <c r="F623" s="17"/>
      <c r="G623" s="17"/>
      <c r="H623" s="17"/>
      <c r="I623" s="16"/>
      <c r="J623" s="16"/>
      <c r="K623" s="16"/>
      <c r="L623" s="16"/>
      <c r="M623" s="16"/>
      <c r="N623" s="16"/>
      <c r="O623" s="16"/>
      <c r="P623" s="16"/>
      <c r="Q623" s="16"/>
      <c r="R623" s="16"/>
      <c r="S623" s="16"/>
      <c r="T623" s="16"/>
      <c r="U623" s="16"/>
      <c r="V623" s="16"/>
      <c r="W623" s="16"/>
      <c r="X623" s="16"/>
      <c r="Y623" s="16"/>
      <c r="Z623" s="16"/>
    </row>
    <row r="624">
      <c r="A624" s="16"/>
      <c r="B624" s="16"/>
      <c r="C624" s="17"/>
      <c r="D624" s="17"/>
      <c r="E624" s="17"/>
      <c r="F624" s="17"/>
      <c r="G624" s="17"/>
      <c r="H624" s="17"/>
      <c r="I624" s="16"/>
      <c r="J624" s="16"/>
      <c r="K624" s="16"/>
      <c r="L624" s="16"/>
      <c r="M624" s="16"/>
      <c r="N624" s="16"/>
      <c r="O624" s="16"/>
      <c r="P624" s="16"/>
      <c r="Q624" s="16"/>
      <c r="R624" s="16"/>
      <c r="S624" s="16"/>
      <c r="T624" s="16"/>
      <c r="U624" s="16"/>
      <c r="V624" s="16"/>
      <c r="W624" s="16"/>
      <c r="X624" s="16"/>
      <c r="Y624" s="16"/>
      <c r="Z624" s="16"/>
    </row>
    <row r="625">
      <c r="A625" s="16"/>
      <c r="B625" s="16"/>
      <c r="C625" s="17"/>
      <c r="D625" s="17"/>
      <c r="E625" s="17"/>
      <c r="F625" s="17"/>
      <c r="G625" s="17"/>
      <c r="H625" s="17"/>
      <c r="I625" s="16"/>
      <c r="J625" s="16"/>
      <c r="K625" s="16"/>
      <c r="L625" s="16"/>
      <c r="M625" s="16"/>
      <c r="N625" s="16"/>
      <c r="O625" s="16"/>
      <c r="P625" s="16"/>
      <c r="Q625" s="16"/>
      <c r="R625" s="16"/>
      <c r="S625" s="16"/>
      <c r="T625" s="16"/>
      <c r="U625" s="16"/>
      <c r="V625" s="16"/>
      <c r="W625" s="16"/>
      <c r="X625" s="16"/>
      <c r="Y625" s="16"/>
      <c r="Z625" s="16"/>
    </row>
    <row r="626">
      <c r="A626" s="16"/>
      <c r="B626" s="16"/>
      <c r="C626" s="17"/>
      <c r="D626" s="17"/>
      <c r="E626" s="17"/>
      <c r="F626" s="17"/>
      <c r="G626" s="17"/>
      <c r="H626" s="17"/>
      <c r="I626" s="16"/>
      <c r="J626" s="16"/>
      <c r="K626" s="16"/>
      <c r="L626" s="16"/>
      <c r="M626" s="16"/>
      <c r="N626" s="16"/>
      <c r="O626" s="16"/>
      <c r="P626" s="16"/>
      <c r="Q626" s="16"/>
      <c r="R626" s="16"/>
      <c r="S626" s="16"/>
      <c r="T626" s="16"/>
      <c r="U626" s="16"/>
      <c r="V626" s="16"/>
      <c r="W626" s="16"/>
      <c r="X626" s="16"/>
      <c r="Y626" s="16"/>
      <c r="Z626" s="16"/>
    </row>
    <row r="627">
      <c r="A627" s="16"/>
      <c r="B627" s="16"/>
      <c r="C627" s="17"/>
      <c r="D627" s="17"/>
      <c r="E627" s="17"/>
      <c r="F627" s="17"/>
      <c r="G627" s="17"/>
      <c r="H627" s="17"/>
      <c r="I627" s="16"/>
      <c r="J627" s="16"/>
      <c r="K627" s="16"/>
      <c r="L627" s="16"/>
      <c r="M627" s="16"/>
      <c r="N627" s="16"/>
      <c r="O627" s="16"/>
      <c r="P627" s="16"/>
      <c r="Q627" s="16"/>
      <c r="R627" s="16"/>
      <c r="S627" s="16"/>
      <c r="T627" s="16"/>
      <c r="U627" s="16"/>
      <c r="V627" s="16"/>
      <c r="W627" s="16"/>
      <c r="X627" s="16"/>
      <c r="Y627" s="16"/>
      <c r="Z627" s="16"/>
    </row>
    <row r="628">
      <c r="A628" s="16"/>
      <c r="B628" s="16"/>
      <c r="C628" s="17"/>
      <c r="D628" s="17"/>
      <c r="E628" s="17"/>
      <c r="F628" s="17"/>
      <c r="G628" s="17"/>
      <c r="H628" s="17"/>
      <c r="I628" s="16"/>
      <c r="J628" s="16"/>
      <c r="K628" s="16"/>
      <c r="L628" s="16"/>
      <c r="M628" s="16"/>
      <c r="N628" s="16"/>
      <c r="O628" s="16"/>
      <c r="P628" s="16"/>
      <c r="Q628" s="16"/>
      <c r="R628" s="16"/>
      <c r="S628" s="16"/>
      <c r="T628" s="16"/>
      <c r="U628" s="16"/>
      <c r="V628" s="16"/>
      <c r="W628" s="16"/>
      <c r="X628" s="16"/>
      <c r="Y628" s="16"/>
      <c r="Z628" s="16"/>
    </row>
    <row r="629">
      <c r="A629" s="16"/>
      <c r="B629" s="16"/>
      <c r="C629" s="17"/>
      <c r="D629" s="17"/>
      <c r="E629" s="17"/>
      <c r="F629" s="17"/>
      <c r="G629" s="17"/>
      <c r="H629" s="17"/>
      <c r="I629" s="16"/>
      <c r="J629" s="16"/>
      <c r="K629" s="16"/>
      <c r="L629" s="16"/>
      <c r="M629" s="16"/>
      <c r="N629" s="16"/>
      <c r="O629" s="16"/>
      <c r="P629" s="16"/>
      <c r="Q629" s="16"/>
      <c r="R629" s="16"/>
      <c r="S629" s="16"/>
      <c r="T629" s="16"/>
      <c r="U629" s="16"/>
      <c r="V629" s="16"/>
      <c r="W629" s="16"/>
      <c r="X629" s="16"/>
      <c r="Y629" s="16"/>
      <c r="Z629" s="16"/>
    </row>
    <row r="630">
      <c r="A630" s="16"/>
      <c r="B630" s="16"/>
      <c r="C630" s="17"/>
      <c r="D630" s="17"/>
      <c r="E630" s="17"/>
      <c r="F630" s="17"/>
      <c r="G630" s="17"/>
      <c r="H630" s="17"/>
      <c r="I630" s="16"/>
      <c r="J630" s="16"/>
      <c r="K630" s="16"/>
      <c r="L630" s="16"/>
      <c r="M630" s="16"/>
      <c r="N630" s="16"/>
      <c r="O630" s="16"/>
      <c r="P630" s="16"/>
      <c r="Q630" s="16"/>
      <c r="R630" s="16"/>
      <c r="S630" s="16"/>
      <c r="T630" s="16"/>
      <c r="U630" s="16"/>
      <c r="V630" s="16"/>
      <c r="W630" s="16"/>
      <c r="X630" s="16"/>
      <c r="Y630" s="16"/>
      <c r="Z630" s="16"/>
    </row>
    <row r="631">
      <c r="A631" s="16"/>
      <c r="B631" s="16"/>
      <c r="C631" s="17"/>
      <c r="D631" s="17"/>
      <c r="E631" s="17"/>
      <c r="F631" s="17"/>
      <c r="G631" s="17"/>
      <c r="H631" s="17"/>
      <c r="I631" s="16"/>
      <c r="J631" s="16"/>
      <c r="K631" s="16"/>
      <c r="L631" s="16"/>
      <c r="M631" s="16"/>
      <c r="N631" s="16"/>
      <c r="O631" s="16"/>
      <c r="P631" s="16"/>
      <c r="Q631" s="16"/>
      <c r="R631" s="16"/>
      <c r="S631" s="16"/>
      <c r="T631" s="16"/>
      <c r="U631" s="16"/>
      <c r="V631" s="16"/>
      <c r="W631" s="16"/>
      <c r="X631" s="16"/>
      <c r="Y631" s="16"/>
      <c r="Z631" s="16"/>
    </row>
    <row r="632">
      <c r="A632" s="16"/>
      <c r="B632" s="16"/>
      <c r="C632" s="17"/>
      <c r="D632" s="17"/>
      <c r="E632" s="17"/>
      <c r="F632" s="17"/>
      <c r="G632" s="17"/>
      <c r="H632" s="17"/>
      <c r="I632" s="16"/>
      <c r="J632" s="16"/>
      <c r="K632" s="16"/>
      <c r="L632" s="16"/>
      <c r="M632" s="16"/>
      <c r="N632" s="16"/>
      <c r="O632" s="16"/>
      <c r="P632" s="16"/>
      <c r="Q632" s="16"/>
      <c r="R632" s="16"/>
      <c r="S632" s="16"/>
      <c r="T632" s="16"/>
      <c r="U632" s="16"/>
      <c r="V632" s="16"/>
      <c r="W632" s="16"/>
      <c r="X632" s="16"/>
      <c r="Y632" s="16"/>
      <c r="Z632" s="16"/>
    </row>
    <row r="633">
      <c r="A633" s="16"/>
      <c r="B633" s="16"/>
      <c r="C633" s="17"/>
      <c r="D633" s="17"/>
      <c r="E633" s="17"/>
      <c r="F633" s="17"/>
      <c r="G633" s="17"/>
      <c r="H633" s="17"/>
      <c r="I633" s="16"/>
      <c r="J633" s="16"/>
      <c r="K633" s="16"/>
      <c r="L633" s="16"/>
      <c r="M633" s="16"/>
      <c r="N633" s="16"/>
      <c r="O633" s="16"/>
      <c r="P633" s="16"/>
      <c r="Q633" s="16"/>
      <c r="R633" s="16"/>
      <c r="S633" s="16"/>
      <c r="T633" s="16"/>
      <c r="U633" s="16"/>
      <c r="V633" s="16"/>
      <c r="W633" s="16"/>
      <c r="X633" s="16"/>
      <c r="Y633" s="16"/>
      <c r="Z633" s="16"/>
    </row>
    <row r="634">
      <c r="A634" s="16"/>
      <c r="B634" s="16"/>
      <c r="C634" s="17"/>
      <c r="D634" s="17"/>
      <c r="E634" s="17"/>
      <c r="F634" s="17"/>
      <c r="G634" s="17"/>
      <c r="H634" s="17"/>
      <c r="I634" s="16"/>
      <c r="J634" s="16"/>
      <c r="K634" s="16"/>
      <c r="L634" s="16"/>
      <c r="M634" s="16"/>
      <c r="N634" s="16"/>
      <c r="O634" s="16"/>
      <c r="P634" s="16"/>
      <c r="Q634" s="16"/>
      <c r="R634" s="16"/>
      <c r="S634" s="16"/>
      <c r="T634" s="16"/>
      <c r="U634" s="16"/>
      <c r="V634" s="16"/>
      <c r="W634" s="16"/>
      <c r="X634" s="16"/>
      <c r="Y634" s="16"/>
      <c r="Z634" s="16"/>
    </row>
    <row r="635">
      <c r="A635" s="16"/>
      <c r="B635" s="16"/>
      <c r="C635" s="17"/>
      <c r="D635" s="17"/>
      <c r="E635" s="17"/>
      <c r="F635" s="17"/>
      <c r="G635" s="17"/>
      <c r="H635" s="17"/>
      <c r="I635" s="16"/>
      <c r="J635" s="16"/>
      <c r="K635" s="16"/>
      <c r="L635" s="16"/>
      <c r="M635" s="16"/>
      <c r="N635" s="16"/>
      <c r="O635" s="16"/>
      <c r="P635" s="16"/>
      <c r="Q635" s="16"/>
      <c r="R635" s="16"/>
      <c r="S635" s="16"/>
      <c r="T635" s="16"/>
      <c r="U635" s="16"/>
      <c r="V635" s="16"/>
      <c r="W635" s="16"/>
      <c r="X635" s="16"/>
      <c r="Y635" s="16"/>
      <c r="Z635" s="16"/>
    </row>
    <row r="636">
      <c r="A636" s="16"/>
      <c r="B636" s="16"/>
      <c r="C636" s="17"/>
      <c r="D636" s="17"/>
      <c r="E636" s="17"/>
      <c r="F636" s="17"/>
      <c r="G636" s="17"/>
      <c r="H636" s="17"/>
      <c r="I636" s="16"/>
      <c r="J636" s="16"/>
      <c r="K636" s="16"/>
      <c r="L636" s="16"/>
      <c r="M636" s="16"/>
      <c r="N636" s="16"/>
      <c r="O636" s="16"/>
      <c r="P636" s="16"/>
      <c r="Q636" s="16"/>
      <c r="R636" s="16"/>
      <c r="S636" s="16"/>
      <c r="T636" s="16"/>
      <c r="U636" s="16"/>
      <c r="V636" s="16"/>
      <c r="W636" s="16"/>
      <c r="X636" s="16"/>
      <c r="Y636" s="16"/>
      <c r="Z636" s="16"/>
    </row>
    <row r="637">
      <c r="A637" s="16"/>
      <c r="B637" s="16"/>
      <c r="C637" s="17"/>
      <c r="D637" s="17"/>
      <c r="E637" s="17"/>
      <c r="F637" s="17"/>
      <c r="G637" s="17"/>
      <c r="H637" s="17"/>
      <c r="I637" s="16"/>
      <c r="J637" s="16"/>
      <c r="K637" s="16"/>
      <c r="L637" s="16"/>
      <c r="M637" s="16"/>
      <c r="N637" s="16"/>
      <c r="O637" s="16"/>
      <c r="P637" s="16"/>
      <c r="Q637" s="16"/>
      <c r="R637" s="16"/>
      <c r="S637" s="16"/>
      <c r="T637" s="16"/>
      <c r="U637" s="16"/>
      <c r="V637" s="16"/>
      <c r="W637" s="16"/>
      <c r="X637" s="16"/>
      <c r="Y637" s="16"/>
      <c r="Z637" s="16"/>
    </row>
    <row r="638">
      <c r="A638" s="16"/>
      <c r="B638" s="16"/>
      <c r="C638" s="17"/>
      <c r="D638" s="17"/>
      <c r="E638" s="17"/>
      <c r="F638" s="17"/>
      <c r="G638" s="17"/>
      <c r="H638" s="17"/>
      <c r="I638" s="16"/>
      <c r="J638" s="16"/>
      <c r="K638" s="16"/>
      <c r="L638" s="16"/>
      <c r="M638" s="16"/>
      <c r="N638" s="16"/>
      <c r="O638" s="16"/>
      <c r="P638" s="16"/>
      <c r="Q638" s="16"/>
      <c r="R638" s="16"/>
      <c r="S638" s="16"/>
      <c r="T638" s="16"/>
      <c r="U638" s="16"/>
      <c r="V638" s="16"/>
      <c r="W638" s="16"/>
      <c r="X638" s="16"/>
      <c r="Y638" s="16"/>
      <c r="Z638" s="16"/>
    </row>
    <row r="639">
      <c r="A639" s="16"/>
      <c r="B639" s="16"/>
      <c r="C639" s="17"/>
      <c r="D639" s="17"/>
      <c r="E639" s="17"/>
      <c r="F639" s="17"/>
      <c r="G639" s="17"/>
      <c r="H639" s="17"/>
      <c r="I639" s="16"/>
      <c r="J639" s="16"/>
      <c r="K639" s="16"/>
      <c r="L639" s="16"/>
      <c r="M639" s="16"/>
      <c r="N639" s="16"/>
      <c r="O639" s="16"/>
      <c r="P639" s="16"/>
      <c r="Q639" s="16"/>
      <c r="R639" s="16"/>
      <c r="S639" s="16"/>
      <c r="T639" s="16"/>
      <c r="U639" s="16"/>
      <c r="V639" s="16"/>
      <c r="W639" s="16"/>
      <c r="X639" s="16"/>
      <c r="Y639" s="16"/>
      <c r="Z639" s="16"/>
    </row>
    <row r="640">
      <c r="A640" s="16"/>
      <c r="B640" s="16"/>
      <c r="C640" s="17"/>
      <c r="D640" s="17"/>
      <c r="E640" s="17"/>
      <c r="F640" s="17"/>
      <c r="G640" s="17"/>
      <c r="H640" s="17"/>
      <c r="I640" s="16"/>
      <c r="J640" s="16"/>
      <c r="K640" s="16"/>
      <c r="L640" s="16"/>
      <c r="M640" s="16"/>
      <c r="N640" s="16"/>
      <c r="O640" s="16"/>
      <c r="P640" s="16"/>
      <c r="Q640" s="16"/>
      <c r="R640" s="16"/>
      <c r="S640" s="16"/>
      <c r="T640" s="16"/>
      <c r="U640" s="16"/>
      <c r="V640" s="16"/>
      <c r="W640" s="16"/>
      <c r="X640" s="16"/>
      <c r="Y640" s="16"/>
      <c r="Z640" s="16"/>
    </row>
    <row r="641">
      <c r="A641" s="16"/>
      <c r="B641" s="16"/>
      <c r="C641" s="17"/>
      <c r="D641" s="17"/>
      <c r="E641" s="17"/>
      <c r="F641" s="17"/>
      <c r="G641" s="17"/>
      <c r="H641" s="17"/>
      <c r="I641" s="16"/>
      <c r="J641" s="16"/>
      <c r="K641" s="16"/>
      <c r="L641" s="16"/>
      <c r="M641" s="16"/>
      <c r="N641" s="16"/>
      <c r="O641" s="16"/>
      <c r="P641" s="16"/>
      <c r="Q641" s="16"/>
      <c r="R641" s="16"/>
      <c r="S641" s="16"/>
      <c r="T641" s="16"/>
      <c r="U641" s="16"/>
      <c r="V641" s="16"/>
      <c r="W641" s="16"/>
      <c r="X641" s="16"/>
      <c r="Y641" s="16"/>
      <c r="Z641" s="16"/>
    </row>
    <row r="642">
      <c r="A642" s="16"/>
      <c r="B642" s="16"/>
      <c r="C642" s="17"/>
      <c r="D642" s="17"/>
      <c r="E642" s="17"/>
      <c r="F642" s="17"/>
      <c r="G642" s="17"/>
      <c r="H642" s="17"/>
      <c r="I642" s="16"/>
      <c r="J642" s="16"/>
      <c r="K642" s="16"/>
      <c r="L642" s="16"/>
      <c r="M642" s="16"/>
      <c r="N642" s="16"/>
      <c r="O642" s="16"/>
      <c r="P642" s="16"/>
      <c r="Q642" s="16"/>
      <c r="R642" s="16"/>
      <c r="S642" s="16"/>
      <c r="T642" s="16"/>
      <c r="U642" s="16"/>
      <c r="V642" s="16"/>
      <c r="W642" s="16"/>
      <c r="X642" s="16"/>
      <c r="Y642" s="16"/>
      <c r="Z642" s="16"/>
    </row>
    <row r="643">
      <c r="A643" s="16"/>
      <c r="B643" s="16"/>
      <c r="C643" s="17"/>
      <c r="D643" s="17"/>
      <c r="E643" s="17"/>
      <c r="F643" s="17"/>
      <c r="G643" s="17"/>
      <c r="H643" s="17"/>
      <c r="I643" s="16"/>
      <c r="J643" s="16"/>
      <c r="K643" s="16"/>
      <c r="L643" s="16"/>
      <c r="M643" s="16"/>
      <c r="N643" s="16"/>
      <c r="O643" s="16"/>
      <c r="P643" s="16"/>
      <c r="Q643" s="16"/>
      <c r="R643" s="16"/>
      <c r="S643" s="16"/>
      <c r="T643" s="16"/>
      <c r="U643" s="16"/>
      <c r="V643" s="16"/>
      <c r="W643" s="16"/>
      <c r="X643" s="16"/>
      <c r="Y643" s="16"/>
      <c r="Z643" s="16"/>
    </row>
    <row r="644">
      <c r="A644" s="16"/>
      <c r="B644" s="16"/>
      <c r="C644" s="17"/>
      <c r="D644" s="17"/>
      <c r="E644" s="17"/>
      <c r="F644" s="17"/>
      <c r="G644" s="17"/>
      <c r="H644" s="17"/>
      <c r="I644" s="16"/>
      <c r="J644" s="16"/>
      <c r="K644" s="16"/>
      <c r="L644" s="16"/>
      <c r="M644" s="16"/>
      <c r="N644" s="16"/>
      <c r="O644" s="16"/>
      <c r="P644" s="16"/>
      <c r="Q644" s="16"/>
      <c r="R644" s="16"/>
      <c r="S644" s="16"/>
      <c r="T644" s="16"/>
      <c r="U644" s="16"/>
      <c r="V644" s="16"/>
      <c r="W644" s="16"/>
      <c r="X644" s="16"/>
      <c r="Y644" s="16"/>
      <c r="Z644" s="16"/>
    </row>
    <row r="645">
      <c r="A645" s="16"/>
      <c r="B645" s="16"/>
      <c r="C645" s="17"/>
      <c r="D645" s="17"/>
      <c r="E645" s="17"/>
      <c r="F645" s="17"/>
      <c r="G645" s="17"/>
      <c r="H645" s="17"/>
      <c r="I645" s="16"/>
      <c r="J645" s="16"/>
      <c r="K645" s="16"/>
      <c r="L645" s="16"/>
      <c r="M645" s="16"/>
      <c r="N645" s="16"/>
      <c r="O645" s="16"/>
      <c r="P645" s="16"/>
      <c r="Q645" s="16"/>
      <c r="R645" s="16"/>
      <c r="S645" s="16"/>
      <c r="T645" s="16"/>
      <c r="U645" s="16"/>
      <c r="V645" s="16"/>
      <c r="W645" s="16"/>
      <c r="X645" s="16"/>
      <c r="Y645" s="16"/>
      <c r="Z645" s="16"/>
    </row>
    <row r="646">
      <c r="A646" s="16"/>
      <c r="B646" s="16"/>
      <c r="C646" s="17"/>
      <c r="D646" s="17"/>
      <c r="E646" s="17"/>
      <c r="F646" s="17"/>
      <c r="G646" s="17"/>
      <c r="H646" s="17"/>
      <c r="I646" s="16"/>
      <c r="J646" s="16"/>
      <c r="K646" s="16"/>
      <c r="L646" s="16"/>
      <c r="M646" s="16"/>
      <c r="N646" s="16"/>
      <c r="O646" s="16"/>
      <c r="P646" s="16"/>
      <c r="Q646" s="16"/>
      <c r="R646" s="16"/>
      <c r="S646" s="16"/>
      <c r="T646" s="16"/>
      <c r="U646" s="16"/>
      <c r="V646" s="16"/>
      <c r="W646" s="16"/>
      <c r="X646" s="16"/>
      <c r="Y646" s="16"/>
      <c r="Z646" s="16"/>
    </row>
    <row r="647">
      <c r="A647" s="16"/>
      <c r="B647" s="16"/>
      <c r="C647" s="17"/>
      <c r="D647" s="17"/>
      <c r="E647" s="17"/>
      <c r="F647" s="17"/>
      <c r="G647" s="17"/>
      <c r="H647" s="17"/>
      <c r="I647" s="16"/>
      <c r="J647" s="16"/>
      <c r="K647" s="16"/>
      <c r="L647" s="16"/>
      <c r="M647" s="16"/>
      <c r="N647" s="16"/>
      <c r="O647" s="16"/>
      <c r="P647" s="16"/>
      <c r="Q647" s="16"/>
      <c r="R647" s="16"/>
      <c r="S647" s="16"/>
      <c r="T647" s="16"/>
      <c r="U647" s="16"/>
      <c r="V647" s="16"/>
      <c r="W647" s="16"/>
      <c r="X647" s="16"/>
      <c r="Y647" s="16"/>
      <c r="Z647" s="16"/>
    </row>
    <row r="648">
      <c r="A648" s="16"/>
      <c r="B648" s="16"/>
      <c r="C648" s="17"/>
      <c r="D648" s="17"/>
      <c r="E648" s="17"/>
      <c r="F648" s="17"/>
      <c r="G648" s="17"/>
      <c r="H648" s="17"/>
      <c r="I648" s="16"/>
      <c r="J648" s="16"/>
      <c r="K648" s="16"/>
      <c r="L648" s="16"/>
      <c r="M648" s="16"/>
      <c r="N648" s="16"/>
      <c r="O648" s="16"/>
      <c r="P648" s="16"/>
      <c r="Q648" s="16"/>
      <c r="R648" s="16"/>
      <c r="S648" s="16"/>
      <c r="T648" s="16"/>
      <c r="U648" s="16"/>
      <c r="V648" s="16"/>
      <c r="W648" s="16"/>
      <c r="X648" s="16"/>
      <c r="Y648" s="16"/>
      <c r="Z648" s="16"/>
    </row>
    <row r="649">
      <c r="A649" s="16"/>
      <c r="B649" s="16"/>
      <c r="C649" s="17"/>
      <c r="D649" s="17"/>
      <c r="E649" s="17"/>
      <c r="F649" s="17"/>
      <c r="G649" s="17"/>
      <c r="H649" s="17"/>
      <c r="I649" s="16"/>
      <c r="J649" s="16"/>
      <c r="K649" s="16"/>
      <c r="L649" s="16"/>
      <c r="M649" s="16"/>
      <c r="N649" s="16"/>
      <c r="O649" s="16"/>
      <c r="P649" s="16"/>
      <c r="Q649" s="16"/>
      <c r="R649" s="16"/>
      <c r="S649" s="16"/>
      <c r="T649" s="16"/>
      <c r="U649" s="16"/>
      <c r="V649" s="16"/>
      <c r="W649" s="16"/>
      <c r="X649" s="16"/>
      <c r="Y649" s="16"/>
      <c r="Z649" s="16"/>
    </row>
    <row r="650">
      <c r="A650" s="16"/>
      <c r="B650" s="16"/>
      <c r="C650" s="17"/>
      <c r="D650" s="17"/>
      <c r="E650" s="17"/>
      <c r="F650" s="17"/>
      <c r="G650" s="17"/>
      <c r="H650" s="17"/>
      <c r="I650" s="16"/>
      <c r="J650" s="16"/>
      <c r="K650" s="16"/>
      <c r="L650" s="16"/>
      <c r="M650" s="16"/>
      <c r="N650" s="16"/>
      <c r="O650" s="16"/>
      <c r="P650" s="16"/>
      <c r="Q650" s="16"/>
      <c r="R650" s="16"/>
      <c r="S650" s="16"/>
      <c r="T650" s="16"/>
      <c r="U650" s="16"/>
      <c r="V650" s="16"/>
      <c r="W650" s="16"/>
      <c r="X650" s="16"/>
      <c r="Y650" s="16"/>
      <c r="Z650" s="16"/>
    </row>
    <row r="651">
      <c r="A651" s="16"/>
      <c r="B651" s="16"/>
      <c r="C651" s="17"/>
      <c r="D651" s="17"/>
      <c r="E651" s="17"/>
      <c r="F651" s="17"/>
      <c r="G651" s="17"/>
      <c r="H651" s="17"/>
      <c r="I651" s="16"/>
      <c r="J651" s="16"/>
      <c r="K651" s="16"/>
      <c r="L651" s="16"/>
      <c r="M651" s="16"/>
      <c r="N651" s="16"/>
      <c r="O651" s="16"/>
      <c r="P651" s="16"/>
      <c r="Q651" s="16"/>
      <c r="R651" s="16"/>
      <c r="S651" s="16"/>
      <c r="T651" s="16"/>
      <c r="U651" s="16"/>
      <c r="V651" s="16"/>
      <c r="W651" s="16"/>
      <c r="X651" s="16"/>
      <c r="Y651" s="16"/>
      <c r="Z651" s="16"/>
    </row>
    <row r="652">
      <c r="A652" s="16"/>
      <c r="B652" s="16"/>
      <c r="C652" s="17"/>
      <c r="D652" s="17"/>
      <c r="E652" s="17"/>
      <c r="F652" s="17"/>
      <c r="G652" s="17"/>
      <c r="H652" s="17"/>
      <c r="I652" s="16"/>
      <c r="J652" s="16"/>
      <c r="K652" s="16"/>
      <c r="L652" s="16"/>
      <c r="M652" s="16"/>
      <c r="N652" s="16"/>
      <c r="O652" s="16"/>
      <c r="P652" s="16"/>
      <c r="Q652" s="16"/>
      <c r="R652" s="16"/>
      <c r="S652" s="16"/>
      <c r="T652" s="16"/>
      <c r="U652" s="16"/>
      <c r="V652" s="16"/>
      <c r="W652" s="16"/>
      <c r="X652" s="16"/>
      <c r="Y652" s="16"/>
      <c r="Z652" s="16"/>
    </row>
    <row r="653">
      <c r="A653" s="16"/>
      <c r="B653" s="16"/>
      <c r="C653" s="17"/>
      <c r="D653" s="17"/>
      <c r="E653" s="17"/>
      <c r="F653" s="17"/>
      <c r="G653" s="17"/>
      <c r="H653" s="17"/>
      <c r="I653" s="16"/>
      <c r="J653" s="16"/>
      <c r="K653" s="16"/>
      <c r="L653" s="16"/>
      <c r="M653" s="16"/>
      <c r="N653" s="16"/>
      <c r="O653" s="16"/>
      <c r="P653" s="16"/>
      <c r="Q653" s="16"/>
      <c r="R653" s="16"/>
      <c r="S653" s="16"/>
      <c r="T653" s="16"/>
      <c r="U653" s="16"/>
      <c r="V653" s="16"/>
      <c r="W653" s="16"/>
      <c r="X653" s="16"/>
      <c r="Y653" s="16"/>
      <c r="Z653" s="16"/>
    </row>
    <row r="654">
      <c r="A654" s="16"/>
      <c r="B654" s="16"/>
      <c r="C654" s="17"/>
      <c r="D654" s="17"/>
      <c r="E654" s="17"/>
      <c r="F654" s="17"/>
      <c r="G654" s="17"/>
      <c r="H654" s="17"/>
      <c r="I654" s="16"/>
      <c r="J654" s="16"/>
      <c r="K654" s="16"/>
      <c r="L654" s="16"/>
      <c r="M654" s="16"/>
      <c r="N654" s="16"/>
      <c r="O654" s="16"/>
      <c r="P654" s="16"/>
      <c r="Q654" s="16"/>
      <c r="R654" s="16"/>
      <c r="S654" s="16"/>
      <c r="T654" s="16"/>
      <c r="U654" s="16"/>
      <c r="V654" s="16"/>
      <c r="W654" s="16"/>
      <c r="X654" s="16"/>
      <c r="Y654" s="16"/>
      <c r="Z654" s="16"/>
    </row>
    <row r="655">
      <c r="A655" s="16"/>
      <c r="B655" s="16"/>
      <c r="C655" s="17"/>
      <c r="D655" s="17"/>
      <c r="E655" s="17"/>
      <c r="F655" s="17"/>
      <c r="G655" s="17"/>
      <c r="H655" s="17"/>
      <c r="I655" s="16"/>
      <c r="J655" s="16"/>
      <c r="K655" s="16"/>
      <c r="L655" s="16"/>
      <c r="M655" s="16"/>
      <c r="N655" s="16"/>
      <c r="O655" s="16"/>
      <c r="P655" s="16"/>
      <c r="Q655" s="16"/>
      <c r="R655" s="16"/>
      <c r="S655" s="16"/>
      <c r="T655" s="16"/>
      <c r="U655" s="16"/>
      <c r="V655" s="16"/>
      <c r="W655" s="16"/>
      <c r="X655" s="16"/>
      <c r="Y655" s="16"/>
      <c r="Z655" s="16"/>
    </row>
    <row r="656">
      <c r="A656" s="16"/>
      <c r="B656" s="16"/>
      <c r="C656" s="17"/>
      <c r="D656" s="17"/>
      <c r="E656" s="17"/>
      <c r="F656" s="17"/>
      <c r="G656" s="17"/>
      <c r="H656" s="17"/>
      <c r="I656" s="16"/>
      <c r="J656" s="16"/>
      <c r="K656" s="16"/>
      <c r="L656" s="16"/>
      <c r="M656" s="16"/>
      <c r="N656" s="16"/>
      <c r="O656" s="16"/>
      <c r="P656" s="16"/>
      <c r="Q656" s="16"/>
      <c r="R656" s="16"/>
      <c r="S656" s="16"/>
      <c r="T656" s="16"/>
      <c r="U656" s="16"/>
      <c r="V656" s="16"/>
      <c r="W656" s="16"/>
      <c r="X656" s="16"/>
      <c r="Y656" s="16"/>
      <c r="Z656" s="16"/>
    </row>
    <row r="657">
      <c r="A657" s="16"/>
      <c r="B657" s="16"/>
      <c r="C657" s="17"/>
      <c r="D657" s="17"/>
      <c r="E657" s="17"/>
      <c r="F657" s="17"/>
      <c r="G657" s="17"/>
      <c r="H657" s="17"/>
      <c r="I657" s="16"/>
      <c r="J657" s="16"/>
      <c r="K657" s="16"/>
      <c r="L657" s="16"/>
      <c r="M657" s="16"/>
      <c r="N657" s="16"/>
      <c r="O657" s="16"/>
      <c r="P657" s="16"/>
      <c r="Q657" s="16"/>
      <c r="R657" s="16"/>
      <c r="S657" s="16"/>
      <c r="T657" s="16"/>
      <c r="U657" s="16"/>
      <c r="V657" s="16"/>
      <c r="W657" s="16"/>
      <c r="X657" s="16"/>
      <c r="Y657" s="16"/>
      <c r="Z657" s="16"/>
    </row>
    <row r="658">
      <c r="A658" s="16"/>
      <c r="B658" s="16"/>
      <c r="C658" s="17"/>
      <c r="D658" s="17"/>
      <c r="E658" s="17"/>
      <c r="F658" s="17"/>
      <c r="G658" s="17"/>
      <c r="H658" s="17"/>
      <c r="I658" s="16"/>
      <c r="J658" s="16"/>
      <c r="K658" s="16"/>
      <c r="L658" s="16"/>
      <c r="M658" s="16"/>
      <c r="N658" s="16"/>
      <c r="O658" s="16"/>
      <c r="P658" s="16"/>
      <c r="Q658" s="16"/>
      <c r="R658" s="16"/>
      <c r="S658" s="16"/>
      <c r="T658" s="16"/>
      <c r="U658" s="16"/>
      <c r="V658" s="16"/>
      <c r="W658" s="16"/>
      <c r="X658" s="16"/>
      <c r="Y658" s="16"/>
      <c r="Z658" s="16"/>
    </row>
    <row r="659">
      <c r="A659" s="16"/>
      <c r="B659" s="16"/>
      <c r="C659" s="17"/>
      <c r="D659" s="17"/>
      <c r="E659" s="17"/>
      <c r="F659" s="17"/>
      <c r="G659" s="17"/>
      <c r="H659" s="17"/>
      <c r="I659" s="16"/>
      <c r="J659" s="16"/>
      <c r="K659" s="16"/>
      <c r="L659" s="16"/>
      <c r="M659" s="16"/>
      <c r="N659" s="16"/>
      <c r="O659" s="16"/>
      <c r="P659" s="16"/>
      <c r="Q659" s="16"/>
      <c r="R659" s="16"/>
      <c r="S659" s="16"/>
      <c r="T659" s="16"/>
      <c r="U659" s="16"/>
      <c r="V659" s="16"/>
      <c r="W659" s="16"/>
      <c r="X659" s="16"/>
      <c r="Y659" s="16"/>
      <c r="Z659" s="16"/>
    </row>
    <row r="660">
      <c r="A660" s="16"/>
      <c r="B660" s="16"/>
      <c r="C660" s="17"/>
      <c r="D660" s="17"/>
      <c r="E660" s="17"/>
      <c r="F660" s="17"/>
      <c r="G660" s="17"/>
      <c r="H660" s="17"/>
      <c r="I660" s="16"/>
      <c r="J660" s="16"/>
      <c r="K660" s="16"/>
      <c r="L660" s="16"/>
      <c r="M660" s="16"/>
      <c r="N660" s="16"/>
      <c r="O660" s="16"/>
      <c r="P660" s="16"/>
      <c r="Q660" s="16"/>
      <c r="R660" s="16"/>
      <c r="S660" s="16"/>
      <c r="T660" s="16"/>
      <c r="U660" s="16"/>
      <c r="V660" s="16"/>
      <c r="W660" s="16"/>
      <c r="X660" s="16"/>
      <c r="Y660" s="16"/>
      <c r="Z660" s="16"/>
    </row>
    <row r="661">
      <c r="A661" s="16"/>
      <c r="B661" s="16"/>
      <c r="C661" s="17"/>
      <c r="D661" s="17"/>
      <c r="E661" s="17"/>
      <c r="F661" s="17"/>
      <c r="G661" s="17"/>
      <c r="H661" s="17"/>
      <c r="I661" s="16"/>
      <c r="J661" s="16"/>
      <c r="K661" s="16"/>
      <c r="L661" s="16"/>
      <c r="M661" s="16"/>
      <c r="N661" s="16"/>
      <c r="O661" s="16"/>
      <c r="P661" s="16"/>
      <c r="Q661" s="16"/>
      <c r="R661" s="16"/>
      <c r="S661" s="16"/>
      <c r="T661" s="16"/>
      <c r="U661" s="16"/>
      <c r="V661" s="16"/>
      <c r="W661" s="16"/>
      <c r="X661" s="16"/>
      <c r="Y661" s="16"/>
      <c r="Z661" s="16"/>
    </row>
    <row r="662">
      <c r="A662" s="16"/>
      <c r="B662" s="16"/>
      <c r="C662" s="17"/>
      <c r="D662" s="17"/>
      <c r="E662" s="17"/>
      <c r="F662" s="17"/>
      <c r="G662" s="17"/>
      <c r="H662" s="17"/>
      <c r="I662" s="16"/>
      <c r="J662" s="16"/>
      <c r="K662" s="16"/>
      <c r="L662" s="16"/>
      <c r="M662" s="16"/>
      <c r="N662" s="16"/>
      <c r="O662" s="16"/>
      <c r="P662" s="16"/>
      <c r="Q662" s="16"/>
      <c r="R662" s="16"/>
      <c r="S662" s="16"/>
      <c r="T662" s="16"/>
      <c r="U662" s="16"/>
      <c r="V662" s="16"/>
      <c r="W662" s="16"/>
      <c r="X662" s="16"/>
      <c r="Y662" s="16"/>
      <c r="Z662" s="16"/>
    </row>
    <row r="663">
      <c r="A663" s="16"/>
      <c r="B663" s="16"/>
      <c r="C663" s="17"/>
      <c r="D663" s="17"/>
      <c r="E663" s="17"/>
      <c r="F663" s="17"/>
      <c r="G663" s="17"/>
      <c r="H663" s="17"/>
      <c r="I663" s="16"/>
      <c r="J663" s="16"/>
      <c r="K663" s="16"/>
      <c r="L663" s="16"/>
      <c r="M663" s="16"/>
      <c r="N663" s="16"/>
      <c r="O663" s="16"/>
      <c r="P663" s="16"/>
      <c r="Q663" s="16"/>
      <c r="R663" s="16"/>
      <c r="S663" s="16"/>
      <c r="T663" s="16"/>
      <c r="U663" s="16"/>
      <c r="V663" s="16"/>
      <c r="W663" s="16"/>
      <c r="X663" s="16"/>
      <c r="Y663" s="16"/>
      <c r="Z663" s="16"/>
    </row>
    <row r="664">
      <c r="A664" s="16"/>
      <c r="B664" s="16"/>
      <c r="C664" s="17"/>
      <c r="D664" s="17"/>
      <c r="E664" s="17"/>
      <c r="F664" s="17"/>
      <c r="G664" s="17"/>
      <c r="H664" s="17"/>
      <c r="I664" s="16"/>
      <c r="J664" s="16"/>
      <c r="K664" s="16"/>
      <c r="L664" s="16"/>
      <c r="M664" s="16"/>
      <c r="N664" s="16"/>
      <c r="O664" s="16"/>
      <c r="P664" s="16"/>
      <c r="Q664" s="16"/>
      <c r="R664" s="16"/>
      <c r="S664" s="16"/>
      <c r="T664" s="16"/>
      <c r="U664" s="16"/>
      <c r="V664" s="16"/>
      <c r="W664" s="16"/>
      <c r="X664" s="16"/>
      <c r="Y664" s="16"/>
      <c r="Z664" s="16"/>
    </row>
    <row r="665">
      <c r="A665" s="16"/>
      <c r="B665" s="16"/>
      <c r="C665" s="17"/>
      <c r="D665" s="17"/>
      <c r="E665" s="17"/>
      <c r="F665" s="17"/>
      <c r="G665" s="17"/>
      <c r="H665" s="17"/>
      <c r="I665" s="16"/>
      <c r="J665" s="16"/>
      <c r="K665" s="16"/>
      <c r="L665" s="16"/>
      <c r="M665" s="16"/>
      <c r="N665" s="16"/>
      <c r="O665" s="16"/>
      <c r="P665" s="16"/>
      <c r="Q665" s="16"/>
      <c r="R665" s="16"/>
      <c r="S665" s="16"/>
      <c r="T665" s="16"/>
      <c r="U665" s="16"/>
      <c r="V665" s="16"/>
      <c r="W665" s="16"/>
      <c r="X665" s="16"/>
      <c r="Y665" s="16"/>
      <c r="Z665" s="16"/>
    </row>
    <row r="666">
      <c r="A666" s="16"/>
      <c r="B666" s="16"/>
      <c r="C666" s="17"/>
      <c r="D666" s="17"/>
      <c r="E666" s="17"/>
      <c r="F666" s="17"/>
      <c r="G666" s="17"/>
      <c r="H666" s="17"/>
      <c r="I666" s="16"/>
      <c r="J666" s="16"/>
      <c r="K666" s="16"/>
      <c r="L666" s="16"/>
      <c r="M666" s="16"/>
      <c r="N666" s="16"/>
      <c r="O666" s="16"/>
      <c r="P666" s="16"/>
      <c r="Q666" s="16"/>
      <c r="R666" s="16"/>
      <c r="S666" s="16"/>
      <c r="T666" s="16"/>
      <c r="U666" s="16"/>
      <c r="V666" s="16"/>
      <c r="W666" s="16"/>
      <c r="X666" s="16"/>
      <c r="Y666" s="16"/>
      <c r="Z666" s="16"/>
    </row>
    <row r="667">
      <c r="A667" s="16"/>
      <c r="B667" s="16"/>
      <c r="C667" s="17"/>
      <c r="D667" s="17"/>
      <c r="E667" s="17"/>
      <c r="F667" s="17"/>
      <c r="G667" s="17"/>
      <c r="H667" s="17"/>
      <c r="I667" s="16"/>
      <c r="J667" s="16"/>
      <c r="K667" s="16"/>
      <c r="L667" s="16"/>
      <c r="M667" s="16"/>
      <c r="N667" s="16"/>
      <c r="O667" s="16"/>
      <c r="P667" s="16"/>
      <c r="Q667" s="16"/>
      <c r="R667" s="16"/>
      <c r="S667" s="16"/>
      <c r="T667" s="16"/>
      <c r="U667" s="16"/>
      <c r="V667" s="16"/>
      <c r="W667" s="16"/>
      <c r="X667" s="16"/>
      <c r="Y667" s="16"/>
      <c r="Z667" s="16"/>
    </row>
    <row r="668">
      <c r="A668" s="16"/>
      <c r="B668" s="16"/>
      <c r="C668" s="17"/>
      <c r="D668" s="17"/>
      <c r="E668" s="17"/>
      <c r="F668" s="17"/>
      <c r="G668" s="17"/>
      <c r="H668" s="17"/>
      <c r="I668" s="16"/>
      <c r="J668" s="16"/>
      <c r="K668" s="16"/>
      <c r="L668" s="16"/>
      <c r="M668" s="16"/>
      <c r="N668" s="16"/>
      <c r="O668" s="16"/>
      <c r="P668" s="16"/>
      <c r="Q668" s="16"/>
      <c r="R668" s="16"/>
      <c r="S668" s="16"/>
      <c r="T668" s="16"/>
      <c r="U668" s="16"/>
      <c r="V668" s="16"/>
      <c r="W668" s="16"/>
      <c r="X668" s="16"/>
      <c r="Y668" s="16"/>
      <c r="Z668" s="16"/>
    </row>
    <row r="669">
      <c r="A669" s="16"/>
      <c r="B669" s="16"/>
      <c r="C669" s="17"/>
      <c r="D669" s="17"/>
      <c r="E669" s="17"/>
      <c r="F669" s="17"/>
      <c r="G669" s="17"/>
      <c r="H669" s="17"/>
      <c r="I669" s="16"/>
      <c r="J669" s="16"/>
      <c r="K669" s="16"/>
      <c r="L669" s="16"/>
      <c r="M669" s="16"/>
      <c r="N669" s="16"/>
      <c r="O669" s="16"/>
      <c r="P669" s="16"/>
      <c r="Q669" s="16"/>
      <c r="R669" s="16"/>
      <c r="S669" s="16"/>
      <c r="T669" s="16"/>
      <c r="U669" s="16"/>
      <c r="V669" s="16"/>
      <c r="W669" s="16"/>
      <c r="X669" s="16"/>
      <c r="Y669" s="16"/>
      <c r="Z669" s="16"/>
    </row>
    <row r="670">
      <c r="A670" s="16"/>
      <c r="B670" s="16"/>
      <c r="C670" s="17"/>
      <c r="D670" s="17"/>
      <c r="E670" s="17"/>
      <c r="F670" s="17"/>
      <c r="G670" s="17"/>
      <c r="H670" s="17"/>
      <c r="I670" s="16"/>
      <c r="J670" s="16"/>
      <c r="K670" s="16"/>
      <c r="L670" s="16"/>
      <c r="M670" s="16"/>
      <c r="N670" s="16"/>
      <c r="O670" s="16"/>
      <c r="P670" s="16"/>
      <c r="Q670" s="16"/>
      <c r="R670" s="16"/>
      <c r="S670" s="16"/>
      <c r="T670" s="16"/>
      <c r="U670" s="16"/>
      <c r="V670" s="16"/>
      <c r="W670" s="16"/>
      <c r="X670" s="16"/>
      <c r="Y670" s="16"/>
      <c r="Z670" s="16"/>
    </row>
    <row r="671">
      <c r="A671" s="16"/>
      <c r="B671" s="16"/>
      <c r="C671" s="17"/>
      <c r="D671" s="17"/>
      <c r="E671" s="17"/>
      <c r="F671" s="17"/>
      <c r="G671" s="17"/>
      <c r="H671" s="17"/>
      <c r="I671" s="16"/>
      <c r="J671" s="16"/>
      <c r="K671" s="16"/>
      <c r="L671" s="16"/>
      <c r="M671" s="16"/>
      <c r="N671" s="16"/>
      <c r="O671" s="16"/>
      <c r="P671" s="16"/>
      <c r="Q671" s="16"/>
      <c r="R671" s="16"/>
      <c r="S671" s="16"/>
      <c r="T671" s="16"/>
      <c r="U671" s="16"/>
      <c r="V671" s="16"/>
      <c r="W671" s="16"/>
      <c r="X671" s="16"/>
      <c r="Y671" s="16"/>
      <c r="Z671" s="16"/>
    </row>
    <row r="672">
      <c r="A672" s="16"/>
      <c r="B672" s="16"/>
      <c r="C672" s="17"/>
      <c r="D672" s="17"/>
      <c r="E672" s="17"/>
      <c r="F672" s="17"/>
      <c r="G672" s="17"/>
      <c r="H672" s="17"/>
      <c r="I672" s="16"/>
      <c r="J672" s="16"/>
      <c r="K672" s="16"/>
      <c r="L672" s="16"/>
      <c r="M672" s="16"/>
      <c r="N672" s="16"/>
      <c r="O672" s="16"/>
      <c r="P672" s="16"/>
      <c r="Q672" s="16"/>
      <c r="R672" s="16"/>
      <c r="S672" s="16"/>
      <c r="T672" s="16"/>
      <c r="U672" s="16"/>
      <c r="V672" s="16"/>
      <c r="W672" s="16"/>
      <c r="X672" s="16"/>
      <c r="Y672" s="16"/>
      <c r="Z672" s="16"/>
    </row>
    <row r="673">
      <c r="A673" s="16"/>
      <c r="B673" s="16"/>
      <c r="C673" s="17"/>
      <c r="D673" s="17"/>
      <c r="E673" s="17"/>
      <c r="F673" s="17"/>
      <c r="G673" s="17"/>
      <c r="H673" s="17"/>
      <c r="I673" s="16"/>
      <c r="J673" s="16"/>
      <c r="K673" s="16"/>
      <c r="L673" s="16"/>
      <c r="M673" s="16"/>
      <c r="N673" s="16"/>
      <c r="O673" s="16"/>
      <c r="P673" s="16"/>
      <c r="Q673" s="16"/>
      <c r="R673" s="16"/>
      <c r="S673" s="16"/>
      <c r="T673" s="16"/>
      <c r="U673" s="16"/>
      <c r="V673" s="16"/>
      <c r="W673" s="16"/>
      <c r="X673" s="16"/>
      <c r="Y673" s="16"/>
      <c r="Z673" s="16"/>
    </row>
    <row r="674">
      <c r="A674" s="16"/>
      <c r="B674" s="16"/>
      <c r="C674" s="17"/>
      <c r="D674" s="17"/>
      <c r="E674" s="17"/>
      <c r="F674" s="17"/>
      <c r="G674" s="17"/>
      <c r="H674" s="17"/>
      <c r="I674" s="16"/>
      <c r="J674" s="16"/>
      <c r="K674" s="16"/>
      <c r="L674" s="16"/>
      <c r="M674" s="16"/>
      <c r="N674" s="16"/>
      <c r="O674" s="16"/>
      <c r="P674" s="16"/>
      <c r="Q674" s="16"/>
      <c r="R674" s="16"/>
      <c r="S674" s="16"/>
      <c r="T674" s="16"/>
      <c r="U674" s="16"/>
      <c r="V674" s="16"/>
      <c r="W674" s="16"/>
      <c r="X674" s="16"/>
      <c r="Y674" s="16"/>
      <c r="Z674" s="16"/>
    </row>
    <row r="675">
      <c r="A675" s="16"/>
      <c r="B675" s="16"/>
      <c r="C675" s="17"/>
      <c r="D675" s="17"/>
      <c r="E675" s="17"/>
      <c r="F675" s="17"/>
      <c r="G675" s="17"/>
      <c r="H675" s="17"/>
      <c r="I675" s="16"/>
      <c r="J675" s="16"/>
      <c r="K675" s="16"/>
      <c r="L675" s="16"/>
      <c r="M675" s="16"/>
      <c r="N675" s="16"/>
      <c r="O675" s="16"/>
      <c r="P675" s="16"/>
      <c r="Q675" s="16"/>
      <c r="R675" s="16"/>
      <c r="S675" s="16"/>
      <c r="T675" s="16"/>
      <c r="U675" s="16"/>
      <c r="V675" s="16"/>
      <c r="W675" s="16"/>
      <c r="X675" s="16"/>
      <c r="Y675" s="16"/>
      <c r="Z675" s="16"/>
    </row>
    <row r="676">
      <c r="A676" s="16"/>
      <c r="B676" s="16"/>
      <c r="C676" s="17"/>
      <c r="D676" s="17"/>
      <c r="E676" s="17"/>
      <c r="F676" s="17"/>
      <c r="G676" s="17"/>
      <c r="H676" s="17"/>
      <c r="I676" s="16"/>
      <c r="J676" s="16"/>
      <c r="K676" s="16"/>
      <c r="L676" s="16"/>
      <c r="M676" s="16"/>
      <c r="N676" s="16"/>
      <c r="O676" s="16"/>
      <c r="P676" s="16"/>
      <c r="Q676" s="16"/>
      <c r="R676" s="16"/>
      <c r="S676" s="16"/>
      <c r="T676" s="16"/>
      <c r="U676" s="16"/>
      <c r="V676" s="16"/>
      <c r="W676" s="16"/>
      <c r="X676" s="16"/>
      <c r="Y676" s="16"/>
      <c r="Z676" s="16"/>
    </row>
    <row r="677">
      <c r="A677" s="16"/>
      <c r="B677" s="16"/>
      <c r="C677" s="17"/>
      <c r="D677" s="17"/>
      <c r="E677" s="17"/>
      <c r="F677" s="17"/>
      <c r="G677" s="17"/>
      <c r="H677" s="17"/>
      <c r="I677" s="16"/>
      <c r="J677" s="16"/>
      <c r="K677" s="16"/>
      <c r="L677" s="16"/>
      <c r="M677" s="16"/>
      <c r="N677" s="16"/>
      <c r="O677" s="16"/>
      <c r="P677" s="16"/>
      <c r="Q677" s="16"/>
      <c r="R677" s="16"/>
      <c r="S677" s="16"/>
      <c r="T677" s="16"/>
      <c r="U677" s="16"/>
      <c r="V677" s="16"/>
      <c r="W677" s="16"/>
      <c r="X677" s="16"/>
      <c r="Y677" s="16"/>
      <c r="Z677" s="16"/>
    </row>
    <row r="678">
      <c r="A678" s="16"/>
      <c r="B678" s="16"/>
      <c r="C678" s="17"/>
      <c r="D678" s="17"/>
      <c r="E678" s="17"/>
      <c r="F678" s="17"/>
      <c r="G678" s="17"/>
      <c r="H678" s="17"/>
      <c r="I678" s="16"/>
      <c r="J678" s="16"/>
      <c r="K678" s="16"/>
      <c r="L678" s="16"/>
      <c r="M678" s="16"/>
      <c r="N678" s="16"/>
      <c r="O678" s="16"/>
      <c r="P678" s="16"/>
      <c r="Q678" s="16"/>
      <c r="R678" s="16"/>
      <c r="S678" s="16"/>
      <c r="T678" s="16"/>
      <c r="U678" s="16"/>
      <c r="V678" s="16"/>
      <c r="W678" s="16"/>
      <c r="X678" s="16"/>
      <c r="Y678" s="16"/>
      <c r="Z678" s="16"/>
    </row>
    <row r="679">
      <c r="A679" s="16"/>
      <c r="B679" s="16"/>
      <c r="C679" s="17"/>
      <c r="D679" s="17"/>
      <c r="E679" s="17"/>
      <c r="F679" s="17"/>
      <c r="G679" s="17"/>
      <c r="H679" s="17"/>
      <c r="I679" s="16"/>
      <c r="J679" s="16"/>
      <c r="K679" s="16"/>
      <c r="L679" s="16"/>
      <c r="M679" s="16"/>
      <c r="N679" s="16"/>
      <c r="O679" s="16"/>
      <c r="P679" s="16"/>
      <c r="Q679" s="16"/>
      <c r="R679" s="16"/>
      <c r="S679" s="16"/>
      <c r="T679" s="16"/>
      <c r="U679" s="16"/>
      <c r="V679" s="16"/>
      <c r="W679" s="16"/>
      <c r="X679" s="16"/>
      <c r="Y679" s="16"/>
      <c r="Z679" s="16"/>
    </row>
    <row r="680">
      <c r="A680" s="16"/>
      <c r="B680" s="16"/>
      <c r="C680" s="17"/>
      <c r="D680" s="17"/>
      <c r="E680" s="17"/>
      <c r="F680" s="17"/>
      <c r="G680" s="17"/>
      <c r="H680" s="17"/>
      <c r="I680" s="16"/>
      <c r="J680" s="16"/>
      <c r="K680" s="16"/>
      <c r="L680" s="16"/>
      <c r="M680" s="16"/>
      <c r="N680" s="16"/>
      <c r="O680" s="16"/>
      <c r="P680" s="16"/>
      <c r="Q680" s="16"/>
      <c r="R680" s="16"/>
      <c r="S680" s="16"/>
      <c r="T680" s="16"/>
      <c r="U680" s="16"/>
      <c r="V680" s="16"/>
      <c r="W680" s="16"/>
      <c r="X680" s="16"/>
      <c r="Y680" s="16"/>
      <c r="Z680" s="16"/>
    </row>
    <row r="681">
      <c r="A681" s="16"/>
      <c r="B681" s="16"/>
      <c r="C681" s="17"/>
      <c r="D681" s="17"/>
      <c r="E681" s="17"/>
      <c r="F681" s="17"/>
      <c r="G681" s="17"/>
      <c r="H681" s="17"/>
      <c r="I681" s="16"/>
      <c r="J681" s="16"/>
      <c r="K681" s="16"/>
      <c r="L681" s="16"/>
      <c r="M681" s="16"/>
      <c r="N681" s="16"/>
      <c r="O681" s="16"/>
      <c r="P681" s="16"/>
      <c r="Q681" s="16"/>
      <c r="R681" s="16"/>
      <c r="S681" s="16"/>
      <c r="T681" s="16"/>
      <c r="U681" s="16"/>
      <c r="V681" s="16"/>
      <c r="W681" s="16"/>
      <c r="X681" s="16"/>
      <c r="Y681" s="16"/>
      <c r="Z681" s="16"/>
    </row>
    <row r="682">
      <c r="A682" s="16"/>
      <c r="B682" s="16"/>
      <c r="C682" s="17"/>
      <c r="D682" s="17"/>
      <c r="E682" s="17"/>
      <c r="F682" s="17"/>
      <c r="G682" s="17"/>
      <c r="H682" s="17"/>
      <c r="I682" s="16"/>
      <c r="J682" s="16"/>
      <c r="K682" s="16"/>
      <c r="L682" s="16"/>
      <c r="M682" s="16"/>
      <c r="N682" s="16"/>
      <c r="O682" s="16"/>
      <c r="P682" s="16"/>
      <c r="Q682" s="16"/>
      <c r="R682" s="16"/>
      <c r="S682" s="16"/>
      <c r="T682" s="16"/>
      <c r="U682" s="16"/>
      <c r="V682" s="16"/>
      <c r="W682" s="16"/>
      <c r="X682" s="16"/>
      <c r="Y682" s="16"/>
      <c r="Z682" s="16"/>
    </row>
    <row r="683">
      <c r="A683" s="16"/>
      <c r="B683" s="16"/>
      <c r="C683" s="17"/>
      <c r="D683" s="17"/>
      <c r="E683" s="17"/>
      <c r="F683" s="17"/>
      <c r="G683" s="17"/>
      <c r="H683" s="17"/>
      <c r="I683" s="16"/>
      <c r="J683" s="16"/>
      <c r="K683" s="16"/>
      <c r="L683" s="16"/>
      <c r="M683" s="16"/>
      <c r="N683" s="16"/>
      <c r="O683" s="16"/>
      <c r="P683" s="16"/>
      <c r="Q683" s="16"/>
      <c r="R683" s="16"/>
      <c r="S683" s="16"/>
      <c r="T683" s="16"/>
      <c r="U683" s="16"/>
      <c r="V683" s="16"/>
      <c r="W683" s="16"/>
      <c r="X683" s="16"/>
      <c r="Y683" s="16"/>
      <c r="Z683" s="16"/>
    </row>
    <row r="684">
      <c r="A684" s="16"/>
      <c r="B684" s="16"/>
      <c r="C684" s="17"/>
      <c r="D684" s="17"/>
      <c r="E684" s="17"/>
      <c r="F684" s="17"/>
      <c r="G684" s="17"/>
      <c r="H684" s="17"/>
      <c r="I684" s="16"/>
      <c r="J684" s="16"/>
      <c r="K684" s="16"/>
      <c r="L684" s="16"/>
      <c r="M684" s="16"/>
      <c r="N684" s="16"/>
      <c r="O684" s="16"/>
      <c r="P684" s="16"/>
      <c r="Q684" s="16"/>
      <c r="R684" s="16"/>
      <c r="S684" s="16"/>
      <c r="T684" s="16"/>
      <c r="U684" s="16"/>
      <c r="V684" s="16"/>
      <c r="W684" s="16"/>
      <c r="X684" s="16"/>
      <c r="Y684" s="16"/>
      <c r="Z684" s="16"/>
    </row>
    <row r="685">
      <c r="A685" s="16"/>
      <c r="B685" s="16"/>
      <c r="C685" s="17"/>
      <c r="D685" s="17"/>
      <c r="E685" s="17"/>
      <c r="F685" s="17"/>
      <c r="G685" s="17"/>
      <c r="H685" s="17"/>
      <c r="I685" s="16"/>
      <c r="J685" s="16"/>
      <c r="K685" s="16"/>
      <c r="L685" s="16"/>
      <c r="M685" s="16"/>
      <c r="N685" s="16"/>
      <c r="O685" s="16"/>
      <c r="P685" s="16"/>
      <c r="Q685" s="16"/>
      <c r="R685" s="16"/>
      <c r="S685" s="16"/>
      <c r="T685" s="16"/>
      <c r="U685" s="16"/>
      <c r="V685" s="16"/>
      <c r="W685" s="16"/>
      <c r="X685" s="16"/>
      <c r="Y685" s="16"/>
      <c r="Z685" s="16"/>
    </row>
    <row r="686">
      <c r="A686" s="16"/>
      <c r="B686" s="16"/>
      <c r="C686" s="17"/>
      <c r="D686" s="17"/>
      <c r="E686" s="17"/>
      <c r="F686" s="17"/>
      <c r="G686" s="17"/>
      <c r="H686" s="17"/>
      <c r="I686" s="16"/>
      <c r="J686" s="16"/>
      <c r="K686" s="16"/>
      <c r="L686" s="16"/>
      <c r="M686" s="16"/>
      <c r="N686" s="16"/>
      <c r="O686" s="16"/>
      <c r="P686" s="16"/>
      <c r="Q686" s="16"/>
      <c r="R686" s="16"/>
      <c r="S686" s="16"/>
      <c r="T686" s="16"/>
      <c r="U686" s="16"/>
      <c r="V686" s="16"/>
      <c r="W686" s="16"/>
      <c r="X686" s="16"/>
      <c r="Y686" s="16"/>
      <c r="Z686" s="16"/>
    </row>
    <row r="687">
      <c r="A687" s="16"/>
      <c r="B687" s="16"/>
      <c r="C687" s="17"/>
      <c r="D687" s="17"/>
      <c r="E687" s="17"/>
      <c r="F687" s="17"/>
      <c r="G687" s="17"/>
      <c r="H687" s="17"/>
      <c r="I687" s="16"/>
      <c r="J687" s="16"/>
      <c r="K687" s="16"/>
      <c r="L687" s="16"/>
      <c r="M687" s="16"/>
      <c r="N687" s="16"/>
      <c r="O687" s="16"/>
      <c r="P687" s="16"/>
      <c r="Q687" s="16"/>
      <c r="R687" s="16"/>
      <c r="S687" s="16"/>
      <c r="T687" s="16"/>
      <c r="U687" s="16"/>
      <c r="V687" s="16"/>
      <c r="W687" s="16"/>
      <c r="X687" s="16"/>
      <c r="Y687" s="16"/>
      <c r="Z687" s="16"/>
    </row>
    <row r="688">
      <c r="A688" s="16"/>
      <c r="B688" s="16"/>
      <c r="C688" s="17"/>
      <c r="D688" s="17"/>
      <c r="E688" s="17"/>
      <c r="F688" s="17"/>
      <c r="G688" s="17"/>
      <c r="H688" s="17"/>
      <c r="I688" s="16"/>
      <c r="J688" s="16"/>
      <c r="K688" s="16"/>
      <c r="L688" s="16"/>
      <c r="M688" s="16"/>
      <c r="N688" s="16"/>
      <c r="O688" s="16"/>
      <c r="P688" s="16"/>
      <c r="Q688" s="16"/>
      <c r="R688" s="16"/>
      <c r="S688" s="16"/>
      <c r="T688" s="16"/>
      <c r="U688" s="16"/>
      <c r="V688" s="16"/>
      <c r="W688" s="16"/>
      <c r="X688" s="16"/>
      <c r="Y688" s="16"/>
      <c r="Z688" s="16"/>
    </row>
    <row r="689">
      <c r="A689" s="16"/>
      <c r="B689" s="16"/>
      <c r="C689" s="17"/>
      <c r="D689" s="17"/>
      <c r="E689" s="17"/>
      <c r="F689" s="17"/>
      <c r="G689" s="17"/>
      <c r="H689" s="17"/>
      <c r="I689" s="16"/>
      <c r="J689" s="16"/>
      <c r="K689" s="16"/>
      <c r="L689" s="16"/>
      <c r="M689" s="16"/>
      <c r="N689" s="16"/>
      <c r="O689" s="16"/>
      <c r="P689" s="16"/>
      <c r="Q689" s="16"/>
      <c r="R689" s="16"/>
      <c r="S689" s="16"/>
      <c r="T689" s="16"/>
      <c r="U689" s="16"/>
      <c r="V689" s="16"/>
      <c r="W689" s="16"/>
      <c r="X689" s="16"/>
      <c r="Y689" s="16"/>
      <c r="Z689" s="16"/>
    </row>
    <row r="690">
      <c r="A690" s="16"/>
      <c r="B690" s="16"/>
      <c r="C690" s="17"/>
      <c r="D690" s="17"/>
      <c r="E690" s="17"/>
      <c r="F690" s="17"/>
      <c r="G690" s="17"/>
      <c r="H690" s="17"/>
      <c r="I690" s="16"/>
      <c r="J690" s="16"/>
      <c r="K690" s="16"/>
      <c r="L690" s="16"/>
      <c r="M690" s="16"/>
      <c r="N690" s="16"/>
      <c r="O690" s="16"/>
      <c r="P690" s="16"/>
      <c r="Q690" s="16"/>
      <c r="R690" s="16"/>
      <c r="S690" s="16"/>
      <c r="T690" s="16"/>
      <c r="U690" s="16"/>
      <c r="V690" s="16"/>
      <c r="W690" s="16"/>
      <c r="X690" s="16"/>
      <c r="Y690" s="16"/>
      <c r="Z690" s="16"/>
    </row>
    <row r="691">
      <c r="A691" s="16"/>
      <c r="B691" s="16"/>
      <c r="C691" s="17"/>
      <c r="D691" s="17"/>
      <c r="E691" s="17"/>
      <c r="F691" s="17"/>
      <c r="G691" s="17"/>
      <c r="H691" s="17"/>
      <c r="I691" s="16"/>
      <c r="J691" s="16"/>
      <c r="K691" s="16"/>
      <c r="L691" s="16"/>
      <c r="M691" s="16"/>
      <c r="N691" s="16"/>
      <c r="O691" s="16"/>
      <c r="P691" s="16"/>
      <c r="Q691" s="16"/>
      <c r="R691" s="16"/>
      <c r="S691" s="16"/>
      <c r="T691" s="16"/>
      <c r="U691" s="16"/>
      <c r="V691" s="16"/>
      <c r="W691" s="16"/>
      <c r="X691" s="16"/>
      <c r="Y691" s="16"/>
      <c r="Z691" s="16"/>
    </row>
    <row r="692">
      <c r="A692" s="16"/>
      <c r="B692" s="16"/>
      <c r="C692" s="17"/>
      <c r="D692" s="17"/>
      <c r="E692" s="17"/>
      <c r="F692" s="17"/>
      <c r="G692" s="17"/>
      <c r="H692" s="17"/>
      <c r="I692" s="16"/>
      <c r="J692" s="16"/>
      <c r="K692" s="16"/>
      <c r="L692" s="16"/>
      <c r="M692" s="16"/>
      <c r="N692" s="16"/>
      <c r="O692" s="16"/>
      <c r="P692" s="16"/>
      <c r="Q692" s="16"/>
      <c r="R692" s="16"/>
      <c r="S692" s="16"/>
      <c r="T692" s="16"/>
      <c r="U692" s="16"/>
      <c r="V692" s="16"/>
      <c r="W692" s="16"/>
      <c r="X692" s="16"/>
      <c r="Y692" s="16"/>
      <c r="Z692" s="16"/>
    </row>
    <row r="693">
      <c r="A693" s="16"/>
      <c r="B693" s="16"/>
      <c r="C693" s="17"/>
      <c r="D693" s="17"/>
      <c r="E693" s="17"/>
      <c r="F693" s="17"/>
      <c r="G693" s="17"/>
      <c r="H693" s="17"/>
      <c r="I693" s="16"/>
      <c r="J693" s="16"/>
      <c r="K693" s="16"/>
      <c r="L693" s="16"/>
      <c r="M693" s="16"/>
      <c r="N693" s="16"/>
      <c r="O693" s="16"/>
      <c r="P693" s="16"/>
      <c r="Q693" s="16"/>
      <c r="R693" s="16"/>
      <c r="S693" s="16"/>
      <c r="T693" s="16"/>
      <c r="U693" s="16"/>
      <c r="V693" s="16"/>
      <c r="W693" s="16"/>
      <c r="X693" s="16"/>
      <c r="Y693" s="16"/>
      <c r="Z693" s="16"/>
    </row>
    <row r="694">
      <c r="A694" s="16"/>
      <c r="B694" s="16"/>
      <c r="C694" s="17"/>
      <c r="D694" s="17"/>
      <c r="E694" s="17"/>
      <c r="F694" s="17"/>
      <c r="G694" s="17"/>
      <c r="H694" s="17"/>
      <c r="I694" s="16"/>
      <c r="J694" s="16"/>
      <c r="K694" s="16"/>
      <c r="L694" s="16"/>
      <c r="M694" s="16"/>
      <c r="N694" s="16"/>
      <c r="O694" s="16"/>
      <c r="P694" s="16"/>
      <c r="Q694" s="16"/>
      <c r="R694" s="16"/>
      <c r="S694" s="16"/>
      <c r="T694" s="16"/>
      <c r="U694" s="16"/>
      <c r="V694" s="16"/>
      <c r="W694" s="16"/>
      <c r="X694" s="16"/>
      <c r="Y694" s="16"/>
      <c r="Z694" s="16"/>
    </row>
    <row r="695">
      <c r="A695" s="16"/>
      <c r="B695" s="16"/>
      <c r="C695" s="17"/>
      <c r="D695" s="17"/>
      <c r="E695" s="17"/>
      <c r="F695" s="17"/>
      <c r="G695" s="17"/>
      <c r="H695" s="17"/>
      <c r="I695" s="16"/>
      <c r="J695" s="16"/>
      <c r="K695" s="16"/>
      <c r="L695" s="16"/>
      <c r="M695" s="16"/>
      <c r="N695" s="16"/>
      <c r="O695" s="16"/>
      <c r="P695" s="16"/>
      <c r="Q695" s="16"/>
      <c r="R695" s="16"/>
      <c r="S695" s="16"/>
      <c r="T695" s="16"/>
      <c r="U695" s="16"/>
      <c r="V695" s="16"/>
      <c r="W695" s="16"/>
      <c r="X695" s="16"/>
      <c r="Y695" s="16"/>
      <c r="Z695" s="16"/>
    </row>
    <row r="696">
      <c r="A696" s="16"/>
      <c r="B696" s="16"/>
      <c r="C696" s="17"/>
      <c r="D696" s="17"/>
      <c r="E696" s="17"/>
      <c r="F696" s="17"/>
      <c r="G696" s="17"/>
      <c r="H696" s="17"/>
      <c r="I696" s="16"/>
      <c r="J696" s="16"/>
      <c r="K696" s="16"/>
      <c r="L696" s="16"/>
      <c r="M696" s="16"/>
      <c r="N696" s="16"/>
      <c r="O696" s="16"/>
      <c r="P696" s="16"/>
      <c r="Q696" s="16"/>
      <c r="R696" s="16"/>
      <c r="S696" s="16"/>
      <c r="T696" s="16"/>
      <c r="U696" s="16"/>
      <c r="V696" s="16"/>
      <c r="W696" s="16"/>
      <c r="X696" s="16"/>
      <c r="Y696" s="16"/>
      <c r="Z696" s="16"/>
    </row>
    <row r="697">
      <c r="A697" s="16"/>
      <c r="B697" s="16"/>
      <c r="C697" s="17"/>
      <c r="D697" s="17"/>
      <c r="E697" s="17"/>
      <c r="F697" s="17"/>
      <c r="G697" s="17"/>
      <c r="H697" s="17"/>
      <c r="I697" s="16"/>
      <c r="J697" s="16"/>
      <c r="K697" s="16"/>
      <c r="L697" s="16"/>
      <c r="M697" s="16"/>
      <c r="N697" s="16"/>
      <c r="O697" s="16"/>
      <c r="P697" s="16"/>
      <c r="Q697" s="16"/>
      <c r="R697" s="16"/>
      <c r="S697" s="16"/>
      <c r="T697" s="16"/>
      <c r="U697" s="16"/>
      <c r="V697" s="16"/>
      <c r="W697" s="16"/>
      <c r="X697" s="16"/>
      <c r="Y697" s="16"/>
      <c r="Z697" s="16"/>
    </row>
    <row r="698">
      <c r="A698" s="16"/>
      <c r="B698" s="16"/>
      <c r="C698" s="17"/>
      <c r="D698" s="17"/>
      <c r="E698" s="17"/>
      <c r="F698" s="17"/>
      <c r="G698" s="17"/>
      <c r="H698" s="17"/>
      <c r="I698" s="16"/>
      <c r="J698" s="16"/>
      <c r="K698" s="16"/>
      <c r="L698" s="16"/>
      <c r="M698" s="16"/>
      <c r="N698" s="16"/>
      <c r="O698" s="16"/>
      <c r="P698" s="16"/>
      <c r="Q698" s="16"/>
      <c r="R698" s="16"/>
      <c r="S698" s="16"/>
      <c r="T698" s="16"/>
      <c r="U698" s="16"/>
      <c r="V698" s="16"/>
      <c r="W698" s="16"/>
      <c r="X698" s="16"/>
      <c r="Y698" s="16"/>
      <c r="Z698" s="16"/>
    </row>
    <row r="699">
      <c r="A699" s="16"/>
      <c r="B699" s="16"/>
      <c r="C699" s="17"/>
      <c r="D699" s="17"/>
      <c r="E699" s="17"/>
      <c r="F699" s="17"/>
      <c r="G699" s="17"/>
      <c r="H699" s="17"/>
      <c r="I699" s="16"/>
      <c r="J699" s="16"/>
      <c r="K699" s="16"/>
      <c r="L699" s="16"/>
      <c r="M699" s="16"/>
      <c r="N699" s="16"/>
      <c r="O699" s="16"/>
      <c r="P699" s="16"/>
      <c r="Q699" s="16"/>
      <c r="R699" s="16"/>
      <c r="S699" s="16"/>
      <c r="T699" s="16"/>
      <c r="U699" s="16"/>
      <c r="V699" s="16"/>
      <c r="W699" s="16"/>
      <c r="X699" s="16"/>
      <c r="Y699" s="16"/>
      <c r="Z699" s="16"/>
    </row>
    <row r="700">
      <c r="A700" s="16"/>
      <c r="B700" s="16"/>
      <c r="C700" s="17"/>
      <c r="D700" s="17"/>
      <c r="E700" s="17"/>
      <c r="F700" s="17"/>
      <c r="G700" s="17"/>
      <c r="H700" s="17"/>
      <c r="I700" s="16"/>
      <c r="J700" s="16"/>
      <c r="K700" s="16"/>
      <c r="L700" s="16"/>
      <c r="M700" s="16"/>
      <c r="N700" s="16"/>
      <c r="O700" s="16"/>
      <c r="P700" s="16"/>
      <c r="Q700" s="16"/>
      <c r="R700" s="16"/>
      <c r="S700" s="16"/>
      <c r="T700" s="16"/>
      <c r="U700" s="16"/>
      <c r="V700" s="16"/>
      <c r="W700" s="16"/>
      <c r="X700" s="16"/>
      <c r="Y700" s="16"/>
      <c r="Z700" s="16"/>
    </row>
    <row r="701">
      <c r="A701" s="16"/>
      <c r="B701" s="16"/>
      <c r="C701" s="17"/>
      <c r="D701" s="17"/>
      <c r="E701" s="17"/>
      <c r="F701" s="17"/>
      <c r="G701" s="17"/>
      <c r="H701" s="17"/>
      <c r="I701" s="16"/>
      <c r="J701" s="16"/>
      <c r="K701" s="16"/>
      <c r="L701" s="16"/>
      <c r="M701" s="16"/>
      <c r="N701" s="16"/>
      <c r="O701" s="16"/>
      <c r="P701" s="16"/>
      <c r="Q701" s="16"/>
      <c r="R701" s="16"/>
      <c r="S701" s="16"/>
      <c r="T701" s="16"/>
      <c r="U701" s="16"/>
      <c r="V701" s="16"/>
      <c r="W701" s="16"/>
      <c r="X701" s="16"/>
      <c r="Y701" s="16"/>
      <c r="Z701" s="16"/>
    </row>
    <row r="702">
      <c r="A702" s="16"/>
      <c r="B702" s="16"/>
      <c r="C702" s="17"/>
      <c r="D702" s="17"/>
      <c r="E702" s="17"/>
      <c r="F702" s="17"/>
      <c r="G702" s="17"/>
      <c r="H702" s="17"/>
      <c r="I702" s="16"/>
      <c r="J702" s="16"/>
      <c r="K702" s="16"/>
      <c r="L702" s="16"/>
      <c r="M702" s="16"/>
      <c r="N702" s="16"/>
      <c r="O702" s="16"/>
      <c r="P702" s="16"/>
      <c r="Q702" s="16"/>
      <c r="R702" s="16"/>
      <c r="S702" s="16"/>
      <c r="T702" s="16"/>
      <c r="U702" s="16"/>
      <c r="V702" s="16"/>
      <c r="W702" s="16"/>
      <c r="X702" s="16"/>
      <c r="Y702" s="16"/>
      <c r="Z702" s="16"/>
    </row>
    <row r="703">
      <c r="A703" s="16"/>
      <c r="B703" s="16"/>
      <c r="C703" s="17"/>
      <c r="D703" s="17"/>
      <c r="E703" s="17"/>
      <c r="F703" s="17"/>
      <c r="G703" s="17"/>
      <c r="H703" s="17"/>
      <c r="I703" s="16"/>
      <c r="J703" s="16"/>
      <c r="K703" s="16"/>
      <c r="L703" s="16"/>
      <c r="M703" s="16"/>
      <c r="N703" s="16"/>
      <c r="O703" s="16"/>
      <c r="P703" s="16"/>
      <c r="Q703" s="16"/>
      <c r="R703" s="16"/>
      <c r="S703" s="16"/>
      <c r="T703" s="16"/>
      <c r="U703" s="16"/>
      <c r="V703" s="16"/>
      <c r="W703" s="16"/>
      <c r="X703" s="16"/>
      <c r="Y703" s="16"/>
      <c r="Z703" s="16"/>
    </row>
    <row r="704">
      <c r="A704" s="16"/>
      <c r="B704" s="16"/>
      <c r="C704" s="17"/>
      <c r="D704" s="17"/>
      <c r="E704" s="17"/>
      <c r="F704" s="17"/>
      <c r="G704" s="17"/>
      <c r="H704" s="17"/>
      <c r="I704" s="16"/>
      <c r="J704" s="16"/>
      <c r="K704" s="16"/>
      <c r="L704" s="16"/>
      <c r="M704" s="16"/>
      <c r="N704" s="16"/>
      <c r="O704" s="16"/>
      <c r="P704" s="16"/>
      <c r="Q704" s="16"/>
      <c r="R704" s="16"/>
      <c r="S704" s="16"/>
      <c r="T704" s="16"/>
      <c r="U704" s="16"/>
      <c r="V704" s="16"/>
      <c r="W704" s="16"/>
      <c r="X704" s="16"/>
      <c r="Y704" s="16"/>
      <c r="Z704" s="16"/>
    </row>
    <row r="705">
      <c r="A705" s="16"/>
      <c r="B705" s="16"/>
      <c r="C705" s="17"/>
      <c r="D705" s="17"/>
      <c r="E705" s="17"/>
      <c r="F705" s="17"/>
      <c r="G705" s="17"/>
      <c r="H705" s="17"/>
      <c r="I705" s="16"/>
      <c r="J705" s="16"/>
      <c r="K705" s="16"/>
      <c r="L705" s="16"/>
      <c r="M705" s="16"/>
      <c r="N705" s="16"/>
      <c r="O705" s="16"/>
      <c r="P705" s="16"/>
      <c r="Q705" s="16"/>
      <c r="R705" s="16"/>
      <c r="S705" s="16"/>
      <c r="T705" s="16"/>
      <c r="U705" s="16"/>
      <c r="V705" s="16"/>
      <c r="W705" s="16"/>
      <c r="X705" s="16"/>
      <c r="Y705" s="16"/>
      <c r="Z705" s="16"/>
    </row>
    <row r="706">
      <c r="A706" s="16"/>
      <c r="B706" s="16"/>
      <c r="C706" s="17"/>
      <c r="D706" s="17"/>
      <c r="E706" s="17"/>
      <c r="F706" s="17"/>
      <c r="G706" s="17"/>
      <c r="H706" s="17"/>
      <c r="I706" s="16"/>
      <c r="J706" s="16"/>
      <c r="K706" s="16"/>
      <c r="L706" s="16"/>
      <c r="M706" s="16"/>
      <c r="N706" s="16"/>
      <c r="O706" s="16"/>
      <c r="P706" s="16"/>
      <c r="Q706" s="16"/>
      <c r="R706" s="16"/>
      <c r="S706" s="16"/>
      <c r="T706" s="16"/>
      <c r="U706" s="16"/>
      <c r="V706" s="16"/>
      <c r="W706" s="16"/>
      <c r="X706" s="16"/>
      <c r="Y706" s="16"/>
      <c r="Z706" s="16"/>
    </row>
    <row r="707">
      <c r="A707" s="16"/>
      <c r="B707" s="16"/>
      <c r="C707" s="17"/>
      <c r="D707" s="17"/>
      <c r="E707" s="17"/>
      <c r="F707" s="17"/>
      <c r="G707" s="17"/>
      <c r="H707" s="17"/>
      <c r="I707" s="16"/>
      <c r="J707" s="16"/>
      <c r="K707" s="16"/>
      <c r="L707" s="16"/>
      <c r="M707" s="16"/>
      <c r="N707" s="16"/>
      <c r="O707" s="16"/>
      <c r="P707" s="16"/>
      <c r="Q707" s="16"/>
      <c r="R707" s="16"/>
      <c r="S707" s="16"/>
      <c r="T707" s="16"/>
      <c r="U707" s="16"/>
      <c r="V707" s="16"/>
      <c r="W707" s="16"/>
      <c r="X707" s="16"/>
      <c r="Y707" s="16"/>
      <c r="Z707" s="16"/>
    </row>
    <row r="708">
      <c r="A708" s="16"/>
      <c r="B708" s="16"/>
      <c r="C708" s="17"/>
      <c r="D708" s="17"/>
      <c r="E708" s="17"/>
      <c r="F708" s="17"/>
      <c r="G708" s="17"/>
      <c r="H708" s="17"/>
      <c r="I708" s="16"/>
      <c r="J708" s="16"/>
      <c r="K708" s="16"/>
      <c r="L708" s="16"/>
      <c r="M708" s="16"/>
      <c r="N708" s="16"/>
      <c r="O708" s="16"/>
      <c r="P708" s="16"/>
      <c r="Q708" s="16"/>
      <c r="R708" s="16"/>
      <c r="S708" s="16"/>
      <c r="T708" s="16"/>
      <c r="U708" s="16"/>
      <c r="V708" s="16"/>
      <c r="W708" s="16"/>
      <c r="X708" s="16"/>
      <c r="Y708" s="16"/>
      <c r="Z708" s="16"/>
    </row>
    <row r="709">
      <c r="A709" s="16"/>
      <c r="B709" s="16"/>
      <c r="C709" s="17"/>
      <c r="D709" s="17"/>
      <c r="E709" s="17"/>
      <c r="F709" s="17"/>
      <c r="G709" s="17"/>
      <c r="H709" s="17"/>
      <c r="I709" s="16"/>
      <c r="J709" s="16"/>
      <c r="K709" s="16"/>
      <c r="L709" s="16"/>
      <c r="M709" s="16"/>
      <c r="N709" s="16"/>
      <c r="O709" s="16"/>
      <c r="P709" s="16"/>
      <c r="Q709" s="16"/>
      <c r="R709" s="16"/>
      <c r="S709" s="16"/>
      <c r="T709" s="16"/>
      <c r="U709" s="16"/>
      <c r="V709" s="16"/>
      <c r="W709" s="16"/>
      <c r="X709" s="16"/>
      <c r="Y709" s="16"/>
      <c r="Z709" s="16"/>
    </row>
    <row r="710">
      <c r="A710" s="16"/>
      <c r="B710" s="16"/>
      <c r="C710" s="17"/>
      <c r="D710" s="17"/>
      <c r="E710" s="17"/>
      <c r="F710" s="17"/>
      <c r="G710" s="17"/>
      <c r="H710" s="17"/>
      <c r="I710" s="16"/>
      <c r="J710" s="16"/>
      <c r="K710" s="16"/>
      <c r="L710" s="16"/>
      <c r="M710" s="16"/>
      <c r="N710" s="16"/>
      <c r="O710" s="16"/>
      <c r="P710" s="16"/>
      <c r="Q710" s="16"/>
      <c r="R710" s="16"/>
      <c r="S710" s="16"/>
      <c r="T710" s="16"/>
      <c r="U710" s="16"/>
      <c r="V710" s="16"/>
      <c r="W710" s="16"/>
      <c r="X710" s="16"/>
      <c r="Y710" s="16"/>
      <c r="Z710" s="16"/>
    </row>
    <row r="711">
      <c r="A711" s="16"/>
      <c r="B711" s="16"/>
      <c r="C711" s="17"/>
      <c r="D711" s="17"/>
      <c r="E711" s="17"/>
      <c r="F711" s="17"/>
      <c r="G711" s="17"/>
      <c r="H711" s="17"/>
      <c r="I711" s="16"/>
      <c r="J711" s="16"/>
      <c r="K711" s="16"/>
      <c r="L711" s="16"/>
      <c r="M711" s="16"/>
      <c r="N711" s="16"/>
      <c r="O711" s="16"/>
      <c r="P711" s="16"/>
      <c r="Q711" s="16"/>
      <c r="R711" s="16"/>
      <c r="S711" s="16"/>
      <c r="T711" s="16"/>
      <c r="U711" s="16"/>
      <c r="V711" s="16"/>
      <c r="W711" s="16"/>
      <c r="X711" s="16"/>
      <c r="Y711" s="16"/>
      <c r="Z711" s="16"/>
    </row>
    <row r="712">
      <c r="A712" s="16"/>
      <c r="B712" s="16"/>
      <c r="C712" s="17"/>
      <c r="D712" s="17"/>
      <c r="E712" s="17"/>
      <c r="F712" s="17"/>
      <c r="G712" s="17"/>
      <c r="H712" s="17"/>
      <c r="I712" s="16"/>
      <c r="J712" s="16"/>
      <c r="K712" s="16"/>
      <c r="L712" s="16"/>
      <c r="M712" s="16"/>
      <c r="N712" s="16"/>
      <c r="O712" s="16"/>
      <c r="P712" s="16"/>
      <c r="Q712" s="16"/>
      <c r="R712" s="16"/>
      <c r="S712" s="16"/>
      <c r="T712" s="16"/>
      <c r="U712" s="16"/>
      <c r="V712" s="16"/>
      <c r="W712" s="16"/>
      <c r="X712" s="16"/>
      <c r="Y712" s="16"/>
      <c r="Z712" s="16"/>
    </row>
    <row r="713">
      <c r="A713" s="16"/>
      <c r="B713" s="16"/>
      <c r="C713" s="17"/>
      <c r="D713" s="17"/>
      <c r="E713" s="17"/>
      <c r="F713" s="17"/>
      <c r="G713" s="17"/>
      <c r="H713" s="17"/>
      <c r="I713" s="16"/>
      <c r="J713" s="16"/>
      <c r="K713" s="16"/>
      <c r="L713" s="16"/>
      <c r="M713" s="16"/>
      <c r="N713" s="16"/>
      <c r="O713" s="16"/>
      <c r="P713" s="16"/>
      <c r="Q713" s="16"/>
      <c r="R713" s="16"/>
      <c r="S713" s="16"/>
      <c r="T713" s="16"/>
      <c r="U713" s="16"/>
      <c r="V713" s="16"/>
      <c r="W713" s="16"/>
      <c r="X713" s="16"/>
      <c r="Y713" s="16"/>
      <c r="Z713" s="16"/>
    </row>
    <row r="714">
      <c r="A714" s="16"/>
      <c r="B714" s="16"/>
      <c r="C714" s="17"/>
      <c r="D714" s="17"/>
      <c r="E714" s="17"/>
      <c r="F714" s="17"/>
      <c r="G714" s="17"/>
      <c r="H714" s="17"/>
      <c r="I714" s="16"/>
      <c r="J714" s="16"/>
      <c r="K714" s="16"/>
      <c r="L714" s="16"/>
      <c r="M714" s="16"/>
      <c r="N714" s="16"/>
      <c r="O714" s="16"/>
      <c r="P714" s="16"/>
      <c r="Q714" s="16"/>
      <c r="R714" s="16"/>
      <c r="S714" s="16"/>
      <c r="T714" s="16"/>
      <c r="U714" s="16"/>
      <c r="V714" s="16"/>
      <c r="W714" s="16"/>
      <c r="X714" s="16"/>
      <c r="Y714" s="16"/>
      <c r="Z714" s="16"/>
    </row>
    <row r="715">
      <c r="A715" s="16"/>
      <c r="B715" s="16"/>
      <c r="C715" s="17"/>
      <c r="D715" s="17"/>
      <c r="E715" s="17"/>
      <c r="F715" s="17"/>
      <c r="G715" s="17"/>
      <c r="H715" s="17"/>
      <c r="I715" s="16"/>
      <c r="J715" s="16"/>
      <c r="K715" s="16"/>
      <c r="L715" s="16"/>
      <c r="M715" s="16"/>
      <c r="N715" s="16"/>
      <c r="O715" s="16"/>
      <c r="P715" s="16"/>
      <c r="Q715" s="16"/>
      <c r="R715" s="16"/>
      <c r="S715" s="16"/>
      <c r="T715" s="16"/>
      <c r="U715" s="16"/>
      <c r="V715" s="16"/>
      <c r="W715" s="16"/>
      <c r="X715" s="16"/>
      <c r="Y715" s="16"/>
      <c r="Z715" s="16"/>
    </row>
    <row r="716">
      <c r="A716" s="16"/>
      <c r="B716" s="16"/>
      <c r="C716" s="17"/>
      <c r="D716" s="17"/>
      <c r="E716" s="17"/>
      <c r="F716" s="17"/>
      <c r="G716" s="17"/>
      <c r="H716" s="17"/>
      <c r="I716" s="16"/>
      <c r="J716" s="16"/>
      <c r="K716" s="16"/>
      <c r="L716" s="16"/>
      <c r="M716" s="16"/>
      <c r="N716" s="16"/>
      <c r="O716" s="16"/>
      <c r="P716" s="16"/>
      <c r="Q716" s="16"/>
      <c r="R716" s="16"/>
      <c r="S716" s="16"/>
      <c r="T716" s="16"/>
      <c r="U716" s="16"/>
      <c r="V716" s="16"/>
      <c r="W716" s="16"/>
      <c r="X716" s="16"/>
      <c r="Y716" s="16"/>
      <c r="Z716" s="16"/>
    </row>
    <row r="717">
      <c r="A717" s="16"/>
      <c r="B717" s="16"/>
      <c r="C717" s="17"/>
      <c r="D717" s="17"/>
      <c r="E717" s="17"/>
      <c r="F717" s="17"/>
      <c r="G717" s="17"/>
      <c r="H717" s="17"/>
      <c r="I717" s="16"/>
      <c r="J717" s="16"/>
      <c r="K717" s="16"/>
      <c r="L717" s="16"/>
      <c r="M717" s="16"/>
      <c r="N717" s="16"/>
      <c r="O717" s="16"/>
      <c r="P717" s="16"/>
      <c r="Q717" s="16"/>
      <c r="R717" s="16"/>
      <c r="S717" s="16"/>
      <c r="T717" s="16"/>
      <c r="U717" s="16"/>
      <c r="V717" s="16"/>
      <c r="W717" s="16"/>
      <c r="X717" s="16"/>
      <c r="Y717" s="16"/>
      <c r="Z717" s="16"/>
    </row>
    <row r="718">
      <c r="A718" s="16"/>
      <c r="B718" s="16"/>
      <c r="C718" s="17"/>
      <c r="D718" s="17"/>
      <c r="E718" s="17"/>
      <c r="F718" s="17"/>
      <c r="G718" s="17"/>
      <c r="H718" s="17"/>
      <c r="I718" s="16"/>
      <c r="J718" s="16"/>
      <c r="K718" s="16"/>
      <c r="L718" s="16"/>
      <c r="M718" s="16"/>
      <c r="N718" s="16"/>
      <c r="O718" s="16"/>
      <c r="P718" s="16"/>
      <c r="Q718" s="16"/>
      <c r="R718" s="16"/>
      <c r="S718" s="16"/>
      <c r="T718" s="16"/>
      <c r="U718" s="16"/>
      <c r="V718" s="16"/>
      <c r="W718" s="16"/>
      <c r="X718" s="16"/>
      <c r="Y718" s="16"/>
      <c r="Z718" s="16"/>
    </row>
    <row r="719">
      <c r="A719" s="16"/>
      <c r="B719" s="16"/>
      <c r="C719" s="17"/>
      <c r="D719" s="17"/>
      <c r="E719" s="17"/>
      <c r="F719" s="17"/>
      <c r="G719" s="17"/>
      <c r="H719" s="17"/>
      <c r="I719" s="16"/>
      <c r="J719" s="16"/>
      <c r="K719" s="16"/>
      <c r="L719" s="16"/>
      <c r="M719" s="16"/>
      <c r="N719" s="16"/>
      <c r="O719" s="16"/>
      <c r="P719" s="16"/>
      <c r="Q719" s="16"/>
      <c r="R719" s="16"/>
      <c r="S719" s="16"/>
      <c r="T719" s="16"/>
      <c r="U719" s="16"/>
      <c r="V719" s="16"/>
      <c r="W719" s="16"/>
      <c r="X719" s="16"/>
      <c r="Y719" s="16"/>
      <c r="Z719" s="16"/>
    </row>
    <row r="720">
      <c r="A720" s="16"/>
      <c r="B720" s="16"/>
      <c r="C720" s="17"/>
      <c r="D720" s="17"/>
      <c r="E720" s="17"/>
      <c r="F720" s="17"/>
      <c r="G720" s="17"/>
      <c r="H720" s="17"/>
      <c r="I720" s="16"/>
      <c r="J720" s="16"/>
      <c r="K720" s="16"/>
      <c r="L720" s="16"/>
      <c r="M720" s="16"/>
      <c r="N720" s="16"/>
      <c r="O720" s="16"/>
      <c r="P720" s="16"/>
      <c r="Q720" s="16"/>
      <c r="R720" s="16"/>
      <c r="S720" s="16"/>
      <c r="T720" s="16"/>
      <c r="U720" s="16"/>
      <c r="V720" s="16"/>
      <c r="W720" s="16"/>
      <c r="X720" s="16"/>
      <c r="Y720" s="16"/>
      <c r="Z720" s="16"/>
    </row>
    <row r="721">
      <c r="A721" s="16"/>
      <c r="B721" s="16"/>
      <c r="C721" s="17"/>
      <c r="D721" s="17"/>
      <c r="E721" s="17"/>
      <c r="F721" s="17"/>
      <c r="G721" s="17"/>
      <c r="H721" s="17"/>
      <c r="I721" s="16"/>
      <c r="J721" s="16"/>
      <c r="K721" s="16"/>
      <c r="L721" s="16"/>
      <c r="M721" s="16"/>
      <c r="N721" s="16"/>
      <c r="O721" s="16"/>
      <c r="P721" s="16"/>
      <c r="Q721" s="16"/>
      <c r="R721" s="16"/>
      <c r="S721" s="16"/>
      <c r="T721" s="16"/>
      <c r="U721" s="16"/>
      <c r="V721" s="16"/>
      <c r="W721" s="16"/>
      <c r="X721" s="16"/>
      <c r="Y721" s="16"/>
      <c r="Z721" s="16"/>
    </row>
    <row r="722">
      <c r="A722" s="16"/>
      <c r="B722" s="16"/>
      <c r="C722" s="17"/>
      <c r="D722" s="17"/>
      <c r="E722" s="17"/>
      <c r="F722" s="17"/>
      <c r="G722" s="17"/>
      <c r="H722" s="17"/>
      <c r="I722" s="16"/>
      <c r="J722" s="16"/>
      <c r="K722" s="16"/>
      <c r="L722" s="16"/>
      <c r="M722" s="16"/>
      <c r="N722" s="16"/>
      <c r="O722" s="16"/>
      <c r="P722" s="16"/>
      <c r="Q722" s="16"/>
      <c r="R722" s="16"/>
      <c r="S722" s="16"/>
      <c r="T722" s="16"/>
      <c r="U722" s="16"/>
      <c r="V722" s="16"/>
      <c r="W722" s="16"/>
      <c r="X722" s="16"/>
      <c r="Y722" s="16"/>
      <c r="Z722" s="16"/>
    </row>
    <row r="723">
      <c r="A723" s="16"/>
      <c r="B723" s="16"/>
      <c r="C723" s="17"/>
      <c r="D723" s="17"/>
      <c r="E723" s="17"/>
      <c r="F723" s="17"/>
      <c r="G723" s="17"/>
      <c r="H723" s="17"/>
      <c r="I723" s="16"/>
      <c r="J723" s="16"/>
      <c r="K723" s="16"/>
      <c r="L723" s="16"/>
      <c r="M723" s="16"/>
      <c r="N723" s="16"/>
      <c r="O723" s="16"/>
      <c r="P723" s="16"/>
      <c r="Q723" s="16"/>
      <c r="R723" s="16"/>
      <c r="S723" s="16"/>
      <c r="T723" s="16"/>
      <c r="U723" s="16"/>
      <c r="V723" s="16"/>
      <c r="W723" s="16"/>
      <c r="X723" s="16"/>
      <c r="Y723" s="16"/>
      <c r="Z723" s="16"/>
    </row>
    <row r="724">
      <c r="A724" s="16"/>
      <c r="B724" s="16"/>
      <c r="C724" s="17"/>
      <c r="D724" s="17"/>
      <c r="E724" s="17"/>
      <c r="F724" s="17"/>
      <c r="G724" s="17"/>
      <c r="H724" s="17"/>
      <c r="I724" s="16"/>
      <c r="J724" s="16"/>
      <c r="K724" s="16"/>
      <c r="L724" s="16"/>
      <c r="M724" s="16"/>
      <c r="N724" s="16"/>
      <c r="O724" s="16"/>
      <c r="P724" s="16"/>
      <c r="Q724" s="16"/>
      <c r="R724" s="16"/>
      <c r="S724" s="16"/>
      <c r="T724" s="16"/>
      <c r="U724" s="16"/>
      <c r="V724" s="16"/>
      <c r="W724" s="16"/>
      <c r="X724" s="16"/>
      <c r="Y724" s="16"/>
      <c r="Z724" s="16"/>
    </row>
    <row r="725">
      <c r="A725" s="16"/>
      <c r="B725" s="16"/>
      <c r="C725" s="17"/>
      <c r="D725" s="17"/>
      <c r="E725" s="17"/>
      <c r="F725" s="17"/>
      <c r="G725" s="17"/>
      <c r="H725" s="17"/>
      <c r="I725" s="16"/>
      <c r="J725" s="16"/>
      <c r="K725" s="16"/>
      <c r="L725" s="16"/>
      <c r="M725" s="16"/>
      <c r="N725" s="16"/>
      <c r="O725" s="16"/>
      <c r="P725" s="16"/>
      <c r="Q725" s="16"/>
      <c r="R725" s="16"/>
      <c r="S725" s="16"/>
      <c r="T725" s="16"/>
      <c r="U725" s="16"/>
      <c r="V725" s="16"/>
      <c r="W725" s="16"/>
      <c r="X725" s="16"/>
      <c r="Y725" s="16"/>
      <c r="Z725" s="16"/>
    </row>
    <row r="726">
      <c r="A726" s="16"/>
      <c r="B726" s="16"/>
      <c r="C726" s="17"/>
      <c r="D726" s="17"/>
      <c r="E726" s="17"/>
      <c r="F726" s="17"/>
      <c r="G726" s="17"/>
      <c r="H726" s="17"/>
      <c r="I726" s="16"/>
      <c r="J726" s="16"/>
      <c r="K726" s="16"/>
      <c r="L726" s="16"/>
      <c r="M726" s="16"/>
      <c r="N726" s="16"/>
      <c r="O726" s="16"/>
      <c r="P726" s="16"/>
      <c r="Q726" s="16"/>
      <c r="R726" s="16"/>
      <c r="S726" s="16"/>
      <c r="T726" s="16"/>
      <c r="U726" s="16"/>
      <c r="V726" s="16"/>
      <c r="W726" s="16"/>
      <c r="X726" s="16"/>
      <c r="Y726" s="16"/>
      <c r="Z726" s="16"/>
    </row>
    <row r="727">
      <c r="A727" s="16"/>
      <c r="B727" s="16"/>
      <c r="C727" s="17"/>
      <c r="D727" s="17"/>
      <c r="E727" s="17"/>
      <c r="F727" s="17"/>
      <c r="G727" s="17"/>
      <c r="H727" s="17"/>
      <c r="I727" s="16"/>
      <c r="J727" s="16"/>
      <c r="K727" s="16"/>
      <c r="L727" s="16"/>
      <c r="M727" s="16"/>
      <c r="N727" s="16"/>
      <c r="O727" s="16"/>
      <c r="P727" s="16"/>
      <c r="Q727" s="16"/>
      <c r="R727" s="16"/>
      <c r="S727" s="16"/>
      <c r="T727" s="16"/>
      <c r="U727" s="16"/>
      <c r="V727" s="16"/>
      <c r="W727" s="16"/>
      <c r="X727" s="16"/>
      <c r="Y727" s="16"/>
      <c r="Z727" s="16"/>
    </row>
    <row r="728">
      <c r="A728" s="16"/>
      <c r="B728" s="16"/>
      <c r="C728" s="17"/>
      <c r="D728" s="17"/>
      <c r="E728" s="17"/>
      <c r="F728" s="17"/>
      <c r="G728" s="17"/>
      <c r="H728" s="17"/>
      <c r="I728" s="16"/>
      <c r="J728" s="16"/>
      <c r="K728" s="16"/>
      <c r="L728" s="16"/>
      <c r="M728" s="16"/>
      <c r="N728" s="16"/>
      <c r="O728" s="16"/>
      <c r="P728" s="16"/>
      <c r="Q728" s="16"/>
      <c r="R728" s="16"/>
      <c r="S728" s="16"/>
      <c r="T728" s="16"/>
      <c r="U728" s="16"/>
      <c r="V728" s="16"/>
      <c r="W728" s="16"/>
      <c r="X728" s="16"/>
      <c r="Y728" s="16"/>
      <c r="Z728" s="16"/>
    </row>
    <row r="729">
      <c r="A729" s="16"/>
      <c r="B729" s="16"/>
      <c r="C729" s="17"/>
      <c r="D729" s="17"/>
      <c r="E729" s="17"/>
      <c r="F729" s="17"/>
      <c r="G729" s="17"/>
      <c r="H729" s="17"/>
      <c r="I729" s="16"/>
      <c r="J729" s="16"/>
      <c r="K729" s="16"/>
      <c r="L729" s="16"/>
      <c r="M729" s="16"/>
      <c r="N729" s="16"/>
      <c r="O729" s="16"/>
      <c r="P729" s="16"/>
      <c r="Q729" s="16"/>
      <c r="R729" s="16"/>
      <c r="S729" s="16"/>
      <c r="T729" s="16"/>
      <c r="U729" s="16"/>
      <c r="V729" s="16"/>
      <c r="W729" s="16"/>
      <c r="X729" s="16"/>
      <c r="Y729" s="16"/>
      <c r="Z729" s="16"/>
    </row>
    <row r="730">
      <c r="A730" s="16"/>
      <c r="B730" s="16"/>
      <c r="C730" s="17"/>
      <c r="D730" s="17"/>
      <c r="E730" s="17"/>
      <c r="F730" s="17"/>
      <c r="G730" s="17"/>
      <c r="H730" s="17"/>
      <c r="I730" s="16"/>
      <c r="J730" s="16"/>
      <c r="K730" s="16"/>
      <c r="L730" s="16"/>
      <c r="M730" s="16"/>
      <c r="N730" s="16"/>
      <c r="O730" s="16"/>
      <c r="P730" s="16"/>
      <c r="Q730" s="16"/>
      <c r="R730" s="16"/>
      <c r="S730" s="16"/>
      <c r="T730" s="16"/>
      <c r="U730" s="16"/>
      <c r="V730" s="16"/>
      <c r="W730" s="16"/>
      <c r="X730" s="16"/>
      <c r="Y730" s="16"/>
      <c r="Z730" s="16"/>
    </row>
    <row r="731">
      <c r="A731" s="16"/>
      <c r="B731" s="16"/>
      <c r="C731" s="17"/>
      <c r="D731" s="17"/>
      <c r="E731" s="17"/>
      <c r="F731" s="17"/>
      <c r="G731" s="17"/>
      <c r="H731" s="17"/>
      <c r="I731" s="16"/>
      <c r="J731" s="16"/>
      <c r="K731" s="16"/>
      <c r="L731" s="16"/>
      <c r="M731" s="16"/>
      <c r="N731" s="16"/>
      <c r="O731" s="16"/>
      <c r="P731" s="16"/>
      <c r="Q731" s="16"/>
      <c r="R731" s="16"/>
      <c r="S731" s="16"/>
      <c r="T731" s="16"/>
      <c r="U731" s="16"/>
      <c r="V731" s="16"/>
      <c r="W731" s="16"/>
      <c r="X731" s="16"/>
      <c r="Y731" s="16"/>
      <c r="Z731" s="16"/>
    </row>
    <row r="732">
      <c r="A732" s="16"/>
      <c r="B732" s="16"/>
      <c r="C732" s="17"/>
      <c r="D732" s="17"/>
      <c r="E732" s="17"/>
      <c r="F732" s="17"/>
      <c r="G732" s="17"/>
      <c r="H732" s="17"/>
      <c r="I732" s="16"/>
      <c r="J732" s="16"/>
      <c r="K732" s="16"/>
      <c r="L732" s="16"/>
      <c r="M732" s="16"/>
      <c r="N732" s="16"/>
      <c r="O732" s="16"/>
      <c r="P732" s="16"/>
      <c r="Q732" s="16"/>
      <c r="R732" s="16"/>
      <c r="S732" s="16"/>
      <c r="T732" s="16"/>
      <c r="U732" s="16"/>
      <c r="V732" s="16"/>
      <c r="W732" s="16"/>
      <c r="X732" s="16"/>
      <c r="Y732" s="16"/>
      <c r="Z732" s="16"/>
    </row>
    <row r="733">
      <c r="A733" s="16"/>
      <c r="B733" s="16"/>
      <c r="C733" s="17"/>
      <c r="D733" s="17"/>
      <c r="E733" s="17"/>
      <c r="F733" s="17"/>
      <c r="G733" s="17"/>
      <c r="H733" s="17"/>
      <c r="I733" s="16"/>
      <c r="J733" s="16"/>
      <c r="K733" s="16"/>
      <c r="L733" s="16"/>
      <c r="M733" s="16"/>
      <c r="N733" s="16"/>
      <c r="O733" s="16"/>
      <c r="P733" s="16"/>
      <c r="Q733" s="16"/>
      <c r="R733" s="16"/>
      <c r="S733" s="16"/>
      <c r="T733" s="16"/>
      <c r="U733" s="16"/>
      <c r="V733" s="16"/>
      <c r="W733" s="16"/>
      <c r="X733" s="16"/>
      <c r="Y733" s="16"/>
      <c r="Z733" s="16"/>
    </row>
    <row r="734">
      <c r="A734" s="16"/>
      <c r="B734" s="16"/>
      <c r="C734" s="17"/>
      <c r="D734" s="17"/>
      <c r="E734" s="17"/>
      <c r="F734" s="17"/>
      <c r="G734" s="17"/>
      <c r="H734" s="17"/>
      <c r="I734" s="16"/>
      <c r="J734" s="16"/>
      <c r="K734" s="16"/>
      <c r="L734" s="16"/>
      <c r="M734" s="16"/>
      <c r="N734" s="16"/>
      <c r="O734" s="16"/>
      <c r="P734" s="16"/>
      <c r="Q734" s="16"/>
      <c r="R734" s="16"/>
      <c r="S734" s="16"/>
      <c r="T734" s="16"/>
      <c r="U734" s="16"/>
      <c r="V734" s="16"/>
      <c r="W734" s="16"/>
      <c r="X734" s="16"/>
      <c r="Y734" s="16"/>
      <c r="Z734" s="16"/>
    </row>
    <row r="735">
      <c r="A735" s="16"/>
      <c r="B735" s="16"/>
      <c r="C735" s="17"/>
      <c r="D735" s="17"/>
      <c r="E735" s="17"/>
      <c r="F735" s="17"/>
      <c r="G735" s="17"/>
      <c r="H735" s="17"/>
      <c r="I735" s="16"/>
      <c r="J735" s="16"/>
      <c r="K735" s="16"/>
      <c r="L735" s="16"/>
      <c r="M735" s="16"/>
      <c r="N735" s="16"/>
      <c r="O735" s="16"/>
      <c r="P735" s="16"/>
      <c r="Q735" s="16"/>
      <c r="R735" s="16"/>
      <c r="S735" s="16"/>
      <c r="T735" s="16"/>
      <c r="U735" s="16"/>
      <c r="V735" s="16"/>
      <c r="W735" s="16"/>
      <c r="X735" s="16"/>
      <c r="Y735" s="16"/>
      <c r="Z735" s="16"/>
    </row>
    <row r="736">
      <c r="A736" s="16"/>
      <c r="B736" s="16"/>
      <c r="C736" s="17"/>
      <c r="D736" s="17"/>
      <c r="E736" s="17"/>
      <c r="F736" s="17"/>
      <c r="G736" s="17"/>
      <c r="H736" s="17"/>
      <c r="I736" s="16"/>
      <c r="J736" s="16"/>
      <c r="K736" s="16"/>
      <c r="L736" s="16"/>
      <c r="M736" s="16"/>
      <c r="N736" s="16"/>
      <c r="O736" s="16"/>
      <c r="P736" s="16"/>
      <c r="Q736" s="16"/>
      <c r="R736" s="16"/>
      <c r="S736" s="16"/>
      <c r="T736" s="16"/>
      <c r="U736" s="16"/>
      <c r="V736" s="16"/>
      <c r="W736" s="16"/>
      <c r="X736" s="16"/>
      <c r="Y736" s="16"/>
      <c r="Z736" s="16"/>
    </row>
    <row r="737">
      <c r="A737" s="16"/>
      <c r="B737" s="16"/>
      <c r="C737" s="17"/>
      <c r="D737" s="17"/>
      <c r="E737" s="17"/>
      <c r="F737" s="17"/>
      <c r="G737" s="17"/>
      <c r="H737" s="17"/>
      <c r="I737" s="16"/>
      <c r="J737" s="16"/>
      <c r="K737" s="16"/>
      <c r="L737" s="16"/>
      <c r="M737" s="16"/>
      <c r="N737" s="16"/>
      <c r="O737" s="16"/>
      <c r="P737" s="16"/>
      <c r="Q737" s="16"/>
      <c r="R737" s="16"/>
      <c r="S737" s="16"/>
      <c r="T737" s="16"/>
      <c r="U737" s="16"/>
      <c r="V737" s="16"/>
      <c r="W737" s="16"/>
      <c r="X737" s="16"/>
      <c r="Y737" s="16"/>
      <c r="Z737" s="16"/>
    </row>
    <row r="738">
      <c r="A738" s="16"/>
      <c r="B738" s="16"/>
      <c r="C738" s="17"/>
      <c r="D738" s="17"/>
      <c r="E738" s="17"/>
      <c r="F738" s="17"/>
      <c r="G738" s="17"/>
      <c r="H738" s="17"/>
      <c r="I738" s="16"/>
      <c r="J738" s="16"/>
      <c r="K738" s="16"/>
      <c r="L738" s="16"/>
      <c r="M738" s="16"/>
      <c r="N738" s="16"/>
      <c r="O738" s="16"/>
      <c r="P738" s="16"/>
      <c r="Q738" s="16"/>
      <c r="R738" s="16"/>
      <c r="S738" s="16"/>
      <c r="T738" s="16"/>
      <c r="U738" s="16"/>
      <c r="V738" s="16"/>
      <c r="W738" s="16"/>
      <c r="X738" s="16"/>
      <c r="Y738" s="16"/>
      <c r="Z738" s="16"/>
    </row>
    <row r="739">
      <c r="A739" s="16"/>
      <c r="B739" s="16"/>
      <c r="C739" s="17"/>
      <c r="D739" s="17"/>
      <c r="E739" s="17"/>
      <c r="F739" s="17"/>
      <c r="G739" s="17"/>
      <c r="H739" s="17"/>
      <c r="I739" s="16"/>
      <c r="J739" s="16"/>
      <c r="K739" s="16"/>
      <c r="L739" s="16"/>
      <c r="M739" s="16"/>
      <c r="N739" s="16"/>
      <c r="O739" s="16"/>
      <c r="P739" s="16"/>
      <c r="Q739" s="16"/>
      <c r="R739" s="16"/>
      <c r="S739" s="16"/>
      <c r="T739" s="16"/>
      <c r="U739" s="16"/>
      <c r="V739" s="16"/>
      <c r="W739" s="16"/>
      <c r="X739" s="16"/>
      <c r="Y739" s="16"/>
      <c r="Z739" s="16"/>
    </row>
    <row r="740">
      <c r="A740" s="16"/>
      <c r="B740" s="16"/>
      <c r="C740" s="17"/>
      <c r="D740" s="17"/>
      <c r="E740" s="17"/>
      <c r="F740" s="17"/>
      <c r="G740" s="17"/>
      <c r="H740" s="17"/>
      <c r="I740" s="16"/>
      <c r="J740" s="16"/>
      <c r="K740" s="16"/>
      <c r="L740" s="16"/>
      <c r="M740" s="16"/>
      <c r="N740" s="16"/>
      <c r="O740" s="16"/>
      <c r="P740" s="16"/>
      <c r="Q740" s="16"/>
      <c r="R740" s="16"/>
      <c r="S740" s="16"/>
      <c r="T740" s="16"/>
      <c r="U740" s="16"/>
      <c r="V740" s="16"/>
      <c r="W740" s="16"/>
      <c r="X740" s="16"/>
      <c r="Y740" s="16"/>
      <c r="Z740" s="16"/>
    </row>
    <row r="741">
      <c r="A741" s="16"/>
      <c r="B741" s="16"/>
      <c r="C741" s="17"/>
      <c r="D741" s="17"/>
      <c r="E741" s="17"/>
      <c r="F741" s="17"/>
      <c r="G741" s="17"/>
      <c r="H741" s="17"/>
      <c r="I741" s="16"/>
      <c r="J741" s="16"/>
      <c r="K741" s="16"/>
      <c r="L741" s="16"/>
      <c r="M741" s="16"/>
      <c r="N741" s="16"/>
      <c r="O741" s="16"/>
      <c r="P741" s="16"/>
      <c r="Q741" s="16"/>
      <c r="R741" s="16"/>
      <c r="S741" s="16"/>
      <c r="T741" s="16"/>
      <c r="U741" s="16"/>
      <c r="V741" s="16"/>
      <c r="W741" s="16"/>
      <c r="X741" s="16"/>
      <c r="Y741" s="16"/>
      <c r="Z741" s="16"/>
    </row>
    <row r="742">
      <c r="A742" s="16"/>
      <c r="B742" s="16"/>
      <c r="C742" s="17"/>
      <c r="D742" s="17"/>
      <c r="E742" s="17"/>
      <c r="F742" s="17"/>
      <c r="G742" s="17"/>
      <c r="H742" s="17"/>
      <c r="I742" s="16"/>
      <c r="J742" s="16"/>
      <c r="K742" s="16"/>
      <c r="L742" s="16"/>
      <c r="M742" s="16"/>
      <c r="N742" s="16"/>
      <c r="O742" s="16"/>
      <c r="P742" s="16"/>
      <c r="Q742" s="16"/>
      <c r="R742" s="16"/>
      <c r="S742" s="16"/>
      <c r="T742" s="16"/>
      <c r="U742" s="16"/>
      <c r="V742" s="16"/>
      <c r="W742" s="16"/>
      <c r="X742" s="16"/>
      <c r="Y742" s="16"/>
      <c r="Z742" s="16"/>
    </row>
    <row r="743">
      <c r="A743" s="16"/>
      <c r="B743" s="16"/>
      <c r="C743" s="17"/>
      <c r="D743" s="17"/>
      <c r="E743" s="17"/>
      <c r="F743" s="17"/>
      <c r="G743" s="17"/>
      <c r="H743" s="17"/>
      <c r="I743" s="16"/>
      <c r="J743" s="16"/>
      <c r="K743" s="16"/>
      <c r="L743" s="16"/>
      <c r="M743" s="16"/>
      <c r="N743" s="16"/>
      <c r="O743" s="16"/>
      <c r="P743" s="16"/>
      <c r="Q743" s="16"/>
      <c r="R743" s="16"/>
      <c r="S743" s="16"/>
      <c r="T743" s="16"/>
      <c r="U743" s="16"/>
      <c r="V743" s="16"/>
      <c r="W743" s="16"/>
      <c r="X743" s="16"/>
      <c r="Y743" s="16"/>
      <c r="Z743" s="16"/>
    </row>
    <row r="744">
      <c r="A744" s="16"/>
      <c r="B744" s="16"/>
      <c r="C744" s="17"/>
      <c r="D744" s="17"/>
      <c r="E744" s="17"/>
      <c r="F744" s="17"/>
      <c r="G744" s="17"/>
      <c r="H744" s="17"/>
      <c r="I744" s="16"/>
      <c r="J744" s="16"/>
      <c r="K744" s="16"/>
      <c r="L744" s="16"/>
      <c r="M744" s="16"/>
      <c r="N744" s="16"/>
      <c r="O744" s="16"/>
      <c r="P744" s="16"/>
      <c r="Q744" s="16"/>
      <c r="R744" s="16"/>
      <c r="S744" s="16"/>
      <c r="T744" s="16"/>
      <c r="U744" s="16"/>
      <c r="V744" s="16"/>
      <c r="W744" s="16"/>
      <c r="X744" s="16"/>
      <c r="Y744" s="16"/>
      <c r="Z744" s="16"/>
    </row>
    <row r="745">
      <c r="A745" s="16"/>
      <c r="B745" s="16"/>
      <c r="C745" s="17"/>
      <c r="D745" s="17"/>
      <c r="E745" s="17"/>
      <c r="F745" s="17"/>
      <c r="G745" s="17"/>
      <c r="H745" s="17"/>
      <c r="I745" s="16"/>
      <c r="J745" s="16"/>
      <c r="K745" s="16"/>
      <c r="L745" s="16"/>
      <c r="M745" s="16"/>
      <c r="N745" s="16"/>
      <c r="O745" s="16"/>
      <c r="P745" s="16"/>
      <c r="Q745" s="16"/>
      <c r="R745" s="16"/>
      <c r="S745" s="16"/>
      <c r="T745" s="16"/>
      <c r="U745" s="16"/>
      <c r="V745" s="16"/>
      <c r="W745" s="16"/>
      <c r="X745" s="16"/>
      <c r="Y745" s="16"/>
      <c r="Z745" s="16"/>
    </row>
    <row r="746">
      <c r="A746" s="16"/>
      <c r="B746" s="16"/>
      <c r="C746" s="17"/>
      <c r="D746" s="17"/>
      <c r="E746" s="17"/>
      <c r="F746" s="17"/>
      <c r="G746" s="17"/>
      <c r="H746" s="17"/>
      <c r="I746" s="16"/>
      <c r="J746" s="16"/>
      <c r="K746" s="16"/>
      <c r="L746" s="16"/>
      <c r="M746" s="16"/>
      <c r="N746" s="16"/>
      <c r="O746" s="16"/>
      <c r="P746" s="16"/>
      <c r="Q746" s="16"/>
      <c r="R746" s="16"/>
      <c r="S746" s="16"/>
      <c r="T746" s="16"/>
      <c r="U746" s="16"/>
      <c r="V746" s="16"/>
      <c r="W746" s="16"/>
      <c r="X746" s="16"/>
      <c r="Y746" s="16"/>
      <c r="Z746" s="16"/>
    </row>
    <row r="747">
      <c r="A747" s="16"/>
      <c r="B747" s="16"/>
      <c r="C747" s="17"/>
      <c r="D747" s="17"/>
      <c r="E747" s="17"/>
      <c r="F747" s="17"/>
      <c r="G747" s="17"/>
      <c r="H747" s="17"/>
      <c r="I747" s="16"/>
      <c r="J747" s="16"/>
      <c r="K747" s="16"/>
      <c r="L747" s="16"/>
      <c r="M747" s="16"/>
      <c r="N747" s="16"/>
      <c r="O747" s="16"/>
      <c r="P747" s="16"/>
      <c r="Q747" s="16"/>
      <c r="R747" s="16"/>
      <c r="S747" s="16"/>
      <c r="T747" s="16"/>
      <c r="U747" s="16"/>
      <c r="V747" s="16"/>
      <c r="W747" s="16"/>
      <c r="X747" s="16"/>
      <c r="Y747" s="16"/>
      <c r="Z747" s="16"/>
    </row>
    <row r="748">
      <c r="A748" s="16"/>
      <c r="B748" s="16"/>
      <c r="C748" s="17"/>
      <c r="D748" s="17"/>
      <c r="E748" s="17"/>
      <c r="F748" s="17"/>
      <c r="G748" s="17"/>
      <c r="H748" s="17"/>
      <c r="I748" s="16"/>
      <c r="J748" s="16"/>
      <c r="K748" s="16"/>
      <c r="L748" s="16"/>
      <c r="M748" s="16"/>
      <c r="N748" s="16"/>
      <c r="O748" s="16"/>
      <c r="P748" s="16"/>
      <c r="Q748" s="16"/>
      <c r="R748" s="16"/>
      <c r="S748" s="16"/>
      <c r="T748" s="16"/>
      <c r="U748" s="16"/>
      <c r="V748" s="16"/>
      <c r="W748" s="16"/>
      <c r="X748" s="16"/>
      <c r="Y748" s="16"/>
      <c r="Z748" s="16"/>
    </row>
    <row r="749">
      <c r="A749" s="16"/>
      <c r="B749" s="16"/>
      <c r="C749" s="17"/>
      <c r="D749" s="17"/>
      <c r="E749" s="17"/>
      <c r="F749" s="17"/>
      <c r="G749" s="17"/>
      <c r="H749" s="17"/>
      <c r="I749" s="16"/>
      <c r="J749" s="16"/>
      <c r="K749" s="16"/>
      <c r="L749" s="16"/>
      <c r="M749" s="16"/>
      <c r="N749" s="16"/>
      <c r="O749" s="16"/>
      <c r="P749" s="16"/>
      <c r="Q749" s="16"/>
      <c r="R749" s="16"/>
      <c r="S749" s="16"/>
      <c r="T749" s="16"/>
      <c r="U749" s="16"/>
      <c r="V749" s="16"/>
      <c r="W749" s="16"/>
      <c r="X749" s="16"/>
      <c r="Y749" s="16"/>
      <c r="Z749" s="16"/>
    </row>
    <row r="750">
      <c r="A750" s="16"/>
      <c r="B750" s="16"/>
      <c r="C750" s="17"/>
      <c r="D750" s="17"/>
      <c r="E750" s="17"/>
      <c r="F750" s="17"/>
      <c r="G750" s="17"/>
      <c r="H750" s="17"/>
      <c r="I750" s="16"/>
      <c r="J750" s="16"/>
      <c r="K750" s="16"/>
      <c r="L750" s="16"/>
      <c r="M750" s="16"/>
      <c r="N750" s="16"/>
      <c r="O750" s="16"/>
      <c r="P750" s="16"/>
      <c r="Q750" s="16"/>
      <c r="R750" s="16"/>
      <c r="S750" s="16"/>
      <c r="T750" s="16"/>
      <c r="U750" s="16"/>
      <c r="V750" s="16"/>
      <c r="W750" s="16"/>
      <c r="X750" s="16"/>
      <c r="Y750" s="16"/>
      <c r="Z750" s="16"/>
    </row>
    <row r="751">
      <c r="A751" s="16"/>
      <c r="B751" s="16"/>
      <c r="C751" s="17"/>
      <c r="D751" s="17"/>
      <c r="E751" s="17"/>
      <c r="F751" s="17"/>
      <c r="G751" s="17"/>
      <c r="H751" s="17"/>
      <c r="I751" s="16"/>
      <c r="J751" s="16"/>
      <c r="K751" s="16"/>
      <c r="L751" s="16"/>
      <c r="M751" s="16"/>
      <c r="N751" s="16"/>
      <c r="O751" s="16"/>
      <c r="P751" s="16"/>
      <c r="Q751" s="16"/>
      <c r="R751" s="16"/>
      <c r="S751" s="16"/>
      <c r="T751" s="16"/>
      <c r="U751" s="16"/>
      <c r="V751" s="16"/>
      <c r="W751" s="16"/>
      <c r="X751" s="16"/>
      <c r="Y751" s="16"/>
      <c r="Z751" s="16"/>
    </row>
    <row r="752">
      <c r="A752" s="16"/>
      <c r="B752" s="16"/>
      <c r="C752" s="17"/>
      <c r="D752" s="17"/>
      <c r="E752" s="17"/>
      <c r="F752" s="17"/>
      <c r="G752" s="17"/>
      <c r="H752" s="17"/>
      <c r="I752" s="16"/>
      <c r="J752" s="16"/>
      <c r="K752" s="16"/>
      <c r="L752" s="16"/>
      <c r="M752" s="16"/>
      <c r="N752" s="16"/>
      <c r="O752" s="16"/>
      <c r="P752" s="16"/>
      <c r="Q752" s="16"/>
      <c r="R752" s="16"/>
      <c r="S752" s="16"/>
      <c r="T752" s="16"/>
      <c r="U752" s="16"/>
      <c r="V752" s="16"/>
      <c r="W752" s="16"/>
      <c r="X752" s="16"/>
      <c r="Y752" s="16"/>
      <c r="Z752" s="16"/>
    </row>
    <row r="753">
      <c r="A753" s="16"/>
      <c r="B753" s="16"/>
      <c r="C753" s="17"/>
      <c r="D753" s="17"/>
      <c r="E753" s="17"/>
      <c r="F753" s="17"/>
      <c r="G753" s="17"/>
      <c r="H753" s="17"/>
      <c r="I753" s="16"/>
      <c r="J753" s="16"/>
      <c r="K753" s="16"/>
      <c r="L753" s="16"/>
      <c r="M753" s="16"/>
      <c r="N753" s="16"/>
      <c r="O753" s="16"/>
      <c r="P753" s="16"/>
      <c r="Q753" s="16"/>
      <c r="R753" s="16"/>
      <c r="S753" s="16"/>
      <c r="T753" s="16"/>
      <c r="U753" s="16"/>
      <c r="V753" s="16"/>
      <c r="W753" s="16"/>
      <c r="X753" s="16"/>
      <c r="Y753" s="16"/>
      <c r="Z753" s="16"/>
    </row>
    <row r="754">
      <c r="A754" s="16"/>
      <c r="B754" s="16"/>
      <c r="C754" s="17"/>
      <c r="D754" s="17"/>
      <c r="E754" s="17"/>
      <c r="F754" s="17"/>
      <c r="G754" s="17"/>
      <c r="H754" s="17"/>
      <c r="I754" s="16"/>
      <c r="J754" s="16"/>
      <c r="K754" s="16"/>
      <c r="L754" s="16"/>
      <c r="M754" s="16"/>
      <c r="N754" s="16"/>
      <c r="O754" s="16"/>
      <c r="P754" s="16"/>
      <c r="Q754" s="16"/>
      <c r="R754" s="16"/>
      <c r="S754" s="16"/>
      <c r="T754" s="16"/>
      <c r="U754" s="16"/>
      <c r="V754" s="16"/>
      <c r="W754" s="16"/>
      <c r="X754" s="16"/>
      <c r="Y754" s="16"/>
      <c r="Z754" s="16"/>
    </row>
    <row r="755">
      <c r="A755" s="16"/>
      <c r="B755" s="16"/>
      <c r="C755" s="17"/>
      <c r="D755" s="17"/>
      <c r="E755" s="17"/>
      <c r="F755" s="17"/>
      <c r="G755" s="17"/>
      <c r="H755" s="17"/>
      <c r="I755" s="16"/>
      <c r="J755" s="16"/>
      <c r="K755" s="16"/>
      <c r="L755" s="16"/>
      <c r="M755" s="16"/>
      <c r="N755" s="16"/>
      <c r="O755" s="16"/>
      <c r="P755" s="16"/>
      <c r="Q755" s="16"/>
      <c r="R755" s="16"/>
      <c r="S755" s="16"/>
      <c r="T755" s="16"/>
      <c r="U755" s="16"/>
      <c r="V755" s="16"/>
      <c r="W755" s="16"/>
      <c r="X755" s="16"/>
      <c r="Y755" s="16"/>
      <c r="Z755" s="16"/>
    </row>
    <row r="756">
      <c r="A756" s="16"/>
      <c r="B756" s="16"/>
      <c r="C756" s="17"/>
      <c r="D756" s="17"/>
      <c r="E756" s="17"/>
      <c r="F756" s="17"/>
      <c r="G756" s="17"/>
      <c r="H756" s="17"/>
      <c r="I756" s="16"/>
      <c r="J756" s="16"/>
      <c r="K756" s="16"/>
      <c r="L756" s="16"/>
      <c r="M756" s="16"/>
      <c r="N756" s="16"/>
      <c r="O756" s="16"/>
      <c r="P756" s="16"/>
      <c r="Q756" s="16"/>
      <c r="R756" s="16"/>
      <c r="S756" s="16"/>
      <c r="T756" s="16"/>
      <c r="U756" s="16"/>
      <c r="V756" s="16"/>
      <c r="W756" s="16"/>
      <c r="X756" s="16"/>
      <c r="Y756" s="16"/>
      <c r="Z756" s="16"/>
    </row>
    <row r="757">
      <c r="A757" s="16"/>
      <c r="B757" s="16"/>
      <c r="C757" s="17"/>
      <c r="D757" s="17"/>
      <c r="E757" s="17"/>
      <c r="F757" s="17"/>
      <c r="G757" s="17"/>
      <c r="H757" s="17"/>
      <c r="I757" s="16"/>
      <c r="J757" s="16"/>
      <c r="K757" s="16"/>
      <c r="L757" s="16"/>
      <c r="M757" s="16"/>
      <c r="N757" s="16"/>
      <c r="O757" s="16"/>
      <c r="P757" s="16"/>
      <c r="Q757" s="16"/>
      <c r="R757" s="16"/>
      <c r="S757" s="16"/>
      <c r="T757" s="16"/>
      <c r="U757" s="16"/>
      <c r="V757" s="16"/>
      <c r="W757" s="16"/>
      <c r="X757" s="16"/>
      <c r="Y757" s="16"/>
      <c r="Z757" s="16"/>
    </row>
    <row r="758">
      <c r="A758" s="16"/>
      <c r="B758" s="16"/>
      <c r="C758" s="17"/>
      <c r="D758" s="17"/>
      <c r="E758" s="17"/>
      <c r="F758" s="17"/>
      <c r="G758" s="17"/>
      <c r="H758" s="17"/>
      <c r="I758" s="16"/>
      <c r="J758" s="16"/>
      <c r="K758" s="16"/>
      <c r="L758" s="16"/>
      <c r="M758" s="16"/>
      <c r="N758" s="16"/>
      <c r="O758" s="16"/>
      <c r="P758" s="16"/>
      <c r="Q758" s="16"/>
      <c r="R758" s="16"/>
      <c r="S758" s="16"/>
      <c r="T758" s="16"/>
      <c r="U758" s="16"/>
      <c r="V758" s="16"/>
      <c r="W758" s="16"/>
      <c r="X758" s="16"/>
      <c r="Y758" s="16"/>
      <c r="Z758" s="16"/>
    </row>
    <row r="759">
      <c r="A759" s="16"/>
      <c r="B759" s="16"/>
      <c r="C759" s="17"/>
      <c r="D759" s="17"/>
      <c r="E759" s="17"/>
      <c r="F759" s="17"/>
      <c r="G759" s="17"/>
      <c r="H759" s="17"/>
      <c r="I759" s="16"/>
      <c r="J759" s="16"/>
      <c r="K759" s="16"/>
      <c r="L759" s="16"/>
      <c r="M759" s="16"/>
      <c r="N759" s="16"/>
      <c r="O759" s="16"/>
      <c r="P759" s="16"/>
      <c r="Q759" s="16"/>
      <c r="R759" s="16"/>
      <c r="S759" s="16"/>
      <c r="T759" s="16"/>
      <c r="U759" s="16"/>
      <c r="V759" s="16"/>
      <c r="W759" s="16"/>
      <c r="X759" s="16"/>
      <c r="Y759" s="16"/>
      <c r="Z759" s="16"/>
    </row>
    <row r="760">
      <c r="A760" s="16"/>
      <c r="B760" s="16"/>
      <c r="C760" s="17"/>
      <c r="D760" s="17"/>
      <c r="E760" s="17"/>
      <c r="F760" s="17"/>
      <c r="G760" s="17"/>
      <c r="H760" s="17"/>
      <c r="I760" s="16"/>
      <c r="J760" s="16"/>
      <c r="K760" s="16"/>
      <c r="L760" s="16"/>
      <c r="M760" s="16"/>
      <c r="N760" s="16"/>
      <c r="O760" s="16"/>
      <c r="P760" s="16"/>
      <c r="Q760" s="16"/>
      <c r="R760" s="16"/>
      <c r="S760" s="16"/>
      <c r="T760" s="16"/>
      <c r="U760" s="16"/>
      <c r="V760" s="16"/>
      <c r="W760" s="16"/>
      <c r="X760" s="16"/>
      <c r="Y760" s="16"/>
      <c r="Z760" s="16"/>
    </row>
    <row r="761">
      <c r="A761" s="16"/>
      <c r="B761" s="16"/>
      <c r="C761" s="17"/>
      <c r="D761" s="17"/>
      <c r="E761" s="17"/>
      <c r="F761" s="17"/>
      <c r="G761" s="17"/>
      <c r="H761" s="17"/>
      <c r="I761" s="16"/>
      <c r="J761" s="16"/>
      <c r="K761" s="16"/>
      <c r="L761" s="16"/>
      <c r="M761" s="16"/>
      <c r="N761" s="16"/>
      <c r="O761" s="16"/>
      <c r="P761" s="16"/>
      <c r="Q761" s="16"/>
      <c r="R761" s="16"/>
      <c r="S761" s="16"/>
      <c r="T761" s="16"/>
      <c r="U761" s="16"/>
      <c r="V761" s="16"/>
      <c r="W761" s="16"/>
      <c r="X761" s="16"/>
      <c r="Y761" s="16"/>
      <c r="Z761" s="16"/>
    </row>
    <row r="762">
      <c r="A762" s="16"/>
      <c r="B762" s="16"/>
      <c r="C762" s="17"/>
      <c r="D762" s="17"/>
      <c r="E762" s="17"/>
      <c r="F762" s="17"/>
      <c r="G762" s="17"/>
      <c r="H762" s="17"/>
      <c r="I762" s="16"/>
      <c r="J762" s="16"/>
      <c r="K762" s="16"/>
      <c r="L762" s="16"/>
      <c r="M762" s="16"/>
      <c r="N762" s="16"/>
      <c r="O762" s="16"/>
      <c r="P762" s="16"/>
      <c r="Q762" s="16"/>
      <c r="R762" s="16"/>
      <c r="S762" s="16"/>
      <c r="T762" s="16"/>
      <c r="U762" s="16"/>
      <c r="V762" s="16"/>
      <c r="W762" s="16"/>
      <c r="X762" s="16"/>
      <c r="Y762" s="16"/>
      <c r="Z762" s="16"/>
    </row>
    <row r="763">
      <c r="A763" s="16"/>
      <c r="B763" s="16"/>
      <c r="C763" s="17"/>
      <c r="D763" s="17"/>
      <c r="E763" s="17"/>
      <c r="F763" s="17"/>
      <c r="G763" s="17"/>
      <c r="H763" s="17"/>
      <c r="I763" s="16"/>
      <c r="J763" s="16"/>
      <c r="K763" s="16"/>
      <c r="L763" s="16"/>
      <c r="M763" s="16"/>
      <c r="N763" s="16"/>
      <c r="O763" s="16"/>
      <c r="P763" s="16"/>
      <c r="Q763" s="16"/>
      <c r="R763" s="16"/>
      <c r="S763" s="16"/>
      <c r="T763" s="16"/>
      <c r="U763" s="16"/>
      <c r="V763" s="16"/>
      <c r="W763" s="16"/>
      <c r="X763" s="16"/>
      <c r="Y763" s="16"/>
      <c r="Z763" s="16"/>
    </row>
    <row r="764">
      <c r="A764" s="16"/>
      <c r="B764" s="16"/>
      <c r="C764" s="17"/>
      <c r="D764" s="17"/>
      <c r="E764" s="17"/>
      <c r="F764" s="17"/>
      <c r="G764" s="17"/>
      <c r="H764" s="17"/>
      <c r="I764" s="16"/>
      <c r="J764" s="16"/>
      <c r="K764" s="16"/>
      <c r="L764" s="16"/>
      <c r="M764" s="16"/>
      <c r="N764" s="16"/>
      <c r="O764" s="16"/>
      <c r="P764" s="16"/>
      <c r="Q764" s="16"/>
      <c r="R764" s="16"/>
      <c r="S764" s="16"/>
      <c r="T764" s="16"/>
      <c r="U764" s="16"/>
      <c r="V764" s="16"/>
      <c r="W764" s="16"/>
      <c r="X764" s="16"/>
      <c r="Y764" s="16"/>
      <c r="Z764" s="16"/>
    </row>
    <row r="765">
      <c r="A765" s="16"/>
      <c r="B765" s="16"/>
      <c r="C765" s="17"/>
      <c r="D765" s="17"/>
      <c r="E765" s="17"/>
      <c r="F765" s="17"/>
      <c r="G765" s="17"/>
      <c r="H765" s="17"/>
      <c r="I765" s="16"/>
      <c r="J765" s="16"/>
      <c r="K765" s="16"/>
      <c r="L765" s="16"/>
      <c r="M765" s="16"/>
      <c r="N765" s="16"/>
      <c r="O765" s="16"/>
      <c r="P765" s="16"/>
      <c r="Q765" s="16"/>
      <c r="R765" s="16"/>
      <c r="S765" s="16"/>
      <c r="T765" s="16"/>
      <c r="U765" s="16"/>
      <c r="V765" s="16"/>
      <c r="W765" s="16"/>
      <c r="X765" s="16"/>
      <c r="Y765" s="16"/>
      <c r="Z765" s="16"/>
    </row>
    <row r="766">
      <c r="A766" s="16"/>
      <c r="B766" s="16"/>
      <c r="C766" s="17"/>
      <c r="D766" s="17"/>
      <c r="E766" s="17"/>
      <c r="F766" s="17"/>
      <c r="G766" s="17"/>
      <c r="H766" s="17"/>
      <c r="I766" s="16"/>
      <c r="J766" s="16"/>
      <c r="K766" s="16"/>
      <c r="L766" s="16"/>
      <c r="M766" s="16"/>
      <c r="N766" s="16"/>
      <c r="O766" s="16"/>
      <c r="P766" s="16"/>
      <c r="Q766" s="16"/>
      <c r="R766" s="16"/>
      <c r="S766" s="16"/>
      <c r="T766" s="16"/>
      <c r="U766" s="16"/>
      <c r="V766" s="16"/>
      <c r="W766" s="16"/>
      <c r="X766" s="16"/>
      <c r="Y766" s="16"/>
      <c r="Z766" s="16"/>
    </row>
    <row r="767">
      <c r="A767" s="16"/>
      <c r="B767" s="16"/>
      <c r="C767" s="17"/>
      <c r="D767" s="17"/>
      <c r="E767" s="17"/>
      <c r="F767" s="17"/>
      <c r="G767" s="17"/>
      <c r="H767" s="17"/>
      <c r="I767" s="16"/>
      <c r="J767" s="16"/>
      <c r="K767" s="16"/>
      <c r="L767" s="16"/>
      <c r="M767" s="16"/>
      <c r="N767" s="16"/>
      <c r="O767" s="16"/>
      <c r="P767" s="16"/>
      <c r="Q767" s="16"/>
      <c r="R767" s="16"/>
      <c r="S767" s="16"/>
      <c r="T767" s="16"/>
      <c r="U767" s="16"/>
      <c r="V767" s="16"/>
      <c r="W767" s="16"/>
      <c r="X767" s="16"/>
      <c r="Y767" s="16"/>
      <c r="Z767" s="16"/>
    </row>
    <row r="768">
      <c r="A768" s="16"/>
      <c r="B768" s="16"/>
      <c r="C768" s="17"/>
      <c r="D768" s="17"/>
      <c r="E768" s="17"/>
      <c r="F768" s="17"/>
      <c r="G768" s="17"/>
      <c r="H768" s="17"/>
      <c r="I768" s="16"/>
      <c r="J768" s="16"/>
      <c r="K768" s="16"/>
      <c r="L768" s="16"/>
      <c r="M768" s="16"/>
      <c r="N768" s="16"/>
      <c r="O768" s="16"/>
      <c r="P768" s="16"/>
      <c r="Q768" s="16"/>
      <c r="R768" s="16"/>
      <c r="S768" s="16"/>
      <c r="T768" s="16"/>
      <c r="U768" s="16"/>
      <c r="V768" s="16"/>
      <c r="W768" s="16"/>
      <c r="X768" s="16"/>
      <c r="Y768" s="16"/>
      <c r="Z768" s="16"/>
    </row>
    <row r="769">
      <c r="A769" s="16"/>
      <c r="B769" s="16"/>
      <c r="C769" s="17"/>
      <c r="D769" s="17"/>
      <c r="E769" s="17"/>
      <c r="F769" s="17"/>
      <c r="G769" s="17"/>
      <c r="H769" s="17"/>
      <c r="I769" s="16"/>
      <c r="J769" s="16"/>
      <c r="K769" s="16"/>
      <c r="L769" s="16"/>
      <c r="M769" s="16"/>
      <c r="N769" s="16"/>
      <c r="O769" s="16"/>
      <c r="P769" s="16"/>
      <c r="Q769" s="16"/>
      <c r="R769" s="16"/>
      <c r="S769" s="16"/>
      <c r="T769" s="16"/>
      <c r="U769" s="16"/>
      <c r="V769" s="16"/>
      <c r="W769" s="16"/>
      <c r="X769" s="16"/>
      <c r="Y769" s="16"/>
      <c r="Z769" s="16"/>
    </row>
    <row r="770">
      <c r="A770" s="16"/>
      <c r="B770" s="16"/>
      <c r="C770" s="17"/>
      <c r="D770" s="17"/>
      <c r="E770" s="17"/>
      <c r="F770" s="17"/>
      <c r="G770" s="17"/>
      <c r="H770" s="17"/>
      <c r="I770" s="16"/>
      <c r="J770" s="16"/>
      <c r="K770" s="16"/>
      <c r="L770" s="16"/>
      <c r="M770" s="16"/>
      <c r="N770" s="16"/>
      <c r="O770" s="16"/>
      <c r="P770" s="16"/>
      <c r="Q770" s="16"/>
      <c r="R770" s="16"/>
      <c r="S770" s="16"/>
      <c r="T770" s="16"/>
      <c r="U770" s="16"/>
      <c r="V770" s="16"/>
      <c r="W770" s="16"/>
      <c r="X770" s="16"/>
      <c r="Y770" s="16"/>
      <c r="Z770" s="16"/>
    </row>
    <row r="771">
      <c r="A771" s="16"/>
      <c r="B771" s="16"/>
      <c r="C771" s="17"/>
      <c r="D771" s="17"/>
      <c r="E771" s="17"/>
      <c r="F771" s="17"/>
      <c r="G771" s="17"/>
      <c r="H771" s="17"/>
      <c r="I771" s="16"/>
      <c r="J771" s="16"/>
      <c r="K771" s="16"/>
      <c r="L771" s="16"/>
      <c r="M771" s="16"/>
      <c r="N771" s="16"/>
      <c r="O771" s="16"/>
      <c r="P771" s="16"/>
      <c r="Q771" s="16"/>
      <c r="R771" s="16"/>
      <c r="S771" s="16"/>
      <c r="T771" s="16"/>
      <c r="U771" s="16"/>
      <c r="V771" s="16"/>
      <c r="W771" s="16"/>
      <c r="X771" s="16"/>
      <c r="Y771" s="16"/>
      <c r="Z771" s="16"/>
    </row>
    <row r="772">
      <c r="A772" s="16"/>
      <c r="B772" s="16"/>
      <c r="C772" s="17"/>
      <c r="D772" s="17"/>
      <c r="E772" s="17"/>
      <c r="F772" s="17"/>
      <c r="G772" s="17"/>
      <c r="H772" s="17"/>
      <c r="I772" s="16"/>
      <c r="J772" s="16"/>
      <c r="K772" s="16"/>
      <c r="L772" s="16"/>
      <c r="M772" s="16"/>
      <c r="N772" s="16"/>
      <c r="O772" s="16"/>
      <c r="P772" s="16"/>
      <c r="Q772" s="16"/>
      <c r="R772" s="16"/>
      <c r="S772" s="16"/>
      <c r="T772" s="16"/>
      <c r="U772" s="16"/>
      <c r="V772" s="16"/>
      <c r="W772" s="16"/>
      <c r="X772" s="16"/>
      <c r="Y772" s="16"/>
      <c r="Z772" s="16"/>
    </row>
    <row r="773">
      <c r="A773" s="16"/>
      <c r="B773" s="16"/>
      <c r="C773" s="17"/>
      <c r="D773" s="17"/>
      <c r="E773" s="17"/>
      <c r="F773" s="17"/>
      <c r="G773" s="17"/>
      <c r="H773" s="17"/>
      <c r="I773" s="16"/>
      <c r="J773" s="16"/>
      <c r="K773" s="16"/>
      <c r="L773" s="16"/>
      <c r="M773" s="16"/>
      <c r="N773" s="16"/>
      <c r="O773" s="16"/>
      <c r="P773" s="16"/>
      <c r="Q773" s="16"/>
      <c r="R773" s="16"/>
      <c r="S773" s="16"/>
      <c r="T773" s="16"/>
      <c r="U773" s="16"/>
      <c r="V773" s="16"/>
      <c r="W773" s="16"/>
      <c r="X773" s="16"/>
      <c r="Y773" s="16"/>
      <c r="Z773" s="16"/>
    </row>
    <row r="774">
      <c r="A774" s="16"/>
      <c r="B774" s="16"/>
      <c r="C774" s="17"/>
      <c r="D774" s="17"/>
      <c r="E774" s="17"/>
      <c r="F774" s="17"/>
      <c r="G774" s="17"/>
      <c r="H774" s="17"/>
      <c r="I774" s="16"/>
      <c r="J774" s="16"/>
      <c r="K774" s="16"/>
      <c r="L774" s="16"/>
      <c r="M774" s="16"/>
      <c r="N774" s="16"/>
      <c r="O774" s="16"/>
      <c r="P774" s="16"/>
      <c r="Q774" s="16"/>
      <c r="R774" s="16"/>
      <c r="S774" s="16"/>
      <c r="T774" s="16"/>
      <c r="U774" s="16"/>
      <c r="V774" s="16"/>
      <c r="W774" s="16"/>
      <c r="X774" s="16"/>
      <c r="Y774" s="16"/>
      <c r="Z774" s="16"/>
    </row>
    <row r="775">
      <c r="A775" s="16"/>
      <c r="B775" s="16"/>
      <c r="C775" s="17"/>
      <c r="D775" s="17"/>
      <c r="E775" s="17"/>
      <c r="F775" s="17"/>
      <c r="G775" s="17"/>
      <c r="H775" s="17"/>
      <c r="I775" s="16"/>
      <c r="J775" s="16"/>
      <c r="K775" s="16"/>
      <c r="L775" s="16"/>
      <c r="M775" s="16"/>
      <c r="N775" s="16"/>
      <c r="O775" s="16"/>
      <c r="P775" s="16"/>
      <c r="Q775" s="16"/>
      <c r="R775" s="16"/>
      <c r="S775" s="16"/>
      <c r="T775" s="16"/>
      <c r="U775" s="16"/>
      <c r="V775" s="16"/>
      <c r="W775" s="16"/>
      <c r="X775" s="16"/>
      <c r="Y775" s="16"/>
      <c r="Z775" s="16"/>
    </row>
    <row r="776">
      <c r="A776" s="16"/>
      <c r="B776" s="16"/>
      <c r="C776" s="17"/>
      <c r="D776" s="17"/>
      <c r="E776" s="17"/>
      <c r="F776" s="17"/>
      <c r="G776" s="17"/>
      <c r="H776" s="17"/>
      <c r="I776" s="16"/>
      <c r="J776" s="16"/>
      <c r="K776" s="16"/>
      <c r="L776" s="16"/>
      <c r="M776" s="16"/>
      <c r="N776" s="16"/>
      <c r="O776" s="16"/>
      <c r="P776" s="16"/>
      <c r="Q776" s="16"/>
      <c r="R776" s="16"/>
      <c r="S776" s="16"/>
      <c r="T776" s="16"/>
      <c r="U776" s="16"/>
      <c r="V776" s="16"/>
      <c r="W776" s="16"/>
      <c r="X776" s="16"/>
      <c r="Y776" s="16"/>
      <c r="Z776" s="16"/>
    </row>
    <row r="777">
      <c r="A777" s="16"/>
      <c r="B777" s="16"/>
      <c r="C777" s="17"/>
      <c r="D777" s="17"/>
      <c r="E777" s="17"/>
      <c r="F777" s="17"/>
      <c r="G777" s="17"/>
      <c r="H777" s="17"/>
      <c r="I777" s="16"/>
      <c r="J777" s="16"/>
      <c r="K777" s="16"/>
      <c r="L777" s="16"/>
      <c r="M777" s="16"/>
      <c r="N777" s="16"/>
      <c r="O777" s="16"/>
      <c r="P777" s="16"/>
      <c r="Q777" s="16"/>
      <c r="R777" s="16"/>
      <c r="S777" s="16"/>
      <c r="T777" s="16"/>
      <c r="U777" s="16"/>
      <c r="V777" s="16"/>
      <c r="W777" s="16"/>
      <c r="X777" s="16"/>
      <c r="Y777" s="16"/>
      <c r="Z777" s="16"/>
    </row>
    <row r="778">
      <c r="A778" s="16"/>
      <c r="B778" s="16"/>
      <c r="C778" s="17"/>
      <c r="D778" s="17"/>
      <c r="E778" s="17"/>
      <c r="F778" s="17"/>
      <c r="G778" s="17"/>
      <c r="H778" s="17"/>
      <c r="I778" s="16"/>
      <c r="J778" s="16"/>
      <c r="K778" s="16"/>
      <c r="L778" s="16"/>
      <c r="M778" s="16"/>
      <c r="N778" s="16"/>
      <c r="O778" s="16"/>
      <c r="P778" s="16"/>
      <c r="Q778" s="16"/>
      <c r="R778" s="16"/>
      <c r="S778" s="16"/>
      <c r="T778" s="16"/>
      <c r="U778" s="16"/>
      <c r="V778" s="16"/>
      <c r="W778" s="16"/>
      <c r="X778" s="16"/>
      <c r="Y778" s="16"/>
      <c r="Z778" s="16"/>
    </row>
    <row r="779">
      <c r="A779" s="16"/>
      <c r="B779" s="16"/>
      <c r="C779" s="17"/>
      <c r="D779" s="17"/>
      <c r="E779" s="17"/>
      <c r="F779" s="17"/>
      <c r="G779" s="17"/>
      <c r="H779" s="17"/>
      <c r="I779" s="16"/>
      <c r="J779" s="16"/>
      <c r="K779" s="16"/>
      <c r="L779" s="16"/>
      <c r="M779" s="16"/>
      <c r="N779" s="16"/>
      <c r="O779" s="16"/>
      <c r="P779" s="16"/>
      <c r="Q779" s="16"/>
      <c r="R779" s="16"/>
      <c r="S779" s="16"/>
      <c r="T779" s="16"/>
      <c r="U779" s="16"/>
      <c r="V779" s="16"/>
      <c r="W779" s="16"/>
      <c r="X779" s="16"/>
      <c r="Y779" s="16"/>
      <c r="Z779" s="16"/>
    </row>
    <row r="780">
      <c r="A780" s="16"/>
      <c r="B780" s="16"/>
      <c r="C780" s="17"/>
      <c r="D780" s="17"/>
      <c r="E780" s="17"/>
      <c r="F780" s="17"/>
      <c r="G780" s="17"/>
      <c r="H780" s="17"/>
      <c r="I780" s="16"/>
      <c r="J780" s="16"/>
      <c r="K780" s="16"/>
      <c r="L780" s="16"/>
      <c r="M780" s="16"/>
      <c r="N780" s="16"/>
      <c r="O780" s="16"/>
      <c r="P780" s="16"/>
      <c r="Q780" s="16"/>
      <c r="R780" s="16"/>
      <c r="S780" s="16"/>
      <c r="T780" s="16"/>
      <c r="U780" s="16"/>
      <c r="V780" s="16"/>
      <c r="W780" s="16"/>
      <c r="X780" s="16"/>
      <c r="Y780" s="16"/>
      <c r="Z780" s="16"/>
    </row>
    <row r="781">
      <c r="A781" s="16"/>
      <c r="B781" s="16"/>
      <c r="C781" s="17"/>
      <c r="D781" s="17"/>
      <c r="E781" s="17"/>
      <c r="F781" s="17"/>
      <c r="G781" s="17"/>
      <c r="H781" s="17"/>
      <c r="I781" s="16"/>
      <c r="J781" s="16"/>
      <c r="K781" s="16"/>
      <c r="L781" s="16"/>
      <c r="M781" s="16"/>
      <c r="N781" s="16"/>
      <c r="O781" s="16"/>
      <c r="P781" s="16"/>
      <c r="Q781" s="16"/>
      <c r="R781" s="16"/>
      <c r="S781" s="16"/>
      <c r="T781" s="16"/>
      <c r="U781" s="16"/>
      <c r="V781" s="16"/>
      <c r="W781" s="16"/>
      <c r="X781" s="16"/>
      <c r="Y781" s="16"/>
      <c r="Z781" s="16"/>
    </row>
    <row r="782">
      <c r="A782" s="16"/>
      <c r="B782" s="16"/>
      <c r="C782" s="17"/>
      <c r="D782" s="17"/>
      <c r="E782" s="17"/>
      <c r="F782" s="17"/>
      <c r="G782" s="17"/>
      <c r="H782" s="17"/>
      <c r="I782" s="16"/>
      <c r="J782" s="16"/>
      <c r="K782" s="16"/>
      <c r="L782" s="16"/>
      <c r="M782" s="16"/>
      <c r="N782" s="16"/>
      <c r="O782" s="16"/>
      <c r="P782" s="16"/>
      <c r="Q782" s="16"/>
      <c r="R782" s="16"/>
      <c r="S782" s="16"/>
      <c r="T782" s="16"/>
      <c r="U782" s="16"/>
      <c r="V782" s="16"/>
      <c r="W782" s="16"/>
      <c r="X782" s="16"/>
      <c r="Y782" s="16"/>
      <c r="Z782" s="16"/>
    </row>
    <row r="783">
      <c r="A783" s="16"/>
      <c r="B783" s="16"/>
      <c r="C783" s="17"/>
      <c r="D783" s="17"/>
      <c r="E783" s="17"/>
      <c r="F783" s="17"/>
      <c r="G783" s="17"/>
      <c r="H783" s="17"/>
      <c r="I783" s="16"/>
      <c r="J783" s="16"/>
      <c r="K783" s="16"/>
      <c r="L783" s="16"/>
      <c r="M783" s="16"/>
      <c r="N783" s="16"/>
      <c r="O783" s="16"/>
      <c r="P783" s="16"/>
      <c r="Q783" s="16"/>
      <c r="R783" s="16"/>
      <c r="S783" s="16"/>
      <c r="T783" s="16"/>
      <c r="U783" s="16"/>
      <c r="V783" s="16"/>
      <c r="W783" s="16"/>
      <c r="X783" s="16"/>
      <c r="Y783" s="16"/>
      <c r="Z783" s="16"/>
    </row>
    <row r="784">
      <c r="A784" s="16"/>
      <c r="B784" s="16"/>
      <c r="C784" s="17"/>
      <c r="D784" s="17"/>
      <c r="E784" s="17"/>
      <c r="F784" s="17"/>
      <c r="G784" s="17"/>
      <c r="H784" s="17"/>
      <c r="I784" s="16"/>
      <c r="J784" s="16"/>
      <c r="K784" s="16"/>
      <c r="L784" s="16"/>
      <c r="M784" s="16"/>
      <c r="N784" s="16"/>
      <c r="O784" s="16"/>
      <c r="P784" s="16"/>
      <c r="Q784" s="16"/>
      <c r="R784" s="16"/>
      <c r="S784" s="16"/>
      <c r="T784" s="16"/>
      <c r="U784" s="16"/>
      <c r="V784" s="16"/>
      <c r="W784" s="16"/>
      <c r="X784" s="16"/>
      <c r="Y784" s="16"/>
      <c r="Z784" s="16"/>
    </row>
    <row r="785">
      <c r="A785" s="16"/>
      <c r="B785" s="16"/>
      <c r="C785" s="17"/>
      <c r="D785" s="17"/>
      <c r="E785" s="17"/>
      <c r="F785" s="17"/>
      <c r="G785" s="17"/>
      <c r="H785" s="17"/>
      <c r="I785" s="16"/>
      <c r="J785" s="16"/>
      <c r="K785" s="16"/>
      <c r="L785" s="16"/>
      <c r="M785" s="16"/>
      <c r="N785" s="16"/>
      <c r="O785" s="16"/>
      <c r="P785" s="16"/>
      <c r="Q785" s="16"/>
      <c r="R785" s="16"/>
      <c r="S785" s="16"/>
      <c r="T785" s="16"/>
      <c r="U785" s="16"/>
      <c r="V785" s="16"/>
      <c r="W785" s="16"/>
      <c r="X785" s="16"/>
      <c r="Y785" s="16"/>
      <c r="Z785" s="16"/>
    </row>
    <row r="786">
      <c r="A786" s="16"/>
      <c r="B786" s="16"/>
      <c r="C786" s="17"/>
      <c r="D786" s="17"/>
      <c r="E786" s="17"/>
      <c r="F786" s="17"/>
      <c r="G786" s="17"/>
      <c r="H786" s="17"/>
      <c r="I786" s="16"/>
      <c r="J786" s="16"/>
      <c r="K786" s="16"/>
      <c r="L786" s="16"/>
      <c r="M786" s="16"/>
      <c r="N786" s="16"/>
      <c r="O786" s="16"/>
      <c r="P786" s="16"/>
      <c r="Q786" s="16"/>
      <c r="R786" s="16"/>
      <c r="S786" s="16"/>
      <c r="T786" s="16"/>
      <c r="U786" s="16"/>
      <c r="V786" s="16"/>
      <c r="W786" s="16"/>
      <c r="X786" s="16"/>
      <c r="Y786" s="16"/>
      <c r="Z786" s="16"/>
    </row>
    <row r="787">
      <c r="A787" s="16"/>
      <c r="B787" s="16"/>
      <c r="C787" s="17"/>
      <c r="D787" s="17"/>
      <c r="E787" s="17"/>
      <c r="F787" s="17"/>
      <c r="G787" s="17"/>
      <c r="H787" s="17"/>
      <c r="I787" s="16"/>
      <c r="J787" s="16"/>
      <c r="K787" s="16"/>
      <c r="L787" s="16"/>
      <c r="M787" s="16"/>
      <c r="N787" s="16"/>
      <c r="O787" s="16"/>
      <c r="P787" s="16"/>
      <c r="Q787" s="16"/>
      <c r="R787" s="16"/>
      <c r="S787" s="16"/>
      <c r="T787" s="16"/>
      <c r="U787" s="16"/>
      <c r="V787" s="16"/>
      <c r="W787" s="16"/>
      <c r="X787" s="16"/>
      <c r="Y787" s="16"/>
      <c r="Z787" s="16"/>
    </row>
    <row r="788">
      <c r="A788" s="16"/>
      <c r="B788" s="16"/>
      <c r="C788" s="17"/>
      <c r="D788" s="17"/>
      <c r="E788" s="17"/>
      <c r="F788" s="17"/>
      <c r="G788" s="17"/>
      <c r="H788" s="17"/>
      <c r="I788" s="16"/>
      <c r="J788" s="16"/>
      <c r="K788" s="16"/>
      <c r="L788" s="16"/>
      <c r="M788" s="16"/>
      <c r="N788" s="16"/>
      <c r="O788" s="16"/>
      <c r="P788" s="16"/>
      <c r="Q788" s="16"/>
      <c r="R788" s="16"/>
      <c r="S788" s="16"/>
      <c r="T788" s="16"/>
      <c r="U788" s="16"/>
      <c r="V788" s="16"/>
      <c r="W788" s="16"/>
      <c r="X788" s="16"/>
      <c r="Y788" s="16"/>
      <c r="Z788" s="16"/>
    </row>
    <row r="789">
      <c r="A789" s="16"/>
      <c r="B789" s="16"/>
      <c r="C789" s="17"/>
      <c r="D789" s="17"/>
      <c r="E789" s="17"/>
      <c r="F789" s="17"/>
      <c r="G789" s="17"/>
      <c r="H789" s="17"/>
      <c r="I789" s="16"/>
      <c r="J789" s="16"/>
      <c r="K789" s="16"/>
      <c r="L789" s="16"/>
      <c r="M789" s="16"/>
      <c r="N789" s="16"/>
      <c r="O789" s="16"/>
      <c r="P789" s="16"/>
      <c r="Q789" s="16"/>
      <c r="R789" s="16"/>
      <c r="S789" s="16"/>
      <c r="T789" s="16"/>
      <c r="U789" s="16"/>
      <c r="V789" s="16"/>
      <c r="W789" s="16"/>
      <c r="X789" s="16"/>
      <c r="Y789" s="16"/>
      <c r="Z789" s="16"/>
    </row>
    <row r="790">
      <c r="A790" s="16"/>
      <c r="B790" s="16"/>
      <c r="C790" s="17"/>
      <c r="D790" s="17"/>
      <c r="E790" s="17"/>
      <c r="F790" s="17"/>
      <c r="G790" s="17"/>
      <c r="H790" s="17"/>
      <c r="I790" s="16"/>
      <c r="J790" s="16"/>
      <c r="K790" s="16"/>
      <c r="L790" s="16"/>
      <c r="M790" s="16"/>
      <c r="N790" s="16"/>
      <c r="O790" s="16"/>
      <c r="P790" s="16"/>
      <c r="Q790" s="16"/>
      <c r="R790" s="16"/>
      <c r="S790" s="16"/>
      <c r="T790" s="16"/>
      <c r="U790" s="16"/>
      <c r="V790" s="16"/>
      <c r="W790" s="16"/>
      <c r="X790" s="16"/>
      <c r="Y790" s="16"/>
      <c r="Z790" s="16"/>
    </row>
    <row r="791">
      <c r="A791" s="16"/>
      <c r="B791" s="16"/>
      <c r="C791" s="17"/>
      <c r="D791" s="17"/>
      <c r="E791" s="17"/>
      <c r="F791" s="17"/>
      <c r="G791" s="17"/>
      <c r="H791" s="17"/>
      <c r="I791" s="16"/>
      <c r="J791" s="16"/>
      <c r="K791" s="16"/>
      <c r="L791" s="16"/>
      <c r="M791" s="16"/>
      <c r="N791" s="16"/>
      <c r="O791" s="16"/>
      <c r="P791" s="16"/>
      <c r="Q791" s="16"/>
      <c r="R791" s="16"/>
      <c r="S791" s="16"/>
      <c r="T791" s="16"/>
      <c r="U791" s="16"/>
      <c r="V791" s="16"/>
      <c r="W791" s="16"/>
      <c r="X791" s="16"/>
      <c r="Y791" s="16"/>
      <c r="Z791" s="16"/>
    </row>
    <row r="792">
      <c r="A792" s="16"/>
      <c r="B792" s="16"/>
      <c r="C792" s="17"/>
      <c r="D792" s="17"/>
      <c r="E792" s="17"/>
      <c r="F792" s="17"/>
      <c r="G792" s="17"/>
      <c r="H792" s="17"/>
      <c r="I792" s="16"/>
      <c r="J792" s="16"/>
      <c r="K792" s="16"/>
      <c r="L792" s="16"/>
      <c r="M792" s="16"/>
      <c r="N792" s="16"/>
      <c r="O792" s="16"/>
      <c r="P792" s="16"/>
      <c r="Q792" s="16"/>
      <c r="R792" s="16"/>
      <c r="S792" s="16"/>
      <c r="T792" s="16"/>
      <c r="U792" s="16"/>
      <c r="V792" s="16"/>
      <c r="W792" s="16"/>
      <c r="X792" s="16"/>
      <c r="Y792" s="16"/>
      <c r="Z792" s="16"/>
    </row>
    <row r="793">
      <c r="A793" s="16"/>
      <c r="B793" s="16"/>
      <c r="C793" s="17"/>
      <c r="D793" s="17"/>
      <c r="E793" s="17"/>
      <c r="F793" s="17"/>
      <c r="G793" s="17"/>
      <c r="H793" s="17"/>
      <c r="I793" s="16"/>
      <c r="J793" s="16"/>
      <c r="K793" s="16"/>
      <c r="L793" s="16"/>
      <c r="M793" s="16"/>
      <c r="N793" s="16"/>
      <c r="O793" s="16"/>
      <c r="P793" s="16"/>
      <c r="Q793" s="16"/>
      <c r="R793" s="16"/>
      <c r="S793" s="16"/>
      <c r="T793" s="16"/>
      <c r="U793" s="16"/>
      <c r="V793" s="16"/>
      <c r="W793" s="16"/>
      <c r="X793" s="16"/>
      <c r="Y793" s="16"/>
      <c r="Z793" s="16"/>
    </row>
    <row r="794">
      <c r="A794" s="16"/>
      <c r="B794" s="16"/>
      <c r="C794" s="17"/>
      <c r="D794" s="17"/>
      <c r="E794" s="17"/>
      <c r="F794" s="17"/>
      <c r="G794" s="17"/>
      <c r="H794" s="17"/>
      <c r="I794" s="16"/>
      <c r="J794" s="16"/>
      <c r="K794" s="16"/>
      <c r="L794" s="16"/>
      <c r="M794" s="16"/>
      <c r="N794" s="16"/>
      <c r="O794" s="16"/>
      <c r="P794" s="16"/>
      <c r="Q794" s="16"/>
      <c r="R794" s="16"/>
      <c r="S794" s="16"/>
      <c r="T794" s="16"/>
      <c r="U794" s="16"/>
      <c r="V794" s="16"/>
      <c r="W794" s="16"/>
      <c r="X794" s="16"/>
      <c r="Y794" s="16"/>
      <c r="Z794" s="16"/>
    </row>
    <row r="795">
      <c r="A795" s="16"/>
      <c r="B795" s="16"/>
      <c r="C795" s="17"/>
      <c r="D795" s="17"/>
      <c r="E795" s="17"/>
      <c r="F795" s="17"/>
      <c r="G795" s="17"/>
      <c r="H795" s="17"/>
      <c r="I795" s="16"/>
      <c r="J795" s="16"/>
      <c r="K795" s="16"/>
      <c r="L795" s="16"/>
      <c r="M795" s="16"/>
      <c r="N795" s="16"/>
      <c r="O795" s="16"/>
      <c r="P795" s="16"/>
      <c r="Q795" s="16"/>
      <c r="R795" s="16"/>
      <c r="S795" s="16"/>
      <c r="T795" s="16"/>
      <c r="U795" s="16"/>
      <c r="V795" s="16"/>
      <c r="W795" s="16"/>
      <c r="X795" s="16"/>
      <c r="Y795" s="16"/>
      <c r="Z795" s="16"/>
    </row>
    <row r="796">
      <c r="A796" s="16"/>
      <c r="B796" s="16"/>
      <c r="C796" s="17"/>
      <c r="D796" s="17"/>
      <c r="E796" s="17"/>
      <c r="F796" s="17"/>
      <c r="G796" s="17"/>
      <c r="H796" s="17"/>
      <c r="I796" s="16"/>
      <c r="J796" s="16"/>
      <c r="K796" s="16"/>
      <c r="L796" s="16"/>
      <c r="M796" s="16"/>
      <c r="N796" s="16"/>
      <c r="O796" s="16"/>
      <c r="P796" s="16"/>
      <c r="Q796" s="16"/>
      <c r="R796" s="16"/>
      <c r="S796" s="16"/>
      <c r="T796" s="16"/>
      <c r="U796" s="16"/>
      <c r="V796" s="16"/>
      <c r="W796" s="16"/>
      <c r="X796" s="16"/>
      <c r="Y796" s="16"/>
      <c r="Z796" s="16"/>
    </row>
    <row r="797">
      <c r="A797" s="16"/>
      <c r="B797" s="16"/>
      <c r="C797" s="17"/>
      <c r="D797" s="17"/>
      <c r="E797" s="17"/>
      <c r="F797" s="17"/>
      <c r="G797" s="17"/>
      <c r="H797" s="17"/>
      <c r="I797" s="16"/>
      <c r="J797" s="16"/>
      <c r="K797" s="16"/>
      <c r="L797" s="16"/>
      <c r="M797" s="16"/>
      <c r="N797" s="16"/>
      <c r="O797" s="16"/>
      <c r="P797" s="16"/>
      <c r="Q797" s="16"/>
      <c r="R797" s="16"/>
      <c r="S797" s="16"/>
      <c r="T797" s="16"/>
      <c r="U797" s="16"/>
      <c r="V797" s="16"/>
      <c r="W797" s="16"/>
      <c r="X797" s="16"/>
      <c r="Y797" s="16"/>
      <c r="Z797" s="16"/>
    </row>
    <row r="798">
      <c r="A798" s="16"/>
      <c r="B798" s="16"/>
      <c r="C798" s="17"/>
      <c r="D798" s="17"/>
      <c r="E798" s="17"/>
      <c r="F798" s="17"/>
      <c r="G798" s="17"/>
      <c r="H798" s="17"/>
      <c r="I798" s="16"/>
      <c r="J798" s="16"/>
      <c r="K798" s="16"/>
      <c r="L798" s="16"/>
      <c r="M798" s="16"/>
      <c r="N798" s="16"/>
      <c r="O798" s="16"/>
      <c r="P798" s="16"/>
      <c r="Q798" s="16"/>
      <c r="R798" s="16"/>
      <c r="S798" s="16"/>
      <c r="T798" s="16"/>
      <c r="U798" s="16"/>
      <c r="V798" s="16"/>
      <c r="W798" s="16"/>
      <c r="X798" s="16"/>
      <c r="Y798" s="16"/>
      <c r="Z798" s="16"/>
    </row>
    <row r="799">
      <c r="A799" s="16"/>
      <c r="B799" s="16"/>
      <c r="C799" s="17"/>
      <c r="D799" s="17"/>
      <c r="E799" s="17"/>
      <c r="F799" s="17"/>
      <c r="G799" s="17"/>
      <c r="H799" s="17"/>
      <c r="I799" s="16"/>
      <c r="J799" s="16"/>
      <c r="K799" s="16"/>
      <c r="L799" s="16"/>
      <c r="M799" s="16"/>
      <c r="N799" s="16"/>
      <c r="O799" s="16"/>
      <c r="P799" s="16"/>
      <c r="Q799" s="16"/>
      <c r="R799" s="16"/>
      <c r="S799" s="16"/>
      <c r="T799" s="16"/>
      <c r="U799" s="16"/>
      <c r="V799" s="16"/>
      <c r="W799" s="16"/>
      <c r="X799" s="16"/>
      <c r="Y799" s="16"/>
      <c r="Z799" s="16"/>
    </row>
    <row r="800">
      <c r="A800" s="16"/>
      <c r="B800" s="16"/>
      <c r="C800" s="17"/>
      <c r="D800" s="17"/>
      <c r="E800" s="17"/>
      <c r="F800" s="17"/>
      <c r="G800" s="17"/>
      <c r="H800" s="17"/>
      <c r="I800" s="16"/>
      <c r="J800" s="16"/>
      <c r="K800" s="16"/>
      <c r="L800" s="16"/>
      <c r="M800" s="16"/>
      <c r="N800" s="16"/>
      <c r="O800" s="16"/>
      <c r="P800" s="16"/>
      <c r="Q800" s="16"/>
      <c r="R800" s="16"/>
      <c r="S800" s="16"/>
      <c r="T800" s="16"/>
      <c r="U800" s="16"/>
      <c r="V800" s="16"/>
      <c r="W800" s="16"/>
      <c r="X800" s="16"/>
      <c r="Y800" s="16"/>
      <c r="Z800" s="16"/>
    </row>
    <row r="801">
      <c r="A801" s="16"/>
      <c r="B801" s="16"/>
      <c r="C801" s="17"/>
      <c r="D801" s="17"/>
      <c r="E801" s="17"/>
      <c r="F801" s="17"/>
      <c r="G801" s="17"/>
      <c r="H801" s="17"/>
      <c r="I801" s="16"/>
      <c r="J801" s="16"/>
      <c r="K801" s="16"/>
      <c r="L801" s="16"/>
      <c r="M801" s="16"/>
      <c r="N801" s="16"/>
      <c r="O801" s="16"/>
      <c r="P801" s="16"/>
      <c r="Q801" s="16"/>
      <c r="R801" s="16"/>
      <c r="S801" s="16"/>
      <c r="T801" s="16"/>
      <c r="U801" s="16"/>
      <c r="V801" s="16"/>
      <c r="W801" s="16"/>
      <c r="X801" s="16"/>
      <c r="Y801" s="16"/>
      <c r="Z801" s="16"/>
    </row>
    <row r="802">
      <c r="A802" s="16"/>
      <c r="B802" s="16"/>
      <c r="C802" s="17"/>
      <c r="D802" s="17"/>
      <c r="E802" s="17"/>
      <c r="F802" s="17"/>
      <c r="G802" s="17"/>
      <c r="H802" s="17"/>
      <c r="I802" s="16"/>
      <c r="J802" s="16"/>
      <c r="K802" s="16"/>
      <c r="L802" s="16"/>
      <c r="M802" s="16"/>
      <c r="N802" s="16"/>
      <c r="O802" s="16"/>
      <c r="P802" s="16"/>
      <c r="Q802" s="16"/>
      <c r="R802" s="16"/>
      <c r="S802" s="16"/>
      <c r="T802" s="16"/>
      <c r="U802" s="16"/>
      <c r="V802" s="16"/>
      <c r="W802" s="16"/>
      <c r="X802" s="16"/>
      <c r="Y802" s="16"/>
      <c r="Z802" s="16"/>
    </row>
    <row r="803">
      <c r="A803" s="16"/>
      <c r="B803" s="16"/>
      <c r="C803" s="17"/>
      <c r="D803" s="17"/>
      <c r="E803" s="17"/>
      <c r="F803" s="17"/>
      <c r="G803" s="17"/>
      <c r="H803" s="17"/>
      <c r="I803" s="16"/>
      <c r="J803" s="16"/>
      <c r="K803" s="16"/>
      <c r="L803" s="16"/>
      <c r="M803" s="16"/>
      <c r="N803" s="16"/>
      <c r="O803" s="16"/>
      <c r="P803" s="16"/>
      <c r="Q803" s="16"/>
      <c r="R803" s="16"/>
      <c r="S803" s="16"/>
      <c r="T803" s="16"/>
      <c r="U803" s="16"/>
      <c r="V803" s="16"/>
      <c r="W803" s="16"/>
      <c r="X803" s="16"/>
      <c r="Y803" s="16"/>
      <c r="Z803" s="16"/>
    </row>
    <row r="804">
      <c r="A804" s="16"/>
      <c r="B804" s="16"/>
      <c r="C804" s="17"/>
      <c r="D804" s="17"/>
      <c r="E804" s="17"/>
      <c r="F804" s="17"/>
      <c r="G804" s="17"/>
      <c r="H804" s="17"/>
      <c r="I804" s="16"/>
      <c r="J804" s="16"/>
      <c r="K804" s="16"/>
      <c r="L804" s="16"/>
      <c r="M804" s="16"/>
      <c r="N804" s="16"/>
      <c r="O804" s="16"/>
      <c r="P804" s="16"/>
      <c r="Q804" s="16"/>
      <c r="R804" s="16"/>
      <c r="S804" s="16"/>
      <c r="T804" s="16"/>
      <c r="U804" s="16"/>
      <c r="V804" s="16"/>
      <c r="W804" s="16"/>
      <c r="X804" s="16"/>
      <c r="Y804" s="16"/>
      <c r="Z804" s="16"/>
    </row>
    <row r="805">
      <c r="A805" s="16"/>
      <c r="B805" s="16"/>
      <c r="C805" s="17"/>
      <c r="D805" s="17"/>
      <c r="E805" s="17"/>
      <c r="F805" s="17"/>
      <c r="G805" s="17"/>
      <c r="H805" s="17"/>
      <c r="I805" s="16"/>
      <c r="J805" s="16"/>
      <c r="K805" s="16"/>
      <c r="L805" s="16"/>
      <c r="M805" s="16"/>
      <c r="N805" s="16"/>
      <c r="O805" s="16"/>
      <c r="P805" s="16"/>
      <c r="Q805" s="16"/>
      <c r="R805" s="16"/>
      <c r="S805" s="16"/>
      <c r="T805" s="16"/>
      <c r="U805" s="16"/>
      <c r="V805" s="16"/>
      <c r="W805" s="16"/>
      <c r="X805" s="16"/>
      <c r="Y805" s="16"/>
      <c r="Z805" s="16"/>
    </row>
    <row r="806">
      <c r="A806" s="16"/>
      <c r="B806" s="16"/>
      <c r="C806" s="17"/>
      <c r="D806" s="17"/>
      <c r="E806" s="17"/>
      <c r="F806" s="17"/>
      <c r="G806" s="17"/>
      <c r="H806" s="17"/>
      <c r="I806" s="16"/>
      <c r="J806" s="16"/>
      <c r="K806" s="16"/>
      <c r="L806" s="16"/>
      <c r="M806" s="16"/>
      <c r="N806" s="16"/>
      <c r="O806" s="16"/>
      <c r="P806" s="16"/>
      <c r="Q806" s="16"/>
      <c r="R806" s="16"/>
      <c r="S806" s="16"/>
      <c r="T806" s="16"/>
      <c r="U806" s="16"/>
      <c r="V806" s="16"/>
      <c r="W806" s="16"/>
      <c r="X806" s="16"/>
      <c r="Y806" s="16"/>
      <c r="Z806" s="16"/>
    </row>
    <row r="807">
      <c r="A807" s="16"/>
      <c r="B807" s="16"/>
      <c r="C807" s="17"/>
      <c r="D807" s="17"/>
      <c r="E807" s="17"/>
      <c r="F807" s="17"/>
      <c r="G807" s="17"/>
      <c r="H807" s="17"/>
      <c r="I807" s="16"/>
      <c r="J807" s="16"/>
      <c r="K807" s="16"/>
      <c r="L807" s="16"/>
      <c r="M807" s="16"/>
      <c r="N807" s="16"/>
      <c r="O807" s="16"/>
      <c r="P807" s="16"/>
      <c r="Q807" s="16"/>
      <c r="R807" s="16"/>
      <c r="S807" s="16"/>
      <c r="T807" s="16"/>
      <c r="U807" s="16"/>
      <c r="V807" s="16"/>
      <c r="W807" s="16"/>
      <c r="X807" s="16"/>
      <c r="Y807" s="16"/>
      <c r="Z807" s="16"/>
    </row>
    <row r="808">
      <c r="A808" s="16"/>
      <c r="B808" s="16"/>
      <c r="C808" s="17"/>
      <c r="D808" s="17"/>
      <c r="E808" s="17"/>
      <c r="F808" s="17"/>
      <c r="G808" s="17"/>
      <c r="H808" s="17"/>
      <c r="I808" s="16"/>
      <c r="J808" s="16"/>
      <c r="K808" s="16"/>
      <c r="L808" s="16"/>
      <c r="M808" s="16"/>
      <c r="N808" s="16"/>
      <c r="O808" s="16"/>
      <c r="P808" s="16"/>
      <c r="Q808" s="16"/>
      <c r="R808" s="16"/>
      <c r="S808" s="16"/>
      <c r="T808" s="16"/>
      <c r="U808" s="16"/>
      <c r="V808" s="16"/>
      <c r="W808" s="16"/>
      <c r="X808" s="16"/>
      <c r="Y808" s="16"/>
      <c r="Z808" s="16"/>
    </row>
    <row r="809">
      <c r="A809" s="16"/>
      <c r="B809" s="16"/>
      <c r="C809" s="17"/>
      <c r="D809" s="17"/>
      <c r="E809" s="17"/>
      <c r="F809" s="17"/>
      <c r="G809" s="17"/>
      <c r="H809" s="17"/>
      <c r="I809" s="16"/>
      <c r="J809" s="16"/>
      <c r="K809" s="16"/>
      <c r="L809" s="16"/>
      <c r="M809" s="16"/>
      <c r="N809" s="16"/>
      <c r="O809" s="16"/>
      <c r="P809" s="16"/>
      <c r="Q809" s="16"/>
      <c r="R809" s="16"/>
      <c r="S809" s="16"/>
      <c r="T809" s="16"/>
      <c r="U809" s="16"/>
      <c r="V809" s="16"/>
      <c r="W809" s="16"/>
      <c r="X809" s="16"/>
      <c r="Y809" s="16"/>
      <c r="Z809" s="16"/>
    </row>
    <row r="810">
      <c r="A810" s="16"/>
      <c r="B810" s="16"/>
      <c r="C810" s="17"/>
      <c r="D810" s="17"/>
      <c r="E810" s="17"/>
      <c r="F810" s="17"/>
      <c r="G810" s="17"/>
      <c r="H810" s="17"/>
      <c r="I810" s="16"/>
      <c r="J810" s="16"/>
      <c r="K810" s="16"/>
      <c r="L810" s="16"/>
      <c r="M810" s="16"/>
      <c r="N810" s="16"/>
      <c r="O810" s="16"/>
      <c r="P810" s="16"/>
      <c r="Q810" s="16"/>
      <c r="R810" s="16"/>
      <c r="S810" s="16"/>
      <c r="T810" s="16"/>
      <c r="U810" s="16"/>
      <c r="V810" s="16"/>
      <c r="W810" s="16"/>
      <c r="X810" s="16"/>
      <c r="Y810" s="16"/>
      <c r="Z810" s="16"/>
    </row>
    <row r="811">
      <c r="A811" s="16"/>
      <c r="B811" s="16"/>
      <c r="C811" s="17"/>
      <c r="D811" s="17"/>
      <c r="E811" s="17"/>
      <c r="F811" s="17"/>
      <c r="G811" s="17"/>
      <c r="H811" s="17"/>
      <c r="I811" s="16"/>
      <c r="J811" s="16"/>
      <c r="K811" s="16"/>
      <c r="L811" s="16"/>
      <c r="M811" s="16"/>
      <c r="N811" s="16"/>
      <c r="O811" s="16"/>
      <c r="P811" s="16"/>
      <c r="Q811" s="16"/>
      <c r="R811" s="16"/>
      <c r="S811" s="16"/>
      <c r="T811" s="16"/>
      <c r="U811" s="16"/>
      <c r="V811" s="16"/>
      <c r="W811" s="16"/>
      <c r="X811" s="16"/>
      <c r="Y811" s="16"/>
      <c r="Z811" s="16"/>
    </row>
    <row r="812">
      <c r="A812" s="16"/>
      <c r="B812" s="16"/>
      <c r="C812" s="17"/>
      <c r="D812" s="17"/>
      <c r="E812" s="17"/>
      <c r="F812" s="17"/>
      <c r="G812" s="17"/>
      <c r="H812" s="17"/>
      <c r="I812" s="16"/>
      <c r="J812" s="16"/>
      <c r="K812" s="16"/>
      <c r="L812" s="16"/>
      <c r="M812" s="16"/>
      <c r="N812" s="16"/>
      <c r="O812" s="16"/>
      <c r="P812" s="16"/>
      <c r="Q812" s="16"/>
      <c r="R812" s="16"/>
      <c r="S812" s="16"/>
      <c r="T812" s="16"/>
      <c r="U812" s="16"/>
      <c r="V812" s="16"/>
      <c r="W812" s="16"/>
      <c r="X812" s="16"/>
      <c r="Y812" s="16"/>
      <c r="Z812" s="16"/>
    </row>
    <row r="813">
      <c r="A813" s="16"/>
      <c r="B813" s="16"/>
      <c r="C813" s="17"/>
      <c r="D813" s="17"/>
      <c r="E813" s="17"/>
      <c r="F813" s="17"/>
      <c r="G813" s="17"/>
      <c r="H813" s="17"/>
      <c r="I813" s="16"/>
      <c r="J813" s="16"/>
      <c r="K813" s="16"/>
      <c r="L813" s="16"/>
      <c r="M813" s="16"/>
      <c r="N813" s="16"/>
      <c r="O813" s="16"/>
      <c r="P813" s="16"/>
      <c r="Q813" s="16"/>
      <c r="R813" s="16"/>
      <c r="S813" s="16"/>
      <c r="T813" s="16"/>
      <c r="U813" s="16"/>
      <c r="V813" s="16"/>
      <c r="W813" s="16"/>
      <c r="X813" s="16"/>
      <c r="Y813" s="16"/>
      <c r="Z813" s="16"/>
    </row>
    <row r="814">
      <c r="A814" s="16"/>
      <c r="B814" s="16"/>
      <c r="C814" s="17"/>
      <c r="D814" s="17"/>
      <c r="E814" s="17"/>
      <c r="F814" s="17"/>
      <c r="G814" s="17"/>
      <c r="H814" s="17"/>
      <c r="I814" s="16"/>
      <c r="J814" s="16"/>
      <c r="K814" s="16"/>
      <c r="L814" s="16"/>
      <c r="M814" s="16"/>
      <c r="N814" s="16"/>
      <c r="O814" s="16"/>
      <c r="P814" s="16"/>
      <c r="Q814" s="16"/>
      <c r="R814" s="16"/>
      <c r="S814" s="16"/>
      <c r="T814" s="16"/>
      <c r="U814" s="16"/>
      <c r="V814" s="16"/>
      <c r="W814" s="16"/>
      <c r="X814" s="16"/>
      <c r="Y814" s="16"/>
      <c r="Z814" s="16"/>
    </row>
    <row r="815">
      <c r="A815" s="16"/>
      <c r="B815" s="16"/>
      <c r="C815" s="17"/>
      <c r="D815" s="17"/>
      <c r="E815" s="17"/>
      <c r="F815" s="17"/>
      <c r="G815" s="17"/>
      <c r="H815" s="17"/>
      <c r="I815" s="16"/>
      <c r="J815" s="16"/>
      <c r="K815" s="16"/>
      <c r="L815" s="16"/>
      <c r="M815" s="16"/>
      <c r="N815" s="16"/>
      <c r="O815" s="16"/>
      <c r="P815" s="16"/>
      <c r="Q815" s="16"/>
      <c r="R815" s="16"/>
      <c r="S815" s="16"/>
      <c r="T815" s="16"/>
      <c r="U815" s="16"/>
      <c r="V815" s="16"/>
      <c r="W815" s="16"/>
      <c r="X815" s="16"/>
      <c r="Y815" s="16"/>
      <c r="Z815" s="16"/>
    </row>
    <row r="816">
      <c r="A816" s="16"/>
      <c r="B816" s="16"/>
      <c r="C816" s="17"/>
      <c r="D816" s="17"/>
      <c r="E816" s="17"/>
      <c r="F816" s="17"/>
      <c r="G816" s="17"/>
      <c r="H816" s="17"/>
      <c r="I816" s="16"/>
      <c r="J816" s="16"/>
      <c r="K816" s="16"/>
      <c r="L816" s="16"/>
      <c r="M816" s="16"/>
      <c r="N816" s="16"/>
      <c r="O816" s="16"/>
      <c r="P816" s="16"/>
      <c r="Q816" s="16"/>
      <c r="R816" s="16"/>
      <c r="S816" s="16"/>
      <c r="T816" s="16"/>
      <c r="U816" s="16"/>
      <c r="V816" s="16"/>
      <c r="W816" s="16"/>
      <c r="X816" s="16"/>
      <c r="Y816" s="16"/>
      <c r="Z816" s="16"/>
    </row>
    <row r="817">
      <c r="A817" s="16"/>
      <c r="B817" s="16"/>
      <c r="C817" s="17"/>
      <c r="D817" s="17"/>
      <c r="E817" s="17"/>
      <c r="F817" s="17"/>
      <c r="G817" s="17"/>
      <c r="H817" s="17"/>
      <c r="I817" s="16"/>
      <c r="J817" s="16"/>
      <c r="K817" s="16"/>
      <c r="L817" s="16"/>
      <c r="M817" s="16"/>
      <c r="N817" s="16"/>
      <c r="O817" s="16"/>
      <c r="P817" s="16"/>
      <c r="Q817" s="16"/>
      <c r="R817" s="16"/>
      <c r="S817" s="16"/>
      <c r="T817" s="16"/>
      <c r="U817" s="16"/>
      <c r="V817" s="16"/>
      <c r="W817" s="16"/>
      <c r="X817" s="16"/>
      <c r="Y817" s="16"/>
      <c r="Z817" s="16"/>
    </row>
    <row r="818">
      <c r="A818" s="16"/>
      <c r="B818" s="16"/>
      <c r="C818" s="17"/>
      <c r="D818" s="17"/>
      <c r="E818" s="17"/>
      <c r="F818" s="17"/>
      <c r="G818" s="17"/>
      <c r="H818" s="17"/>
      <c r="I818" s="16"/>
      <c r="J818" s="16"/>
      <c r="K818" s="16"/>
      <c r="L818" s="16"/>
      <c r="M818" s="16"/>
      <c r="N818" s="16"/>
      <c r="O818" s="16"/>
      <c r="P818" s="16"/>
      <c r="Q818" s="16"/>
      <c r="R818" s="16"/>
      <c r="S818" s="16"/>
      <c r="T818" s="16"/>
      <c r="U818" s="16"/>
      <c r="V818" s="16"/>
      <c r="W818" s="16"/>
      <c r="X818" s="16"/>
      <c r="Y818" s="16"/>
      <c r="Z818" s="16"/>
    </row>
    <row r="819">
      <c r="A819" s="16"/>
      <c r="B819" s="16"/>
      <c r="C819" s="17"/>
      <c r="D819" s="17"/>
      <c r="E819" s="17"/>
      <c r="F819" s="17"/>
      <c r="G819" s="17"/>
      <c r="H819" s="17"/>
      <c r="I819" s="16"/>
      <c r="J819" s="16"/>
      <c r="K819" s="16"/>
      <c r="L819" s="16"/>
      <c r="M819" s="16"/>
      <c r="N819" s="16"/>
      <c r="O819" s="16"/>
      <c r="P819" s="16"/>
      <c r="Q819" s="16"/>
      <c r="R819" s="16"/>
      <c r="S819" s="16"/>
      <c r="T819" s="16"/>
      <c r="U819" s="16"/>
      <c r="V819" s="16"/>
      <c r="W819" s="16"/>
      <c r="X819" s="16"/>
      <c r="Y819" s="16"/>
      <c r="Z819" s="16"/>
    </row>
    <row r="820">
      <c r="A820" s="16"/>
      <c r="B820" s="16"/>
      <c r="C820" s="17"/>
      <c r="D820" s="17"/>
      <c r="E820" s="17"/>
      <c r="F820" s="17"/>
      <c r="G820" s="17"/>
      <c r="H820" s="17"/>
      <c r="I820" s="16"/>
      <c r="J820" s="16"/>
      <c r="K820" s="16"/>
      <c r="L820" s="16"/>
      <c r="M820" s="16"/>
      <c r="N820" s="16"/>
      <c r="O820" s="16"/>
      <c r="P820" s="16"/>
      <c r="Q820" s="16"/>
      <c r="R820" s="16"/>
      <c r="S820" s="16"/>
      <c r="T820" s="16"/>
      <c r="U820" s="16"/>
      <c r="V820" s="16"/>
      <c r="W820" s="16"/>
      <c r="X820" s="16"/>
      <c r="Y820" s="16"/>
      <c r="Z820" s="16"/>
    </row>
    <row r="821">
      <c r="A821" s="16"/>
      <c r="B821" s="16"/>
      <c r="C821" s="17"/>
      <c r="D821" s="17"/>
      <c r="E821" s="17"/>
      <c r="F821" s="17"/>
      <c r="G821" s="17"/>
      <c r="H821" s="17"/>
      <c r="I821" s="16"/>
      <c r="J821" s="16"/>
      <c r="K821" s="16"/>
      <c r="L821" s="16"/>
      <c r="M821" s="16"/>
      <c r="N821" s="16"/>
      <c r="O821" s="16"/>
      <c r="P821" s="16"/>
      <c r="Q821" s="16"/>
      <c r="R821" s="16"/>
      <c r="S821" s="16"/>
      <c r="T821" s="16"/>
      <c r="U821" s="16"/>
      <c r="V821" s="16"/>
      <c r="W821" s="16"/>
      <c r="X821" s="16"/>
      <c r="Y821" s="16"/>
      <c r="Z821" s="16"/>
    </row>
    <row r="822">
      <c r="A822" s="16"/>
      <c r="B822" s="16"/>
      <c r="C822" s="17"/>
      <c r="D822" s="17"/>
      <c r="E822" s="17"/>
      <c r="F822" s="17"/>
      <c r="G822" s="17"/>
      <c r="H822" s="17"/>
      <c r="I822" s="16"/>
      <c r="J822" s="16"/>
      <c r="K822" s="16"/>
      <c r="L822" s="16"/>
      <c r="M822" s="16"/>
      <c r="N822" s="16"/>
      <c r="O822" s="16"/>
      <c r="P822" s="16"/>
      <c r="Q822" s="16"/>
      <c r="R822" s="16"/>
      <c r="S822" s="16"/>
      <c r="T822" s="16"/>
      <c r="U822" s="16"/>
      <c r="V822" s="16"/>
      <c r="W822" s="16"/>
      <c r="X822" s="16"/>
      <c r="Y822" s="16"/>
      <c r="Z822" s="16"/>
    </row>
    <row r="823">
      <c r="A823" s="16"/>
      <c r="B823" s="16"/>
      <c r="C823" s="17"/>
      <c r="D823" s="17"/>
      <c r="E823" s="17"/>
      <c r="F823" s="17"/>
      <c r="G823" s="17"/>
      <c r="H823" s="17"/>
      <c r="I823" s="16"/>
      <c r="J823" s="16"/>
      <c r="K823" s="16"/>
      <c r="L823" s="16"/>
      <c r="M823" s="16"/>
      <c r="N823" s="16"/>
      <c r="O823" s="16"/>
      <c r="P823" s="16"/>
      <c r="Q823" s="16"/>
      <c r="R823" s="16"/>
      <c r="S823" s="16"/>
      <c r="T823" s="16"/>
      <c r="U823" s="16"/>
      <c r="V823" s="16"/>
      <c r="W823" s="16"/>
      <c r="X823" s="16"/>
      <c r="Y823" s="16"/>
      <c r="Z823" s="16"/>
    </row>
    <row r="824">
      <c r="A824" s="16"/>
      <c r="B824" s="16"/>
      <c r="C824" s="17"/>
      <c r="D824" s="17"/>
      <c r="E824" s="17"/>
      <c r="F824" s="17"/>
      <c r="G824" s="17"/>
      <c r="H824" s="17"/>
      <c r="I824" s="16"/>
      <c r="J824" s="16"/>
      <c r="K824" s="16"/>
      <c r="L824" s="16"/>
      <c r="M824" s="16"/>
      <c r="N824" s="16"/>
      <c r="O824" s="16"/>
      <c r="P824" s="16"/>
      <c r="Q824" s="16"/>
      <c r="R824" s="16"/>
      <c r="S824" s="16"/>
      <c r="T824" s="16"/>
      <c r="U824" s="16"/>
      <c r="V824" s="16"/>
      <c r="W824" s="16"/>
      <c r="X824" s="16"/>
      <c r="Y824" s="16"/>
      <c r="Z824" s="16"/>
    </row>
    <row r="825">
      <c r="A825" s="16"/>
      <c r="B825" s="16"/>
      <c r="C825" s="17"/>
      <c r="D825" s="17"/>
      <c r="E825" s="17"/>
      <c r="F825" s="17"/>
      <c r="G825" s="17"/>
      <c r="H825" s="17"/>
      <c r="I825" s="16"/>
      <c r="J825" s="16"/>
      <c r="K825" s="16"/>
      <c r="L825" s="16"/>
      <c r="M825" s="16"/>
      <c r="N825" s="16"/>
      <c r="O825" s="16"/>
      <c r="P825" s="16"/>
      <c r="Q825" s="16"/>
      <c r="R825" s="16"/>
      <c r="S825" s="16"/>
      <c r="T825" s="16"/>
      <c r="U825" s="16"/>
      <c r="V825" s="16"/>
      <c r="W825" s="16"/>
      <c r="X825" s="16"/>
      <c r="Y825" s="16"/>
      <c r="Z825" s="16"/>
    </row>
    <row r="826">
      <c r="A826" s="16"/>
      <c r="B826" s="16"/>
      <c r="C826" s="17"/>
      <c r="D826" s="17"/>
      <c r="E826" s="17"/>
      <c r="F826" s="17"/>
      <c r="G826" s="17"/>
      <c r="H826" s="17"/>
      <c r="I826" s="16"/>
      <c r="J826" s="16"/>
      <c r="K826" s="16"/>
      <c r="L826" s="16"/>
      <c r="M826" s="16"/>
      <c r="N826" s="16"/>
      <c r="O826" s="16"/>
      <c r="P826" s="16"/>
      <c r="Q826" s="16"/>
      <c r="R826" s="16"/>
      <c r="S826" s="16"/>
      <c r="T826" s="16"/>
      <c r="U826" s="16"/>
      <c r="V826" s="16"/>
      <c r="W826" s="16"/>
      <c r="X826" s="16"/>
      <c r="Y826" s="16"/>
      <c r="Z826" s="16"/>
    </row>
    <row r="827">
      <c r="A827" s="16"/>
      <c r="B827" s="16"/>
      <c r="C827" s="17"/>
      <c r="D827" s="17"/>
      <c r="E827" s="17"/>
      <c r="F827" s="17"/>
      <c r="G827" s="17"/>
      <c r="H827" s="17"/>
      <c r="I827" s="16"/>
      <c r="J827" s="16"/>
      <c r="K827" s="16"/>
      <c r="L827" s="16"/>
      <c r="M827" s="16"/>
      <c r="N827" s="16"/>
      <c r="O827" s="16"/>
      <c r="P827" s="16"/>
      <c r="Q827" s="16"/>
      <c r="R827" s="16"/>
      <c r="S827" s="16"/>
      <c r="T827" s="16"/>
      <c r="U827" s="16"/>
      <c r="V827" s="16"/>
      <c r="W827" s="16"/>
      <c r="X827" s="16"/>
      <c r="Y827" s="16"/>
      <c r="Z827" s="16"/>
    </row>
    <row r="828">
      <c r="A828" s="16"/>
      <c r="B828" s="16"/>
      <c r="C828" s="17"/>
      <c r="D828" s="17"/>
      <c r="E828" s="17"/>
      <c r="F828" s="17"/>
      <c r="G828" s="17"/>
      <c r="H828" s="17"/>
      <c r="I828" s="16"/>
      <c r="J828" s="16"/>
      <c r="K828" s="16"/>
      <c r="L828" s="16"/>
      <c r="M828" s="16"/>
      <c r="N828" s="16"/>
      <c r="O828" s="16"/>
      <c r="P828" s="16"/>
      <c r="Q828" s="16"/>
      <c r="R828" s="16"/>
      <c r="S828" s="16"/>
      <c r="T828" s="16"/>
      <c r="U828" s="16"/>
      <c r="V828" s="16"/>
      <c r="W828" s="16"/>
      <c r="X828" s="16"/>
      <c r="Y828" s="16"/>
      <c r="Z828" s="16"/>
    </row>
    <row r="829">
      <c r="A829" s="16"/>
      <c r="B829" s="16"/>
      <c r="C829" s="17"/>
      <c r="D829" s="17"/>
      <c r="E829" s="17"/>
      <c r="F829" s="17"/>
      <c r="G829" s="17"/>
      <c r="H829" s="17"/>
      <c r="I829" s="16"/>
      <c r="J829" s="16"/>
      <c r="K829" s="16"/>
      <c r="L829" s="16"/>
      <c r="M829" s="16"/>
      <c r="N829" s="16"/>
      <c r="O829" s="16"/>
      <c r="P829" s="16"/>
      <c r="Q829" s="16"/>
      <c r="R829" s="16"/>
      <c r="S829" s="16"/>
      <c r="T829" s="16"/>
      <c r="U829" s="16"/>
      <c r="V829" s="16"/>
      <c r="W829" s="16"/>
      <c r="X829" s="16"/>
      <c r="Y829" s="16"/>
      <c r="Z829" s="16"/>
    </row>
    <row r="830">
      <c r="A830" s="16"/>
      <c r="B830" s="16"/>
      <c r="C830" s="17"/>
      <c r="D830" s="17"/>
      <c r="E830" s="17"/>
      <c r="F830" s="17"/>
      <c r="G830" s="17"/>
      <c r="H830" s="17"/>
      <c r="I830" s="16"/>
      <c r="J830" s="16"/>
      <c r="K830" s="16"/>
      <c r="L830" s="16"/>
      <c r="M830" s="16"/>
      <c r="N830" s="16"/>
      <c r="O830" s="16"/>
      <c r="P830" s="16"/>
      <c r="Q830" s="16"/>
      <c r="R830" s="16"/>
      <c r="S830" s="16"/>
      <c r="T830" s="16"/>
      <c r="U830" s="16"/>
      <c r="V830" s="16"/>
      <c r="W830" s="16"/>
      <c r="X830" s="16"/>
      <c r="Y830" s="16"/>
      <c r="Z830" s="16"/>
    </row>
    <row r="831">
      <c r="A831" s="16"/>
      <c r="B831" s="16"/>
      <c r="C831" s="17"/>
      <c r="D831" s="17"/>
      <c r="E831" s="17"/>
      <c r="F831" s="17"/>
      <c r="G831" s="17"/>
      <c r="H831" s="17"/>
      <c r="I831" s="16"/>
      <c r="J831" s="16"/>
      <c r="K831" s="16"/>
      <c r="L831" s="16"/>
      <c r="M831" s="16"/>
      <c r="N831" s="16"/>
      <c r="O831" s="16"/>
      <c r="P831" s="16"/>
      <c r="Q831" s="16"/>
      <c r="R831" s="16"/>
      <c r="S831" s="16"/>
      <c r="T831" s="16"/>
      <c r="U831" s="16"/>
      <c r="V831" s="16"/>
      <c r="W831" s="16"/>
      <c r="X831" s="16"/>
      <c r="Y831" s="16"/>
      <c r="Z831" s="16"/>
    </row>
    <row r="832">
      <c r="A832" s="16"/>
      <c r="B832" s="16"/>
      <c r="C832" s="17"/>
      <c r="D832" s="17"/>
      <c r="E832" s="17"/>
      <c r="F832" s="17"/>
      <c r="G832" s="17"/>
      <c r="H832" s="17"/>
      <c r="I832" s="16"/>
      <c r="J832" s="16"/>
      <c r="K832" s="16"/>
      <c r="L832" s="16"/>
      <c r="M832" s="16"/>
      <c r="N832" s="16"/>
      <c r="O832" s="16"/>
      <c r="P832" s="16"/>
      <c r="Q832" s="16"/>
      <c r="R832" s="16"/>
      <c r="S832" s="16"/>
      <c r="T832" s="16"/>
      <c r="U832" s="16"/>
      <c r="V832" s="16"/>
      <c r="W832" s="16"/>
      <c r="X832" s="16"/>
      <c r="Y832" s="16"/>
      <c r="Z832" s="16"/>
    </row>
    <row r="833">
      <c r="A833" s="16"/>
      <c r="B833" s="16"/>
      <c r="C833" s="17"/>
      <c r="D833" s="17"/>
      <c r="E833" s="17"/>
      <c r="F833" s="17"/>
      <c r="G833" s="17"/>
      <c r="H833" s="17"/>
      <c r="I833" s="16"/>
      <c r="J833" s="16"/>
      <c r="K833" s="16"/>
      <c r="L833" s="16"/>
      <c r="M833" s="16"/>
      <c r="N833" s="16"/>
      <c r="O833" s="16"/>
      <c r="P833" s="16"/>
      <c r="Q833" s="16"/>
      <c r="R833" s="16"/>
      <c r="S833" s="16"/>
      <c r="T833" s="16"/>
      <c r="U833" s="16"/>
      <c r="V833" s="16"/>
      <c r="W833" s="16"/>
      <c r="X833" s="16"/>
      <c r="Y833" s="16"/>
      <c r="Z833" s="16"/>
    </row>
    <row r="834">
      <c r="A834" s="16"/>
      <c r="B834" s="16"/>
      <c r="C834" s="17"/>
      <c r="D834" s="17"/>
      <c r="E834" s="17"/>
      <c r="F834" s="17"/>
      <c r="G834" s="17"/>
      <c r="H834" s="17"/>
      <c r="I834" s="16"/>
      <c r="J834" s="16"/>
      <c r="K834" s="16"/>
      <c r="L834" s="16"/>
      <c r="M834" s="16"/>
      <c r="N834" s="16"/>
      <c r="O834" s="16"/>
      <c r="P834" s="16"/>
      <c r="Q834" s="16"/>
      <c r="R834" s="16"/>
      <c r="S834" s="16"/>
      <c r="T834" s="16"/>
      <c r="U834" s="16"/>
      <c r="V834" s="16"/>
      <c r="W834" s="16"/>
      <c r="X834" s="16"/>
      <c r="Y834" s="16"/>
      <c r="Z834" s="16"/>
    </row>
    <row r="835">
      <c r="A835" s="16"/>
      <c r="B835" s="16"/>
      <c r="C835" s="17"/>
      <c r="D835" s="17"/>
      <c r="E835" s="17"/>
      <c r="F835" s="17"/>
      <c r="G835" s="17"/>
      <c r="H835" s="17"/>
      <c r="I835" s="16"/>
      <c r="J835" s="16"/>
      <c r="K835" s="16"/>
      <c r="L835" s="16"/>
      <c r="M835" s="16"/>
      <c r="N835" s="16"/>
      <c r="O835" s="16"/>
      <c r="P835" s="16"/>
      <c r="Q835" s="16"/>
      <c r="R835" s="16"/>
      <c r="S835" s="16"/>
      <c r="T835" s="16"/>
      <c r="U835" s="16"/>
      <c r="V835" s="16"/>
      <c r="W835" s="16"/>
      <c r="X835" s="16"/>
      <c r="Y835" s="16"/>
      <c r="Z835" s="16"/>
    </row>
    <row r="836">
      <c r="A836" s="16"/>
      <c r="B836" s="16"/>
      <c r="C836" s="17"/>
      <c r="D836" s="17"/>
      <c r="E836" s="17"/>
      <c r="F836" s="17"/>
      <c r="G836" s="17"/>
      <c r="H836" s="17"/>
      <c r="I836" s="16"/>
      <c r="J836" s="16"/>
      <c r="K836" s="16"/>
      <c r="L836" s="16"/>
      <c r="M836" s="16"/>
      <c r="N836" s="16"/>
      <c r="O836" s="16"/>
      <c r="P836" s="16"/>
      <c r="Q836" s="16"/>
      <c r="R836" s="16"/>
      <c r="S836" s="16"/>
      <c r="T836" s="16"/>
      <c r="U836" s="16"/>
      <c r="V836" s="16"/>
      <c r="W836" s="16"/>
      <c r="X836" s="16"/>
      <c r="Y836" s="16"/>
      <c r="Z836" s="16"/>
    </row>
    <row r="837">
      <c r="A837" s="16"/>
      <c r="B837" s="16"/>
      <c r="C837" s="17"/>
      <c r="D837" s="17"/>
      <c r="E837" s="17"/>
      <c r="F837" s="17"/>
      <c r="G837" s="17"/>
      <c r="H837" s="17"/>
      <c r="I837" s="16"/>
      <c r="J837" s="16"/>
      <c r="K837" s="16"/>
      <c r="L837" s="16"/>
      <c r="M837" s="16"/>
      <c r="N837" s="16"/>
      <c r="O837" s="16"/>
      <c r="P837" s="16"/>
      <c r="Q837" s="16"/>
      <c r="R837" s="16"/>
      <c r="S837" s="16"/>
      <c r="T837" s="16"/>
      <c r="U837" s="16"/>
      <c r="V837" s="16"/>
      <c r="W837" s="16"/>
      <c r="X837" s="16"/>
      <c r="Y837" s="16"/>
      <c r="Z837" s="16"/>
    </row>
    <row r="838">
      <c r="A838" s="16"/>
      <c r="B838" s="16"/>
      <c r="C838" s="17"/>
      <c r="D838" s="17"/>
      <c r="E838" s="17"/>
      <c r="F838" s="17"/>
      <c r="G838" s="17"/>
      <c r="H838" s="17"/>
      <c r="I838" s="16"/>
      <c r="J838" s="16"/>
      <c r="K838" s="16"/>
      <c r="L838" s="16"/>
      <c r="M838" s="16"/>
      <c r="N838" s="16"/>
      <c r="O838" s="16"/>
      <c r="P838" s="16"/>
      <c r="Q838" s="16"/>
      <c r="R838" s="16"/>
      <c r="S838" s="16"/>
      <c r="T838" s="16"/>
      <c r="U838" s="16"/>
      <c r="V838" s="16"/>
      <c r="W838" s="16"/>
      <c r="X838" s="16"/>
      <c r="Y838" s="16"/>
      <c r="Z838" s="16"/>
    </row>
    <row r="839">
      <c r="A839" s="16"/>
      <c r="B839" s="16"/>
      <c r="C839" s="17"/>
      <c r="D839" s="17"/>
      <c r="E839" s="17"/>
      <c r="F839" s="17"/>
      <c r="G839" s="17"/>
      <c r="H839" s="17"/>
      <c r="I839" s="16"/>
      <c r="J839" s="16"/>
      <c r="K839" s="16"/>
      <c r="L839" s="16"/>
      <c r="M839" s="16"/>
      <c r="N839" s="16"/>
      <c r="O839" s="16"/>
      <c r="P839" s="16"/>
      <c r="Q839" s="16"/>
      <c r="R839" s="16"/>
      <c r="S839" s="16"/>
      <c r="T839" s="16"/>
      <c r="U839" s="16"/>
      <c r="V839" s="16"/>
      <c r="W839" s="16"/>
      <c r="X839" s="16"/>
      <c r="Y839" s="16"/>
      <c r="Z839" s="16"/>
    </row>
    <row r="840">
      <c r="A840" s="16"/>
      <c r="B840" s="16"/>
      <c r="C840" s="17"/>
      <c r="D840" s="17"/>
      <c r="E840" s="17"/>
      <c r="F840" s="17"/>
      <c r="G840" s="17"/>
      <c r="H840" s="17"/>
      <c r="I840" s="16"/>
      <c r="J840" s="16"/>
      <c r="K840" s="16"/>
      <c r="L840" s="16"/>
      <c r="M840" s="16"/>
      <c r="N840" s="16"/>
      <c r="O840" s="16"/>
      <c r="P840" s="16"/>
      <c r="Q840" s="16"/>
      <c r="R840" s="16"/>
      <c r="S840" s="16"/>
      <c r="T840" s="16"/>
      <c r="U840" s="16"/>
      <c r="V840" s="16"/>
      <c r="W840" s="16"/>
      <c r="X840" s="16"/>
      <c r="Y840" s="16"/>
      <c r="Z840" s="16"/>
    </row>
    <row r="841">
      <c r="A841" s="16"/>
      <c r="B841" s="16"/>
      <c r="C841" s="17"/>
      <c r="D841" s="17"/>
      <c r="E841" s="17"/>
      <c r="F841" s="17"/>
      <c r="G841" s="17"/>
      <c r="H841" s="17"/>
      <c r="I841" s="16"/>
      <c r="J841" s="16"/>
      <c r="K841" s="16"/>
      <c r="L841" s="16"/>
      <c r="M841" s="16"/>
      <c r="N841" s="16"/>
      <c r="O841" s="16"/>
      <c r="P841" s="16"/>
      <c r="Q841" s="16"/>
      <c r="R841" s="16"/>
      <c r="S841" s="16"/>
      <c r="T841" s="16"/>
      <c r="U841" s="16"/>
      <c r="V841" s="16"/>
      <c r="W841" s="16"/>
      <c r="X841" s="16"/>
      <c r="Y841" s="16"/>
      <c r="Z841" s="16"/>
    </row>
    <row r="842">
      <c r="A842" s="16"/>
      <c r="B842" s="16"/>
      <c r="C842" s="17"/>
      <c r="D842" s="17"/>
      <c r="E842" s="17"/>
      <c r="F842" s="17"/>
      <c r="G842" s="17"/>
      <c r="H842" s="17"/>
      <c r="I842" s="16"/>
      <c r="J842" s="16"/>
      <c r="K842" s="16"/>
      <c r="L842" s="16"/>
      <c r="M842" s="16"/>
      <c r="N842" s="16"/>
      <c r="O842" s="16"/>
      <c r="P842" s="16"/>
      <c r="Q842" s="16"/>
      <c r="R842" s="16"/>
      <c r="S842" s="16"/>
      <c r="T842" s="16"/>
      <c r="U842" s="16"/>
      <c r="V842" s="16"/>
      <c r="W842" s="16"/>
      <c r="X842" s="16"/>
      <c r="Y842" s="16"/>
      <c r="Z842" s="16"/>
    </row>
    <row r="843">
      <c r="A843" s="16"/>
      <c r="B843" s="16"/>
      <c r="C843" s="17"/>
      <c r="D843" s="17"/>
      <c r="E843" s="17"/>
      <c r="F843" s="17"/>
      <c r="G843" s="17"/>
      <c r="H843" s="17"/>
      <c r="I843" s="16"/>
      <c r="J843" s="16"/>
      <c r="K843" s="16"/>
      <c r="L843" s="16"/>
      <c r="M843" s="16"/>
      <c r="N843" s="16"/>
      <c r="O843" s="16"/>
      <c r="P843" s="16"/>
      <c r="Q843" s="16"/>
      <c r="R843" s="16"/>
      <c r="S843" s="16"/>
      <c r="T843" s="16"/>
      <c r="U843" s="16"/>
      <c r="V843" s="16"/>
      <c r="W843" s="16"/>
      <c r="X843" s="16"/>
      <c r="Y843" s="16"/>
      <c r="Z843" s="16"/>
    </row>
    <row r="844">
      <c r="A844" s="16"/>
      <c r="B844" s="16"/>
      <c r="C844" s="17"/>
      <c r="D844" s="17"/>
      <c r="E844" s="17"/>
      <c r="F844" s="17"/>
      <c r="G844" s="17"/>
      <c r="H844" s="17"/>
      <c r="I844" s="16"/>
      <c r="J844" s="16"/>
      <c r="K844" s="16"/>
      <c r="L844" s="16"/>
      <c r="M844" s="16"/>
      <c r="N844" s="16"/>
      <c r="O844" s="16"/>
      <c r="P844" s="16"/>
      <c r="Q844" s="16"/>
      <c r="R844" s="16"/>
      <c r="S844" s="16"/>
      <c r="T844" s="16"/>
      <c r="U844" s="16"/>
      <c r="V844" s="16"/>
      <c r="W844" s="16"/>
      <c r="X844" s="16"/>
      <c r="Y844" s="16"/>
      <c r="Z844" s="16"/>
    </row>
    <row r="845">
      <c r="A845" s="16"/>
      <c r="B845" s="16"/>
      <c r="C845" s="17"/>
      <c r="D845" s="17"/>
      <c r="E845" s="17"/>
      <c r="F845" s="17"/>
      <c r="G845" s="17"/>
      <c r="H845" s="17"/>
      <c r="I845" s="16"/>
      <c r="J845" s="16"/>
      <c r="K845" s="16"/>
      <c r="L845" s="16"/>
      <c r="M845" s="16"/>
      <c r="N845" s="16"/>
      <c r="O845" s="16"/>
      <c r="P845" s="16"/>
      <c r="Q845" s="16"/>
      <c r="R845" s="16"/>
      <c r="S845" s="16"/>
      <c r="T845" s="16"/>
      <c r="U845" s="16"/>
      <c r="V845" s="16"/>
      <c r="W845" s="16"/>
      <c r="X845" s="16"/>
      <c r="Y845" s="16"/>
      <c r="Z845" s="16"/>
    </row>
    <row r="846">
      <c r="A846" s="16"/>
      <c r="B846" s="16"/>
      <c r="C846" s="17"/>
      <c r="D846" s="17"/>
      <c r="E846" s="17"/>
      <c r="F846" s="17"/>
      <c r="G846" s="17"/>
      <c r="H846" s="17"/>
      <c r="I846" s="16"/>
      <c r="J846" s="16"/>
      <c r="K846" s="16"/>
      <c r="L846" s="16"/>
      <c r="M846" s="16"/>
      <c r="N846" s="16"/>
      <c r="O846" s="16"/>
      <c r="P846" s="16"/>
      <c r="Q846" s="16"/>
      <c r="R846" s="16"/>
      <c r="S846" s="16"/>
      <c r="T846" s="16"/>
      <c r="U846" s="16"/>
      <c r="V846" s="16"/>
      <c r="W846" s="16"/>
      <c r="X846" s="16"/>
      <c r="Y846" s="16"/>
      <c r="Z846" s="16"/>
    </row>
    <row r="847">
      <c r="A847" s="16"/>
      <c r="B847" s="16"/>
      <c r="C847" s="17"/>
      <c r="D847" s="17"/>
      <c r="E847" s="17"/>
      <c r="F847" s="17"/>
      <c r="G847" s="17"/>
      <c r="H847" s="17"/>
      <c r="I847" s="16"/>
      <c r="J847" s="16"/>
      <c r="K847" s="16"/>
      <c r="L847" s="16"/>
      <c r="M847" s="16"/>
      <c r="N847" s="16"/>
      <c r="O847" s="16"/>
      <c r="P847" s="16"/>
      <c r="Q847" s="16"/>
      <c r="R847" s="16"/>
      <c r="S847" s="16"/>
      <c r="T847" s="16"/>
      <c r="U847" s="16"/>
      <c r="V847" s="16"/>
      <c r="W847" s="16"/>
      <c r="X847" s="16"/>
      <c r="Y847" s="16"/>
      <c r="Z847" s="16"/>
    </row>
    <row r="848">
      <c r="A848" s="16"/>
      <c r="B848" s="16"/>
      <c r="C848" s="17"/>
      <c r="D848" s="17"/>
      <c r="E848" s="17"/>
      <c r="F848" s="17"/>
      <c r="G848" s="17"/>
      <c r="H848" s="17"/>
      <c r="I848" s="16"/>
      <c r="J848" s="16"/>
      <c r="K848" s="16"/>
      <c r="L848" s="16"/>
      <c r="M848" s="16"/>
      <c r="N848" s="16"/>
      <c r="O848" s="16"/>
      <c r="P848" s="16"/>
      <c r="Q848" s="16"/>
      <c r="R848" s="16"/>
      <c r="S848" s="16"/>
      <c r="T848" s="16"/>
      <c r="U848" s="16"/>
      <c r="V848" s="16"/>
      <c r="W848" s="16"/>
      <c r="X848" s="16"/>
      <c r="Y848" s="16"/>
      <c r="Z848" s="16"/>
    </row>
    <row r="849">
      <c r="A849" s="16"/>
      <c r="B849" s="16"/>
      <c r="C849" s="17"/>
      <c r="D849" s="17"/>
      <c r="E849" s="17"/>
      <c r="F849" s="17"/>
      <c r="G849" s="17"/>
      <c r="H849" s="17"/>
      <c r="I849" s="16"/>
      <c r="J849" s="16"/>
      <c r="K849" s="16"/>
      <c r="L849" s="16"/>
      <c r="M849" s="16"/>
      <c r="N849" s="16"/>
      <c r="O849" s="16"/>
      <c r="P849" s="16"/>
      <c r="Q849" s="16"/>
      <c r="R849" s="16"/>
      <c r="S849" s="16"/>
      <c r="T849" s="16"/>
      <c r="U849" s="16"/>
      <c r="V849" s="16"/>
      <c r="W849" s="16"/>
      <c r="X849" s="16"/>
      <c r="Y849" s="16"/>
      <c r="Z849" s="16"/>
    </row>
    <row r="850">
      <c r="A850" s="16"/>
      <c r="B850" s="16"/>
      <c r="C850" s="17"/>
      <c r="D850" s="17"/>
      <c r="E850" s="17"/>
      <c r="F850" s="17"/>
      <c r="G850" s="17"/>
      <c r="H850" s="17"/>
      <c r="I850" s="16"/>
      <c r="J850" s="16"/>
      <c r="K850" s="16"/>
      <c r="L850" s="16"/>
      <c r="M850" s="16"/>
      <c r="N850" s="16"/>
      <c r="O850" s="16"/>
      <c r="P850" s="16"/>
      <c r="Q850" s="16"/>
      <c r="R850" s="16"/>
      <c r="S850" s="16"/>
      <c r="T850" s="16"/>
      <c r="U850" s="16"/>
      <c r="V850" s="16"/>
      <c r="W850" s="16"/>
      <c r="X850" s="16"/>
      <c r="Y850" s="16"/>
      <c r="Z850" s="16"/>
    </row>
    <row r="851">
      <c r="A851" s="16"/>
      <c r="B851" s="16"/>
      <c r="C851" s="17"/>
      <c r="D851" s="17"/>
      <c r="E851" s="17"/>
      <c r="F851" s="17"/>
      <c r="G851" s="17"/>
      <c r="H851" s="17"/>
      <c r="I851" s="16"/>
      <c r="J851" s="16"/>
      <c r="K851" s="16"/>
      <c r="L851" s="16"/>
      <c r="M851" s="16"/>
      <c r="N851" s="16"/>
      <c r="O851" s="16"/>
      <c r="P851" s="16"/>
      <c r="Q851" s="16"/>
      <c r="R851" s="16"/>
      <c r="S851" s="16"/>
      <c r="T851" s="16"/>
      <c r="U851" s="16"/>
      <c r="V851" s="16"/>
      <c r="W851" s="16"/>
      <c r="X851" s="16"/>
      <c r="Y851" s="16"/>
      <c r="Z851" s="16"/>
    </row>
    <row r="852">
      <c r="A852" s="16"/>
      <c r="B852" s="16"/>
      <c r="C852" s="17"/>
      <c r="D852" s="17"/>
      <c r="E852" s="17"/>
      <c r="F852" s="17"/>
      <c r="G852" s="17"/>
      <c r="H852" s="17"/>
      <c r="I852" s="16"/>
      <c r="J852" s="16"/>
      <c r="K852" s="16"/>
      <c r="L852" s="16"/>
      <c r="M852" s="16"/>
      <c r="N852" s="16"/>
      <c r="O852" s="16"/>
      <c r="P852" s="16"/>
      <c r="Q852" s="16"/>
      <c r="R852" s="16"/>
      <c r="S852" s="16"/>
      <c r="T852" s="16"/>
      <c r="U852" s="16"/>
      <c r="V852" s="16"/>
      <c r="W852" s="16"/>
      <c r="X852" s="16"/>
      <c r="Y852" s="16"/>
      <c r="Z852" s="16"/>
    </row>
    <row r="853">
      <c r="A853" s="16"/>
      <c r="B853" s="16"/>
      <c r="C853" s="17"/>
      <c r="D853" s="17"/>
      <c r="E853" s="17"/>
      <c r="F853" s="17"/>
      <c r="G853" s="17"/>
      <c r="H853" s="17"/>
      <c r="I853" s="16"/>
      <c r="J853" s="16"/>
      <c r="K853" s="16"/>
      <c r="L853" s="16"/>
      <c r="M853" s="16"/>
      <c r="N853" s="16"/>
      <c r="O853" s="16"/>
      <c r="P853" s="16"/>
      <c r="Q853" s="16"/>
      <c r="R853" s="16"/>
      <c r="S853" s="16"/>
      <c r="T853" s="16"/>
      <c r="U853" s="16"/>
      <c r="V853" s="16"/>
      <c r="W853" s="16"/>
      <c r="X853" s="16"/>
      <c r="Y853" s="16"/>
      <c r="Z853" s="16"/>
    </row>
    <row r="854">
      <c r="A854" s="16"/>
      <c r="B854" s="16"/>
      <c r="C854" s="17"/>
      <c r="D854" s="17"/>
      <c r="E854" s="17"/>
      <c r="F854" s="17"/>
      <c r="G854" s="17"/>
      <c r="H854" s="17"/>
      <c r="I854" s="16"/>
      <c r="J854" s="16"/>
      <c r="K854" s="16"/>
      <c r="L854" s="16"/>
      <c r="M854" s="16"/>
      <c r="N854" s="16"/>
      <c r="O854" s="16"/>
      <c r="P854" s="16"/>
      <c r="Q854" s="16"/>
      <c r="R854" s="16"/>
      <c r="S854" s="16"/>
      <c r="T854" s="16"/>
      <c r="U854" s="16"/>
      <c r="V854" s="16"/>
      <c r="W854" s="16"/>
      <c r="X854" s="16"/>
      <c r="Y854" s="16"/>
      <c r="Z854" s="16"/>
    </row>
    <row r="855">
      <c r="A855" s="16"/>
      <c r="B855" s="16"/>
      <c r="C855" s="17"/>
      <c r="D855" s="17"/>
      <c r="E855" s="17"/>
      <c r="F855" s="17"/>
      <c r="G855" s="17"/>
      <c r="H855" s="17"/>
      <c r="I855" s="16"/>
      <c r="J855" s="16"/>
      <c r="K855" s="16"/>
      <c r="L855" s="16"/>
      <c r="M855" s="16"/>
      <c r="N855" s="16"/>
      <c r="O855" s="16"/>
      <c r="P855" s="16"/>
      <c r="Q855" s="16"/>
      <c r="R855" s="16"/>
      <c r="S855" s="16"/>
      <c r="T855" s="16"/>
      <c r="U855" s="16"/>
      <c r="V855" s="16"/>
      <c r="W855" s="16"/>
      <c r="X855" s="16"/>
      <c r="Y855" s="16"/>
      <c r="Z855" s="16"/>
    </row>
    <row r="856">
      <c r="A856" s="16"/>
      <c r="B856" s="16"/>
      <c r="C856" s="17"/>
      <c r="D856" s="17"/>
      <c r="E856" s="17"/>
      <c r="F856" s="17"/>
      <c r="G856" s="17"/>
      <c r="H856" s="17"/>
      <c r="I856" s="16"/>
      <c r="J856" s="16"/>
      <c r="K856" s="16"/>
      <c r="L856" s="16"/>
      <c r="M856" s="16"/>
      <c r="N856" s="16"/>
      <c r="O856" s="16"/>
      <c r="P856" s="16"/>
      <c r="Q856" s="16"/>
      <c r="R856" s="16"/>
      <c r="S856" s="16"/>
      <c r="T856" s="16"/>
      <c r="U856" s="16"/>
      <c r="V856" s="16"/>
      <c r="W856" s="16"/>
      <c r="X856" s="16"/>
      <c r="Y856" s="16"/>
      <c r="Z856" s="16"/>
    </row>
    <row r="857">
      <c r="A857" s="16"/>
      <c r="B857" s="16"/>
      <c r="C857" s="17"/>
      <c r="D857" s="17"/>
      <c r="E857" s="17"/>
      <c r="F857" s="17"/>
      <c r="G857" s="17"/>
      <c r="H857" s="17"/>
      <c r="I857" s="16"/>
      <c r="J857" s="16"/>
      <c r="K857" s="16"/>
      <c r="L857" s="16"/>
      <c r="M857" s="16"/>
      <c r="N857" s="16"/>
      <c r="O857" s="16"/>
      <c r="P857" s="16"/>
      <c r="Q857" s="16"/>
      <c r="R857" s="16"/>
      <c r="S857" s="16"/>
      <c r="T857" s="16"/>
      <c r="U857" s="16"/>
      <c r="V857" s="16"/>
      <c r="W857" s="16"/>
      <c r="X857" s="16"/>
      <c r="Y857" s="16"/>
      <c r="Z857" s="16"/>
    </row>
    <row r="858">
      <c r="A858" s="16"/>
      <c r="B858" s="16"/>
      <c r="C858" s="17"/>
      <c r="D858" s="17"/>
      <c r="E858" s="17"/>
      <c r="F858" s="17"/>
      <c r="G858" s="17"/>
      <c r="H858" s="17"/>
      <c r="I858" s="16"/>
      <c r="J858" s="16"/>
      <c r="K858" s="16"/>
      <c r="L858" s="16"/>
      <c r="M858" s="16"/>
      <c r="N858" s="16"/>
      <c r="O858" s="16"/>
      <c r="P858" s="16"/>
      <c r="Q858" s="16"/>
      <c r="R858" s="16"/>
      <c r="S858" s="16"/>
      <c r="T858" s="16"/>
      <c r="U858" s="16"/>
      <c r="V858" s="16"/>
      <c r="W858" s="16"/>
      <c r="X858" s="16"/>
      <c r="Y858" s="16"/>
      <c r="Z858" s="16"/>
    </row>
    <row r="859">
      <c r="A859" s="16"/>
      <c r="B859" s="16"/>
      <c r="C859" s="17"/>
      <c r="D859" s="17"/>
      <c r="E859" s="17"/>
      <c r="F859" s="17"/>
      <c r="G859" s="17"/>
      <c r="H859" s="17"/>
      <c r="I859" s="16"/>
      <c r="J859" s="16"/>
      <c r="K859" s="16"/>
      <c r="L859" s="16"/>
      <c r="M859" s="16"/>
      <c r="N859" s="16"/>
      <c r="O859" s="16"/>
      <c r="P859" s="16"/>
      <c r="Q859" s="16"/>
      <c r="R859" s="16"/>
      <c r="S859" s="16"/>
      <c r="T859" s="16"/>
      <c r="U859" s="16"/>
      <c r="V859" s="16"/>
      <c r="W859" s="16"/>
      <c r="X859" s="16"/>
      <c r="Y859" s="16"/>
      <c r="Z859" s="16"/>
    </row>
    <row r="860">
      <c r="A860" s="16"/>
      <c r="B860" s="16"/>
      <c r="C860" s="17"/>
      <c r="D860" s="17"/>
      <c r="E860" s="17"/>
      <c r="F860" s="17"/>
      <c r="G860" s="17"/>
      <c r="H860" s="17"/>
      <c r="I860" s="16"/>
      <c r="J860" s="16"/>
      <c r="K860" s="16"/>
      <c r="L860" s="16"/>
      <c r="M860" s="16"/>
      <c r="N860" s="16"/>
      <c r="O860" s="16"/>
      <c r="P860" s="16"/>
      <c r="Q860" s="16"/>
      <c r="R860" s="16"/>
      <c r="S860" s="16"/>
      <c r="T860" s="16"/>
      <c r="U860" s="16"/>
      <c r="V860" s="16"/>
      <c r="W860" s="16"/>
      <c r="X860" s="16"/>
      <c r="Y860" s="16"/>
      <c r="Z860" s="16"/>
    </row>
    <row r="861">
      <c r="A861" s="16"/>
      <c r="B861" s="16"/>
      <c r="C861" s="17"/>
      <c r="D861" s="17"/>
      <c r="E861" s="17"/>
      <c r="F861" s="17"/>
      <c r="G861" s="17"/>
      <c r="H861" s="17"/>
      <c r="I861" s="16"/>
      <c r="J861" s="16"/>
      <c r="K861" s="16"/>
      <c r="L861" s="16"/>
      <c r="M861" s="16"/>
      <c r="N861" s="16"/>
      <c r="O861" s="16"/>
      <c r="P861" s="16"/>
      <c r="Q861" s="16"/>
      <c r="R861" s="16"/>
      <c r="S861" s="16"/>
      <c r="T861" s="16"/>
      <c r="U861" s="16"/>
      <c r="V861" s="16"/>
      <c r="W861" s="16"/>
      <c r="X861" s="16"/>
      <c r="Y861" s="16"/>
      <c r="Z861" s="16"/>
    </row>
    <row r="862">
      <c r="A862" s="16"/>
      <c r="B862" s="16"/>
      <c r="C862" s="17"/>
      <c r="D862" s="17"/>
      <c r="E862" s="17"/>
      <c r="F862" s="17"/>
      <c r="G862" s="17"/>
      <c r="H862" s="17"/>
      <c r="I862" s="16"/>
      <c r="J862" s="16"/>
      <c r="K862" s="16"/>
      <c r="L862" s="16"/>
      <c r="M862" s="16"/>
      <c r="N862" s="16"/>
      <c r="O862" s="16"/>
      <c r="P862" s="16"/>
      <c r="Q862" s="16"/>
      <c r="R862" s="16"/>
      <c r="S862" s="16"/>
      <c r="T862" s="16"/>
      <c r="U862" s="16"/>
      <c r="V862" s="16"/>
      <c r="W862" s="16"/>
      <c r="X862" s="16"/>
      <c r="Y862" s="16"/>
      <c r="Z862" s="16"/>
    </row>
    <row r="863">
      <c r="A863" s="16"/>
      <c r="B863" s="16"/>
      <c r="C863" s="17"/>
      <c r="D863" s="17"/>
      <c r="E863" s="17"/>
      <c r="F863" s="17"/>
      <c r="G863" s="17"/>
      <c r="H863" s="17"/>
      <c r="I863" s="16"/>
      <c r="J863" s="16"/>
      <c r="K863" s="16"/>
      <c r="L863" s="16"/>
      <c r="M863" s="16"/>
      <c r="N863" s="16"/>
      <c r="O863" s="16"/>
      <c r="P863" s="16"/>
      <c r="Q863" s="16"/>
      <c r="R863" s="16"/>
      <c r="S863" s="16"/>
      <c r="T863" s="16"/>
      <c r="U863" s="16"/>
      <c r="V863" s="16"/>
      <c r="W863" s="16"/>
      <c r="X863" s="16"/>
      <c r="Y863" s="16"/>
      <c r="Z863" s="16"/>
    </row>
    <row r="864">
      <c r="A864" s="16"/>
      <c r="B864" s="16"/>
      <c r="C864" s="17"/>
      <c r="D864" s="17"/>
      <c r="E864" s="17"/>
      <c r="F864" s="17"/>
      <c r="G864" s="17"/>
      <c r="H864" s="17"/>
      <c r="I864" s="16"/>
      <c r="J864" s="16"/>
      <c r="K864" s="16"/>
      <c r="L864" s="16"/>
      <c r="M864" s="16"/>
      <c r="N864" s="16"/>
      <c r="O864" s="16"/>
      <c r="P864" s="16"/>
      <c r="Q864" s="16"/>
      <c r="R864" s="16"/>
      <c r="S864" s="16"/>
      <c r="T864" s="16"/>
      <c r="U864" s="16"/>
      <c r="V864" s="16"/>
      <c r="W864" s="16"/>
      <c r="X864" s="16"/>
      <c r="Y864" s="16"/>
      <c r="Z864" s="16"/>
    </row>
    <row r="865">
      <c r="A865" s="16"/>
      <c r="B865" s="16"/>
      <c r="C865" s="17"/>
      <c r="D865" s="17"/>
      <c r="E865" s="17"/>
      <c r="F865" s="17"/>
      <c r="G865" s="17"/>
      <c r="H865" s="17"/>
      <c r="I865" s="16"/>
      <c r="J865" s="16"/>
      <c r="K865" s="16"/>
      <c r="L865" s="16"/>
      <c r="M865" s="16"/>
      <c r="N865" s="16"/>
      <c r="O865" s="16"/>
      <c r="P865" s="16"/>
      <c r="Q865" s="16"/>
      <c r="R865" s="16"/>
      <c r="S865" s="16"/>
      <c r="T865" s="16"/>
      <c r="U865" s="16"/>
      <c r="V865" s="16"/>
      <c r="W865" s="16"/>
      <c r="X865" s="16"/>
      <c r="Y865" s="16"/>
      <c r="Z865" s="16"/>
    </row>
    <row r="866">
      <c r="A866" s="16"/>
      <c r="B866" s="16"/>
      <c r="C866" s="17"/>
      <c r="D866" s="17"/>
      <c r="E866" s="17"/>
      <c r="F866" s="17"/>
      <c r="G866" s="17"/>
      <c r="H866" s="17"/>
      <c r="I866" s="16"/>
      <c r="J866" s="16"/>
      <c r="K866" s="16"/>
      <c r="L866" s="16"/>
      <c r="M866" s="16"/>
      <c r="N866" s="16"/>
      <c r="O866" s="16"/>
      <c r="P866" s="16"/>
      <c r="Q866" s="16"/>
      <c r="R866" s="16"/>
      <c r="S866" s="16"/>
      <c r="T866" s="16"/>
      <c r="U866" s="16"/>
      <c r="V866" s="16"/>
      <c r="W866" s="16"/>
      <c r="X866" s="16"/>
      <c r="Y866" s="16"/>
      <c r="Z866" s="16"/>
    </row>
    <row r="867">
      <c r="A867" s="16"/>
      <c r="B867" s="16"/>
      <c r="C867" s="17"/>
      <c r="D867" s="17"/>
      <c r="E867" s="17"/>
      <c r="F867" s="17"/>
      <c r="G867" s="17"/>
      <c r="H867" s="17"/>
      <c r="I867" s="16"/>
      <c r="J867" s="16"/>
      <c r="K867" s="16"/>
      <c r="L867" s="16"/>
      <c r="M867" s="16"/>
      <c r="N867" s="16"/>
      <c r="O867" s="16"/>
      <c r="P867" s="16"/>
      <c r="Q867" s="16"/>
      <c r="R867" s="16"/>
      <c r="S867" s="16"/>
      <c r="T867" s="16"/>
      <c r="U867" s="16"/>
      <c r="V867" s="16"/>
      <c r="W867" s="16"/>
      <c r="X867" s="16"/>
      <c r="Y867" s="16"/>
      <c r="Z867" s="16"/>
    </row>
    <row r="868">
      <c r="A868" s="16"/>
      <c r="B868" s="16"/>
      <c r="C868" s="17"/>
      <c r="D868" s="17"/>
      <c r="E868" s="17"/>
      <c r="F868" s="17"/>
      <c r="G868" s="17"/>
      <c r="H868" s="17"/>
      <c r="I868" s="16"/>
      <c r="J868" s="16"/>
      <c r="K868" s="16"/>
      <c r="L868" s="16"/>
      <c r="M868" s="16"/>
      <c r="N868" s="16"/>
      <c r="O868" s="16"/>
      <c r="P868" s="16"/>
      <c r="Q868" s="16"/>
      <c r="R868" s="16"/>
      <c r="S868" s="16"/>
      <c r="T868" s="16"/>
      <c r="U868" s="16"/>
      <c r="V868" s="16"/>
      <c r="W868" s="16"/>
      <c r="X868" s="16"/>
      <c r="Y868" s="16"/>
      <c r="Z868" s="16"/>
    </row>
    <row r="869">
      <c r="A869" s="16"/>
      <c r="B869" s="16"/>
      <c r="C869" s="17"/>
      <c r="D869" s="17"/>
      <c r="E869" s="17"/>
      <c r="F869" s="17"/>
      <c r="G869" s="17"/>
      <c r="H869" s="17"/>
      <c r="I869" s="16"/>
      <c r="J869" s="16"/>
      <c r="K869" s="16"/>
      <c r="L869" s="16"/>
      <c r="M869" s="16"/>
      <c r="N869" s="16"/>
      <c r="O869" s="16"/>
      <c r="P869" s="16"/>
      <c r="Q869" s="16"/>
      <c r="R869" s="16"/>
      <c r="S869" s="16"/>
      <c r="T869" s="16"/>
      <c r="U869" s="16"/>
      <c r="V869" s="16"/>
      <c r="W869" s="16"/>
      <c r="X869" s="16"/>
      <c r="Y869" s="16"/>
      <c r="Z869" s="16"/>
    </row>
    <row r="870">
      <c r="A870" s="16"/>
      <c r="B870" s="16"/>
      <c r="C870" s="17"/>
      <c r="D870" s="17"/>
      <c r="E870" s="17"/>
      <c r="F870" s="17"/>
      <c r="G870" s="17"/>
      <c r="H870" s="17"/>
      <c r="I870" s="16"/>
      <c r="J870" s="16"/>
      <c r="K870" s="16"/>
      <c r="L870" s="16"/>
      <c r="M870" s="16"/>
      <c r="N870" s="16"/>
      <c r="O870" s="16"/>
      <c r="P870" s="16"/>
      <c r="Q870" s="16"/>
      <c r="R870" s="16"/>
      <c r="S870" s="16"/>
      <c r="T870" s="16"/>
      <c r="U870" s="16"/>
      <c r="V870" s="16"/>
      <c r="W870" s="16"/>
      <c r="X870" s="16"/>
      <c r="Y870" s="16"/>
      <c r="Z870" s="16"/>
    </row>
    <row r="871">
      <c r="A871" s="16"/>
      <c r="B871" s="16"/>
      <c r="C871" s="17"/>
      <c r="D871" s="17"/>
      <c r="E871" s="17"/>
      <c r="F871" s="17"/>
      <c r="G871" s="17"/>
      <c r="H871" s="17"/>
      <c r="I871" s="16"/>
      <c r="J871" s="16"/>
      <c r="K871" s="16"/>
      <c r="L871" s="16"/>
      <c r="M871" s="16"/>
      <c r="N871" s="16"/>
      <c r="O871" s="16"/>
      <c r="P871" s="16"/>
      <c r="Q871" s="16"/>
      <c r="R871" s="16"/>
      <c r="S871" s="16"/>
      <c r="T871" s="16"/>
      <c r="U871" s="16"/>
      <c r="V871" s="16"/>
      <c r="W871" s="16"/>
      <c r="X871" s="16"/>
      <c r="Y871" s="16"/>
      <c r="Z871" s="16"/>
    </row>
    <row r="872">
      <c r="A872" s="16"/>
      <c r="B872" s="16"/>
      <c r="C872" s="17"/>
      <c r="D872" s="17"/>
      <c r="E872" s="17"/>
      <c r="F872" s="17"/>
      <c r="G872" s="17"/>
      <c r="H872" s="17"/>
      <c r="I872" s="16"/>
      <c r="J872" s="16"/>
      <c r="K872" s="16"/>
      <c r="L872" s="16"/>
      <c r="M872" s="16"/>
      <c r="N872" s="16"/>
      <c r="O872" s="16"/>
      <c r="P872" s="16"/>
      <c r="Q872" s="16"/>
      <c r="R872" s="16"/>
      <c r="S872" s="16"/>
      <c r="T872" s="16"/>
      <c r="U872" s="16"/>
      <c r="V872" s="16"/>
      <c r="W872" s="16"/>
      <c r="X872" s="16"/>
      <c r="Y872" s="16"/>
      <c r="Z872" s="16"/>
    </row>
    <row r="873">
      <c r="A873" s="16"/>
      <c r="B873" s="16"/>
      <c r="C873" s="17"/>
      <c r="D873" s="17"/>
      <c r="E873" s="17"/>
      <c r="F873" s="17"/>
      <c r="G873" s="17"/>
      <c r="H873" s="17"/>
      <c r="I873" s="16"/>
      <c r="J873" s="16"/>
      <c r="K873" s="16"/>
      <c r="L873" s="16"/>
      <c r="M873" s="16"/>
      <c r="N873" s="16"/>
      <c r="O873" s="16"/>
      <c r="P873" s="16"/>
      <c r="Q873" s="16"/>
      <c r="R873" s="16"/>
      <c r="S873" s="16"/>
      <c r="T873" s="16"/>
      <c r="U873" s="16"/>
      <c r="V873" s="16"/>
      <c r="W873" s="16"/>
      <c r="X873" s="16"/>
      <c r="Y873" s="16"/>
      <c r="Z873" s="16"/>
    </row>
    <row r="874">
      <c r="A874" s="16"/>
      <c r="B874" s="16"/>
      <c r="C874" s="17"/>
      <c r="D874" s="17"/>
      <c r="E874" s="17"/>
      <c r="F874" s="17"/>
      <c r="G874" s="17"/>
      <c r="H874" s="17"/>
      <c r="I874" s="16"/>
      <c r="J874" s="16"/>
      <c r="K874" s="16"/>
      <c r="L874" s="16"/>
      <c r="M874" s="16"/>
      <c r="N874" s="16"/>
      <c r="O874" s="16"/>
      <c r="P874" s="16"/>
      <c r="Q874" s="16"/>
      <c r="R874" s="16"/>
      <c r="S874" s="16"/>
      <c r="T874" s="16"/>
      <c r="U874" s="16"/>
      <c r="V874" s="16"/>
      <c r="W874" s="16"/>
      <c r="X874" s="16"/>
      <c r="Y874" s="16"/>
      <c r="Z874" s="16"/>
    </row>
    <row r="875">
      <c r="A875" s="16"/>
      <c r="B875" s="16"/>
      <c r="C875" s="17"/>
      <c r="D875" s="17"/>
      <c r="E875" s="17"/>
      <c r="F875" s="17"/>
      <c r="G875" s="17"/>
      <c r="H875" s="17"/>
      <c r="I875" s="16"/>
      <c r="J875" s="16"/>
      <c r="K875" s="16"/>
      <c r="L875" s="16"/>
      <c r="M875" s="16"/>
      <c r="N875" s="16"/>
      <c r="O875" s="16"/>
      <c r="P875" s="16"/>
      <c r="Q875" s="16"/>
      <c r="R875" s="16"/>
      <c r="S875" s="16"/>
      <c r="T875" s="16"/>
      <c r="U875" s="16"/>
      <c r="V875" s="16"/>
      <c r="W875" s="16"/>
      <c r="X875" s="16"/>
      <c r="Y875" s="16"/>
      <c r="Z875" s="16"/>
    </row>
    <row r="876">
      <c r="A876" s="16"/>
      <c r="B876" s="16"/>
      <c r="C876" s="17"/>
      <c r="D876" s="17"/>
      <c r="E876" s="17"/>
      <c r="F876" s="17"/>
      <c r="G876" s="17"/>
      <c r="H876" s="17"/>
      <c r="I876" s="16"/>
      <c r="J876" s="16"/>
      <c r="K876" s="16"/>
      <c r="L876" s="16"/>
      <c r="M876" s="16"/>
      <c r="N876" s="16"/>
      <c r="O876" s="16"/>
      <c r="P876" s="16"/>
      <c r="Q876" s="16"/>
      <c r="R876" s="16"/>
      <c r="S876" s="16"/>
      <c r="T876" s="16"/>
      <c r="U876" s="16"/>
      <c r="V876" s="16"/>
      <c r="W876" s="16"/>
      <c r="X876" s="16"/>
      <c r="Y876" s="16"/>
      <c r="Z876" s="16"/>
    </row>
    <row r="877">
      <c r="A877" s="16"/>
      <c r="B877" s="16"/>
      <c r="C877" s="17"/>
      <c r="D877" s="17"/>
      <c r="E877" s="17"/>
      <c r="F877" s="17"/>
      <c r="G877" s="17"/>
      <c r="H877" s="17"/>
      <c r="I877" s="16"/>
      <c r="J877" s="16"/>
      <c r="K877" s="16"/>
      <c r="L877" s="16"/>
      <c r="M877" s="16"/>
      <c r="N877" s="16"/>
      <c r="O877" s="16"/>
      <c r="P877" s="16"/>
      <c r="Q877" s="16"/>
      <c r="R877" s="16"/>
      <c r="S877" s="16"/>
      <c r="T877" s="16"/>
      <c r="U877" s="16"/>
      <c r="V877" s="16"/>
      <c r="W877" s="16"/>
      <c r="X877" s="16"/>
      <c r="Y877" s="16"/>
      <c r="Z877" s="16"/>
    </row>
    <row r="878">
      <c r="A878" s="16"/>
      <c r="B878" s="16"/>
      <c r="C878" s="17"/>
      <c r="D878" s="17"/>
      <c r="E878" s="17"/>
      <c r="F878" s="17"/>
      <c r="G878" s="17"/>
      <c r="H878" s="17"/>
      <c r="I878" s="16"/>
      <c r="J878" s="16"/>
      <c r="K878" s="16"/>
      <c r="L878" s="16"/>
      <c r="M878" s="16"/>
      <c r="N878" s="16"/>
      <c r="O878" s="16"/>
      <c r="P878" s="16"/>
      <c r="Q878" s="16"/>
      <c r="R878" s="16"/>
      <c r="S878" s="16"/>
      <c r="T878" s="16"/>
      <c r="U878" s="16"/>
      <c r="V878" s="16"/>
      <c r="W878" s="16"/>
      <c r="X878" s="16"/>
      <c r="Y878" s="16"/>
      <c r="Z878" s="16"/>
    </row>
    <row r="879">
      <c r="A879" s="16"/>
      <c r="B879" s="16"/>
      <c r="C879" s="17"/>
      <c r="D879" s="17"/>
      <c r="E879" s="17"/>
      <c r="F879" s="17"/>
      <c r="G879" s="17"/>
      <c r="H879" s="17"/>
      <c r="I879" s="16"/>
      <c r="J879" s="16"/>
      <c r="K879" s="16"/>
      <c r="L879" s="16"/>
      <c r="M879" s="16"/>
      <c r="N879" s="16"/>
      <c r="O879" s="16"/>
      <c r="P879" s="16"/>
      <c r="Q879" s="16"/>
      <c r="R879" s="16"/>
      <c r="S879" s="16"/>
      <c r="T879" s="16"/>
      <c r="U879" s="16"/>
      <c r="V879" s="16"/>
      <c r="W879" s="16"/>
      <c r="X879" s="16"/>
      <c r="Y879" s="16"/>
      <c r="Z879" s="16"/>
    </row>
    <row r="880">
      <c r="A880" s="16"/>
      <c r="B880" s="16"/>
      <c r="C880" s="17"/>
      <c r="D880" s="17"/>
      <c r="E880" s="17"/>
      <c r="F880" s="17"/>
      <c r="G880" s="17"/>
      <c r="H880" s="17"/>
      <c r="I880" s="16"/>
      <c r="J880" s="16"/>
      <c r="K880" s="16"/>
      <c r="L880" s="16"/>
      <c r="M880" s="16"/>
      <c r="N880" s="16"/>
      <c r="O880" s="16"/>
      <c r="P880" s="16"/>
      <c r="Q880" s="16"/>
      <c r="R880" s="16"/>
      <c r="S880" s="16"/>
      <c r="T880" s="16"/>
      <c r="U880" s="16"/>
      <c r="V880" s="16"/>
      <c r="W880" s="16"/>
      <c r="X880" s="16"/>
      <c r="Y880" s="16"/>
      <c r="Z880" s="16"/>
    </row>
    <row r="881">
      <c r="A881" s="16"/>
      <c r="B881" s="16"/>
      <c r="C881" s="17"/>
      <c r="D881" s="17"/>
      <c r="E881" s="17"/>
      <c r="F881" s="17"/>
      <c r="G881" s="17"/>
      <c r="H881" s="17"/>
      <c r="I881" s="16"/>
      <c r="J881" s="16"/>
      <c r="K881" s="16"/>
      <c r="L881" s="16"/>
      <c r="M881" s="16"/>
      <c r="N881" s="16"/>
      <c r="O881" s="16"/>
      <c r="P881" s="16"/>
      <c r="Q881" s="16"/>
      <c r="R881" s="16"/>
      <c r="S881" s="16"/>
      <c r="T881" s="16"/>
      <c r="U881" s="16"/>
      <c r="V881" s="16"/>
      <c r="W881" s="16"/>
      <c r="X881" s="16"/>
      <c r="Y881" s="16"/>
      <c r="Z881" s="16"/>
    </row>
    <row r="882">
      <c r="A882" s="16"/>
      <c r="B882" s="16"/>
      <c r="C882" s="17"/>
      <c r="D882" s="17"/>
      <c r="E882" s="17"/>
      <c r="F882" s="17"/>
      <c r="G882" s="17"/>
      <c r="H882" s="17"/>
      <c r="I882" s="16"/>
      <c r="J882" s="16"/>
      <c r="K882" s="16"/>
      <c r="L882" s="16"/>
      <c r="M882" s="16"/>
      <c r="N882" s="16"/>
      <c r="O882" s="16"/>
      <c r="P882" s="16"/>
      <c r="Q882" s="16"/>
      <c r="R882" s="16"/>
      <c r="S882" s="16"/>
      <c r="T882" s="16"/>
      <c r="U882" s="16"/>
      <c r="V882" s="16"/>
      <c r="W882" s="16"/>
      <c r="X882" s="16"/>
      <c r="Y882" s="16"/>
      <c r="Z882" s="16"/>
    </row>
    <row r="883">
      <c r="A883" s="16"/>
      <c r="B883" s="16"/>
      <c r="C883" s="17"/>
      <c r="D883" s="17"/>
      <c r="E883" s="17"/>
      <c r="F883" s="17"/>
      <c r="G883" s="17"/>
      <c r="H883" s="17"/>
      <c r="I883" s="16"/>
      <c r="J883" s="16"/>
      <c r="K883" s="16"/>
      <c r="L883" s="16"/>
      <c r="M883" s="16"/>
      <c r="N883" s="16"/>
      <c r="O883" s="16"/>
      <c r="P883" s="16"/>
      <c r="Q883" s="16"/>
      <c r="R883" s="16"/>
      <c r="S883" s="16"/>
      <c r="T883" s="16"/>
      <c r="U883" s="16"/>
      <c r="V883" s="16"/>
      <c r="W883" s="16"/>
      <c r="X883" s="16"/>
      <c r="Y883" s="16"/>
      <c r="Z883" s="16"/>
    </row>
    <row r="884">
      <c r="A884" s="16"/>
      <c r="B884" s="16"/>
      <c r="C884" s="17"/>
      <c r="D884" s="17"/>
      <c r="E884" s="17"/>
      <c r="F884" s="17"/>
      <c r="G884" s="17"/>
      <c r="H884" s="17"/>
      <c r="I884" s="16"/>
      <c r="J884" s="16"/>
      <c r="K884" s="16"/>
      <c r="L884" s="16"/>
      <c r="M884" s="16"/>
      <c r="N884" s="16"/>
      <c r="O884" s="16"/>
      <c r="P884" s="16"/>
      <c r="Q884" s="16"/>
      <c r="R884" s="16"/>
      <c r="S884" s="16"/>
      <c r="T884" s="16"/>
      <c r="U884" s="16"/>
      <c r="V884" s="16"/>
      <c r="W884" s="16"/>
      <c r="X884" s="16"/>
      <c r="Y884" s="16"/>
      <c r="Z884" s="16"/>
    </row>
    <row r="885">
      <c r="A885" s="16"/>
      <c r="B885" s="16"/>
      <c r="C885" s="17"/>
      <c r="D885" s="17"/>
      <c r="E885" s="17"/>
      <c r="F885" s="17"/>
      <c r="G885" s="17"/>
      <c r="H885" s="17"/>
      <c r="I885" s="16"/>
      <c r="J885" s="16"/>
      <c r="K885" s="16"/>
      <c r="L885" s="16"/>
      <c r="M885" s="16"/>
      <c r="N885" s="16"/>
      <c r="O885" s="16"/>
      <c r="P885" s="16"/>
      <c r="Q885" s="16"/>
      <c r="R885" s="16"/>
      <c r="S885" s="16"/>
      <c r="T885" s="16"/>
      <c r="U885" s="16"/>
      <c r="V885" s="16"/>
      <c r="W885" s="16"/>
      <c r="X885" s="16"/>
      <c r="Y885" s="16"/>
      <c r="Z885" s="16"/>
    </row>
    <row r="886">
      <c r="A886" s="16"/>
      <c r="B886" s="16"/>
      <c r="C886" s="17"/>
      <c r="D886" s="17"/>
      <c r="E886" s="17"/>
      <c r="F886" s="17"/>
      <c r="G886" s="17"/>
      <c r="H886" s="17"/>
      <c r="I886" s="16"/>
      <c r="J886" s="16"/>
      <c r="K886" s="16"/>
      <c r="L886" s="16"/>
      <c r="M886" s="16"/>
      <c r="N886" s="16"/>
      <c r="O886" s="16"/>
      <c r="P886" s="16"/>
      <c r="Q886" s="16"/>
      <c r="R886" s="16"/>
      <c r="S886" s="16"/>
      <c r="T886" s="16"/>
      <c r="U886" s="16"/>
      <c r="V886" s="16"/>
      <c r="W886" s="16"/>
      <c r="X886" s="16"/>
      <c r="Y886" s="16"/>
      <c r="Z886" s="16"/>
    </row>
    <row r="887">
      <c r="A887" s="16"/>
      <c r="B887" s="16"/>
      <c r="C887" s="17"/>
      <c r="D887" s="17"/>
      <c r="E887" s="17"/>
      <c r="F887" s="17"/>
      <c r="G887" s="17"/>
      <c r="H887" s="17"/>
      <c r="I887" s="16"/>
      <c r="J887" s="16"/>
      <c r="K887" s="16"/>
      <c r="L887" s="16"/>
      <c r="M887" s="16"/>
      <c r="N887" s="16"/>
      <c r="O887" s="16"/>
      <c r="P887" s="16"/>
      <c r="Q887" s="16"/>
      <c r="R887" s="16"/>
      <c r="S887" s="16"/>
      <c r="T887" s="16"/>
      <c r="U887" s="16"/>
      <c r="V887" s="16"/>
      <c r="W887" s="16"/>
      <c r="X887" s="16"/>
      <c r="Y887" s="16"/>
      <c r="Z887" s="16"/>
    </row>
    <row r="888">
      <c r="A888" s="16"/>
      <c r="B888" s="16"/>
      <c r="C888" s="17"/>
      <c r="D888" s="17"/>
      <c r="E888" s="17"/>
      <c r="F888" s="17"/>
      <c r="G888" s="17"/>
      <c r="H888" s="17"/>
      <c r="I888" s="16"/>
      <c r="J888" s="16"/>
      <c r="K888" s="16"/>
      <c r="L888" s="16"/>
      <c r="M888" s="16"/>
      <c r="N888" s="16"/>
      <c r="O888" s="16"/>
      <c r="P888" s="16"/>
      <c r="Q888" s="16"/>
      <c r="R888" s="16"/>
      <c r="S888" s="16"/>
      <c r="T888" s="16"/>
      <c r="U888" s="16"/>
      <c r="V888" s="16"/>
      <c r="W888" s="16"/>
      <c r="X888" s="16"/>
      <c r="Y888" s="16"/>
      <c r="Z888" s="16"/>
    </row>
    <row r="889">
      <c r="A889" s="16"/>
      <c r="B889" s="16"/>
      <c r="C889" s="17"/>
      <c r="D889" s="17"/>
      <c r="E889" s="17"/>
      <c r="F889" s="17"/>
      <c r="G889" s="17"/>
      <c r="H889" s="17"/>
      <c r="I889" s="16"/>
      <c r="J889" s="16"/>
      <c r="K889" s="16"/>
      <c r="L889" s="16"/>
      <c r="M889" s="16"/>
      <c r="N889" s="16"/>
      <c r="O889" s="16"/>
      <c r="P889" s="16"/>
      <c r="Q889" s="16"/>
      <c r="R889" s="16"/>
      <c r="S889" s="16"/>
      <c r="T889" s="16"/>
      <c r="U889" s="16"/>
      <c r="V889" s="16"/>
      <c r="W889" s="16"/>
      <c r="X889" s="16"/>
      <c r="Y889" s="16"/>
      <c r="Z889" s="16"/>
    </row>
    <row r="890">
      <c r="A890" s="16"/>
      <c r="B890" s="16"/>
      <c r="C890" s="17"/>
      <c r="D890" s="17"/>
      <c r="E890" s="17"/>
      <c r="F890" s="17"/>
      <c r="G890" s="17"/>
      <c r="H890" s="17"/>
      <c r="I890" s="16"/>
      <c r="J890" s="16"/>
      <c r="K890" s="16"/>
      <c r="L890" s="16"/>
      <c r="M890" s="16"/>
      <c r="N890" s="16"/>
      <c r="O890" s="16"/>
      <c r="P890" s="16"/>
      <c r="Q890" s="16"/>
      <c r="R890" s="16"/>
      <c r="S890" s="16"/>
      <c r="T890" s="16"/>
      <c r="U890" s="16"/>
      <c r="V890" s="16"/>
      <c r="W890" s="16"/>
      <c r="X890" s="16"/>
      <c r="Y890" s="16"/>
      <c r="Z890" s="16"/>
    </row>
    <row r="891">
      <c r="A891" s="16"/>
      <c r="B891" s="16"/>
      <c r="C891" s="17"/>
      <c r="D891" s="17"/>
      <c r="E891" s="17"/>
      <c r="F891" s="17"/>
      <c r="G891" s="17"/>
      <c r="H891" s="17"/>
      <c r="I891" s="16"/>
      <c r="J891" s="16"/>
      <c r="K891" s="16"/>
      <c r="L891" s="16"/>
      <c r="M891" s="16"/>
      <c r="N891" s="16"/>
      <c r="O891" s="16"/>
      <c r="P891" s="16"/>
      <c r="Q891" s="16"/>
      <c r="R891" s="16"/>
      <c r="S891" s="16"/>
      <c r="T891" s="16"/>
      <c r="U891" s="16"/>
      <c r="V891" s="16"/>
      <c r="W891" s="16"/>
      <c r="X891" s="16"/>
      <c r="Y891" s="16"/>
      <c r="Z891" s="16"/>
    </row>
    <row r="892">
      <c r="A892" s="16"/>
      <c r="B892" s="16"/>
      <c r="C892" s="17"/>
      <c r="D892" s="17"/>
      <c r="E892" s="17"/>
      <c r="F892" s="17"/>
      <c r="G892" s="17"/>
      <c r="H892" s="17"/>
      <c r="I892" s="16"/>
      <c r="J892" s="16"/>
      <c r="K892" s="16"/>
      <c r="L892" s="16"/>
      <c r="M892" s="16"/>
      <c r="N892" s="16"/>
      <c r="O892" s="16"/>
      <c r="P892" s="16"/>
      <c r="Q892" s="16"/>
      <c r="R892" s="16"/>
      <c r="S892" s="16"/>
      <c r="T892" s="16"/>
      <c r="U892" s="16"/>
      <c r="V892" s="16"/>
      <c r="W892" s="16"/>
      <c r="X892" s="16"/>
      <c r="Y892" s="16"/>
      <c r="Z892" s="16"/>
    </row>
    <row r="893">
      <c r="A893" s="16"/>
      <c r="B893" s="16"/>
      <c r="C893" s="17"/>
      <c r="D893" s="17"/>
      <c r="E893" s="17"/>
      <c r="F893" s="17"/>
      <c r="G893" s="17"/>
      <c r="H893" s="17"/>
      <c r="I893" s="16"/>
      <c r="J893" s="16"/>
      <c r="K893" s="16"/>
      <c r="L893" s="16"/>
      <c r="M893" s="16"/>
      <c r="N893" s="16"/>
      <c r="O893" s="16"/>
      <c r="P893" s="16"/>
      <c r="Q893" s="16"/>
      <c r="R893" s="16"/>
      <c r="S893" s="16"/>
      <c r="T893" s="16"/>
      <c r="U893" s="16"/>
      <c r="V893" s="16"/>
      <c r="W893" s="16"/>
      <c r="X893" s="16"/>
      <c r="Y893" s="16"/>
      <c r="Z893" s="16"/>
    </row>
    <row r="894">
      <c r="A894" s="16"/>
      <c r="B894" s="16"/>
      <c r="C894" s="17"/>
      <c r="D894" s="17"/>
      <c r="E894" s="17"/>
      <c r="F894" s="17"/>
      <c r="G894" s="17"/>
      <c r="H894" s="17"/>
      <c r="I894" s="16"/>
      <c r="J894" s="16"/>
      <c r="K894" s="16"/>
      <c r="L894" s="16"/>
      <c r="M894" s="16"/>
      <c r="N894" s="16"/>
      <c r="O894" s="16"/>
      <c r="P894" s="16"/>
      <c r="Q894" s="16"/>
      <c r="R894" s="16"/>
      <c r="S894" s="16"/>
      <c r="T894" s="16"/>
      <c r="U894" s="16"/>
      <c r="V894" s="16"/>
      <c r="W894" s="16"/>
      <c r="X894" s="16"/>
      <c r="Y894" s="16"/>
      <c r="Z894" s="16"/>
    </row>
    <row r="895">
      <c r="A895" s="16"/>
      <c r="B895" s="16"/>
      <c r="C895" s="17"/>
      <c r="D895" s="17"/>
      <c r="E895" s="17"/>
      <c r="F895" s="17"/>
      <c r="G895" s="17"/>
      <c r="H895" s="17"/>
      <c r="I895" s="16"/>
      <c r="J895" s="16"/>
      <c r="K895" s="16"/>
      <c r="L895" s="16"/>
      <c r="M895" s="16"/>
      <c r="N895" s="16"/>
      <c r="O895" s="16"/>
      <c r="P895" s="16"/>
      <c r="Q895" s="16"/>
      <c r="R895" s="16"/>
      <c r="S895" s="16"/>
      <c r="T895" s="16"/>
      <c r="U895" s="16"/>
      <c r="V895" s="16"/>
      <c r="W895" s="16"/>
      <c r="X895" s="16"/>
      <c r="Y895" s="16"/>
      <c r="Z895" s="16"/>
    </row>
    <row r="896">
      <c r="A896" s="16"/>
      <c r="B896" s="16"/>
      <c r="C896" s="17"/>
      <c r="D896" s="17"/>
      <c r="E896" s="17"/>
      <c r="F896" s="17"/>
      <c r="G896" s="17"/>
      <c r="H896" s="17"/>
      <c r="I896" s="16"/>
      <c r="J896" s="16"/>
      <c r="K896" s="16"/>
      <c r="L896" s="16"/>
      <c r="M896" s="16"/>
      <c r="N896" s="16"/>
      <c r="O896" s="16"/>
      <c r="P896" s="16"/>
      <c r="Q896" s="16"/>
      <c r="R896" s="16"/>
      <c r="S896" s="16"/>
      <c r="T896" s="16"/>
      <c r="U896" s="16"/>
      <c r="V896" s="16"/>
      <c r="W896" s="16"/>
      <c r="X896" s="16"/>
      <c r="Y896" s="16"/>
      <c r="Z896" s="16"/>
    </row>
    <row r="897">
      <c r="A897" s="16"/>
      <c r="B897" s="16"/>
      <c r="C897" s="17"/>
      <c r="D897" s="17"/>
      <c r="E897" s="17"/>
      <c r="F897" s="17"/>
      <c r="G897" s="17"/>
      <c r="H897" s="17"/>
      <c r="I897" s="16"/>
      <c r="J897" s="16"/>
      <c r="K897" s="16"/>
      <c r="L897" s="16"/>
      <c r="M897" s="16"/>
      <c r="N897" s="16"/>
      <c r="O897" s="16"/>
      <c r="P897" s="16"/>
      <c r="Q897" s="16"/>
      <c r="R897" s="16"/>
      <c r="S897" s="16"/>
      <c r="T897" s="16"/>
      <c r="U897" s="16"/>
      <c r="V897" s="16"/>
      <c r="W897" s="16"/>
      <c r="X897" s="16"/>
      <c r="Y897" s="16"/>
      <c r="Z897" s="16"/>
    </row>
    <row r="898">
      <c r="A898" s="16"/>
      <c r="B898" s="16"/>
      <c r="C898" s="17"/>
      <c r="D898" s="17"/>
      <c r="E898" s="17"/>
      <c r="F898" s="17"/>
      <c r="G898" s="17"/>
      <c r="H898" s="17"/>
      <c r="I898" s="16"/>
      <c r="J898" s="16"/>
      <c r="K898" s="16"/>
      <c r="L898" s="16"/>
      <c r="M898" s="16"/>
      <c r="N898" s="16"/>
      <c r="O898" s="16"/>
      <c r="P898" s="16"/>
      <c r="Q898" s="16"/>
      <c r="R898" s="16"/>
      <c r="S898" s="16"/>
      <c r="T898" s="16"/>
      <c r="U898" s="16"/>
      <c r="V898" s="16"/>
      <c r="W898" s="16"/>
      <c r="X898" s="16"/>
      <c r="Y898" s="16"/>
      <c r="Z898" s="16"/>
    </row>
    <row r="899">
      <c r="A899" s="16"/>
      <c r="B899" s="16"/>
      <c r="C899" s="17"/>
      <c r="D899" s="17"/>
      <c r="E899" s="17"/>
      <c r="F899" s="17"/>
      <c r="G899" s="17"/>
      <c r="H899" s="17"/>
      <c r="I899" s="16"/>
      <c r="J899" s="16"/>
      <c r="K899" s="16"/>
      <c r="L899" s="16"/>
      <c r="M899" s="16"/>
      <c r="N899" s="16"/>
      <c r="O899" s="16"/>
      <c r="P899" s="16"/>
      <c r="Q899" s="16"/>
      <c r="R899" s="16"/>
      <c r="S899" s="16"/>
      <c r="T899" s="16"/>
      <c r="U899" s="16"/>
      <c r="V899" s="16"/>
      <c r="W899" s="16"/>
      <c r="X899" s="16"/>
      <c r="Y899" s="16"/>
      <c r="Z899" s="16"/>
    </row>
    <row r="900">
      <c r="A900" s="16"/>
      <c r="B900" s="16"/>
      <c r="C900" s="17"/>
      <c r="D900" s="17"/>
      <c r="E900" s="17"/>
      <c r="F900" s="17"/>
      <c r="G900" s="17"/>
      <c r="H900" s="17"/>
      <c r="I900" s="16"/>
      <c r="J900" s="16"/>
      <c r="K900" s="16"/>
      <c r="L900" s="16"/>
      <c r="M900" s="16"/>
      <c r="N900" s="16"/>
      <c r="O900" s="16"/>
      <c r="P900" s="16"/>
      <c r="Q900" s="16"/>
      <c r="R900" s="16"/>
      <c r="S900" s="16"/>
      <c r="T900" s="16"/>
      <c r="U900" s="16"/>
      <c r="V900" s="16"/>
      <c r="W900" s="16"/>
      <c r="X900" s="16"/>
      <c r="Y900" s="16"/>
      <c r="Z900" s="16"/>
    </row>
    <row r="901">
      <c r="A901" s="16"/>
      <c r="B901" s="16"/>
      <c r="C901" s="17"/>
      <c r="D901" s="17"/>
      <c r="E901" s="17"/>
      <c r="F901" s="17"/>
      <c r="G901" s="17"/>
      <c r="H901" s="17"/>
      <c r="I901" s="16"/>
      <c r="J901" s="16"/>
      <c r="K901" s="16"/>
      <c r="L901" s="16"/>
      <c r="M901" s="16"/>
      <c r="N901" s="16"/>
      <c r="O901" s="16"/>
      <c r="P901" s="16"/>
      <c r="Q901" s="16"/>
      <c r="R901" s="16"/>
      <c r="S901" s="16"/>
      <c r="T901" s="16"/>
      <c r="U901" s="16"/>
      <c r="V901" s="16"/>
      <c r="W901" s="16"/>
      <c r="X901" s="16"/>
      <c r="Y901" s="16"/>
      <c r="Z901" s="16"/>
    </row>
    <row r="902">
      <c r="A902" s="16"/>
      <c r="B902" s="16"/>
      <c r="C902" s="17"/>
      <c r="D902" s="17"/>
      <c r="E902" s="17"/>
      <c r="F902" s="17"/>
      <c r="G902" s="17"/>
      <c r="H902" s="17"/>
      <c r="I902" s="16"/>
      <c r="J902" s="16"/>
      <c r="K902" s="16"/>
      <c r="L902" s="16"/>
      <c r="M902" s="16"/>
      <c r="N902" s="16"/>
      <c r="O902" s="16"/>
      <c r="P902" s="16"/>
      <c r="Q902" s="16"/>
      <c r="R902" s="16"/>
      <c r="S902" s="16"/>
      <c r="T902" s="16"/>
      <c r="U902" s="16"/>
      <c r="V902" s="16"/>
      <c r="W902" s="16"/>
      <c r="X902" s="16"/>
      <c r="Y902" s="16"/>
      <c r="Z902" s="16"/>
    </row>
    <row r="903">
      <c r="A903" s="16"/>
      <c r="B903" s="16"/>
      <c r="C903" s="17"/>
      <c r="D903" s="17"/>
      <c r="E903" s="17"/>
      <c r="F903" s="17"/>
      <c r="G903" s="17"/>
      <c r="H903" s="17"/>
      <c r="I903" s="16"/>
      <c r="J903" s="16"/>
      <c r="K903" s="16"/>
      <c r="L903" s="16"/>
      <c r="M903" s="16"/>
      <c r="N903" s="16"/>
      <c r="O903" s="16"/>
      <c r="P903" s="16"/>
      <c r="Q903" s="16"/>
      <c r="R903" s="16"/>
      <c r="S903" s="16"/>
      <c r="T903" s="16"/>
      <c r="U903" s="16"/>
      <c r="V903" s="16"/>
      <c r="W903" s="16"/>
      <c r="X903" s="16"/>
      <c r="Y903" s="16"/>
      <c r="Z903" s="16"/>
    </row>
    <row r="904">
      <c r="A904" s="16"/>
      <c r="B904" s="16"/>
      <c r="C904" s="17"/>
      <c r="D904" s="17"/>
      <c r="E904" s="17"/>
      <c r="F904" s="17"/>
      <c r="G904" s="17"/>
      <c r="H904" s="17"/>
      <c r="I904" s="16"/>
      <c r="J904" s="16"/>
      <c r="K904" s="16"/>
      <c r="L904" s="16"/>
      <c r="M904" s="16"/>
      <c r="N904" s="16"/>
      <c r="O904" s="16"/>
      <c r="P904" s="16"/>
      <c r="Q904" s="16"/>
      <c r="R904" s="16"/>
      <c r="S904" s="16"/>
      <c r="T904" s="16"/>
      <c r="U904" s="16"/>
      <c r="V904" s="16"/>
      <c r="W904" s="16"/>
      <c r="X904" s="16"/>
      <c r="Y904" s="16"/>
      <c r="Z904" s="16"/>
    </row>
    <row r="905">
      <c r="A905" s="16"/>
      <c r="B905" s="16"/>
      <c r="C905" s="17"/>
      <c r="D905" s="17"/>
      <c r="E905" s="17"/>
      <c r="F905" s="17"/>
      <c r="G905" s="17"/>
      <c r="H905" s="17"/>
      <c r="I905" s="16"/>
      <c r="J905" s="16"/>
      <c r="K905" s="16"/>
      <c r="L905" s="16"/>
      <c r="M905" s="16"/>
      <c r="N905" s="16"/>
      <c r="O905" s="16"/>
      <c r="P905" s="16"/>
      <c r="Q905" s="16"/>
      <c r="R905" s="16"/>
      <c r="S905" s="16"/>
      <c r="T905" s="16"/>
      <c r="U905" s="16"/>
      <c r="V905" s="16"/>
      <c r="W905" s="16"/>
      <c r="X905" s="16"/>
      <c r="Y905" s="16"/>
      <c r="Z905" s="16"/>
    </row>
    <row r="906">
      <c r="A906" s="16"/>
      <c r="B906" s="16"/>
      <c r="C906" s="17"/>
      <c r="D906" s="17"/>
      <c r="E906" s="17"/>
      <c r="F906" s="17"/>
      <c r="G906" s="17"/>
      <c r="H906" s="17"/>
      <c r="I906" s="16"/>
      <c r="J906" s="16"/>
      <c r="K906" s="16"/>
      <c r="L906" s="16"/>
      <c r="M906" s="16"/>
      <c r="N906" s="16"/>
      <c r="O906" s="16"/>
      <c r="P906" s="16"/>
      <c r="Q906" s="16"/>
      <c r="R906" s="16"/>
      <c r="S906" s="16"/>
      <c r="T906" s="16"/>
      <c r="U906" s="16"/>
      <c r="V906" s="16"/>
      <c r="W906" s="16"/>
      <c r="X906" s="16"/>
      <c r="Y906" s="16"/>
      <c r="Z906" s="16"/>
    </row>
    <row r="907">
      <c r="A907" s="16"/>
      <c r="B907" s="16"/>
      <c r="C907" s="17"/>
      <c r="D907" s="17"/>
      <c r="E907" s="17"/>
      <c r="F907" s="17"/>
      <c r="G907" s="17"/>
      <c r="H907" s="17"/>
      <c r="I907" s="16"/>
      <c r="J907" s="16"/>
      <c r="K907" s="16"/>
      <c r="L907" s="16"/>
      <c r="M907" s="16"/>
      <c r="N907" s="16"/>
      <c r="O907" s="16"/>
      <c r="P907" s="16"/>
      <c r="Q907" s="16"/>
      <c r="R907" s="16"/>
      <c r="S907" s="16"/>
      <c r="T907" s="16"/>
      <c r="U907" s="16"/>
      <c r="V907" s="16"/>
      <c r="W907" s="16"/>
      <c r="X907" s="16"/>
      <c r="Y907" s="16"/>
      <c r="Z907" s="16"/>
    </row>
    <row r="908">
      <c r="A908" s="16"/>
      <c r="B908" s="16"/>
      <c r="C908" s="17"/>
      <c r="D908" s="17"/>
      <c r="E908" s="17"/>
      <c r="F908" s="17"/>
      <c r="G908" s="17"/>
      <c r="H908" s="17"/>
      <c r="I908" s="16"/>
      <c r="J908" s="16"/>
      <c r="K908" s="16"/>
      <c r="L908" s="16"/>
      <c r="M908" s="16"/>
      <c r="N908" s="16"/>
      <c r="O908" s="16"/>
      <c r="P908" s="16"/>
      <c r="Q908" s="16"/>
      <c r="R908" s="16"/>
      <c r="S908" s="16"/>
      <c r="T908" s="16"/>
      <c r="U908" s="16"/>
      <c r="V908" s="16"/>
      <c r="W908" s="16"/>
      <c r="X908" s="16"/>
      <c r="Y908" s="16"/>
      <c r="Z908" s="16"/>
    </row>
    <row r="909">
      <c r="A909" s="16"/>
      <c r="B909" s="16"/>
      <c r="C909" s="17"/>
      <c r="D909" s="17"/>
      <c r="E909" s="17"/>
      <c r="F909" s="17"/>
      <c r="G909" s="17"/>
      <c r="H909" s="17"/>
      <c r="I909" s="16"/>
      <c r="J909" s="16"/>
      <c r="K909" s="16"/>
      <c r="L909" s="16"/>
      <c r="M909" s="16"/>
      <c r="N909" s="16"/>
      <c r="O909" s="16"/>
      <c r="P909" s="16"/>
      <c r="Q909" s="16"/>
      <c r="R909" s="16"/>
      <c r="S909" s="16"/>
      <c r="T909" s="16"/>
      <c r="U909" s="16"/>
      <c r="V909" s="16"/>
      <c r="W909" s="16"/>
      <c r="X909" s="16"/>
      <c r="Y909" s="16"/>
      <c r="Z909" s="16"/>
    </row>
    <row r="910">
      <c r="A910" s="16"/>
      <c r="B910" s="16"/>
      <c r="C910" s="17"/>
      <c r="D910" s="17"/>
      <c r="E910" s="17"/>
      <c r="F910" s="17"/>
      <c r="G910" s="17"/>
      <c r="H910" s="17"/>
      <c r="I910" s="16"/>
      <c r="J910" s="16"/>
      <c r="K910" s="16"/>
      <c r="L910" s="16"/>
      <c r="M910" s="16"/>
      <c r="N910" s="16"/>
      <c r="O910" s="16"/>
      <c r="P910" s="16"/>
      <c r="Q910" s="16"/>
      <c r="R910" s="16"/>
      <c r="S910" s="16"/>
      <c r="T910" s="16"/>
      <c r="U910" s="16"/>
      <c r="V910" s="16"/>
      <c r="W910" s="16"/>
      <c r="X910" s="16"/>
      <c r="Y910" s="16"/>
      <c r="Z910" s="16"/>
    </row>
    <row r="911">
      <c r="A911" s="16"/>
      <c r="B911" s="16"/>
      <c r="C911" s="17"/>
      <c r="D911" s="17"/>
      <c r="E911" s="17"/>
      <c r="F911" s="17"/>
      <c r="G911" s="17"/>
      <c r="H911" s="17"/>
      <c r="I911" s="16"/>
      <c r="J911" s="16"/>
      <c r="K911" s="16"/>
      <c r="L911" s="16"/>
      <c r="M911" s="16"/>
      <c r="N911" s="16"/>
      <c r="O911" s="16"/>
      <c r="P911" s="16"/>
      <c r="Q911" s="16"/>
      <c r="R911" s="16"/>
      <c r="S911" s="16"/>
      <c r="T911" s="16"/>
      <c r="U911" s="16"/>
      <c r="V911" s="16"/>
      <c r="W911" s="16"/>
      <c r="X911" s="16"/>
      <c r="Y911" s="16"/>
      <c r="Z911" s="16"/>
    </row>
    <row r="912">
      <c r="A912" s="16"/>
      <c r="B912" s="16"/>
      <c r="C912" s="17"/>
      <c r="D912" s="17"/>
      <c r="E912" s="17"/>
      <c r="F912" s="17"/>
      <c r="G912" s="17"/>
      <c r="H912" s="17"/>
      <c r="I912" s="16"/>
      <c r="J912" s="16"/>
      <c r="K912" s="16"/>
      <c r="L912" s="16"/>
      <c r="M912" s="16"/>
      <c r="N912" s="16"/>
      <c r="O912" s="16"/>
      <c r="P912" s="16"/>
      <c r="Q912" s="16"/>
      <c r="R912" s="16"/>
      <c r="S912" s="16"/>
      <c r="T912" s="16"/>
      <c r="U912" s="16"/>
      <c r="V912" s="16"/>
      <c r="W912" s="16"/>
      <c r="X912" s="16"/>
      <c r="Y912" s="16"/>
      <c r="Z912" s="16"/>
    </row>
    <row r="913">
      <c r="A913" s="16"/>
      <c r="B913" s="16"/>
      <c r="C913" s="17"/>
      <c r="D913" s="17"/>
      <c r="E913" s="17"/>
      <c r="F913" s="17"/>
      <c r="G913" s="17"/>
      <c r="H913" s="17"/>
      <c r="I913" s="16"/>
      <c r="J913" s="16"/>
      <c r="K913" s="16"/>
      <c r="L913" s="16"/>
      <c r="M913" s="16"/>
      <c r="N913" s="16"/>
      <c r="O913" s="16"/>
      <c r="P913" s="16"/>
      <c r="Q913" s="16"/>
      <c r="R913" s="16"/>
      <c r="S913" s="16"/>
      <c r="T913" s="16"/>
      <c r="U913" s="16"/>
      <c r="V913" s="16"/>
      <c r="W913" s="16"/>
      <c r="X913" s="16"/>
      <c r="Y913" s="16"/>
      <c r="Z913" s="16"/>
    </row>
    <row r="914">
      <c r="A914" s="16"/>
      <c r="B914" s="16"/>
      <c r="C914" s="17"/>
      <c r="D914" s="17"/>
      <c r="E914" s="17"/>
      <c r="F914" s="17"/>
      <c r="G914" s="17"/>
      <c r="H914" s="17"/>
      <c r="I914" s="16"/>
      <c r="J914" s="16"/>
      <c r="K914" s="16"/>
      <c r="L914" s="16"/>
      <c r="M914" s="16"/>
      <c r="N914" s="16"/>
      <c r="O914" s="16"/>
      <c r="P914" s="16"/>
      <c r="Q914" s="16"/>
      <c r="R914" s="16"/>
      <c r="S914" s="16"/>
      <c r="T914" s="16"/>
      <c r="U914" s="16"/>
      <c r="V914" s="16"/>
      <c r="W914" s="16"/>
      <c r="X914" s="16"/>
      <c r="Y914" s="16"/>
      <c r="Z914" s="16"/>
    </row>
    <row r="915">
      <c r="A915" s="16"/>
      <c r="B915" s="16"/>
      <c r="C915" s="17"/>
      <c r="D915" s="17"/>
      <c r="E915" s="17"/>
      <c r="F915" s="17"/>
      <c r="G915" s="17"/>
      <c r="H915" s="17"/>
      <c r="I915" s="16"/>
      <c r="J915" s="16"/>
      <c r="K915" s="16"/>
      <c r="L915" s="16"/>
      <c r="M915" s="16"/>
      <c r="N915" s="16"/>
      <c r="O915" s="16"/>
      <c r="P915" s="16"/>
      <c r="Q915" s="16"/>
      <c r="R915" s="16"/>
      <c r="S915" s="16"/>
      <c r="T915" s="16"/>
      <c r="U915" s="16"/>
      <c r="V915" s="16"/>
      <c r="W915" s="16"/>
      <c r="X915" s="16"/>
      <c r="Y915" s="16"/>
      <c r="Z915" s="16"/>
    </row>
    <row r="916">
      <c r="A916" s="16"/>
      <c r="B916" s="16"/>
      <c r="C916" s="17"/>
      <c r="D916" s="17"/>
      <c r="E916" s="17"/>
      <c r="F916" s="17"/>
      <c r="G916" s="17"/>
      <c r="H916" s="17"/>
      <c r="I916" s="16"/>
      <c r="J916" s="16"/>
      <c r="K916" s="16"/>
      <c r="L916" s="16"/>
      <c r="M916" s="16"/>
      <c r="N916" s="16"/>
      <c r="O916" s="16"/>
      <c r="P916" s="16"/>
      <c r="Q916" s="16"/>
      <c r="R916" s="16"/>
      <c r="S916" s="16"/>
      <c r="T916" s="16"/>
      <c r="U916" s="16"/>
      <c r="V916" s="16"/>
      <c r="W916" s="16"/>
      <c r="X916" s="16"/>
      <c r="Y916" s="16"/>
      <c r="Z916" s="16"/>
    </row>
    <row r="917">
      <c r="A917" s="16"/>
      <c r="B917" s="16"/>
      <c r="C917" s="17"/>
      <c r="D917" s="17"/>
      <c r="E917" s="17"/>
      <c r="F917" s="17"/>
      <c r="G917" s="17"/>
      <c r="H917" s="17"/>
      <c r="I917" s="16"/>
      <c r="J917" s="16"/>
      <c r="K917" s="16"/>
      <c r="L917" s="16"/>
      <c r="M917" s="16"/>
      <c r="N917" s="16"/>
      <c r="O917" s="16"/>
      <c r="P917" s="16"/>
      <c r="Q917" s="16"/>
      <c r="R917" s="16"/>
      <c r="S917" s="16"/>
      <c r="T917" s="16"/>
      <c r="U917" s="16"/>
      <c r="V917" s="16"/>
      <c r="W917" s="16"/>
      <c r="X917" s="16"/>
      <c r="Y917" s="16"/>
      <c r="Z917" s="16"/>
    </row>
    <row r="918">
      <c r="A918" s="16"/>
      <c r="B918" s="16"/>
      <c r="C918" s="17"/>
      <c r="D918" s="17"/>
      <c r="E918" s="17"/>
      <c r="F918" s="17"/>
      <c r="G918" s="17"/>
      <c r="H918" s="17"/>
      <c r="I918" s="16"/>
      <c r="J918" s="16"/>
      <c r="K918" s="16"/>
      <c r="L918" s="16"/>
      <c r="M918" s="16"/>
      <c r="N918" s="16"/>
      <c r="O918" s="16"/>
      <c r="P918" s="16"/>
      <c r="Q918" s="16"/>
      <c r="R918" s="16"/>
      <c r="S918" s="16"/>
      <c r="T918" s="16"/>
      <c r="U918" s="16"/>
      <c r="V918" s="16"/>
      <c r="W918" s="16"/>
      <c r="X918" s="16"/>
      <c r="Y918" s="16"/>
      <c r="Z918" s="16"/>
    </row>
    <row r="919">
      <c r="A919" s="16"/>
      <c r="B919" s="16"/>
      <c r="C919" s="17"/>
      <c r="D919" s="17"/>
      <c r="E919" s="17"/>
      <c r="F919" s="17"/>
      <c r="G919" s="17"/>
      <c r="H919" s="17"/>
      <c r="I919" s="16"/>
      <c r="J919" s="16"/>
      <c r="K919" s="16"/>
      <c r="L919" s="16"/>
      <c r="M919" s="16"/>
      <c r="N919" s="16"/>
      <c r="O919" s="16"/>
      <c r="P919" s="16"/>
      <c r="Q919" s="16"/>
      <c r="R919" s="16"/>
      <c r="S919" s="16"/>
      <c r="T919" s="16"/>
      <c r="U919" s="16"/>
      <c r="V919" s="16"/>
      <c r="W919" s="16"/>
      <c r="X919" s="16"/>
      <c r="Y919" s="16"/>
      <c r="Z919" s="16"/>
    </row>
    <row r="920">
      <c r="A920" s="16"/>
      <c r="B920" s="16"/>
      <c r="C920" s="17"/>
      <c r="D920" s="17"/>
      <c r="E920" s="17"/>
      <c r="F920" s="17"/>
      <c r="G920" s="17"/>
      <c r="H920" s="17"/>
      <c r="I920" s="16"/>
      <c r="J920" s="16"/>
      <c r="K920" s="16"/>
      <c r="L920" s="16"/>
      <c r="M920" s="16"/>
      <c r="N920" s="16"/>
      <c r="O920" s="16"/>
      <c r="P920" s="16"/>
      <c r="Q920" s="16"/>
      <c r="R920" s="16"/>
      <c r="S920" s="16"/>
      <c r="T920" s="16"/>
      <c r="U920" s="16"/>
      <c r="V920" s="16"/>
      <c r="W920" s="16"/>
      <c r="X920" s="16"/>
      <c r="Y920" s="16"/>
      <c r="Z920" s="16"/>
    </row>
    <row r="921">
      <c r="A921" s="16"/>
      <c r="B921" s="16"/>
      <c r="C921" s="17"/>
      <c r="D921" s="17"/>
      <c r="E921" s="17"/>
      <c r="F921" s="17"/>
      <c r="G921" s="17"/>
      <c r="H921" s="17"/>
      <c r="I921" s="16"/>
      <c r="J921" s="16"/>
      <c r="K921" s="16"/>
      <c r="L921" s="16"/>
      <c r="M921" s="16"/>
      <c r="N921" s="16"/>
      <c r="O921" s="16"/>
      <c r="P921" s="16"/>
      <c r="Q921" s="16"/>
      <c r="R921" s="16"/>
      <c r="S921" s="16"/>
      <c r="T921" s="16"/>
      <c r="U921" s="16"/>
      <c r="V921" s="16"/>
      <c r="W921" s="16"/>
      <c r="X921" s="16"/>
      <c r="Y921" s="16"/>
      <c r="Z921" s="16"/>
    </row>
    <row r="922">
      <c r="A922" s="16"/>
      <c r="B922" s="16"/>
      <c r="C922" s="17"/>
      <c r="D922" s="17"/>
      <c r="E922" s="17"/>
      <c r="F922" s="17"/>
      <c r="G922" s="17"/>
      <c r="H922" s="17"/>
      <c r="I922" s="16"/>
      <c r="J922" s="16"/>
      <c r="K922" s="16"/>
      <c r="L922" s="16"/>
      <c r="M922" s="16"/>
      <c r="N922" s="16"/>
      <c r="O922" s="16"/>
      <c r="P922" s="16"/>
      <c r="Q922" s="16"/>
      <c r="R922" s="16"/>
      <c r="S922" s="16"/>
      <c r="T922" s="16"/>
      <c r="U922" s="16"/>
      <c r="V922" s="16"/>
      <c r="W922" s="16"/>
      <c r="X922" s="16"/>
      <c r="Y922" s="16"/>
      <c r="Z922" s="16"/>
    </row>
    <row r="923">
      <c r="A923" s="16"/>
      <c r="B923" s="16"/>
      <c r="C923" s="17"/>
      <c r="D923" s="17"/>
      <c r="E923" s="17"/>
      <c r="F923" s="17"/>
      <c r="G923" s="17"/>
      <c r="H923" s="17"/>
      <c r="I923" s="16"/>
      <c r="J923" s="16"/>
      <c r="K923" s="16"/>
      <c r="L923" s="16"/>
      <c r="M923" s="16"/>
      <c r="N923" s="16"/>
      <c r="O923" s="16"/>
      <c r="P923" s="16"/>
      <c r="Q923" s="16"/>
      <c r="R923" s="16"/>
      <c r="S923" s="16"/>
      <c r="T923" s="16"/>
      <c r="U923" s="16"/>
      <c r="V923" s="16"/>
      <c r="W923" s="16"/>
      <c r="X923" s="16"/>
      <c r="Y923" s="16"/>
      <c r="Z923" s="16"/>
    </row>
    <row r="924">
      <c r="A924" s="16"/>
      <c r="B924" s="16"/>
      <c r="C924" s="17"/>
      <c r="D924" s="17"/>
      <c r="E924" s="17"/>
      <c r="F924" s="17"/>
      <c r="G924" s="17"/>
      <c r="H924" s="17"/>
      <c r="I924" s="16"/>
      <c r="J924" s="16"/>
      <c r="K924" s="16"/>
      <c r="L924" s="16"/>
      <c r="M924" s="16"/>
      <c r="N924" s="16"/>
      <c r="O924" s="16"/>
      <c r="P924" s="16"/>
      <c r="Q924" s="16"/>
      <c r="R924" s="16"/>
      <c r="S924" s="16"/>
      <c r="T924" s="16"/>
      <c r="U924" s="16"/>
      <c r="V924" s="16"/>
      <c r="W924" s="16"/>
      <c r="X924" s="16"/>
      <c r="Y924" s="16"/>
      <c r="Z924" s="16"/>
    </row>
    <row r="925">
      <c r="A925" s="16"/>
      <c r="B925" s="16"/>
      <c r="C925" s="17"/>
      <c r="D925" s="17"/>
      <c r="E925" s="17"/>
      <c r="F925" s="17"/>
      <c r="G925" s="17"/>
      <c r="H925" s="17"/>
      <c r="I925" s="16"/>
      <c r="J925" s="16"/>
      <c r="K925" s="16"/>
      <c r="L925" s="16"/>
      <c r="M925" s="16"/>
      <c r="N925" s="16"/>
      <c r="O925" s="16"/>
      <c r="P925" s="16"/>
      <c r="Q925" s="16"/>
      <c r="R925" s="16"/>
      <c r="S925" s="16"/>
      <c r="T925" s="16"/>
      <c r="U925" s="16"/>
      <c r="V925" s="16"/>
      <c r="W925" s="16"/>
      <c r="X925" s="16"/>
      <c r="Y925" s="16"/>
      <c r="Z925" s="16"/>
    </row>
    <row r="926">
      <c r="A926" s="16"/>
      <c r="B926" s="16"/>
      <c r="C926" s="17"/>
      <c r="D926" s="17"/>
      <c r="E926" s="17"/>
      <c r="F926" s="17"/>
      <c r="G926" s="17"/>
      <c r="H926" s="17"/>
      <c r="I926" s="16"/>
      <c r="J926" s="16"/>
      <c r="K926" s="16"/>
      <c r="L926" s="16"/>
      <c r="M926" s="16"/>
      <c r="N926" s="16"/>
      <c r="O926" s="16"/>
      <c r="P926" s="16"/>
      <c r="Q926" s="16"/>
      <c r="R926" s="16"/>
      <c r="S926" s="16"/>
      <c r="T926" s="16"/>
      <c r="U926" s="16"/>
      <c r="V926" s="16"/>
      <c r="W926" s="16"/>
      <c r="X926" s="16"/>
      <c r="Y926" s="16"/>
      <c r="Z926" s="16"/>
    </row>
    <row r="927">
      <c r="A927" s="16"/>
      <c r="B927" s="16"/>
      <c r="C927" s="17"/>
      <c r="D927" s="17"/>
      <c r="E927" s="17"/>
      <c r="F927" s="17"/>
      <c r="G927" s="17"/>
      <c r="H927" s="17"/>
      <c r="I927" s="16"/>
      <c r="J927" s="16"/>
      <c r="K927" s="16"/>
      <c r="L927" s="16"/>
      <c r="M927" s="16"/>
      <c r="N927" s="16"/>
      <c r="O927" s="16"/>
      <c r="P927" s="16"/>
      <c r="Q927" s="16"/>
      <c r="R927" s="16"/>
      <c r="S927" s="16"/>
      <c r="T927" s="16"/>
      <c r="U927" s="16"/>
      <c r="V927" s="16"/>
      <c r="W927" s="16"/>
      <c r="X927" s="16"/>
      <c r="Y927" s="16"/>
      <c r="Z927" s="16"/>
    </row>
    <row r="928">
      <c r="A928" s="16"/>
      <c r="B928" s="16"/>
      <c r="C928" s="17"/>
      <c r="D928" s="17"/>
      <c r="E928" s="17"/>
      <c r="F928" s="17"/>
      <c r="G928" s="17"/>
      <c r="H928" s="17"/>
      <c r="I928" s="16"/>
      <c r="J928" s="16"/>
      <c r="K928" s="16"/>
      <c r="L928" s="16"/>
      <c r="M928" s="16"/>
      <c r="N928" s="16"/>
      <c r="O928" s="16"/>
      <c r="P928" s="16"/>
      <c r="Q928" s="16"/>
      <c r="R928" s="16"/>
      <c r="S928" s="16"/>
      <c r="T928" s="16"/>
      <c r="U928" s="16"/>
      <c r="V928" s="16"/>
      <c r="W928" s="16"/>
      <c r="X928" s="16"/>
      <c r="Y928" s="16"/>
      <c r="Z928" s="16"/>
    </row>
    <row r="929">
      <c r="A929" s="16"/>
      <c r="B929" s="16"/>
      <c r="C929" s="17"/>
      <c r="D929" s="17"/>
      <c r="E929" s="17"/>
      <c r="F929" s="17"/>
      <c r="G929" s="17"/>
      <c r="H929" s="17"/>
      <c r="I929" s="16"/>
      <c r="J929" s="16"/>
      <c r="K929" s="16"/>
      <c r="L929" s="16"/>
      <c r="M929" s="16"/>
      <c r="N929" s="16"/>
      <c r="O929" s="16"/>
      <c r="P929" s="16"/>
      <c r="Q929" s="16"/>
      <c r="R929" s="16"/>
      <c r="S929" s="16"/>
      <c r="T929" s="16"/>
      <c r="U929" s="16"/>
      <c r="V929" s="16"/>
      <c r="W929" s="16"/>
      <c r="X929" s="16"/>
      <c r="Y929" s="16"/>
      <c r="Z929" s="16"/>
    </row>
    <row r="930">
      <c r="A930" s="16"/>
      <c r="B930" s="16"/>
      <c r="C930" s="17"/>
      <c r="D930" s="17"/>
      <c r="E930" s="17"/>
      <c r="F930" s="17"/>
      <c r="G930" s="17"/>
      <c r="H930" s="17"/>
      <c r="I930" s="16"/>
      <c r="J930" s="16"/>
      <c r="K930" s="16"/>
      <c r="L930" s="16"/>
      <c r="M930" s="16"/>
      <c r="N930" s="16"/>
      <c r="O930" s="16"/>
      <c r="P930" s="16"/>
      <c r="Q930" s="16"/>
      <c r="R930" s="16"/>
      <c r="S930" s="16"/>
      <c r="T930" s="16"/>
      <c r="U930" s="16"/>
      <c r="V930" s="16"/>
      <c r="W930" s="16"/>
      <c r="X930" s="16"/>
      <c r="Y930" s="16"/>
      <c r="Z930" s="16"/>
    </row>
    <row r="931">
      <c r="A931" s="16"/>
      <c r="B931" s="16"/>
      <c r="C931" s="17"/>
      <c r="D931" s="17"/>
      <c r="E931" s="17"/>
      <c r="F931" s="17"/>
      <c r="G931" s="17"/>
      <c r="H931" s="17"/>
      <c r="I931" s="16"/>
      <c r="J931" s="16"/>
      <c r="K931" s="16"/>
      <c r="L931" s="16"/>
      <c r="M931" s="16"/>
      <c r="N931" s="16"/>
      <c r="O931" s="16"/>
      <c r="P931" s="16"/>
      <c r="Q931" s="16"/>
      <c r="R931" s="16"/>
      <c r="S931" s="16"/>
      <c r="T931" s="16"/>
      <c r="U931" s="16"/>
      <c r="V931" s="16"/>
      <c r="W931" s="16"/>
      <c r="X931" s="16"/>
      <c r="Y931" s="16"/>
      <c r="Z931" s="16"/>
    </row>
    <row r="932">
      <c r="A932" s="16"/>
      <c r="B932" s="16"/>
      <c r="C932" s="17"/>
      <c r="D932" s="17"/>
      <c r="E932" s="17"/>
      <c r="F932" s="17"/>
      <c r="G932" s="17"/>
      <c r="H932" s="17"/>
      <c r="I932" s="16"/>
      <c r="J932" s="16"/>
      <c r="K932" s="16"/>
      <c r="L932" s="16"/>
      <c r="M932" s="16"/>
      <c r="N932" s="16"/>
      <c r="O932" s="16"/>
      <c r="P932" s="16"/>
      <c r="Q932" s="16"/>
      <c r="R932" s="16"/>
      <c r="S932" s="16"/>
      <c r="T932" s="16"/>
      <c r="U932" s="16"/>
      <c r="V932" s="16"/>
      <c r="W932" s="16"/>
      <c r="X932" s="16"/>
      <c r="Y932" s="16"/>
      <c r="Z932" s="16"/>
    </row>
    <row r="933">
      <c r="A933" s="16"/>
      <c r="B933" s="16"/>
      <c r="C933" s="17"/>
      <c r="D933" s="17"/>
      <c r="E933" s="17"/>
      <c r="F933" s="17"/>
      <c r="G933" s="17"/>
      <c r="H933" s="17"/>
      <c r="I933" s="16"/>
      <c r="J933" s="16"/>
      <c r="K933" s="16"/>
      <c r="L933" s="16"/>
      <c r="M933" s="16"/>
      <c r="N933" s="16"/>
      <c r="O933" s="16"/>
      <c r="P933" s="16"/>
      <c r="Q933" s="16"/>
      <c r="R933" s="16"/>
      <c r="S933" s="16"/>
      <c r="T933" s="16"/>
      <c r="U933" s="16"/>
      <c r="V933" s="16"/>
      <c r="W933" s="16"/>
      <c r="X933" s="16"/>
      <c r="Y933" s="16"/>
      <c r="Z933" s="16"/>
    </row>
    <row r="934">
      <c r="A934" s="16"/>
      <c r="B934" s="16"/>
      <c r="C934" s="17"/>
      <c r="D934" s="17"/>
      <c r="E934" s="17"/>
      <c r="F934" s="17"/>
      <c r="G934" s="17"/>
      <c r="H934" s="17"/>
      <c r="I934" s="16"/>
      <c r="J934" s="16"/>
      <c r="K934" s="16"/>
      <c r="L934" s="16"/>
      <c r="M934" s="16"/>
      <c r="N934" s="16"/>
      <c r="O934" s="16"/>
      <c r="P934" s="16"/>
      <c r="Q934" s="16"/>
      <c r="R934" s="16"/>
      <c r="S934" s="16"/>
      <c r="T934" s="16"/>
      <c r="U934" s="16"/>
      <c r="V934" s="16"/>
      <c r="W934" s="16"/>
      <c r="X934" s="16"/>
      <c r="Y934" s="16"/>
      <c r="Z934" s="16"/>
    </row>
    <row r="935">
      <c r="A935" s="16"/>
      <c r="B935" s="16"/>
      <c r="C935" s="17"/>
      <c r="D935" s="17"/>
      <c r="E935" s="17"/>
      <c r="F935" s="17"/>
      <c r="G935" s="17"/>
      <c r="H935" s="17"/>
      <c r="I935" s="16"/>
      <c r="J935" s="16"/>
      <c r="K935" s="16"/>
      <c r="L935" s="16"/>
      <c r="M935" s="16"/>
      <c r="N935" s="16"/>
      <c r="O935" s="16"/>
      <c r="P935" s="16"/>
      <c r="Q935" s="16"/>
      <c r="R935" s="16"/>
      <c r="S935" s="16"/>
      <c r="T935" s="16"/>
      <c r="U935" s="16"/>
      <c r="V935" s="16"/>
      <c r="W935" s="16"/>
      <c r="X935" s="16"/>
      <c r="Y935" s="16"/>
      <c r="Z935" s="16"/>
    </row>
    <row r="936">
      <c r="A936" s="16"/>
      <c r="B936" s="16"/>
      <c r="C936" s="17"/>
      <c r="D936" s="17"/>
      <c r="E936" s="17"/>
      <c r="F936" s="17"/>
      <c r="G936" s="17"/>
      <c r="H936" s="17"/>
      <c r="I936" s="16"/>
      <c r="J936" s="16"/>
      <c r="K936" s="16"/>
      <c r="L936" s="16"/>
      <c r="M936" s="16"/>
      <c r="N936" s="16"/>
      <c r="O936" s="16"/>
      <c r="P936" s="16"/>
      <c r="Q936" s="16"/>
      <c r="R936" s="16"/>
      <c r="S936" s="16"/>
      <c r="T936" s="16"/>
      <c r="U936" s="16"/>
      <c r="V936" s="16"/>
      <c r="W936" s="16"/>
      <c r="X936" s="16"/>
      <c r="Y936" s="16"/>
      <c r="Z936" s="16"/>
    </row>
    <row r="937">
      <c r="A937" s="16"/>
      <c r="B937" s="16"/>
      <c r="C937" s="17"/>
      <c r="D937" s="17"/>
      <c r="E937" s="17"/>
      <c r="F937" s="17"/>
      <c r="G937" s="17"/>
      <c r="H937" s="17"/>
      <c r="I937" s="16"/>
      <c r="J937" s="16"/>
      <c r="K937" s="16"/>
      <c r="L937" s="16"/>
      <c r="M937" s="16"/>
      <c r="N937" s="16"/>
      <c r="O937" s="16"/>
      <c r="P937" s="16"/>
      <c r="Q937" s="16"/>
      <c r="R937" s="16"/>
      <c r="S937" s="16"/>
      <c r="T937" s="16"/>
      <c r="U937" s="16"/>
      <c r="V937" s="16"/>
      <c r="W937" s="16"/>
      <c r="X937" s="16"/>
      <c r="Y937" s="16"/>
      <c r="Z937" s="16"/>
    </row>
    <row r="938">
      <c r="A938" s="16"/>
      <c r="B938" s="16"/>
      <c r="C938" s="17"/>
      <c r="D938" s="17"/>
      <c r="E938" s="17"/>
      <c r="F938" s="17"/>
      <c r="G938" s="17"/>
      <c r="H938" s="17"/>
      <c r="I938" s="16"/>
      <c r="J938" s="16"/>
      <c r="K938" s="16"/>
      <c r="L938" s="16"/>
      <c r="M938" s="16"/>
      <c r="N938" s="16"/>
      <c r="O938" s="16"/>
      <c r="P938" s="16"/>
      <c r="Q938" s="16"/>
      <c r="R938" s="16"/>
      <c r="S938" s="16"/>
      <c r="T938" s="16"/>
      <c r="U938" s="16"/>
      <c r="V938" s="16"/>
      <c r="W938" s="16"/>
      <c r="X938" s="16"/>
      <c r="Y938" s="16"/>
      <c r="Z938" s="16"/>
    </row>
    <row r="939">
      <c r="A939" s="16"/>
      <c r="B939" s="16"/>
      <c r="C939" s="17"/>
      <c r="D939" s="17"/>
      <c r="E939" s="17"/>
      <c r="F939" s="17"/>
      <c r="G939" s="17"/>
      <c r="H939" s="17"/>
      <c r="I939" s="16"/>
      <c r="J939" s="16"/>
      <c r="K939" s="16"/>
      <c r="L939" s="16"/>
      <c r="M939" s="16"/>
      <c r="N939" s="16"/>
      <c r="O939" s="16"/>
      <c r="P939" s="16"/>
      <c r="Q939" s="16"/>
      <c r="R939" s="16"/>
      <c r="S939" s="16"/>
      <c r="T939" s="16"/>
      <c r="U939" s="16"/>
      <c r="V939" s="16"/>
      <c r="W939" s="16"/>
      <c r="X939" s="16"/>
      <c r="Y939" s="16"/>
      <c r="Z939" s="16"/>
    </row>
    <row r="940">
      <c r="A940" s="16"/>
      <c r="B940" s="16"/>
      <c r="C940" s="17"/>
      <c r="D940" s="17"/>
      <c r="E940" s="17"/>
      <c r="F940" s="17"/>
      <c r="G940" s="17"/>
      <c r="H940" s="17"/>
      <c r="I940" s="16"/>
      <c r="J940" s="16"/>
      <c r="K940" s="16"/>
      <c r="L940" s="16"/>
      <c r="M940" s="16"/>
      <c r="N940" s="16"/>
      <c r="O940" s="16"/>
      <c r="P940" s="16"/>
      <c r="Q940" s="16"/>
      <c r="R940" s="16"/>
      <c r="S940" s="16"/>
      <c r="T940" s="16"/>
      <c r="U940" s="16"/>
      <c r="V940" s="16"/>
      <c r="W940" s="16"/>
      <c r="X940" s="16"/>
      <c r="Y940" s="16"/>
      <c r="Z940" s="16"/>
    </row>
    <row r="941">
      <c r="A941" s="16"/>
      <c r="B941" s="16"/>
      <c r="C941" s="17"/>
      <c r="D941" s="17"/>
      <c r="E941" s="17"/>
      <c r="F941" s="17"/>
      <c r="G941" s="17"/>
      <c r="H941" s="17"/>
      <c r="I941" s="16"/>
      <c r="J941" s="16"/>
      <c r="K941" s="16"/>
      <c r="L941" s="16"/>
      <c r="M941" s="16"/>
      <c r="N941" s="16"/>
      <c r="O941" s="16"/>
      <c r="P941" s="16"/>
      <c r="Q941" s="16"/>
      <c r="R941" s="16"/>
      <c r="S941" s="16"/>
      <c r="T941" s="16"/>
      <c r="U941" s="16"/>
      <c r="V941" s="16"/>
      <c r="W941" s="16"/>
      <c r="X941" s="16"/>
      <c r="Y941" s="16"/>
      <c r="Z941" s="16"/>
    </row>
    <row r="942">
      <c r="A942" s="16"/>
      <c r="B942" s="16"/>
      <c r="C942" s="17"/>
      <c r="D942" s="17"/>
      <c r="E942" s="17"/>
      <c r="F942" s="17"/>
      <c r="G942" s="17"/>
      <c r="H942" s="17"/>
      <c r="I942" s="16"/>
      <c r="J942" s="16"/>
      <c r="K942" s="16"/>
      <c r="L942" s="16"/>
      <c r="M942" s="16"/>
      <c r="N942" s="16"/>
      <c r="O942" s="16"/>
      <c r="P942" s="16"/>
      <c r="Q942" s="16"/>
      <c r="R942" s="16"/>
      <c r="S942" s="16"/>
      <c r="T942" s="16"/>
      <c r="U942" s="16"/>
      <c r="V942" s="16"/>
      <c r="W942" s="16"/>
      <c r="X942" s="16"/>
      <c r="Y942" s="16"/>
      <c r="Z942" s="16"/>
    </row>
    <row r="943">
      <c r="A943" s="16"/>
      <c r="B943" s="16"/>
      <c r="C943" s="17"/>
      <c r="D943" s="17"/>
      <c r="E943" s="17"/>
      <c r="F943" s="17"/>
      <c r="G943" s="17"/>
      <c r="H943" s="17"/>
      <c r="I943" s="16"/>
      <c r="J943" s="16"/>
      <c r="K943" s="16"/>
      <c r="L943" s="16"/>
      <c r="M943" s="16"/>
      <c r="N943" s="16"/>
      <c r="O943" s="16"/>
      <c r="P943" s="16"/>
      <c r="Q943" s="16"/>
      <c r="R943" s="16"/>
      <c r="S943" s="16"/>
      <c r="T943" s="16"/>
      <c r="U943" s="16"/>
      <c r="V943" s="16"/>
      <c r="W943" s="16"/>
      <c r="X943" s="16"/>
      <c r="Y943" s="16"/>
      <c r="Z943" s="16"/>
    </row>
    <row r="944">
      <c r="A944" s="16"/>
      <c r="B944" s="16"/>
      <c r="C944" s="17"/>
      <c r="D944" s="17"/>
      <c r="E944" s="17"/>
      <c r="F944" s="17"/>
      <c r="G944" s="17"/>
      <c r="H944" s="17"/>
      <c r="I944" s="16"/>
      <c r="J944" s="16"/>
      <c r="K944" s="16"/>
      <c r="L944" s="16"/>
      <c r="M944" s="16"/>
      <c r="N944" s="16"/>
      <c r="O944" s="16"/>
      <c r="P944" s="16"/>
      <c r="Q944" s="16"/>
      <c r="R944" s="16"/>
      <c r="S944" s="16"/>
      <c r="T944" s="16"/>
      <c r="U944" s="16"/>
      <c r="V944" s="16"/>
      <c r="W944" s="16"/>
      <c r="X944" s="16"/>
      <c r="Y944" s="16"/>
      <c r="Z944" s="16"/>
    </row>
    <row r="945">
      <c r="A945" s="16"/>
      <c r="B945" s="16"/>
      <c r="C945" s="17"/>
      <c r="D945" s="17"/>
      <c r="E945" s="17"/>
      <c r="F945" s="17"/>
      <c r="G945" s="17"/>
      <c r="H945" s="17"/>
      <c r="I945" s="16"/>
      <c r="J945" s="16"/>
      <c r="K945" s="16"/>
      <c r="L945" s="16"/>
      <c r="M945" s="16"/>
      <c r="N945" s="16"/>
      <c r="O945" s="16"/>
      <c r="P945" s="16"/>
      <c r="Q945" s="16"/>
      <c r="R945" s="16"/>
      <c r="S945" s="16"/>
      <c r="T945" s="16"/>
      <c r="U945" s="16"/>
      <c r="V945" s="16"/>
      <c r="W945" s="16"/>
      <c r="X945" s="16"/>
      <c r="Y945" s="16"/>
      <c r="Z945" s="16"/>
    </row>
    <row r="946">
      <c r="A946" s="16"/>
      <c r="B946" s="16"/>
      <c r="C946" s="17"/>
      <c r="D946" s="17"/>
      <c r="E946" s="17"/>
      <c r="F946" s="17"/>
      <c r="G946" s="17"/>
      <c r="H946" s="17"/>
      <c r="I946" s="16"/>
      <c r="J946" s="16"/>
      <c r="K946" s="16"/>
      <c r="L946" s="16"/>
      <c r="M946" s="16"/>
      <c r="N946" s="16"/>
      <c r="O946" s="16"/>
      <c r="P946" s="16"/>
      <c r="Q946" s="16"/>
      <c r="R946" s="16"/>
      <c r="S946" s="16"/>
      <c r="T946" s="16"/>
      <c r="U946" s="16"/>
      <c r="V946" s="16"/>
      <c r="W946" s="16"/>
      <c r="X946" s="16"/>
      <c r="Y946" s="16"/>
      <c r="Z946" s="16"/>
    </row>
    <row r="947">
      <c r="A947" s="16"/>
      <c r="B947" s="16"/>
      <c r="C947" s="17"/>
      <c r="D947" s="17"/>
      <c r="E947" s="17"/>
      <c r="F947" s="17"/>
      <c r="G947" s="17"/>
      <c r="H947" s="17"/>
      <c r="I947" s="16"/>
      <c r="J947" s="16"/>
      <c r="K947" s="16"/>
      <c r="L947" s="16"/>
      <c r="M947" s="16"/>
      <c r="N947" s="16"/>
      <c r="O947" s="16"/>
      <c r="P947" s="16"/>
      <c r="Q947" s="16"/>
      <c r="R947" s="16"/>
      <c r="S947" s="16"/>
      <c r="T947" s="16"/>
      <c r="U947" s="16"/>
      <c r="V947" s="16"/>
      <c r="W947" s="16"/>
      <c r="X947" s="16"/>
      <c r="Y947" s="16"/>
      <c r="Z947" s="16"/>
    </row>
    <row r="948">
      <c r="A948" s="16"/>
      <c r="B948" s="16"/>
      <c r="C948" s="17"/>
      <c r="D948" s="17"/>
      <c r="E948" s="17"/>
      <c r="F948" s="17"/>
      <c r="G948" s="17"/>
      <c r="H948" s="17"/>
      <c r="I948" s="16"/>
      <c r="J948" s="16"/>
      <c r="K948" s="16"/>
      <c r="L948" s="16"/>
      <c r="M948" s="16"/>
      <c r="N948" s="16"/>
      <c r="O948" s="16"/>
      <c r="P948" s="16"/>
      <c r="Q948" s="16"/>
      <c r="R948" s="16"/>
      <c r="S948" s="16"/>
      <c r="T948" s="16"/>
      <c r="U948" s="16"/>
      <c r="V948" s="16"/>
      <c r="W948" s="16"/>
      <c r="X948" s="16"/>
      <c r="Y948" s="16"/>
      <c r="Z948" s="16"/>
    </row>
    <row r="949">
      <c r="A949" s="16"/>
      <c r="B949" s="16"/>
      <c r="C949" s="17"/>
      <c r="D949" s="17"/>
      <c r="E949" s="17"/>
      <c r="F949" s="17"/>
      <c r="G949" s="17"/>
      <c r="H949" s="17"/>
      <c r="I949" s="16"/>
      <c r="J949" s="16"/>
      <c r="K949" s="16"/>
      <c r="L949" s="16"/>
      <c r="M949" s="16"/>
      <c r="N949" s="16"/>
      <c r="O949" s="16"/>
      <c r="P949" s="16"/>
      <c r="Q949" s="16"/>
      <c r="R949" s="16"/>
      <c r="S949" s="16"/>
      <c r="T949" s="16"/>
      <c r="U949" s="16"/>
      <c r="V949" s="16"/>
      <c r="W949" s="16"/>
      <c r="X949" s="16"/>
      <c r="Y949" s="16"/>
      <c r="Z949" s="16"/>
    </row>
    <row r="950">
      <c r="A950" s="16"/>
      <c r="B950" s="16"/>
      <c r="C950" s="17"/>
      <c r="D950" s="17"/>
      <c r="E950" s="17"/>
      <c r="F950" s="17"/>
      <c r="G950" s="17"/>
      <c r="H950" s="17"/>
      <c r="I950" s="16"/>
      <c r="J950" s="16"/>
      <c r="K950" s="16"/>
      <c r="L950" s="16"/>
      <c r="M950" s="16"/>
      <c r="N950" s="16"/>
      <c r="O950" s="16"/>
      <c r="P950" s="16"/>
      <c r="Q950" s="16"/>
      <c r="R950" s="16"/>
      <c r="S950" s="16"/>
      <c r="T950" s="16"/>
      <c r="U950" s="16"/>
      <c r="V950" s="16"/>
      <c r="W950" s="16"/>
      <c r="X950" s="16"/>
      <c r="Y950" s="16"/>
      <c r="Z950" s="16"/>
    </row>
    <row r="951">
      <c r="A951" s="16"/>
      <c r="B951" s="16"/>
      <c r="C951" s="17"/>
      <c r="D951" s="17"/>
      <c r="E951" s="17"/>
      <c r="F951" s="17"/>
      <c r="G951" s="17"/>
      <c r="H951" s="17"/>
      <c r="I951" s="16"/>
      <c r="J951" s="16"/>
      <c r="K951" s="16"/>
      <c r="L951" s="16"/>
      <c r="M951" s="16"/>
      <c r="N951" s="16"/>
      <c r="O951" s="16"/>
      <c r="P951" s="16"/>
      <c r="Q951" s="16"/>
      <c r="R951" s="16"/>
      <c r="S951" s="16"/>
      <c r="T951" s="16"/>
      <c r="U951" s="16"/>
      <c r="V951" s="16"/>
      <c r="W951" s="16"/>
      <c r="X951" s="16"/>
      <c r="Y951" s="16"/>
      <c r="Z951" s="16"/>
    </row>
    <row r="952">
      <c r="A952" s="16"/>
      <c r="B952" s="16"/>
      <c r="C952" s="17"/>
      <c r="D952" s="17"/>
      <c r="E952" s="17"/>
      <c r="F952" s="17"/>
      <c r="G952" s="17"/>
      <c r="H952" s="17"/>
      <c r="I952" s="16"/>
      <c r="J952" s="16"/>
      <c r="K952" s="16"/>
      <c r="L952" s="16"/>
      <c r="M952" s="16"/>
      <c r="N952" s="16"/>
      <c r="O952" s="16"/>
      <c r="P952" s="16"/>
      <c r="Q952" s="16"/>
      <c r="R952" s="16"/>
      <c r="S952" s="16"/>
      <c r="T952" s="16"/>
      <c r="U952" s="16"/>
      <c r="V952" s="16"/>
      <c r="W952" s="16"/>
      <c r="X952" s="16"/>
      <c r="Y952" s="16"/>
      <c r="Z952" s="16"/>
    </row>
    <row r="953">
      <c r="A953" s="16"/>
      <c r="B953" s="16"/>
      <c r="C953" s="17"/>
      <c r="D953" s="17"/>
      <c r="E953" s="17"/>
      <c r="F953" s="17"/>
      <c r="G953" s="17"/>
      <c r="H953" s="17"/>
      <c r="I953" s="16"/>
      <c r="J953" s="16"/>
      <c r="K953" s="16"/>
      <c r="L953" s="16"/>
      <c r="M953" s="16"/>
      <c r="N953" s="16"/>
      <c r="O953" s="16"/>
      <c r="P953" s="16"/>
      <c r="Q953" s="16"/>
      <c r="R953" s="16"/>
      <c r="S953" s="16"/>
      <c r="T953" s="16"/>
      <c r="U953" s="16"/>
      <c r="V953" s="16"/>
      <c r="W953" s="16"/>
      <c r="X953" s="16"/>
      <c r="Y953" s="16"/>
      <c r="Z953" s="16"/>
    </row>
    <row r="954">
      <c r="A954" s="16"/>
      <c r="B954" s="16"/>
      <c r="C954" s="17"/>
      <c r="D954" s="17"/>
      <c r="E954" s="17"/>
      <c r="F954" s="17"/>
      <c r="G954" s="17"/>
      <c r="H954" s="17"/>
      <c r="I954" s="16"/>
      <c r="J954" s="16"/>
      <c r="K954" s="16"/>
      <c r="L954" s="16"/>
      <c r="M954" s="16"/>
      <c r="N954" s="16"/>
      <c r="O954" s="16"/>
      <c r="P954" s="16"/>
      <c r="Q954" s="16"/>
      <c r="R954" s="16"/>
      <c r="S954" s="16"/>
      <c r="T954" s="16"/>
      <c r="U954" s="16"/>
      <c r="V954" s="16"/>
      <c r="W954" s="16"/>
      <c r="X954" s="16"/>
      <c r="Y954" s="16"/>
      <c r="Z954" s="16"/>
    </row>
    <row r="955">
      <c r="A955" s="16"/>
      <c r="B955" s="16"/>
      <c r="C955" s="17"/>
      <c r="D955" s="17"/>
      <c r="E955" s="17"/>
      <c r="F955" s="17"/>
      <c r="G955" s="17"/>
      <c r="H955" s="17"/>
      <c r="I955" s="16"/>
      <c r="J955" s="16"/>
      <c r="K955" s="16"/>
      <c r="L955" s="16"/>
      <c r="M955" s="16"/>
      <c r="N955" s="16"/>
      <c r="O955" s="16"/>
      <c r="P955" s="16"/>
      <c r="Q955" s="16"/>
      <c r="R955" s="16"/>
      <c r="S955" s="16"/>
      <c r="T955" s="16"/>
      <c r="U955" s="16"/>
      <c r="V955" s="16"/>
      <c r="W955" s="16"/>
      <c r="X955" s="16"/>
      <c r="Y955" s="16"/>
      <c r="Z955" s="16"/>
    </row>
    <row r="956">
      <c r="A956" s="16"/>
      <c r="B956" s="16"/>
      <c r="C956" s="17"/>
      <c r="D956" s="17"/>
      <c r="E956" s="17"/>
      <c r="F956" s="17"/>
      <c r="G956" s="17"/>
      <c r="H956" s="17"/>
      <c r="I956" s="16"/>
      <c r="J956" s="16"/>
      <c r="K956" s="16"/>
      <c r="L956" s="16"/>
      <c r="M956" s="16"/>
      <c r="N956" s="16"/>
      <c r="O956" s="16"/>
      <c r="P956" s="16"/>
      <c r="Q956" s="16"/>
      <c r="R956" s="16"/>
      <c r="S956" s="16"/>
      <c r="T956" s="16"/>
      <c r="U956" s="16"/>
      <c r="V956" s="16"/>
      <c r="W956" s="16"/>
      <c r="X956" s="16"/>
      <c r="Y956" s="16"/>
      <c r="Z956" s="16"/>
    </row>
    <row r="957">
      <c r="A957" s="16"/>
      <c r="B957" s="16"/>
      <c r="C957" s="17"/>
      <c r="D957" s="17"/>
      <c r="E957" s="17"/>
      <c r="F957" s="17"/>
      <c r="G957" s="17"/>
      <c r="H957" s="17"/>
      <c r="I957" s="16"/>
      <c r="J957" s="16"/>
      <c r="K957" s="16"/>
      <c r="L957" s="16"/>
      <c r="M957" s="16"/>
      <c r="N957" s="16"/>
      <c r="O957" s="16"/>
      <c r="P957" s="16"/>
      <c r="Q957" s="16"/>
      <c r="R957" s="16"/>
      <c r="S957" s="16"/>
      <c r="T957" s="16"/>
      <c r="U957" s="16"/>
      <c r="V957" s="16"/>
      <c r="W957" s="16"/>
      <c r="X957" s="16"/>
      <c r="Y957" s="16"/>
      <c r="Z957" s="16"/>
    </row>
    <row r="958">
      <c r="A958" s="16"/>
      <c r="B958" s="16"/>
      <c r="C958" s="17"/>
      <c r="D958" s="17"/>
      <c r="E958" s="17"/>
      <c r="F958" s="17"/>
      <c r="G958" s="17"/>
      <c r="H958" s="17"/>
      <c r="I958" s="16"/>
      <c r="J958" s="16"/>
      <c r="K958" s="16"/>
      <c r="L958" s="16"/>
      <c r="M958" s="16"/>
      <c r="N958" s="16"/>
      <c r="O958" s="16"/>
      <c r="P958" s="16"/>
      <c r="Q958" s="16"/>
      <c r="R958" s="16"/>
      <c r="S958" s="16"/>
      <c r="T958" s="16"/>
      <c r="U958" s="16"/>
      <c r="V958" s="16"/>
      <c r="W958" s="16"/>
      <c r="X958" s="16"/>
      <c r="Y958" s="16"/>
      <c r="Z958" s="16"/>
    </row>
    <row r="959">
      <c r="A959" s="16"/>
      <c r="B959" s="16"/>
      <c r="C959" s="17"/>
      <c r="D959" s="17"/>
      <c r="E959" s="17"/>
      <c r="F959" s="17"/>
      <c r="G959" s="17"/>
      <c r="H959" s="17"/>
      <c r="I959" s="16"/>
      <c r="J959" s="16"/>
      <c r="K959" s="16"/>
      <c r="L959" s="16"/>
      <c r="M959" s="16"/>
      <c r="N959" s="16"/>
      <c r="O959" s="16"/>
      <c r="P959" s="16"/>
      <c r="Q959" s="16"/>
      <c r="R959" s="16"/>
      <c r="S959" s="16"/>
      <c r="T959" s="16"/>
      <c r="U959" s="16"/>
      <c r="V959" s="16"/>
      <c r="W959" s="16"/>
      <c r="X959" s="16"/>
      <c r="Y959" s="16"/>
      <c r="Z959" s="16"/>
    </row>
    <row r="960">
      <c r="A960" s="16"/>
      <c r="B960" s="16"/>
      <c r="C960" s="17"/>
      <c r="D960" s="17"/>
      <c r="E960" s="17"/>
      <c r="F960" s="17"/>
      <c r="G960" s="17"/>
      <c r="H960" s="17"/>
      <c r="I960" s="16"/>
      <c r="J960" s="16"/>
      <c r="K960" s="16"/>
      <c r="L960" s="16"/>
      <c r="M960" s="16"/>
      <c r="N960" s="16"/>
      <c r="O960" s="16"/>
      <c r="P960" s="16"/>
      <c r="Q960" s="16"/>
      <c r="R960" s="16"/>
      <c r="S960" s="16"/>
      <c r="T960" s="16"/>
      <c r="U960" s="16"/>
      <c r="V960" s="16"/>
      <c r="W960" s="16"/>
      <c r="X960" s="16"/>
      <c r="Y960" s="16"/>
      <c r="Z960" s="16"/>
    </row>
    <row r="961">
      <c r="A961" s="16"/>
      <c r="B961" s="16"/>
      <c r="C961" s="17"/>
      <c r="D961" s="17"/>
      <c r="E961" s="17"/>
      <c r="F961" s="17"/>
      <c r="G961" s="17"/>
      <c r="H961" s="17"/>
      <c r="I961" s="16"/>
      <c r="J961" s="16"/>
      <c r="K961" s="16"/>
      <c r="L961" s="16"/>
      <c r="M961" s="16"/>
      <c r="N961" s="16"/>
      <c r="O961" s="16"/>
      <c r="P961" s="16"/>
      <c r="Q961" s="16"/>
      <c r="R961" s="16"/>
      <c r="S961" s="16"/>
      <c r="T961" s="16"/>
      <c r="U961" s="16"/>
      <c r="V961" s="16"/>
      <c r="W961" s="16"/>
      <c r="X961" s="16"/>
      <c r="Y961" s="16"/>
      <c r="Z961" s="16"/>
    </row>
    <row r="962">
      <c r="A962" s="16"/>
      <c r="B962" s="16"/>
      <c r="C962" s="17"/>
      <c r="D962" s="17"/>
      <c r="E962" s="17"/>
      <c r="F962" s="17"/>
      <c r="G962" s="17"/>
      <c r="H962" s="17"/>
      <c r="I962" s="16"/>
      <c r="J962" s="16"/>
      <c r="K962" s="16"/>
      <c r="L962" s="16"/>
      <c r="M962" s="16"/>
      <c r="N962" s="16"/>
      <c r="O962" s="16"/>
      <c r="P962" s="16"/>
      <c r="Q962" s="16"/>
      <c r="R962" s="16"/>
      <c r="S962" s="16"/>
      <c r="T962" s="16"/>
      <c r="U962" s="16"/>
      <c r="V962" s="16"/>
      <c r="W962" s="16"/>
      <c r="X962" s="16"/>
      <c r="Y962" s="16"/>
      <c r="Z962" s="16"/>
    </row>
    <row r="963">
      <c r="A963" s="16"/>
      <c r="B963" s="16"/>
      <c r="C963" s="17"/>
      <c r="D963" s="17"/>
      <c r="E963" s="17"/>
      <c r="F963" s="17"/>
      <c r="G963" s="17"/>
      <c r="H963" s="17"/>
      <c r="I963" s="16"/>
      <c r="J963" s="16"/>
      <c r="K963" s="16"/>
      <c r="L963" s="16"/>
      <c r="M963" s="16"/>
      <c r="N963" s="16"/>
      <c r="O963" s="16"/>
      <c r="P963" s="16"/>
      <c r="Q963" s="16"/>
      <c r="R963" s="16"/>
      <c r="S963" s="16"/>
      <c r="T963" s="16"/>
      <c r="U963" s="16"/>
      <c r="V963" s="16"/>
      <c r="W963" s="16"/>
      <c r="X963" s="16"/>
      <c r="Y963" s="16"/>
      <c r="Z963" s="16"/>
    </row>
    <row r="964">
      <c r="A964" s="16"/>
      <c r="B964" s="16"/>
      <c r="C964" s="17"/>
      <c r="D964" s="17"/>
      <c r="E964" s="17"/>
      <c r="F964" s="17"/>
      <c r="G964" s="17"/>
      <c r="H964" s="17"/>
      <c r="I964" s="16"/>
      <c r="J964" s="16"/>
      <c r="K964" s="16"/>
      <c r="L964" s="16"/>
      <c r="M964" s="16"/>
      <c r="N964" s="16"/>
      <c r="O964" s="16"/>
      <c r="P964" s="16"/>
      <c r="Q964" s="16"/>
      <c r="R964" s="16"/>
      <c r="S964" s="16"/>
      <c r="T964" s="16"/>
      <c r="U964" s="16"/>
      <c r="V964" s="16"/>
      <c r="W964" s="16"/>
      <c r="X964" s="16"/>
      <c r="Y964" s="16"/>
      <c r="Z964" s="16"/>
    </row>
    <row r="965">
      <c r="A965" s="16"/>
      <c r="B965" s="16"/>
      <c r="C965" s="17"/>
      <c r="D965" s="17"/>
      <c r="E965" s="17"/>
      <c r="F965" s="17"/>
      <c r="G965" s="17"/>
      <c r="H965" s="17"/>
      <c r="I965" s="16"/>
      <c r="J965" s="16"/>
      <c r="K965" s="16"/>
      <c r="L965" s="16"/>
      <c r="M965" s="16"/>
      <c r="N965" s="16"/>
      <c r="O965" s="16"/>
      <c r="P965" s="16"/>
      <c r="Q965" s="16"/>
      <c r="R965" s="16"/>
      <c r="S965" s="16"/>
      <c r="T965" s="16"/>
      <c r="U965" s="16"/>
      <c r="V965" s="16"/>
      <c r="W965" s="16"/>
      <c r="X965" s="16"/>
      <c r="Y965" s="16"/>
      <c r="Z965" s="16"/>
    </row>
    <row r="966">
      <c r="A966" s="16"/>
      <c r="B966" s="16"/>
      <c r="C966" s="17"/>
      <c r="D966" s="17"/>
      <c r="E966" s="17"/>
      <c r="F966" s="17"/>
      <c r="G966" s="17"/>
      <c r="H966" s="17"/>
      <c r="I966" s="16"/>
      <c r="J966" s="16"/>
      <c r="K966" s="16"/>
      <c r="L966" s="16"/>
      <c r="M966" s="16"/>
      <c r="N966" s="16"/>
      <c r="O966" s="16"/>
      <c r="P966" s="16"/>
      <c r="Q966" s="16"/>
      <c r="R966" s="16"/>
      <c r="S966" s="16"/>
      <c r="T966" s="16"/>
      <c r="U966" s="16"/>
      <c r="V966" s="16"/>
      <c r="W966" s="16"/>
      <c r="X966" s="16"/>
      <c r="Y966" s="16"/>
      <c r="Z966" s="16"/>
    </row>
    <row r="967">
      <c r="A967" s="16"/>
      <c r="B967" s="16"/>
      <c r="C967" s="17"/>
      <c r="D967" s="17"/>
      <c r="E967" s="17"/>
      <c r="F967" s="17"/>
      <c r="G967" s="17"/>
      <c r="H967" s="17"/>
      <c r="I967" s="16"/>
      <c r="J967" s="16"/>
      <c r="K967" s="16"/>
      <c r="L967" s="16"/>
      <c r="M967" s="16"/>
      <c r="N967" s="16"/>
      <c r="O967" s="16"/>
      <c r="P967" s="16"/>
      <c r="Q967" s="16"/>
      <c r="R967" s="16"/>
      <c r="S967" s="16"/>
      <c r="T967" s="16"/>
      <c r="U967" s="16"/>
      <c r="V967" s="16"/>
      <c r="W967" s="16"/>
      <c r="X967" s="16"/>
      <c r="Y967" s="16"/>
      <c r="Z967" s="16"/>
    </row>
    <row r="968">
      <c r="A968" s="16"/>
      <c r="B968" s="16"/>
      <c r="C968" s="17"/>
      <c r="D968" s="17"/>
      <c r="E968" s="17"/>
      <c r="F968" s="17"/>
      <c r="G968" s="17"/>
      <c r="H968" s="17"/>
      <c r="I968" s="16"/>
      <c r="J968" s="16"/>
      <c r="K968" s="16"/>
      <c r="L968" s="16"/>
      <c r="M968" s="16"/>
      <c r="N968" s="16"/>
      <c r="O968" s="16"/>
      <c r="P968" s="16"/>
      <c r="Q968" s="16"/>
      <c r="R968" s="16"/>
      <c r="S968" s="16"/>
      <c r="T968" s="16"/>
      <c r="U968" s="16"/>
      <c r="V968" s="16"/>
      <c r="W968" s="16"/>
      <c r="X968" s="16"/>
      <c r="Y968" s="16"/>
      <c r="Z968" s="16"/>
    </row>
    <row r="969">
      <c r="A969" s="16"/>
      <c r="B969" s="16"/>
      <c r="C969" s="17"/>
      <c r="D969" s="17"/>
      <c r="E969" s="17"/>
      <c r="F969" s="17"/>
      <c r="G969" s="17"/>
      <c r="H969" s="17"/>
      <c r="I969" s="16"/>
      <c r="J969" s="16"/>
      <c r="K969" s="16"/>
      <c r="L969" s="16"/>
      <c r="M969" s="16"/>
      <c r="N969" s="16"/>
      <c r="O969" s="16"/>
      <c r="P969" s="16"/>
      <c r="Q969" s="16"/>
      <c r="R969" s="16"/>
      <c r="S969" s="16"/>
      <c r="T969" s="16"/>
      <c r="U969" s="16"/>
      <c r="V969" s="16"/>
      <c r="W969" s="16"/>
      <c r="X969" s="16"/>
      <c r="Y969" s="16"/>
      <c r="Z969" s="16"/>
    </row>
    <row r="970">
      <c r="A970" s="16"/>
      <c r="B970" s="16"/>
      <c r="C970" s="17"/>
      <c r="D970" s="17"/>
      <c r="E970" s="17"/>
      <c r="F970" s="17"/>
      <c r="G970" s="17"/>
      <c r="H970" s="17"/>
      <c r="I970" s="16"/>
      <c r="J970" s="16"/>
      <c r="K970" s="16"/>
      <c r="L970" s="16"/>
      <c r="M970" s="16"/>
      <c r="N970" s="16"/>
      <c r="O970" s="16"/>
      <c r="P970" s="16"/>
      <c r="Q970" s="16"/>
      <c r="R970" s="16"/>
      <c r="S970" s="16"/>
      <c r="T970" s="16"/>
      <c r="U970" s="16"/>
      <c r="V970" s="16"/>
      <c r="W970" s="16"/>
      <c r="X970" s="16"/>
      <c r="Y970" s="16"/>
      <c r="Z970" s="16"/>
    </row>
    <row r="971">
      <c r="A971" s="16"/>
      <c r="B971" s="16"/>
      <c r="C971" s="17"/>
      <c r="D971" s="17"/>
      <c r="E971" s="17"/>
      <c r="F971" s="17"/>
      <c r="G971" s="17"/>
      <c r="H971" s="17"/>
      <c r="I971" s="16"/>
      <c r="J971" s="16"/>
      <c r="K971" s="16"/>
      <c r="L971" s="16"/>
      <c r="M971" s="16"/>
      <c r="N971" s="16"/>
      <c r="O971" s="16"/>
      <c r="P971" s="16"/>
      <c r="Q971" s="16"/>
      <c r="R971" s="16"/>
      <c r="S971" s="16"/>
      <c r="T971" s="16"/>
      <c r="U971" s="16"/>
      <c r="V971" s="16"/>
      <c r="W971" s="16"/>
      <c r="X971" s="16"/>
      <c r="Y971" s="16"/>
      <c r="Z971" s="16"/>
    </row>
    <row r="972">
      <c r="A972" s="16"/>
      <c r="B972" s="16"/>
      <c r="C972" s="17"/>
      <c r="D972" s="17"/>
      <c r="E972" s="17"/>
      <c r="F972" s="17"/>
      <c r="G972" s="17"/>
      <c r="H972" s="17"/>
      <c r="I972" s="16"/>
      <c r="J972" s="16"/>
      <c r="K972" s="16"/>
      <c r="L972" s="16"/>
      <c r="M972" s="16"/>
      <c r="N972" s="16"/>
      <c r="O972" s="16"/>
      <c r="P972" s="16"/>
      <c r="Q972" s="16"/>
      <c r="R972" s="16"/>
      <c r="S972" s="16"/>
      <c r="T972" s="16"/>
      <c r="U972" s="16"/>
      <c r="V972" s="16"/>
      <c r="W972" s="16"/>
      <c r="X972" s="16"/>
      <c r="Y972" s="16"/>
      <c r="Z972" s="16"/>
    </row>
    <row r="973">
      <c r="A973" s="16"/>
      <c r="B973" s="16"/>
      <c r="C973" s="17"/>
      <c r="D973" s="17"/>
      <c r="E973" s="17"/>
      <c r="F973" s="17"/>
      <c r="G973" s="17"/>
      <c r="H973" s="17"/>
      <c r="I973" s="16"/>
      <c r="J973" s="16"/>
      <c r="K973" s="16"/>
      <c r="L973" s="16"/>
      <c r="M973" s="16"/>
      <c r="N973" s="16"/>
      <c r="O973" s="16"/>
      <c r="P973" s="16"/>
      <c r="Q973" s="16"/>
      <c r="R973" s="16"/>
      <c r="S973" s="16"/>
      <c r="T973" s="16"/>
      <c r="U973" s="16"/>
      <c r="V973" s="16"/>
      <c r="W973" s="16"/>
      <c r="X973" s="16"/>
      <c r="Y973" s="16"/>
      <c r="Z973" s="16"/>
    </row>
    <row r="974">
      <c r="A974" s="16"/>
      <c r="B974" s="16"/>
      <c r="C974" s="17"/>
      <c r="D974" s="17"/>
      <c r="E974" s="17"/>
      <c r="F974" s="17"/>
      <c r="G974" s="17"/>
      <c r="H974" s="17"/>
      <c r="I974" s="16"/>
      <c r="J974" s="16"/>
      <c r="K974" s="16"/>
      <c r="L974" s="16"/>
      <c r="M974" s="16"/>
      <c r="N974" s="16"/>
      <c r="O974" s="16"/>
      <c r="P974" s="16"/>
      <c r="Q974" s="16"/>
      <c r="R974" s="16"/>
      <c r="S974" s="16"/>
      <c r="T974" s="16"/>
      <c r="U974" s="16"/>
      <c r="V974" s="16"/>
      <c r="W974" s="16"/>
      <c r="X974" s="16"/>
      <c r="Y974" s="16"/>
      <c r="Z974" s="16"/>
    </row>
    <row r="975">
      <c r="A975" s="16"/>
      <c r="B975" s="16"/>
      <c r="C975" s="17"/>
      <c r="D975" s="17"/>
      <c r="E975" s="17"/>
      <c r="F975" s="17"/>
      <c r="G975" s="17"/>
      <c r="H975" s="17"/>
      <c r="I975" s="16"/>
      <c r="J975" s="16"/>
      <c r="K975" s="16"/>
      <c r="L975" s="16"/>
      <c r="M975" s="16"/>
      <c r="N975" s="16"/>
      <c r="O975" s="16"/>
      <c r="P975" s="16"/>
      <c r="Q975" s="16"/>
      <c r="R975" s="16"/>
      <c r="S975" s="16"/>
      <c r="T975" s="16"/>
      <c r="U975" s="16"/>
      <c r="V975" s="16"/>
      <c r="W975" s="16"/>
      <c r="X975" s="16"/>
      <c r="Y975" s="16"/>
      <c r="Z975" s="16"/>
    </row>
    <row r="976">
      <c r="A976" s="16"/>
      <c r="B976" s="16"/>
      <c r="C976" s="17"/>
      <c r="D976" s="17"/>
      <c r="E976" s="17"/>
      <c r="F976" s="17"/>
      <c r="G976" s="17"/>
      <c r="H976" s="17"/>
      <c r="I976" s="16"/>
      <c r="J976" s="16"/>
      <c r="K976" s="16"/>
      <c r="L976" s="16"/>
      <c r="M976" s="16"/>
      <c r="N976" s="16"/>
      <c r="O976" s="16"/>
      <c r="P976" s="16"/>
      <c r="Q976" s="16"/>
      <c r="R976" s="16"/>
      <c r="S976" s="16"/>
      <c r="T976" s="16"/>
      <c r="U976" s="16"/>
      <c r="V976" s="16"/>
      <c r="W976" s="16"/>
      <c r="X976" s="16"/>
      <c r="Y976" s="16"/>
      <c r="Z976" s="16"/>
    </row>
    <row r="977">
      <c r="A977" s="16"/>
      <c r="B977" s="16"/>
      <c r="C977" s="17"/>
      <c r="D977" s="17"/>
      <c r="E977" s="17"/>
      <c r="F977" s="17"/>
      <c r="G977" s="17"/>
      <c r="H977" s="17"/>
      <c r="I977" s="16"/>
      <c r="J977" s="16"/>
      <c r="K977" s="16"/>
      <c r="L977" s="16"/>
      <c r="M977" s="16"/>
      <c r="N977" s="16"/>
      <c r="O977" s="16"/>
      <c r="P977" s="16"/>
      <c r="Q977" s="16"/>
      <c r="R977" s="16"/>
      <c r="S977" s="16"/>
      <c r="T977" s="16"/>
      <c r="U977" s="16"/>
      <c r="V977" s="16"/>
      <c r="W977" s="16"/>
      <c r="X977" s="16"/>
      <c r="Y977" s="16"/>
      <c r="Z977" s="16"/>
    </row>
    <row r="978">
      <c r="A978" s="16"/>
      <c r="B978" s="16"/>
      <c r="C978" s="17"/>
      <c r="D978" s="17"/>
      <c r="E978" s="17"/>
      <c r="F978" s="17"/>
      <c r="G978" s="17"/>
      <c r="H978" s="17"/>
      <c r="I978" s="16"/>
      <c r="J978" s="16"/>
      <c r="K978" s="16"/>
      <c r="L978" s="16"/>
      <c r="M978" s="16"/>
      <c r="N978" s="16"/>
      <c r="O978" s="16"/>
      <c r="P978" s="16"/>
      <c r="Q978" s="16"/>
      <c r="R978" s="16"/>
      <c r="S978" s="16"/>
      <c r="T978" s="16"/>
      <c r="U978" s="16"/>
      <c r="V978" s="16"/>
      <c r="W978" s="16"/>
      <c r="X978" s="16"/>
      <c r="Y978" s="16"/>
      <c r="Z978" s="16"/>
    </row>
    <row r="979">
      <c r="A979" s="16"/>
      <c r="B979" s="16"/>
      <c r="C979" s="17"/>
      <c r="D979" s="17"/>
      <c r="E979" s="17"/>
      <c r="F979" s="17"/>
      <c r="G979" s="17"/>
      <c r="H979" s="17"/>
      <c r="I979" s="16"/>
      <c r="J979" s="16"/>
      <c r="K979" s="16"/>
      <c r="L979" s="16"/>
      <c r="M979" s="16"/>
      <c r="N979" s="16"/>
      <c r="O979" s="16"/>
      <c r="P979" s="16"/>
      <c r="Q979" s="16"/>
      <c r="R979" s="16"/>
      <c r="S979" s="16"/>
      <c r="T979" s="16"/>
      <c r="U979" s="16"/>
      <c r="V979" s="16"/>
      <c r="W979" s="16"/>
      <c r="X979" s="16"/>
      <c r="Y979" s="16"/>
      <c r="Z979" s="16"/>
    </row>
    <row r="980">
      <c r="A980" s="16"/>
      <c r="B980" s="16"/>
      <c r="C980" s="17"/>
      <c r="D980" s="17"/>
      <c r="E980" s="17"/>
      <c r="F980" s="17"/>
      <c r="G980" s="17"/>
      <c r="H980" s="17"/>
      <c r="I980" s="16"/>
      <c r="J980" s="16"/>
      <c r="K980" s="16"/>
      <c r="L980" s="16"/>
      <c r="M980" s="16"/>
      <c r="N980" s="16"/>
      <c r="O980" s="16"/>
      <c r="P980" s="16"/>
      <c r="Q980" s="16"/>
      <c r="R980" s="16"/>
      <c r="S980" s="16"/>
      <c r="T980" s="16"/>
      <c r="U980" s="16"/>
      <c r="V980" s="16"/>
      <c r="W980" s="16"/>
      <c r="X980" s="16"/>
      <c r="Y980" s="16"/>
      <c r="Z980" s="16"/>
    </row>
    <row r="981">
      <c r="A981" s="16"/>
      <c r="B981" s="16"/>
      <c r="C981" s="17"/>
      <c r="D981" s="17"/>
      <c r="E981" s="17"/>
      <c r="F981" s="17"/>
      <c r="G981" s="17"/>
      <c r="H981" s="17"/>
      <c r="I981" s="16"/>
      <c r="J981" s="16"/>
      <c r="K981" s="16"/>
      <c r="L981" s="16"/>
      <c r="M981" s="16"/>
      <c r="N981" s="16"/>
      <c r="O981" s="16"/>
      <c r="P981" s="16"/>
      <c r="Q981" s="16"/>
      <c r="R981" s="16"/>
      <c r="S981" s="16"/>
      <c r="T981" s="16"/>
      <c r="U981" s="16"/>
      <c r="V981" s="16"/>
      <c r="W981" s="16"/>
      <c r="X981" s="16"/>
      <c r="Y981" s="16"/>
      <c r="Z981" s="16"/>
    </row>
    <row r="982">
      <c r="A982" s="16"/>
      <c r="B982" s="16"/>
      <c r="C982" s="17"/>
      <c r="D982" s="17"/>
      <c r="E982" s="17"/>
      <c r="F982" s="17"/>
      <c r="G982" s="17"/>
      <c r="H982" s="17"/>
      <c r="I982" s="16"/>
      <c r="J982" s="16"/>
      <c r="K982" s="16"/>
      <c r="L982" s="16"/>
      <c r="M982" s="16"/>
      <c r="N982" s="16"/>
      <c r="O982" s="16"/>
      <c r="P982" s="16"/>
      <c r="Q982" s="16"/>
      <c r="R982" s="16"/>
      <c r="S982" s="16"/>
      <c r="T982" s="16"/>
      <c r="U982" s="16"/>
      <c r="V982" s="16"/>
      <c r="W982" s="16"/>
      <c r="X982" s="16"/>
      <c r="Y982" s="16"/>
      <c r="Z982" s="16"/>
    </row>
    <row r="983">
      <c r="A983" s="16"/>
      <c r="B983" s="16"/>
      <c r="C983" s="17"/>
      <c r="D983" s="17"/>
      <c r="E983" s="17"/>
      <c r="F983" s="17"/>
      <c r="G983" s="17"/>
      <c r="H983" s="17"/>
      <c r="I983" s="16"/>
      <c r="J983" s="16"/>
      <c r="K983" s="16"/>
      <c r="L983" s="16"/>
      <c r="M983" s="16"/>
      <c r="N983" s="16"/>
      <c r="O983" s="16"/>
      <c r="P983" s="16"/>
      <c r="Q983" s="16"/>
      <c r="R983" s="16"/>
      <c r="S983" s="16"/>
      <c r="T983" s="16"/>
      <c r="U983" s="16"/>
      <c r="V983" s="16"/>
      <c r="W983" s="16"/>
      <c r="X983" s="16"/>
      <c r="Y983" s="16"/>
      <c r="Z983" s="16"/>
    </row>
    <row r="984">
      <c r="A984" s="16"/>
      <c r="B984" s="16"/>
      <c r="C984" s="17"/>
      <c r="D984" s="17"/>
      <c r="E984" s="17"/>
      <c r="F984" s="17"/>
      <c r="G984" s="17"/>
      <c r="H984" s="17"/>
      <c r="I984" s="16"/>
      <c r="J984" s="16"/>
      <c r="K984" s="16"/>
      <c r="L984" s="16"/>
      <c r="M984" s="16"/>
      <c r="N984" s="16"/>
      <c r="O984" s="16"/>
      <c r="P984" s="16"/>
      <c r="Q984" s="16"/>
      <c r="R984" s="16"/>
      <c r="S984" s="16"/>
      <c r="T984" s="16"/>
      <c r="U984" s="16"/>
      <c r="V984" s="16"/>
      <c r="W984" s="16"/>
      <c r="X984" s="16"/>
      <c r="Y984" s="16"/>
      <c r="Z984" s="16"/>
    </row>
    <row r="985">
      <c r="A985" s="16"/>
      <c r="B985" s="16"/>
      <c r="C985" s="17"/>
      <c r="D985" s="17"/>
      <c r="E985" s="17"/>
      <c r="F985" s="17"/>
      <c r="G985" s="17"/>
      <c r="H985" s="17"/>
      <c r="I985" s="16"/>
      <c r="J985" s="16"/>
      <c r="K985" s="16"/>
      <c r="L985" s="16"/>
      <c r="M985" s="16"/>
      <c r="N985" s="16"/>
      <c r="O985" s="16"/>
      <c r="P985" s="16"/>
      <c r="Q985" s="16"/>
      <c r="R985" s="16"/>
      <c r="S985" s="16"/>
      <c r="T985" s="16"/>
      <c r="U985" s="16"/>
      <c r="V985" s="16"/>
      <c r="W985" s="16"/>
      <c r="X985" s="16"/>
      <c r="Y985" s="16"/>
      <c r="Z985" s="16"/>
    </row>
    <row r="986">
      <c r="A986" s="16"/>
      <c r="B986" s="16"/>
      <c r="C986" s="17"/>
      <c r="D986" s="17"/>
      <c r="E986" s="17"/>
      <c r="F986" s="17"/>
      <c r="G986" s="17"/>
      <c r="H986" s="17"/>
      <c r="I986" s="16"/>
      <c r="J986" s="16"/>
      <c r="K986" s="16"/>
      <c r="L986" s="16"/>
      <c r="M986" s="16"/>
      <c r="N986" s="16"/>
      <c r="O986" s="16"/>
      <c r="P986" s="16"/>
      <c r="Q986" s="16"/>
      <c r="R986" s="16"/>
      <c r="S986" s="16"/>
      <c r="T986" s="16"/>
      <c r="U986" s="16"/>
      <c r="V986" s="16"/>
      <c r="W986" s="16"/>
      <c r="X986" s="16"/>
      <c r="Y986" s="16"/>
      <c r="Z986" s="16"/>
    </row>
    <row r="987">
      <c r="A987" s="16"/>
      <c r="B987" s="16"/>
      <c r="C987" s="17"/>
      <c r="D987" s="17"/>
      <c r="E987" s="17"/>
      <c r="F987" s="17"/>
      <c r="G987" s="17"/>
      <c r="H987" s="17"/>
      <c r="I987" s="16"/>
      <c r="J987" s="16"/>
      <c r="K987" s="16"/>
      <c r="L987" s="16"/>
      <c r="M987" s="16"/>
      <c r="N987" s="16"/>
      <c r="O987" s="16"/>
      <c r="P987" s="16"/>
      <c r="Q987" s="16"/>
      <c r="R987" s="16"/>
      <c r="S987" s="16"/>
      <c r="T987" s="16"/>
      <c r="U987" s="16"/>
      <c r="V987" s="16"/>
      <c r="W987" s="16"/>
      <c r="X987" s="16"/>
      <c r="Y987" s="16"/>
      <c r="Z987" s="16"/>
    </row>
    <row r="988">
      <c r="A988" s="16"/>
      <c r="B988" s="16"/>
      <c r="C988" s="17"/>
      <c r="D988" s="17"/>
      <c r="E988" s="17"/>
      <c r="F988" s="17"/>
      <c r="G988" s="17"/>
      <c r="H988" s="17"/>
      <c r="I988" s="16"/>
      <c r="J988" s="16"/>
      <c r="K988" s="16"/>
      <c r="L988" s="16"/>
      <c r="M988" s="16"/>
      <c r="N988" s="16"/>
      <c r="O988" s="16"/>
      <c r="P988" s="16"/>
      <c r="Q988" s="16"/>
      <c r="R988" s="16"/>
      <c r="S988" s="16"/>
      <c r="T988" s="16"/>
      <c r="U988" s="16"/>
      <c r="V988" s="16"/>
      <c r="W988" s="16"/>
      <c r="X988" s="16"/>
      <c r="Y988" s="16"/>
      <c r="Z988" s="16"/>
    </row>
    <row r="989">
      <c r="A989" s="16"/>
      <c r="B989" s="16"/>
      <c r="C989" s="17"/>
      <c r="D989" s="17"/>
      <c r="E989" s="17"/>
      <c r="F989" s="17"/>
      <c r="G989" s="17"/>
      <c r="H989" s="17"/>
      <c r="I989" s="16"/>
      <c r="J989" s="16"/>
      <c r="K989" s="16"/>
      <c r="L989" s="16"/>
      <c r="M989" s="16"/>
      <c r="N989" s="16"/>
      <c r="O989" s="16"/>
      <c r="P989" s="16"/>
      <c r="Q989" s="16"/>
      <c r="R989" s="16"/>
      <c r="S989" s="16"/>
      <c r="T989" s="16"/>
      <c r="U989" s="16"/>
      <c r="V989" s="16"/>
      <c r="W989" s="16"/>
      <c r="X989" s="16"/>
      <c r="Y989" s="16"/>
      <c r="Z989" s="16"/>
    </row>
    <row r="990">
      <c r="A990" s="16"/>
      <c r="B990" s="16"/>
      <c r="C990" s="17"/>
      <c r="D990" s="17"/>
      <c r="E990" s="17"/>
      <c r="F990" s="17"/>
      <c r="G990" s="17"/>
      <c r="H990" s="17"/>
      <c r="I990" s="16"/>
      <c r="J990" s="16"/>
      <c r="K990" s="16"/>
      <c r="L990" s="16"/>
      <c r="M990" s="16"/>
      <c r="N990" s="16"/>
      <c r="O990" s="16"/>
      <c r="P990" s="16"/>
      <c r="Q990" s="16"/>
      <c r="R990" s="16"/>
      <c r="S990" s="16"/>
      <c r="T990" s="16"/>
      <c r="U990" s="16"/>
      <c r="V990" s="16"/>
      <c r="W990" s="16"/>
      <c r="X990" s="16"/>
      <c r="Y990" s="16"/>
      <c r="Z990" s="16"/>
    </row>
    <row r="991">
      <c r="A991" s="16"/>
      <c r="B991" s="16"/>
      <c r="C991" s="17"/>
      <c r="D991" s="17"/>
      <c r="E991" s="17"/>
      <c r="F991" s="17"/>
      <c r="G991" s="17"/>
      <c r="H991" s="17"/>
      <c r="I991" s="16"/>
      <c r="J991" s="16"/>
      <c r="K991" s="16"/>
      <c r="L991" s="16"/>
      <c r="M991" s="16"/>
      <c r="N991" s="16"/>
      <c r="O991" s="16"/>
      <c r="P991" s="16"/>
      <c r="Q991" s="16"/>
      <c r="R991" s="16"/>
      <c r="S991" s="16"/>
      <c r="T991" s="16"/>
      <c r="U991" s="16"/>
      <c r="V991" s="16"/>
      <c r="W991" s="16"/>
      <c r="X991" s="16"/>
      <c r="Y991" s="16"/>
      <c r="Z991" s="16"/>
    </row>
    <row r="992">
      <c r="A992" s="16"/>
      <c r="B992" s="16"/>
      <c r="C992" s="17"/>
      <c r="D992" s="17"/>
      <c r="E992" s="17"/>
      <c r="F992" s="17"/>
      <c r="G992" s="17"/>
      <c r="H992" s="17"/>
      <c r="I992" s="16"/>
      <c r="J992" s="16"/>
      <c r="K992" s="16"/>
      <c r="L992" s="16"/>
      <c r="M992" s="16"/>
      <c r="N992" s="16"/>
      <c r="O992" s="16"/>
      <c r="P992" s="16"/>
      <c r="Q992" s="16"/>
      <c r="R992" s="16"/>
      <c r="S992" s="16"/>
      <c r="T992" s="16"/>
      <c r="U992" s="16"/>
      <c r="V992" s="16"/>
      <c r="W992" s="16"/>
      <c r="X992" s="16"/>
      <c r="Y992" s="16"/>
      <c r="Z992" s="16"/>
    </row>
    <row r="993">
      <c r="A993" s="16"/>
      <c r="B993" s="16"/>
      <c r="C993" s="17"/>
      <c r="D993" s="17"/>
      <c r="E993" s="17"/>
      <c r="F993" s="17"/>
      <c r="G993" s="17"/>
      <c r="H993" s="17"/>
      <c r="I993" s="16"/>
      <c r="J993" s="16"/>
      <c r="K993" s="16"/>
      <c r="L993" s="16"/>
      <c r="M993" s="16"/>
      <c r="N993" s="16"/>
      <c r="O993" s="16"/>
      <c r="P993" s="16"/>
      <c r="Q993" s="16"/>
      <c r="R993" s="16"/>
      <c r="S993" s="16"/>
      <c r="T993" s="16"/>
      <c r="U993" s="16"/>
      <c r="V993" s="16"/>
      <c r="W993" s="16"/>
      <c r="X993" s="16"/>
      <c r="Y993" s="16"/>
      <c r="Z993" s="16"/>
    </row>
    <row r="994">
      <c r="A994" s="16"/>
      <c r="B994" s="16"/>
      <c r="C994" s="17"/>
      <c r="D994" s="17"/>
      <c r="E994" s="17"/>
      <c r="F994" s="17"/>
      <c r="G994" s="17"/>
      <c r="H994" s="17"/>
      <c r="I994" s="16"/>
      <c r="J994" s="16"/>
      <c r="K994" s="16"/>
      <c r="L994" s="16"/>
      <c r="M994" s="16"/>
      <c r="N994" s="16"/>
      <c r="O994" s="16"/>
      <c r="P994" s="16"/>
      <c r="Q994" s="16"/>
      <c r="R994" s="16"/>
      <c r="S994" s="16"/>
      <c r="T994" s="16"/>
      <c r="U994" s="16"/>
      <c r="V994" s="16"/>
      <c r="W994" s="16"/>
      <c r="X994" s="16"/>
      <c r="Y994" s="16"/>
      <c r="Z994" s="16"/>
    </row>
    <row r="995">
      <c r="A995" s="16"/>
      <c r="B995" s="16"/>
      <c r="C995" s="17"/>
      <c r="D995" s="17"/>
      <c r="E995" s="17"/>
      <c r="F995" s="17"/>
      <c r="G995" s="17"/>
      <c r="H995" s="17"/>
      <c r="I995" s="16"/>
      <c r="J995" s="16"/>
      <c r="K995" s="16"/>
      <c r="L995" s="16"/>
      <c r="M995" s="16"/>
      <c r="N995" s="16"/>
      <c r="O995" s="16"/>
      <c r="P995" s="16"/>
      <c r="Q995" s="16"/>
      <c r="R995" s="16"/>
      <c r="S995" s="16"/>
      <c r="T995" s="16"/>
      <c r="U995" s="16"/>
      <c r="V995" s="16"/>
      <c r="W995" s="16"/>
      <c r="X995" s="16"/>
      <c r="Y995" s="16"/>
      <c r="Z995" s="16"/>
    </row>
    <row r="996">
      <c r="A996" s="16"/>
      <c r="B996" s="16"/>
      <c r="C996" s="17"/>
      <c r="D996" s="17"/>
      <c r="E996" s="17"/>
      <c r="F996" s="17"/>
      <c r="G996" s="17"/>
      <c r="H996" s="17"/>
      <c r="I996" s="16"/>
      <c r="J996" s="16"/>
      <c r="K996" s="16"/>
      <c r="L996" s="16"/>
      <c r="M996" s="16"/>
      <c r="N996" s="16"/>
      <c r="O996" s="16"/>
      <c r="P996" s="16"/>
      <c r="Q996" s="16"/>
      <c r="R996" s="16"/>
      <c r="S996" s="16"/>
      <c r="T996" s="16"/>
      <c r="U996" s="16"/>
      <c r="V996" s="16"/>
      <c r="W996" s="16"/>
      <c r="X996" s="16"/>
      <c r="Y996" s="16"/>
      <c r="Z996" s="16"/>
    </row>
    <row r="997">
      <c r="A997" s="16"/>
      <c r="B997" s="16"/>
      <c r="C997" s="17"/>
      <c r="D997" s="17"/>
      <c r="E997" s="17"/>
      <c r="F997" s="17"/>
      <c r="G997" s="17"/>
      <c r="H997" s="17"/>
      <c r="I997" s="16"/>
      <c r="J997" s="16"/>
      <c r="K997" s="16"/>
      <c r="L997" s="16"/>
      <c r="M997" s="16"/>
      <c r="N997" s="16"/>
      <c r="O997" s="16"/>
      <c r="P997" s="16"/>
      <c r="Q997" s="16"/>
      <c r="R997" s="16"/>
      <c r="S997" s="16"/>
      <c r="T997" s="16"/>
      <c r="U997" s="16"/>
      <c r="V997" s="16"/>
      <c r="W997" s="16"/>
      <c r="X997" s="16"/>
      <c r="Y997" s="16"/>
      <c r="Z997" s="16"/>
    </row>
    <row r="998">
      <c r="A998" s="16"/>
      <c r="B998" s="16"/>
      <c r="C998" s="17"/>
      <c r="D998" s="17"/>
      <c r="E998" s="17"/>
      <c r="F998" s="17"/>
      <c r="G998" s="17"/>
      <c r="H998" s="17"/>
      <c r="I998" s="16"/>
      <c r="J998" s="16"/>
      <c r="K998" s="16"/>
      <c r="L998" s="16"/>
      <c r="M998" s="16"/>
      <c r="N998" s="16"/>
      <c r="O998" s="16"/>
      <c r="P998" s="16"/>
      <c r="Q998" s="16"/>
      <c r="R998" s="16"/>
      <c r="S998" s="16"/>
      <c r="T998" s="16"/>
      <c r="U998" s="16"/>
      <c r="V998" s="16"/>
      <c r="W998" s="16"/>
      <c r="X998" s="16"/>
      <c r="Y998" s="16"/>
      <c r="Z998" s="16"/>
    </row>
    <row r="999">
      <c r="A999" s="16"/>
      <c r="B999" s="16"/>
      <c r="C999" s="17"/>
      <c r="D999" s="17"/>
      <c r="E999" s="17"/>
      <c r="F999" s="17"/>
      <c r="G999" s="17"/>
      <c r="H999" s="17"/>
      <c r="I999" s="16"/>
      <c r="J999" s="16"/>
      <c r="K999" s="16"/>
      <c r="L999" s="16"/>
      <c r="M999" s="16"/>
      <c r="N999" s="16"/>
      <c r="O999" s="16"/>
      <c r="P999" s="16"/>
      <c r="Q999" s="16"/>
      <c r="R999" s="16"/>
      <c r="S999" s="16"/>
      <c r="T999" s="16"/>
      <c r="U999" s="16"/>
      <c r="V999" s="16"/>
      <c r="W999" s="16"/>
      <c r="X999" s="16"/>
      <c r="Y999" s="16"/>
      <c r="Z999" s="16"/>
    </row>
    <row r="1000">
      <c r="A1000" s="16"/>
      <c r="B1000" s="16"/>
      <c r="C1000" s="17"/>
      <c r="D1000" s="17"/>
      <c r="E1000" s="17"/>
      <c r="F1000" s="17"/>
      <c r="G1000" s="17"/>
      <c r="H1000" s="17"/>
      <c r="I1000" s="16"/>
      <c r="J1000" s="16"/>
      <c r="K1000" s="16"/>
      <c r="L1000" s="16"/>
      <c r="M1000" s="16"/>
      <c r="N1000" s="16"/>
      <c r="O1000" s="16"/>
      <c r="P1000" s="16"/>
      <c r="Q1000" s="16"/>
      <c r="R1000" s="16"/>
      <c r="S1000" s="16"/>
      <c r="T1000" s="16"/>
      <c r="U1000" s="16"/>
      <c r="V1000" s="16"/>
      <c r="W1000" s="16"/>
      <c r="X1000" s="16"/>
      <c r="Y1000" s="16"/>
      <c r="Z1000" s="16"/>
    </row>
  </sheetData>
  <mergeCells count="4">
    <mergeCell ref="C2:G2"/>
    <mergeCell ref="J2:N2"/>
    <mergeCell ref="C38:G38"/>
    <mergeCell ref="K38:O3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4.43"/>
    <col customWidth="1" min="2" max="2" width="18.43"/>
    <col customWidth="1" min="3" max="6" width="14.43"/>
  </cols>
  <sheetData>
    <row r="1" ht="15.75" customHeight="1"/>
    <row r="2" ht="15.75" customHeight="1">
      <c r="B2" s="55" t="s">
        <v>150</v>
      </c>
    </row>
    <row r="3" ht="15.75" customHeight="1">
      <c r="B3" s="55" t="s">
        <v>173</v>
      </c>
      <c r="C3" s="55" t="s">
        <v>174</v>
      </c>
      <c r="D3" s="55" t="s">
        <v>175</v>
      </c>
    </row>
    <row r="4" ht="15.75" customHeight="1">
      <c r="B4" s="55" t="s">
        <v>176</v>
      </c>
      <c r="C4" s="55" t="s">
        <v>177</v>
      </c>
      <c r="D4" s="55" t="s">
        <v>178</v>
      </c>
    </row>
    <row r="5" ht="15.75" customHeight="1">
      <c r="B5" s="55" t="s">
        <v>179</v>
      </c>
      <c r="C5" s="55" t="s">
        <v>158</v>
      </c>
      <c r="D5" s="55" t="s">
        <v>180</v>
      </c>
    </row>
    <row r="6" ht="15.75" customHeight="1"/>
    <row r="7" ht="15.75" customHeight="1">
      <c r="B7" s="55" t="s">
        <v>181</v>
      </c>
    </row>
    <row r="8" ht="15.75" customHeight="1">
      <c r="B8" s="55" t="s">
        <v>173</v>
      </c>
      <c r="C8" s="55" t="s">
        <v>174</v>
      </c>
      <c r="D8" s="55" t="s">
        <v>182</v>
      </c>
    </row>
    <row r="9" ht="15.75" customHeight="1">
      <c r="B9" s="55" t="s">
        <v>176</v>
      </c>
      <c r="C9" s="55" t="s">
        <v>177</v>
      </c>
      <c r="D9" s="55" t="s">
        <v>183</v>
      </c>
    </row>
    <row r="10" ht="15.75" customHeight="1">
      <c r="B10" s="55" t="s">
        <v>179</v>
      </c>
      <c r="C10" s="55" t="s">
        <v>158</v>
      </c>
      <c r="D10" s="55" t="s">
        <v>184</v>
      </c>
    </row>
    <row r="11" ht="15.75" customHeight="1"/>
    <row r="12" ht="15.75" customHeight="1"/>
    <row r="13" ht="15.75" customHeight="1">
      <c r="C13" s="55" t="s">
        <v>150</v>
      </c>
      <c r="D13" s="55" t="s">
        <v>181</v>
      </c>
    </row>
    <row r="14" ht="15.75" customHeight="1">
      <c r="B14" s="55" t="s">
        <v>185</v>
      </c>
      <c r="C14" s="55" t="s">
        <v>174</v>
      </c>
      <c r="D14" s="55" t="s">
        <v>174</v>
      </c>
    </row>
    <row r="15" ht="15.75" customHeight="1">
      <c r="B15" s="55" t="s">
        <v>186</v>
      </c>
      <c r="C15" s="55" t="s">
        <v>174</v>
      </c>
      <c r="D15" s="55" t="s">
        <v>174</v>
      </c>
    </row>
    <row r="16" ht="15.75" customHeight="1">
      <c r="B16" s="55" t="s">
        <v>187</v>
      </c>
      <c r="C16" s="55" t="s">
        <v>158</v>
      </c>
      <c r="D16" s="55" t="s">
        <v>174</v>
      </c>
    </row>
    <row r="17" ht="15.75" customHeight="1">
      <c r="B17" s="55" t="s">
        <v>188</v>
      </c>
      <c r="C17" s="55" t="s">
        <v>174</v>
      </c>
      <c r="D17" s="55" t="s">
        <v>174</v>
      </c>
    </row>
    <row r="18" ht="15.75" customHeight="1">
      <c r="B18" s="55" t="s">
        <v>189</v>
      </c>
      <c r="C18" s="55" t="s">
        <v>174</v>
      </c>
      <c r="D18" s="55" t="s">
        <v>174</v>
      </c>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43"/>
    <col customWidth="1" min="2" max="2" width="48.86"/>
    <col customWidth="1" min="3" max="8" width="40.43"/>
    <col customWidth="1" min="9" max="9" width="35.43"/>
    <col customWidth="1" min="10" max="10" width="61.71"/>
    <col customWidth="1" min="11" max="11" width="40.43"/>
    <col customWidth="1" min="12" max="12" width="21.29"/>
    <col customWidth="1" min="13" max="13" width="55.86"/>
    <col customWidth="1" min="14" max="14" width="27.29"/>
    <col customWidth="1" min="15" max="15" width="21.43"/>
    <col customWidth="1" min="16" max="16" width="15.43"/>
    <col customWidth="1" min="17" max="19" width="42.86"/>
    <col customWidth="1" min="20" max="23" width="33.86"/>
    <col customWidth="1" min="32" max="32" width="15.57"/>
    <col customWidth="1" min="33" max="33" width="16.86"/>
    <col customWidth="1" min="34" max="35" width="16.57"/>
    <col customWidth="1" min="58" max="58" width="16.0"/>
    <col customWidth="1" min="61" max="61" width="15.57"/>
    <col customWidth="1" min="71" max="71" width="20.43"/>
    <col customWidth="1" min="74" max="74" width="20.0"/>
    <col customWidth="1" min="75" max="75" width="26.43"/>
    <col customWidth="1" min="76" max="76" width="54.57"/>
    <col customWidth="1" min="77" max="78" width="21.14"/>
    <col customWidth="1" min="79" max="81" width="25.57"/>
  </cols>
  <sheetData>
    <row r="1" ht="15.75" customHeight="1">
      <c r="A1" s="56" t="s">
        <v>7</v>
      </c>
      <c r="B1" s="57" t="s">
        <v>9</v>
      </c>
      <c r="C1" s="57" t="s">
        <v>11</v>
      </c>
      <c r="D1" s="57" t="s">
        <v>13</v>
      </c>
      <c r="E1" s="57" t="s">
        <v>190</v>
      </c>
      <c r="F1" s="57" t="s">
        <v>15</v>
      </c>
      <c r="G1" s="57" t="s">
        <v>17</v>
      </c>
      <c r="H1" s="57" t="s">
        <v>19</v>
      </c>
      <c r="I1" s="57" t="s">
        <v>191</v>
      </c>
      <c r="J1" s="57" t="s">
        <v>192</v>
      </c>
      <c r="K1" s="57" t="s">
        <v>193</v>
      </c>
      <c r="L1" s="57" t="s">
        <v>194</v>
      </c>
      <c r="M1" s="57" t="s">
        <v>45</v>
      </c>
      <c r="N1" s="57" t="s">
        <v>21</v>
      </c>
      <c r="O1" s="57" t="s">
        <v>25</v>
      </c>
      <c r="P1" s="57" t="s">
        <v>33</v>
      </c>
      <c r="Q1" s="58" t="s">
        <v>195</v>
      </c>
      <c r="R1" s="58" t="s">
        <v>196</v>
      </c>
      <c r="S1" s="58" t="s">
        <v>35</v>
      </c>
      <c r="T1" s="57" t="s">
        <v>37</v>
      </c>
      <c r="U1" s="57" t="s">
        <v>39</v>
      </c>
      <c r="V1" s="57" t="s">
        <v>41</v>
      </c>
      <c r="W1" s="57" t="s">
        <v>197</v>
      </c>
      <c r="X1" s="57" t="s">
        <v>48</v>
      </c>
      <c r="Y1" s="57" t="s">
        <v>198</v>
      </c>
      <c r="Z1" s="57" t="s">
        <v>199</v>
      </c>
      <c r="AA1" s="57" t="s">
        <v>200</v>
      </c>
      <c r="AB1" s="57" t="s">
        <v>56</v>
      </c>
      <c r="AC1" s="57" t="s">
        <v>201</v>
      </c>
      <c r="AD1" s="57" t="s">
        <v>202</v>
      </c>
      <c r="AE1" s="57" t="s">
        <v>203</v>
      </c>
      <c r="AF1" s="57" t="s">
        <v>61</v>
      </c>
      <c r="AG1" s="57" t="s">
        <v>204</v>
      </c>
      <c r="AH1" s="59" t="s">
        <v>205</v>
      </c>
      <c r="AI1" s="59" t="s">
        <v>206</v>
      </c>
      <c r="AJ1" s="57" t="s">
        <v>66</v>
      </c>
      <c r="AK1" s="57" t="s">
        <v>207</v>
      </c>
      <c r="AL1" s="57" t="s">
        <v>208</v>
      </c>
      <c r="AM1" s="57" t="s">
        <v>209</v>
      </c>
      <c r="AN1" s="57" t="s">
        <v>210</v>
      </c>
      <c r="AO1" s="57" t="s">
        <v>211</v>
      </c>
      <c r="AP1" s="59" t="s">
        <v>212</v>
      </c>
      <c r="AQ1" s="59" t="s">
        <v>213</v>
      </c>
      <c r="AR1" s="57" t="s">
        <v>76</v>
      </c>
      <c r="AS1" s="57" t="s">
        <v>214</v>
      </c>
      <c r="AT1" s="57" t="s">
        <v>215</v>
      </c>
      <c r="AU1" s="57" t="s">
        <v>216</v>
      </c>
      <c r="AV1" s="57" t="s">
        <v>217</v>
      </c>
      <c r="AW1" s="57" t="s">
        <v>218</v>
      </c>
      <c r="AX1" s="57" t="s">
        <v>219</v>
      </c>
      <c r="AY1" s="57" t="s">
        <v>220</v>
      </c>
      <c r="AZ1" s="57" t="s">
        <v>104</v>
      </c>
      <c r="BA1" s="57" t="s">
        <v>106</v>
      </c>
      <c r="BB1" s="57" t="s">
        <v>107</v>
      </c>
      <c r="BC1" s="60" t="s">
        <v>221</v>
      </c>
      <c r="BD1" s="60" t="s">
        <v>222</v>
      </c>
      <c r="BE1" s="57" t="s">
        <v>81</v>
      </c>
      <c r="BF1" s="57" t="s">
        <v>223</v>
      </c>
      <c r="BG1" s="57" t="s">
        <v>224</v>
      </c>
      <c r="BH1" s="57" t="s">
        <v>84</v>
      </c>
      <c r="BI1" s="57" t="s">
        <v>225</v>
      </c>
      <c r="BJ1" s="57" t="s">
        <v>226</v>
      </c>
      <c r="BK1" s="57" t="s">
        <v>89</v>
      </c>
      <c r="BL1" s="57" t="s">
        <v>91</v>
      </c>
      <c r="BM1" s="57" t="s">
        <v>94</v>
      </c>
      <c r="BN1" s="57" t="s">
        <v>227</v>
      </c>
      <c r="BO1" s="61" t="s">
        <v>228</v>
      </c>
      <c r="BP1" s="61" t="s">
        <v>229</v>
      </c>
      <c r="BQ1" s="61" t="s">
        <v>230</v>
      </c>
      <c r="BR1" s="61" t="s">
        <v>231</v>
      </c>
      <c r="BS1" s="62" t="s">
        <v>46</v>
      </c>
      <c r="BT1" s="63" t="s">
        <v>232</v>
      </c>
      <c r="BU1" s="63" t="s">
        <v>233</v>
      </c>
      <c r="BV1" s="64" t="s">
        <v>234</v>
      </c>
      <c r="BW1" s="65" t="s">
        <v>235</v>
      </c>
      <c r="BX1" s="64" t="s">
        <v>236</v>
      </c>
      <c r="BY1" s="64" t="s">
        <v>31</v>
      </c>
      <c r="BZ1" s="64" t="s">
        <v>27</v>
      </c>
      <c r="CA1" s="66" t="s">
        <v>29</v>
      </c>
      <c r="CB1" s="66" t="s">
        <v>237</v>
      </c>
      <c r="CC1" s="66" t="s">
        <v>238</v>
      </c>
    </row>
    <row r="2" ht="15.75" customHeight="1">
      <c r="A2" s="67">
        <v>2021.0</v>
      </c>
      <c r="B2" s="68" t="s">
        <v>239</v>
      </c>
      <c r="C2" s="68" t="s">
        <v>240</v>
      </c>
      <c r="D2" s="68"/>
      <c r="E2" s="68" t="s">
        <v>241</v>
      </c>
      <c r="F2" s="68" t="s">
        <v>242</v>
      </c>
      <c r="G2" s="68" t="s">
        <v>243</v>
      </c>
      <c r="H2" s="68" t="s">
        <v>244</v>
      </c>
      <c r="I2" s="68" t="s">
        <v>244</v>
      </c>
      <c r="J2" s="69" t="s">
        <v>245</v>
      </c>
      <c r="K2" s="70" t="s">
        <v>246</v>
      </c>
      <c r="L2" s="70"/>
      <c r="M2" s="70" t="s">
        <v>247</v>
      </c>
      <c r="N2" s="70" t="s">
        <v>248</v>
      </c>
      <c r="O2" s="70" t="s">
        <v>249</v>
      </c>
      <c r="P2" s="70">
        <v>15.0</v>
      </c>
      <c r="Q2" s="64"/>
      <c r="R2" s="64"/>
      <c r="S2" s="64" t="s">
        <v>250</v>
      </c>
      <c r="T2" s="64"/>
      <c r="U2" s="70"/>
      <c r="V2" s="71" t="s">
        <v>251</v>
      </c>
      <c r="W2" s="70" t="s">
        <v>174</v>
      </c>
      <c r="X2" s="70"/>
      <c r="Y2" s="70"/>
      <c r="Z2" s="70"/>
      <c r="AA2" s="72"/>
      <c r="AB2" s="70"/>
      <c r="AC2" s="70"/>
      <c r="AD2" s="70"/>
      <c r="AE2" s="72"/>
      <c r="AF2" s="70"/>
      <c r="AG2" s="70"/>
      <c r="AH2" s="70"/>
      <c r="AI2" s="72"/>
      <c r="AJ2" s="70"/>
      <c r="AK2" s="70"/>
      <c r="AL2" s="70"/>
      <c r="AM2" s="72"/>
      <c r="AN2" s="70"/>
      <c r="AO2" s="70"/>
      <c r="AP2" s="70"/>
      <c r="AQ2" s="72"/>
      <c r="AR2" s="70"/>
      <c r="AS2" s="70"/>
      <c r="AT2" s="70"/>
      <c r="AU2" s="72"/>
      <c r="AV2" s="70"/>
      <c r="AW2" s="70"/>
      <c r="AX2" s="70"/>
      <c r="AY2" s="70"/>
      <c r="AZ2" s="70"/>
      <c r="BA2" s="70"/>
      <c r="BB2" s="70"/>
      <c r="BC2" s="73">
        <v>0.373</v>
      </c>
      <c r="BD2" s="74">
        <v>0.868</v>
      </c>
      <c r="BE2" s="70"/>
      <c r="BF2" s="72">
        <v>0.9</v>
      </c>
      <c r="BG2" s="70">
        <v>6.5</v>
      </c>
      <c r="BH2" s="70"/>
      <c r="BI2" s="72">
        <v>0.83</v>
      </c>
      <c r="BJ2" s="70">
        <v>2.9</v>
      </c>
      <c r="BK2" s="75">
        <f>(BL2*100)/(100+57)</f>
        <v>1.955414013</v>
      </c>
      <c r="BL2" s="70">
        <v>3.07</v>
      </c>
      <c r="BM2" s="72">
        <v>0.57</v>
      </c>
      <c r="BN2" s="64">
        <f t="shared" ref="BN2:BN33" si="1">P2*BL2</f>
        <v>46.05</v>
      </c>
      <c r="BO2" s="64"/>
      <c r="BP2" s="64"/>
      <c r="BQ2" s="64"/>
      <c r="BR2" s="64">
        <v>0.0</v>
      </c>
      <c r="BS2" s="64" t="s">
        <v>252</v>
      </c>
      <c r="BT2" s="70">
        <v>1.0</v>
      </c>
      <c r="BU2" s="70">
        <v>2.0</v>
      </c>
      <c r="BV2" s="64" t="s">
        <v>253</v>
      </c>
      <c r="BW2" s="65"/>
      <c r="BX2" s="64"/>
      <c r="BY2" s="64" t="s">
        <v>254</v>
      </c>
      <c r="BZ2" s="64" t="s">
        <v>254</v>
      </c>
      <c r="CA2" s="64" t="s">
        <v>254</v>
      </c>
      <c r="CB2" s="66" t="s">
        <v>254</v>
      </c>
      <c r="CC2" s="66" t="s">
        <v>255</v>
      </c>
    </row>
    <row r="3" ht="15.75" customHeight="1">
      <c r="A3" s="67">
        <v>2021.0</v>
      </c>
      <c r="B3" s="70" t="s">
        <v>256</v>
      </c>
      <c r="C3" s="70" t="s">
        <v>257</v>
      </c>
      <c r="D3" s="70" t="s">
        <v>258</v>
      </c>
      <c r="E3" s="70" t="s">
        <v>257</v>
      </c>
      <c r="F3" s="70" t="s">
        <v>259</v>
      </c>
      <c r="G3" s="70" t="s">
        <v>260</v>
      </c>
      <c r="H3" s="70" t="s">
        <v>260</v>
      </c>
      <c r="I3" s="70" t="s">
        <v>260</v>
      </c>
      <c r="J3" s="64" t="s">
        <v>261</v>
      </c>
      <c r="K3" s="70" t="s">
        <v>246</v>
      </c>
      <c r="L3" s="70"/>
      <c r="M3" s="70" t="s">
        <v>262</v>
      </c>
      <c r="N3" s="70" t="s">
        <v>263</v>
      </c>
      <c r="O3" s="70" t="s">
        <v>264</v>
      </c>
      <c r="P3" s="70">
        <v>43.0</v>
      </c>
      <c r="Q3" s="64"/>
      <c r="R3" s="64"/>
      <c r="S3" s="64" t="s">
        <v>265</v>
      </c>
      <c r="T3" s="71" t="s">
        <v>266</v>
      </c>
      <c r="U3" s="70" t="s">
        <v>158</v>
      </c>
      <c r="V3" s="71" t="s">
        <v>267</v>
      </c>
      <c r="W3" s="70" t="s">
        <v>174</v>
      </c>
      <c r="X3" s="70">
        <v>5.0</v>
      </c>
      <c r="Y3" s="70">
        <v>28.0</v>
      </c>
      <c r="Z3" s="70">
        <f t="shared" ref="Z3:Z5" si="2">Y3-X3</f>
        <v>23</v>
      </c>
      <c r="AA3" s="72">
        <f t="shared" ref="AA3:AA5" si="3">(Y3-X3)/X3</f>
        <v>4.6</v>
      </c>
      <c r="AB3" s="70">
        <v>28.0</v>
      </c>
      <c r="AC3" s="70">
        <v>45.0</v>
      </c>
      <c r="AD3" s="70">
        <f t="shared" ref="AD3:AD5" si="4">AC3-AB3</f>
        <v>17</v>
      </c>
      <c r="AE3" s="72">
        <f t="shared" ref="AE3:AE5" si="5">(AC3-AB3)/AB3</f>
        <v>0.6071428571</v>
      </c>
      <c r="AF3" s="70">
        <v>86.0</v>
      </c>
      <c r="AG3" s="70">
        <v>91.0</v>
      </c>
      <c r="AH3" s="70">
        <f t="shared" ref="AH3:AH5" si="6">AG3-AF3</f>
        <v>5</v>
      </c>
      <c r="AI3" s="72">
        <f t="shared" ref="AI3:AI5" si="7">(AG3-AF3)/AF3</f>
        <v>0.05813953488</v>
      </c>
      <c r="AJ3" s="70">
        <v>66.0</v>
      </c>
      <c r="AK3" s="70">
        <v>73.0</v>
      </c>
      <c r="AL3" s="70">
        <f t="shared" ref="AL3:AL5" si="8">AK3-AJ3</f>
        <v>7</v>
      </c>
      <c r="AM3" s="72">
        <f t="shared" ref="AM3:AM5" si="9">(AK3-AJ3)/AJ3</f>
        <v>0.1060606061</v>
      </c>
      <c r="AN3" s="70">
        <v>76.0</v>
      </c>
      <c r="AO3" s="70">
        <v>84.0</v>
      </c>
      <c r="AP3" s="70">
        <f t="shared" ref="AP3:AP5" si="10">AO3-AN3</f>
        <v>8</v>
      </c>
      <c r="AQ3" s="72">
        <f t="shared" ref="AQ3:AQ5" si="11">(AO3-AN3)/AN3</f>
        <v>0.1052631579</v>
      </c>
      <c r="AR3" s="70">
        <v>70.0</v>
      </c>
      <c r="AS3" s="70">
        <v>73.0</v>
      </c>
      <c r="AT3" s="70">
        <f t="shared" ref="AT3:AT5" si="12">AS3-AR3</f>
        <v>3</v>
      </c>
      <c r="AU3" s="72">
        <f t="shared" ref="AU3:AU5" si="13">(AS3-AR3)/AR3</f>
        <v>0.04285714286</v>
      </c>
      <c r="AV3" s="70"/>
      <c r="AW3" s="70"/>
      <c r="AX3" s="70"/>
      <c r="AY3" s="70"/>
      <c r="AZ3" s="70">
        <v>78.0</v>
      </c>
      <c r="BA3" s="70">
        <v>81.0</v>
      </c>
      <c r="BB3" s="70">
        <f t="shared" ref="BB3:BB13" si="14">BA3-AZ3</f>
        <v>3</v>
      </c>
      <c r="BC3" s="73">
        <v>0.325</v>
      </c>
      <c r="BD3" s="74">
        <v>0.854</v>
      </c>
      <c r="BE3" s="70"/>
      <c r="BF3" s="72">
        <v>0.89</v>
      </c>
      <c r="BG3" s="70">
        <v>5.05</v>
      </c>
      <c r="BH3" s="70"/>
      <c r="BI3" s="72">
        <v>0.82</v>
      </c>
      <c r="BJ3" s="70">
        <v>3.09</v>
      </c>
      <c r="BK3" s="75">
        <f>(BL3*100)/(100+45)</f>
        <v>1.724137931</v>
      </c>
      <c r="BL3" s="70">
        <v>2.5</v>
      </c>
      <c r="BM3" s="72">
        <v>0.45</v>
      </c>
      <c r="BN3" s="64">
        <f t="shared" si="1"/>
        <v>107.5</v>
      </c>
      <c r="BO3" s="64"/>
      <c r="BP3" s="64"/>
      <c r="BQ3" s="64"/>
      <c r="BR3" s="64"/>
      <c r="BS3" s="64" t="s">
        <v>268</v>
      </c>
      <c r="BT3" s="70">
        <v>1.0</v>
      </c>
      <c r="BU3" s="70">
        <v>3.0</v>
      </c>
      <c r="BV3" s="64" t="s">
        <v>253</v>
      </c>
      <c r="BW3" s="65"/>
      <c r="BX3" s="64"/>
      <c r="BY3" s="64" t="s">
        <v>269</v>
      </c>
      <c r="BZ3" s="64" t="s">
        <v>150</v>
      </c>
      <c r="CA3" s="66" t="s">
        <v>270</v>
      </c>
      <c r="CB3" s="66" t="s">
        <v>271</v>
      </c>
      <c r="CC3" s="66" t="s">
        <v>255</v>
      </c>
    </row>
    <row r="4" ht="15.75" customHeight="1">
      <c r="A4" s="67">
        <v>2021.0</v>
      </c>
      <c r="B4" s="70" t="s">
        <v>239</v>
      </c>
      <c r="C4" s="70" t="s">
        <v>272</v>
      </c>
      <c r="D4" s="70"/>
      <c r="E4" s="70" t="s">
        <v>241</v>
      </c>
      <c r="F4" s="70" t="s">
        <v>242</v>
      </c>
      <c r="G4" s="70" t="s">
        <v>273</v>
      </c>
      <c r="H4" s="70" t="s">
        <v>274</v>
      </c>
      <c r="I4" s="70" t="s">
        <v>274</v>
      </c>
      <c r="J4" s="64" t="s">
        <v>275</v>
      </c>
      <c r="K4" s="70" t="s">
        <v>246</v>
      </c>
      <c r="L4" s="70"/>
      <c r="M4" s="70" t="s">
        <v>276</v>
      </c>
      <c r="N4" s="70" t="s">
        <v>277</v>
      </c>
      <c r="O4" s="70" t="s">
        <v>249</v>
      </c>
      <c r="P4" s="70">
        <v>20.0</v>
      </c>
      <c r="Q4" s="64"/>
      <c r="R4" s="64"/>
      <c r="S4" s="64" t="s">
        <v>278</v>
      </c>
      <c r="T4" s="76" t="s">
        <v>279</v>
      </c>
      <c r="U4" s="70" t="s">
        <v>174</v>
      </c>
      <c r="V4" s="76" t="s">
        <v>280</v>
      </c>
      <c r="W4" s="70" t="s">
        <v>174</v>
      </c>
      <c r="X4" s="70">
        <v>8.0</v>
      </c>
      <c r="Y4" s="70">
        <v>21.0</v>
      </c>
      <c r="Z4" s="70">
        <f t="shared" si="2"/>
        <v>13</v>
      </c>
      <c r="AA4" s="72">
        <f t="shared" si="3"/>
        <v>1.625</v>
      </c>
      <c r="AB4" s="70">
        <v>84.0</v>
      </c>
      <c r="AC4" s="70">
        <v>84.0</v>
      </c>
      <c r="AD4" s="70">
        <f t="shared" si="4"/>
        <v>0</v>
      </c>
      <c r="AE4" s="72">
        <f t="shared" si="5"/>
        <v>0</v>
      </c>
      <c r="AF4" s="70">
        <v>96.0</v>
      </c>
      <c r="AG4" s="70">
        <v>100.0</v>
      </c>
      <c r="AH4" s="70">
        <f t="shared" si="6"/>
        <v>4</v>
      </c>
      <c r="AI4" s="72">
        <f t="shared" si="7"/>
        <v>0.04166666667</v>
      </c>
      <c r="AJ4" s="70">
        <v>51.0</v>
      </c>
      <c r="AK4" s="70">
        <v>66.0</v>
      </c>
      <c r="AL4" s="70">
        <f t="shared" si="8"/>
        <v>15</v>
      </c>
      <c r="AM4" s="72">
        <f t="shared" si="9"/>
        <v>0.2941176471</v>
      </c>
      <c r="AN4" s="70">
        <v>97.0</v>
      </c>
      <c r="AO4" s="70">
        <v>95.0</v>
      </c>
      <c r="AP4" s="70">
        <f t="shared" si="10"/>
        <v>-2</v>
      </c>
      <c r="AQ4" s="72">
        <f t="shared" si="11"/>
        <v>-0.0206185567</v>
      </c>
      <c r="AR4" s="70">
        <v>90.0</v>
      </c>
      <c r="AS4" s="70">
        <v>89.0</v>
      </c>
      <c r="AT4" s="70">
        <f t="shared" si="12"/>
        <v>-1</v>
      </c>
      <c r="AU4" s="72">
        <f t="shared" si="13"/>
        <v>-0.01111111111</v>
      </c>
      <c r="AV4" s="70"/>
      <c r="AW4" s="70"/>
      <c r="AX4" s="70"/>
      <c r="AY4" s="70"/>
      <c r="AZ4" s="70">
        <v>86.0</v>
      </c>
      <c r="BA4" s="70">
        <v>91.0</v>
      </c>
      <c r="BB4" s="70">
        <f t="shared" si="14"/>
        <v>5</v>
      </c>
      <c r="BC4" s="73">
        <v>0.387</v>
      </c>
      <c r="BD4" s="74">
        <v>0.882</v>
      </c>
      <c r="BE4" s="70"/>
      <c r="BF4" s="72">
        <v>0.91</v>
      </c>
      <c r="BG4" s="70">
        <v>6.5</v>
      </c>
      <c r="BH4" s="70"/>
      <c r="BI4" s="72">
        <v>0.85</v>
      </c>
      <c r="BJ4" s="70">
        <v>3.2</v>
      </c>
      <c r="BK4" s="75">
        <f>(BL4*100)/(100+60)</f>
        <v>2.15625</v>
      </c>
      <c r="BL4" s="70">
        <v>3.45</v>
      </c>
      <c r="BM4" s="72">
        <v>0.6</v>
      </c>
      <c r="BN4" s="64">
        <f t="shared" si="1"/>
        <v>69</v>
      </c>
      <c r="BO4" s="64"/>
      <c r="BP4" s="64"/>
      <c r="BQ4" s="64"/>
      <c r="BR4" s="64"/>
      <c r="BS4" s="64" t="s">
        <v>281</v>
      </c>
      <c r="BT4" s="70">
        <v>1.0</v>
      </c>
      <c r="BU4" s="70">
        <v>3.0</v>
      </c>
      <c r="BV4" s="64" t="s">
        <v>253</v>
      </c>
      <c r="BW4" s="65"/>
      <c r="BX4" s="64"/>
      <c r="BY4" s="64" t="s">
        <v>269</v>
      </c>
      <c r="BZ4" s="64" t="s">
        <v>150</v>
      </c>
      <c r="CA4" s="66" t="s">
        <v>270</v>
      </c>
      <c r="CB4" s="66" t="s">
        <v>271</v>
      </c>
      <c r="CC4" s="66" t="s">
        <v>255</v>
      </c>
    </row>
    <row r="5" ht="15.75" customHeight="1">
      <c r="A5" s="67">
        <v>2021.0</v>
      </c>
      <c r="B5" s="70" t="s">
        <v>239</v>
      </c>
      <c r="C5" s="70" t="s">
        <v>282</v>
      </c>
      <c r="D5" s="70"/>
      <c r="E5" s="70" t="s">
        <v>283</v>
      </c>
      <c r="F5" s="70" t="s">
        <v>284</v>
      </c>
      <c r="G5" s="70" t="s">
        <v>285</v>
      </c>
      <c r="H5" s="70" t="s">
        <v>286</v>
      </c>
      <c r="I5" s="70" t="s">
        <v>286</v>
      </c>
      <c r="J5" s="64" t="s">
        <v>287</v>
      </c>
      <c r="K5" s="70" t="s">
        <v>246</v>
      </c>
      <c r="L5" s="70"/>
      <c r="M5" s="70" t="s">
        <v>288</v>
      </c>
      <c r="N5" s="70" t="s">
        <v>289</v>
      </c>
      <c r="O5" s="70" t="s">
        <v>249</v>
      </c>
      <c r="P5" s="70">
        <v>22.0</v>
      </c>
      <c r="Q5" s="64"/>
      <c r="R5" s="64"/>
      <c r="S5" s="64" t="s">
        <v>290</v>
      </c>
      <c r="T5" s="71" t="s">
        <v>291</v>
      </c>
      <c r="U5" s="70" t="s">
        <v>158</v>
      </c>
      <c r="V5" s="76" t="s">
        <v>292</v>
      </c>
      <c r="W5" s="70" t="s">
        <v>174</v>
      </c>
      <c r="X5" s="70">
        <v>4.0</v>
      </c>
      <c r="Y5" s="70">
        <v>35.0</v>
      </c>
      <c r="Z5" s="70">
        <f t="shared" si="2"/>
        <v>31</v>
      </c>
      <c r="AA5" s="72">
        <f t="shared" si="3"/>
        <v>7.75</v>
      </c>
      <c r="AB5" s="70">
        <v>71.0</v>
      </c>
      <c r="AC5" s="70">
        <v>82.0</v>
      </c>
      <c r="AD5" s="70">
        <f t="shared" si="4"/>
        <v>11</v>
      </c>
      <c r="AE5" s="72">
        <f t="shared" si="5"/>
        <v>0.1549295775</v>
      </c>
      <c r="AF5" s="70">
        <v>91.0</v>
      </c>
      <c r="AG5" s="70">
        <v>92.0</v>
      </c>
      <c r="AH5" s="70">
        <f t="shared" si="6"/>
        <v>1</v>
      </c>
      <c r="AI5" s="72">
        <f t="shared" si="7"/>
        <v>0.01098901099</v>
      </c>
      <c r="AJ5" s="70">
        <v>72.0</v>
      </c>
      <c r="AK5" s="70">
        <v>76.0</v>
      </c>
      <c r="AL5" s="70">
        <f t="shared" si="8"/>
        <v>4</v>
      </c>
      <c r="AM5" s="72">
        <f t="shared" si="9"/>
        <v>0.05555555556</v>
      </c>
      <c r="AN5" s="70">
        <v>93.0</v>
      </c>
      <c r="AO5" s="70">
        <v>94.0</v>
      </c>
      <c r="AP5" s="70">
        <f t="shared" si="10"/>
        <v>1</v>
      </c>
      <c r="AQ5" s="72">
        <f t="shared" si="11"/>
        <v>0.01075268817</v>
      </c>
      <c r="AR5" s="70">
        <v>89.0</v>
      </c>
      <c r="AS5" s="70">
        <v>88.0</v>
      </c>
      <c r="AT5" s="70">
        <f t="shared" si="12"/>
        <v>-1</v>
      </c>
      <c r="AU5" s="72">
        <f t="shared" si="13"/>
        <v>-0.01123595506</v>
      </c>
      <c r="AV5" s="70"/>
      <c r="AW5" s="70"/>
      <c r="AX5" s="70"/>
      <c r="AY5" s="70"/>
      <c r="AZ5" s="70">
        <v>87.0</v>
      </c>
      <c r="BA5" s="70">
        <v>91.0</v>
      </c>
      <c r="BB5" s="70">
        <f t="shared" si="14"/>
        <v>4</v>
      </c>
      <c r="BC5" s="73">
        <v>0.402</v>
      </c>
      <c r="BD5" s="74">
        <v>0.859</v>
      </c>
      <c r="BE5" s="70"/>
      <c r="BF5" s="72">
        <v>0.9</v>
      </c>
      <c r="BG5" s="70">
        <v>7.2</v>
      </c>
      <c r="BH5" s="70"/>
      <c r="BI5" s="72">
        <v>0.81</v>
      </c>
      <c r="BJ5" s="70">
        <v>2.9</v>
      </c>
      <c r="BK5" s="75">
        <f>(BL5*100)/(100+48)</f>
        <v>2.209459459</v>
      </c>
      <c r="BL5" s="70">
        <v>3.27</v>
      </c>
      <c r="BM5" s="72">
        <v>0.48</v>
      </c>
      <c r="BN5" s="64">
        <f t="shared" si="1"/>
        <v>71.94</v>
      </c>
      <c r="BO5" s="64"/>
      <c r="BP5" s="64"/>
      <c r="BQ5" s="64"/>
      <c r="BR5" s="64"/>
      <c r="BS5" s="64" t="s">
        <v>268</v>
      </c>
      <c r="BT5" s="70">
        <v>1.0</v>
      </c>
      <c r="BU5" s="70">
        <v>2.0</v>
      </c>
      <c r="BV5" s="64" t="s">
        <v>253</v>
      </c>
      <c r="BW5" s="65"/>
      <c r="BX5" s="64"/>
      <c r="BY5" s="64" t="s">
        <v>269</v>
      </c>
      <c r="BZ5" s="64" t="s">
        <v>150</v>
      </c>
      <c r="CA5" s="66" t="s">
        <v>270</v>
      </c>
      <c r="CB5" s="66" t="s">
        <v>271</v>
      </c>
      <c r="CC5" s="66" t="s">
        <v>255</v>
      </c>
    </row>
    <row r="6" ht="15.75" customHeight="1">
      <c r="A6" s="67">
        <v>2021.0</v>
      </c>
      <c r="B6" s="70" t="s">
        <v>239</v>
      </c>
      <c r="C6" s="70" t="s">
        <v>293</v>
      </c>
      <c r="D6" s="70"/>
      <c r="E6" s="70" t="s">
        <v>294</v>
      </c>
      <c r="F6" s="70" t="s">
        <v>295</v>
      </c>
      <c r="G6" s="70" t="s">
        <v>296</v>
      </c>
      <c r="H6" s="70" t="s">
        <v>297</v>
      </c>
      <c r="I6" s="70" t="s">
        <v>297</v>
      </c>
      <c r="J6" s="64" t="s">
        <v>298</v>
      </c>
      <c r="K6" s="70" t="s">
        <v>246</v>
      </c>
      <c r="L6" s="70"/>
      <c r="M6" s="70" t="s">
        <v>299</v>
      </c>
      <c r="N6" s="70" t="s">
        <v>300</v>
      </c>
      <c r="O6" s="70" t="s">
        <v>301</v>
      </c>
      <c r="P6" s="70">
        <v>49.0</v>
      </c>
      <c r="Q6" s="64"/>
      <c r="R6" s="64"/>
      <c r="S6" s="64" t="s">
        <v>302</v>
      </c>
      <c r="T6" s="64"/>
      <c r="U6" s="70"/>
      <c r="V6" s="71" t="s">
        <v>303</v>
      </c>
      <c r="W6" s="70" t="s">
        <v>158</v>
      </c>
      <c r="X6" s="70"/>
      <c r="Y6" s="70">
        <v>52.0</v>
      </c>
      <c r="Z6" s="70"/>
      <c r="AA6" s="70"/>
      <c r="AB6" s="70"/>
      <c r="AC6" s="70">
        <v>88.0</v>
      </c>
      <c r="AD6" s="70"/>
      <c r="AE6" s="70"/>
      <c r="AF6" s="70"/>
      <c r="AG6" s="70">
        <v>98.0</v>
      </c>
      <c r="AH6" s="70"/>
      <c r="AI6" s="70"/>
      <c r="AJ6" s="70"/>
      <c r="AK6" s="70">
        <v>74.0</v>
      </c>
      <c r="AL6" s="70"/>
      <c r="AM6" s="70"/>
      <c r="AN6" s="70"/>
      <c r="AO6" s="70">
        <v>94.0</v>
      </c>
      <c r="AP6" s="70"/>
      <c r="AQ6" s="70"/>
      <c r="AR6" s="70"/>
      <c r="AS6" s="70">
        <v>91.0</v>
      </c>
      <c r="AT6" s="70"/>
      <c r="AU6" s="70"/>
      <c r="AV6" s="70"/>
      <c r="AW6" s="70"/>
      <c r="AX6" s="70"/>
      <c r="AY6" s="70"/>
      <c r="AZ6" s="70"/>
      <c r="BA6" s="70">
        <v>94.0</v>
      </c>
      <c r="BB6" s="70">
        <f t="shared" si="14"/>
        <v>94</v>
      </c>
      <c r="BC6" s="73">
        <v>0.358</v>
      </c>
      <c r="BD6" s="74">
        <v>0.879</v>
      </c>
      <c r="BE6" s="70"/>
      <c r="BF6" s="72">
        <v>0.93</v>
      </c>
      <c r="BG6" s="70">
        <v>5.2</v>
      </c>
      <c r="BH6" s="70"/>
      <c r="BI6" s="72">
        <v>0.83</v>
      </c>
      <c r="BJ6" s="70">
        <v>3.8</v>
      </c>
      <c r="BK6" s="75">
        <f>(BL6*100)/(100+32)</f>
        <v>1.265151515</v>
      </c>
      <c r="BL6" s="70">
        <v>1.67</v>
      </c>
      <c r="BM6" s="72">
        <v>0.32</v>
      </c>
      <c r="BN6" s="64">
        <f t="shared" si="1"/>
        <v>81.83</v>
      </c>
      <c r="BO6" s="64"/>
      <c r="BP6" s="64"/>
      <c r="BQ6" s="64"/>
      <c r="BR6" s="64"/>
      <c r="BS6" s="64" t="s">
        <v>268</v>
      </c>
      <c r="BT6" s="70">
        <v>1.0</v>
      </c>
      <c r="BU6" s="70">
        <v>1.0</v>
      </c>
      <c r="BV6" s="64" t="s">
        <v>253</v>
      </c>
      <c r="BW6" s="65"/>
      <c r="BX6" s="64"/>
      <c r="BY6" s="64"/>
      <c r="BZ6" s="64" t="s">
        <v>304</v>
      </c>
      <c r="CA6" s="66" t="s">
        <v>305</v>
      </c>
      <c r="CB6" s="66" t="s">
        <v>271</v>
      </c>
      <c r="CC6" s="66" t="s">
        <v>255</v>
      </c>
    </row>
    <row r="7" ht="15.75" customHeight="1">
      <c r="A7" s="67">
        <v>2021.0</v>
      </c>
      <c r="B7" s="70" t="s">
        <v>239</v>
      </c>
      <c r="C7" s="70" t="s">
        <v>306</v>
      </c>
      <c r="D7" s="70"/>
      <c r="E7" s="70" t="s">
        <v>307</v>
      </c>
      <c r="F7" s="70" t="s">
        <v>242</v>
      </c>
      <c r="G7" s="70" t="s">
        <v>308</v>
      </c>
      <c r="H7" s="70" t="s">
        <v>309</v>
      </c>
      <c r="I7" s="70" t="s">
        <v>309</v>
      </c>
      <c r="J7" s="64" t="s">
        <v>310</v>
      </c>
      <c r="K7" s="70" t="s">
        <v>246</v>
      </c>
      <c r="L7" s="70"/>
      <c r="M7" s="70" t="s">
        <v>311</v>
      </c>
      <c r="N7" s="70" t="s">
        <v>312</v>
      </c>
      <c r="O7" s="70" t="s">
        <v>313</v>
      </c>
      <c r="P7" s="70">
        <v>33.0</v>
      </c>
      <c r="Q7" s="64"/>
      <c r="R7" s="64"/>
      <c r="S7" s="64" t="s">
        <v>314</v>
      </c>
      <c r="T7" s="71" t="s">
        <v>315</v>
      </c>
      <c r="U7" s="70" t="s">
        <v>158</v>
      </c>
      <c r="V7" s="76" t="s">
        <v>316</v>
      </c>
      <c r="W7" s="70" t="s">
        <v>174</v>
      </c>
      <c r="X7" s="70">
        <v>4.0</v>
      </c>
      <c r="Y7" s="70">
        <v>25.0</v>
      </c>
      <c r="Z7" s="70">
        <f t="shared" ref="Z7:Z13" si="15">Y7-X7</f>
        <v>21</v>
      </c>
      <c r="AA7" s="72">
        <f t="shared" ref="AA7:AA13" si="16">(Y7-X7)/X7</f>
        <v>5.25</v>
      </c>
      <c r="AB7" s="70">
        <v>72.0</v>
      </c>
      <c r="AC7" s="70">
        <v>85.0</v>
      </c>
      <c r="AD7" s="70">
        <f t="shared" ref="AD7:AD13" si="17">AC7-AB7</f>
        <v>13</v>
      </c>
      <c r="AE7" s="72">
        <f t="shared" ref="AE7:AE13" si="18">(AC7-AB7)/AB7</f>
        <v>0.1805555556</v>
      </c>
      <c r="AF7" s="70">
        <v>94.0</v>
      </c>
      <c r="AG7" s="70">
        <v>95.0</v>
      </c>
      <c r="AH7" s="70">
        <f t="shared" ref="AH7:AH13" si="19">AG7-AF7</f>
        <v>1</v>
      </c>
      <c r="AI7" s="72">
        <f t="shared" ref="AI7:AI13" si="20">(AG7-AF7)/AF7</f>
        <v>0.01063829787</v>
      </c>
      <c r="AJ7" s="70">
        <v>61.0</v>
      </c>
      <c r="AK7" s="70">
        <v>65.0</v>
      </c>
      <c r="AL7" s="70">
        <f t="shared" ref="AL7:AL13" si="21">AK7-AJ7</f>
        <v>4</v>
      </c>
      <c r="AM7" s="72">
        <f t="shared" ref="AM7:AM13" si="22">(AK7-AJ7)/AJ7</f>
        <v>0.06557377049</v>
      </c>
      <c r="AN7" s="70">
        <v>85.0</v>
      </c>
      <c r="AO7" s="70">
        <v>91.0</v>
      </c>
      <c r="AP7" s="70">
        <f t="shared" ref="AP7:AP13" si="23">AO7-AN7</f>
        <v>6</v>
      </c>
      <c r="AQ7" s="72">
        <f t="shared" ref="AQ7:AQ13" si="24">(AO7-AN7)/AN7</f>
        <v>0.07058823529</v>
      </c>
      <c r="AR7" s="70">
        <v>85.0</v>
      </c>
      <c r="AS7" s="70">
        <v>94.0</v>
      </c>
      <c r="AT7" s="70">
        <f t="shared" ref="AT7:AT13" si="25">AS7-AR7</f>
        <v>9</v>
      </c>
      <c r="AU7" s="72">
        <f t="shared" ref="AU7:AU13" si="26">(AS7-AR7)/AR7</f>
        <v>0.1058823529</v>
      </c>
      <c r="AV7" s="70"/>
      <c r="AW7" s="70"/>
      <c r="AX7" s="70"/>
      <c r="AY7" s="70"/>
      <c r="AZ7" s="70">
        <v>84.0</v>
      </c>
      <c r="BA7" s="70">
        <v>90.0</v>
      </c>
      <c r="BB7" s="70">
        <f t="shared" si="14"/>
        <v>6</v>
      </c>
      <c r="BC7" s="70">
        <v>38.35</v>
      </c>
      <c r="BD7" s="74">
        <v>0.796</v>
      </c>
      <c r="BE7" s="70"/>
      <c r="BF7" s="72">
        <v>0.92</v>
      </c>
      <c r="BG7" s="70">
        <v>5.6</v>
      </c>
      <c r="BH7" s="70"/>
      <c r="BI7" s="72">
        <v>0.82</v>
      </c>
      <c r="BJ7" s="70">
        <v>4.0</v>
      </c>
      <c r="BK7" s="75">
        <f>(BL7*100)/(100+38)</f>
        <v>2.391304348</v>
      </c>
      <c r="BL7" s="70">
        <v>3.3</v>
      </c>
      <c r="BM7" s="72">
        <v>0.38</v>
      </c>
      <c r="BN7" s="64">
        <f t="shared" si="1"/>
        <v>108.9</v>
      </c>
      <c r="BO7" s="64"/>
      <c r="BP7" s="64"/>
      <c r="BQ7" s="64"/>
      <c r="BR7" s="64"/>
      <c r="BS7" s="77" t="s">
        <v>317</v>
      </c>
      <c r="BT7" s="70">
        <v>1.0</v>
      </c>
      <c r="BU7" s="70">
        <v>5.0</v>
      </c>
      <c r="BV7" s="64" t="s">
        <v>253</v>
      </c>
      <c r="BW7" s="65"/>
      <c r="BX7" s="64"/>
      <c r="BY7" s="64" t="s">
        <v>269</v>
      </c>
      <c r="BZ7" s="64" t="s">
        <v>150</v>
      </c>
      <c r="CA7" s="66" t="s">
        <v>270</v>
      </c>
      <c r="CB7" s="66" t="s">
        <v>271</v>
      </c>
      <c r="CC7" s="66" t="s">
        <v>255</v>
      </c>
    </row>
    <row r="8" ht="15.75" customHeight="1">
      <c r="A8" s="67">
        <v>2021.0</v>
      </c>
      <c r="B8" s="70" t="s">
        <v>239</v>
      </c>
      <c r="C8" s="70" t="s">
        <v>282</v>
      </c>
      <c r="D8" s="70"/>
      <c r="E8" s="70" t="s">
        <v>318</v>
      </c>
      <c r="F8" s="70" t="s">
        <v>295</v>
      </c>
      <c r="G8" s="70" t="s">
        <v>319</v>
      </c>
      <c r="H8" s="70" t="s">
        <v>320</v>
      </c>
      <c r="I8" s="70" t="s">
        <v>320</v>
      </c>
      <c r="J8" s="64" t="s">
        <v>321</v>
      </c>
      <c r="K8" s="70" t="s">
        <v>246</v>
      </c>
      <c r="L8" s="70"/>
      <c r="M8" s="70" t="s">
        <v>322</v>
      </c>
      <c r="N8" s="70" t="s">
        <v>323</v>
      </c>
      <c r="O8" s="70" t="s">
        <v>324</v>
      </c>
      <c r="P8" s="70">
        <v>40.0</v>
      </c>
      <c r="Q8" s="64"/>
      <c r="R8" s="64"/>
      <c r="S8" s="64" t="s">
        <v>325</v>
      </c>
      <c r="T8" s="76" t="s">
        <v>326</v>
      </c>
      <c r="U8" s="70" t="s">
        <v>158</v>
      </c>
      <c r="V8" s="76" t="s">
        <v>327</v>
      </c>
      <c r="W8" s="70" t="s">
        <v>174</v>
      </c>
      <c r="X8" s="70">
        <v>21.0</v>
      </c>
      <c r="Y8" s="70">
        <v>49.0</v>
      </c>
      <c r="Z8" s="70">
        <f t="shared" si="15"/>
        <v>28</v>
      </c>
      <c r="AA8" s="72">
        <f t="shared" si="16"/>
        <v>1.333333333</v>
      </c>
      <c r="AB8" s="70">
        <v>87.0</v>
      </c>
      <c r="AC8" s="70">
        <v>92.0</v>
      </c>
      <c r="AD8" s="70">
        <f t="shared" si="17"/>
        <v>5</v>
      </c>
      <c r="AE8" s="72">
        <f t="shared" si="18"/>
        <v>0.05747126437</v>
      </c>
      <c r="AF8" s="70">
        <v>97.0</v>
      </c>
      <c r="AG8" s="70">
        <v>100.0</v>
      </c>
      <c r="AH8" s="70">
        <f t="shared" si="19"/>
        <v>3</v>
      </c>
      <c r="AI8" s="72">
        <f t="shared" si="20"/>
        <v>0.03092783505</v>
      </c>
      <c r="AJ8" s="70">
        <v>82.0</v>
      </c>
      <c r="AK8" s="70">
        <v>90.0</v>
      </c>
      <c r="AL8" s="70">
        <f t="shared" si="21"/>
        <v>8</v>
      </c>
      <c r="AM8" s="72">
        <f t="shared" si="22"/>
        <v>0.09756097561</v>
      </c>
      <c r="AN8" s="70">
        <v>92.0</v>
      </c>
      <c r="AO8" s="70">
        <v>96.0</v>
      </c>
      <c r="AP8" s="70">
        <f t="shared" si="23"/>
        <v>4</v>
      </c>
      <c r="AQ8" s="72">
        <f t="shared" si="24"/>
        <v>0.04347826087</v>
      </c>
      <c r="AR8" s="70">
        <v>85.0</v>
      </c>
      <c r="AS8" s="70">
        <v>90.0</v>
      </c>
      <c r="AT8" s="70">
        <f t="shared" si="25"/>
        <v>5</v>
      </c>
      <c r="AU8" s="72">
        <f t="shared" si="26"/>
        <v>0.05882352941</v>
      </c>
      <c r="AV8" s="70"/>
      <c r="AW8" s="70"/>
      <c r="AX8" s="70"/>
      <c r="AY8" s="70"/>
      <c r="AZ8" s="70">
        <v>91.0</v>
      </c>
      <c r="BA8" s="70">
        <v>97.0</v>
      </c>
      <c r="BB8" s="70">
        <f t="shared" si="14"/>
        <v>6</v>
      </c>
      <c r="BC8" s="73">
        <v>0.382</v>
      </c>
      <c r="BD8" s="78">
        <v>0.85</v>
      </c>
      <c r="BE8" s="70"/>
      <c r="BF8" s="72">
        <v>0.9</v>
      </c>
      <c r="BG8" s="70">
        <v>5.7</v>
      </c>
      <c r="BH8" s="70"/>
      <c r="BI8" s="72">
        <v>0.8</v>
      </c>
      <c r="BJ8" s="70">
        <v>3.8</v>
      </c>
      <c r="BK8" s="75">
        <f>(BL8*100)/(100+56)</f>
        <v>1.666666667</v>
      </c>
      <c r="BL8" s="70">
        <v>2.6</v>
      </c>
      <c r="BM8" s="72">
        <v>0.56</v>
      </c>
      <c r="BN8" s="64">
        <f t="shared" si="1"/>
        <v>104</v>
      </c>
      <c r="BO8" s="64"/>
      <c r="BP8" s="64"/>
      <c r="BQ8" s="64"/>
      <c r="BR8" s="64"/>
      <c r="BS8" s="64" t="s">
        <v>268</v>
      </c>
      <c r="BT8" s="70">
        <v>1.0</v>
      </c>
      <c r="BU8" s="70">
        <v>1.0</v>
      </c>
      <c r="BV8" s="64" t="s">
        <v>253</v>
      </c>
      <c r="BW8" s="65"/>
      <c r="BX8" s="64"/>
      <c r="BY8" s="64" t="s">
        <v>269</v>
      </c>
      <c r="BZ8" s="64" t="s">
        <v>150</v>
      </c>
      <c r="CA8" s="66" t="s">
        <v>270</v>
      </c>
      <c r="CB8" s="66" t="s">
        <v>271</v>
      </c>
      <c r="CC8" s="66" t="s">
        <v>255</v>
      </c>
    </row>
    <row r="9" ht="15.75" customHeight="1">
      <c r="A9" s="67">
        <v>2021.0</v>
      </c>
      <c r="B9" s="70" t="s">
        <v>239</v>
      </c>
      <c r="C9" s="70" t="s">
        <v>282</v>
      </c>
      <c r="D9" s="70"/>
      <c r="E9" s="70" t="s">
        <v>328</v>
      </c>
      <c r="F9" s="70" t="s">
        <v>295</v>
      </c>
      <c r="G9" s="70" t="s">
        <v>329</v>
      </c>
      <c r="H9" s="70" t="s">
        <v>330</v>
      </c>
      <c r="I9" s="70" t="s">
        <v>330</v>
      </c>
      <c r="J9" s="64" t="s">
        <v>331</v>
      </c>
      <c r="K9" s="64" t="s">
        <v>332</v>
      </c>
      <c r="L9" s="64" t="s">
        <v>333</v>
      </c>
      <c r="M9" s="70" t="s">
        <v>334</v>
      </c>
      <c r="N9" s="70" t="s">
        <v>335</v>
      </c>
      <c r="O9" s="70" t="s">
        <v>301</v>
      </c>
      <c r="P9" s="70">
        <v>57.0</v>
      </c>
      <c r="Q9" s="64"/>
      <c r="R9" s="64"/>
      <c r="S9" s="64" t="s">
        <v>336</v>
      </c>
      <c r="T9" s="71" t="s">
        <v>337</v>
      </c>
      <c r="U9" s="70" t="s">
        <v>158</v>
      </c>
      <c r="V9" s="71" t="s">
        <v>338</v>
      </c>
      <c r="W9" s="70" t="s">
        <v>158</v>
      </c>
      <c r="X9" s="70">
        <v>48.0</v>
      </c>
      <c r="Y9" s="70">
        <v>73.0</v>
      </c>
      <c r="Z9" s="70">
        <f t="shared" si="15"/>
        <v>25</v>
      </c>
      <c r="AA9" s="72">
        <f t="shared" si="16"/>
        <v>0.5208333333</v>
      </c>
      <c r="AB9" s="70">
        <v>93.0</v>
      </c>
      <c r="AC9" s="70">
        <v>98.0</v>
      </c>
      <c r="AD9" s="70">
        <f t="shared" si="17"/>
        <v>5</v>
      </c>
      <c r="AE9" s="72">
        <f t="shared" si="18"/>
        <v>0.05376344086</v>
      </c>
      <c r="AF9" s="70">
        <v>98.0</v>
      </c>
      <c r="AG9" s="70">
        <v>100.0</v>
      </c>
      <c r="AH9" s="70">
        <f t="shared" si="19"/>
        <v>2</v>
      </c>
      <c r="AI9" s="72">
        <f t="shared" si="20"/>
        <v>0.02040816327</v>
      </c>
      <c r="AJ9" s="70">
        <v>82.0</v>
      </c>
      <c r="AK9" s="70">
        <v>93.0</v>
      </c>
      <c r="AL9" s="70">
        <f t="shared" si="21"/>
        <v>11</v>
      </c>
      <c r="AM9" s="72">
        <f t="shared" si="22"/>
        <v>0.1341463415</v>
      </c>
      <c r="AN9" s="70">
        <v>88.0</v>
      </c>
      <c r="AO9" s="70">
        <v>95.0</v>
      </c>
      <c r="AP9" s="70">
        <f t="shared" si="23"/>
        <v>7</v>
      </c>
      <c r="AQ9" s="72">
        <f t="shared" si="24"/>
        <v>0.07954545455</v>
      </c>
      <c r="AR9" s="70">
        <v>80.0</v>
      </c>
      <c r="AS9" s="70">
        <v>88.0</v>
      </c>
      <c r="AT9" s="70">
        <f t="shared" si="25"/>
        <v>8</v>
      </c>
      <c r="AU9" s="72">
        <f t="shared" si="26"/>
        <v>0.1</v>
      </c>
      <c r="AV9" s="70"/>
      <c r="AW9" s="70"/>
      <c r="AX9" s="70"/>
      <c r="AY9" s="70"/>
      <c r="AZ9" s="70">
        <v>87.0</v>
      </c>
      <c r="BA9" s="70">
        <v>95.0</v>
      </c>
      <c r="BB9" s="70">
        <f t="shared" si="14"/>
        <v>8</v>
      </c>
      <c r="BC9" s="72">
        <v>0.36</v>
      </c>
      <c r="BD9" s="74">
        <v>0.883</v>
      </c>
      <c r="BE9" s="70"/>
      <c r="BF9" s="72">
        <v>0.92</v>
      </c>
      <c r="BG9" s="70">
        <v>5.6</v>
      </c>
      <c r="BH9" s="70"/>
      <c r="BI9" s="72">
        <v>0.84</v>
      </c>
      <c r="BJ9" s="70">
        <v>3.4</v>
      </c>
      <c r="BK9" s="75">
        <f>(BL9*100)/(100+72)</f>
        <v>0.8720930233</v>
      </c>
      <c r="BL9" s="70">
        <v>1.5</v>
      </c>
      <c r="BM9" s="72">
        <v>0.72</v>
      </c>
      <c r="BN9" s="64">
        <f t="shared" si="1"/>
        <v>85.5</v>
      </c>
      <c r="BO9" s="64"/>
      <c r="BP9" s="64"/>
      <c r="BQ9" s="64"/>
      <c r="BR9" s="64"/>
      <c r="BS9" s="77" t="s">
        <v>317</v>
      </c>
      <c r="BT9" s="70">
        <v>1.0</v>
      </c>
      <c r="BU9" s="70">
        <v>2.0</v>
      </c>
      <c r="BV9" s="64" t="s">
        <v>253</v>
      </c>
      <c r="BW9" s="65"/>
      <c r="BX9" s="64"/>
      <c r="BY9" s="64" t="s">
        <v>269</v>
      </c>
      <c r="BZ9" s="64" t="s">
        <v>150</v>
      </c>
      <c r="CA9" s="66" t="s">
        <v>270</v>
      </c>
      <c r="CB9" s="66" t="s">
        <v>271</v>
      </c>
      <c r="CC9" s="66" t="s">
        <v>255</v>
      </c>
    </row>
    <row r="10" ht="15.75" customHeight="1">
      <c r="A10" s="67">
        <v>2021.0</v>
      </c>
      <c r="B10" s="70" t="s">
        <v>239</v>
      </c>
      <c r="C10" s="70" t="s">
        <v>339</v>
      </c>
      <c r="D10" s="70"/>
      <c r="E10" s="70" t="s">
        <v>340</v>
      </c>
      <c r="F10" s="70" t="s">
        <v>341</v>
      </c>
      <c r="G10" s="70" t="s">
        <v>342</v>
      </c>
      <c r="H10" s="70" t="s">
        <v>343</v>
      </c>
      <c r="I10" s="70" t="s">
        <v>343</v>
      </c>
      <c r="J10" s="64" t="s">
        <v>344</v>
      </c>
      <c r="K10" s="70" t="s">
        <v>246</v>
      </c>
      <c r="L10" s="70"/>
      <c r="M10" s="70" t="s">
        <v>345</v>
      </c>
      <c r="N10" s="70" t="s">
        <v>346</v>
      </c>
      <c r="O10" s="70" t="s">
        <v>301</v>
      </c>
      <c r="P10" s="70">
        <v>21.0</v>
      </c>
      <c r="Q10" s="64"/>
      <c r="R10" s="64"/>
      <c r="S10" s="64" t="s">
        <v>347</v>
      </c>
      <c r="T10" s="71" t="s">
        <v>348</v>
      </c>
      <c r="U10" s="70" t="s">
        <v>158</v>
      </c>
      <c r="V10" s="71" t="s">
        <v>349</v>
      </c>
      <c r="W10" s="70" t="s">
        <v>174</v>
      </c>
      <c r="X10" s="70">
        <v>15.0</v>
      </c>
      <c r="Y10" s="70">
        <v>51.0</v>
      </c>
      <c r="Z10" s="70">
        <f t="shared" si="15"/>
        <v>36</v>
      </c>
      <c r="AA10" s="72">
        <f t="shared" si="16"/>
        <v>2.4</v>
      </c>
      <c r="AB10" s="70">
        <v>80.0</v>
      </c>
      <c r="AC10" s="70">
        <v>86.0</v>
      </c>
      <c r="AD10" s="70">
        <f t="shared" si="17"/>
        <v>6</v>
      </c>
      <c r="AE10" s="72">
        <f t="shared" si="18"/>
        <v>0.075</v>
      </c>
      <c r="AF10" s="70">
        <v>89.0</v>
      </c>
      <c r="AG10" s="70">
        <v>96.0</v>
      </c>
      <c r="AH10" s="70">
        <f t="shared" si="19"/>
        <v>7</v>
      </c>
      <c r="AI10" s="72">
        <f t="shared" si="20"/>
        <v>0.07865168539</v>
      </c>
      <c r="AJ10" s="70">
        <v>68.0</v>
      </c>
      <c r="AK10" s="70">
        <v>75.0</v>
      </c>
      <c r="AL10" s="70">
        <f t="shared" si="21"/>
        <v>7</v>
      </c>
      <c r="AM10" s="72">
        <f t="shared" si="22"/>
        <v>0.1029411765</v>
      </c>
      <c r="AN10" s="70">
        <v>84.0</v>
      </c>
      <c r="AO10" s="70">
        <v>91.0</v>
      </c>
      <c r="AP10" s="70">
        <f t="shared" si="23"/>
        <v>7</v>
      </c>
      <c r="AQ10" s="72">
        <f t="shared" si="24"/>
        <v>0.08333333333</v>
      </c>
      <c r="AR10" s="70">
        <v>83.0</v>
      </c>
      <c r="AS10" s="70">
        <v>84.0</v>
      </c>
      <c r="AT10" s="70">
        <f t="shared" si="25"/>
        <v>1</v>
      </c>
      <c r="AU10" s="72">
        <f t="shared" si="26"/>
        <v>0.01204819277</v>
      </c>
      <c r="AV10" s="70"/>
      <c r="AW10" s="70"/>
      <c r="AX10" s="70"/>
      <c r="AY10" s="70"/>
      <c r="AZ10" s="70">
        <v>78.0</v>
      </c>
      <c r="BA10" s="70">
        <v>87.0</v>
      </c>
      <c r="BB10" s="70">
        <f t="shared" si="14"/>
        <v>9</v>
      </c>
      <c r="BC10" s="72">
        <v>0.35</v>
      </c>
      <c r="BD10" s="74">
        <v>0.862</v>
      </c>
      <c r="BE10" s="70"/>
      <c r="BF10" s="72">
        <v>0.9</v>
      </c>
      <c r="BG10" s="70">
        <v>5.3</v>
      </c>
      <c r="BH10" s="70"/>
      <c r="BI10" s="72">
        <v>0.82</v>
      </c>
      <c r="BJ10" s="70">
        <v>3.5</v>
      </c>
      <c r="BK10" s="75">
        <f>(BL10*100)/(100+31)</f>
        <v>2.290076336</v>
      </c>
      <c r="BL10" s="70">
        <v>3.0</v>
      </c>
      <c r="BM10" s="72">
        <v>0.31</v>
      </c>
      <c r="BN10" s="64">
        <f t="shared" si="1"/>
        <v>63</v>
      </c>
      <c r="BO10" s="64"/>
      <c r="BP10" s="64"/>
      <c r="BQ10" s="64"/>
      <c r="BR10" s="64"/>
      <c r="BS10" s="64" t="s">
        <v>281</v>
      </c>
      <c r="BT10" s="70">
        <v>1.0</v>
      </c>
      <c r="BU10" s="70">
        <v>2.0</v>
      </c>
      <c r="BV10" s="64" t="s">
        <v>253</v>
      </c>
      <c r="BW10" s="65"/>
      <c r="BX10" s="64"/>
      <c r="BY10" s="64" t="s">
        <v>269</v>
      </c>
      <c r="BZ10" s="64" t="s">
        <v>150</v>
      </c>
      <c r="CA10" s="66" t="s">
        <v>270</v>
      </c>
      <c r="CB10" s="66" t="s">
        <v>271</v>
      </c>
      <c r="CC10" s="66" t="s">
        <v>255</v>
      </c>
    </row>
    <row r="11" ht="15.75" customHeight="1">
      <c r="A11" s="67">
        <v>2021.0</v>
      </c>
      <c r="B11" s="70" t="s">
        <v>239</v>
      </c>
      <c r="C11" s="70" t="s">
        <v>272</v>
      </c>
      <c r="D11" s="70"/>
      <c r="E11" s="70" t="s">
        <v>350</v>
      </c>
      <c r="F11" s="70" t="s">
        <v>351</v>
      </c>
      <c r="G11" s="70" t="s">
        <v>352</v>
      </c>
      <c r="H11" s="70" t="s">
        <v>353</v>
      </c>
      <c r="I11" s="70" t="s">
        <v>353</v>
      </c>
      <c r="J11" s="64" t="s">
        <v>354</v>
      </c>
      <c r="K11" s="70" t="s">
        <v>246</v>
      </c>
      <c r="L11" s="70"/>
      <c r="M11" s="70" t="s">
        <v>355</v>
      </c>
      <c r="N11" s="70" t="s">
        <v>356</v>
      </c>
      <c r="O11" s="70" t="s">
        <v>357</v>
      </c>
      <c r="P11" s="70">
        <v>32.0</v>
      </c>
      <c r="Q11" s="64"/>
      <c r="R11" s="64"/>
      <c r="S11" s="64" t="s">
        <v>358</v>
      </c>
      <c r="T11" s="76" t="s">
        <v>359</v>
      </c>
      <c r="U11" s="70" t="s">
        <v>158</v>
      </c>
      <c r="V11" s="76" t="s">
        <v>360</v>
      </c>
      <c r="W11" s="70" t="s">
        <v>174</v>
      </c>
      <c r="X11" s="70">
        <v>8.0</v>
      </c>
      <c r="Y11" s="70">
        <v>40.0</v>
      </c>
      <c r="Z11" s="70">
        <f t="shared" si="15"/>
        <v>32</v>
      </c>
      <c r="AA11" s="72">
        <f t="shared" si="16"/>
        <v>4</v>
      </c>
      <c r="AB11" s="70">
        <v>82.0</v>
      </c>
      <c r="AC11" s="70">
        <v>85.0</v>
      </c>
      <c r="AD11" s="70">
        <f t="shared" si="17"/>
        <v>3</v>
      </c>
      <c r="AE11" s="72">
        <f t="shared" si="18"/>
        <v>0.03658536585</v>
      </c>
      <c r="AF11" s="70">
        <v>90.0</v>
      </c>
      <c r="AG11" s="70">
        <v>98.0</v>
      </c>
      <c r="AH11" s="70">
        <f t="shared" si="19"/>
        <v>8</v>
      </c>
      <c r="AI11" s="72">
        <f t="shared" si="20"/>
        <v>0.08888888889</v>
      </c>
      <c r="AJ11" s="70">
        <v>89.0</v>
      </c>
      <c r="AK11" s="70">
        <v>96.0</v>
      </c>
      <c r="AL11" s="70">
        <f t="shared" si="21"/>
        <v>7</v>
      </c>
      <c r="AM11" s="72">
        <f t="shared" si="22"/>
        <v>0.07865168539</v>
      </c>
      <c r="AN11" s="70">
        <v>88.0</v>
      </c>
      <c r="AO11" s="70">
        <v>98.0</v>
      </c>
      <c r="AP11" s="70">
        <f t="shared" si="23"/>
        <v>10</v>
      </c>
      <c r="AQ11" s="72">
        <f t="shared" si="24"/>
        <v>0.1136363636</v>
      </c>
      <c r="AR11" s="70">
        <v>84.0</v>
      </c>
      <c r="AS11" s="70">
        <v>97.0</v>
      </c>
      <c r="AT11" s="70">
        <f t="shared" si="25"/>
        <v>13</v>
      </c>
      <c r="AU11" s="72">
        <f t="shared" si="26"/>
        <v>0.1547619048</v>
      </c>
      <c r="AV11" s="70"/>
      <c r="AW11" s="70"/>
      <c r="AX11" s="70"/>
      <c r="AY11" s="70"/>
      <c r="AZ11" s="70">
        <v>85.0</v>
      </c>
      <c r="BA11" s="70">
        <v>96.0</v>
      </c>
      <c r="BB11" s="70">
        <f t="shared" si="14"/>
        <v>11</v>
      </c>
      <c r="BC11" s="73">
        <v>0.345</v>
      </c>
      <c r="BD11" s="74">
        <v>0.852</v>
      </c>
      <c r="BE11" s="70"/>
      <c r="BF11" s="72">
        <v>0.89</v>
      </c>
      <c r="BG11" s="70">
        <v>4.94</v>
      </c>
      <c r="BH11" s="70"/>
      <c r="BI11" s="72">
        <v>0.81</v>
      </c>
      <c r="BJ11" s="70">
        <v>3.7</v>
      </c>
      <c r="BK11" s="75">
        <f>(BL11*100)/(100+29)</f>
        <v>1.627906977</v>
      </c>
      <c r="BL11" s="70">
        <v>2.1</v>
      </c>
      <c r="BM11" s="72">
        <v>0.29</v>
      </c>
      <c r="BN11" s="64">
        <f t="shared" si="1"/>
        <v>67.2</v>
      </c>
      <c r="BO11" s="64"/>
      <c r="BP11" s="64"/>
      <c r="BQ11" s="64"/>
      <c r="BR11" s="64"/>
      <c r="BS11" s="64" t="s">
        <v>268</v>
      </c>
      <c r="BT11" s="70">
        <v>1.0</v>
      </c>
      <c r="BU11" s="70">
        <v>2.0</v>
      </c>
      <c r="BV11" s="64" t="s">
        <v>361</v>
      </c>
      <c r="BW11" s="65"/>
      <c r="BX11" s="64"/>
      <c r="BY11" s="64" t="s">
        <v>269</v>
      </c>
      <c r="BZ11" s="64" t="s">
        <v>150</v>
      </c>
      <c r="CA11" s="66" t="s">
        <v>270</v>
      </c>
      <c r="CB11" s="66" t="s">
        <v>271</v>
      </c>
      <c r="CC11" s="66" t="s">
        <v>255</v>
      </c>
    </row>
    <row r="12" ht="15.75" customHeight="1">
      <c r="A12" s="67">
        <v>2021.0</v>
      </c>
      <c r="B12" s="70" t="s">
        <v>239</v>
      </c>
      <c r="C12" s="70" t="s">
        <v>282</v>
      </c>
      <c r="D12" s="70"/>
      <c r="E12" s="70" t="s">
        <v>283</v>
      </c>
      <c r="F12" s="70" t="s">
        <v>295</v>
      </c>
      <c r="G12" s="70" t="s">
        <v>362</v>
      </c>
      <c r="H12" s="70" t="s">
        <v>363</v>
      </c>
      <c r="I12" s="70" t="s">
        <v>363</v>
      </c>
      <c r="J12" s="64" t="s">
        <v>364</v>
      </c>
      <c r="K12" s="64" t="s">
        <v>332</v>
      </c>
      <c r="L12" s="64" t="s">
        <v>333</v>
      </c>
      <c r="M12" s="70" t="s">
        <v>365</v>
      </c>
      <c r="N12" s="70" t="s">
        <v>366</v>
      </c>
      <c r="O12" s="70" t="s">
        <v>357</v>
      </c>
      <c r="P12" s="70">
        <v>43.0</v>
      </c>
      <c r="Q12" s="64"/>
      <c r="R12" s="64"/>
      <c r="S12" s="64" t="s">
        <v>367</v>
      </c>
      <c r="T12" s="71" t="s">
        <v>368</v>
      </c>
      <c r="U12" s="70" t="s">
        <v>158</v>
      </c>
      <c r="V12" s="76" t="s">
        <v>369</v>
      </c>
      <c r="W12" s="70" t="s">
        <v>174</v>
      </c>
      <c r="X12" s="70">
        <v>10.0</v>
      </c>
      <c r="Y12" s="70">
        <v>12.0</v>
      </c>
      <c r="Z12" s="70">
        <f t="shared" si="15"/>
        <v>2</v>
      </c>
      <c r="AA12" s="72">
        <f t="shared" si="16"/>
        <v>0.2</v>
      </c>
      <c r="AB12" s="70">
        <v>78.0</v>
      </c>
      <c r="AC12" s="70">
        <v>88.0</v>
      </c>
      <c r="AD12" s="70">
        <f t="shared" si="17"/>
        <v>10</v>
      </c>
      <c r="AE12" s="72">
        <f t="shared" si="18"/>
        <v>0.1282051282</v>
      </c>
      <c r="AF12" s="70">
        <v>94.0</v>
      </c>
      <c r="AG12" s="70">
        <v>98.0</v>
      </c>
      <c r="AH12" s="70">
        <f t="shared" si="19"/>
        <v>4</v>
      </c>
      <c r="AI12" s="72">
        <f t="shared" si="20"/>
        <v>0.04255319149</v>
      </c>
      <c r="AJ12" s="70">
        <v>76.0</v>
      </c>
      <c r="AK12" s="70">
        <v>88.0</v>
      </c>
      <c r="AL12" s="70">
        <f t="shared" si="21"/>
        <v>12</v>
      </c>
      <c r="AM12" s="72">
        <f t="shared" si="22"/>
        <v>0.1578947368</v>
      </c>
      <c r="AN12" s="70">
        <v>88.0</v>
      </c>
      <c r="AO12" s="70">
        <v>92.0</v>
      </c>
      <c r="AP12" s="70">
        <f t="shared" si="23"/>
        <v>4</v>
      </c>
      <c r="AQ12" s="72">
        <f t="shared" si="24"/>
        <v>0.04545454545</v>
      </c>
      <c r="AR12" s="70">
        <v>76.0</v>
      </c>
      <c r="AS12" s="70">
        <v>94.0</v>
      </c>
      <c r="AT12" s="70">
        <f t="shared" si="25"/>
        <v>18</v>
      </c>
      <c r="AU12" s="72">
        <f t="shared" si="26"/>
        <v>0.2368421053</v>
      </c>
      <c r="AV12" s="70"/>
      <c r="AW12" s="70"/>
      <c r="AX12" s="70"/>
      <c r="AY12" s="70"/>
      <c r="AZ12" s="70">
        <v>84.0</v>
      </c>
      <c r="BA12" s="70">
        <v>86.0</v>
      </c>
      <c r="BB12" s="70">
        <f t="shared" si="14"/>
        <v>2</v>
      </c>
      <c r="BC12" s="73">
        <v>0.347</v>
      </c>
      <c r="BD12" s="74">
        <v>0.837</v>
      </c>
      <c r="BE12" s="70"/>
      <c r="BF12" s="72">
        <v>0.87</v>
      </c>
      <c r="BG12" s="70">
        <v>5.3</v>
      </c>
      <c r="BH12" s="70"/>
      <c r="BI12" s="72">
        <v>0.8</v>
      </c>
      <c r="BJ12" s="70">
        <v>3.4</v>
      </c>
      <c r="BK12" s="75">
        <f>(BL12*100)/(100+51)</f>
        <v>1.19205298</v>
      </c>
      <c r="BL12" s="70">
        <v>1.8</v>
      </c>
      <c r="BM12" s="72">
        <v>0.51</v>
      </c>
      <c r="BN12" s="64">
        <f t="shared" si="1"/>
        <v>77.4</v>
      </c>
      <c r="BO12" s="64"/>
      <c r="BP12" s="64"/>
      <c r="BQ12" s="64"/>
      <c r="BR12" s="64"/>
      <c r="BS12" s="64" t="s">
        <v>252</v>
      </c>
      <c r="BT12" s="70">
        <v>1.0</v>
      </c>
      <c r="BU12" s="70">
        <v>3.0</v>
      </c>
      <c r="BV12" s="64" t="s">
        <v>253</v>
      </c>
      <c r="BW12" s="65"/>
      <c r="BX12" s="64"/>
      <c r="BY12" s="64" t="s">
        <v>269</v>
      </c>
      <c r="BZ12" s="64" t="s">
        <v>150</v>
      </c>
      <c r="CA12" s="66" t="s">
        <v>270</v>
      </c>
      <c r="CB12" s="66" t="s">
        <v>271</v>
      </c>
      <c r="CC12" s="66" t="s">
        <v>255</v>
      </c>
    </row>
    <row r="13" ht="15.75" customHeight="1">
      <c r="A13" s="67">
        <v>2021.0</v>
      </c>
      <c r="B13" s="70" t="s">
        <v>239</v>
      </c>
      <c r="C13" s="70" t="s">
        <v>370</v>
      </c>
      <c r="D13" s="70"/>
      <c r="E13" s="70" t="s">
        <v>370</v>
      </c>
      <c r="F13" s="70" t="s">
        <v>295</v>
      </c>
      <c r="G13" s="70" t="s">
        <v>371</v>
      </c>
      <c r="H13" s="70" t="s">
        <v>372</v>
      </c>
      <c r="I13" s="70" t="s">
        <v>372</v>
      </c>
      <c r="J13" s="64" t="s">
        <v>373</v>
      </c>
      <c r="K13" s="70" t="s">
        <v>246</v>
      </c>
      <c r="L13" s="70"/>
      <c r="M13" s="70" t="s">
        <v>374</v>
      </c>
      <c r="N13" s="70" t="s">
        <v>375</v>
      </c>
      <c r="O13" s="68" t="s">
        <v>376</v>
      </c>
      <c r="P13" s="70">
        <v>30.0</v>
      </c>
      <c r="Q13" s="64"/>
      <c r="R13" s="64"/>
      <c r="S13" s="64" t="s">
        <v>377</v>
      </c>
      <c r="T13" s="76" t="s">
        <v>378</v>
      </c>
      <c r="U13" s="70" t="s">
        <v>158</v>
      </c>
      <c r="V13" s="71" t="s">
        <v>379</v>
      </c>
      <c r="W13" s="70" t="s">
        <v>174</v>
      </c>
      <c r="X13" s="70">
        <v>22.0</v>
      </c>
      <c r="Y13" s="70">
        <v>69.0</v>
      </c>
      <c r="Z13" s="70">
        <f t="shared" si="15"/>
        <v>47</v>
      </c>
      <c r="AA13" s="72">
        <f t="shared" si="16"/>
        <v>2.136363636</v>
      </c>
      <c r="AB13" s="70">
        <v>61.0</v>
      </c>
      <c r="AC13" s="70">
        <v>86.0</v>
      </c>
      <c r="AD13" s="70">
        <f t="shared" si="17"/>
        <v>25</v>
      </c>
      <c r="AE13" s="72">
        <f t="shared" si="18"/>
        <v>0.4098360656</v>
      </c>
      <c r="AF13" s="70">
        <v>90.0</v>
      </c>
      <c r="AG13" s="70">
        <v>98.0</v>
      </c>
      <c r="AH13" s="70">
        <f t="shared" si="19"/>
        <v>8</v>
      </c>
      <c r="AI13" s="72">
        <f t="shared" si="20"/>
        <v>0.08888888889</v>
      </c>
      <c r="AJ13" s="70">
        <v>61.0</v>
      </c>
      <c r="AK13" s="70">
        <v>71.0</v>
      </c>
      <c r="AL13" s="70">
        <f t="shared" si="21"/>
        <v>10</v>
      </c>
      <c r="AM13" s="72">
        <f t="shared" si="22"/>
        <v>0.1639344262</v>
      </c>
      <c r="AN13" s="70">
        <v>86.0</v>
      </c>
      <c r="AO13" s="70">
        <v>96.0</v>
      </c>
      <c r="AP13" s="70">
        <f t="shared" si="23"/>
        <v>10</v>
      </c>
      <c r="AQ13" s="72">
        <f t="shared" si="24"/>
        <v>0.1162790698</v>
      </c>
      <c r="AR13" s="70">
        <v>82.0</v>
      </c>
      <c r="AS13" s="70">
        <v>90.0</v>
      </c>
      <c r="AT13" s="70">
        <f t="shared" si="25"/>
        <v>8</v>
      </c>
      <c r="AU13" s="72">
        <f t="shared" si="26"/>
        <v>0.09756097561</v>
      </c>
      <c r="AV13" s="70"/>
      <c r="AW13" s="70"/>
      <c r="AX13" s="70"/>
      <c r="AY13" s="70"/>
      <c r="AZ13" s="70">
        <v>90.0</v>
      </c>
      <c r="BA13" s="70">
        <v>92.0</v>
      </c>
      <c r="BB13" s="70">
        <f t="shared" si="14"/>
        <v>2</v>
      </c>
      <c r="BC13" s="72">
        <v>0.33</v>
      </c>
      <c r="BD13" s="74">
        <v>0.863</v>
      </c>
      <c r="BE13" s="70"/>
      <c r="BF13" s="72">
        <v>0.91</v>
      </c>
      <c r="BG13" s="70">
        <v>5.14</v>
      </c>
      <c r="BH13" s="70"/>
      <c r="BI13" s="72">
        <v>0.82</v>
      </c>
      <c r="BJ13" s="70">
        <v>3.11</v>
      </c>
      <c r="BK13" s="75">
        <f>(BL13*100)/(100+193)</f>
        <v>1.228668942</v>
      </c>
      <c r="BL13" s="70">
        <v>3.6</v>
      </c>
      <c r="BM13" s="72">
        <v>1.93</v>
      </c>
      <c r="BN13" s="64">
        <f t="shared" si="1"/>
        <v>108</v>
      </c>
      <c r="BO13" s="64"/>
      <c r="BP13" s="64"/>
      <c r="BQ13" s="64"/>
      <c r="BR13" s="64"/>
      <c r="BS13" s="77" t="s">
        <v>317</v>
      </c>
      <c r="BT13" s="70">
        <v>1.0</v>
      </c>
      <c r="BU13" s="70">
        <v>2.0</v>
      </c>
      <c r="BV13" s="64" t="s">
        <v>253</v>
      </c>
      <c r="BW13" s="65"/>
      <c r="BX13" s="64"/>
      <c r="BY13" s="64" t="s">
        <v>269</v>
      </c>
      <c r="BZ13" s="64" t="s">
        <v>150</v>
      </c>
      <c r="CA13" s="66" t="s">
        <v>270</v>
      </c>
      <c r="CB13" s="66" t="s">
        <v>271</v>
      </c>
      <c r="CC13" s="66" t="s">
        <v>255</v>
      </c>
    </row>
    <row r="14" ht="15.75" customHeight="1">
      <c r="A14" s="67">
        <v>2021.0</v>
      </c>
      <c r="B14" s="70" t="s">
        <v>239</v>
      </c>
      <c r="C14" s="70" t="s">
        <v>339</v>
      </c>
      <c r="D14" s="70"/>
      <c r="E14" s="70" t="s">
        <v>340</v>
      </c>
      <c r="F14" s="70" t="s">
        <v>295</v>
      </c>
      <c r="G14" s="70" t="s">
        <v>380</v>
      </c>
      <c r="H14" s="70" t="s">
        <v>381</v>
      </c>
      <c r="I14" s="70" t="s">
        <v>381</v>
      </c>
      <c r="J14" s="64" t="s">
        <v>382</v>
      </c>
      <c r="K14" s="70" t="s">
        <v>246</v>
      </c>
      <c r="L14" s="70"/>
      <c r="M14" s="70" t="s">
        <v>383</v>
      </c>
      <c r="N14" s="70" t="s">
        <v>384</v>
      </c>
      <c r="O14" s="68" t="s">
        <v>376</v>
      </c>
      <c r="P14" s="70">
        <v>12.0</v>
      </c>
      <c r="Q14" s="64"/>
      <c r="R14" s="64"/>
      <c r="S14" s="64" t="s">
        <v>347</v>
      </c>
      <c r="T14" s="64"/>
      <c r="U14" s="70"/>
      <c r="V14" s="76" t="s">
        <v>385</v>
      </c>
      <c r="W14" s="70" t="s">
        <v>174</v>
      </c>
      <c r="X14" s="70"/>
      <c r="Y14" s="70"/>
      <c r="Z14" s="70"/>
      <c r="AA14" s="72"/>
      <c r="AB14" s="70"/>
      <c r="AC14" s="70"/>
      <c r="AD14" s="70"/>
      <c r="AE14" s="72"/>
      <c r="AF14" s="70"/>
      <c r="AG14" s="70"/>
      <c r="AH14" s="70"/>
      <c r="AI14" s="72"/>
      <c r="AJ14" s="70"/>
      <c r="AK14" s="70"/>
      <c r="AL14" s="70"/>
      <c r="AM14" s="72"/>
      <c r="AN14" s="70"/>
      <c r="AO14" s="70"/>
      <c r="AP14" s="70"/>
      <c r="AQ14" s="72"/>
      <c r="AR14" s="70"/>
      <c r="AS14" s="70"/>
      <c r="AT14" s="70"/>
      <c r="AU14" s="72"/>
      <c r="AV14" s="70"/>
      <c r="AW14" s="70"/>
      <c r="AX14" s="70"/>
      <c r="AY14" s="70"/>
      <c r="AZ14" s="70"/>
      <c r="BA14" s="70"/>
      <c r="BB14" s="70"/>
      <c r="BC14" s="73">
        <v>0.348</v>
      </c>
      <c r="BD14" s="74">
        <v>0.849</v>
      </c>
      <c r="BE14" s="70"/>
      <c r="BF14" s="72">
        <v>0.89</v>
      </c>
      <c r="BG14" s="70">
        <v>5.06</v>
      </c>
      <c r="BH14" s="70"/>
      <c r="BI14" s="72">
        <v>0.81</v>
      </c>
      <c r="BJ14" s="70">
        <v>3.63</v>
      </c>
      <c r="BK14" s="75">
        <f>(BL14*100)/(100+57)</f>
        <v>1.337579618</v>
      </c>
      <c r="BL14" s="70">
        <v>2.1</v>
      </c>
      <c r="BM14" s="72">
        <v>0.57</v>
      </c>
      <c r="BN14" s="64">
        <f t="shared" si="1"/>
        <v>25.2</v>
      </c>
      <c r="BO14" s="64"/>
      <c r="BP14" s="64"/>
      <c r="BQ14" s="64"/>
      <c r="BR14" s="64"/>
      <c r="BS14" s="77" t="s">
        <v>317</v>
      </c>
      <c r="BT14" s="70">
        <v>1.0</v>
      </c>
      <c r="BU14" s="70">
        <v>1.0</v>
      </c>
      <c r="BV14" s="64" t="s">
        <v>253</v>
      </c>
      <c r="BW14" s="65"/>
      <c r="BX14" s="64"/>
      <c r="BY14" s="64" t="s">
        <v>254</v>
      </c>
      <c r="BZ14" s="64" t="s">
        <v>254</v>
      </c>
      <c r="CA14" s="64" t="s">
        <v>254</v>
      </c>
      <c r="CB14" s="66" t="s">
        <v>254</v>
      </c>
      <c r="CC14" s="66" t="s">
        <v>255</v>
      </c>
    </row>
    <row r="15" ht="15.75" customHeight="1">
      <c r="A15" s="67">
        <v>2021.0</v>
      </c>
      <c r="B15" s="70" t="s">
        <v>239</v>
      </c>
      <c r="C15" s="70" t="s">
        <v>339</v>
      </c>
      <c r="D15" s="70"/>
      <c r="E15" s="70" t="s">
        <v>340</v>
      </c>
      <c r="F15" s="70" t="s">
        <v>295</v>
      </c>
      <c r="G15" s="70" t="s">
        <v>386</v>
      </c>
      <c r="H15" s="70" t="s">
        <v>387</v>
      </c>
      <c r="I15" s="70" t="s">
        <v>387</v>
      </c>
      <c r="J15" s="64" t="s">
        <v>388</v>
      </c>
      <c r="K15" s="70" t="s">
        <v>246</v>
      </c>
      <c r="L15" s="70"/>
      <c r="M15" s="70" t="s">
        <v>389</v>
      </c>
      <c r="N15" s="70" t="s">
        <v>300</v>
      </c>
      <c r="O15" s="68" t="s">
        <v>376</v>
      </c>
      <c r="P15" s="70">
        <v>76.0</v>
      </c>
      <c r="Q15" s="64"/>
      <c r="R15" s="64"/>
      <c r="S15" s="64" t="s">
        <v>390</v>
      </c>
      <c r="T15" s="71" t="s">
        <v>391</v>
      </c>
      <c r="U15" s="70" t="s">
        <v>158</v>
      </c>
      <c r="V15" s="71" t="s">
        <v>392</v>
      </c>
      <c r="W15" s="70" t="s">
        <v>174</v>
      </c>
      <c r="X15" s="70">
        <v>6.0</v>
      </c>
      <c r="Y15" s="70">
        <v>26.0</v>
      </c>
      <c r="Z15" s="70">
        <f t="shared" ref="Z15:Z20" si="27">Y15-X15</f>
        <v>20</v>
      </c>
      <c r="AA15" s="72">
        <f t="shared" ref="AA15:AA20" si="28">(Y15-X15)/X15</f>
        <v>3.333333333</v>
      </c>
      <c r="AB15" s="70">
        <v>41.0</v>
      </c>
      <c r="AC15" s="70">
        <v>72.0</v>
      </c>
      <c r="AD15" s="70">
        <f t="shared" ref="AD15:AD20" si="29">AC15-AB15</f>
        <v>31</v>
      </c>
      <c r="AE15" s="72">
        <f t="shared" ref="AE15:AE20" si="30">(AC15-AB15)/AB15</f>
        <v>0.756097561</v>
      </c>
      <c r="AF15" s="70">
        <v>85.0</v>
      </c>
      <c r="AG15" s="70">
        <v>91.0</v>
      </c>
      <c r="AH15" s="70">
        <f t="shared" ref="AH15:AH20" si="31">AG15-AF15</f>
        <v>6</v>
      </c>
      <c r="AI15" s="72">
        <f t="shared" ref="AI15:AI20" si="32">(AG15-AF15)/AF15</f>
        <v>0.07058823529</v>
      </c>
      <c r="AJ15" s="70">
        <v>54.0</v>
      </c>
      <c r="AK15" s="70">
        <v>70.0</v>
      </c>
      <c r="AL15" s="70">
        <f t="shared" ref="AL15:AL20" si="33">AK15-AJ15</f>
        <v>16</v>
      </c>
      <c r="AM15" s="72">
        <f t="shared" ref="AM15:AM18" si="34">(AK15-AJ15)/AJ15</f>
        <v>0.2962962963</v>
      </c>
      <c r="AN15" s="70">
        <v>76.0</v>
      </c>
      <c r="AO15" s="70">
        <v>90.0</v>
      </c>
      <c r="AP15" s="70">
        <f t="shared" ref="AP15:AP20" si="35">AO15-AN15</f>
        <v>14</v>
      </c>
      <c r="AQ15" s="72">
        <f t="shared" ref="AQ15:AQ20" si="36">(AO15-AN15)/AN15</f>
        <v>0.1842105263</v>
      </c>
      <c r="AR15" s="70">
        <v>78.0</v>
      </c>
      <c r="AS15" s="70">
        <v>90.0</v>
      </c>
      <c r="AT15" s="70">
        <f t="shared" ref="AT15:AT20" si="37">AS15-AR15</f>
        <v>12</v>
      </c>
      <c r="AU15" s="72">
        <f t="shared" ref="AU15:AU20" si="38">(AS15-AR15)/AR15</f>
        <v>0.1538461538</v>
      </c>
      <c r="AV15" s="70"/>
      <c r="AW15" s="70"/>
      <c r="AX15" s="70"/>
      <c r="AY15" s="70"/>
      <c r="AZ15" s="70">
        <v>78.0</v>
      </c>
      <c r="BA15" s="70">
        <v>90.0</v>
      </c>
      <c r="BB15" s="70">
        <f t="shared" ref="BB15:BB20" si="39">BA15-AZ15</f>
        <v>12</v>
      </c>
      <c r="BC15" s="73">
        <v>0.326</v>
      </c>
      <c r="BD15" s="74">
        <v>0.848</v>
      </c>
      <c r="BE15" s="70"/>
      <c r="BF15" s="72">
        <v>0.89</v>
      </c>
      <c r="BG15" s="70">
        <v>5.09</v>
      </c>
      <c r="BH15" s="70"/>
      <c r="BI15" s="72">
        <v>0.8</v>
      </c>
      <c r="BJ15" s="70">
        <v>3.06</v>
      </c>
      <c r="BK15" s="75">
        <f>(BL15*100)/(100+43)</f>
        <v>1.328671329</v>
      </c>
      <c r="BL15" s="70">
        <v>1.9</v>
      </c>
      <c r="BM15" s="72">
        <v>0.43</v>
      </c>
      <c r="BN15" s="64">
        <f t="shared" si="1"/>
        <v>144.4</v>
      </c>
      <c r="BO15" s="64"/>
      <c r="BP15" s="64"/>
      <c r="BQ15" s="64"/>
      <c r="BR15" s="64"/>
      <c r="BS15" s="77" t="s">
        <v>317</v>
      </c>
      <c r="BT15" s="70">
        <v>1.0</v>
      </c>
      <c r="BU15" s="70">
        <v>2.0</v>
      </c>
      <c r="BV15" s="64" t="s">
        <v>253</v>
      </c>
      <c r="BW15" s="65"/>
      <c r="BX15" s="64"/>
      <c r="BY15" s="64" t="s">
        <v>269</v>
      </c>
      <c r="BZ15" s="64" t="s">
        <v>150</v>
      </c>
      <c r="CA15" s="66" t="s">
        <v>270</v>
      </c>
      <c r="CB15" s="66" t="s">
        <v>271</v>
      </c>
      <c r="CC15" s="66" t="s">
        <v>255</v>
      </c>
    </row>
    <row r="16" ht="15.75" customHeight="1">
      <c r="A16" s="67">
        <v>2021.0</v>
      </c>
      <c r="B16" s="70" t="s">
        <v>239</v>
      </c>
      <c r="C16" s="70" t="s">
        <v>282</v>
      </c>
      <c r="D16" s="70"/>
      <c r="E16" s="70" t="s">
        <v>318</v>
      </c>
      <c r="F16" s="70" t="s">
        <v>295</v>
      </c>
      <c r="G16" s="70" t="s">
        <v>319</v>
      </c>
      <c r="H16" s="70" t="s">
        <v>320</v>
      </c>
      <c r="I16" s="70" t="s">
        <v>320</v>
      </c>
      <c r="J16" s="64" t="s">
        <v>393</v>
      </c>
      <c r="K16" s="70" t="s">
        <v>246</v>
      </c>
      <c r="L16" s="70"/>
      <c r="M16" s="70" t="s">
        <v>394</v>
      </c>
      <c r="N16" s="70" t="s">
        <v>366</v>
      </c>
      <c r="O16" s="70" t="s">
        <v>395</v>
      </c>
      <c r="P16" s="70">
        <v>25.0</v>
      </c>
      <c r="Q16" s="64"/>
      <c r="R16" s="64"/>
      <c r="S16" s="64" t="s">
        <v>396</v>
      </c>
      <c r="T16" s="76" t="s">
        <v>397</v>
      </c>
      <c r="U16" s="70" t="s">
        <v>174</v>
      </c>
      <c r="V16" s="76" t="s">
        <v>398</v>
      </c>
      <c r="W16" s="70" t="s">
        <v>174</v>
      </c>
      <c r="X16" s="70">
        <v>10.0</v>
      </c>
      <c r="Y16" s="70">
        <v>54.0</v>
      </c>
      <c r="Z16" s="70">
        <f t="shared" si="27"/>
        <v>44</v>
      </c>
      <c r="AA16" s="72">
        <f t="shared" si="28"/>
        <v>4.4</v>
      </c>
      <c r="AB16" s="70">
        <v>40.0</v>
      </c>
      <c r="AC16" s="70">
        <v>96.0</v>
      </c>
      <c r="AD16" s="70">
        <f t="shared" si="29"/>
        <v>56</v>
      </c>
      <c r="AE16" s="72">
        <f t="shared" si="30"/>
        <v>1.4</v>
      </c>
      <c r="AF16" s="70">
        <v>81.0</v>
      </c>
      <c r="AG16" s="70">
        <v>99.0</v>
      </c>
      <c r="AH16" s="70">
        <f t="shared" si="31"/>
        <v>18</v>
      </c>
      <c r="AI16" s="72">
        <f t="shared" si="32"/>
        <v>0.2222222222</v>
      </c>
      <c r="AJ16" s="70">
        <v>50.0</v>
      </c>
      <c r="AK16" s="70">
        <v>76.0</v>
      </c>
      <c r="AL16" s="70">
        <f t="shared" si="33"/>
        <v>26</v>
      </c>
      <c r="AM16" s="72">
        <f t="shared" si="34"/>
        <v>0.52</v>
      </c>
      <c r="AN16" s="70">
        <v>74.0</v>
      </c>
      <c r="AO16" s="70">
        <v>94.0</v>
      </c>
      <c r="AP16" s="70">
        <f t="shared" si="35"/>
        <v>20</v>
      </c>
      <c r="AQ16" s="72">
        <f t="shared" si="36"/>
        <v>0.2702702703</v>
      </c>
      <c r="AR16" s="70">
        <v>68.0</v>
      </c>
      <c r="AS16" s="70">
        <v>93.0</v>
      </c>
      <c r="AT16" s="70">
        <f t="shared" si="37"/>
        <v>25</v>
      </c>
      <c r="AU16" s="72">
        <f t="shared" si="38"/>
        <v>0.3676470588</v>
      </c>
      <c r="AV16" s="70"/>
      <c r="AW16" s="70"/>
      <c r="AX16" s="70"/>
      <c r="AY16" s="70"/>
      <c r="AZ16" s="70">
        <v>72.0</v>
      </c>
      <c r="BA16" s="70">
        <v>97.0</v>
      </c>
      <c r="BB16" s="70">
        <f t="shared" si="39"/>
        <v>25</v>
      </c>
      <c r="BC16" s="73">
        <v>0.388</v>
      </c>
      <c r="BD16" s="74">
        <v>0.859</v>
      </c>
      <c r="BE16" s="70"/>
      <c r="BF16" s="72">
        <v>0.9</v>
      </c>
      <c r="BG16" s="70">
        <v>5.95</v>
      </c>
      <c r="BH16" s="70"/>
      <c r="BI16" s="72">
        <v>0.82</v>
      </c>
      <c r="BJ16" s="70">
        <v>3.77</v>
      </c>
      <c r="BK16" s="75">
        <f>(BL16*100)/(100+56)</f>
        <v>1.153846154</v>
      </c>
      <c r="BL16" s="70">
        <v>1.8</v>
      </c>
      <c r="BM16" s="72">
        <v>0.56</v>
      </c>
      <c r="BN16" s="64">
        <f t="shared" si="1"/>
        <v>45</v>
      </c>
      <c r="BO16" s="64"/>
      <c r="BP16" s="64"/>
      <c r="BQ16" s="64"/>
      <c r="BR16" s="64"/>
      <c r="BS16" s="64" t="s">
        <v>252</v>
      </c>
      <c r="BT16" s="70">
        <v>1.0</v>
      </c>
      <c r="BU16" s="70">
        <v>1.0</v>
      </c>
      <c r="BV16" s="64" t="s">
        <v>253</v>
      </c>
      <c r="BW16" s="65"/>
      <c r="BX16" s="64"/>
      <c r="BY16" s="64" t="s">
        <v>269</v>
      </c>
      <c r="BZ16" s="64" t="s">
        <v>150</v>
      </c>
      <c r="CA16" s="66" t="s">
        <v>270</v>
      </c>
      <c r="CB16" s="66" t="s">
        <v>271</v>
      </c>
      <c r="CC16" s="66" t="s">
        <v>255</v>
      </c>
    </row>
    <row r="17" ht="15.75" customHeight="1">
      <c r="A17" s="67">
        <v>2021.0</v>
      </c>
      <c r="B17" s="70" t="s">
        <v>239</v>
      </c>
      <c r="C17" s="70" t="s">
        <v>282</v>
      </c>
      <c r="D17" s="70"/>
      <c r="E17" s="70" t="s">
        <v>283</v>
      </c>
      <c r="F17" s="70" t="s">
        <v>399</v>
      </c>
      <c r="G17" s="70" t="s">
        <v>400</v>
      </c>
      <c r="H17" s="70" t="s">
        <v>401</v>
      </c>
      <c r="I17" s="70" t="s">
        <v>401</v>
      </c>
      <c r="J17" s="64" t="s">
        <v>402</v>
      </c>
      <c r="K17" s="70" t="s">
        <v>246</v>
      </c>
      <c r="L17" s="70"/>
      <c r="M17" s="70" t="s">
        <v>403</v>
      </c>
      <c r="N17" s="70" t="s">
        <v>404</v>
      </c>
      <c r="O17" s="70" t="s">
        <v>405</v>
      </c>
      <c r="P17" s="70">
        <v>21.0</v>
      </c>
      <c r="Q17" s="64"/>
      <c r="R17" s="64"/>
      <c r="S17" s="64" t="s">
        <v>406</v>
      </c>
      <c r="T17" s="71" t="s">
        <v>407</v>
      </c>
      <c r="U17" s="70" t="s">
        <v>158</v>
      </c>
      <c r="V17" s="71" t="s">
        <v>408</v>
      </c>
      <c r="W17" s="70" t="s">
        <v>174</v>
      </c>
      <c r="X17" s="70">
        <v>10.0</v>
      </c>
      <c r="Y17" s="70">
        <v>58.0</v>
      </c>
      <c r="Z17" s="70">
        <f t="shared" si="27"/>
        <v>48</v>
      </c>
      <c r="AA17" s="72">
        <f t="shared" si="28"/>
        <v>4.8</v>
      </c>
      <c r="AB17" s="70">
        <v>54.0</v>
      </c>
      <c r="AC17" s="70">
        <v>88.0</v>
      </c>
      <c r="AD17" s="70">
        <f t="shared" si="29"/>
        <v>34</v>
      </c>
      <c r="AE17" s="72">
        <f t="shared" si="30"/>
        <v>0.6296296296</v>
      </c>
      <c r="AF17" s="70">
        <v>86.0</v>
      </c>
      <c r="AG17" s="70">
        <v>100.0</v>
      </c>
      <c r="AH17" s="70">
        <f t="shared" si="31"/>
        <v>14</v>
      </c>
      <c r="AI17" s="72">
        <f t="shared" si="32"/>
        <v>0.1627906977</v>
      </c>
      <c r="AJ17" s="70">
        <v>54.0</v>
      </c>
      <c r="AK17" s="70">
        <v>69.0</v>
      </c>
      <c r="AL17" s="70">
        <f t="shared" si="33"/>
        <v>15</v>
      </c>
      <c r="AM17" s="72">
        <f t="shared" si="34"/>
        <v>0.2777777778</v>
      </c>
      <c r="AN17" s="70">
        <v>86.0</v>
      </c>
      <c r="AO17" s="70">
        <v>93.0</v>
      </c>
      <c r="AP17" s="70">
        <f t="shared" si="35"/>
        <v>7</v>
      </c>
      <c r="AQ17" s="72">
        <f t="shared" si="36"/>
        <v>0.08139534884</v>
      </c>
      <c r="AR17" s="70">
        <v>70.0</v>
      </c>
      <c r="AS17" s="70">
        <v>90.0</v>
      </c>
      <c r="AT17" s="70">
        <f t="shared" si="37"/>
        <v>20</v>
      </c>
      <c r="AU17" s="72">
        <f t="shared" si="38"/>
        <v>0.2857142857</v>
      </c>
      <c r="AV17" s="70"/>
      <c r="AW17" s="70"/>
      <c r="AX17" s="70"/>
      <c r="AY17" s="70"/>
      <c r="AZ17" s="70">
        <v>82.0</v>
      </c>
      <c r="BA17" s="70">
        <v>99.0</v>
      </c>
      <c r="BB17" s="70">
        <f t="shared" si="39"/>
        <v>17</v>
      </c>
      <c r="BC17" s="70">
        <v>35.6</v>
      </c>
      <c r="BD17" s="74">
        <v>0.877</v>
      </c>
      <c r="BE17" s="70"/>
      <c r="BF17" s="72">
        <v>0.92</v>
      </c>
      <c r="BG17" s="70">
        <v>5.72</v>
      </c>
      <c r="BH17" s="70"/>
      <c r="BI17" s="72">
        <v>0.84</v>
      </c>
      <c r="BJ17" s="70">
        <v>3.19</v>
      </c>
      <c r="BK17" s="75">
        <f>(BL17*100)/(100+13)</f>
        <v>2.831858407</v>
      </c>
      <c r="BL17" s="70">
        <v>3.2</v>
      </c>
      <c r="BM17" s="72">
        <v>0.13</v>
      </c>
      <c r="BN17" s="64">
        <f t="shared" si="1"/>
        <v>67.2</v>
      </c>
      <c r="BO17" s="64"/>
      <c r="BP17" s="64"/>
      <c r="BQ17" s="64"/>
      <c r="BR17" s="64"/>
      <c r="BS17" s="64" t="s">
        <v>281</v>
      </c>
      <c r="BT17" s="70">
        <v>2.0</v>
      </c>
      <c r="BU17" s="70">
        <v>2.0</v>
      </c>
      <c r="BV17" s="64" t="s">
        <v>253</v>
      </c>
      <c r="BW17" s="65"/>
      <c r="BX17" s="64"/>
      <c r="BY17" s="64" t="s">
        <v>269</v>
      </c>
      <c r="BZ17" s="64" t="s">
        <v>150</v>
      </c>
      <c r="CA17" s="66" t="s">
        <v>270</v>
      </c>
      <c r="CB17" s="66" t="s">
        <v>271</v>
      </c>
      <c r="CC17" s="66" t="s">
        <v>255</v>
      </c>
    </row>
    <row r="18" ht="15.75" customHeight="1">
      <c r="A18" s="67">
        <v>2021.0</v>
      </c>
      <c r="B18" s="70" t="s">
        <v>239</v>
      </c>
      <c r="C18" s="70" t="s">
        <v>409</v>
      </c>
      <c r="D18" s="70"/>
      <c r="E18" s="70" t="s">
        <v>409</v>
      </c>
      <c r="F18" s="70" t="s">
        <v>341</v>
      </c>
      <c r="G18" s="70" t="s">
        <v>342</v>
      </c>
      <c r="H18" s="70" t="s">
        <v>410</v>
      </c>
      <c r="I18" s="70" t="s">
        <v>410</v>
      </c>
      <c r="J18" s="64" t="s">
        <v>411</v>
      </c>
      <c r="K18" s="64" t="s">
        <v>332</v>
      </c>
      <c r="L18" s="64" t="s">
        <v>412</v>
      </c>
      <c r="M18" s="70" t="s">
        <v>413</v>
      </c>
      <c r="N18" s="70" t="s">
        <v>414</v>
      </c>
      <c r="O18" s="70" t="s">
        <v>415</v>
      </c>
      <c r="P18" s="70">
        <v>10.0</v>
      </c>
      <c r="Q18" s="64"/>
      <c r="R18" s="64"/>
      <c r="S18" s="64" t="s">
        <v>416</v>
      </c>
      <c r="T18" s="71" t="s">
        <v>417</v>
      </c>
      <c r="U18" s="70" t="s">
        <v>174</v>
      </c>
      <c r="V18" s="71" t="s">
        <v>418</v>
      </c>
      <c r="W18" s="70" t="s">
        <v>174</v>
      </c>
      <c r="X18" s="70">
        <v>13.0</v>
      </c>
      <c r="Y18" s="70">
        <v>52.0</v>
      </c>
      <c r="Z18" s="70">
        <f t="shared" si="27"/>
        <v>39</v>
      </c>
      <c r="AA18" s="72">
        <f t="shared" si="28"/>
        <v>3</v>
      </c>
      <c r="AB18" s="70">
        <v>88.0</v>
      </c>
      <c r="AC18" s="70">
        <v>94.0</v>
      </c>
      <c r="AD18" s="70">
        <f t="shared" si="29"/>
        <v>6</v>
      </c>
      <c r="AE18" s="72">
        <f t="shared" si="30"/>
        <v>0.06818181818</v>
      </c>
      <c r="AF18" s="70">
        <v>92.0</v>
      </c>
      <c r="AG18" s="70">
        <v>98.0</v>
      </c>
      <c r="AH18" s="70">
        <f t="shared" si="31"/>
        <v>6</v>
      </c>
      <c r="AI18" s="72">
        <f t="shared" si="32"/>
        <v>0.0652173913</v>
      </c>
      <c r="AJ18" s="70">
        <v>57.0</v>
      </c>
      <c r="AK18" s="70">
        <v>87.0</v>
      </c>
      <c r="AL18" s="70">
        <f t="shared" si="33"/>
        <v>30</v>
      </c>
      <c r="AM18" s="72">
        <f t="shared" si="34"/>
        <v>0.5263157895</v>
      </c>
      <c r="AN18" s="70">
        <v>90.0</v>
      </c>
      <c r="AO18" s="70">
        <v>95.0</v>
      </c>
      <c r="AP18" s="70">
        <f t="shared" si="35"/>
        <v>5</v>
      </c>
      <c r="AQ18" s="72">
        <f t="shared" si="36"/>
        <v>0.05555555556</v>
      </c>
      <c r="AR18" s="70">
        <v>86.0</v>
      </c>
      <c r="AS18" s="70">
        <v>91.0</v>
      </c>
      <c r="AT18" s="70">
        <f t="shared" si="37"/>
        <v>5</v>
      </c>
      <c r="AU18" s="72">
        <f t="shared" si="38"/>
        <v>0.05813953488</v>
      </c>
      <c r="AV18" s="70"/>
      <c r="AW18" s="70"/>
      <c r="AX18" s="70"/>
      <c r="AY18" s="70"/>
      <c r="AZ18" s="70">
        <v>86.0</v>
      </c>
      <c r="BA18" s="70">
        <v>96.0</v>
      </c>
      <c r="BB18" s="70">
        <f t="shared" si="39"/>
        <v>10</v>
      </c>
      <c r="BC18" s="70">
        <v>36.4</v>
      </c>
      <c r="BD18" s="78">
        <v>0.87</v>
      </c>
      <c r="BE18" s="70"/>
      <c r="BF18" s="72">
        <v>0.93</v>
      </c>
      <c r="BG18" s="70">
        <v>5.75</v>
      </c>
      <c r="BH18" s="70"/>
      <c r="BI18" s="72">
        <v>0.81</v>
      </c>
      <c r="BJ18" s="70">
        <v>3.35</v>
      </c>
      <c r="BK18" s="75">
        <f>(BL18*100)/(100+57)</f>
        <v>1.082802548</v>
      </c>
      <c r="BL18" s="70">
        <v>1.7</v>
      </c>
      <c r="BM18" s="72">
        <v>0.57</v>
      </c>
      <c r="BN18" s="64">
        <f t="shared" si="1"/>
        <v>17</v>
      </c>
      <c r="BO18" s="64"/>
      <c r="BP18" s="64"/>
      <c r="BQ18" s="64"/>
      <c r="BR18" s="64"/>
      <c r="BS18" s="64" t="s">
        <v>268</v>
      </c>
      <c r="BT18" s="70">
        <v>1.0</v>
      </c>
      <c r="BU18" s="70">
        <v>3.0</v>
      </c>
      <c r="BV18" s="64" t="s">
        <v>253</v>
      </c>
      <c r="BW18" s="65"/>
      <c r="BX18" s="64"/>
      <c r="BY18" s="64" t="s">
        <v>269</v>
      </c>
      <c r="BZ18" s="64" t="s">
        <v>150</v>
      </c>
      <c r="CA18" s="66" t="s">
        <v>270</v>
      </c>
      <c r="CB18" s="66" t="s">
        <v>271</v>
      </c>
      <c r="CC18" s="66" t="s">
        <v>255</v>
      </c>
    </row>
    <row r="19" ht="15.75" customHeight="1">
      <c r="A19" s="67">
        <v>2021.0</v>
      </c>
      <c r="B19" s="70" t="s">
        <v>239</v>
      </c>
      <c r="C19" s="70" t="s">
        <v>282</v>
      </c>
      <c r="D19" s="70"/>
      <c r="E19" s="70" t="s">
        <v>419</v>
      </c>
      <c r="F19" s="70" t="s">
        <v>399</v>
      </c>
      <c r="G19" s="70" t="s">
        <v>420</v>
      </c>
      <c r="H19" s="70" t="s">
        <v>421</v>
      </c>
      <c r="I19" s="70" t="s">
        <v>421</v>
      </c>
      <c r="J19" s="64" t="s">
        <v>422</v>
      </c>
      <c r="K19" s="70" t="s">
        <v>246</v>
      </c>
      <c r="L19" s="70"/>
      <c r="M19" s="70" t="s">
        <v>423</v>
      </c>
      <c r="N19" s="70" t="s">
        <v>424</v>
      </c>
      <c r="O19" s="70" t="s">
        <v>425</v>
      </c>
      <c r="P19" s="70">
        <v>21.0</v>
      </c>
      <c r="Q19" s="64"/>
      <c r="R19" s="64"/>
      <c r="S19" s="64" t="s">
        <v>426</v>
      </c>
      <c r="T19" s="64"/>
      <c r="U19" s="70"/>
      <c r="V19" s="71" t="s">
        <v>427</v>
      </c>
      <c r="W19" s="70" t="s">
        <v>174</v>
      </c>
      <c r="X19" s="70">
        <v>35.0</v>
      </c>
      <c r="Y19" s="70">
        <v>43.0</v>
      </c>
      <c r="Z19" s="70">
        <f t="shared" si="27"/>
        <v>8</v>
      </c>
      <c r="AA19" s="72">
        <f t="shared" si="28"/>
        <v>0.2285714286</v>
      </c>
      <c r="AB19" s="70">
        <v>41.0</v>
      </c>
      <c r="AC19" s="70">
        <v>70.0</v>
      </c>
      <c r="AD19" s="70">
        <f t="shared" si="29"/>
        <v>29</v>
      </c>
      <c r="AE19" s="72">
        <f t="shared" si="30"/>
        <v>0.7073170732</v>
      </c>
      <c r="AF19" s="70">
        <v>84.0</v>
      </c>
      <c r="AG19" s="70">
        <v>94.0</v>
      </c>
      <c r="AH19" s="70">
        <f t="shared" si="31"/>
        <v>10</v>
      </c>
      <c r="AI19" s="72">
        <f t="shared" si="32"/>
        <v>0.119047619</v>
      </c>
      <c r="AJ19" s="70"/>
      <c r="AK19" s="70">
        <v>78.0</v>
      </c>
      <c r="AL19" s="70">
        <f t="shared" si="33"/>
        <v>78</v>
      </c>
      <c r="AM19" s="72"/>
      <c r="AN19" s="70">
        <v>77.0</v>
      </c>
      <c r="AO19" s="70">
        <v>84.0</v>
      </c>
      <c r="AP19" s="70">
        <f t="shared" si="35"/>
        <v>7</v>
      </c>
      <c r="AQ19" s="72">
        <f t="shared" si="36"/>
        <v>0.09090909091</v>
      </c>
      <c r="AR19" s="70">
        <v>68.0</v>
      </c>
      <c r="AS19" s="70">
        <v>77.0</v>
      </c>
      <c r="AT19" s="70">
        <f t="shared" si="37"/>
        <v>9</v>
      </c>
      <c r="AU19" s="72">
        <f t="shared" si="38"/>
        <v>0.1323529412</v>
      </c>
      <c r="AV19" s="70"/>
      <c r="AW19" s="70"/>
      <c r="AX19" s="70"/>
      <c r="AY19" s="70"/>
      <c r="AZ19" s="70"/>
      <c r="BA19" s="70">
        <v>87.0</v>
      </c>
      <c r="BB19" s="70">
        <f t="shared" si="39"/>
        <v>87</v>
      </c>
      <c r="BC19" s="70">
        <v>37.0</v>
      </c>
      <c r="BD19" s="74">
        <v>0.872</v>
      </c>
      <c r="BE19" s="70"/>
      <c r="BF19" s="72">
        <v>0.92</v>
      </c>
      <c r="BG19" s="70">
        <v>5.74</v>
      </c>
      <c r="BH19" s="70"/>
      <c r="BI19" s="72">
        <v>0.83</v>
      </c>
      <c r="BJ19" s="70">
        <v>3.51</v>
      </c>
      <c r="BK19" s="75">
        <f>(BL19*100)/(100+47)</f>
        <v>1.428571429</v>
      </c>
      <c r="BL19" s="70">
        <v>2.1</v>
      </c>
      <c r="BM19" s="72">
        <v>0.47</v>
      </c>
      <c r="BN19" s="64">
        <f t="shared" si="1"/>
        <v>44.1</v>
      </c>
      <c r="BO19" s="64"/>
      <c r="BP19" s="64"/>
      <c r="BQ19" s="64"/>
      <c r="BR19" s="64"/>
      <c r="BS19" s="64" t="s">
        <v>281</v>
      </c>
      <c r="BT19" s="70">
        <v>1.0</v>
      </c>
      <c r="BU19" s="70">
        <v>2.0</v>
      </c>
      <c r="BV19" s="64" t="s">
        <v>253</v>
      </c>
      <c r="BW19" s="65"/>
      <c r="BX19" s="64"/>
      <c r="BY19" s="64" t="s">
        <v>428</v>
      </c>
      <c r="BZ19" s="64" t="s">
        <v>429</v>
      </c>
      <c r="CA19" s="66" t="s">
        <v>430</v>
      </c>
      <c r="CB19" s="66" t="s">
        <v>271</v>
      </c>
      <c r="CC19" s="66" t="s">
        <v>255</v>
      </c>
    </row>
    <row r="20" ht="15.75" customHeight="1">
      <c r="A20" s="67">
        <v>2021.0</v>
      </c>
      <c r="B20" s="70" t="s">
        <v>239</v>
      </c>
      <c r="C20" s="70" t="s">
        <v>339</v>
      </c>
      <c r="D20" s="70"/>
      <c r="E20" s="70" t="s">
        <v>340</v>
      </c>
      <c r="F20" s="70" t="s">
        <v>295</v>
      </c>
      <c r="G20" s="70" t="s">
        <v>380</v>
      </c>
      <c r="H20" s="70" t="s">
        <v>431</v>
      </c>
      <c r="I20" s="70" t="s">
        <v>431</v>
      </c>
      <c r="J20" s="64" t="s">
        <v>432</v>
      </c>
      <c r="K20" s="70" t="s">
        <v>246</v>
      </c>
      <c r="L20" s="70"/>
      <c r="M20" s="70" t="s">
        <v>433</v>
      </c>
      <c r="N20" s="70" t="s">
        <v>384</v>
      </c>
      <c r="O20" s="70" t="s">
        <v>425</v>
      </c>
      <c r="P20" s="70">
        <v>40.0</v>
      </c>
      <c r="Q20" s="64"/>
      <c r="R20" s="64"/>
      <c r="S20" s="64" t="s">
        <v>434</v>
      </c>
      <c r="T20" s="71" t="s">
        <v>435</v>
      </c>
      <c r="U20" s="70" t="s">
        <v>158</v>
      </c>
      <c r="V20" s="71" t="s">
        <v>436</v>
      </c>
      <c r="W20" s="70" t="s">
        <v>174</v>
      </c>
      <c r="X20" s="70">
        <v>16.0</v>
      </c>
      <c r="Y20" s="70">
        <v>55.0</v>
      </c>
      <c r="Z20" s="70">
        <f t="shared" si="27"/>
        <v>39</v>
      </c>
      <c r="AA20" s="72">
        <f t="shared" si="28"/>
        <v>2.4375</v>
      </c>
      <c r="AB20" s="70">
        <v>48.0</v>
      </c>
      <c r="AC20" s="70">
        <v>91.0</v>
      </c>
      <c r="AD20" s="70">
        <f t="shared" si="29"/>
        <v>43</v>
      </c>
      <c r="AE20" s="72">
        <f t="shared" si="30"/>
        <v>0.8958333333</v>
      </c>
      <c r="AF20" s="70">
        <v>87.0</v>
      </c>
      <c r="AG20" s="70">
        <v>99.0</v>
      </c>
      <c r="AH20" s="70">
        <f t="shared" si="31"/>
        <v>12</v>
      </c>
      <c r="AI20" s="72">
        <f t="shared" si="32"/>
        <v>0.1379310345</v>
      </c>
      <c r="AJ20" s="70">
        <v>80.0</v>
      </c>
      <c r="AK20" s="70">
        <v>87.0</v>
      </c>
      <c r="AL20" s="70">
        <f t="shared" si="33"/>
        <v>7</v>
      </c>
      <c r="AM20" s="72">
        <f>(AK20-AJ20)/AJ20</f>
        <v>0.0875</v>
      </c>
      <c r="AN20" s="70">
        <v>83.0</v>
      </c>
      <c r="AO20" s="70">
        <v>93.0</v>
      </c>
      <c r="AP20" s="70">
        <f t="shared" si="35"/>
        <v>10</v>
      </c>
      <c r="AQ20" s="72">
        <f t="shared" si="36"/>
        <v>0.1204819277</v>
      </c>
      <c r="AR20" s="70">
        <v>83.0</v>
      </c>
      <c r="AS20" s="70">
        <v>91.0</v>
      </c>
      <c r="AT20" s="70">
        <f t="shared" si="37"/>
        <v>8</v>
      </c>
      <c r="AU20" s="72">
        <f t="shared" si="38"/>
        <v>0.09638554217</v>
      </c>
      <c r="AV20" s="70"/>
      <c r="AW20" s="70"/>
      <c r="AX20" s="70"/>
      <c r="AY20" s="70"/>
      <c r="AZ20" s="70">
        <v>83.0</v>
      </c>
      <c r="BA20" s="70">
        <v>91.0</v>
      </c>
      <c r="BB20" s="70">
        <f t="shared" si="39"/>
        <v>8</v>
      </c>
      <c r="BC20" s="70"/>
      <c r="BD20" s="68"/>
      <c r="BE20" s="70"/>
      <c r="BF20" s="72">
        <v>0.92</v>
      </c>
      <c r="BG20" s="70">
        <v>5.86</v>
      </c>
      <c r="BH20" s="70"/>
      <c r="BI20" s="72">
        <v>0.83</v>
      </c>
      <c r="BJ20" s="70">
        <v>3.42</v>
      </c>
      <c r="BK20" s="75">
        <f t="shared" ref="BK20:BK21" si="40">(BL20*100)/(100+58)</f>
        <v>1.582278481</v>
      </c>
      <c r="BL20" s="70">
        <v>2.5</v>
      </c>
      <c r="BM20" s="72">
        <v>0.58</v>
      </c>
      <c r="BN20" s="64">
        <f t="shared" si="1"/>
        <v>100</v>
      </c>
      <c r="BO20" s="64"/>
      <c r="BP20" s="64"/>
      <c r="BQ20" s="64"/>
      <c r="BR20" s="64"/>
      <c r="BS20" s="64" t="s">
        <v>268</v>
      </c>
      <c r="BT20" s="70">
        <v>1.0</v>
      </c>
      <c r="BU20" s="70">
        <v>2.0</v>
      </c>
      <c r="BV20" s="64" t="s">
        <v>253</v>
      </c>
      <c r="BW20" s="65"/>
      <c r="BX20" s="64"/>
      <c r="BY20" s="64" t="s">
        <v>269</v>
      </c>
      <c r="BZ20" s="64" t="s">
        <v>150</v>
      </c>
      <c r="CA20" s="66" t="s">
        <v>270</v>
      </c>
      <c r="CB20" s="66" t="s">
        <v>271</v>
      </c>
      <c r="CC20" s="66" t="s">
        <v>255</v>
      </c>
    </row>
    <row r="21" ht="15.75" customHeight="1">
      <c r="A21" s="67">
        <v>2021.0</v>
      </c>
      <c r="B21" s="70" t="s">
        <v>239</v>
      </c>
      <c r="C21" s="70" t="s">
        <v>339</v>
      </c>
      <c r="D21" s="70"/>
      <c r="E21" s="70" t="s">
        <v>340</v>
      </c>
      <c r="F21" s="70" t="s">
        <v>437</v>
      </c>
      <c r="G21" s="70" t="s">
        <v>438</v>
      </c>
      <c r="H21" s="70" t="s">
        <v>439</v>
      </c>
      <c r="I21" s="70" t="s">
        <v>439</v>
      </c>
      <c r="J21" s="64" t="s">
        <v>440</v>
      </c>
      <c r="K21" s="70" t="s">
        <v>246</v>
      </c>
      <c r="L21" s="70"/>
      <c r="M21" s="70" t="s">
        <v>441</v>
      </c>
      <c r="N21" s="70" t="s">
        <v>442</v>
      </c>
      <c r="O21" s="70" t="s">
        <v>425</v>
      </c>
      <c r="P21" s="70">
        <v>10.0</v>
      </c>
      <c r="Q21" s="64"/>
      <c r="R21" s="64"/>
      <c r="S21" s="64" t="s">
        <v>443</v>
      </c>
      <c r="T21" s="64"/>
      <c r="U21" s="70"/>
      <c r="V21" s="71" t="s">
        <v>444</v>
      </c>
      <c r="W21" s="70" t="s">
        <v>174</v>
      </c>
      <c r="X21" s="70"/>
      <c r="Y21" s="70"/>
      <c r="Z21" s="70"/>
      <c r="AA21" s="72"/>
      <c r="AB21" s="70"/>
      <c r="AC21" s="70"/>
      <c r="AD21" s="70"/>
      <c r="AE21" s="72"/>
      <c r="AF21" s="70"/>
      <c r="AG21" s="70"/>
      <c r="AH21" s="70"/>
      <c r="AI21" s="72"/>
      <c r="AJ21" s="70"/>
      <c r="AK21" s="70"/>
      <c r="AL21" s="70"/>
      <c r="AM21" s="72"/>
      <c r="AN21" s="70"/>
      <c r="AO21" s="70"/>
      <c r="AP21" s="70"/>
      <c r="AQ21" s="72"/>
      <c r="AR21" s="70"/>
      <c r="AS21" s="70"/>
      <c r="AT21" s="70"/>
      <c r="AU21" s="72"/>
      <c r="AV21" s="70"/>
      <c r="AW21" s="70"/>
      <c r="AX21" s="70"/>
      <c r="AY21" s="70"/>
      <c r="AZ21" s="70"/>
      <c r="BA21" s="70"/>
      <c r="BB21" s="70"/>
      <c r="BC21" s="70">
        <v>36.9</v>
      </c>
      <c r="BD21" s="74">
        <v>0.889</v>
      </c>
      <c r="BE21" s="70"/>
      <c r="BF21" s="72">
        <v>0.93</v>
      </c>
      <c r="BG21" s="70">
        <v>5.9</v>
      </c>
      <c r="BH21" s="70"/>
      <c r="BI21" s="72">
        <v>0.85</v>
      </c>
      <c r="BJ21" s="70">
        <v>3.31</v>
      </c>
      <c r="BK21" s="75">
        <f t="shared" si="40"/>
        <v>2.215189873</v>
      </c>
      <c r="BL21" s="70">
        <v>3.5</v>
      </c>
      <c r="BM21" s="72">
        <v>0.58</v>
      </c>
      <c r="BN21" s="64">
        <f t="shared" si="1"/>
        <v>35</v>
      </c>
      <c r="BO21" s="64"/>
      <c r="BP21" s="64"/>
      <c r="BQ21" s="64"/>
      <c r="BR21" s="64"/>
      <c r="BS21" s="64" t="s">
        <v>252</v>
      </c>
      <c r="BT21" s="70">
        <v>1.0</v>
      </c>
      <c r="BU21" s="70">
        <v>2.0</v>
      </c>
      <c r="BV21" s="64" t="s">
        <v>253</v>
      </c>
      <c r="BW21" s="65"/>
      <c r="BX21" s="64"/>
      <c r="BY21" s="64" t="s">
        <v>254</v>
      </c>
      <c r="BZ21" s="64" t="s">
        <v>254</v>
      </c>
      <c r="CA21" s="64" t="s">
        <v>254</v>
      </c>
      <c r="CB21" s="66" t="s">
        <v>254</v>
      </c>
      <c r="CC21" s="66" t="s">
        <v>255</v>
      </c>
    </row>
    <row r="22" ht="15.75" customHeight="1">
      <c r="A22" s="67">
        <v>2021.0</v>
      </c>
      <c r="B22" s="70" t="s">
        <v>239</v>
      </c>
      <c r="C22" s="70" t="s">
        <v>282</v>
      </c>
      <c r="D22" s="70"/>
      <c r="E22" s="70" t="s">
        <v>419</v>
      </c>
      <c r="F22" s="70" t="s">
        <v>399</v>
      </c>
      <c r="G22" s="70" t="s">
        <v>420</v>
      </c>
      <c r="H22" s="70" t="s">
        <v>421</v>
      </c>
      <c r="I22" s="70" t="s">
        <v>421</v>
      </c>
      <c r="J22" s="64" t="s">
        <v>445</v>
      </c>
      <c r="K22" s="70" t="s">
        <v>246</v>
      </c>
      <c r="L22" s="70"/>
      <c r="M22" s="70" t="s">
        <v>446</v>
      </c>
      <c r="N22" s="70" t="s">
        <v>424</v>
      </c>
      <c r="O22" s="70" t="s">
        <v>447</v>
      </c>
      <c r="P22" s="70">
        <v>43.0</v>
      </c>
      <c r="Q22" s="64"/>
      <c r="R22" s="64"/>
      <c r="S22" s="64" t="s">
        <v>448</v>
      </c>
      <c r="T22" s="64"/>
      <c r="U22" s="70"/>
      <c r="V22" s="71" t="s">
        <v>449</v>
      </c>
      <c r="W22" s="70" t="s">
        <v>174</v>
      </c>
      <c r="X22" s="70">
        <v>33.0</v>
      </c>
      <c r="Y22" s="70">
        <v>51.0</v>
      </c>
      <c r="Z22" s="70">
        <f t="shared" ref="Z22:Z23" si="41">Y22-X22</f>
        <v>18</v>
      </c>
      <c r="AA22" s="72">
        <f t="shared" ref="AA22:AA23" si="42">(Y22-X22)/X22</f>
        <v>0.5454545455</v>
      </c>
      <c r="AB22" s="70">
        <v>44.0</v>
      </c>
      <c r="AC22" s="70">
        <v>77.0</v>
      </c>
      <c r="AD22" s="70">
        <f t="shared" ref="AD22:AD23" si="43">AC22-AB22</f>
        <v>33</v>
      </c>
      <c r="AE22" s="72">
        <f t="shared" ref="AE22:AE23" si="44">(AC22-AB22)/AB22</f>
        <v>0.75</v>
      </c>
      <c r="AF22" s="70">
        <v>78.0</v>
      </c>
      <c r="AG22" s="70">
        <v>95.0</v>
      </c>
      <c r="AH22" s="70">
        <f t="shared" ref="AH22:AH23" si="45">AG22-AF22</f>
        <v>17</v>
      </c>
      <c r="AI22" s="72">
        <f t="shared" ref="AI22:AI23" si="46">(AG22-AF22)/AF22</f>
        <v>0.2179487179</v>
      </c>
      <c r="AJ22" s="70"/>
      <c r="AK22" s="70">
        <v>59.0</v>
      </c>
      <c r="AL22" s="70">
        <f t="shared" ref="AL22:AL23" si="47">AK22-AJ22</f>
        <v>59</v>
      </c>
      <c r="AM22" s="72"/>
      <c r="AN22" s="70">
        <v>74.0</v>
      </c>
      <c r="AO22" s="70">
        <v>87.0</v>
      </c>
      <c r="AP22" s="70">
        <f t="shared" ref="AP22:AP23" si="48">AO22-AN22</f>
        <v>13</v>
      </c>
      <c r="AQ22" s="72">
        <f t="shared" ref="AQ22:AQ23" si="49">(AO22-AN22)/AN22</f>
        <v>0.1756756757</v>
      </c>
      <c r="AR22" s="70">
        <v>60.0</v>
      </c>
      <c r="AS22" s="70">
        <v>80.0</v>
      </c>
      <c r="AT22" s="70">
        <f t="shared" ref="AT22:AT23" si="50">AS22-AR22</f>
        <v>20</v>
      </c>
      <c r="AU22" s="72">
        <f t="shared" ref="AU22:AU23" si="51">(AS22-AR22)/AR22</f>
        <v>0.3333333333</v>
      </c>
      <c r="AV22" s="70"/>
      <c r="AW22" s="70"/>
      <c r="AX22" s="70"/>
      <c r="AY22" s="70"/>
      <c r="AZ22" s="70">
        <v>0.0</v>
      </c>
      <c r="BA22" s="70">
        <v>90.0</v>
      </c>
      <c r="BB22" s="70">
        <f t="shared" ref="BB22:BB23" si="52">BA22-AZ22</f>
        <v>90</v>
      </c>
      <c r="BC22" s="70">
        <v>38.7</v>
      </c>
      <c r="BD22" s="74">
        <v>0.891</v>
      </c>
      <c r="BE22" s="70"/>
      <c r="BF22" s="72">
        <v>0.93</v>
      </c>
      <c r="BG22" s="70">
        <v>6.14</v>
      </c>
      <c r="BH22" s="70"/>
      <c r="BI22" s="72">
        <v>0.85</v>
      </c>
      <c r="BJ22" s="70">
        <v>3.53</v>
      </c>
      <c r="BK22" s="75">
        <f>(BL22*100)/(100+72)</f>
        <v>1.220930233</v>
      </c>
      <c r="BL22" s="70">
        <v>2.1</v>
      </c>
      <c r="BM22" s="72">
        <v>0.72</v>
      </c>
      <c r="BN22" s="64">
        <f t="shared" si="1"/>
        <v>90.3</v>
      </c>
      <c r="BO22" s="64"/>
      <c r="BP22" s="64"/>
      <c r="BQ22" s="64"/>
      <c r="BR22" s="64"/>
      <c r="BS22" s="64" t="s">
        <v>268</v>
      </c>
      <c r="BT22" s="70">
        <v>1.0</v>
      </c>
      <c r="BU22" s="70">
        <v>2.0</v>
      </c>
      <c r="BV22" s="64" t="s">
        <v>253</v>
      </c>
      <c r="BW22" s="65"/>
      <c r="BX22" s="64"/>
      <c r="BY22" s="64" t="s">
        <v>428</v>
      </c>
      <c r="BZ22" s="64" t="s">
        <v>429</v>
      </c>
      <c r="CA22" s="66" t="s">
        <v>430</v>
      </c>
      <c r="CB22" s="66" t="s">
        <v>271</v>
      </c>
      <c r="CC22" s="66" t="s">
        <v>255</v>
      </c>
    </row>
    <row r="23" ht="15.75" customHeight="1">
      <c r="A23" s="67">
        <v>2021.0</v>
      </c>
      <c r="B23" s="70" t="s">
        <v>239</v>
      </c>
      <c r="C23" s="70" t="s">
        <v>293</v>
      </c>
      <c r="D23" s="70"/>
      <c r="E23" s="70" t="s">
        <v>294</v>
      </c>
      <c r="F23" s="70" t="s">
        <v>295</v>
      </c>
      <c r="G23" s="70" t="s">
        <v>296</v>
      </c>
      <c r="H23" s="70" t="s">
        <v>297</v>
      </c>
      <c r="I23" s="70" t="s">
        <v>297</v>
      </c>
      <c r="J23" s="64" t="s">
        <v>450</v>
      </c>
      <c r="K23" s="70" t="s">
        <v>246</v>
      </c>
      <c r="L23" s="70"/>
      <c r="M23" s="70" t="s">
        <v>451</v>
      </c>
      <c r="N23" s="70" t="s">
        <v>300</v>
      </c>
      <c r="O23" s="70" t="s">
        <v>447</v>
      </c>
      <c r="P23" s="70">
        <v>18.0</v>
      </c>
      <c r="Q23" s="64"/>
      <c r="R23" s="64"/>
      <c r="S23" s="64" t="s">
        <v>452</v>
      </c>
      <c r="T23" s="76" t="s">
        <v>453</v>
      </c>
      <c r="U23" s="70" t="s">
        <v>158</v>
      </c>
      <c r="V23" s="71" t="s">
        <v>454</v>
      </c>
      <c r="W23" s="70" t="s">
        <v>174</v>
      </c>
      <c r="X23" s="70">
        <v>21.0</v>
      </c>
      <c r="Y23" s="70">
        <v>55.0</v>
      </c>
      <c r="Z23" s="70">
        <f t="shared" si="41"/>
        <v>34</v>
      </c>
      <c r="AA23" s="72">
        <f t="shared" si="42"/>
        <v>1.619047619</v>
      </c>
      <c r="AB23" s="70">
        <v>55.0</v>
      </c>
      <c r="AC23" s="70">
        <v>82.0</v>
      </c>
      <c r="AD23" s="70">
        <f t="shared" si="43"/>
        <v>27</v>
      </c>
      <c r="AE23" s="72">
        <f t="shared" si="44"/>
        <v>0.4909090909</v>
      </c>
      <c r="AF23" s="70">
        <v>91.0</v>
      </c>
      <c r="AG23" s="70">
        <v>99.0</v>
      </c>
      <c r="AH23" s="70">
        <f t="shared" si="45"/>
        <v>8</v>
      </c>
      <c r="AI23" s="72">
        <f t="shared" si="46"/>
        <v>0.08791208791</v>
      </c>
      <c r="AJ23" s="70">
        <v>58.0</v>
      </c>
      <c r="AK23" s="70">
        <v>67.0</v>
      </c>
      <c r="AL23" s="70">
        <f t="shared" si="47"/>
        <v>9</v>
      </c>
      <c r="AM23" s="72">
        <f>(AK23-AJ23)/AJ23</f>
        <v>0.1551724138</v>
      </c>
      <c r="AN23" s="70">
        <v>84.0</v>
      </c>
      <c r="AO23" s="70">
        <v>93.0</v>
      </c>
      <c r="AP23" s="70">
        <f t="shared" si="48"/>
        <v>9</v>
      </c>
      <c r="AQ23" s="72">
        <f t="shared" si="49"/>
        <v>0.1071428571</v>
      </c>
      <c r="AR23" s="70">
        <v>82.0</v>
      </c>
      <c r="AS23" s="70">
        <v>93.0</v>
      </c>
      <c r="AT23" s="70">
        <f t="shared" si="50"/>
        <v>11</v>
      </c>
      <c r="AU23" s="72">
        <f t="shared" si="51"/>
        <v>0.1341463415</v>
      </c>
      <c r="AV23" s="70"/>
      <c r="AW23" s="70"/>
      <c r="AX23" s="70"/>
      <c r="AY23" s="70"/>
      <c r="AZ23" s="70">
        <v>87.0</v>
      </c>
      <c r="BA23" s="70">
        <v>87.0</v>
      </c>
      <c r="BB23" s="70">
        <f t="shared" si="52"/>
        <v>0</v>
      </c>
      <c r="BC23" s="70">
        <v>40.2</v>
      </c>
      <c r="BD23" s="74">
        <v>0.886</v>
      </c>
      <c r="BE23" s="70"/>
      <c r="BF23" s="72">
        <v>0.92</v>
      </c>
      <c r="BG23" s="70">
        <v>6.35</v>
      </c>
      <c r="BH23" s="70"/>
      <c r="BI23" s="72">
        <v>0.85</v>
      </c>
      <c r="BJ23" s="70">
        <v>3.71</v>
      </c>
      <c r="BK23" s="75">
        <f>(BL23*100)/(100+47)</f>
        <v>1.428571429</v>
      </c>
      <c r="BL23" s="70">
        <v>2.1</v>
      </c>
      <c r="BM23" s="72">
        <v>0.47</v>
      </c>
      <c r="BN23" s="64">
        <f t="shared" si="1"/>
        <v>37.8</v>
      </c>
      <c r="BO23" s="64"/>
      <c r="BP23" s="64"/>
      <c r="BQ23" s="64"/>
      <c r="BR23" s="64"/>
      <c r="BS23" s="64" t="s">
        <v>252</v>
      </c>
      <c r="BT23" s="70">
        <v>3.0</v>
      </c>
      <c r="BU23" s="70">
        <v>3.0</v>
      </c>
      <c r="BV23" s="64" t="s">
        <v>253</v>
      </c>
      <c r="BW23" s="65"/>
      <c r="BX23" s="64"/>
      <c r="BY23" s="64" t="s">
        <v>269</v>
      </c>
      <c r="BZ23" s="64" t="s">
        <v>150</v>
      </c>
      <c r="CA23" s="66" t="s">
        <v>270</v>
      </c>
      <c r="CB23" s="66" t="s">
        <v>271</v>
      </c>
      <c r="CC23" s="66" t="s">
        <v>255</v>
      </c>
    </row>
    <row r="24" ht="15.75" customHeight="1">
      <c r="A24" s="67">
        <v>2021.0</v>
      </c>
      <c r="B24" s="70" t="s">
        <v>239</v>
      </c>
      <c r="C24" s="70" t="s">
        <v>339</v>
      </c>
      <c r="D24" s="70"/>
      <c r="E24" s="70" t="s">
        <v>340</v>
      </c>
      <c r="F24" s="70" t="s">
        <v>295</v>
      </c>
      <c r="G24" s="70" t="s">
        <v>380</v>
      </c>
      <c r="H24" s="70" t="s">
        <v>431</v>
      </c>
      <c r="I24" s="70" t="s">
        <v>431</v>
      </c>
      <c r="J24" s="64" t="s">
        <v>455</v>
      </c>
      <c r="K24" s="70" t="s">
        <v>246</v>
      </c>
      <c r="L24" s="70"/>
      <c r="M24" s="70" t="s">
        <v>456</v>
      </c>
      <c r="N24" s="70" t="s">
        <v>384</v>
      </c>
      <c r="O24" s="70" t="s">
        <v>447</v>
      </c>
      <c r="P24" s="70">
        <v>14.0</v>
      </c>
      <c r="Q24" s="64"/>
      <c r="R24" s="64"/>
      <c r="S24" s="64" t="s">
        <v>457</v>
      </c>
      <c r="T24" s="71" t="s">
        <v>435</v>
      </c>
      <c r="U24" s="70" t="s">
        <v>158</v>
      </c>
      <c r="V24" s="71" t="s">
        <v>436</v>
      </c>
      <c r="W24" s="70" t="s">
        <v>174</v>
      </c>
      <c r="X24" s="70"/>
      <c r="Y24" s="70"/>
      <c r="Z24" s="70"/>
      <c r="AA24" s="72"/>
      <c r="AB24" s="70"/>
      <c r="AC24" s="70"/>
      <c r="AD24" s="70"/>
      <c r="AE24" s="72"/>
      <c r="AF24" s="70"/>
      <c r="AG24" s="70"/>
      <c r="AH24" s="70"/>
      <c r="AI24" s="72"/>
      <c r="AJ24" s="70"/>
      <c r="AK24" s="70"/>
      <c r="AL24" s="70"/>
      <c r="AM24" s="72"/>
      <c r="AN24" s="70"/>
      <c r="AO24" s="70"/>
      <c r="AP24" s="70"/>
      <c r="AQ24" s="72"/>
      <c r="AR24" s="70"/>
      <c r="AS24" s="70"/>
      <c r="AT24" s="70"/>
      <c r="AU24" s="72"/>
      <c r="AV24" s="70"/>
      <c r="AW24" s="70"/>
      <c r="AX24" s="70"/>
      <c r="AY24" s="70"/>
      <c r="AZ24" s="70"/>
      <c r="BA24" s="70"/>
      <c r="BB24" s="70"/>
      <c r="BC24" s="70"/>
      <c r="BD24" s="74">
        <v>0.895</v>
      </c>
      <c r="BE24" s="70"/>
      <c r="BF24" s="72">
        <v>0.93</v>
      </c>
      <c r="BG24" s="70">
        <v>5.96</v>
      </c>
      <c r="BH24" s="70"/>
      <c r="BI24" s="72">
        <v>0.86</v>
      </c>
      <c r="BJ24" s="70">
        <v>3.55</v>
      </c>
      <c r="BK24" s="75">
        <f>(BL24*100)/(100+52)</f>
        <v>2.236842105</v>
      </c>
      <c r="BL24" s="70">
        <v>3.4</v>
      </c>
      <c r="BM24" s="72">
        <v>0.52</v>
      </c>
      <c r="BN24" s="64">
        <f t="shared" si="1"/>
        <v>47.6</v>
      </c>
      <c r="BO24" s="64"/>
      <c r="BP24" s="64"/>
      <c r="BQ24" s="64"/>
      <c r="BR24" s="64"/>
      <c r="BS24" s="64" t="s">
        <v>268</v>
      </c>
      <c r="BT24" s="70">
        <v>1.0</v>
      </c>
      <c r="BU24" s="70">
        <v>2.0</v>
      </c>
      <c r="BV24" s="64" t="s">
        <v>253</v>
      </c>
      <c r="BW24" s="65"/>
      <c r="BX24" s="64"/>
      <c r="BY24" s="64" t="s">
        <v>254</v>
      </c>
      <c r="BZ24" s="64" t="s">
        <v>254</v>
      </c>
      <c r="CA24" s="64" t="s">
        <v>254</v>
      </c>
      <c r="CB24" s="66" t="s">
        <v>254</v>
      </c>
      <c r="CC24" s="66" t="s">
        <v>255</v>
      </c>
    </row>
    <row r="25" ht="15.75" customHeight="1">
      <c r="A25" s="67">
        <v>2021.0</v>
      </c>
      <c r="B25" s="70" t="s">
        <v>239</v>
      </c>
      <c r="C25" s="70" t="s">
        <v>339</v>
      </c>
      <c r="D25" s="70"/>
      <c r="E25" s="70" t="s">
        <v>340</v>
      </c>
      <c r="F25" s="70" t="s">
        <v>295</v>
      </c>
      <c r="G25" s="70" t="s">
        <v>458</v>
      </c>
      <c r="H25" s="70" t="s">
        <v>387</v>
      </c>
      <c r="I25" s="70" t="s">
        <v>387</v>
      </c>
      <c r="J25" s="64" t="s">
        <v>459</v>
      </c>
      <c r="K25" s="70" t="s">
        <v>246</v>
      </c>
      <c r="L25" s="70"/>
      <c r="M25" s="70" t="s">
        <v>460</v>
      </c>
      <c r="N25" s="70" t="s">
        <v>300</v>
      </c>
      <c r="O25" s="70" t="s">
        <v>461</v>
      </c>
      <c r="P25" s="70">
        <v>35.0</v>
      </c>
      <c r="Q25" s="64"/>
      <c r="R25" s="64"/>
      <c r="S25" s="64"/>
      <c r="T25" s="76" t="s">
        <v>462</v>
      </c>
      <c r="U25" s="70" t="s">
        <v>158</v>
      </c>
      <c r="V25" s="76" t="s">
        <v>463</v>
      </c>
      <c r="W25" s="70" t="s">
        <v>174</v>
      </c>
      <c r="X25" s="70">
        <v>61.0</v>
      </c>
      <c r="Y25" s="70">
        <v>66.0</v>
      </c>
      <c r="Z25" s="70">
        <f t="shared" ref="Z25:Z28" si="53">Y25-X25</f>
        <v>5</v>
      </c>
      <c r="AA25" s="72">
        <f t="shared" ref="AA25:AA28" si="54">(Y25-X25)/X25</f>
        <v>0.08196721311</v>
      </c>
      <c r="AB25" s="70">
        <v>64.0</v>
      </c>
      <c r="AC25" s="70">
        <v>75.0</v>
      </c>
      <c r="AD25" s="70">
        <f t="shared" ref="AD25:AD28" si="55">AC25-AB25</f>
        <v>11</v>
      </c>
      <c r="AE25" s="72">
        <f t="shared" ref="AE25:AE28" si="56">(AC25-AB25)/AB25</f>
        <v>0.171875</v>
      </c>
      <c r="AF25" s="70">
        <v>89.0</v>
      </c>
      <c r="AG25" s="70">
        <v>95.0</v>
      </c>
      <c r="AH25" s="70">
        <f t="shared" ref="AH25:AH28" si="57">AG25-AF25</f>
        <v>6</v>
      </c>
      <c r="AI25" s="72">
        <f t="shared" ref="AI25:AI28" si="58">(AG25-AF25)/AF25</f>
        <v>0.06741573034</v>
      </c>
      <c r="AJ25" s="70">
        <v>67.0</v>
      </c>
      <c r="AK25" s="70">
        <v>75.0</v>
      </c>
      <c r="AL25" s="70">
        <f t="shared" ref="AL25:AL28" si="59">AK25-AJ25</f>
        <v>8</v>
      </c>
      <c r="AM25" s="72">
        <f t="shared" ref="AM25:AM28" si="60">(AK25-AJ25)/AJ25</f>
        <v>0.1194029851</v>
      </c>
      <c r="AN25" s="70">
        <v>70.0</v>
      </c>
      <c r="AO25" s="70">
        <v>87.0</v>
      </c>
      <c r="AP25" s="70">
        <f t="shared" ref="AP25:AP28" si="61">AO25-AN25</f>
        <v>17</v>
      </c>
      <c r="AQ25" s="72">
        <f t="shared" ref="AQ25:AQ28" si="62">(AO25-AN25)/AN25</f>
        <v>0.2428571429</v>
      </c>
      <c r="AR25" s="70">
        <v>78.0</v>
      </c>
      <c r="AS25" s="70">
        <v>83.0</v>
      </c>
      <c r="AT25" s="70">
        <f t="shared" ref="AT25:AT28" si="63">AS25-AR25</f>
        <v>5</v>
      </c>
      <c r="AU25" s="72">
        <f t="shared" ref="AU25:AU28" si="64">(AS25-AR25)/AR25</f>
        <v>0.0641025641</v>
      </c>
      <c r="AV25" s="70"/>
      <c r="AW25" s="70"/>
      <c r="AX25" s="70"/>
      <c r="AY25" s="70"/>
      <c r="AZ25" s="70">
        <v>65.0</v>
      </c>
      <c r="BA25" s="70">
        <v>86.0</v>
      </c>
      <c r="BB25" s="70">
        <f t="shared" ref="BB25:BB28" si="65">BA25-AZ25</f>
        <v>21</v>
      </c>
      <c r="BC25" s="70">
        <v>32.9</v>
      </c>
      <c r="BD25" s="74">
        <v>0.876</v>
      </c>
      <c r="BE25" s="70"/>
      <c r="BF25" s="72">
        <v>0.92</v>
      </c>
      <c r="BG25" s="70">
        <v>5.02</v>
      </c>
      <c r="BH25" s="70"/>
      <c r="BI25" s="72">
        <v>0.84</v>
      </c>
      <c r="BJ25" s="70">
        <v>3.21</v>
      </c>
      <c r="BK25" s="75">
        <f>(BL25*100)/(100+46)</f>
        <v>1.52739726</v>
      </c>
      <c r="BL25" s="70">
        <v>2.23</v>
      </c>
      <c r="BM25" s="72">
        <v>0.46</v>
      </c>
      <c r="BN25" s="64">
        <f t="shared" si="1"/>
        <v>78.05</v>
      </c>
      <c r="BO25" s="64"/>
      <c r="BP25" s="64"/>
      <c r="BQ25" s="64"/>
      <c r="BR25" s="64"/>
      <c r="BS25" s="64" t="s">
        <v>317</v>
      </c>
      <c r="BT25" s="70">
        <v>1.0</v>
      </c>
      <c r="BU25" s="70">
        <v>2.0</v>
      </c>
      <c r="BV25" s="64" t="s">
        <v>253</v>
      </c>
      <c r="BW25" s="65"/>
      <c r="BX25" s="64"/>
      <c r="BY25" s="64" t="s">
        <v>269</v>
      </c>
      <c r="BZ25" s="64" t="s">
        <v>150</v>
      </c>
      <c r="CA25" s="66" t="s">
        <v>270</v>
      </c>
      <c r="CB25" s="66" t="s">
        <v>271</v>
      </c>
      <c r="CC25" s="66" t="s">
        <v>464</v>
      </c>
    </row>
    <row r="26" ht="15.75" customHeight="1">
      <c r="A26" s="67">
        <v>2021.0</v>
      </c>
      <c r="B26" s="70" t="s">
        <v>239</v>
      </c>
      <c r="C26" s="70" t="s">
        <v>370</v>
      </c>
      <c r="D26" s="70"/>
      <c r="E26" s="70" t="s">
        <v>370</v>
      </c>
      <c r="F26" s="70" t="s">
        <v>295</v>
      </c>
      <c r="G26" s="70" t="s">
        <v>380</v>
      </c>
      <c r="H26" s="70" t="s">
        <v>380</v>
      </c>
      <c r="I26" s="70" t="s">
        <v>380</v>
      </c>
      <c r="J26" s="64" t="s">
        <v>465</v>
      </c>
      <c r="K26" s="70" t="s">
        <v>246</v>
      </c>
      <c r="L26" s="70"/>
      <c r="M26" s="70" t="s">
        <v>466</v>
      </c>
      <c r="N26" s="70" t="s">
        <v>384</v>
      </c>
      <c r="O26" s="70" t="s">
        <v>461</v>
      </c>
      <c r="P26" s="70">
        <v>25.0</v>
      </c>
      <c r="Q26" s="64"/>
      <c r="R26" s="64"/>
      <c r="S26" s="64" t="s">
        <v>467</v>
      </c>
      <c r="T26" s="71" t="s">
        <v>468</v>
      </c>
      <c r="U26" s="70" t="s">
        <v>174</v>
      </c>
      <c r="V26" s="76" t="s">
        <v>469</v>
      </c>
      <c r="W26" s="70" t="s">
        <v>174</v>
      </c>
      <c r="X26" s="70">
        <v>21.0</v>
      </c>
      <c r="Y26" s="70">
        <v>54.0</v>
      </c>
      <c r="Z26" s="70">
        <f t="shared" si="53"/>
        <v>33</v>
      </c>
      <c r="AA26" s="72">
        <f t="shared" si="54"/>
        <v>1.571428571</v>
      </c>
      <c r="AB26" s="70">
        <v>59.0</v>
      </c>
      <c r="AC26" s="70">
        <v>86.0</v>
      </c>
      <c r="AD26" s="70">
        <f t="shared" si="55"/>
        <v>27</v>
      </c>
      <c r="AE26" s="72">
        <f t="shared" si="56"/>
        <v>0.4576271186</v>
      </c>
      <c r="AF26" s="70">
        <v>90.0</v>
      </c>
      <c r="AG26" s="70">
        <v>95.0</v>
      </c>
      <c r="AH26" s="70">
        <f t="shared" si="57"/>
        <v>5</v>
      </c>
      <c r="AI26" s="72">
        <f t="shared" si="58"/>
        <v>0.05555555556</v>
      </c>
      <c r="AJ26" s="70">
        <v>41.0</v>
      </c>
      <c r="AK26" s="70">
        <v>46.0</v>
      </c>
      <c r="AL26" s="70">
        <f t="shared" si="59"/>
        <v>5</v>
      </c>
      <c r="AM26" s="72">
        <f t="shared" si="60"/>
        <v>0.1219512195</v>
      </c>
      <c r="AN26" s="70">
        <v>88.0</v>
      </c>
      <c r="AO26" s="70">
        <v>94.0</v>
      </c>
      <c r="AP26" s="70">
        <f t="shared" si="61"/>
        <v>6</v>
      </c>
      <c r="AQ26" s="72">
        <f t="shared" si="62"/>
        <v>0.06818181818</v>
      </c>
      <c r="AR26" s="70">
        <v>90.0</v>
      </c>
      <c r="AS26" s="70">
        <v>92.0</v>
      </c>
      <c r="AT26" s="70">
        <f t="shared" si="63"/>
        <v>2</v>
      </c>
      <c r="AU26" s="72">
        <f t="shared" si="64"/>
        <v>0.02222222222</v>
      </c>
      <c r="AV26" s="70"/>
      <c r="AW26" s="70"/>
      <c r="AX26" s="70"/>
      <c r="AY26" s="70"/>
      <c r="AZ26" s="70">
        <v>90.0</v>
      </c>
      <c r="BA26" s="70">
        <v>90.0</v>
      </c>
      <c r="BB26" s="70">
        <f t="shared" si="65"/>
        <v>0</v>
      </c>
      <c r="BC26" s="70">
        <v>33.0</v>
      </c>
      <c r="BD26" s="74">
        <v>0.902</v>
      </c>
      <c r="BE26" s="70"/>
      <c r="BF26" s="72">
        <v>0.93</v>
      </c>
      <c r="BG26" s="70">
        <v>4.86</v>
      </c>
      <c r="BH26" s="70"/>
      <c r="BI26" s="72">
        <v>0.87</v>
      </c>
      <c r="BJ26" s="70">
        <v>3.39</v>
      </c>
      <c r="BK26" s="75">
        <f>(BL26*100)/(100+63)</f>
        <v>1.472392638</v>
      </c>
      <c r="BL26" s="70">
        <v>2.4</v>
      </c>
      <c r="BM26" s="72">
        <v>0.63</v>
      </c>
      <c r="BN26" s="64">
        <f t="shared" si="1"/>
        <v>60</v>
      </c>
      <c r="BO26" s="64"/>
      <c r="BP26" s="64"/>
      <c r="BQ26" s="64"/>
      <c r="BR26" s="64"/>
      <c r="BS26" s="64" t="s">
        <v>252</v>
      </c>
      <c r="BT26" s="70">
        <v>2.0</v>
      </c>
      <c r="BU26" s="70">
        <v>2.0</v>
      </c>
      <c r="BV26" s="64" t="s">
        <v>253</v>
      </c>
      <c r="BW26" s="65"/>
      <c r="BX26" s="64"/>
      <c r="BY26" s="64" t="s">
        <v>269</v>
      </c>
      <c r="BZ26" s="64" t="s">
        <v>150</v>
      </c>
      <c r="CA26" s="66" t="s">
        <v>270</v>
      </c>
      <c r="CB26" s="66" t="s">
        <v>271</v>
      </c>
      <c r="CC26" s="66" t="s">
        <v>255</v>
      </c>
    </row>
    <row r="27" ht="15.75" customHeight="1">
      <c r="A27" s="67">
        <v>2021.0</v>
      </c>
      <c r="B27" s="70" t="s">
        <v>239</v>
      </c>
      <c r="C27" s="70" t="s">
        <v>339</v>
      </c>
      <c r="D27" s="70"/>
      <c r="E27" s="70" t="s">
        <v>340</v>
      </c>
      <c r="F27" s="70" t="s">
        <v>295</v>
      </c>
      <c r="G27" s="70" t="s">
        <v>380</v>
      </c>
      <c r="H27" s="70" t="s">
        <v>431</v>
      </c>
      <c r="I27" s="70" t="s">
        <v>431</v>
      </c>
      <c r="J27" s="64" t="s">
        <v>455</v>
      </c>
      <c r="K27" s="70" t="s">
        <v>246</v>
      </c>
      <c r="L27" s="70"/>
      <c r="M27" s="70" t="s">
        <v>470</v>
      </c>
      <c r="N27" s="70" t="s">
        <v>384</v>
      </c>
      <c r="O27" s="70" t="s">
        <v>461</v>
      </c>
      <c r="P27" s="70">
        <v>37.0</v>
      </c>
      <c r="Q27" s="64"/>
      <c r="R27" s="64"/>
      <c r="S27" s="64" t="s">
        <v>467</v>
      </c>
      <c r="T27" s="76" t="s">
        <v>471</v>
      </c>
      <c r="U27" s="70" t="s">
        <v>158</v>
      </c>
      <c r="V27" s="71" t="s">
        <v>472</v>
      </c>
      <c r="W27" s="70" t="s">
        <v>174</v>
      </c>
      <c r="X27" s="70">
        <v>12.0</v>
      </c>
      <c r="Y27" s="70">
        <v>60.0</v>
      </c>
      <c r="Z27" s="70">
        <f t="shared" si="53"/>
        <v>48</v>
      </c>
      <c r="AA27" s="72">
        <f t="shared" si="54"/>
        <v>4</v>
      </c>
      <c r="AB27" s="70">
        <v>44.0</v>
      </c>
      <c r="AC27" s="70">
        <v>83.0</v>
      </c>
      <c r="AD27" s="70">
        <f t="shared" si="55"/>
        <v>39</v>
      </c>
      <c r="AE27" s="72">
        <f t="shared" si="56"/>
        <v>0.8863636364</v>
      </c>
      <c r="AF27" s="70">
        <v>73.0</v>
      </c>
      <c r="AG27" s="70">
        <v>89.0</v>
      </c>
      <c r="AH27" s="70">
        <f t="shared" si="57"/>
        <v>16</v>
      </c>
      <c r="AI27" s="72">
        <f t="shared" si="58"/>
        <v>0.2191780822</v>
      </c>
      <c r="AJ27" s="70">
        <v>63.0</v>
      </c>
      <c r="AK27" s="70">
        <v>74.0</v>
      </c>
      <c r="AL27" s="70">
        <f t="shared" si="59"/>
        <v>11</v>
      </c>
      <c r="AM27" s="72">
        <f t="shared" si="60"/>
        <v>0.1746031746</v>
      </c>
      <c r="AN27" s="70">
        <v>69.0</v>
      </c>
      <c r="AO27" s="70">
        <v>86.0</v>
      </c>
      <c r="AP27" s="70">
        <f t="shared" si="61"/>
        <v>17</v>
      </c>
      <c r="AQ27" s="72">
        <f t="shared" si="62"/>
        <v>0.2463768116</v>
      </c>
      <c r="AR27" s="70">
        <v>69.0</v>
      </c>
      <c r="AS27" s="70">
        <v>83.0</v>
      </c>
      <c r="AT27" s="70">
        <f t="shared" si="63"/>
        <v>14</v>
      </c>
      <c r="AU27" s="72">
        <f t="shared" si="64"/>
        <v>0.2028985507</v>
      </c>
      <c r="AV27" s="70"/>
      <c r="AW27" s="70"/>
      <c r="AX27" s="70"/>
      <c r="AY27" s="70"/>
      <c r="AZ27" s="70">
        <v>71.0</v>
      </c>
      <c r="BA27" s="70">
        <v>80.0</v>
      </c>
      <c r="BB27" s="70">
        <f t="shared" si="65"/>
        <v>9</v>
      </c>
      <c r="BC27" s="70">
        <v>38.4</v>
      </c>
      <c r="BD27" s="74">
        <v>0.907</v>
      </c>
      <c r="BE27" s="70"/>
      <c r="BF27" s="72">
        <v>0.95</v>
      </c>
      <c r="BG27" s="70">
        <v>5.81</v>
      </c>
      <c r="BH27" s="70"/>
      <c r="BI27" s="72">
        <v>0.87</v>
      </c>
      <c r="BJ27" s="70">
        <v>3.77</v>
      </c>
      <c r="BK27" s="75">
        <f>(BL27*100)/(100+56)</f>
        <v>1.474358974</v>
      </c>
      <c r="BL27" s="70">
        <v>2.3</v>
      </c>
      <c r="BM27" s="72">
        <v>0.56</v>
      </c>
      <c r="BN27" s="64">
        <f t="shared" si="1"/>
        <v>85.1</v>
      </c>
      <c r="BO27" s="64"/>
      <c r="BP27" s="64"/>
      <c r="BQ27" s="64"/>
      <c r="BR27" s="64"/>
      <c r="BS27" s="64" t="s">
        <v>317</v>
      </c>
      <c r="BT27" s="70">
        <v>1.0</v>
      </c>
      <c r="BU27" s="70">
        <v>1.0</v>
      </c>
      <c r="BV27" s="64" t="s">
        <v>473</v>
      </c>
      <c r="BW27" s="65"/>
      <c r="BX27" s="64"/>
      <c r="BY27" s="64" t="s">
        <v>269</v>
      </c>
      <c r="BZ27" s="64" t="s">
        <v>150</v>
      </c>
      <c r="CA27" s="66" t="s">
        <v>270</v>
      </c>
      <c r="CB27" s="66" t="s">
        <v>271</v>
      </c>
      <c r="CC27" s="66" t="s">
        <v>255</v>
      </c>
    </row>
    <row r="28" ht="15.75" customHeight="1">
      <c r="A28" s="67">
        <v>2021.0</v>
      </c>
      <c r="B28" s="70" t="s">
        <v>239</v>
      </c>
      <c r="C28" s="70" t="s">
        <v>339</v>
      </c>
      <c r="D28" s="70"/>
      <c r="E28" s="70" t="s">
        <v>340</v>
      </c>
      <c r="F28" s="70" t="s">
        <v>295</v>
      </c>
      <c r="G28" s="70" t="s">
        <v>458</v>
      </c>
      <c r="H28" s="70" t="s">
        <v>387</v>
      </c>
      <c r="I28" s="70" t="s">
        <v>387</v>
      </c>
      <c r="J28" s="64" t="s">
        <v>474</v>
      </c>
      <c r="K28" s="70" t="s">
        <v>246</v>
      </c>
      <c r="L28" s="70"/>
      <c r="M28" s="70" t="s">
        <v>475</v>
      </c>
      <c r="N28" s="70" t="s">
        <v>300</v>
      </c>
      <c r="O28" s="70" t="s">
        <v>476</v>
      </c>
      <c r="P28" s="70">
        <v>20.0</v>
      </c>
      <c r="Q28" s="64"/>
      <c r="R28" s="64"/>
      <c r="S28" s="64" t="s">
        <v>477</v>
      </c>
      <c r="T28" s="71" t="s">
        <v>478</v>
      </c>
      <c r="U28" s="70" t="s">
        <v>158</v>
      </c>
      <c r="V28" s="76" t="s">
        <v>479</v>
      </c>
      <c r="W28" s="70" t="s">
        <v>174</v>
      </c>
      <c r="X28" s="70">
        <v>5.0</v>
      </c>
      <c r="Y28" s="70">
        <v>42.0</v>
      </c>
      <c r="Z28" s="70">
        <f t="shared" si="53"/>
        <v>37</v>
      </c>
      <c r="AA28" s="72">
        <f t="shared" si="54"/>
        <v>7.4</v>
      </c>
      <c r="AB28" s="70">
        <v>29.0</v>
      </c>
      <c r="AC28" s="70">
        <v>61.0</v>
      </c>
      <c r="AD28" s="70">
        <f t="shared" si="55"/>
        <v>32</v>
      </c>
      <c r="AE28" s="72">
        <f t="shared" si="56"/>
        <v>1.103448276</v>
      </c>
      <c r="AF28" s="70">
        <v>73.0</v>
      </c>
      <c r="AG28" s="70">
        <v>98.0</v>
      </c>
      <c r="AH28" s="70">
        <f t="shared" si="57"/>
        <v>25</v>
      </c>
      <c r="AI28" s="72">
        <f t="shared" si="58"/>
        <v>0.3424657534</v>
      </c>
      <c r="AJ28" s="70">
        <v>42.0</v>
      </c>
      <c r="AK28" s="70">
        <v>58.0</v>
      </c>
      <c r="AL28" s="70">
        <f t="shared" si="59"/>
        <v>16</v>
      </c>
      <c r="AM28" s="72">
        <f t="shared" si="60"/>
        <v>0.380952381</v>
      </c>
      <c r="AN28" s="70">
        <v>72.0</v>
      </c>
      <c r="AO28" s="70">
        <v>93.0</v>
      </c>
      <c r="AP28" s="70">
        <f t="shared" si="61"/>
        <v>21</v>
      </c>
      <c r="AQ28" s="72">
        <f t="shared" si="62"/>
        <v>0.2916666667</v>
      </c>
      <c r="AR28" s="70">
        <v>72.0</v>
      </c>
      <c r="AS28" s="70">
        <v>89.0</v>
      </c>
      <c r="AT28" s="70">
        <f t="shared" si="63"/>
        <v>17</v>
      </c>
      <c r="AU28" s="72">
        <f t="shared" si="64"/>
        <v>0.2361111111</v>
      </c>
      <c r="AV28" s="70"/>
      <c r="AW28" s="70"/>
      <c r="AX28" s="70"/>
      <c r="AY28" s="70"/>
      <c r="AZ28" s="70">
        <v>71.0</v>
      </c>
      <c r="BA28" s="70">
        <v>89.0</v>
      </c>
      <c r="BB28" s="70">
        <f t="shared" si="65"/>
        <v>18</v>
      </c>
      <c r="BC28" s="70">
        <v>36.2</v>
      </c>
      <c r="BD28" s="78">
        <v>0.91</v>
      </c>
      <c r="BE28" s="70"/>
      <c r="BF28" s="72">
        <v>0.95</v>
      </c>
      <c r="BG28" s="70">
        <v>5.52</v>
      </c>
      <c r="BH28" s="70"/>
      <c r="BI28" s="72">
        <v>0.87</v>
      </c>
      <c r="BJ28" s="70">
        <v>3.53</v>
      </c>
      <c r="BK28" s="75">
        <f>(BL28*100)/(100+60)</f>
        <v>1.5625</v>
      </c>
      <c r="BL28" s="70">
        <v>2.5</v>
      </c>
      <c r="BM28" s="72">
        <v>0.6</v>
      </c>
      <c r="BN28" s="64">
        <f t="shared" si="1"/>
        <v>50</v>
      </c>
      <c r="BO28" s="64"/>
      <c r="BP28" s="64"/>
      <c r="BQ28" s="64"/>
      <c r="BR28" s="64"/>
      <c r="BS28" s="64" t="s">
        <v>317</v>
      </c>
      <c r="BT28" s="70">
        <v>1.0</v>
      </c>
      <c r="BU28" s="70">
        <v>2.0</v>
      </c>
      <c r="BV28" s="64" t="s">
        <v>253</v>
      </c>
      <c r="BW28" s="65"/>
      <c r="BX28" s="64"/>
      <c r="BY28" s="64" t="s">
        <v>269</v>
      </c>
      <c r="BZ28" s="64" t="s">
        <v>150</v>
      </c>
      <c r="CA28" s="66" t="s">
        <v>270</v>
      </c>
      <c r="CB28" s="66" t="s">
        <v>271</v>
      </c>
      <c r="CC28" s="66" t="s">
        <v>255</v>
      </c>
    </row>
    <row r="29" ht="15.75" customHeight="1">
      <c r="A29" s="67">
        <v>2021.0</v>
      </c>
      <c r="B29" s="70" t="s">
        <v>239</v>
      </c>
      <c r="C29" s="70" t="s">
        <v>480</v>
      </c>
      <c r="D29" s="70"/>
      <c r="E29" s="70" t="s">
        <v>328</v>
      </c>
      <c r="F29" s="70" t="s">
        <v>341</v>
      </c>
      <c r="G29" s="70" t="s">
        <v>481</v>
      </c>
      <c r="H29" s="70" t="s">
        <v>482</v>
      </c>
      <c r="I29" s="70" t="s">
        <v>482</v>
      </c>
      <c r="J29" s="64" t="s">
        <v>483</v>
      </c>
      <c r="K29" s="70" t="s">
        <v>246</v>
      </c>
      <c r="L29" s="70"/>
      <c r="M29" s="70" t="s">
        <v>484</v>
      </c>
      <c r="N29" s="70" t="s">
        <v>485</v>
      </c>
      <c r="O29" s="70" t="s">
        <v>486</v>
      </c>
      <c r="P29" s="70">
        <v>10.0</v>
      </c>
      <c r="Q29" s="64"/>
      <c r="R29" s="64"/>
      <c r="S29" s="64" t="s">
        <v>487</v>
      </c>
      <c r="T29" s="64"/>
      <c r="U29" s="70"/>
      <c r="V29" s="76" t="s">
        <v>488</v>
      </c>
      <c r="W29" s="70" t="s">
        <v>174</v>
      </c>
      <c r="X29" s="70"/>
      <c r="Y29" s="70"/>
      <c r="Z29" s="70"/>
      <c r="AA29" s="72"/>
      <c r="AB29" s="70"/>
      <c r="AC29" s="70"/>
      <c r="AD29" s="70"/>
      <c r="AE29" s="72"/>
      <c r="AF29" s="70"/>
      <c r="AG29" s="70"/>
      <c r="AH29" s="70"/>
      <c r="AI29" s="72"/>
      <c r="AJ29" s="70"/>
      <c r="AK29" s="70"/>
      <c r="AL29" s="70"/>
      <c r="AM29" s="72"/>
      <c r="AN29" s="70"/>
      <c r="AO29" s="70"/>
      <c r="AP29" s="70"/>
      <c r="AQ29" s="72"/>
      <c r="AR29" s="70"/>
      <c r="AS29" s="70"/>
      <c r="AT29" s="70"/>
      <c r="AU29" s="72"/>
      <c r="AV29" s="70"/>
      <c r="AW29" s="70"/>
      <c r="AX29" s="70"/>
      <c r="AY29" s="70"/>
      <c r="AZ29" s="70"/>
      <c r="BA29" s="70"/>
      <c r="BB29" s="70"/>
      <c r="BC29" s="70">
        <v>38.7</v>
      </c>
      <c r="BD29" s="73">
        <v>0.918</v>
      </c>
      <c r="BE29" s="70"/>
      <c r="BF29" s="72">
        <v>0.95</v>
      </c>
      <c r="BG29" s="70">
        <v>6.22</v>
      </c>
      <c r="BH29" s="70"/>
      <c r="BI29" s="72">
        <v>0.89</v>
      </c>
      <c r="BJ29" s="70">
        <v>3.45</v>
      </c>
      <c r="BK29" s="75">
        <f>(BL29*100)/(100+48)</f>
        <v>1.554054054</v>
      </c>
      <c r="BL29" s="70">
        <v>2.3</v>
      </c>
      <c r="BM29" s="72">
        <v>0.48</v>
      </c>
      <c r="BN29" s="64">
        <f t="shared" si="1"/>
        <v>23</v>
      </c>
      <c r="BO29" s="64"/>
      <c r="BP29" s="64"/>
      <c r="BQ29" s="64"/>
      <c r="BR29" s="64"/>
      <c r="BS29" s="64" t="s">
        <v>317</v>
      </c>
      <c r="BT29" s="70">
        <v>1.0</v>
      </c>
      <c r="BU29" s="70">
        <v>1.0</v>
      </c>
      <c r="BV29" s="64" t="s">
        <v>253</v>
      </c>
      <c r="BW29" s="65"/>
      <c r="BX29" s="64"/>
      <c r="BY29" s="64" t="s">
        <v>254</v>
      </c>
      <c r="BZ29" s="64" t="s">
        <v>254</v>
      </c>
      <c r="CA29" s="64" t="s">
        <v>254</v>
      </c>
      <c r="CB29" s="66" t="s">
        <v>254</v>
      </c>
      <c r="CC29" s="66" t="s">
        <v>255</v>
      </c>
    </row>
    <row r="30" ht="15.75" customHeight="1">
      <c r="A30" s="67">
        <v>2021.0</v>
      </c>
      <c r="B30" s="70" t="s">
        <v>239</v>
      </c>
      <c r="C30" s="70" t="s">
        <v>489</v>
      </c>
      <c r="D30" s="70"/>
      <c r="E30" s="70" t="s">
        <v>489</v>
      </c>
      <c r="F30" s="70" t="s">
        <v>490</v>
      </c>
      <c r="G30" s="70" t="s">
        <v>491</v>
      </c>
      <c r="H30" s="70" t="s">
        <v>492</v>
      </c>
      <c r="I30" s="70" t="s">
        <v>492</v>
      </c>
      <c r="J30" s="64" t="s">
        <v>493</v>
      </c>
      <c r="K30" s="70" t="s">
        <v>246</v>
      </c>
      <c r="L30" s="70"/>
      <c r="M30" s="70" t="s">
        <v>494</v>
      </c>
      <c r="N30" s="70" t="s">
        <v>495</v>
      </c>
      <c r="O30" s="70" t="s">
        <v>486</v>
      </c>
      <c r="P30" s="70">
        <v>20.0</v>
      </c>
      <c r="Q30" s="64"/>
      <c r="R30" s="64"/>
      <c r="S30" s="64" t="s">
        <v>496</v>
      </c>
      <c r="T30" s="76" t="s">
        <v>497</v>
      </c>
      <c r="U30" s="70" t="s">
        <v>174</v>
      </c>
      <c r="V30" s="71" t="s">
        <v>498</v>
      </c>
      <c r="W30" s="70" t="s">
        <v>158</v>
      </c>
      <c r="X30" s="70">
        <v>89.0</v>
      </c>
      <c r="Y30" s="70">
        <v>91.0</v>
      </c>
      <c r="Z30" s="70">
        <f>Y30-X30</f>
        <v>2</v>
      </c>
      <c r="AA30" s="72">
        <f>(Y30-X30)/X30</f>
        <v>0.02247191011</v>
      </c>
      <c r="AB30" s="70">
        <v>93.0</v>
      </c>
      <c r="AC30" s="70">
        <v>100.0</v>
      </c>
      <c r="AD30" s="70">
        <f>AC30-AB30</f>
        <v>7</v>
      </c>
      <c r="AE30" s="72">
        <f>(AC30-AB30)/AB30</f>
        <v>0.0752688172</v>
      </c>
      <c r="AF30" s="70">
        <v>100.0</v>
      </c>
      <c r="AG30" s="70">
        <v>100.0</v>
      </c>
      <c r="AH30" s="70">
        <f>AG30-AF30</f>
        <v>0</v>
      </c>
      <c r="AI30" s="72">
        <f>(AG30-AF30)/AF30</f>
        <v>0</v>
      </c>
      <c r="AJ30" s="70">
        <v>33.0</v>
      </c>
      <c r="AK30" s="70">
        <v>39.0</v>
      </c>
      <c r="AL30" s="70">
        <f>AK30-AJ30</f>
        <v>6</v>
      </c>
      <c r="AM30" s="72">
        <f>(AK30-AJ30)/AJ30</f>
        <v>0.1818181818</v>
      </c>
      <c r="AN30" s="70">
        <v>96.0</v>
      </c>
      <c r="AO30" s="70">
        <v>99.0</v>
      </c>
      <c r="AP30" s="70">
        <f>AO30-AN30</f>
        <v>3</v>
      </c>
      <c r="AQ30" s="72">
        <f>(AO30-AN30)/AN30</f>
        <v>0.03125</v>
      </c>
      <c r="AR30" s="70">
        <v>96.0</v>
      </c>
      <c r="AS30" s="70">
        <v>97.0</v>
      </c>
      <c r="AT30" s="70">
        <f>AS30-AR30</f>
        <v>1</v>
      </c>
      <c r="AU30" s="72">
        <f>(AS30-AR30)/AR30</f>
        <v>0.01041666667</v>
      </c>
      <c r="AV30" s="70"/>
      <c r="AW30" s="70"/>
      <c r="AX30" s="70"/>
      <c r="AY30" s="70"/>
      <c r="AZ30" s="70">
        <v>96.0</v>
      </c>
      <c r="BA30" s="70">
        <v>99.0</v>
      </c>
      <c r="BB30" s="70">
        <f>BA30-AZ30</f>
        <v>3</v>
      </c>
      <c r="BC30" s="70">
        <v>33.6</v>
      </c>
      <c r="BD30" s="73">
        <v>0.885</v>
      </c>
      <c r="BE30" s="70"/>
      <c r="BF30" s="72">
        <v>0.92</v>
      </c>
      <c r="BG30" s="70">
        <v>5.37</v>
      </c>
      <c r="BH30" s="70"/>
      <c r="BI30" s="72">
        <v>0.85</v>
      </c>
      <c r="BJ30" s="70">
        <v>3.05</v>
      </c>
      <c r="BK30" s="75">
        <f>(BL30*100)/(100+51)</f>
        <v>1.986754967</v>
      </c>
      <c r="BL30" s="70">
        <v>3.0</v>
      </c>
      <c r="BM30" s="72">
        <v>0.51</v>
      </c>
      <c r="BN30" s="64">
        <f t="shared" si="1"/>
        <v>60</v>
      </c>
      <c r="BO30" s="64"/>
      <c r="BP30" s="64"/>
      <c r="BQ30" s="64"/>
      <c r="BR30" s="64"/>
      <c r="BS30" s="64" t="s">
        <v>268</v>
      </c>
      <c r="BT30" s="70">
        <v>1.0</v>
      </c>
      <c r="BU30" s="70">
        <v>3.0</v>
      </c>
      <c r="BV30" s="64" t="s">
        <v>253</v>
      </c>
      <c r="BW30" s="65"/>
      <c r="BX30" s="64"/>
      <c r="BY30" s="64" t="s">
        <v>269</v>
      </c>
      <c r="BZ30" s="64" t="s">
        <v>150</v>
      </c>
      <c r="CA30" s="66" t="s">
        <v>270</v>
      </c>
      <c r="CB30" s="66" t="s">
        <v>271</v>
      </c>
      <c r="CC30" s="66" t="s">
        <v>255</v>
      </c>
    </row>
    <row r="31" ht="15.75" customHeight="1">
      <c r="A31" s="67">
        <v>2021.0</v>
      </c>
      <c r="B31" s="70" t="s">
        <v>239</v>
      </c>
      <c r="C31" s="70" t="s">
        <v>339</v>
      </c>
      <c r="D31" s="70"/>
      <c r="E31" s="70" t="s">
        <v>340</v>
      </c>
      <c r="F31" s="70" t="s">
        <v>295</v>
      </c>
      <c r="G31" s="70" t="s">
        <v>458</v>
      </c>
      <c r="H31" s="70" t="s">
        <v>387</v>
      </c>
      <c r="I31" s="70" t="s">
        <v>387</v>
      </c>
      <c r="J31" s="64" t="s">
        <v>499</v>
      </c>
      <c r="K31" s="70" t="s">
        <v>246</v>
      </c>
      <c r="L31" s="70"/>
      <c r="M31" s="70" t="s">
        <v>500</v>
      </c>
      <c r="N31" s="70" t="s">
        <v>300</v>
      </c>
      <c r="O31" s="70" t="s">
        <v>486</v>
      </c>
      <c r="P31" s="70">
        <v>20.0</v>
      </c>
      <c r="Q31" s="64"/>
      <c r="R31" s="64"/>
      <c r="S31" s="64" t="s">
        <v>501</v>
      </c>
      <c r="T31" s="64"/>
      <c r="U31" s="70"/>
      <c r="V31" s="76" t="s">
        <v>502</v>
      </c>
      <c r="W31" s="70" t="s">
        <v>174</v>
      </c>
      <c r="X31" s="70"/>
      <c r="Y31" s="70"/>
      <c r="Z31" s="70"/>
      <c r="AA31" s="72"/>
      <c r="AB31" s="70"/>
      <c r="AC31" s="70"/>
      <c r="AD31" s="70"/>
      <c r="AE31" s="72"/>
      <c r="AF31" s="70"/>
      <c r="AG31" s="70"/>
      <c r="AH31" s="70"/>
      <c r="AI31" s="72"/>
      <c r="AJ31" s="70"/>
      <c r="AK31" s="70"/>
      <c r="AL31" s="70"/>
      <c r="AM31" s="72"/>
      <c r="AN31" s="70"/>
      <c r="AO31" s="70"/>
      <c r="AP31" s="70"/>
      <c r="AQ31" s="72"/>
      <c r="AR31" s="70"/>
      <c r="AS31" s="70"/>
      <c r="AT31" s="70"/>
      <c r="AU31" s="72"/>
      <c r="AV31" s="70"/>
      <c r="AW31" s="70"/>
      <c r="AX31" s="70"/>
      <c r="AY31" s="70"/>
      <c r="AZ31" s="70"/>
      <c r="BA31" s="70"/>
      <c r="BB31" s="70"/>
      <c r="BC31" s="70">
        <v>39.4</v>
      </c>
      <c r="BD31" s="73">
        <v>0.919</v>
      </c>
      <c r="BE31" s="70"/>
      <c r="BF31" s="72">
        <v>0.95</v>
      </c>
      <c r="BG31" s="70">
        <v>6.72</v>
      </c>
      <c r="BH31" s="70"/>
      <c r="BI31" s="72">
        <v>0.89</v>
      </c>
      <c r="BJ31" s="70">
        <v>3.14</v>
      </c>
      <c r="BK31" s="75">
        <f>(BL31*100)/(100+61)</f>
        <v>1.677018634</v>
      </c>
      <c r="BL31" s="70">
        <v>2.7</v>
      </c>
      <c r="BM31" s="72">
        <v>0.61</v>
      </c>
      <c r="BN31" s="64">
        <f t="shared" si="1"/>
        <v>54</v>
      </c>
      <c r="BO31" s="64"/>
      <c r="BP31" s="64"/>
      <c r="BQ31" s="64"/>
      <c r="BR31" s="64"/>
      <c r="BS31" s="64" t="s">
        <v>317</v>
      </c>
      <c r="BT31" s="70">
        <v>1.0</v>
      </c>
      <c r="BU31" s="70">
        <v>2.0</v>
      </c>
      <c r="BV31" s="64" t="s">
        <v>253</v>
      </c>
      <c r="BW31" s="65"/>
      <c r="BX31" s="64"/>
      <c r="BY31" s="64" t="s">
        <v>254</v>
      </c>
      <c r="BZ31" s="64" t="s">
        <v>254</v>
      </c>
      <c r="CA31" s="64" t="s">
        <v>254</v>
      </c>
      <c r="CB31" s="66" t="s">
        <v>254</v>
      </c>
      <c r="CC31" s="66" t="s">
        <v>255</v>
      </c>
    </row>
    <row r="32" ht="15.75" customHeight="1">
      <c r="A32" s="67">
        <v>2021.0</v>
      </c>
      <c r="B32" s="70" t="s">
        <v>503</v>
      </c>
      <c r="C32" s="70" t="s">
        <v>504</v>
      </c>
      <c r="D32" s="70"/>
      <c r="E32" s="70" t="s">
        <v>505</v>
      </c>
      <c r="F32" s="70" t="s">
        <v>506</v>
      </c>
      <c r="G32" s="70" t="s">
        <v>507</v>
      </c>
      <c r="H32" s="70" t="s">
        <v>508</v>
      </c>
      <c r="I32" s="70" t="s">
        <v>508</v>
      </c>
      <c r="J32" s="64" t="s">
        <v>509</v>
      </c>
      <c r="K32" s="70" t="s">
        <v>246</v>
      </c>
      <c r="L32" s="70"/>
      <c r="M32" s="70" t="s">
        <v>510</v>
      </c>
      <c r="N32" s="70" t="s">
        <v>511</v>
      </c>
      <c r="O32" s="70" t="s">
        <v>249</v>
      </c>
      <c r="P32" s="70">
        <v>22.0</v>
      </c>
      <c r="Q32" s="64"/>
      <c r="R32" s="64"/>
      <c r="S32" s="64" t="s">
        <v>512</v>
      </c>
      <c r="T32" s="64"/>
      <c r="U32" s="70"/>
      <c r="V32" s="71" t="s">
        <v>513</v>
      </c>
      <c r="W32" s="70" t="s">
        <v>174</v>
      </c>
      <c r="X32" s="70"/>
      <c r="Y32" s="70"/>
      <c r="Z32" s="70"/>
      <c r="AA32" s="72"/>
      <c r="AB32" s="70"/>
      <c r="AC32" s="70"/>
      <c r="AD32" s="70"/>
      <c r="AE32" s="72"/>
      <c r="AF32" s="70"/>
      <c r="AG32" s="70"/>
      <c r="AH32" s="70"/>
      <c r="AI32" s="72"/>
      <c r="AJ32" s="70"/>
      <c r="AK32" s="70"/>
      <c r="AL32" s="70"/>
      <c r="AM32" s="72"/>
      <c r="AN32" s="70"/>
      <c r="AO32" s="70"/>
      <c r="AP32" s="70"/>
      <c r="AQ32" s="72"/>
      <c r="AR32" s="70"/>
      <c r="AS32" s="70"/>
      <c r="AT32" s="70"/>
      <c r="AU32" s="72"/>
      <c r="AV32" s="70"/>
      <c r="AW32" s="70"/>
      <c r="AX32" s="70"/>
      <c r="AY32" s="70"/>
      <c r="AZ32" s="70"/>
      <c r="BA32" s="70"/>
      <c r="BB32" s="70"/>
      <c r="BC32" s="73">
        <v>0.372</v>
      </c>
      <c r="BD32" s="74">
        <v>0.866</v>
      </c>
      <c r="BE32" s="70"/>
      <c r="BF32" s="72">
        <v>0.91</v>
      </c>
      <c r="BG32" s="70">
        <v>6.1</v>
      </c>
      <c r="BH32" s="70"/>
      <c r="BI32" s="72">
        <v>0.82</v>
      </c>
      <c r="BJ32" s="70">
        <v>3.2</v>
      </c>
      <c r="BK32" s="75">
        <f>(BL32*100)/(100+43)</f>
        <v>1.699300699</v>
      </c>
      <c r="BL32" s="70">
        <v>2.43</v>
      </c>
      <c r="BM32" s="72">
        <v>0.43</v>
      </c>
      <c r="BN32" s="64">
        <f t="shared" si="1"/>
        <v>53.46</v>
      </c>
      <c r="BO32" s="64"/>
      <c r="BP32" s="64"/>
      <c r="BQ32" s="64"/>
      <c r="BR32" s="64"/>
      <c r="BS32" s="64" t="s">
        <v>281</v>
      </c>
      <c r="BT32" s="70">
        <v>1.0</v>
      </c>
      <c r="BU32" s="70">
        <v>3.0</v>
      </c>
      <c r="BV32" s="64" t="s">
        <v>253</v>
      </c>
      <c r="BW32" s="65"/>
      <c r="BX32" s="64"/>
      <c r="BY32" s="64" t="s">
        <v>254</v>
      </c>
      <c r="BZ32" s="64" t="s">
        <v>254</v>
      </c>
      <c r="CA32" s="64" t="s">
        <v>254</v>
      </c>
      <c r="CB32" s="66" t="s">
        <v>254</v>
      </c>
      <c r="CC32" s="66" t="s">
        <v>255</v>
      </c>
    </row>
    <row r="33" ht="15.75" customHeight="1">
      <c r="A33" s="67">
        <v>2021.0</v>
      </c>
      <c r="B33" s="70" t="s">
        <v>503</v>
      </c>
      <c r="C33" s="70" t="s">
        <v>504</v>
      </c>
      <c r="D33" s="70"/>
      <c r="E33" s="70" t="s">
        <v>505</v>
      </c>
      <c r="F33" s="70" t="s">
        <v>506</v>
      </c>
      <c r="G33" s="70" t="s">
        <v>514</v>
      </c>
      <c r="H33" s="70" t="s">
        <v>515</v>
      </c>
      <c r="I33" s="70" t="s">
        <v>515</v>
      </c>
      <c r="J33" s="64" t="s">
        <v>516</v>
      </c>
      <c r="K33" s="70" t="s">
        <v>246</v>
      </c>
      <c r="L33" s="70"/>
      <c r="M33" s="70" t="s">
        <v>517</v>
      </c>
      <c r="N33" s="70" t="s">
        <v>518</v>
      </c>
      <c r="O33" s="70" t="s">
        <v>249</v>
      </c>
      <c r="P33" s="70">
        <v>44.0</v>
      </c>
      <c r="Q33" s="64"/>
      <c r="R33" s="64"/>
      <c r="S33" s="64" t="s">
        <v>519</v>
      </c>
      <c r="T33" s="64"/>
      <c r="U33" s="70"/>
      <c r="V33" s="71" t="s">
        <v>520</v>
      </c>
      <c r="W33" s="70" t="s">
        <v>174</v>
      </c>
      <c r="X33" s="70"/>
      <c r="Y33" s="70"/>
      <c r="Z33" s="70"/>
      <c r="AA33" s="72"/>
      <c r="AB33" s="70"/>
      <c r="AC33" s="70"/>
      <c r="AD33" s="70"/>
      <c r="AE33" s="72"/>
      <c r="AF33" s="70"/>
      <c r="AG33" s="70"/>
      <c r="AH33" s="70"/>
      <c r="AI33" s="72"/>
      <c r="AJ33" s="70"/>
      <c r="AK33" s="70"/>
      <c r="AL33" s="70"/>
      <c r="AM33" s="72"/>
      <c r="AN33" s="70"/>
      <c r="AO33" s="70"/>
      <c r="AP33" s="70"/>
      <c r="AQ33" s="72"/>
      <c r="AR33" s="70"/>
      <c r="AS33" s="70"/>
      <c r="AT33" s="70"/>
      <c r="AU33" s="72"/>
      <c r="AV33" s="70"/>
      <c r="AW33" s="70"/>
      <c r="AX33" s="70"/>
      <c r="AY33" s="70"/>
      <c r="AZ33" s="70"/>
      <c r="BA33" s="70"/>
      <c r="BB33" s="70"/>
      <c r="BC33" s="73">
        <v>0.462</v>
      </c>
      <c r="BD33" s="74">
        <v>0.888</v>
      </c>
      <c r="BE33" s="70"/>
      <c r="BF33" s="72">
        <v>0.94</v>
      </c>
      <c r="BG33" s="70">
        <v>7.8</v>
      </c>
      <c r="BH33" s="70"/>
      <c r="BI33" s="72">
        <v>0.83</v>
      </c>
      <c r="BJ33" s="70">
        <v>3.8</v>
      </c>
      <c r="BK33" s="75">
        <f>(BL33*100)/(100+42)</f>
        <v>1.823943662</v>
      </c>
      <c r="BL33" s="70">
        <v>2.59</v>
      </c>
      <c r="BM33" s="72">
        <v>0.42</v>
      </c>
      <c r="BN33" s="64">
        <f t="shared" si="1"/>
        <v>113.96</v>
      </c>
      <c r="BO33" s="64"/>
      <c r="BP33" s="64"/>
      <c r="BQ33" s="64"/>
      <c r="BR33" s="64"/>
      <c r="BS33" s="64" t="s">
        <v>268</v>
      </c>
      <c r="BT33" s="70">
        <v>1.0</v>
      </c>
      <c r="BU33" s="70">
        <v>3.0</v>
      </c>
      <c r="BV33" s="64" t="s">
        <v>253</v>
      </c>
      <c r="BW33" s="65"/>
      <c r="BX33" s="64"/>
      <c r="BY33" s="64" t="s">
        <v>254</v>
      </c>
      <c r="BZ33" s="64" t="s">
        <v>254</v>
      </c>
      <c r="CA33" s="64" t="s">
        <v>254</v>
      </c>
      <c r="CB33" s="66" t="s">
        <v>254</v>
      </c>
      <c r="CC33" s="66" t="s">
        <v>255</v>
      </c>
    </row>
    <row r="34" ht="15.75" customHeight="1">
      <c r="A34" s="67">
        <v>2021.0</v>
      </c>
      <c r="B34" s="68" t="s">
        <v>503</v>
      </c>
      <c r="C34" s="68" t="s">
        <v>504</v>
      </c>
      <c r="D34" s="68"/>
      <c r="E34" s="68" t="s">
        <v>505</v>
      </c>
      <c r="F34" s="68" t="s">
        <v>242</v>
      </c>
      <c r="G34" s="68" t="s">
        <v>521</v>
      </c>
      <c r="H34" s="68" t="s">
        <v>521</v>
      </c>
      <c r="I34" s="68" t="s">
        <v>522</v>
      </c>
      <c r="J34" s="69" t="s">
        <v>523</v>
      </c>
      <c r="K34" s="70" t="s">
        <v>246</v>
      </c>
      <c r="L34" s="70"/>
      <c r="M34" s="70" t="s">
        <v>524</v>
      </c>
      <c r="N34" s="70" t="s">
        <v>525</v>
      </c>
      <c r="O34" s="70" t="s">
        <v>249</v>
      </c>
      <c r="P34" s="70">
        <v>25.0</v>
      </c>
      <c r="Q34" s="64"/>
      <c r="R34" s="64"/>
      <c r="S34" s="64" t="s">
        <v>526</v>
      </c>
      <c r="T34" s="64"/>
      <c r="U34" s="70"/>
      <c r="V34" s="71" t="s">
        <v>527</v>
      </c>
      <c r="W34" s="70" t="s">
        <v>174</v>
      </c>
      <c r="X34" s="70"/>
      <c r="Y34" s="70"/>
      <c r="Z34" s="70"/>
      <c r="AA34" s="72"/>
      <c r="AB34" s="70"/>
      <c r="AC34" s="70"/>
      <c r="AD34" s="70"/>
      <c r="AE34" s="72"/>
      <c r="AF34" s="70"/>
      <c r="AG34" s="70"/>
      <c r="AH34" s="70"/>
      <c r="AI34" s="72"/>
      <c r="AJ34" s="70"/>
      <c r="AK34" s="70"/>
      <c r="AL34" s="70"/>
      <c r="AM34" s="72"/>
      <c r="AN34" s="70"/>
      <c r="AO34" s="70"/>
      <c r="AP34" s="70"/>
      <c r="AQ34" s="72"/>
      <c r="AR34" s="70"/>
      <c r="AS34" s="70"/>
      <c r="AT34" s="70"/>
      <c r="AU34" s="72"/>
      <c r="AV34" s="70"/>
      <c r="AW34" s="70"/>
      <c r="AX34" s="70"/>
      <c r="AY34" s="70"/>
      <c r="AZ34" s="70"/>
      <c r="BA34" s="70"/>
      <c r="BB34" s="70"/>
      <c r="BC34" s="73">
        <v>0.323</v>
      </c>
      <c r="BD34" s="74">
        <v>0.865</v>
      </c>
      <c r="BE34" s="70"/>
      <c r="BF34" s="72">
        <v>0.9</v>
      </c>
      <c r="BG34" s="70">
        <v>5.1</v>
      </c>
      <c r="BH34" s="70"/>
      <c r="BI34" s="72">
        <v>82.65</v>
      </c>
      <c r="BJ34" s="70">
        <v>3.0</v>
      </c>
      <c r="BK34" s="70"/>
      <c r="BL34" s="70"/>
      <c r="BM34" s="72">
        <v>0.6</v>
      </c>
      <c r="BN34" s="64"/>
      <c r="BO34" s="64"/>
      <c r="BP34" s="64"/>
      <c r="BQ34" s="64"/>
      <c r="BR34" s="64"/>
      <c r="BS34" s="64" t="s">
        <v>252</v>
      </c>
      <c r="BT34" s="70">
        <v>1.0</v>
      </c>
      <c r="BU34" s="70">
        <v>3.0</v>
      </c>
      <c r="BV34" s="64" t="s">
        <v>253</v>
      </c>
      <c r="BW34" s="65"/>
      <c r="BX34" s="64"/>
      <c r="BY34" s="64" t="s">
        <v>254</v>
      </c>
      <c r="BZ34" s="64" t="s">
        <v>254</v>
      </c>
      <c r="CA34" s="64" t="s">
        <v>254</v>
      </c>
      <c r="CB34" s="66" t="s">
        <v>254</v>
      </c>
      <c r="CC34" s="66" t="s">
        <v>255</v>
      </c>
    </row>
    <row r="35" ht="15.75" customHeight="1">
      <c r="A35" s="67">
        <v>2021.0</v>
      </c>
      <c r="B35" s="70" t="s">
        <v>503</v>
      </c>
      <c r="C35" s="70" t="s">
        <v>528</v>
      </c>
      <c r="D35" s="70" t="s">
        <v>529</v>
      </c>
      <c r="E35" s="70" t="s">
        <v>529</v>
      </c>
      <c r="F35" s="70" t="s">
        <v>259</v>
      </c>
      <c r="G35" s="70" t="s">
        <v>530</v>
      </c>
      <c r="H35" s="70" t="s">
        <v>531</v>
      </c>
      <c r="I35" s="70" t="s">
        <v>531</v>
      </c>
      <c r="J35" s="64" t="s">
        <v>532</v>
      </c>
      <c r="K35" s="70" t="s">
        <v>246</v>
      </c>
      <c r="L35" s="70"/>
      <c r="M35" s="70" t="s">
        <v>533</v>
      </c>
      <c r="N35" s="70" t="s">
        <v>534</v>
      </c>
      <c r="O35" s="70" t="s">
        <v>249</v>
      </c>
      <c r="P35" s="70">
        <v>11.0</v>
      </c>
      <c r="Q35" s="64"/>
      <c r="R35" s="64"/>
      <c r="S35" s="64" t="s">
        <v>535</v>
      </c>
      <c r="T35" s="64"/>
      <c r="U35" s="70"/>
      <c r="V35" s="76" t="s">
        <v>536</v>
      </c>
      <c r="W35" s="70" t="s">
        <v>174</v>
      </c>
      <c r="X35" s="70"/>
      <c r="Y35" s="70">
        <v>16.0</v>
      </c>
      <c r="Z35" s="70">
        <f t="shared" ref="Z35:Z38" si="66">Y35-X35</f>
        <v>16</v>
      </c>
      <c r="AA35" s="72"/>
      <c r="AB35" s="70"/>
      <c r="AC35" s="70">
        <v>63.0</v>
      </c>
      <c r="AD35" s="70">
        <f t="shared" ref="AD35:AD38" si="67">AC35-AB35</f>
        <v>63</v>
      </c>
      <c r="AE35" s="72"/>
      <c r="AF35" s="70"/>
      <c r="AG35" s="70">
        <v>84.0</v>
      </c>
      <c r="AH35" s="70">
        <f t="shared" ref="AH35:AH38" si="68">AG35-AF35</f>
        <v>84</v>
      </c>
      <c r="AI35" s="72"/>
      <c r="AJ35" s="70"/>
      <c r="AK35" s="70">
        <v>52.0</v>
      </c>
      <c r="AL35" s="70">
        <f t="shared" ref="AL35:AL38" si="69">AK35-AJ35</f>
        <v>52</v>
      </c>
      <c r="AM35" s="72"/>
      <c r="AN35" s="70"/>
      <c r="AO35" s="70">
        <v>96.0</v>
      </c>
      <c r="AP35" s="70"/>
      <c r="AQ35" s="72"/>
      <c r="AR35" s="70"/>
      <c r="AS35" s="70">
        <v>91.0</v>
      </c>
      <c r="AT35" s="70">
        <f t="shared" ref="AT35:AT38" si="70">AS35-AR35</f>
        <v>91</v>
      </c>
      <c r="AU35" s="72"/>
      <c r="AV35" s="70"/>
      <c r="AW35" s="70"/>
      <c r="AX35" s="70"/>
      <c r="AY35" s="70"/>
      <c r="AZ35" s="70"/>
      <c r="BA35" s="70">
        <v>95.0</v>
      </c>
      <c r="BB35" s="70">
        <f t="shared" ref="BB35:BB38" si="71">BA35-AZ35</f>
        <v>95</v>
      </c>
      <c r="BC35" s="73">
        <v>0.369</v>
      </c>
      <c r="BD35" s="74">
        <v>0.866</v>
      </c>
      <c r="BE35" s="70"/>
      <c r="BF35" s="72">
        <v>0.92</v>
      </c>
      <c r="BG35" s="70">
        <v>6.2</v>
      </c>
      <c r="BH35" s="70"/>
      <c r="BI35" s="72">
        <v>0.81</v>
      </c>
      <c r="BJ35" s="70">
        <v>3.0</v>
      </c>
      <c r="BK35" s="75">
        <f>(BL35*100)/(100+55)</f>
        <v>1.4</v>
      </c>
      <c r="BL35" s="70">
        <v>2.17</v>
      </c>
      <c r="BM35" s="72">
        <v>0.55</v>
      </c>
      <c r="BN35" s="64">
        <f t="shared" ref="BN35:BN42" si="72">P35*BL35</f>
        <v>23.87</v>
      </c>
      <c r="BO35" s="64"/>
      <c r="BP35" s="64"/>
      <c r="BQ35" s="64"/>
      <c r="BR35" s="64"/>
      <c r="BS35" s="64" t="s">
        <v>281</v>
      </c>
      <c r="BT35" s="70">
        <v>1.0</v>
      </c>
      <c r="BU35" s="70">
        <v>2.0</v>
      </c>
      <c r="BV35" s="64" t="s">
        <v>253</v>
      </c>
      <c r="BW35" s="65"/>
      <c r="BX35" s="64"/>
      <c r="BY35" s="64"/>
      <c r="BZ35" s="64" t="s">
        <v>304</v>
      </c>
      <c r="CA35" s="66" t="s">
        <v>305</v>
      </c>
      <c r="CB35" s="66" t="s">
        <v>271</v>
      </c>
      <c r="CC35" s="66" t="s">
        <v>255</v>
      </c>
    </row>
    <row r="36" ht="15.75" customHeight="1">
      <c r="A36" s="67">
        <v>2021.0</v>
      </c>
      <c r="B36" s="70" t="s">
        <v>503</v>
      </c>
      <c r="C36" s="70" t="s">
        <v>528</v>
      </c>
      <c r="D36" s="70" t="s">
        <v>529</v>
      </c>
      <c r="E36" s="70" t="s">
        <v>529</v>
      </c>
      <c r="F36" s="70" t="s">
        <v>259</v>
      </c>
      <c r="G36" s="70" t="s">
        <v>537</v>
      </c>
      <c r="H36" s="70" t="s">
        <v>538</v>
      </c>
      <c r="I36" s="70" t="s">
        <v>538</v>
      </c>
      <c r="J36" s="64" t="s">
        <v>539</v>
      </c>
      <c r="K36" s="70" t="s">
        <v>246</v>
      </c>
      <c r="L36" s="70"/>
      <c r="M36" s="70" t="s">
        <v>540</v>
      </c>
      <c r="N36" s="70" t="s">
        <v>534</v>
      </c>
      <c r="O36" s="70" t="s">
        <v>301</v>
      </c>
      <c r="P36" s="70">
        <v>47.0</v>
      </c>
      <c r="Q36" s="64"/>
      <c r="R36" s="64"/>
      <c r="S36" s="64" t="s">
        <v>541</v>
      </c>
      <c r="T36" s="76" t="s">
        <v>542</v>
      </c>
      <c r="U36" s="70" t="s">
        <v>158</v>
      </c>
      <c r="V36" s="76" t="s">
        <v>543</v>
      </c>
      <c r="W36" s="70" t="s">
        <v>174</v>
      </c>
      <c r="X36" s="70">
        <v>19.0</v>
      </c>
      <c r="Y36" s="70">
        <v>37.0</v>
      </c>
      <c r="Z36" s="70">
        <f t="shared" si="66"/>
        <v>18</v>
      </c>
      <c r="AA36" s="72">
        <f t="shared" ref="AA36:AA38" si="73">(Y36-X36)/X36</f>
        <v>0.9473684211</v>
      </c>
      <c r="AB36" s="70">
        <v>43.0</v>
      </c>
      <c r="AC36" s="70">
        <v>56.0</v>
      </c>
      <c r="AD36" s="70">
        <f t="shared" si="67"/>
        <v>13</v>
      </c>
      <c r="AE36" s="72">
        <f t="shared" ref="AE36:AE38" si="74">(AC36-AB36)/AB36</f>
        <v>0.3023255814</v>
      </c>
      <c r="AF36" s="70">
        <v>84.0</v>
      </c>
      <c r="AG36" s="70">
        <v>95.0</v>
      </c>
      <c r="AH36" s="70">
        <f t="shared" si="68"/>
        <v>11</v>
      </c>
      <c r="AI36" s="72">
        <f t="shared" ref="AI36:AI38" si="75">(AG36-AF36)/AF36</f>
        <v>0.130952381</v>
      </c>
      <c r="AJ36" s="70">
        <v>22.0</v>
      </c>
      <c r="AK36" s="70">
        <v>40.0</v>
      </c>
      <c r="AL36" s="70">
        <f t="shared" si="69"/>
        <v>18</v>
      </c>
      <c r="AM36" s="72">
        <f t="shared" ref="AM36:AM38" si="76">(AK36-AJ36)/AJ36</f>
        <v>0.8181818182</v>
      </c>
      <c r="AN36" s="70">
        <v>77.0</v>
      </c>
      <c r="AO36" s="70">
        <v>87.0</v>
      </c>
      <c r="AP36" s="70">
        <f t="shared" ref="AP36:AP38" si="77">AO36-AN36</f>
        <v>10</v>
      </c>
      <c r="AQ36" s="72">
        <f t="shared" ref="AQ36:AQ38" si="78">(AO36-AN36)/AN36</f>
        <v>0.1298701299</v>
      </c>
      <c r="AR36" s="70">
        <v>78.0</v>
      </c>
      <c r="AS36" s="70">
        <v>88.0</v>
      </c>
      <c r="AT36" s="70">
        <f t="shared" si="70"/>
        <v>10</v>
      </c>
      <c r="AU36" s="72">
        <f t="shared" ref="AU36:AU38" si="79">(AS36-AR36)/AR36</f>
        <v>0.1282051282</v>
      </c>
      <c r="AV36" s="70"/>
      <c r="AW36" s="70"/>
      <c r="AX36" s="70"/>
      <c r="AY36" s="70"/>
      <c r="AZ36" s="70">
        <v>78.0</v>
      </c>
      <c r="BA36" s="70">
        <v>87.0</v>
      </c>
      <c r="BB36" s="70">
        <f t="shared" si="71"/>
        <v>9</v>
      </c>
      <c r="BC36" s="73">
        <v>0.369</v>
      </c>
      <c r="BD36" s="74">
        <v>0.777</v>
      </c>
      <c r="BE36" s="70"/>
      <c r="BF36" s="72">
        <v>0.81</v>
      </c>
      <c r="BG36" s="70">
        <v>5.19</v>
      </c>
      <c r="BH36" s="70"/>
      <c r="BI36" s="72">
        <v>0.75</v>
      </c>
      <c r="BJ36" s="70">
        <v>4.04</v>
      </c>
      <c r="BK36" s="75">
        <f>(BL36*100)/(100+48)</f>
        <v>1.891891892</v>
      </c>
      <c r="BL36" s="70">
        <v>2.8</v>
      </c>
      <c r="BM36" s="72">
        <v>0.48</v>
      </c>
      <c r="BN36" s="64">
        <f t="shared" si="72"/>
        <v>131.6</v>
      </c>
      <c r="BO36" s="64"/>
      <c r="BP36" s="64"/>
      <c r="BQ36" s="64"/>
      <c r="BR36" s="64"/>
      <c r="BS36" s="64" t="s">
        <v>252</v>
      </c>
      <c r="BT36" s="70">
        <v>1.0</v>
      </c>
      <c r="BU36" s="70">
        <v>3.0</v>
      </c>
      <c r="BV36" s="64" t="s">
        <v>253</v>
      </c>
      <c r="BW36" s="65"/>
      <c r="BX36" s="64"/>
      <c r="BY36" s="64" t="s">
        <v>269</v>
      </c>
      <c r="BZ36" s="64" t="s">
        <v>150</v>
      </c>
      <c r="CA36" s="66" t="s">
        <v>270</v>
      </c>
      <c r="CB36" s="66" t="s">
        <v>271</v>
      </c>
      <c r="CC36" s="66" t="s">
        <v>255</v>
      </c>
    </row>
    <row r="37" ht="15.75" customHeight="1">
      <c r="A37" s="67">
        <v>2021.0</v>
      </c>
      <c r="B37" s="70" t="s">
        <v>503</v>
      </c>
      <c r="C37" s="70" t="s">
        <v>544</v>
      </c>
      <c r="D37" s="70"/>
      <c r="E37" s="70" t="s">
        <v>544</v>
      </c>
      <c r="F37" s="70" t="s">
        <v>545</v>
      </c>
      <c r="G37" s="70" t="s">
        <v>546</v>
      </c>
      <c r="H37" s="70" t="s">
        <v>547</v>
      </c>
      <c r="I37" s="70" t="s">
        <v>547</v>
      </c>
      <c r="J37" s="64" t="s">
        <v>548</v>
      </c>
      <c r="K37" s="70" t="s">
        <v>246</v>
      </c>
      <c r="L37" s="70"/>
      <c r="M37" s="70" t="s">
        <v>549</v>
      </c>
      <c r="N37" s="70" t="s">
        <v>550</v>
      </c>
      <c r="O37" s="70" t="s">
        <v>395</v>
      </c>
      <c r="P37" s="70">
        <v>28.0</v>
      </c>
      <c r="Q37" s="64"/>
      <c r="R37" s="64"/>
      <c r="S37" s="64" t="s">
        <v>551</v>
      </c>
      <c r="T37" s="71" t="s">
        <v>552</v>
      </c>
      <c r="U37" s="70" t="s">
        <v>158</v>
      </c>
      <c r="V37" s="71" t="s">
        <v>553</v>
      </c>
      <c r="W37" s="70" t="s">
        <v>158</v>
      </c>
      <c r="X37" s="70">
        <v>11.0</v>
      </c>
      <c r="Y37" s="70">
        <v>34.0</v>
      </c>
      <c r="Z37" s="70">
        <f t="shared" si="66"/>
        <v>23</v>
      </c>
      <c r="AA37" s="72">
        <f t="shared" si="73"/>
        <v>2.090909091</v>
      </c>
      <c r="AB37" s="70">
        <v>30.0</v>
      </c>
      <c r="AC37" s="70">
        <v>64.0</v>
      </c>
      <c r="AD37" s="70">
        <f t="shared" si="67"/>
        <v>34</v>
      </c>
      <c r="AE37" s="72">
        <f t="shared" si="74"/>
        <v>1.133333333</v>
      </c>
      <c r="AF37" s="70">
        <v>83.0</v>
      </c>
      <c r="AG37" s="70">
        <v>90.0</v>
      </c>
      <c r="AH37" s="70">
        <f t="shared" si="68"/>
        <v>7</v>
      </c>
      <c r="AI37" s="72">
        <f t="shared" si="75"/>
        <v>0.0843373494</v>
      </c>
      <c r="AJ37" s="70">
        <v>46.0</v>
      </c>
      <c r="AK37" s="70">
        <v>55.0</v>
      </c>
      <c r="AL37" s="70">
        <f t="shared" si="69"/>
        <v>9</v>
      </c>
      <c r="AM37" s="72">
        <f t="shared" si="76"/>
        <v>0.1956521739</v>
      </c>
      <c r="AN37" s="70">
        <v>74.0</v>
      </c>
      <c r="AO37" s="70">
        <v>85.0</v>
      </c>
      <c r="AP37" s="70">
        <f t="shared" si="77"/>
        <v>11</v>
      </c>
      <c r="AQ37" s="72">
        <f t="shared" si="78"/>
        <v>0.1486486486</v>
      </c>
      <c r="AR37" s="70">
        <v>73.0</v>
      </c>
      <c r="AS37" s="70">
        <v>84.0</v>
      </c>
      <c r="AT37" s="70">
        <f t="shared" si="70"/>
        <v>11</v>
      </c>
      <c r="AU37" s="72">
        <f t="shared" si="79"/>
        <v>0.1506849315</v>
      </c>
      <c r="AV37" s="70"/>
      <c r="AW37" s="70"/>
      <c r="AX37" s="70"/>
      <c r="AY37" s="70"/>
      <c r="AZ37" s="70">
        <v>73.0</v>
      </c>
      <c r="BA37" s="70">
        <v>84.0</v>
      </c>
      <c r="BB37" s="70">
        <f t="shared" si="71"/>
        <v>11</v>
      </c>
      <c r="BC37" s="73">
        <v>0.326</v>
      </c>
      <c r="BD37" s="74">
        <v>0.835</v>
      </c>
      <c r="BE37" s="70"/>
      <c r="BF37" s="72">
        <v>0.87</v>
      </c>
      <c r="BG37" s="70">
        <v>5.07</v>
      </c>
      <c r="BH37" s="70"/>
      <c r="BI37" s="72">
        <v>0.8</v>
      </c>
      <c r="BJ37" s="70">
        <v>3.09</v>
      </c>
      <c r="BK37" s="75">
        <f>(BL37*100)/(100+52)</f>
        <v>1.578947368</v>
      </c>
      <c r="BL37" s="70">
        <v>2.4</v>
      </c>
      <c r="BM37" s="72">
        <v>0.52</v>
      </c>
      <c r="BN37" s="64">
        <f t="shared" si="72"/>
        <v>67.2</v>
      </c>
      <c r="BO37" s="64"/>
      <c r="BP37" s="64"/>
      <c r="BQ37" s="64"/>
      <c r="BR37" s="64"/>
      <c r="BS37" s="64" t="s">
        <v>317</v>
      </c>
      <c r="BT37" s="70">
        <v>1.0</v>
      </c>
      <c r="BU37" s="70">
        <v>2.0</v>
      </c>
      <c r="BV37" s="64" t="s">
        <v>253</v>
      </c>
      <c r="BW37" s="65"/>
      <c r="BX37" s="64"/>
      <c r="BY37" s="64" t="s">
        <v>269</v>
      </c>
      <c r="BZ37" s="64" t="s">
        <v>150</v>
      </c>
      <c r="CA37" s="66" t="s">
        <v>270</v>
      </c>
      <c r="CB37" s="66" t="s">
        <v>271</v>
      </c>
      <c r="CC37" s="66" t="s">
        <v>255</v>
      </c>
    </row>
    <row r="38" ht="15.75" customHeight="1">
      <c r="A38" s="67">
        <v>2021.0</v>
      </c>
      <c r="B38" s="70" t="s">
        <v>503</v>
      </c>
      <c r="C38" s="70" t="s">
        <v>504</v>
      </c>
      <c r="D38" s="70"/>
      <c r="E38" s="70" t="s">
        <v>505</v>
      </c>
      <c r="F38" s="70" t="s">
        <v>506</v>
      </c>
      <c r="G38" s="70" t="s">
        <v>554</v>
      </c>
      <c r="H38" s="70" t="s">
        <v>555</v>
      </c>
      <c r="I38" s="70" t="s">
        <v>555</v>
      </c>
      <c r="J38" s="64" t="s">
        <v>556</v>
      </c>
      <c r="K38" s="70" t="s">
        <v>246</v>
      </c>
      <c r="L38" s="70"/>
      <c r="M38" s="70" t="s">
        <v>557</v>
      </c>
      <c r="N38" s="70" t="s">
        <v>518</v>
      </c>
      <c r="O38" s="70" t="s">
        <v>395</v>
      </c>
      <c r="P38" s="70">
        <v>23.0</v>
      </c>
      <c r="Q38" s="64"/>
      <c r="R38" s="64"/>
      <c r="S38" s="64" t="s">
        <v>558</v>
      </c>
      <c r="T38" s="71" t="s">
        <v>559</v>
      </c>
      <c r="U38" s="70" t="s">
        <v>174</v>
      </c>
      <c r="V38" s="71" t="s">
        <v>560</v>
      </c>
      <c r="W38" s="70" t="s">
        <v>174</v>
      </c>
      <c r="X38" s="70">
        <v>11.0</v>
      </c>
      <c r="Y38" s="70">
        <v>42.0</v>
      </c>
      <c r="Z38" s="70">
        <f t="shared" si="66"/>
        <v>31</v>
      </c>
      <c r="AA38" s="72">
        <f t="shared" si="73"/>
        <v>2.818181818</v>
      </c>
      <c r="AB38" s="70">
        <v>48.0</v>
      </c>
      <c r="AC38" s="70">
        <v>51.0</v>
      </c>
      <c r="AD38" s="70">
        <f t="shared" si="67"/>
        <v>3</v>
      </c>
      <c r="AE38" s="72">
        <f t="shared" si="74"/>
        <v>0.0625</v>
      </c>
      <c r="AF38" s="70">
        <v>77.0</v>
      </c>
      <c r="AG38" s="70">
        <v>97.0</v>
      </c>
      <c r="AH38" s="70">
        <f t="shared" si="68"/>
        <v>20</v>
      </c>
      <c r="AI38" s="72">
        <f t="shared" si="75"/>
        <v>0.2597402597</v>
      </c>
      <c r="AJ38" s="70">
        <v>66.0</v>
      </c>
      <c r="AK38" s="70">
        <v>86.0</v>
      </c>
      <c r="AL38" s="70">
        <f t="shared" si="69"/>
        <v>20</v>
      </c>
      <c r="AM38" s="72">
        <f t="shared" si="76"/>
        <v>0.303030303</v>
      </c>
      <c r="AN38" s="70">
        <v>88.0</v>
      </c>
      <c r="AO38" s="70">
        <v>88.0</v>
      </c>
      <c r="AP38" s="70">
        <f t="shared" si="77"/>
        <v>0</v>
      </c>
      <c r="AQ38" s="72">
        <f t="shared" si="78"/>
        <v>0</v>
      </c>
      <c r="AR38" s="70">
        <v>66.0</v>
      </c>
      <c r="AS38" s="70">
        <v>85.0</v>
      </c>
      <c r="AT38" s="70">
        <f t="shared" si="70"/>
        <v>19</v>
      </c>
      <c r="AU38" s="72">
        <f t="shared" si="79"/>
        <v>0.2878787879</v>
      </c>
      <c r="AV38" s="70"/>
      <c r="AW38" s="70"/>
      <c r="AX38" s="70"/>
      <c r="AY38" s="70"/>
      <c r="AZ38" s="70">
        <v>69.0</v>
      </c>
      <c r="BA38" s="70">
        <v>84.0</v>
      </c>
      <c r="BB38" s="70">
        <f t="shared" si="71"/>
        <v>15</v>
      </c>
      <c r="BC38" s="73">
        <v>0.356</v>
      </c>
      <c r="BD38" s="78">
        <v>0.84</v>
      </c>
      <c r="BE38" s="70"/>
      <c r="BF38" s="72">
        <v>0.88</v>
      </c>
      <c r="BG38" s="70">
        <v>5.23</v>
      </c>
      <c r="BH38" s="70"/>
      <c r="BI38" s="72">
        <v>0.8</v>
      </c>
      <c r="BJ38" s="70">
        <v>3.67</v>
      </c>
      <c r="BK38" s="75">
        <f>(BL38*100)/(100+39)</f>
        <v>1.942446043</v>
      </c>
      <c r="BL38" s="70">
        <v>2.7</v>
      </c>
      <c r="BM38" s="72">
        <v>0.39</v>
      </c>
      <c r="BN38" s="64">
        <f t="shared" si="72"/>
        <v>62.1</v>
      </c>
      <c r="BO38" s="64"/>
      <c r="BP38" s="64"/>
      <c r="BQ38" s="64"/>
      <c r="BR38" s="64"/>
      <c r="BS38" s="64" t="s">
        <v>268</v>
      </c>
      <c r="BT38" s="70">
        <v>5.0</v>
      </c>
      <c r="BU38" s="70">
        <v>5.0</v>
      </c>
      <c r="BV38" s="64" t="s">
        <v>253</v>
      </c>
      <c r="BW38" s="65"/>
      <c r="BX38" s="64"/>
      <c r="BY38" s="64" t="s">
        <v>269</v>
      </c>
      <c r="BZ38" s="64" t="s">
        <v>150</v>
      </c>
      <c r="CA38" s="66" t="s">
        <v>270</v>
      </c>
      <c r="CB38" s="66" t="s">
        <v>271</v>
      </c>
      <c r="CC38" s="66" t="s">
        <v>255</v>
      </c>
    </row>
    <row r="39" ht="15.75" customHeight="1">
      <c r="A39" s="67">
        <v>2021.0</v>
      </c>
      <c r="B39" s="70" t="s">
        <v>503</v>
      </c>
      <c r="C39" s="70" t="s">
        <v>504</v>
      </c>
      <c r="D39" s="70"/>
      <c r="E39" s="70" t="s">
        <v>505</v>
      </c>
      <c r="F39" s="70" t="s">
        <v>506</v>
      </c>
      <c r="G39" s="70" t="s">
        <v>561</v>
      </c>
      <c r="H39" s="70" t="s">
        <v>562</v>
      </c>
      <c r="I39" s="70" t="s">
        <v>562</v>
      </c>
      <c r="J39" s="64" t="s">
        <v>563</v>
      </c>
      <c r="K39" s="70" t="s">
        <v>246</v>
      </c>
      <c r="L39" s="70"/>
      <c r="M39" s="70" t="s">
        <v>564</v>
      </c>
      <c r="N39" s="70" t="s">
        <v>511</v>
      </c>
      <c r="O39" s="70" t="s">
        <v>395</v>
      </c>
      <c r="P39" s="70">
        <v>24.0</v>
      </c>
      <c r="Q39" s="64"/>
      <c r="R39" s="64"/>
      <c r="S39" s="64" t="s">
        <v>565</v>
      </c>
      <c r="T39" s="64"/>
      <c r="U39" s="70"/>
      <c r="V39" s="71" t="s">
        <v>566</v>
      </c>
      <c r="W39" s="70" t="s">
        <v>174</v>
      </c>
      <c r="X39" s="70"/>
      <c r="Y39" s="70"/>
      <c r="Z39" s="70"/>
      <c r="AA39" s="72"/>
      <c r="AB39" s="70"/>
      <c r="AC39" s="70"/>
      <c r="AD39" s="70"/>
      <c r="AE39" s="72"/>
      <c r="AF39" s="70"/>
      <c r="AG39" s="70"/>
      <c r="AH39" s="70"/>
      <c r="AI39" s="72"/>
      <c r="AJ39" s="70"/>
      <c r="AK39" s="70"/>
      <c r="AL39" s="70"/>
      <c r="AM39" s="72"/>
      <c r="AN39" s="70"/>
      <c r="AO39" s="70"/>
      <c r="AP39" s="70"/>
      <c r="AQ39" s="72"/>
      <c r="AR39" s="70"/>
      <c r="AS39" s="70"/>
      <c r="AT39" s="70"/>
      <c r="AU39" s="72"/>
      <c r="AV39" s="70"/>
      <c r="AW39" s="70"/>
      <c r="AX39" s="70"/>
      <c r="AY39" s="70"/>
      <c r="AZ39" s="70"/>
      <c r="BA39" s="70"/>
      <c r="BB39" s="70"/>
      <c r="BC39" s="73">
        <v>0.339</v>
      </c>
      <c r="BD39" s="74">
        <v>0.854</v>
      </c>
      <c r="BE39" s="70"/>
      <c r="BF39" s="72">
        <v>0.9</v>
      </c>
      <c r="BG39" s="70">
        <v>5.0</v>
      </c>
      <c r="BH39" s="70"/>
      <c r="BI39" s="72">
        <v>0.81</v>
      </c>
      <c r="BJ39" s="70">
        <v>3.5</v>
      </c>
      <c r="BK39" s="75">
        <f>(BL39*100)/(100+36)</f>
        <v>1.911764706</v>
      </c>
      <c r="BL39" s="70">
        <v>2.6</v>
      </c>
      <c r="BM39" s="72">
        <v>0.36</v>
      </c>
      <c r="BN39" s="64">
        <f t="shared" si="72"/>
        <v>62.4</v>
      </c>
      <c r="BO39" s="64"/>
      <c r="BP39" s="64"/>
      <c r="BQ39" s="64"/>
      <c r="BR39" s="64"/>
      <c r="BS39" s="64" t="s">
        <v>268</v>
      </c>
      <c r="BT39" s="70">
        <v>1.0</v>
      </c>
      <c r="BU39" s="70">
        <v>4.0</v>
      </c>
      <c r="BV39" s="64" t="s">
        <v>253</v>
      </c>
      <c r="BW39" s="65"/>
      <c r="BX39" s="64"/>
      <c r="BY39" s="64" t="s">
        <v>254</v>
      </c>
      <c r="BZ39" s="64" t="s">
        <v>254</v>
      </c>
      <c r="CA39" s="64" t="s">
        <v>254</v>
      </c>
      <c r="CB39" s="66" t="s">
        <v>254</v>
      </c>
      <c r="CC39" s="66" t="s">
        <v>255</v>
      </c>
    </row>
    <row r="40" ht="15.75" customHeight="1">
      <c r="A40" s="67">
        <v>2021.0</v>
      </c>
      <c r="B40" s="70" t="s">
        <v>503</v>
      </c>
      <c r="C40" s="70" t="s">
        <v>504</v>
      </c>
      <c r="D40" s="70"/>
      <c r="E40" s="70" t="s">
        <v>505</v>
      </c>
      <c r="F40" s="70" t="s">
        <v>506</v>
      </c>
      <c r="G40" s="70" t="s">
        <v>561</v>
      </c>
      <c r="H40" s="70" t="s">
        <v>562</v>
      </c>
      <c r="I40" s="70" t="s">
        <v>562</v>
      </c>
      <c r="J40" s="64" t="s">
        <v>567</v>
      </c>
      <c r="K40" s="70" t="s">
        <v>246</v>
      </c>
      <c r="L40" s="70"/>
      <c r="M40" s="70" t="s">
        <v>568</v>
      </c>
      <c r="N40" s="70" t="s">
        <v>511</v>
      </c>
      <c r="O40" s="70" t="s">
        <v>357</v>
      </c>
      <c r="P40" s="70">
        <v>15.0</v>
      </c>
      <c r="Q40" s="64"/>
      <c r="R40" s="64"/>
      <c r="S40" s="64" t="s">
        <v>565</v>
      </c>
      <c r="T40" s="79"/>
      <c r="U40" s="70"/>
      <c r="V40" s="76" t="s">
        <v>569</v>
      </c>
      <c r="W40" s="70" t="s">
        <v>174</v>
      </c>
      <c r="X40" s="70">
        <v>7.0</v>
      </c>
      <c r="Y40" s="70">
        <v>14.0</v>
      </c>
      <c r="Z40" s="70">
        <f t="shared" ref="Z40:Z41" si="80">Y40-X40</f>
        <v>7</v>
      </c>
      <c r="AA40" s="72">
        <f t="shared" ref="AA40:AA41" si="81">(Y40-X40)/X40</f>
        <v>1</v>
      </c>
      <c r="AB40" s="70">
        <v>26.0</v>
      </c>
      <c r="AC40" s="70">
        <v>31.0</v>
      </c>
      <c r="AD40" s="70">
        <f t="shared" ref="AD40:AD41" si="82">AC40-AB40</f>
        <v>5</v>
      </c>
      <c r="AE40" s="72">
        <f t="shared" ref="AE40:AE41" si="83">(AC40-AB40)/AB40</f>
        <v>0.1923076923</v>
      </c>
      <c r="AF40" s="70">
        <v>42.0</v>
      </c>
      <c r="AG40" s="70">
        <v>62.0</v>
      </c>
      <c r="AH40" s="70">
        <f t="shared" ref="AH40:AH41" si="84">AG40-AF40</f>
        <v>20</v>
      </c>
      <c r="AI40" s="72">
        <f t="shared" ref="AI40:AI41" si="85">(AG40-AF40)/AF40</f>
        <v>0.4761904762</v>
      </c>
      <c r="AJ40" s="70">
        <v>14.0</v>
      </c>
      <c r="AK40" s="70">
        <v>30.0</v>
      </c>
      <c r="AL40" s="70">
        <f t="shared" ref="AL40:AL41" si="86">AK40-AJ40</f>
        <v>16</v>
      </c>
      <c r="AM40" s="72">
        <f t="shared" ref="AM40:AM41" si="87">(AK40-AJ40)/AJ40</f>
        <v>1.142857143</v>
      </c>
      <c r="AN40" s="70">
        <v>33.0</v>
      </c>
      <c r="AO40" s="70">
        <v>56.0</v>
      </c>
      <c r="AP40" s="70">
        <f t="shared" ref="AP40:AP41" si="88">AO40-AN40</f>
        <v>23</v>
      </c>
      <c r="AQ40" s="72">
        <f t="shared" ref="AQ40:AQ41" si="89">(AO40-AN40)/AN40</f>
        <v>0.696969697</v>
      </c>
      <c r="AR40" s="70">
        <v>38.0</v>
      </c>
      <c r="AS40" s="70">
        <v>61.0</v>
      </c>
      <c r="AT40" s="70">
        <f t="shared" ref="AT40:AT41" si="90">AS40-AR40</f>
        <v>23</v>
      </c>
      <c r="AU40" s="72">
        <f t="shared" ref="AU40:AU41" si="91">(AS40-AR40)/AR40</f>
        <v>0.6052631579</v>
      </c>
      <c r="AV40" s="70"/>
      <c r="AW40" s="70"/>
      <c r="AX40" s="70"/>
      <c r="AY40" s="70"/>
      <c r="AZ40" s="70">
        <v>34.0</v>
      </c>
      <c r="BA40" s="70">
        <v>57.0</v>
      </c>
      <c r="BB40" s="70">
        <f t="shared" ref="BB40:BB41" si="92">BA40-AZ40</f>
        <v>23</v>
      </c>
      <c r="BC40" s="73">
        <v>0.041</v>
      </c>
      <c r="BD40" s="74">
        <v>0.792</v>
      </c>
      <c r="BE40" s="70"/>
      <c r="BF40" s="70"/>
      <c r="BG40" s="70"/>
      <c r="BH40" s="70"/>
      <c r="BI40" s="72">
        <v>0.79</v>
      </c>
      <c r="BJ40" s="70">
        <v>4.1</v>
      </c>
      <c r="BK40" s="75">
        <f>(BL40*100)/(100+25)</f>
        <v>2.96</v>
      </c>
      <c r="BL40" s="70">
        <v>3.7</v>
      </c>
      <c r="BM40" s="72">
        <v>0.25</v>
      </c>
      <c r="BN40" s="64">
        <f t="shared" si="72"/>
        <v>55.5</v>
      </c>
      <c r="BO40" s="64"/>
      <c r="BP40" s="64"/>
      <c r="BQ40" s="64"/>
      <c r="BR40" s="64"/>
      <c r="BS40" s="64" t="s">
        <v>268</v>
      </c>
      <c r="BT40" s="70"/>
      <c r="BU40" s="70">
        <v>5.0</v>
      </c>
      <c r="BV40" s="64" t="s">
        <v>570</v>
      </c>
      <c r="BW40" s="65"/>
      <c r="BX40" s="64"/>
      <c r="BY40" s="64"/>
      <c r="BZ40" s="64" t="s">
        <v>571</v>
      </c>
      <c r="CA40" s="66" t="s">
        <v>572</v>
      </c>
      <c r="CB40" s="66" t="s">
        <v>271</v>
      </c>
      <c r="CC40" s="66" t="s">
        <v>255</v>
      </c>
    </row>
    <row r="41" ht="15.75" customHeight="1">
      <c r="A41" s="67">
        <v>2021.0</v>
      </c>
      <c r="B41" s="70" t="s">
        <v>503</v>
      </c>
      <c r="C41" s="70" t="s">
        <v>573</v>
      </c>
      <c r="D41" s="70"/>
      <c r="E41" s="70" t="s">
        <v>574</v>
      </c>
      <c r="F41" s="70" t="s">
        <v>575</v>
      </c>
      <c r="G41" s="70" t="s">
        <v>576</v>
      </c>
      <c r="H41" s="70" t="s">
        <v>577</v>
      </c>
      <c r="I41" s="70" t="s">
        <v>577</v>
      </c>
      <c r="J41" s="64" t="s">
        <v>578</v>
      </c>
      <c r="K41" s="70" t="s">
        <v>246</v>
      </c>
      <c r="L41" s="70"/>
      <c r="M41" s="70" t="s">
        <v>579</v>
      </c>
      <c r="N41" s="70" t="s">
        <v>580</v>
      </c>
      <c r="O41" s="68" t="s">
        <v>376</v>
      </c>
      <c r="P41" s="70">
        <v>20.0</v>
      </c>
      <c r="Q41" s="64"/>
      <c r="R41" s="64"/>
      <c r="S41" s="64" t="s">
        <v>565</v>
      </c>
      <c r="T41" s="76" t="s">
        <v>581</v>
      </c>
      <c r="U41" s="70" t="s">
        <v>174</v>
      </c>
      <c r="V41" s="71" t="s">
        <v>582</v>
      </c>
      <c r="W41" s="70" t="s">
        <v>158</v>
      </c>
      <c r="X41" s="70">
        <v>9.0</v>
      </c>
      <c r="Y41" s="70">
        <v>32.0</v>
      </c>
      <c r="Z41" s="70">
        <f t="shared" si="80"/>
        <v>23</v>
      </c>
      <c r="AA41" s="72">
        <f t="shared" si="81"/>
        <v>2.555555556</v>
      </c>
      <c r="AB41" s="70">
        <v>32.0</v>
      </c>
      <c r="AC41" s="70">
        <v>55.0</v>
      </c>
      <c r="AD41" s="70">
        <f t="shared" si="82"/>
        <v>23</v>
      </c>
      <c r="AE41" s="72">
        <f t="shared" si="83"/>
        <v>0.71875</v>
      </c>
      <c r="AF41" s="70">
        <v>83.0</v>
      </c>
      <c r="AG41" s="70">
        <v>93.0</v>
      </c>
      <c r="AH41" s="70">
        <f t="shared" si="84"/>
        <v>10</v>
      </c>
      <c r="AI41" s="72">
        <f t="shared" si="85"/>
        <v>0.1204819277</v>
      </c>
      <c r="AJ41" s="70">
        <v>48.0</v>
      </c>
      <c r="AK41" s="70">
        <v>53.0</v>
      </c>
      <c r="AL41" s="70">
        <f t="shared" si="86"/>
        <v>5</v>
      </c>
      <c r="AM41" s="72">
        <f t="shared" si="87"/>
        <v>0.1041666667</v>
      </c>
      <c r="AN41" s="70">
        <v>82.0</v>
      </c>
      <c r="AO41" s="70">
        <v>90.0</v>
      </c>
      <c r="AP41" s="70">
        <f t="shared" si="88"/>
        <v>8</v>
      </c>
      <c r="AQ41" s="72">
        <f t="shared" si="89"/>
        <v>0.09756097561</v>
      </c>
      <c r="AR41" s="70">
        <v>80.0</v>
      </c>
      <c r="AS41" s="70">
        <v>82.0</v>
      </c>
      <c r="AT41" s="70">
        <f t="shared" si="90"/>
        <v>2</v>
      </c>
      <c r="AU41" s="72">
        <f t="shared" si="91"/>
        <v>0.025</v>
      </c>
      <c r="AV41" s="70"/>
      <c r="AW41" s="70"/>
      <c r="AX41" s="70"/>
      <c r="AY41" s="70"/>
      <c r="AZ41" s="70">
        <v>80.0</v>
      </c>
      <c r="BA41" s="70">
        <v>82.0</v>
      </c>
      <c r="BB41" s="70">
        <f t="shared" si="92"/>
        <v>2</v>
      </c>
      <c r="BC41" s="70">
        <v>33.1</v>
      </c>
      <c r="BD41" s="74">
        <v>0.845</v>
      </c>
      <c r="BE41" s="70"/>
      <c r="BF41" s="72">
        <v>0.89</v>
      </c>
      <c r="BG41" s="70">
        <v>5.05</v>
      </c>
      <c r="BH41" s="70"/>
      <c r="BI41" s="72">
        <v>0.8</v>
      </c>
      <c r="BJ41" s="70">
        <v>3.24</v>
      </c>
      <c r="BK41" s="75">
        <f>(BL41*100)/(100+30)</f>
        <v>1.769230769</v>
      </c>
      <c r="BL41" s="70">
        <v>2.3</v>
      </c>
      <c r="BM41" s="72">
        <v>0.3</v>
      </c>
      <c r="BN41" s="64">
        <f t="shared" si="72"/>
        <v>46</v>
      </c>
      <c r="BO41" s="64"/>
      <c r="BP41" s="64"/>
      <c r="BQ41" s="64"/>
      <c r="BR41" s="64"/>
      <c r="BS41" s="64" t="s">
        <v>317</v>
      </c>
      <c r="BT41" s="70">
        <v>1.0</v>
      </c>
      <c r="BU41" s="70">
        <v>2.0</v>
      </c>
      <c r="BV41" s="64" t="s">
        <v>253</v>
      </c>
      <c r="BW41" s="65"/>
      <c r="BX41" s="64"/>
      <c r="BY41" s="64" t="s">
        <v>269</v>
      </c>
      <c r="BZ41" s="64" t="s">
        <v>150</v>
      </c>
      <c r="CA41" s="66" t="s">
        <v>270</v>
      </c>
      <c r="CB41" s="66" t="s">
        <v>271</v>
      </c>
      <c r="CC41" s="66" t="s">
        <v>255</v>
      </c>
    </row>
    <row r="42" ht="15.75" customHeight="1">
      <c r="A42" s="67">
        <v>2021.0</v>
      </c>
      <c r="B42" s="70" t="s">
        <v>503</v>
      </c>
      <c r="C42" s="70" t="s">
        <v>583</v>
      </c>
      <c r="D42" s="70"/>
      <c r="E42" s="70" t="s">
        <v>584</v>
      </c>
      <c r="F42" s="70" t="s">
        <v>545</v>
      </c>
      <c r="G42" s="70" t="s">
        <v>585</v>
      </c>
      <c r="H42" s="70" t="s">
        <v>586</v>
      </c>
      <c r="I42" s="70" t="s">
        <v>586</v>
      </c>
      <c r="J42" s="64" t="s">
        <v>587</v>
      </c>
      <c r="K42" s="70" t="s">
        <v>246</v>
      </c>
      <c r="L42" s="70"/>
      <c r="M42" s="70" t="s">
        <v>588</v>
      </c>
      <c r="N42" s="70" t="s">
        <v>589</v>
      </c>
      <c r="O42" s="70" t="s">
        <v>395</v>
      </c>
      <c r="P42" s="70">
        <v>12.0</v>
      </c>
      <c r="Q42" s="64"/>
      <c r="R42" s="64"/>
      <c r="S42" s="64" t="s">
        <v>590</v>
      </c>
      <c r="T42" s="64"/>
      <c r="U42" s="70"/>
      <c r="V42" s="76" t="s">
        <v>591</v>
      </c>
      <c r="W42" s="70" t="s">
        <v>158</v>
      </c>
      <c r="X42" s="70"/>
      <c r="Y42" s="70"/>
      <c r="Z42" s="70"/>
      <c r="AA42" s="72"/>
      <c r="AB42" s="70"/>
      <c r="AC42" s="70"/>
      <c r="AD42" s="70"/>
      <c r="AE42" s="72"/>
      <c r="AF42" s="70"/>
      <c r="AG42" s="70"/>
      <c r="AH42" s="70"/>
      <c r="AI42" s="72"/>
      <c r="AJ42" s="70"/>
      <c r="AK42" s="70"/>
      <c r="AL42" s="70"/>
      <c r="AM42" s="72"/>
      <c r="AN42" s="70"/>
      <c r="AO42" s="70"/>
      <c r="AP42" s="70"/>
      <c r="AQ42" s="72"/>
      <c r="AR42" s="70"/>
      <c r="AS42" s="70"/>
      <c r="AT42" s="70"/>
      <c r="AU42" s="72"/>
      <c r="AV42" s="70"/>
      <c r="AW42" s="70"/>
      <c r="AX42" s="70"/>
      <c r="AY42" s="70"/>
      <c r="AZ42" s="70"/>
      <c r="BA42" s="70"/>
      <c r="BB42" s="70"/>
      <c r="BC42" s="73">
        <v>0.326</v>
      </c>
      <c r="BD42" s="74">
        <v>0.828</v>
      </c>
      <c r="BE42" s="70"/>
      <c r="BF42" s="72">
        <v>0.89</v>
      </c>
      <c r="BG42" s="70">
        <v>4.89</v>
      </c>
      <c r="BH42" s="70"/>
      <c r="BI42" s="72">
        <v>0.76</v>
      </c>
      <c r="BJ42" s="70">
        <v>3.25</v>
      </c>
      <c r="BK42" s="75">
        <f>(BL42*100)/(100+50)</f>
        <v>1.533333333</v>
      </c>
      <c r="BL42" s="70">
        <v>2.3</v>
      </c>
      <c r="BM42" s="72">
        <v>0.5</v>
      </c>
      <c r="BN42" s="64">
        <f t="shared" si="72"/>
        <v>27.6</v>
      </c>
      <c r="BO42" s="64"/>
      <c r="BP42" s="64"/>
      <c r="BQ42" s="64"/>
      <c r="BR42" s="64"/>
      <c r="BS42" s="64" t="s">
        <v>281</v>
      </c>
      <c r="BT42" s="70">
        <v>1.0</v>
      </c>
      <c r="BU42" s="70">
        <v>2.0</v>
      </c>
      <c r="BV42" s="64" t="s">
        <v>253</v>
      </c>
      <c r="BW42" s="65"/>
      <c r="BX42" s="64"/>
      <c r="BY42" s="64" t="s">
        <v>254</v>
      </c>
      <c r="BZ42" s="64" t="s">
        <v>254</v>
      </c>
      <c r="CA42" s="64" t="s">
        <v>254</v>
      </c>
      <c r="CB42" s="66" t="s">
        <v>254</v>
      </c>
      <c r="CC42" s="66" t="s">
        <v>255</v>
      </c>
    </row>
    <row r="43" ht="15.75" customHeight="1">
      <c r="A43" s="67">
        <v>2021.0</v>
      </c>
      <c r="B43" s="70" t="s">
        <v>503</v>
      </c>
      <c r="C43" s="70" t="s">
        <v>592</v>
      </c>
      <c r="D43" s="70"/>
      <c r="E43" s="70" t="s">
        <v>593</v>
      </c>
      <c r="F43" s="70" t="s">
        <v>594</v>
      </c>
      <c r="G43" s="70" t="s">
        <v>595</v>
      </c>
      <c r="H43" s="70" t="s">
        <v>596</v>
      </c>
      <c r="I43" s="70" t="s">
        <v>596</v>
      </c>
      <c r="J43" s="64" t="s">
        <v>597</v>
      </c>
      <c r="K43" s="64" t="s">
        <v>332</v>
      </c>
      <c r="L43" s="64"/>
      <c r="M43" s="70" t="s">
        <v>598</v>
      </c>
      <c r="N43" s="70" t="s">
        <v>289</v>
      </c>
      <c r="O43" s="70" t="s">
        <v>301</v>
      </c>
      <c r="P43" s="70">
        <v>19.0</v>
      </c>
      <c r="Q43" s="64"/>
      <c r="R43" s="64"/>
      <c r="S43" s="64" t="s">
        <v>457</v>
      </c>
      <c r="T43" s="64"/>
      <c r="U43" s="70"/>
      <c r="V43" s="76" t="s">
        <v>599</v>
      </c>
      <c r="W43" s="70" t="s">
        <v>174</v>
      </c>
      <c r="X43" s="70"/>
      <c r="Y43" s="70"/>
      <c r="Z43" s="70"/>
      <c r="AA43" s="72"/>
      <c r="AB43" s="70"/>
      <c r="AC43" s="70"/>
      <c r="AD43" s="70"/>
      <c r="AE43" s="72"/>
      <c r="AF43" s="70"/>
      <c r="AG43" s="70"/>
      <c r="AH43" s="70"/>
      <c r="AI43" s="72"/>
      <c r="AJ43" s="70"/>
      <c r="AK43" s="70"/>
      <c r="AL43" s="70"/>
      <c r="AM43" s="72"/>
      <c r="AN43" s="70"/>
      <c r="AO43" s="70"/>
      <c r="AP43" s="70"/>
      <c r="AQ43" s="72"/>
      <c r="AR43" s="70"/>
      <c r="AS43" s="70"/>
      <c r="AT43" s="70"/>
      <c r="AU43" s="72"/>
      <c r="AV43" s="70"/>
      <c r="AW43" s="70"/>
      <c r="AX43" s="70"/>
      <c r="AY43" s="70"/>
      <c r="AZ43" s="70"/>
      <c r="BA43" s="70"/>
      <c r="BB43" s="70"/>
      <c r="BC43" s="73">
        <v>0.374</v>
      </c>
      <c r="BD43" s="74">
        <v>0.859</v>
      </c>
      <c r="BE43" s="70"/>
      <c r="BF43" s="72">
        <v>0.9</v>
      </c>
      <c r="BG43" s="70">
        <v>6.07</v>
      </c>
      <c r="BH43" s="70"/>
      <c r="BI43" s="72">
        <v>0.82</v>
      </c>
      <c r="BJ43" s="70">
        <v>3.27</v>
      </c>
      <c r="BK43" s="70"/>
      <c r="BL43" s="70"/>
      <c r="BM43" s="70"/>
      <c r="BN43" s="64"/>
      <c r="BO43" s="64"/>
      <c r="BP43" s="64"/>
      <c r="BQ43" s="64"/>
      <c r="BR43" s="64"/>
      <c r="BS43" s="64" t="s">
        <v>281</v>
      </c>
      <c r="BT43" s="70">
        <v>1.0</v>
      </c>
      <c r="BU43" s="70">
        <v>2.0</v>
      </c>
      <c r="BV43" s="64" t="s">
        <v>253</v>
      </c>
      <c r="BW43" s="65"/>
      <c r="BX43" s="64"/>
      <c r="BY43" s="64" t="s">
        <v>254</v>
      </c>
      <c r="BZ43" s="64" t="s">
        <v>254</v>
      </c>
      <c r="CA43" s="64" t="s">
        <v>254</v>
      </c>
      <c r="CB43" s="66" t="s">
        <v>254</v>
      </c>
      <c r="CC43" s="66" t="s">
        <v>255</v>
      </c>
    </row>
    <row r="44" ht="15.75" customHeight="1">
      <c r="A44" s="67">
        <v>2021.0</v>
      </c>
      <c r="B44" s="70" t="s">
        <v>503</v>
      </c>
      <c r="C44" s="70" t="s">
        <v>592</v>
      </c>
      <c r="D44" s="70"/>
      <c r="E44" s="70" t="s">
        <v>593</v>
      </c>
      <c r="F44" s="70" t="s">
        <v>594</v>
      </c>
      <c r="G44" s="70" t="s">
        <v>595</v>
      </c>
      <c r="H44" s="70" t="s">
        <v>596</v>
      </c>
      <c r="I44" s="70" t="s">
        <v>596</v>
      </c>
      <c r="J44" s="64" t="s">
        <v>600</v>
      </c>
      <c r="K44" s="64" t="s">
        <v>332</v>
      </c>
      <c r="L44" s="64"/>
      <c r="M44" s="70" t="s">
        <v>601</v>
      </c>
      <c r="N44" s="70" t="s">
        <v>289</v>
      </c>
      <c r="O44" s="70" t="s">
        <v>357</v>
      </c>
      <c r="P44" s="70">
        <v>11.0</v>
      </c>
      <c r="Q44" s="64"/>
      <c r="R44" s="64"/>
      <c r="S44" s="64" t="s">
        <v>457</v>
      </c>
      <c r="T44" s="64"/>
      <c r="U44" s="70"/>
      <c r="V44" s="71" t="s">
        <v>602</v>
      </c>
      <c r="W44" s="70" t="s">
        <v>174</v>
      </c>
      <c r="X44" s="70"/>
      <c r="Y44" s="70"/>
      <c r="Z44" s="70"/>
      <c r="AA44" s="72"/>
      <c r="AB44" s="70"/>
      <c r="AC44" s="70"/>
      <c r="AD44" s="70"/>
      <c r="AE44" s="72"/>
      <c r="AF44" s="70"/>
      <c r="AG44" s="70"/>
      <c r="AH44" s="70"/>
      <c r="AI44" s="72"/>
      <c r="AJ44" s="70"/>
      <c r="AK44" s="70"/>
      <c r="AL44" s="70"/>
      <c r="AM44" s="72"/>
      <c r="AN44" s="70"/>
      <c r="AO44" s="70"/>
      <c r="AP44" s="70"/>
      <c r="AQ44" s="72"/>
      <c r="AR44" s="70"/>
      <c r="AS44" s="70"/>
      <c r="AT44" s="70"/>
      <c r="AU44" s="72"/>
      <c r="AV44" s="70"/>
      <c r="AW44" s="70"/>
      <c r="AX44" s="70"/>
      <c r="AY44" s="70"/>
      <c r="AZ44" s="70"/>
      <c r="BA44" s="70"/>
      <c r="BB44" s="70"/>
      <c r="BC44" s="72">
        <v>0.37</v>
      </c>
      <c r="BD44" s="78">
        <v>0.86</v>
      </c>
      <c r="BE44" s="70"/>
      <c r="BF44" s="72">
        <v>0.9</v>
      </c>
      <c r="BG44" s="70">
        <v>5.93</v>
      </c>
      <c r="BH44" s="70"/>
      <c r="BI44" s="72">
        <v>0.82</v>
      </c>
      <c r="BJ44" s="70">
        <v>3.31</v>
      </c>
      <c r="BK44" s="70"/>
      <c r="BL44" s="70"/>
      <c r="BM44" s="70"/>
      <c r="BN44" s="64"/>
      <c r="BO44" s="64"/>
      <c r="BP44" s="64"/>
      <c r="BQ44" s="64"/>
      <c r="BR44" s="64"/>
      <c r="BS44" s="64" t="s">
        <v>252</v>
      </c>
      <c r="BT44" s="70">
        <v>1.0</v>
      </c>
      <c r="BU44" s="70">
        <v>5.0</v>
      </c>
      <c r="BV44" s="64" t="s">
        <v>253</v>
      </c>
      <c r="BW44" s="65"/>
      <c r="BX44" s="64"/>
      <c r="BY44" s="64" t="s">
        <v>254</v>
      </c>
      <c r="BZ44" s="64" t="s">
        <v>254</v>
      </c>
      <c r="CA44" s="64" t="s">
        <v>254</v>
      </c>
      <c r="CB44" s="66" t="s">
        <v>254</v>
      </c>
      <c r="CC44" s="66" t="s">
        <v>255</v>
      </c>
    </row>
    <row r="45" ht="15.75" customHeight="1">
      <c r="A45" s="67">
        <v>2021.0</v>
      </c>
      <c r="B45" s="70" t="s">
        <v>503</v>
      </c>
      <c r="C45" s="70" t="s">
        <v>592</v>
      </c>
      <c r="D45" s="70" t="s">
        <v>603</v>
      </c>
      <c r="E45" s="70" t="s">
        <v>593</v>
      </c>
      <c r="F45" s="70" t="s">
        <v>259</v>
      </c>
      <c r="G45" s="70" t="s">
        <v>604</v>
      </c>
      <c r="H45" s="70" t="s">
        <v>605</v>
      </c>
      <c r="I45" s="70" t="s">
        <v>605</v>
      </c>
      <c r="J45" s="64" t="s">
        <v>606</v>
      </c>
      <c r="K45" s="70" t="s">
        <v>246</v>
      </c>
      <c r="L45" s="70"/>
      <c r="M45" s="70" t="s">
        <v>607</v>
      </c>
      <c r="N45" s="70" t="s">
        <v>263</v>
      </c>
      <c r="O45" s="70" t="s">
        <v>264</v>
      </c>
      <c r="P45" s="70">
        <v>35.0</v>
      </c>
      <c r="Q45" s="64"/>
      <c r="R45" s="64"/>
      <c r="S45" s="64" t="s">
        <v>608</v>
      </c>
      <c r="T45" s="71" t="s">
        <v>609</v>
      </c>
      <c r="U45" s="70" t="s">
        <v>158</v>
      </c>
      <c r="V45" s="71" t="s">
        <v>610</v>
      </c>
      <c r="W45" s="70" t="s">
        <v>158</v>
      </c>
      <c r="X45" s="70">
        <v>5.0</v>
      </c>
      <c r="Y45" s="70">
        <v>43.0</v>
      </c>
      <c r="Z45" s="70">
        <f>Y45-X45</f>
        <v>38</v>
      </c>
      <c r="AA45" s="72">
        <f>(Y45-X45)/X45</f>
        <v>7.6</v>
      </c>
      <c r="AB45" s="70">
        <v>37.0</v>
      </c>
      <c r="AC45" s="70">
        <v>75.0</v>
      </c>
      <c r="AD45" s="70">
        <f>AC45-AB45</f>
        <v>38</v>
      </c>
      <c r="AE45" s="72">
        <f>(AC45-AB45)/AB45</f>
        <v>1.027027027</v>
      </c>
      <c r="AF45" s="70">
        <v>86.0</v>
      </c>
      <c r="AG45" s="70">
        <v>90.0</v>
      </c>
      <c r="AH45" s="70">
        <f>AG45-AF45</f>
        <v>4</v>
      </c>
      <c r="AI45" s="72">
        <f>(AG45-AF45)/AF45</f>
        <v>0.04651162791</v>
      </c>
      <c r="AJ45" s="70">
        <v>74.0</v>
      </c>
      <c r="AK45" s="70">
        <v>81.0</v>
      </c>
      <c r="AL45" s="70">
        <f>AK45-AJ45</f>
        <v>7</v>
      </c>
      <c r="AM45" s="72">
        <f>(AK45-AJ45)/AJ45</f>
        <v>0.09459459459</v>
      </c>
      <c r="AN45" s="70">
        <v>80.0</v>
      </c>
      <c r="AO45" s="70">
        <v>83.0</v>
      </c>
      <c r="AP45" s="70">
        <f>AO45-AN45</f>
        <v>3</v>
      </c>
      <c r="AQ45" s="72">
        <f>(AO45-AN45)/AN45</f>
        <v>0.0375</v>
      </c>
      <c r="AR45" s="70">
        <v>79.0</v>
      </c>
      <c r="AS45" s="70">
        <v>81.0</v>
      </c>
      <c r="AT45" s="70">
        <f>AS45-AR45</f>
        <v>2</v>
      </c>
      <c r="AU45" s="72">
        <f>(AS45-AR45)/AR45</f>
        <v>0.0253164557</v>
      </c>
      <c r="AV45" s="70"/>
      <c r="AW45" s="70"/>
      <c r="AX45" s="70"/>
      <c r="AY45" s="70"/>
      <c r="AZ45" s="70">
        <v>78.0</v>
      </c>
      <c r="BA45" s="70">
        <v>82.0</v>
      </c>
      <c r="BB45" s="70">
        <f>BA45-AZ45</f>
        <v>4</v>
      </c>
      <c r="BC45" s="73">
        <v>0.352</v>
      </c>
      <c r="BD45" s="74">
        <v>0.846</v>
      </c>
      <c r="BE45" s="70"/>
      <c r="BF45" s="72">
        <v>0.89</v>
      </c>
      <c r="BG45" s="70">
        <v>5.23</v>
      </c>
      <c r="BH45" s="70"/>
      <c r="BI45" s="72">
        <v>0.8</v>
      </c>
      <c r="BJ45" s="70">
        <v>3.56</v>
      </c>
      <c r="BK45" s="75">
        <f>(BL45*100)/(100+31)</f>
        <v>2.595419847</v>
      </c>
      <c r="BL45" s="70">
        <v>3.4</v>
      </c>
      <c r="BM45" s="72">
        <v>0.31</v>
      </c>
      <c r="BN45" s="64">
        <f t="shared" ref="BN45:BN118" si="93">P45*BL45</f>
        <v>119</v>
      </c>
      <c r="BO45" s="64"/>
      <c r="BP45" s="64"/>
      <c r="BQ45" s="64"/>
      <c r="BR45" s="64"/>
      <c r="BS45" s="64" t="s">
        <v>268</v>
      </c>
      <c r="BT45" s="70">
        <v>1.0</v>
      </c>
      <c r="BU45" s="70">
        <v>1.0</v>
      </c>
      <c r="BV45" s="64" t="s">
        <v>253</v>
      </c>
      <c r="BW45" s="65"/>
      <c r="BX45" s="64"/>
      <c r="BY45" s="64" t="s">
        <v>269</v>
      </c>
      <c r="BZ45" s="64" t="s">
        <v>150</v>
      </c>
      <c r="CA45" s="66" t="s">
        <v>270</v>
      </c>
      <c r="CB45" s="66" t="s">
        <v>271</v>
      </c>
      <c r="CC45" s="66" t="s">
        <v>255</v>
      </c>
    </row>
    <row r="46" ht="15.75" customHeight="1">
      <c r="A46" s="67">
        <v>2021.0</v>
      </c>
      <c r="B46" s="70" t="s">
        <v>503</v>
      </c>
      <c r="C46" s="70" t="s">
        <v>504</v>
      </c>
      <c r="D46" s="70"/>
      <c r="E46" s="70" t="s">
        <v>611</v>
      </c>
      <c r="F46" s="70" t="s">
        <v>506</v>
      </c>
      <c r="G46" s="70" t="s">
        <v>561</v>
      </c>
      <c r="H46" s="70" t="s">
        <v>562</v>
      </c>
      <c r="I46" s="70" t="s">
        <v>562</v>
      </c>
      <c r="J46" s="64" t="s">
        <v>612</v>
      </c>
      <c r="K46" s="70" t="s">
        <v>246</v>
      </c>
      <c r="L46" s="70"/>
      <c r="M46" s="70" t="s">
        <v>613</v>
      </c>
      <c r="N46" s="70" t="s">
        <v>511</v>
      </c>
      <c r="O46" s="70" t="s">
        <v>264</v>
      </c>
      <c r="P46" s="70">
        <v>8.0</v>
      </c>
      <c r="Q46" s="64"/>
      <c r="R46" s="64"/>
      <c r="S46" s="64" t="s">
        <v>614</v>
      </c>
      <c r="T46" s="64"/>
      <c r="U46" s="70"/>
      <c r="V46" s="76" t="s">
        <v>615</v>
      </c>
      <c r="W46" s="70" t="s">
        <v>174</v>
      </c>
      <c r="X46" s="70"/>
      <c r="Y46" s="70"/>
      <c r="Z46" s="70"/>
      <c r="AA46" s="72"/>
      <c r="AB46" s="70"/>
      <c r="AC46" s="70"/>
      <c r="AD46" s="70"/>
      <c r="AE46" s="72"/>
      <c r="AF46" s="70"/>
      <c r="AG46" s="70"/>
      <c r="AH46" s="70"/>
      <c r="AI46" s="72"/>
      <c r="AJ46" s="70"/>
      <c r="AK46" s="70"/>
      <c r="AL46" s="70"/>
      <c r="AM46" s="72"/>
      <c r="AN46" s="70"/>
      <c r="AO46" s="70"/>
      <c r="AP46" s="70"/>
      <c r="AQ46" s="72"/>
      <c r="AR46" s="70"/>
      <c r="AS46" s="70"/>
      <c r="AT46" s="70"/>
      <c r="AU46" s="72"/>
      <c r="AV46" s="70"/>
      <c r="AW46" s="70"/>
      <c r="AX46" s="70"/>
      <c r="AY46" s="70"/>
      <c r="AZ46" s="70"/>
      <c r="BA46" s="70"/>
      <c r="BB46" s="70"/>
      <c r="BC46" s="70">
        <v>35.1</v>
      </c>
      <c r="BD46" s="74">
        <v>0.855</v>
      </c>
      <c r="BE46" s="70"/>
      <c r="BF46" s="72">
        <v>0.91</v>
      </c>
      <c r="BG46" s="70">
        <v>5.45</v>
      </c>
      <c r="BH46" s="70"/>
      <c r="BI46" s="72">
        <v>0.8</v>
      </c>
      <c r="BJ46" s="70">
        <v>3.34</v>
      </c>
      <c r="BK46" s="75">
        <f>(BL46*100)/(100+41)</f>
        <v>1.985815603</v>
      </c>
      <c r="BL46" s="70">
        <v>2.8</v>
      </c>
      <c r="BM46" s="72">
        <v>0.41</v>
      </c>
      <c r="BN46" s="64">
        <f t="shared" si="93"/>
        <v>22.4</v>
      </c>
      <c r="BO46" s="64"/>
      <c r="BP46" s="64"/>
      <c r="BQ46" s="64"/>
      <c r="BR46" s="64"/>
      <c r="BS46" s="64" t="s">
        <v>317</v>
      </c>
      <c r="BT46" s="70">
        <v>1.0</v>
      </c>
      <c r="BU46" s="70">
        <v>4.0</v>
      </c>
      <c r="BV46" s="64" t="s">
        <v>253</v>
      </c>
      <c r="BW46" s="65"/>
      <c r="BX46" s="64"/>
      <c r="BY46" s="64" t="s">
        <v>254</v>
      </c>
      <c r="BZ46" s="64" t="s">
        <v>254</v>
      </c>
      <c r="CA46" s="64" t="s">
        <v>254</v>
      </c>
      <c r="CB46" s="66" t="s">
        <v>254</v>
      </c>
      <c r="CC46" s="66" t="s">
        <v>255</v>
      </c>
    </row>
    <row r="47" ht="15.75" customHeight="1">
      <c r="A47" s="67">
        <v>2021.0</v>
      </c>
      <c r="B47" s="70" t="s">
        <v>503</v>
      </c>
      <c r="C47" s="70" t="s">
        <v>592</v>
      </c>
      <c r="D47" s="70"/>
      <c r="E47" s="70" t="s">
        <v>616</v>
      </c>
      <c r="F47" s="70" t="s">
        <v>506</v>
      </c>
      <c r="G47" s="70" t="s">
        <v>617</v>
      </c>
      <c r="H47" s="70" t="s">
        <v>618</v>
      </c>
      <c r="I47" s="70" t="s">
        <v>618</v>
      </c>
      <c r="J47" s="64" t="s">
        <v>619</v>
      </c>
      <c r="K47" s="70" t="s">
        <v>246</v>
      </c>
      <c r="L47" s="70"/>
      <c r="M47" s="70" t="s">
        <v>620</v>
      </c>
      <c r="N47" s="70" t="s">
        <v>621</v>
      </c>
      <c r="O47" s="70" t="s">
        <v>622</v>
      </c>
      <c r="P47" s="70">
        <v>30.0</v>
      </c>
      <c r="Q47" s="64"/>
      <c r="R47" s="64"/>
      <c r="S47" s="64" t="s">
        <v>623</v>
      </c>
      <c r="T47" s="71" t="s">
        <v>624</v>
      </c>
      <c r="U47" s="70" t="s">
        <v>158</v>
      </c>
      <c r="V47" s="76" t="s">
        <v>625</v>
      </c>
      <c r="W47" s="70" t="s">
        <v>174</v>
      </c>
      <c r="X47" s="70">
        <v>9.0</v>
      </c>
      <c r="Y47" s="70">
        <v>47.0</v>
      </c>
      <c r="Z47" s="70">
        <f t="shared" ref="Z47:Z49" si="94">Y47-X47</f>
        <v>38</v>
      </c>
      <c r="AA47" s="72">
        <f t="shared" ref="AA47:AA49" si="95">(Y47-X47)/X47</f>
        <v>4.222222222</v>
      </c>
      <c r="AB47" s="70">
        <v>41.0</v>
      </c>
      <c r="AC47" s="70">
        <v>72.0</v>
      </c>
      <c r="AD47" s="70">
        <f t="shared" ref="AD47:AD49" si="96">AC47-AB47</f>
        <v>31</v>
      </c>
      <c r="AE47" s="72">
        <f t="shared" ref="AE47:AE49" si="97">(AC47-AB47)/AB47</f>
        <v>0.756097561</v>
      </c>
      <c r="AF47" s="70">
        <v>87.0</v>
      </c>
      <c r="AG47" s="70">
        <v>96.0</v>
      </c>
      <c r="AH47" s="70">
        <f t="shared" ref="AH47:AH49" si="98">AG47-AF47</f>
        <v>9</v>
      </c>
      <c r="AI47" s="72">
        <f t="shared" ref="AI47:AI49" si="99">(AG47-AF47)/AF47</f>
        <v>0.1034482759</v>
      </c>
      <c r="AJ47" s="70">
        <v>75.0</v>
      </c>
      <c r="AK47" s="70">
        <v>83.0</v>
      </c>
      <c r="AL47" s="70">
        <f t="shared" ref="AL47:AL49" si="100">AK47-AJ47</f>
        <v>8</v>
      </c>
      <c r="AM47" s="72">
        <f t="shared" ref="AM47:AM49" si="101">(AK47-AJ47)/AJ47</f>
        <v>0.1066666667</v>
      </c>
      <c r="AN47" s="70">
        <v>83.0</v>
      </c>
      <c r="AO47" s="70">
        <v>88.0</v>
      </c>
      <c r="AP47" s="70">
        <f t="shared" ref="AP47:AP49" si="102">AO47-AN47</f>
        <v>5</v>
      </c>
      <c r="AQ47" s="72">
        <f t="shared" ref="AQ47:AQ49" si="103">(AO47-AN47)/AN47</f>
        <v>0.06024096386</v>
      </c>
      <c r="AR47" s="70">
        <v>80.0</v>
      </c>
      <c r="AS47" s="70">
        <v>89.0</v>
      </c>
      <c r="AT47" s="70">
        <f t="shared" ref="AT47:AT49" si="104">AS47-AR47</f>
        <v>9</v>
      </c>
      <c r="AU47" s="72">
        <f t="shared" ref="AU47:AU49" si="105">(AS47-AR47)/AR47</f>
        <v>0.1125</v>
      </c>
      <c r="AV47" s="70"/>
      <c r="AW47" s="70"/>
      <c r="AX47" s="70"/>
      <c r="AY47" s="70"/>
      <c r="AZ47" s="70">
        <v>83.0</v>
      </c>
      <c r="BA47" s="70">
        <v>84.0</v>
      </c>
      <c r="BB47" s="70">
        <f t="shared" ref="BB47:BB49" si="106">BA47-AZ47</f>
        <v>1</v>
      </c>
      <c r="BC47" s="70">
        <v>34.8</v>
      </c>
      <c r="BD47" s="74">
        <v>0.863</v>
      </c>
      <c r="BE47" s="70"/>
      <c r="BF47" s="72">
        <v>0.92</v>
      </c>
      <c r="BG47" s="70">
        <v>5.41</v>
      </c>
      <c r="BH47" s="70"/>
      <c r="BI47" s="72">
        <v>0.81</v>
      </c>
      <c r="BJ47" s="70">
        <v>3.29</v>
      </c>
      <c r="BK47" s="75">
        <f>(BL47*100)/(100+53)</f>
        <v>1.699346405</v>
      </c>
      <c r="BL47" s="70">
        <v>2.6</v>
      </c>
      <c r="BM47" s="72">
        <v>0.53</v>
      </c>
      <c r="BN47" s="64">
        <f t="shared" si="93"/>
        <v>78</v>
      </c>
      <c r="BO47" s="64"/>
      <c r="BP47" s="64"/>
      <c r="BQ47" s="64"/>
      <c r="BR47" s="64"/>
      <c r="BS47" s="64" t="s">
        <v>281</v>
      </c>
      <c r="BT47" s="70">
        <v>1.0</v>
      </c>
      <c r="BU47" s="70">
        <v>2.0</v>
      </c>
      <c r="BV47" s="64" t="s">
        <v>253</v>
      </c>
      <c r="BW47" s="65"/>
      <c r="BX47" s="64"/>
      <c r="BY47" s="64" t="s">
        <v>269</v>
      </c>
      <c r="BZ47" s="64" t="s">
        <v>150</v>
      </c>
      <c r="CA47" s="66" t="s">
        <v>270</v>
      </c>
      <c r="CB47" s="66" t="s">
        <v>271</v>
      </c>
      <c r="CC47" s="66" t="s">
        <v>255</v>
      </c>
    </row>
    <row r="48" ht="15.75" customHeight="1">
      <c r="A48" s="67">
        <v>2021.0</v>
      </c>
      <c r="B48" s="70" t="s">
        <v>503</v>
      </c>
      <c r="C48" s="70" t="s">
        <v>504</v>
      </c>
      <c r="D48" s="70"/>
      <c r="E48" s="70" t="s">
        <v>505</v>
      </c>
      <c r="F48" s="70" t="s">
        <v>506</v>
      </c>
      <c r="G48" s="70" t="s">
        <v>507</v>
      </c>
      <c r="H48" s="70" t="s">
        <v>508</v>
      </c>
      <c r="I48" s="70" t="s">
        <v>508</v>
      </c>
      <c r="J48" s="64" t="s">
        <v>626</v>
      </c>
      <c r="K48" s="70" t="s">
        <v>246</v>
      </c>
      <c r="L48" s="70"/>
      <c r="M48" s="70" t="s">
        <v>627</v>
      </c>
      <c r="N48" s="70" t="s">
        <v>511</v>
      </c>
      <c r="O48" s="70" t="s">
        <v>628</v>
      </c>
      <c r="P48" s="70">
        <v>40.0</v>
      </c>
      <c r="Q48" s="64"/>
      <c r="R48" s="64"/>
      <c r="S48" s="64" t="s">
        <v>614</v>
      </c>
      <c r="T48" s="71" t="s">
        <v>629</v>
      </c>
      <c r="U48" s="70" t="s">
        <v>158</v>
      </c>
      <c r="V48" s="71" t="s">
        <v>630</v>
      </c>
      <c r="W48" s="70" t="s">
        <v>174</v>
      </c>
      <c r="X48" s="70">
        <v>3.0</v>
      </c>
      <c r="Y48" s="70">
        <v>43.0</v>
      </c>
      <c r="Z48" s="70">
        <f t="shared" si="94"/>
        <v>40</v>
      </c>
      <c r="AA48" s="72">
        <f t="shared" si="95"/>
        <v>13.33333333</v>
      </c>
      <c r="AB48" s="70">
        <v>42.0</v>
      </c>
      <c r="AC48" s="70">
        <v>68.0</v>
      </c>
      <c r="AD48" s="70">
        <f t="shared" si="96"/>
        <v>26</v>
      </c>
      <c r="AE48" s="72">
        <f t="shared" si="97"/>
        <v>0.619047619</v>
      </c>
      <c r="AF48" s="70">
        <v>82.0</v>
      </c>
      <c r="AG48" s="70">
        <v>95.0</v>
      </c>
      <c r="AH48" s="70">
        <f t="shared" si="98"/>
        <v>13</v>
      </c>
      <c r="AI48" s="72">
        <f t="shared" si="99"/>
        <v>0.1585365854</v>
      </c>
      <c r="AJ48" s="70">
        <v>71.0</v>
      </c>
      <c r="AK48" s="70">
        <v>88.0</v>
      </c>
      <c r="AL48" s="70">
        <f t="shared" si="100"/>
        <v>17</v>
      </c>
      <c r="AM48" s="72">
        <f t="shared" si="101"/>
        <v>0.2394366197</v>
      </c>
      <c r="AN48" s="70">
        <v>71.0</v>
      </c>
      <c r="AO48" s="70">
        <v>91.0</v>
      </c>
      <c r="AP48" s="70">
        <f t="shared" si="102"/>
        <v>20</v>
      </c>
      <c r="AQ48" s="72">
        <f t="shared" si="103"/>
        <v>0.2816901408</v>
      </c>
      <c r="AR48" s="70">
        <v>73.0</v>
      </c>
      <c r="AS48" s="70">
        <v>86.0</v>
      </c>
      <c r="AT48" s="70">
        <f t="shared" si="104"/>
        <v>13</v>
      </c>
      <c r="AU48" s="72">
        <f t="shared" si="105"/>
        <v>0.1780821918</v>
      </c>
      <c r="AV48" s="70"/>
      <c r="AW48" s="70"/>
      <c r="AX48" s="70"/>
      <c r="AY48" s="70"/>
      <c r="AZ48" s="70">
        <v>74.0</v>
      </c>
      <c r="BA48" s="70">
        <v>84.0</v>
      </c>
      <c r="BB48" s="70">
        <f t="shared" si="106"/>
        <v>10</v>
      </c>
      <c r="BC48" s="70">
        <v>36.9</v>
      </c>
      <c r="BD48" s="74">
        <v>0.879</v>
      </c>
      <c r="BE48" s="70"/>
      <c r="BF48" s="72">
        <v>0.94</v>
      </c>
      <c r="BG48" s="70">
        <v>5.62</v>
      </c>
      <c r="BH48" s="70"/>
      <c r="BI48" s="72">
        <v>0.82</v>
      </c>
      <c r="BJ48" s="70">
        <v>3.61</v>
      </c>
      <c r="BK48" s="75">
        <f>(BL48*100)/(100+25)</f>
        <v>1.84</v>
      </c>
      <c r="BL48" s="70">
        <v>2.3</v>
      </c>
      <c r="BM48" s="72">
        <v>0.25</v>
      </c>
      <c r="BN48" s="64">
        <f t="shared" si="93"/>
        <v>92</v>
      </c>
      <c r="BO48" s="64"/>
      <c r="BP48" s="64"/>
      <c r="BQ48" s="64"/>
      <c r="BR48" s="64"/>
      <c r="BS48" s="64" t="s">
        <v>281</v>
      </c>
      <c r="BT48" s="70">
        <v>1.0</v>
      </c>
      <c r="BU48" s="70">
        <v>3.0</v>
      </c>
      <c r="BV48" s="64" t="s">
        <v>253</v>
      </c>
      <c r="BW48" s="65"/>
      <c r="BX48" s="64"/>
      <c r="BY48" s="64" t="s">
        <v>269</v>
      </c>
      <c r="BZ48" s="64" t="s">
        <v>150</v>
      </c>
      <c r="CA48" s="66" t="s">
        <v>270</v>
      </c>
      <c r="CB48" s="66" t="s">
        <v>271</v>
      </c>
      <c r="CC48" s="66" t="s">
        <v>255</v>
      </c>
    </row>
    <row r="49" ht="15.75" customHeight="1">
      <c r="A49" s="67">
        <v>2021.0</v>
      </c>
      <c r="B49" s="70" t="s">
        <v>503</v>
      </c>
      <c r="C49" s="70" t="s">
        <v>504</v>
      </c>
      <c r="D49" s="70"/>
      <c r="E49" s="70" t="s">
        <v>505</v>
      </c>
      <c r="F49" s="70" t="s">
        <v>506</v>
      </c>
      <c r="G49" s="70" t="s">
        <v>561</v>
      </c>
      <c r="H49" s="70" t="s">
        <v>562</v>
      </c>
      <c r="I49" s="70" t="s">
        <v>562</v>
      </c>
      <c r="J49" s="64" t="s">
        <v>631</v>
      </c>
      <c r="K49" s="70" t="s">
        <v>246</v>
      </c>
      <c r="L49" s="70"/>
      <c r="M49" s="70" t="s">
        <v>632</v>
      </c>
      <c r="N49" s="70" t="s">
        <v>511</v>
      </c>
      <c r="O49" s="70" t="s">
        <v>264</v>
      </c>
      <c r="P49" s="70">
        <v>18.0</v>
      </c>
      <c r="Q49" s="64"/>
      <c r="R49" s="64"/>
      <c r="S49" s="64" t="s">
        <v>614</v>
      </c>
      <c r="T49" s="71" t="s">
        <v>633</v>
      </c>
      <c r="U49" s="70" t="s">
        <v>158</v>
      </c>
      <c r="V49" s="71" t="s">
        <v>634</v>
      </c>
      <c r="W49" s="70" t="s">
        <v>174</v>
      </c>
      <c r="X49" s="70">
        <v>18.0</v>
      </c>
      <c r="Y49" s="70">
        <v>26.0</v>
      </c>
      <c r="Z49" s="70">
        <f t="shared" si="94"/>
        <v>8</v>
      </c>
      <c r="AA49" s="72">
        <f t="shared" si="95"/>
        <v>0.4444444444</v>
      </c>
      <c r="AB49" s="70">
        <v>49.0</v>
      </c>
      <c r="AC49" s="70">
        <v>55.0</v>
      </c>
      <c r="AD49" s="70">
        <f t="shared" si="96"/>
        <v>6</v>
      </c>
      <c r="AE49" s="72">
        <f t="shared" si="97"/>
        <v>0.1224489796</v>
      </c>
      <c r="AF49" s="70">
        <v>77.0</v>
      </c>
      <c r="AG49" s="70">
        <v>86.0</v>
      </c>
      <c r="AH49" s="70">
        <f t="shared" si="98"/>
        <v>9</v>
      </c>
      <c r="AI49" s="72">
        <f t="shared" si="99"/>
        <v>0.1168831169</v>
      </c>
      <c r="AJ49" s="70">
        <v>45.0</v>
      </c>
      <c r="AK49" s="70">
        <v>64.0</v>
      </c>
      <c r="AL49" s="70">
        <f t="shared" si="100"/>
        <v>19</v>
      </c>
      <c r="AM49" s="72">
        <f t="shared" si="101"/>
        <v>0.4222222222</v>
      </c>
      <c r="AN49" s="70">
        <v>68.0</v>
      </c>
      <c r="AO49" s="70">
        <v>77.0</v>
      </c>
      <c r="AP49" s="70">
        <f t="shared" si="102"/>
        <v>9</v>
      </c>
      <c r="AQ49" s="72">
        <f t="shared" si="103"/>
        <v>0.1323529412</v>
      </c>
      <c r="AR49" s="70">
        <v>68.0</v>
      </c>
      <c r="AS49" s="70">
        <v>81.0</v>
      </c>
      <c r="AT49" s="70">
        <f t="shared" si="104"/>
        <v>13</v>
      </c>
      <c r="AU49" s="72">
        <f t="shared" si="105"/>
        <v>0.1911764706</v>
      </c>
      <c r="AV49" s="70"/>
      <c r="AW49" s="70"/>
      <c r="AX49" s="70"/>
      <c r="AY49" s="70"/>
      <c r="AZ49" s="70">
        <v>70.0</v>
      </c>
      <c r="BA49" s="70">
        <v>76.0</v>
      </c>
      <c r="BB49" s="70">
        <f t="shared" si="106"/>
        <v>6</v>
      </c>
      <c r="BC49" s="70">
        <v>36.3</v>
      </c>
      <c r="BD49" s="74">
        <v>0.842</v>
      </c>
      <c r="BE49" s="70"/>
      <c r="BF49" s="72">
        <v>0.88</v>
      </c>
      <c r="BG49" s="70">
        <v>5.49</v>
      </c>
      <c r="BH49" s="70"/>
      <c r="BI49" s="72">
        <v>0.8</v>
      </c>
      <c r="BJ49" s="70">
        <v>3.58</v>
      </c>
      <c r="BK49" s="75">
        <f>(BL49*100)/(100+28)</f>
        <v>1.953125</v>
      </c>
      <c r="BL49" s="70">
        <v>2.5</v>
      </c>
      <c r="BM49" s="72">
        <v>0.28</v>
      </c>
      <c r="BN49" s="64">
        <f t="shared" si="93"/>
        <v>45</v>
      </c>
      <c r="BO49" s="64"/>
      <c r="BP49" s="64"/>
      <c r="BQ49" s="64"/>
      <c r="BR49" s="64"/>
      <c r="BS49" s="64" t="s">
        <v>281</v>
      </c>
      <c r="BT49" s="70">
        <v>1.0</v>
      </c>
      <c r="BU49" s="70">
        <v>4.0</v>
      </c>
      <c r="BV49" s="64" t="s">
        <v>253</v>
      </c>
      <c r="BW49" s="65"/>
      <c r="BX49" s="64"/>
      <c r="BY49" s="64" t="s">
        <v>269</v>
      </c>
      <c r="BZ49" s="64" t="s">
        <v>150</v>
      </c>
      <c r="CA49" s="66" t="s">
        <v>270</v>
      </c>
      <c r="CB49" s="66" t="s">
        <v>271</v>
      </c>
      <c r="CC49" s="66" t="s">
        <v>255</v>
      </c>
    </row>
    <row r="50" ht="15.75" customHeight="1">
      <c r="A50" s="67">
        <v>2021.0</v>
      </c>
      <c r="B50" s="70" t="s">
        <v>503</v>
      </c>
      <c r="C50" s="70" t="s">
        <v>504</v>
      </c>
      <c r="D50" s="70"/>
      <c r="E50" s="70" t="s">
        <v>505</v>
      </c>
      <c r="F50" s="70" t="s">
        <v>506</v>
      </c>
      <c r="G50" s="70" t="s">
        <v>554</v>
      </c>
      <c r="H50" s="70" t="s">
        <v>555</v>
      </c>
      <c r="I50" s="70" t="s">
        <v>555</v>
      </c>
      <c r="J50" s="64" t="s">
        <v>635</v>
      </c>
      <c r="K50" s="70" t="s">
        <v>246</v>
      </c>
      <c r="L50" s="70"/>
      <c r="M50" s="70" t="s">
        <v>636</v>
      </c>
      <c r="N50" s="70" t="s">
        <v>518</v>
      </c>
      <c r="O50" s="70" t="s">
        <v>622</v>
      </c>
      <c r="P50" s="70">
        <v>56.0</v>
      </c>
      <c r="Q50" s="64"/>
      <c r="R50" s="64"/>
      <c r="S50" s="64" t="s">
        <v>637</v>
      </c>
      <c r="T50" s="64"/>
      <c r="U50" s="70"/>
      <c r="V50" s="71" t="s">
        <v>638</v>
      </c>
      <c r="W50" s="70" t="s">
        <v>174</v>
      </c>
      <c r="X50" s="70"/>
      <c r="Y50" s="70"/>
      <c r="Z50" s="70"/>
      <c r="AA50" s="72"/>
      <c r="AB50" s="70"/>
      <c r="AC50" s="70"/>
      <c r="AD50" s="70"/>
      <c r="AE50" s="72"/>
      <c r="AF50" s="70"/>
      <c r="AG50" s="70"/>
      <c r="AH50" s="70"/>
      <c r="AI50" s="72"/>
      <c r="AJ50" s="70"/>
      <c r="AK50" s="70"/>
      <c r="AL50" s="70"/>
      <c r="AM50" s="72"/>
      <c r="AN50" s="70"/>
      <c r="AO50" s="70"/>
      <c r="AP50" s="70"/>
      <c r="AQ50" s="72"/>
      <c r="AR50" s="70"/>
      <c r="AS50" s="70"/>
      <c r="AT50" s="70"/>
      <c r="AU50" s="72"/>
      <c r="AV50" s="70"/>
      <c r="AW50" s="70"/>
      <c r="AX50" s="70"/>
      <c r="AY50" s="70"/>
      <c r="AZ50" s="70"/>
      <c r="BA50" s="70"/>
      <c r="BB50" s="70"/>
      <c r="BC50" s="70">
        <v>34.3</v>
      </c>
      <c r="BD50" s="78">
        <v>0.87</v>
      </c>
      <c r="BE50" s="70"/>
      <c r="BF50" s="72">
        <v>0.89</v>
      </c>
      <c r="BG50" s="70">
        <v>5.31</v>
      </c>
      <c r="BH50" s="70"/>
      <c r="BI50" s="72">
        <v>0.83</v>
      </c>
      <c r="BJ50" s="70">
        <v>3.25</v>
      </c>
      <c r="BK50" s="75">
        <f>(BL50*100)/(100+33)</f>
        <v>2.180451128</v>
      </c>
      <c r="BL50" s="70">
        <v>2.9</v>
      </c>
      <c r="BM50" s="72">
        <v>0.33</v>
      </c>
      <c r="BN50" s="64">
        <f t="shared" si="93"/>
        <v>162.4</v>
      </c>
      <c r="BO50" s="64"/>
      <c r="BP50" s="64"/>
      <c r="BQ50" s="64"/>
      <c r="BR50" s="64"/>
      <c r="BS50" s="64" t="s">
        <v>252</v>
      </c>
      <c r="BT50" s="70">
        <v>5.0</v>
      </c>
      <c r="BU50" s="70">
        <v>5.0</v>
      </c>
      <c r="BV50" s="64" t="s">
        <v>253</v>
      </c>
      <c r="BW50" s="65"/>
      <c r="BX50" s="64"/>
      <c r="BY50" s="64" t="s">
        <v>254</v>
      </c>
      <c r="BZ50" s="64" t="s">
        <v>254</v>
      </c>
      <c r="CA50" s="64" t="s">
        <v>254</v>
      </c>
      <c r="CB50" s="66" t="s">
        <v>254</v>
      </c>
      <c r="CC50" s="66" t="s">
        <v>255</v>
      </c>
    </row>
    <row r="51" ht="15.75" customHeight="1">
      <c r="A51" s="67">
        <v>2021.0</v>
      </c>
      <c r="B51" s="70" t="s">
        <v>503</v>
      </c>
      <c r="C51" s="70" t="s">
        <v>573</v>
      </c>
      <c r="D51" s="70"/>
      <c r="E51" s="70" t="s">
        <v>639</v>
      </c>
      <c r="F51" s="70" t="s">
        <v>640</v>
      </c>
      <c r="G51" s="70" t="s">
        <v>641</v>
      </c>
      <c r="H51" s="70" t="s">
        <v>642</v>
      </c>
      <c r="I51" s="70" t="s">
        <v>642</v>
      </c>
      <c r="J51" s="64" t="s">
        <v>643</v>
      </c>
      <c r="K51" s="70" t="s">
        <v>246</v>
      </c>
      <c r="L51" s="70"/>
      <c r="M51" s="70" t="s">
        <v>644</v>
      </c>
      <c r="N51" s="70" t="s">
        <v>645</v>
      </c>
      <c r="O51" s="70" t="s">
        <v>646</v>
      </c>
      <c r="P51" s="70">
        <v>16.0</v>
      </c>
      <c r="Q51" s="64"/>
      <c r="R51" s="64"/>
      <c r="S51" s="64" t="s">
        <v>416</v>
      </c>
      <c r="T51" s="71" t="s">
        <v>647</v>
      </c>
      <c r="U51" s="70" t="s">
        <v>174</v>
      </c>
      <c r="V51" s="71" t="s">
        <v>648</v>
      </c>
      <c r="W51" s="70" t="s">
        <v>174</v>
      </c>
      <c r="X51" s="70">
        <v>13.0</v>
      </c>
      <c r="Y51" s="70">
        <v>30.0</v>
      </c>
      <c r="Z51" s="70">
        <f>Y51-X51</f>
        <v>17</v>
      </c>
      <c r="AA51" s="72">
        <f>(Y51-X51)/X51</f>
        <v>1.307692308</v>
      </c>
      <c r="AB51" s="70">
        <v>29.0</v>
      </c>
      <c r="AC51" s="70">
        <v>50.0</v>
      </c>
      <c r="AD51" s="70">
        <f>AC51-AB51</f>
        <v>21</v>
      </c>
      <c r="AE51" s="72">
        <f>(AC51-AB51)/AB51</f>
        <v>0.724137931</v>
      </c>
      <c r="AF51" s="70">
        <v>86.0</v>
      </c>
      <c r="AG51" s="70">
        <v>88.0</v>
      </c>
      <c r="AH51" s="70">
        <f>AG51-AF51</f>
        <v>2</v>
      </c>
      <c r="AI51" s="72">
        <f>(AG51-AF51)/AF51</f>
        <v>0.02325581395</v>
      </c>
      <c r="AJ51" s="70">
        <v>51.0</v>
      </c>
      <c r="AK51" s="70">
        <v>65.0</v>
      </c>
      <c r="AL51" s="70">
        <f>AK51-AJ51</f>
        <v>14</v>
      </c>
      <c r="AM51" s="72">
        <f>(AK51-AJ51)/AJ51</f>
        <v>0.2745098039</v>
      </c>
      <c r="AN51" s="70">
        <v>79.0</v>
      </c>
      <c r="AO51" s="70">
        <v>83.0</v>
      </c>
      <c r="AP51" s="70">
        <f>AO51-AN51</f>
        <v>4</v>
      </c>
      <c r="AQ51" s="72">
        <f>(AO51-AN51)/AN51</f>
        <v>0.05063291139</v>
      </c>
      <c r="AR51" s="70">
        <v>80.0</v>
      </c>
      <c r="AS51" s="70">
        <v>81.0</v>
      </c>
      <c r="AT51" s="70">
        <f>AS51-AR51</f>
        <v>1</v>
      </c>
      <c r="AU51" s="72">
        <f>(AS51-AR51)/AR51</f>
        <v>0.0125</v>
      </c>
      <c r="AV51" s="70"/>
      <c r="AW51" s="70"/>
      <c r="AX51" s="70"/>
      <c r="AY51" s="70"/>
      <c r="AZ51" s="70">
        <v>78.0</v>
      </c>
      <c r="BA51" s="70">
        <v>78.0</v>
      </c>
      <c r="BB51" s="70">
        <f>BA51-AZ51</f>
        <v>0</v>
      </c>
      <c r="BC51" s="70">
        <v>39.0</v>
      </c>
      <c r="BD51" s="74">
        <v>0.889</v>
      </c>
      <c r="BE51" s="70"/>
      <c r="BF51" s="72">
        <v>0.92</v>
      </c>
      <c r="BG51" s="70">
        <v>6.11</v>
      </c>
      <c r="BH51" s="70"/>
      <c r="BI51" s="72">
        <v>0.85</v>
      </c>
      <c r="BJ51" s="70">
        <v>3.69</v>
      </c>
      <c r="BK51" s="75">
        <f>(BL51*100)/(100+67)</f>
        <v>1.616766467</v>
      </c>
      <c r="BL51" s="70">
        <v>2.7</v>
      </c>
      <c r="BM51" s="72">
        <v>0.67</v>
      </c>
      <c r="BN51" s="64">
        <f t="shared" si="93"/>
        <v>43.2</v>
      </c>
      <c r="BO51" s="64"/>
      <c r="BP51" s="64"/>
      <c r="BQ51" s="64"/>
      <c r="BR51" s="64"/>
      <c r="BS51" s="64" t="s">
        <v>268</v>
      </c>
      <c r="BT51" s="70">
        <v>1.0</v>
      </c>
      <c r="BU51" s="70">
        <v>2.0</v>
      </c>
      <c r="BV51" s="64" t="s">
        <v>253</v>
      </c>
      <c r="BW51" s="65"/>
      <c r="BX51" s="64"/>
      <c r="BY51" s="64" t="s">
        <v>269</v>
      </c>
      <c r="BZ51" s="64" t="s">
        <v>150</v>
      </c>
      <c r="CA51" s="66" t="s">
        <v>270</v>
      </c>
      <c r="CB51" s="66" t="s">
        <v>271</v>
      </c>
      <c r="CC51" s="66" t="s">
        <v>255</v>
      </c>
    </row>
    <row r="52" ht="15.75" customHeight="1">
      <c r="A52" s="67">
        <v>2021.0</v>
      </c>
      <c r="B52" s="70" t="s">
        <v>503</v>
      </c>
      <c r="C52" s="70" t="s">
        <v>504</v>
      </c>
      <c r="D52" s="70"/>
      <c r="E52" s="70" t="s">
        <v>505</v>
      </c>
      <c r="F52" s="70" t="s">
        <v>506</v>
      </c>
      <c r="G52" s="70" t="s">
        <v>507</v>
      </c>
      <c r="H52" s="70" t="s">
        <v>508</v>
      </c>
      <c r="I52" s="70" t="s">
        <v>508</v>
      </c>
      <c r="J52" s="64" t="s">
        <v>649</v>
      </c>
      <c r="K52" s="70" t="s">
        <v>246</v>
      </c>
      <c r="L52" s="70"/>
      <c r="M52" s="70" t="s">
        <v>650</v>
      </c>
      <c r="N52" s="70" t="s">
        <v>511</v>
      </c>
      <c r="O52" s="70" t="s">
        <v>646</v>
      </c>
      <c r="P52" s="70">
        <v>12.0</v>
      </c>
      <c r="Q52" s="64"/>
      <c r="R52" s="64"/>
      <c r="S52" s="64" t="s">
        <v>651</v>
      </c>
      <c r="T52" s="64"/>
      <c r="U52" s="70"/>
      <c r="V52" s="76" t="s">
        <v>652</v>
      </c>
      <c r="W52" s="70" t="s">
        <v>158</v>
      </c>
      <c r="X52" s="70"/>
      <c r="Y52" s="70"/>
      <c r="Z52" s="70"/>
      <c r="AA52" s="72"/>
      <c r="AB52" s="70"/>
      <c r="AC52" s="70"/>
      <c r="AD52" s="70"/>
      <c r="AE52" s="72"/>
      <c r="AF52" s="70"/>
      <c r="AG52" s="70"/>
      <c r="AH52" s="70"/>
      <c r="AI52" s="72"/>
      <c r="AJ52" s="70"/>
      <c r="AK52" s="70"/>
      <c r="AL52" s="70"/>
      <c r="AM52" s="72"/>
      <c r="AN52" s="70"/>
      <c r="AO52" s="70"/>
      <c r="AP52" s="70"/>
      <c r="AQ52" s="72"/>
      <c r="AR52" s="70"/>
      <c r="AS52" s="70"/>
      <c r="AT52" s="70"/>
      <c r="AU52" s="72"/>
      <c r="AV52" s="70"/>
      <c r="AW52" s="70"/>
      <c r="AX52" s="70"/>
      <c r="AY52" s="70"/>
      <c r="AZ52" s="70"/>
      <c r="BA52" s="70"/>
      <c r="BB52" s="70"/>
      <c r="BC52" s="70">
        <v>33.3</v>
      </c>
      <c r="BD52" s="78">
        <v>0.91</v>
      </c>
      <c r="BE52" s="70"/>
      <c r="BF52" s="72">
        <v>0.94</v>
      </c>
      <c r="BG52" s="70">
        <v>4.89</v>
      </c>
      <c r="BH52" s="70"/>
      <c r="BI52" s="72">
        <v>0.88</v>
      </c>
      <c r="BJ52" s="70">
        <v>3.44</v>
      </c>
      <c r="BK52" s="75">
        <f>(BL52*100)/(100+46)</f>
        <v>1.301369863</v>
      </c>
      <c r="BL52" s="70">
        <v>1.9</v>
      </c>
      <c r="BM52" s="72">
        <v>0.46</v>
      </c>
      <c r="BN52" s="64">
        <f t="shared" si="93"/>
        <v>22.8</v>
      </c>
      <c r="BO52" s="64"/>
      <c r="BP52" s="64"/>
      <c r="BQ52" s="64"/>
      <c r="BR52" s="64"/>
      <c r="BS52" s="64" t="s">
        <v>317</v>
      </c>
      <c r="BT52" s="70">
        <v>1.0</v>
      </c>
      <c r="BU52" s="70">
        <v>2.0</v>
      </c>
      <c r="BV52" s="64" t="s">
        <v>253</v>
      </c>
      <c r="BW52" s="65"/>
      <c r="BX52" s="64"/>
      <c r="BY52" s="64" t="s">
        <v>254</v>
      </c>
      <c r="BZ52" s="64" t="s">
        <v>254</v>
      </c>
      <c r="CA52" s="64" t="s">
        <v>254</v>
      </c>
      <c r="CB52" s="66" t="s">
        <v>254</v>
      </c>
      <c r="CC52" s="66" t="s">
        <v>255</v>
      </c>
    </row>
    <row r="53" ht="15.75" customHeight="1">
      <c r="A53" s="67">
        <v>2021.0</v>
      </c>
      <c r="B53" s="70" t="s">
        <v>503</v>
      </c>
      <c r="C53" s="70" t="s">
        <v>504</v>
      </c>
      <c r="D53" s="70"/>
      <c r="E53" s="70" t="s">
        <v>505</v>
      </c>
      <c r="F53" s="70" t="s">
        <v>506</v>
      </c>
      <c r="G53" s="70" t="s">
        <v>561</v>
      </c>
      <c r="H53" s="70" t="s">
        <v>562</v>
      </c>
      <c r="I53" s="70" t="s">
        <v>562</v>
      </c>
      <c r="J53" s="64" t="s">
        <v>653</v>
      </c>
      <c r="K53" s="70" t="s">
        <v>246</v>
      </c>
      <c r="L53" s="70"/>
      <c r="M53" s="70" t="s">
        <v>654</v>
      </c>
      <c r="N53" s="70" t="s">
        <v>511</v>
      </c>
      <c r="O53" s="70" t="s">
        <v>646</v>
      </c>
      <c r="P53" s="70">
        <v>84.0</v>
      </c>
      <c r="Q53" s="64"/>
      <c r="R53" s="64"/>
      <c r="S53" s="64" t="s">
        <v>655</v>
      </c>
      <c r="T53" s="76" t="s">
        <v>656</v>
      </c>
      <c r="U53" s="70" t="s">
        <v>158</v>
      </c>
      <c r="V53" s="71" t="s">
        <v>657</v>
      </c>
      <c r="W53" s="70" t="s">
        <v>158</v>
      </c>
      <c r="X53" s="70">
        <v>15.0</v>
      </c>
      <c r="Y53" s="70">
        <v>47.0</v>
      </c>
      <c r="Z53" s="70">
        <f t="shared" ref="Z53:Z54" si="107">Y53-X53</f>
        <v>32</v>
      </c>
      <c r="AA53" s="72">
        <f t="shared" ref="AA53:AA54" si="108">(Y53-X53)/X53</f>
        <v>2.133333333</v>
      </c>
      <c r="AB53" s="70">
        <v>65.0</v>
      </c>
      <c r="AC53" s="70">
        <v>85.0</v>
      </c>
      <c r="AD53" s="70">
        <f t="shared" ref="AD53:AD54" si="109">AC53-AB53</f>
        <v>20</v>
      </c>
      <c r="AE53" s="72">
        <f t="shared" ref="AE53:AE54" si="110">(AC53-AB53)/AB53</f>
        <v>0.3076923077</v>
      </c>
      <c r="AF53" s="70">
        <v>88.0</v>
      </c>
      <c r="AG53" s="70">
        <v>93.0</v>
      </c>
      <c r="AH53" s="70">
        <f t="shared" ref="AH53:AH54" si="111">AG53-AF53</f>
        <v>5</v>
      </c>
      <c r="AI53" s="72">
        <f t="shared" ref="AI53:AI54" si="112">(AG53-AF53)/AF53</f>
        <v>0.05681818182</v>
      </c>
      <c r="AJ53" s="70">
        <v>20.0</v>
      </c>
      <c r="AK53" s="70">
        <v>41.0</v>
      </c>
      <c r="AL53" s="70">
        <f t="shared" ref="AL53:AL54" si="113">AK53-AJ53</f>
        <v>21</v>
      </c>
      <c r="AM53" s="72">
        <f t="shared" ref="AM53:AM54" si="114">(AK53-AJ53)/AJ53</f>
        <v>1.05</v>
      </c>
      <c r="AN53" s="70">
        <v>86.0</v>
      </c>
      <c r="AO53" s="70">
        <v>91.0</v>
      </c>
      <c r="AP53" s="70">
        <f t="shared" ref="AP53:AP54" si="115">AO53-AN53</f>
        <v>5</v>
      </c>
      <c r="AQ53" s="72">
        <f t="shared" ref="AQ53:AQ54" si="116">(AO53-AN53)/AN53</f>
        <v>0.05813953488</v>
      </c>
      <c r="AR53" s="70">
        <v>86.0</v>
      </c>
      <c r="AS53" s="70">
        <v>88.0</v>
      </c>
      <c r="AT53" s="70">
        <f t="shared" ref="AT53:AT54" si="117">AS53-AR53</f>
        <v>2</v>
      </c>
      <c r="AU53" s="72">
        <f t="shared" ref="AU53:AU54" si="118">(AS53-AR53)/AR53</f>
        <v>0.02325581395</v>
      </c>
      <c r="AV53" s="70"/>
      <c r="AW53" s="70"/>
      <c r="AX53" s="70"/>
      <c r="AY53" s="70"/>
      <c r="AZ53" s="70">
        <v>87.0</v>
      </c>
      <c r="BA53" s="70">
        <v>92.0</v>
      </c>
      <c r="BB53" s="70">
        <f t="shared" ref="BB53:BB54" si="119">BA53-AZ53</f>
        <v>5</v>
      </c>
      <c r="BC53" s="70">
        <v>36.5</v>
      </c>
      <c r="BD53" s="74">
        <v>0.906</v>
      </c>
      <c r="BE53" s="70"/>
      <c r="BF53" s="72">
        <v>0.94</v>
      </c>
      <c r="BG53" s="70">
        <v>5.9</v>
      </c>
      <c r="BH53" s="70"/>
      <c r="BI53" s="72">
        <v>0.88</v>
      </c>
      <c r="BJ53" s="70">
        <v>3.22</v>
      </c>
      <c r="BK53" s="75">
        <f>(BL53*100)/(100+50)</f>
        <v>1.6</v>
      </c>
      <c r="BL53" s="70">
        <v>2.4</v>
      </c>
      <c r="BM53" s="72">
        <v>0.5</v>
      </c>
      <c r="BN53" s="64">
        <f t="shared" si="93"/>
        <v>201.6</v>
      </c>
      <c r="BO53" s="64"/>
      <c r="BP53" s="64"/>
      <c r="BQ53" s="64"/>
      <c r="BR53" s="64"/>
      <c r="BS53" s="64" t="s">
        <v>317</v>
      </c>
      <c r="BT53" s="70">
        <v>1.0</v>
      </c>
      <c r="BU53" s="70">
        <v>3.0</v>
      </c>
      <c r="BV53" s="64" t="s">
        <v>253</v>
      </c>
      <c r="BW53" s="65"/>
      <c r="BX53" s="64"/>
      <c r="BY53" s="64" t="s">
        <v>269</v>
      </c>
      <c r="BZ53" s="64" t="s">
        <v>150</v>
      </c>
      <c r="CA53" s="66" t="s">
        <v>270</v>
      </c>
      <c r="CB53" s="66" t="s">
        <v>271</v>
      </c>
      <c r="CC53" s="66" t="s">
        <v>255</v>
      </c>
    </row>
    <row r="54" ht="15.75" customHeight="1">
      <c r="A54" s="67">
        <v>2021.0</v>
      </c>
      <c r="B54" s="70" t="s">
        <v>503</v>
      </c>
      <c r="C54" s="70" t="s">
        <v>658</v>
      </c>
      <c r="D54" s="70"/>
      <c r="E54" s="70" t="s">
        <v>659</v>
      </c>
      <c r="F54" s="70" t="s">
        <v>295</v>
      </c>
      <c r="G54" s="70" t="s">
        <v>660</v>
      </c>
      <c r="H54" s="70" t="s">
        <v>661</v>
      </c>
      <c r="I54" s="70" t="s">
        <v>661</v>
      </c>
      <c r="J54" s="64" t="s">
        <v>662</v>
      </c>
      <c r="K54" s="70" t="s">
        <v>246</v>
      </c>
      <c r="L54" s="70"/>
      <c r="M54" s="70" t="s">
        <v>663</v>
      </c>
      <c r="N54" s="70" t="s">
        <v>366</v>
      </c>
      <c r="O54" s="70" t="s">
        <v>664</v>
      </c>
      <c r="P54" s="70">
        <v>47.0</v>
      </c>
      <c r="Q54" s="64"/>
      <c r="R54" s="64"/>
      <c r="S54" s="64" t="s">
        <v>434</v>
      </c>
      <c r="T54" s="71" t="s">
        <v>665</v>
      </c>
      <c r="U54" s="70" t="s">
        <v>158</v>
      </c>
      <c r="V54" s="71" t="s">
        <v>666</v>
      </c>
      <c r="W54" s="70" t="s">
        <v>174</v>
      </c>
      <c r="X54" s="70">
        <v>6.0</v>
      </c>
      <c r="Y54" s="70">
        <v>36.0</v>
      </c>
      <c r="Z54" s="70">
        <f t="shared" si="107"/>
        <v>30</v>
      </c>
      <c r="AA54" s="72">
        <f t="shared" si="108"/>
        <v>5</v>
      </c>
      <c r="AB54" s="70">
        <v>34.0</v>
      </c>
      <c r="AC54" s="70">
        <v>63.0</v>
      </c>
      <c r="AD54" s="70">
        <f t="shared" si="109"/>
        <v>29</v>
      </c>
      <c r="AE54" s="72">
        <f t="shared" si="110"/>
        <v>0.8529411765</v>
      </c>
      <c r="AF54" s="70">
        <v>69.0</v>
      </c>
      <c r="AG54" s="70">
        <v>89.0</v>
      </c>
      <c r="AH54" s="70">
        <f t="shared" si="111"/>
        <v>20</v>
      </c>
      <c r="AI54" s="72">
        <f t="shared" si="112"/>
        <v>0.2898550725</v>
      </c>
      <c r="AJ54" s="70">
        <v>45.0</v>
      </c>
      <c r="AK54" s="70">
        <v>65.0</v>
      </c>
      <c r="AL54" s="70">
        <f t="shared" si="113"/>
        <v>20</v>
      </c>
      <c r="AM54" s="72">
        <f t="shared" si="114"/>
        <v>0.4444444444</v>
      </c>
      <c r="AN54" s="70">
        <v>65.0</v>
      </c>
      <c r="AO54" s="70">
        <v>85.0</v>
      </c>
      <c r="AP54" s="70">
        <f t="shared" si="115"/>
        <v>20</v>
      </c>
      <c r="AQ54" s="72">
        <f t="shared" si="116"/>
        <v>0.3076923077</v>
      </c>
      <c r="AR54" s="70">
        <v>51.0</v>
      </c>
      <c r="AS54" s="70">
        <v>79.0</v>
      </c>
      <c r="AT54" s="70">
        <f t="shared" si="117"/>
        <v>28</v>
      </c>
      <c r="AU54" s="72">
        <f t="shared" si="118"/>
        <v>0.5490196078</v>
      </c>
      <c r="AV54" s="70"/>
      <c r="AW54" s="70"/>
      <c r="AX54" s="70"/>
      <c r="AY54" s="70"/>
      <c r="AZ54" s="70">
        <v>65.0</v>
      </c>
      <c r="BA54" s="70">
        <v>80.0</v>
      </c>
      <c r="BB54" s="70">
        <f t="shared" si="119"/>
        <v>15</v>
      </c>
      <c r="BC54" s="70">
        <v>37.5</v>
      </c>
      <c r="BD54" s="74">
        <v>0.901</v>
      </c>
      <c r="BE54" s="70"/>
      <c r="BF54" s="72">
        <v>0.94</v>
      </c>
      <c r="BG54" s="70">
        <v>6.15</v>
      </c>
      <c r="BH54" s="70"/>
      <c r="BI54" s="72">
        <v>0.86</v>
      </c>
      <c r="BJ54" s="70">
        <v>3.24</v>
      </c>
      <c r="BK54" s="75">
        <f>(BL54*100)/(100+76)</f>
        <v>1.818181818</v>
      </c>
      <c r="BL54" s="70">
        <v>3.2</v>
      </c>
      <c r="BM54" s="72">
        <v>0.76</v>
      </c>
      <c r="BN54" s="64">
        <f t="shared" si="93"/>
        <v>150.4</v>
      </c>
      <c r="BO54" s="64"/>
      <c r="BP54" s="64"/>
      <c r="BQ54" s="64"/>
      <c r="BR54" s="64"/>
      <c r="BS54" s="64" t="s">
        <v>268</v>
      </c>
      <c r="BT54" s="70">
        <v>1.0</v>
      </c>
      <c r="BU54" s="70">
        <v>2.0</v>
      </c>
      <c r="BV54" s="64" t="s">
        <v>253</v>
      </c>
      <c r="BW54" s="65"/>
      <c r="BX54" s="64"/>
      <c r="BY54" s="64" t="s">
        <v>269</v>
      </c>
      <c r="BZ54" s="64" t="s">
        <v>150</v>
      </c>
      <c r="CA54" s="66" t="s">
        <v>270</v>
      </c>
      <c r="CB54" s="66" t="s">
        <v>271</v>
      </c>
      <c r="CC54" s="66" t="s">
        <v>255</v>
      </c>
    </row>
    <row r="55" ht="15.75" customHeight="1">
      <c r="A55" s="67">
        <v>2021.0</v>
      </c>
      <c r="B55" s="70" t="s">
        <v>503</v>
      </c>
      <c r="C55" s="70" t="s">
        <v>504</v>
      </c>
      <c r="D55" s="70"/>
      <c r="E55" s="70" t="s">
        <v>505</v>
      </c>
      <c r="F55" s="70" t="s">
        <v>506</v>
      </c>
      <c r="G55" s="70" t="s">
        <v>507</v>
      </c>
      <c r="H55" s="70" t="s">
        <v>508</v>
      </c>
      <c r="I55" s="70" t="s">
        <v>508</v>
      </c>
      <c r="J55" s="64" t="s">
        <v>649</v>
      </c>
      <c r="K55" s="70" t="s">
        <v>246</v>
      </c>
      <c r="L55" s="70"/>
      <c r="M55" s="70" t="s">
        <v>667</v>
      </c>
      <c r="N55" s="70" t="s">
        <v>511</v>
      </c>
      <c r="O55" s="70" t="s">
        <v>425</v>
      </c>
      <c r="P55" s="70">
        <v>14.0</v>
      </c>
      <c r="Q55" s="64"/>
      <c r="R55" s="64"/>
      <c r="S55" s="64" t="s">
        <v>668</v>
      </c>
      <c r="T55" s="64"/>
      <c r="U55" s="70"/>
      <c r="V55" s="76" t="s">
        <v>652</v>
      </c>
      <c r="W55" s="70" t="s">
        <v>158</v>
      </c>
      <c r="X55" s="70"/>
      <c r="Y55" s="70"/>
      <c r="Z55" s="70"/>
      <c r="AA55" s="72"/>
      <c r="AB55" s="70"/>
      <c r="AC55" s="70"/>
      <c r="AD55" s="70"/>
      <c r="AE55" s="72"/>
      <c r="AF55" s="70"/>
      <c r="AG55" s="70"/>
      <c r="AH55" s="70"/>
      <c r="AI55" s="72"/>
      <c r="AJ55" s="70"/>
      <c r="AK55" s="70"/>
      <c r="AL55" s="70"/>
      <c r="AM55" s="72"/>
      <c r="AN55" s="70"/>
      <c r="AO55" s="70"/>
      <c r="AP55" s="70"/>
      <c r="AQ55" s="72"/>
      <c r="AR55" s="70"/>
      <c r="AS55" s="70"/>
      <c r="AT55" s="70"/>
      <c r="AU55" s="72"/>
      <c r="AV55" s="70"/>
      <c r="AW55" s="70"/>
      <c r="AX55" s="70"/>
      <c r="AY55" s="70"/>
      <c r="AZ55" s="70"/>
      <c r="BA55" s="70"/>
      <c r="BB55" s="70"/>
      <c r="BC55" s="70">
        <v>33.0</v>
      </c>
      <c r="BD55" s="74">
        <v>0.863</v>
      </c>
      <c r="BE55" s="70"/>
      <c r="BF55" s="72">
        <v>0.9</v>
      </c>
      <c r="BG55" s="70">
        <v>4.64</v>
      </c>
      <c r="BH55" s="70"/>
      <c r="BI55" s="72">
        <v>0.83</v>
      </c>
      <c r="BJ55" s="70">
        <v>3.61</v>
      </c>
      <c r="BK55" s="75">
        <f>(BL55*100)/(100+165)</f>
        <v>0.8679245283</v>
      </c>
      <c r="BL55" s="70">
        <v>2.3</v>
      </c>
      <c r="BM55" s="72">
        <v>1.65</v>
      </c>
      <c r="BN55" s="64">
        <f t="shared" si="93"/>
        <v>32.2</v>
      </c>
      <c r="BO55" s="64"/>
      <c r="BP55" s="64"/>
      <c r="BQ55" s="64"/>
      <c r="BR55" s="64"/>
      <c r="BS55" s="64" t="s">
        <v>317</v>
      </c>
      <c r="BT55" s="70">
        <v>1.0</v>
      </c>
      <c r="BU55" s="70">
        <v>2.0</v>
      </c>
      <c r="BV55" s="64" t="s">
        <v>253</v>
      </c>
      <c r="BW55" s="65"/>
      <c r="BX55" s="64"/>
      <c r="BY55" s="64" t="s">
        <v>254</v>
      </c>
      <c r="BZ55" s="64" t="s">
        <v>254</v>
      </c>
      <c r="CA55" s="64" t="s">
        <v>254</v>
      </c>
      <c r="CB55" s="66" t="s">
        <v>254</v>
      </c>
      <c r="CC55" s="66" t="s">
        <v>255</v>
      </c>
    </row>
    <row r="56" ht="15.75" customHeight="1">
      <c r="A56" s="67">
        <v>2021.0</v>
      </c>
      <c r="B56" s="70" t="s">
        <v>503</v>
      </c>
      <c r="C56" s="70" t="s">
        <v>573</v>
      </c>
      <c r="D56" s="70"/>
      <c r="E56" s="70" t="s">
        <v>574</v>
      </c>
      <c r="F56" s="70" t="s">
        <v>575</v>
      </c>
      <c r="G56" s="70" t="s">
        <v>576</v>
      </c>
      <c r="H56" s="70" t="s">
        <v>577</v>
      </c>
      <c r="I56" s="70" t="s">
        <v>577</v>
      </c>
      <c r="J56" s="64" t="s">
        <v>669</v>
      </c>
      <c r="K56" s="70" t="s">
        <v>246</v>
      </c>
      <c r="L56" s="70"/>
      <c r="M56" s="70" t="s">
        <v>670</v>
      </c>
      <c r="N56" s="70" t="s">
        <v>580</v>
      </c>
      <c r="O56" s="70" t="s">
        <v>425</v>
      </c>
      <c r="P56" s="70">
        <v>20.0</v>
      </c>
      <c r="Q56" s="64"/>
      <c r="R56" s="64"/>
      <c r="S56" s="64" t="s">
        <v>457</v>
      </c>
      <c r="T56" s="71" t="s">
        <v>671</v>
      </c>
      <c r="U56" s="70" t="s">
        <v>158</v>
      </c>
      <c r="V56" s="71" t="s">
        <v>672</v>
      </c>
      <c r="W56" s="70" t="s">
        <v>174</v>
      </c>
      <c r="X56" s="70">
        <v>7.0</v>
      </c>
      <c r="Y56" s="70">
        <v>51.0</v>
      </c>
      <c r="Z56" s="70">
        <f>Y56-X56</f>
        <v>44</v>
      </c>
      <c r="AA56" s="72">
        <f>(Y56-X56)/X56</f>
        <v>6.285714286</v>
      </c>
      <c r="AB56" s="70">
        <v>29.0</v>
      </c>
      <c r="AC56" s="70">
        <v>77.0</v>
      </c>
      <c r="AD56" s="70">
        <f>AC56-AB56</f>
        <v>48</v>
      </c>
      <c r="AE56" s="72">
        <f>(AC56-AB56)/AB56</f>
        <v>1.655172414</v>
      </c>
      <c r="AF56" s="70">
        <v>85.0</v>
      </c>
      <c r="AG56" s="70">
        <v>95.0</v>
      </c>
      <c r="AH56" s="70">
        <f>AG56-AF56</f>
        <v>10</v>
      </c>
      <c r="AI56" s="72">
        <f>(AG56-AF56)/AF56</f>
        <v>0.1176470588</v>
      </c>
      <c r="AJ56" s="70">
        <v>56.0</v>
      </c>
      <c r="AK56" s="70">
        <v>76.0</v>
      </c>
      <c r="AL56" s="70">
        <f>AK56-AJ56</f>
        <v>20</v>
      </c>
      <c r="AM56" s="72">
        <f>(AK56-AJ56)/AJ56</f>
        <v>0.3571428571</v>
      </c>
      <c r="AN56" s="70">
        <v>80.0</v>
      </c>
      <c r="AO56" s="70">
        <v>91.0</v>
      </c>
      <c r="AP56" s="70">
        <f>AO56-AN56</f>
        <v>11</v>
      </c>
      <c r="AQ56" s="72">
        <f>(AO56-AN56)/AN56</f>
        <v>0.1375</v>
      </c>
      <c r="AR56" s="70">
        <v>77.0</v>
      </c>
      <c r="AS56" s="70">
        <v>89.0</v>
      </c>
      <c r="AT56" s="70">
        <f>AS56-AR56</f>
        <v>12</v>
      </c>
      <c r="AU56" s="72">
        <f>(AS56-AR56)/AR56</f>
        <v>0.1558441558</v>
      </c>
      <c r="AV56" s="70"/>
      <c r="AW56" s="70"/>
      <c r="AX56" s="70"/>
      <c r="AY56" s="70"/>
      <c r="AZ56" s="70">
        <v>80.0</v>
      </c>
      <c r="BA56" s="70">
        <v>91.0</v>
      </c>
      <c r="BB56" s="70">
        <f>BA56-AZ56</f>
        <v>11</v>
      </c>
      <c r="BC56" s="70"/>
      <c r="BD56" s="68"/>
      <c r="BE56" s="70"/>
      <c r="BF56" s="72">
        <v>0.91</v>
      </c>
      <c r="BG56" s="70">
        <v>6.39</v>
      </c>
      <c r="BH56" s="70"/>
      <c r="BI56" s="72">
        <v>0.83</v>
      </c>
      <c r="BJ56" s="70">
        <v>3.44</v>
      </c>
      <c r="BK56" s="75">
        <f>(BL56*100)/(100+56)</f>
        <v>1.474358974</v>
      </c>
      <c r="BL56" s="70">
        <v>2.3</v>
      </c>
      <c r="BM56" s="72">
        <v>0.56</v>
      </c>
      <c r="BN56" s="64">
        <f t="shared" si="93"/>
        <v>46</v>
      </c>
      <c r="BO56" s="64"/>
      <c r="BP56" s="64"/>
      <c r="BQ56" s="64"/>
      <c r="BR56" s="64"/>
      <c r="BS56" s="64" t="s">
        <v>281</v>
      </c>
      <c r="BT56" s="70">
        <v>1.0</v>
      </c>
      <c r="BU56" s="70">
        <v>3.0</v>
      </c>
      <c r="BV56" s="64" t="s">
        <v>253</v>
      </c>
      <c r="BW56" s="65"/>
      <c r="BX56" s="64"/>
      <c r="BY56" s="64" t="s">
        <v>269</v>
      </c>
      <c r="BZ56" s="64" t="s">
        <v>150</v>
      </c>
      <c r="CA56" s="66" t="s">
        <v>270</v>
      </c>
      <c r="CB56" s="66" t="s">
        <v>271</v>
      </c>
      <c r="CC56" s="66" t="s">
        <v>255</v>
      </c>
    </row>
    <row r="57" ht="15.75" customHeight="1">
      <c r="A57" s="67">
        <v>2021.0</v>
      </c>
      <c r="B57" s="70" t="s">
        <v>503</v>
      </c>
      <c r="C57" s="70" t="s">
        <v>592</v>
      </c>
      <c r="D57" s="70"/>
      <c r="E57" s="70" t="s">
        <v>616</v>
      </c>
      <c r="F57" s="70" t="s">
        <v>506</v>
      </c>
      <c r="G57" s="70" t="s">
        <v>617</v>
      </c>
      <c r="H57" s="70" t="s">
        <v>618</v>
      </c>
      <c r="I57" s="70" t="s">
        <v>618</v>
      </c>
      <c r="J57" s="64" t="s">
        <v>673</v>
      </c>
      <c r="K57" s="70" t="s">
        <v>246</v>
      </c>
      <c r="L57" s="70"/>
      <c r="M57" s="70" t="s">
        <v>674</v>
      </c>
      <c r="N57" s="70" t="s">
        <v>621</v>
      </c>
      <c r="O57" s="70" t="s">
        <v>425</v>
      </c>
      <c r="P57" s="70">
        <v>12.0</v>
      </c>
      <c r="Q57" s="64"/>
      <c r="R57" s="64"/>
      <c r="S57" s="64" t="s">
        <v>457</v>
      </c>
      <c r="T57" s="64"/>
      <c r="U57" s="70"/>
      <c r="V57" s="71" t="s">
        <v>675</v>
      </c>
      <c r="W57" s="70" t="s">
        <v>174</v>
      </c>
      <c r="X57" s="70"/>
      <c r="Y57" s="70"/>
      <c r="Z57" s="70"/>
      <c r="AA57" s="72"/>
      <c r="AB57" s="70"/>
      <c r="AC57" s="70"/>
      <c r="AD57" s="70"/>
      <c r="AE57" s="72"/>
      <c r="AF57" s="70"/>
      <c r="AG57" s="70"/>
      <c r="AH57" s="70"/>
      <c r="AI57" s="72"/>
      <c r="AJ57" s="70"/>
      <c r="AK57" s="70"/>
      <c r="AL57" s="70"/>
      <c r="AM57" s="72"/>
      <c r="AN57" s="70"/>
      <c r="AO57" s="70"/>
      <c r="AP57" s="70"/>
      <c r="AQ57" s="72"/>
      <c r="AR57" s="70"/>
      <c r="AS57" s="70"/>
      <c r="AT57" s="70"/>
      <c r="AU57" s="72"/>
      <c r="AV57" s="70"/>
      <c r="AW57" s="70"/>
      <c r="AX57" s="70"/>
      <c r="AY57" s="70"/>
      <c r="AZ57" s="70"/>
      <c r="BA57" s="70"/>
      <c r="BB57" s="70"/>
      <c r="BC57" s="70">
        <v>35.7</v>
      </c>
      <c r="BD57" s="74">
        <v>0.878</v>
      </c>
      <c r="BE57" s="70"/>
      <c r="BF57" s="72">
        <v>0.92</v>
      </c>
      <c r="BG57" s="70">
        <v>5.66</v>
      </c>
      <c r="BH57" s="70"/>
      <c r="BI57" s="72">
        <v>0.84</v>
      </c>
      <c r="BJ57" s="70">
        <v>3.26</v>
      </c>
      <c r="BK57" s="75">
        <f t="shared" ref="BK57:BK58" si="120">(BL57*100)/(100+49)</f>
        <v>1.677852349</v>
      </c>
      <c r="BL57" s="70">
        <v>2.5</v>
      </c>
      <c r="BM57" s="72">
        <v>0.49</v>
      </c>
      <c r="BN57" s="64">
        <f t="shared" si="93"/>
        <v>30</v>
      </c>
      <c r="BO57" s="64"/>
      <c r="BP57" s="64"/>
      <c r="BQ57" s="64"/>
      <c r="BR57" s="64"/>
      <c r="BS57" s="64" t="s">
        <v>281</v>
      </c>
      <c r="BT57" s="70">
        <v>1.0</v>
      </c>
      <c r="BU57" s="70">
        <v>2.0</v>
      </c>
      <c r="BV57" s="64" t="s">
        <v>253</v>
      </c>
      <c r="BW57" s="65"/>
      <c r="BX57" s="64"/>
      <c r="BY57" s="64" t="s">
        <v>254</v>
      </c>
      <c r="BZ57" s="64" t="s">
        <v>254</v>
      </c>
      <c r="CA57" s="64" t="s">
        <v>254</v>
      </c>
      <c r="CB57" s="66" t="s">
        <v>254</v>
      </c>
      <c r="CC57" s="66" t="s">
        <v>255</v>
      </c>
    </row>
    <row r="58" ht="15.75" customHeight="1">
      <c r="A58" s="67">
        <v>2021.0</v>
      </c>
      <c r="B58" s="70" t="s">
        <v>503</v>
      </c>
      <c r="C58" s="70" t="s">
        <v>592</v>
      </c>
      <c r="D58" s="70"/>
      <c r="E58" s="70" t="s">
        <v>616</v>
      </c>
      <c r="F58" s="70" t="s">
        <v>506</v>
      </c>
      <c r="G58" s="70" t="s">
        <v>617</v>
      </c>
      <c r="H58" s="70" t="s">
        <v>618</v>
      </c>
      <c r="I58" s="70" t="s">
        <v>618</v>
      </c>
      <c r="J58" s="64" t="s">
        <v>676</v>
      </c>
      <c r="K58" s="70" t="s">
        <v>246</v>
      </c>
      <c r="L58" s="70"/>
      <c r="M58" s="70" t="s">
        <v>674</v>
      </c>
      <c r="N58" s="70" t="s">
        <v>621</v>
      </c>
      <c r="O58" s="70" t="s">
        <v>425</v>
      </c>
      <c r="P58" s="70">
        <v>12.0</v>
      </c>
      <c r="Q58" s="64"/>
      <c r="R58" s="64"/>
      <c r="S58" s="64" t="s">
        <v>457</v>
      </c>
      <c r="T58" s="71" t="s">
        <v>624</v>
      </c>
      <c r="U58" s="70" t="s">
        <v>158</v>
      </c>
      <c r="V58" s="71" t="s">
        <v>675</v>
      </c>
      <c r="W58" s="70" t="s">
        <v>174</v>
      </c>
      <c r="X58" s="70">
        <v>26.0</v>
      </c>
      <c r="Y58" s="70">
        <v>59.0</v>
      </c>
      <c r="Z58" s="70">
        <f t="shared" ref="Z58:Z59" si="121">Y58-X58</f>
        <v>33</v>
      </c>
      <c r="AA58" s="72">
        <f t="shared" ref="AA58:AA59" si="122">(Y58-X58)/X58</f>
        <v>1.269230769</v>
      </c>
      <c r="AB58" s="70">
        <v>62.0</v>
      </c>
      <c r="AC58" s="70">
        <v>80.0</v>
      </c>
      <c r="AD58" s="70">
        <f t="shared" ref="AD58:AD59" si="123">AC58-AB58</f>
        <v>18</v>
      </c>
      <c r="AE58" s="72">
        <f t="shared" ref="AE58:AE59" si="124">(AC58-AB58)/AB58</f>
        <v>0.2903225806</v>
      </c>
      <c r="AF58" s="70">
        <v>87.0</v>
      </c>
      <c r="AG58" s="70">
        <v>98.0</v>
      </c>
      <c r="AH58" s="70">
        <f t="shared" ref="AH58:AH59" si="125">AG58-AF58</f>
        <v>11</v>
      </c>
      <c r="AI58" s="72">
        <f t="shared" ref="AI58:AI59" si="126">(AG58-AF58)/AF58</f>
        <v>0.1264367816</v>
      </c>
      <c r="AJ58" s="70">
        <v>44.0</v>
      </c>
      <c r="AK58" s="70">
        <v>64.0</v>
      </c>
      <c r="AL58" s="70">
        <f t="shared" ref="AL58:AL59" si="127">AK58-AJ58</f>
        <v>20</v>
      </c>
      <c r="AM58" s="72">
        <f t="shared" ref="AM58:AM59" si="128">(AK58-AJ58)/AJ58</f>
        <v>0.4545454545</v>
      </c>
      <c r="AN58" s="70">
        <v>82.0</v>
      </c>
      <c r="AO58" s="70">
        <v>96.0</v>
      </c>
      <c r="AP58" s="70">
        <f t="shared" ref="AP58:AP59" si="129">AO58-AN58</f>
        <v>14</v>
      </c>
      <c r="AQ58" s="72">
        <f t="shared" ref="AQ58:AQ59" si="130">(AO58-AN58)/AN58</f>
        <v>0.1707317073</v>
      </c>
      <c r="AR58" s="70">
        <v>82.0</v>
      </c>
      <c r="AS58" s="70">
        <v>86.0</v>
      </c>
      <c r="AT58" s="70">
        <f t="shared" ref="AT58:AT59" si="131">AS58-AR58</f>
        <v>4</v>
      </c>
      <c r="AU58" s="72">
        <f t="shared" ref="AU58:AU59" si="132">(AS58-AR58)/AR58</f>
        <v>0.0487804878</v>
      </c>
      <c r="AV58" s="70"/>
      <c r="AW58" s="70"/>
      <c r="AX58" s="70"/>
      <c r="AY58" s="70"/>
      <c r="AZ58" s="70">
        <v>83.0</v>
      </c>
      <c r="BA58" s="70">
        <v>86.0</v>
      </c>
      <c r="BB58" s="70">
        <f t="shared" ref="BB58:BB59" si="133">BA58-AZ58</f>
        <v>3</v>
      </c>
      <c r="BC58" s="70">
        <v>35.7</v>
      </c>
      <c r="BD58" s="74">
        <v>0.878</v>
      </c>
      <c r="BE58" s="70"/>
      <c r="BF58" s="72">
        <v>0.92</v>
      </c>
      <c r="BG58" s="70">
        <v>5.66</v>
      </c>
      <c r="BH58" s="70"/>
      <c r="BI58" s="72">
        <v>0.84</v>
      </c>
      <c r="BJ58" s="70">
        <v>3.26</v>
      </c>
      <c r="BK58" s="75">
        <f t="shared" si="120"/>
        <v>1.677852349</v>
      </c>
      <c r="BL58" s="70">
        <v>2.5</v>
      </c>
      <c r="BM58" s="72">
        <v>0.49</v>
      </c>
      <c r="BN58" s="64">
        <f t="shared" si="93"/>
        <v>30</v>
      </c>
      <c r="BO58" s="64"/>
      <c r="BP58" s="64"/>
      <c r="BQ58" s="64"/>
      <c r="BR58" s="64"/>
      <c r="BS58" s="64" t="s">
        <v>281</v>
      </c>
      <c r="BT58" s="70">
        <v>1.0</v>
      </c>
      <c r="BU58" s="70">
        <v>2.0</v>
      </c>
      <c r="BV58" s="64" t="s">
        <v>253</v>
      </c>
      <c r="BW58" s="65"/>
      <c r="BX58" s="64"/>
      <c r="BY58" s="64" t="s">
        <v>269</v>
      </c>
      <c r="BZ58" s="64" t="s">
        <v>150</v>
      </c>
      <c r="CA58" s="66" t="s">
        <v>270</v>
      </c>
      <c r="CB58" s="66" t="s">
        <v>271</v>
      </c>
      <c r="CC58" s="66" t="s">
        <v>255</v>
      </c>
    </row>
    <row r="59" ht="15.75" customHeight="1">
      <c r="A59" s="67">
        <v>2021.0</v>
      </c>
      <c r="B59" s="70" t="s">
        <v>503</v>
      </c>
      <c r="C59" s="70" t="s">
        <v>592</v>
      </c>
      <c r="D59" s="70" t="s">
        <v>603</v>
      </c>
      <c r="E59" s="70" t="s">
        <v>593</v>
      </c>
      <c r="F59" s="70" t="s">
        <v>259</v>
      </c>
      <c r="G59" s="70" t="s">
        <v>604</v>
      </c>
      <c r="H59" s="70" t="s">
        <v>605</v>
      </c>
      <c r="I59" s="70" t="s">
        <v>605</v>
      </c>
      <c r="J59" s="64" t="s">
        <v>677</v>
      </c>
      <c r="K59" s="70" t="s">
        <v>246</v>
      </c>
      <c r="L59" s="70"/>
      <c r="M59" s="70" t="s">
        <v>678</v>
      </c>
      <c r="N59" s="70" t="s">
        <v>679</v>
      </c>
      <c r="O59" s="70" t="s">
        <v>447</v>
      </c>
      <c r="P59" s="70">
        <v>55.0</v>
      </c>
      <c r="Q59" s="64"/>
      <c r="R59" s="64"/>
      <c r="S59" s="64" t="s">
        <v>680</v>
      </c>
      <c r="T59" s="71" t="s">
        <v>681</v>
      </c>
      <c r="U59" s="70" t="s">
        <v>158</v>
      </c>
      <c r="V59" s="76" t="s">
        <v>682</v>
      </c>
      <c r="W59" s="70" t="s">
        <v>158</v>
      </c>
      <c r="X59" s="70">
        <v>34.0</v>
      </c>
      <c r="Y59" s="70">
        <v>42.0</v>
      </c>
      <c r="Z59" s="70">
        <f t="shared" si="121"/>
        <v>8</v>
      </c>
      <c r="AA59" s="72">
        <f t="shared" si="122"/>
        <v>0.2352941176</v>
      </c>
      <c r="AB59" s="70">
        <v>66.0</v>
      </c>
      <c r="AC59" s="70">
        <v>75.0</v>
      </c>
      <c r="AD59" s="70">
        <f t="shared" si="123"/>
        <v>9</v>
      </c>
      <c r="AE59" s="72">
        <f t="shared" si="124"/>
        <v>0.1363636364</v>
      </c>
      <c r="AF59" s="70">
        <v>93.0</v>
      </c>
      <c r="AG59" s="70">
        <v>96.0</v>
      </c>
      <c r="AH59" s="70">
        <f t="shared" si="125"/>
        <v>3</v>
      </c>
      <c r="AI59" s="72">
        <f t="shared" si="126"/>
        <v>0.03225806452</v>
      </c>
      <c r="AJ59" s="70">
        <v>44.0</v>
      </c>
      <c r="AK59" s="70">
        <v>50.0</v>
      </c>
      <c r="AL59" s="70">
        <f t="shared" si="127"/>
        <v>6</v>
      </c>
      <c r="AM59" s="72">
        <f t="shared" si="128"/>
        <v>0.1363636364</v>
      </c>
      <c r="AN59" s="70">
        <v>90.0</v>
      </c>
      <c r="AO59" s="70">
        <v>93.0</v>
      </c>
      <c r="AP59" s="70">
        <f t="shared" si="129"/>
        <v>3</v>
      </c>
      <c r="AQ59" s="72">
        <f t="shared" si="130"/>
        <v>0.03333333333</v>
      </c>
      <c r="AR59" s="70">
        <v>85.0</v>
      </c>
      <c r="AS59" s="70">
        <v>86.0</v>
      </c>
      <c r="AT59" s="70">
        <f t="shared" si="131"/>
        <v>1</v>
      </c>
      <c r="AU59" s="72">
        <f t="shared" si="132"/>
        <v>0.01176470588</v>
      </c>
      <c r="AV59" s="70"/>
      <c r="AW59" s="70"/>
      <c r="AX59" s="70"/>
      <c r="AY59" s="70"/>
      <c r="AZ59" s="70">
        <v>89.0</v>
      </c>
      <c r="BA59" s="70">
        <v>89.0</v>
      </c>
      <c r="BB59" s="70">
        <f t="shared" si="133"/>
        <v>0</v>
      </c>
      <c r="BC59" s="70">
        <v>35.3</v>
      </c>
      <c r="BD59" s="78">
        <v>0.89</v>
      </c>
      <c r="BE59" s="70"/>
      <c r="BF59" s="72">
        <v>0.93</v>
      </c>
      <c r="BG59" s="70">
        <v>5.57</v>
      </c>
      <c r="BH59" s="70"/>
      <c r="BI59" s="72">
        <v>0.85</v>
      </c>
      <c r="BJ59" s="70">
        <v>3.25</v>
      </c>
      <c r="BK59" s="75">
        <f>(BL59*100)/(100+48)</f>
        <v>2.432432432</v>
      </c>
      <c r="BL59" s="70">
        <v>3.6</v>
      </c>
      <c r="BM59" s="72">
        <v>0.48</v>
      </c>
      <c r="BN59" s="64">
        <f t="shared" si="93"/>
        <v>198</v>
      </c>
      <c r="BO59" s="64"/>
      <c r="BP59" s="64"/>
      <c r="BQ59" s="64"/>
      <c r="BR59" s="64"/>
      <c r="BS59" s="64" t="s">
        <v>252</v>
      </c>
      <c r="BT59" s="70">
        <v>1.0</v>
      </c>
      <c r="BU59" s="70">
        <v>2.0</v>
      </c>
      <c r="BV59" s="64" t="s">
        <v>253</v>
      </c>
      <c r="BW59" s="65"/>
      <c r="BX59" s="64"/>
      <c r="BY59" s="64" t="s">
        <v>269</v>
      </c>
      <c r="BZ59" s="64" t="s">
        <v>150</v>
      </c>
      <c r="CA59" s="66" t="s">
        <v>270</v>
      </c>
      <c r="CB59" s="66" t="s">
        <v>271</v>
      </c>
      <c r="CC59" s="66" t="s">
        <v>255</v>
      </c>
    </row>
    <row r="60" ht="15.75" customHeight="1">
      <c r="A60" s="67">
        <v>2021.0</v>
      </c>
      <c r="B60" s="70" t="s">
        <v>503</v>
      </c>
      <c r="C60" s="70" t="s">
        <v>592</v>
      </c>
      <c r="D60" s="70"/>
      <c r="E60" s="70" t="s">
        <v>593</v>
      </c>
      <c r="F60" s="70" t="s">
        <v>594</v>
      </c>
      <c r="G60" s="70" t="s">
        <v>595</v>
      </c>
      <c r="H60" s="70" t="s">
        <v>596</v>
      </c>
      <c r="I60" s="70" t="s">
        <v>596</v>
      </c>
      <c r="J60" s="64" t="s">
        <v>683</v>
      </c>
      <c r="K60" s="70" t="s">
        <v>246</v>
      </c>
      <c r="L60" s="70"/>
      <c r="M60" s="70" t="s">
        <v>684</v>
      </c>
      <c r="N60" s="70" t="s">
        <v>289</v>
      </c>
      <c r="O60" s="70" t="s">
        <v>476</v>
      </c>
      <c r="P60" s="70">
        <v>12.0</v>
      </c>
      <c r="Q60" s="64"/>
      <c r="R60" s="64"/>
      <c r="S60" s="64" t="s">
        <v>685</v>
      </c>
      <c r="T60" s="64"/>
      <c r="U60" s="70"/>
      <c r="V60" s="71" t="s">
        <v>686</v>
      </c>
      <c r="W60" s="70" t="s">
        <v>174</v>
      </c>
      <c r="X60" s="70"/>
      <c r="Y60" s="70"/>
      <c r="Z60" s="70"/>
      <c r="AA60" s="72"/>
      <c r="AB60" s="70"/>
      <c r="AC60" s="70"/>
      <c r="AD60" s="70"/>
      <c r="AE60" s="72"/>
      <c r="AF60" s="70"/>
      <c r="AG60" s="70"/>
      <c r="AH60" s="70"/>
      <c r="AI60" s="72"/>
      <c r="AJ60" s="70"/>
      <c r="AK60" s="70"/>
      <c r="AL60" s="70"/>
      <c r="AM60" s="72"/>
      <c r="AN60" s="70"/>
      <c r="AO60" s="70"/>
      <c r="AP60" s="70"/>
      <c r="AQ60" s="72"/>
      <c r="AR60" s="70"/>
      <c r="AS60" s="70"/>
      <c r="AT60" s="70"/>
      <c r="AU60" s="72"/>
      <c r="AV60" s="70"/>
      <c r="AW60" s="70"/>
      <c r="AX60" s="70"/>
      <c r="AY60" s="70"/>
      <c r="AZ60" s="70"/>
      <c r="BA60" s="70"/>
      <c r="BB60" s="70"/>
      <c r="BC60" s="70">
        <v>34.4</v>
      </c>
      <c r="BD60" s="73">
        <v>0.905</v>
      </c>
      <c r="BE60" s="70"/>
      <c r="BF60" s="72">
        <v>0.95</v>
      </c>
      <c r="BG60" s="70">
        <v>5.24</v>
      </c>
      <c r="BH60" s="70"/>
      <c r="BI60" s="72">
        <v>0.86</v>
      </c>
      <c r="BJ60" s="70">
        <v>3.13</v>
      </c>
      <c r="BK60" s="75">
        <f>(BL60*100)/(100+85)</f>
        <v>0.8108108108</v>
      </c>
      <c r="BL60" s="70">
        <v>1.5</v>
      </c>
      <c r="BM60" s="72">
        <v>0.85</v>
      </c>
      <c r="BN60" s="64">
        <f t="shared" si="93"/>
        <v>18</v>
      </c>
      <c r="BO60" s="64"/>
      <c r="BP60" s="64"/>
      <c r="BQ60" s="64"/>
      <c r="BR60" s="64"/>
      <c r="BS60" s="64" t="s">
        <v>268</v>
      </c>
      <c r="BT60" s="70">
        <v>1.0</v>
      </c>
      <c r="BU60" s="70">
        <v>1.0</v>
      </c>
      <c r="BV60" s="64" t="s">
        <v>253</v>
      </c>
      <c r="BW60" s="65"/>
      <c r="BX60" s="64"/>
      <c r="BY60" s="64" t="s">
        <v>254</v>
      </c>
      <c r="BZ60" s="64" t="s">
        <v>254</v>
      </c>
      <c r="CA60" s="64" t="s">
        <v>254</v>
      </c>
      <c r="CB60" s="66" t="s">
        <v>254</v>
      </c>
      <c r="CC60" s="66" t="s">
        <v>255</v>
      </c>
    </row>
    <row r="61" ht="15.75" customHeight="1">
      <c r="A61" s="67">
        <v>2021.0</v>
      </c>
      <c r="B61" s="70" t="s">
        <v>503</v>
      </c>
      <c r="C61" s="70" t="s">
        <v>592</v>
      </c>
      <c r="D61" s="70"/>
      <c r="E61" s="70" t="s">
        <v>687</v>
      </c>
      <c r="F61" s="70" t="s">
        <v>688</v>
      </c>
      <c r="G61" s="70" t="s">
        <v>689</v>
      </c>
      <c r="H61" s="70" t="s">
        <v>690</v>
      </c>
      <c r="I61" s="70" t="s">
        <v>690</v>
      </c>
      <c r="J61" s="64" t="s">
        <v>691</v>
      </c>
      <c r="K61" s="70" t="s">
        <v>246</v>
      </c>
      <c r="L61" s="70"/>
      <c r="M61" s="70" t="s">
        <v>692</v>
      </c>
      <c r="N61" s="70" t="s">
        <v>248</v>
      </c>
      <c r="O61" s="70" t="s">
        <v>693</v>
      </c>
      <c r="P61" s="70">
        <v>12.0</v>
      </c>
      <c r="Q61" s="64"/>
      <c r="R61" s="64"/>
      <c r="S61" s="64" t="s">
        <v>694</v>
      </c>
      <c r="T61" s="64"/>
      <c r="U61" s="70"/>
      <c r="V61" s="71" t="s">
        <v>695</v>
      </c>
      <c r="W61" s="70" t="s">
        <v>174</v>
      </c>
      <c r="X61" s="70"/>
      <c r="Y61" s="70"/>
      <c r="Z61" s="70"/>
      <c r="AA61" s="72"/>
      <c r="AB61" s="70"/>
      <c r="AC61" s="70"/>
      <c r="AD61" s="70"/>
      <c r="AE61" s="72"/>
      <c r="AF61" s="70"/>
      <c r="AG61" s="70"/>
      <c r="AH61" s="70"/>
      <c r="AI61" s="72"/>
      <c r="AJ61" s="70"/>
      <c r="AK61" s="70"/>
      <c r="AL61" s="70"/>
      <c r="AM61" s="72"/>
      <c r="AN61" s="70"/>
      <c r="AO61" s="70"/>
      <c r="AP61" s="70"/>
      <c r="AQ61" s="72"/>
      <c r="AR61" s="70"/>
      <c r="AS61" s="70"/>
      <c r="AT61" s="70"/>
      <c r="AU61" s="72"/>
      <c r="AV61" s="70"/>
      <c r="AW61" s="70"/>
      <c r="AX61" s="70"/>
      <c r="AY61" s="70"/>
      <c r="AZ61" s="70"/>
      <c r="BA61" s="70"/>
      <c r="BB61" s="70"/>
      <c r="BC61" s="70">
        <v>34.0</v>
      </c>
      <c r="BD61" s="73">
        <v>0.891</v>
      </c>
      <c r="BE61" s="70"/>
      <c r="BF61" s="72">
        <v>0.94</v>
      </c>
      <c r="BG61" s="70">
        <v>5.12</v>
      </c>
      <c r="BH61" s="70"/>
      <c r="BI61" s="72">
        <v>0.84</v>
      </c>
      <c r="BJ61" s="70">
        <v>3.38</v>
      </c>
      <c r="BK61" s="75">
        <f>(BL61*100)/(100+35)</f>
        <v>1.407407407</v>
      </c>
      <c r="BL61" s="70">
        <v>1.9</v>
      </c>
      <c r="BM61" s="72">
        <v>0.35</v>
      </c>
      <c r="BN61" s="64">
        <f t="shared" si="93"/>
        <v>22.8</v>
      </c>
      <c r="BO61" s="64"/>
      <c r="BP61" s="64"/>
      <c r="BQ61" s="64"/>
      <c r="BR61" s="64"/>
      <c r="BS61" s="64" t="s">
        <v>281</v>
      </c>
      <c r="BT61" s="70">
        <v>1.0</v>
      </c>
      <c r="BU61" s="70">
        <v>2.0</v>
      </c>
      <c r="BV61" s="64" t="s">
        <v>253</v>
      </c>
      <c r="BW61" s="65"/>
      <c r="BX61" s="64"/>
      <c r="BY61" s="64" t="s">
        <v>254</v>
      </c>
      <c r="BZ61" s="64" t="s">
        <v>254</v>
      </c>
      <c r="CA61" s="64" t="s">
        <v>254</v>
      </c>
      <c r="CB61" s="66" t="s">
        <v>254</v>
      </c>
      <c r="CC61" s="66" t="s">
        <v>255</v>
      </c>
    </row>
    <row r="62" ht="15.75" customHeight="1">
      <c r="A62" s="67">
        <v>2021.0</v>
      </c>
      <c r="B62" s="70" t="s">
        <v>503</v>
      </c>
      <c r="C62" s="70" t="s">
        <v>504</v>
      </c>
      <c r="D62" s="70"/>
      <c r="E62" s="70" t="s">
        <v>505</v>
      </c>
      <c r="F62" s="70" t="s">
        <v>506</v>
      </c>
      <c r="G62" s="70" t="s">
        <v>561</v>
      </c>
      <c r="H62" s="70" t="s">
        <v>562</v>
      </c>
      <c r="I62" s="70" t="s">
        <v>562</v>
      </c>
      <c r="J62" s="64" t="s">
        <v>696</v>
      </c>
      <c r="K62" s="70" t="s">
        <v>246</v>
      </c>
      <c r="L62" s="70"/>
      <c r="M62" s="70" t="s">
        <v>697</v>
      </c>
      <c r="N62" s="70" t="s">
        <v>511</v>
      </c>
      <c r="O62" s="70" t="s">
        <v>693</v>
      </c>
      <c r="P62" s="70">
        <v>54.0</v>
      </c>
      <c r="Q62" s="64"/>
      <c r="R62" s="64"/>
      <c r="S62" s="64" t="s">
        <v>698</v>
      </c>
      <c r="T62" s="71" t="s">
        <v>699</v>
      </c>
      <c r="U62" s="70" t="s">
        <v>158</v>
      </c>
      <c r="V62" s="71" t="s">
        <v>700</v>
      </c>
      <c r="W62" s="70" t="s">
        <v>158</v>
      </c>
      <c r="X62" s="70">
        <v>20.0</v>
      </c>
      <c r="Y62" s="70">
        <v>71.0</v>
      </c>
      <c r="Z62" s="70">
        <f t="shared" ref="Z62:Z64" si="134">Y62-X62</f>
        <v>51</v>
      </c>
      <c r="AA62" s="72">
        <f t="shared" ref="AA62:AA64" si="135">(Y62-X62)/X62</f>
        <v>2.55</v>
      </c>
      <c r="AB62" s="70">
        <v>54.0</v>
      </c>
      <c r="AC62" s="70">
        <v>86.0</v>
      </c>
      <c r="AD62" s="70">
        <f t="shared" ref="AD62:AD64" si="136">AC62-AB62</f>
        <v>32</v>
      </c>
      <c r="AE62" s="72">
        <f t="shared" ref="AE62:AE64" si="137">(AC62-AB62)/AB62</f>
        <v>0.5925925926</v>
      </c>
      <c r="AF62" s="70">
        <v>86.0</v>
      </c>
      <c r="AG62" s="70">
        <v>94.0</v>
      </c>
      <c r="AH62" s="70">
        <f t="shared" ref="AH62:AH64" si="138">AG62-AF62</f>
        <v>8</v>
      </c>
      <c r="AI62" s="72">
        <f t="shared" ref="AI62:AI64" si="139">(AG62-AF62)/AF62</f>
        <v>0.09302325581</v>
      </c>
      <c r="AJ62" s="70">
        <v>42.0</v>
      </c>
      <c r="AK62" s="70">
        <v>49.0</v>
      </c>
      <c r="AL62" s="70">
        <f t="shared" ref="AL62:AL64" si="140">AK62-AJ62</f>
        <v>7</v>
      </c>
      <c r="AM62" s="72">
        <f t="shared" ref="AM62:AM64" si="141">(AK62-AJ62)/AJ62</f>
        <v>0.1666666667</v>
      </c>
      <c r="AN62" s="70">
        <v>83.0</v>
      </c>
      <c r="AO62" s="70">
        <v>94.0</v>
      </c>
      <c r="AP62" s="70">
        <f t="shared" ref="AP62:AP64" si="142">AO62-AN62</f>
        <v>11</v>
      </c>
      <c r="AQ62" s="72">
        <f t="shared" ref="AQ62:AQ64" si="143">(AO62-AN62)/AN62</f>
        <v>0.1325301205</v>
      </c>
      <c r="AR62" s="70">
        <v>78.0</v>
      </c>
      <c r="AS62" s="70">
        <v>90.0</v>
      </c>
      <c r="AT62" s="70">
        <f t="shared" ref="AT62:AT64" si="144">AS62-AR62</f>
        <v>12</v>
      </c>
      <c r="AU62" s="72">
        <f t="shared" ref="AU62:AU64" si="145">(AS62-AR62)/AR62</f>
        <v>0.1538461538</v>
      </c>
      <c r="AV62" s="70"/>
      <c r="AW62" s="70"/>
      <c r="AX62" s="70"/>
      <c r="AY62" s="70"/>
      <c r="AZ62" s="70">
        <v>80.0</v>
      </c>
      <c r="BA62" s="70">
        <v>91.0</v>
      </c>
      <c r="BB62" s="70">
        <f t="shared" ref="BB62:BB64" si="146">BA62-AZ62</f>
        <v>11</v>
      </c>
      <c r="BC62" s="70">
        <v>34.6</v>
      </c>
      <c r="BD62" s="73">
        <v>0.897</v>
      </c>
      <c r="BE62" s="70"/>
      <c r="BF62" s="72">
        <v>0.94</v>
      </c>
      <c r="BG62" s="70">
        <v>5.09</v>
      </c>
      <c r="BH62" s="70"/>
      <c r="BI62" s="72">
        <v>0.85</v>
      </c>
      <c r="BJ62" s="70">
        <v>3.55</v>
      </c>
      <c r="BK62" s="75">
        <f>(BL62*100)/(100+41)</f>
        <v>1.34751773</v>
      </c>
      <c r="BL62" s="70">
        <v>1.9</v>
      </c>
      <c r="BM62" s="72">
        <v>0.41</v>
      </c>
      <c r="BN62" s="64">
        <f t="shared" si="93"/>
        <v>102.6</v>
      </c>
      <c r="BO62" s="64"/>
      <c r="BP62" s="64"/>
      <c r="BQ62" s="64"/>
      <c r="BR62" s="64"/>
      <c r="BS62" s="64" t="s">
        <v>268</v>
      </c>
      <c r="BT62" s="70">
        <v>1.0</v>
      </c>
      <c r="BU62" s="70">
        <v>5.0</v>
      </c>
      <c r="BV62" s="64" t="s">
        <v>253</v>
      </c>
      <c r="BW62" s="65"/>
      <c r="BX62" s="64"/>
      <c r="BY62" s="64" t="s">
        <v>269</v>
      </c>
      <c r="BZ62" s="64" t="s">
        <v>150</v>
      </c>
      <c r="CA62" s="66" t="s">
        <v>270</v>
      </c>
      <c r="CB62" s="66" t="s">
        <v>271</v>
      </c>
      <c r="CC62" s="66" t="s">
        <v>255</v>
      </c>
    </row>
    <row r="63" ht="15.75" customHeight="1">
      <c r="A63" s="67">
        <v>2021.0</v>
      </c>
      <c r="B63" s="70" t="s">
        <v>503</v>
      </c>
      <c r="C63" s="70" t="s">
        <v>592</v>
      </c>
      <c r="D63" s="70" t="s">
        <v>603</v>
      </c>
      <c r="E63" s="70" t="s">
        <v>701</v>
      </c>
      <c r="F63" s="70" t="s">
        <v>259</v>
      </c>
      <c r="G63" s="70" t="s">
        <v>702</v>
      </c>
      <c r="H63" s="70" t="s">
        <v>703</v>
      </c>
      <c r="I63" s="70" t="s">
        <v>703</v>
      </c>
      <c r="J63" s="64" t="s">
        <v>704</v>
      </c>
      <c r="K63" s="70" t="s">
        <v>246</v>
      </c>
      <c r="L63" s="70"/>
      <c r="M63" s="70" t="s">
        <v>705</v>
      </c>
      <c r="N63" s="70" t="s">
        <v>679</v>
      </c>
      <c r="O63" s="70" t="s">
        <v>476</v>
      </c>
      <c r="P63" s="70">
        <v>48.0</v>
      </c>
      <c r="Q63" s="64"/>
      <c r="R63" s="64"/>
      <c r="S63" s="64" t="s">
        <v>706</v>
      </c>
      <c r="T63" s="71" t="s">
        <v>707</v>
      </c>
      <c r="U63" s="70" t="s">
        <v>158</v>
      </c>
      <c r="V63" s="71" t="s">
        <v>708</v>
      </c>
      <c r="W63" s="70" t="s">
        <v>158</v>
      </c>
      <c r="X63" s="70">
        <v>25.0</v>
      </c>
      <c r="Y63" s="70">
        <v>55.0</v>
      </c>
      <c r="Z63" s="70">
        <f t="shared" si="134"/>
        <v>30</v>
      </c>
      <c r="AA63" s="72">
        <f t="shared" si="135"/>
        <v>1.2</v>
      </c>
      <c r="AB63" s="70">
        <v>54.0</v>
      </c>
      <c r="AC63" s="70">
        <v>77.0</v>
      </c>
      <c r="AD63" s="70">
        <f t="shared" si="136"/>
        <v>23</v>
      </c>
      <c r="AE63" s="72">
        <f t="shared" si="137"/>
        <v>0.4259259259</v>
      </c>
      <c r="AF63" s="70">
        <v>90.0</v>
      </c>
      <c r="AG63" s="70">
        <v>98.0</v>
      </c>
      <c r="AH63" s="70">
        <f t="shared" si="138"/>
        <v>8</v>
      </c>
      <c r="AI63" s="72">
        <f t="shared" si="139"/>
        <v>0.08888888889</v>
      </c>
      <c r="AJ63" s="70">
        <v>57.0</v>
      </c>
      <c r="AK63" s="70">
        <v>71.0</v>
      </c>
      <c r="AL63" s="70">
        <f t="shared" si="140"/>
        <v>14</v>
      </c>
      <c r="AM63" s="72">
        <f t="shared" si="141"/>
        <v>0.2456140351</v>
      </c>
      <c r="AN63" s="70">
        <v>83.0</v>
      </c>
      <c r="AO63" s="70">
        <v>91.0</v>
      </c>
      <c r="AP63" s="70">
        <f t="shared" si="142"/>
        <v>8</v>
      </c>
      <c r="AQ63" s="72">
        <f t="shared" si="143"/>
        <v>0.09638554217</v>
      </c>
      <c r="AR63" s="70">
        <v>78.0</v>
      </c>
      <c r="AS63" s="70">
        <v>88.0</v>
      </c>
      <c r="AT63" s="70">
        <f t="shared" si="144"/>
        <v>10</v>
      </c>
      <c r="AU63" s="72">
        <f t="shared" si="145"/>
        <v>0.1282051282</v>
      </c>
      <c r="AV63" s="70"/>
      <c r="AW63" s="70"/>
      <c r="AX63" s="70"/>
      <c r="AY63" s="70"/>
      <c r="AZ63" s="70">
        <v>84.0</v>
      </c>
      <c r="BA63" s="70">
        <v>91.0</v>
      </c>
      <c r="BB63" s="70">
        <f t="shared" si="146"/>
        <v>7</v>
      </c>
      <c r="BC63" s="70">
        <v>38.5</v>
      </c>
      <c r="BD63" s="73">
        <v>0.911</v>
      </c>
      <c r="BE63" s="70"/>
      <c r="BF63" s="72">
        <v>0.95</v>
      </c>
      <c r="BG63" s="70">
        <v>5.97</v>
      </c>
      <c r="BH63" s="70"/>
      <c r="BI63" s="72">
        <v>0.88</v>
      </c>
      <c r="BJ63" s="70">
        <v>3.46</v>
      </c>
      <c r="BK63" s="75">
        <f>(BL63*100)/(100+58)</f>
        <v>1.64556962</v>
      </c>
      <c r="BL63" s="70">
        <v>2.6</v>
      </c>
      <c r="BM63" s="72">
        <v>0.58</v>
      </c>
      <c r="BN63" s="64">
        <f t="shared" si="93"/>
        <v>124.8</v>
      </c>
      <c r="BO63" s="64"/>
      <c r="BP63" s="64"/>
      <c r="BQ63" s="64"/>
      <c r="BR63" s="64"/>
      <c r="BS63" s="64" t="s">
        <v>317</v>
      </c>
      <c r="BT63" s="70">
        <v>1.0</v>
      </c>
      <c r="BU63" s="70">
        <v>2.0</v>
      </c>
      <c r="BV63" s="64" t="s">
        <v>253</v>
      </c>
      <c r="BW63" s="65"/>
      <c r="BX63" s="64"/>
      <c r="BY63" s="64" t="s">
        <v>269</v>
      </c>
      <c r="BZ63" s="64" t="s">
        <v>150</v>
      </c>
      <c r="CA63" s="66" t="s">
        <v>270</v>
      </c>
      <c r="CB63" s="66" t="s">
        <v>271</v>
      </c>
      <c r="CC63" s="66" t="s">
        <v>255</v>
      </c>
    </row>
    <row r="64" ht="15.75" customHeight="1">
      <c r="A64" s="67">
        <v>2021.0</v>
      </c>
      <c r="B64" s="70" t="s">
        <v>503</v>
      </c>
      <c r="C64" s="70" t="s">
        <v>592</v>
      </c>
      <c r="D64" s="70"/>
      <c r="E64" s="70" t="s">
        <v>687</v>
      </c>
      <c r="F64" s="70" t="s">
        <v>688</v>
      </c>
      <c r="G64" s="70" t="s">
        <v>689</v>
      </c>
      <c r="H64" s="70" t="s">
        <v>690</v>
      </c>
      <c r="I64" s="70" t="s">
        <v>690</v>
      </c>
      <c r="J64" s="64" t="s">
        <v>709</v>
      </c>
      <c r="K64" s="70" t="s">
        <v>246</v>
      </c>
      <c r="L64" s="70"/>
      <c r="M64" s="70" t="s">
        <v>710</v>
      </c>
      <c r="N64" s="70" t="s">
        <v>248</v>
      </c>
      <c r="O64" s="70" t="s">
        <v>711</v>
      </c>
      <c r="P64" s="70">
        <v>32.0</v>
      </c>
      <c r="Q64" s="64"/>
      <c r="R64" s="64"/>
      <c r="S64" s="64" t="s">
        <v>712</v>
      </c>
      <c r="T64" s="76" t="s">
        <v>713</v>
      </c>
      <c r="U64" s="70" t="s">
        <v>158</v>
      </c>
      <c r="V64" s="71" t="s">
        <v>714</v>
      </c>
      <c r="W64" s="70" t="s">
        <v>174</v>
      </c>
      <c r="X64" s="70">
        <v>45.0</v>
      </c>
      <c r="Y64" s="70">
        <v>66.0</v>
      </c>
      <c r="Z64" s="70">
        <f t="shared" si="134"/>
        <v>21</v>
      </c>
      <c r="AA64" s="72">
        <f t="shared" si="135"/>
        <v>0.4666666667</v>
      </c>
      <c r="AB64" s="70">
        <v>92.0</v>
      </c>
      <c r="AC64" s="70">
        <v>96.0</v>
      </c>
      <c r="AD64" s="70">
        <f t="shared" si="136"/>
        <v>4</v>
      </c>
      <c r="AE64" s="72">
        <f t="shared" si="137"/>
        <v>0.04347826087</v>
      </c>
      <c r="AF64" s="70">
        <v>97.0</v>
      </c>
      <c r="AG64" s="70">
        <v>99.0</v>
      </c>
      <c r="AH64" s="70">
        <f t="shared" si="138"/>
        <v>2</v>
      </c>
      <c r="AI64" s="72">
        <f t="shared" si="139"/>
        <v>0.0206185567</v>
      </c>
      <c r="AJ64" s="70">
        <v>46.0</v>
      </c>
      <c r="AK64" s="70">
        <v>70.0</v>
      </c>
      <c r="AL64" s="70">
        <f t="shared" si="140"/>
        <v>24</v>
      </c>
      <c r="AM64" s="72">
        <f t="shared" si="141"/>
        <v>0.5217391304</v>
      </c>
      <c r="AN64" s="70">
        <v>95.0</v>
      </c>
      <c r="AO64" s="70">
        <v>97.0</v>
      </c>
      <c r="AP64" s="70">
        <f t="shared" si="142"/>
        <v>2</v>
      </c>
      <c r="AQ64" s="72">
        <f t="shared" si="143"/>
        <v>0.02105263158</v>
      </c>
      <c r="AR64" s="70">
        <v>95.0</v>
      </c>
      <c r="AS64" s="70">
        <v>95.0</v>
      </c>
      <c r="AT64" s="70">
        <f t="shared" si="144"/>
        <v>0</v>
      </c>
      <c r="AU64" s="72">
        <f t="shared" si="145"/>
        <v>0</v>
      </c>
      <c r="AV64" s="70"/>
      <c r="AW64" s="70"/>
      <c r="AX64" s="70"/>
      <c r="AY64" s="70"/>
      <c r="AZ64" s="70">
        <v>88.0</v>
      </c>
      <c r="BA64" s="70">
        <v>92.0</v>
      </c>
      <c r="BB64" s="70">
        <f t="shared" si="146"/>
        <v>4</v>
      </c>
      <c r="BC64" s="70">
        <v>34.0</v>
      </c>
      <c r="BD64" s="73">
        <v>0.891</v>
      </c>
      <c r="BE64" s="70"/>
      <c r="BF64" s="72">
        <v>0.94</v>
      </c>
      <c r="BG64" s="70">
        <v>5.12</v>
      </c>
      <c r="BH64" s="70"/>
      <c r="BI64" s="72">
        <v>0.84</v>
      </c>
      <c r="BJ64" s="70">
        <v>3.38</v>
      </c>
      <c r="BK64" s="75">
        <f>(BL64*100)/(100+37)</f>
        <v>1.459854015</v>
      </c>
      <c r="BL64" s="70">
        <v>2.0</v>
      </c>
      <c r="BM64" s="72">
        <v>0.37</v>
      </c>
      <c r="BN64" s="64">
        <f t="shared" si="93"/>
        <v>64</v>
      </c>
      <c r="BO64" s="64"/>
      <c r="BP64" s="64"/>
      <c r="BQ64" s="64"/>
      <c r="BR64" s="64"/>
      <c r="BS64" s="64" t="s">
        <v>281</v>
      </c>
      <c r="BT64" s="70">
        <v>1.0</v>
      </c>
      <c r="BU64" s="70">
        <v>2.0</v>
      </c>
      <c r="BV64" s="64" t="s">
        <v>253</v>
      </c>
      <c r="BW64" s="65"/>
      <c r="BX64" s="64"/>
      <c r="BY64" s="64" t="s">
        <v>269</v>
      </c>
      <c r="BZ64" s="64" t="s">
        <v>150</v>
      </c>
      <c r="CA64" s="66" t="s">
        <v>270</v>
      </c>
      <c r="CB64" s="66" t="s">
        <v>271</v>
      </c>
      <c r="CC64" s="66" t="s">
        <v>255</v>
      </c>
    </row>
    <row r="65" ht="15.75" customHeight="1">
      <c r="A65" s="67">
        <v>2021.0</v>
      </c>
      <c r="B65" s="70" t="s">
        <v>715</v>
      </c>
      <c r="C65" s="70" t="s">
        <v>716</v>
      </c>
      <c r="D65" s="70"/>
      <c r="E65" s="70" t="s">
        <v>717</v>
      </c>
      <c r="F65" s="70" t="s">
        <v>718</v>
      </c>
      <c r="G65" s="70" t="s">
        <v>719</v>
      </c>
      <c r="H65" s="70" t="s">
        <v>720</v>
      </c>
      <c r="I65" s="70" t="s">
        <v>720</v>
      </c>
      <c r="J65" s="64" t="s">
        <v>721</v>
      </c>
      <c r="K65" s="64" t="s">
        <v>332</v>
      </c>
      <c r="L65" s="64" t="s">
        <v>412</v>
      </c>
      <c r="M65" s="70" t="s">
        <v>722</v>
      </c>
      <c r="N65" s="70" t="s">
        <v>723</v>
      </c>
      <c r="O65" s="70" t="s">
        <v>264</v>
      </c>
      <c r="P65" s="70">
        <v>26.0</v>
      </c>
      <c r="Q65" s="64"/>
      <c r="R65" s="64"/>
      <c r="S65" s="64" t="s">
        <v>724</v>
      </c>
      <c r="T65" s="64"/>
      <c r="U65" s="70"/>
      <c r="V65" s="71" t="s">
        <v>725</v>
      </c>
      <c r="W65" s="70" t="s">
        <v>174</v>
      </c>
      <c r="X65" s="70"/>
      <c r="Y65" s="70"/>
      <c r="Z65" s="70"/>
      <c r="AA65" s="72"/>
      <c r="AB65" s="70"/>
      <c r="AC65" s="70"/>
      <c r="AD65" s="70"/>
      <c r="AE65" s="72"/>
      <c r="AF65" s="70"/>
      <c r="AG65" s="70"/>
      <c r="AH65" s="70"/>
      <c r="AI65" s="72"/>
      <c r="AJ65" s="70"/>
      <c r="AK65" s="70"/>
      <c r="AL65" s="70"/>
      <c r="AM65" s="72"/>
      <c r="AN65" s="70"/>
      <c r="AO65" s="70"/>
      <c r="AP65" s="70"/>
      <c r="AQ65" s="72"/>
      <c r="AR65" s="70"/>
      <c r="AS65" s="70"/>
      <c r="AT65" s="70"/>
      <c r="AU65" s="72"/>
      <c r="AV65" s="70"/>
      <c r="AW65" s="70"/>
      <c r="AX65" s="70"/>
      <c r="AY65" s="70"/>
      <c r="AZ65" s="70"/>
      <c r="BA65" s="70"/>
      <c r="BB65" s="70"/>
      <c r="BC65" s="70">
        <v>35.9</v>
      </c>
      <c r="BD65" s="74">
        <v>0.847</v>
      </c>
      <c r="BE65" s="70"/>
      <c r="BF65" s="72">
        <v>0.88</v>
      </c>
      <c r="BG65" s="70">
        <v>5.32</v>
      </c>
      <c r="BH65" s="70"/>
      <c r="BI65" s="72">
        <v>0.81</v>
      </c>
      <c r="BJ65" s="70">
        <v>3.67</v>
      </c>
      <c r="BK65" s="75">
        <f>(BL65*100)/(100+64)</f>
        <v>6.219512195</v>
      </c>
      <c r="BL65" s="70">
        <v>10.2</v>
      </c>
      <c r="BM65" s="72">
        <v>0.64</v>
      </c>
      <c r="BN65" s="64">
        <f t="shared" si="93"/>
        <v>265.2</v>
      </c>
      <c r="BO65" s="64"/>
      <c r="BP65" s="64"/>
      <c r="BQ65" s="64"/>
      <c r="BR65" s="64"/>
      <c r="BS65" s="64" t="s">
        <v>268</v>
      </c>
      <c r="BT65" s="70">
        <v>1.0</v>
      </c>
      <c r="BU65" s="70">
        <v>5.0</v>
      </c>
      <c r="BV65" s="64" t="s">
        <v>253</v>
      </c>
      <c r="BW65" s="65"/>
      <c r="BX65" s="64"/>
      <c r="BY65" s="64" t="s">
        <v>254</v>
      </c>
      <c r="BZ65" s="64" t="s">
        <v>254</v>
      </c>
      <c r="CA65" s="64" t="s">
        <v>254</v>
      </c>
      <c r="CB65" s="66" t="s">
        <v>254</v>
      </c>
      <c r="CC65" s="66" t="s">
        <v>255</v>
      </c>
    </row>
    <row r="66" ht="15.75" customHeight="1">
      <c r="A66" s="67">
        <v>2021.0</v>
      </c>
      <c r="B66" s="70" t="s">
        <v>726</v>
      </c>
      <c r="C66" s="70" t="s">
        <v>727</v>
      </c>
      <c r="D66" s="70"/>
      <c r="E66" s="70" t="s">
        <v>728</v>
      </c>
      <c r="F66" s="70" t="s">
        <v>729</v>
      </c>
      <c r="G66" s="70" t="s">
        <v>729</v>
      </c>
      <c r="H66" s="70" t="s">
        <v>730</v>
      </c>
      <c r="I66" s="70" t="s">
        <v>730</v>
      </c>
      <c r="J66" s="64" t="s">
        <v>731</v>
      </c>
      <c r="K66" s="70" t="s">
        <v>246</v>
      </c>
      <c r="L66" s="70"/>
      <c r="M66" s="70" t="s">
        <v>732</v>
      </c>
      <c r="N66" s="70" t="s">
        <v>733</v>
      </c>
      <c r="O66" s="70" t="s">
        <v>324</v>
      </c>
      <c r="P66" s="70">
        <v>25.0</v>
      </c>
      <c r="Q66" s="64"/>
      <c r="R66" s="64"/>
      <c r="S66" s="64" t="s">
        <v>734</v>
      </c>
      <c r="T66" s="76" t="s">
        <v>735</v>
      </c>
      <c r="U66" s="70" t="s">
        <v>158</v>
      </c>
      <c r="V66" s="71" t="s">
        <v>736</v>
      </c>
      <c r="W66" s="70" t="s">
        <v>174</v>
      </c>
      <c r="X66" s="70">
        <v>4.0</v>
      </c>
      <c r="Y66" s="70">
        <v>31.0</v>
      </c>
      <c r="Z66" s="70">
        <f>Y66-X66</f>
        <v>27</v>
      </c>
      <c r="AA66" s="72">
        <f>(Y66-X66)/X66</f>
        <v>6.75</v>
      </c>
      <c r="AB66" s="70">
        <v>76.0</v>
      </c>
      <c r="AC66" s="70">
        <v>82.0</v>
      </c>
      <c r="AD66" s="70">
        <f>AC66-AB66</f>
        <v>6</v>
      </c>
      <c r="AE66" s="72">
        <f>(AC66-AB66)/AB66</f>
        <v>0.07894736842</v>
      </c>
      <c r="AF66" s="70">
        <v>94.0</v>
      </c>
      <c r="AG66" s="70">
        <v>98.0</v>
      </c>
      <c r="AH66" s="70">
        <f>AG66-AF66</f>
        <v>4</v>
      </c>
      <c r="AI66" s="72">
        <f>(AG66-AF66)/AF66</f>
        <v>0.04255319149</v>
      </c>
      <c r="AJ66" s="70">
        <v>76.0</v>
      </c>
      <c r="AK66" s="70">
        <v>79.0</v>
      </c>
      <c r="AL66" s="70">
        <f>AK66-AJ66</f>
        <v>3</v>
      </c>
      <c r="AM66" s="72">
        <f>(AK66-AJ66)/AJ66</f>
        <v>0.03947368421</v>
      </c>
      <c r="AN66" s="70">
        <v>96.0</v>
      </c>
      <c r="AO66" s="70">
        <v>95.0</v>
      </c>
      <c r="AP66" s="70">
        <f>AO66-AN66</f>
        <v>-1</v>
      </c>
      <c r="AQ66" s="72">
        <f>(AO66-AN66)/AN66</f>
        <v>-0.01041666667</v>
      </c>
      <c r="AR66" s="70">
        <v>88.0</v>
      </c>
      <c r="AS66" s="70">
        <v>90.0</v>
      </c>
      <c r="AT66" s="70">
        <f>AS66-AR66</f>
        <v>2</v>
      </c>
      <c r="AU66" s="72">
        <f>(AS66-AR66)/AR66</f>
        <v>0.02272727273</v>
      </c>
      <c r="AV66" s="70"/>
      <c r="AW66" s="70"/>
      <c r="AX66" s="70"/>
      <c r="AY66" s="70"/>
      <c r="AZ66" s="70">
        <v>90.0</v>
      </c>
      <c r="BA66" s="70">
        <v>98.0</v>
      </c>
      <c r="BB66" s="70">
        <f>BA66-AZ66</f>
        <v>8</v>
      </c>
      <c r="BC66" s="73">
        <v>0.371</v>
      </c>
      <c r="BD66" s="78">
        <v>0.85</v>
      </c>
      <c r="BE66" s="70"/>
      <c r="BF66" s="72">
        <v>0.89</v>
      </c>
      <c r="BG66" s="70">
        <v>5.5</v>
      </c>
      <c r="BH66" s="70"/>
      <c r="BI66" s="72">
        <v>0.81</v>
      </c>
      <c r="BJ66" s="70">
        <v>3.8</v>
      </c>
      <c r="BK66" s="75">
        <f>(BL66*100)/(100+40)</f>
        <v>1.5</v>
      </c>
      <c r="BL66" s="70">
        <v>2.1</v>
      </c>
      <c r="BM66" s="72">
        <v>0.4</v>
      </c>
      <c r="BN66" s="64">
        <f t="shared" si="93"/>
        <v>52.5</v>
      </c>
      <c r="BO66" s="64"/>
      <c r="BP66" s="64"/>
      <c r="BQ66" s="64"/>
      <c r="BR66" s="64"/>
      <c r="BS66" s="64" t="s">
        <v>281</v>
      </c>
      <c r="BT66" s="70">
        <v>1.0</v>
      </c>
      <c r="BU66" s="70">
        <v>3.0</v>
      </c>
      <c r="BV66" s="64" t="s">
        <v>253</v>
      </c>
      <c r="BW66" s="65"/>
      <c r="BX66" s="64"/>
      <c r="BY66" s="64" t="s">
        <v>269</v>
      </c>
      <c r="BZ66" s="64" t="s">
        <v>150</v>
      </c>
      <c r="CA66" s="66" t="s">
        <v>270</v>
      </c>
      <c r="CB66" s="66" t="s">
        <v>271</v>
      </c>
      <c r="CC66" s="66" t="s">
        <v>255</v>
      </c>
    </row>
    <row r="67" ht="15.75" customHeight="1">
      <c r="A67" s="67">
        <v>2021.0</v>
      </c>
      <c r="B67" s="70" t="s">
        <v>726</v>
      </c>
      <c r="C67" s="70" t="s">
        <v>737</v>
      </c>
      <c r="D67" s="70"/>
      <c r="E67" s="70" t="s">
        <v>738</v>
      </c>
      <c r="F67" s="70" t="s">
        <v>739</v>
      </c>
      <c r="G67" s="70" t="s">
        <v>739</v>
      </c>
      <c r="H67" s="70" t="s">
        <v>740</v>
      </c>
      <c r="I67" s="70" t="s">
        <v>740</v>
      </c>
      <c r="J67" s="64" t="s">
        <v>741</v>
      </c>
      <c r="K67" s="70" t="s">
        <v>246</v>
      </c>
      <c r="L67" s="70"/>
      <c r="M67" s="70" t="s">
        <v>742</v>
      </c>
      <c r="N67" s="70" t="s">
        <v>743</v>
      </c>
      <c r="O67" s="70" t="s">
        <v>324</v>
      </c>
      <c r="P67" s="70">
        <v>9.0</v>
      </c>
      <c r="Q67" s="64"/>
      <c r="R67" s="64"/>
      <c r="S67" s="64" t="s">
        <v>744</v>
      </c>
      <c r="T67" s="64"/>
      <c r="U67" s="70"/>
      <c r="V67" s="71" t="s">
        <v>745</v>
      </c>
      <c r="W67" s="70" t="s">
        <v>174</v>
      </c>
      <c r="X67" s="70"/>
      <c r="Y67" s="70"/>
      <c r="Z67" s="70"/>
      <c r="AA67" s="72"/>
      <c r="AB67" s="70"/>
      <c r="AC67" s="70"/>
      <c r="AD67" s="70"/>
      <c r="AE67" s="72"/>
      <c r="AF67" s="70"/>
      <c r="AG67" s="70"/>
      <c r="AH67" s="70"/>
      <c r="AI67" s="72"/>
      <c r="AJ67" s="70"/>
      <c r="AK67" s="70"/>
      <c r="AL67" s="70"/>
      <c r="AM67" s="72"/>
      <c r="AN67" s="70"/>
      <c r="AO67" s="70"/>
      <c r="AP67" s="70"/>
      <c r="AQ67" s="72"/>
      <c r="AR67" s="70"/>
      <c r="AS67" s="70"/>
      <c r="AT67" s="70"/>
      <c r="AU67" s="72"/>
      <c r="AV67" s="70"/>
      <c r="AW67" s="70"/>
      <c r="AX67" s="70"/>
      <c r="AY67" s="70"/>
      <c r="AZ67" s="70"/>
      <c r="BA67" s="70"/>
      <c r="BB67" s="70"/>
      <c r="BC67" s="73">
        <v>0.336</v>
      </c>
      <c r="BD67" s="74">
        <v>0.855</v>
      </c>
      <c r="BE67" s="70"/>
      <c r="BF67" s="72">
        <v>0.91</v>
      </c>
      <c r="BG67" s="70">
        <v>5.0</v>
      </c>
      <c r="BH67" s="70"/>
      <c r="BI67" s="72">
        <v>0.8</v>
      </c>
      <c r="BJ67" s="70">
        <v>3.4</v>
      </c>
      <c r="BK67" s="75">
        <f>(BL67*100)/(100+54)</f>
        <v>0.974025974</v>
      </c>
      <c r="BL67" s="70">
        <v>1.5</v>
      </c>
      <c r="BM67" s="72">
        <v>0.54</v>
      </c>
      <c r="BN67" s="64">
        <f t="shared" si="93"/>
        <v>13.5</v>
      </c>
      <c r="BO67" s="64"/>
      <c r="BP67" s="64"/>
      <c r="BQ67" s="64"/>
      <c r="BR67" s="64"/>
      <c r="BS67" s="64" t="s">
        <v>252</v>
      </c>
      <c r="BT67" s="70">
        <v>1.0</v>
      </c>
      <c r="BU67" s="70">
        <v>1.0</v>
      </c>
      <c r="BV67" s="64" t="s">
        <v>253</v>
      </c>
      <c r="BW67" s="65"/>
      <c r="BX67" s="64"/>
      <c r="BY67" s="64" t="s">
        <v>254</v>
      </c>
      <c r="BZ67" s="64" t="s">
        <v>254</v>
      </c>
      <c r="CA67" s="64" t="s">
        <v>254</v>
      </c>
      <c r="CB67" s="66" t="s">
        <v>254</v>
      </c>
      <c r="CC67" s="66" t="s">
        <v>255</v>
      </c>
    </row>
    <row r="68" ht="15.75" customHeight="1">
      <c r="A68" s="67">
        <v>2021.0</v>
      </c>
      <c r="B68" s="70" t="s">
        <v>726</v>
      </c>
      <c r="C68" s="70" t="s">
        <v>737</v>
      </c>
      <c r="D68" s="70"/>
      <c r="E68" s="70" t="s">
        <v>738</v>
      </c>
      <c r="F68" s="70" t="s">
        <v>739</v>
      </c>
      <c r="G68" s="70" t="s">
        <v>739</v>
      </c>
      <c r="H68" s="70" t="s">
        <v>746</v>
      </c>
      <c r="I68" s="70" t="s">
        <v>746</v>
      </c>
      <c r="J68" s="64" t="s">
        <v>747</v>
      </c>
      <c r="K68" s="70" t="s">
        <v>246</v>
      </c>
      <c r="L68" s="70"/>
      <c r="M68" s="70" t="s">
        <v>748</v>
      </c>
      <c r="N68" s="70" t="s">
        <v>743</v>
      </c>
      <c r="O68" s="70" t="s">
        <v>301</v>
      </c>
      <c r="P68" s="70">
        <v>6.0</v>
      </c>
      <c r="Q68" s="64"/>
      <c r="R68" s="64"/>
      <c r="S68" s="64" t="s">
        <v>749</v>
      </c>
      <c r="T68" s="64"/>
      <c r="U68" s="70"/>
      <c r="V68" s="71" t="s">
        <v>750</v>
      </c>
      <c r="W68" s="70" t="s">
        <v>174</v>
      </c>
      <c r="X68" s="70"/>
      <c r="Y68" s="70"/>
      <c r="Z68" s="70"/>
      <c r="AA68" s="72"/>
      <c r="AB68" s="70"/>
      <c r="AC68" s="70"/>
      <c r="AD68" s="70"/>
      <c r="AE68" s="72"/>
      <c r="AF68" s="70"/>
      <c r="AG68" s="70"/>
      <c r="AH68" s="70"/>
      <c r="AI68" s="72"/>
      <c r="AJ68" s="70"/>
      <c r="AK68" s="70"/>
      <c r="AL68" s="70"/>
      <c r="AM68" s="72"/>
      <c r="AN68" s="70"/>
      <c r="AO68" s="70"/>
      <c r="AP68" s="70"/>
      <c r="AQ68" s="72"/>
      <c r="AR68" s="70"/>
      <c r="AS68" s="70"/>
      <c r="AT68" s="70"/>
      <c r="AU68" s="72"/>
      <c r="AV68" s="70"/>
      <c r="AW68" s="70"/>
      <c r="AX68" s="70"/>
      <c r="AY68" s="70"/>
      <c r="AZ68" s="70"/>
      <c r="BA68" s="70"/>
      <c r="BB68" s="70"/>
      <c r="BC68" s="72">
        <v>0.34</v>
      </c>
      <c r="BD68" s="74">
        <v>0.856</v>
      </c>
      <c r="BE68" s="70"/>
      <c r="BF68" s="72">
        <v>0.89</v>
      </c>
      <c r="BG68" s="70">
        <v>5.1</v>
      </c>
      <c r="BH68" s="70"/>
      <c r="BI68" s="72">
        <v>0.82</v>
      </c>
      <c r="BJ68" s="70">
        <v>3.4</v>
      </c>
      <c r="BK68" s="75">
        <f>(BL68*100)/(100+42)</f>
        <v>1.690140845</v>
      </c>
      <c r="BL68" s="70">
        <v>2.4</v>
      </c>
      <c r="BM68" s="72">
        <v>0.42</v>
      </c>
      <c r="BN68" s="64">
        <f t="shared" si="93"/>
        <v>14.4</v>
      </c>
      <c r="BO68" s="64"/>
      <c r="BP68" s="64"/>
      <c r="BQ68" s="64"/>
      <c r="BR68" s="64"/>
      <c r="BS68" s="64" t="s">
        <v>252</v>
      </c>
      <c r="BT68" s="70">
        <v>1.0</v>
      </c>
      <c r="BU68" s="70">
        <v>1.0</v>
      </c>
      <c r="BV68" s="64" t="s">
        <v>253</v>
      </c>
      <c r="BW68" s="65"/>
      <c r="BX68" s="64"/>
      <c r="BY68" s="64" t="s">
        <v>254</v>
      </c>
      <c r="BZ68" s="64" t="s">
        <v>254</v>
      </c>
      <c r="CA68" s="64" t="s">
        <v>254</v>
      </c>
      <c r="CB68" s="66" t="s">
        <v>254</v>
      </c>
      <c r="CC68" s="66" t="s">
        <v>255</v>
      </c>
    </row>
    <row r="69" ht="15.75" customHeight="1">
      <c r="A69" s="67">
        <v>2021.0</v>
      </c>
      <c r="B69" s="70" t="s">
        <v>726</v>
      </c>
      <c r="C69" s="70" t="s">
        <v>737</v>
      </c>
      <c r="D69" s="70"/>
      <c r="E69" s="70" t="s">
        <v>751</v>
      </c>
      <c r="F69" s="70" t="s">
        <v>752</v>
      </c>
      <c r="G69" s="70" t="s">
        <v>752</v>
      </c>
      <c r="H69" s="70" t="s">
        <v>753</v>
      </c>
      <c r="I69" s="70" t="s">
        <v>753</v>
      </c>
      <c r="J69" s="64" t="s">
        <v>754</v>
      </c>
      <c r="K69" s="70" t="s">
        <v>246</v>
      </c>
      <c r="L69" s="70"/>
      <c r="M69" s="70" t="s">
        <v>755</v>
      </c>
      <c r="N69" s="70" t="s">
        <v>756</v>
      </c>
      <c r="O69" s="70" t="s">
        <v>324</v>
      </c>
      <c r="P69" s="70">
        <v>38.0</v>
      </c>
      <c r="Q69" s="64"/>
      <c r="R69" s="64"/>
      <c r="S69" s="64" t="s">
        <v>757</v>
      </c>
      <c r="T69" s="71" t="s">
        <v>758</v>
      </c>
      <c r="U69" s="70" t="s">
        <v>174</v>
      </c>
      <c r="V69" s="71" t="s">
        <v>759</v>
      </c>
      <c r="W69" s="70" t="s">
        <v>174</v>
      </c>
      <c r="X69" s="70">
        <v>10.0</v>
      </c>
      <c r="Y69" s="70">
        <v>36.0</v>
      </c>
      <c r="Z69" s="70">
        <f t="shared" ref="Z69:Z76" si="147">Y69-X69</f>
        <v>26</v>
      </c>
      <c r="AA69" s="72">
        <f t="shared" ref="AA69:AA76" si="148">(Y69-X69)/X69</f>
        <v>2.6</v>
      </c>
      <c r="AB69" s="70">
        <v>24.0</v>
      </c>
      <c r="AC69" s="70">
        <v>58.0</v>
      </c>
      <c r="AD69" s="70">
        <f t="shared" ref="AD69:AD76" si="149">AC69-AB69</f>
        <v>34</v>
      </c>
      <c r="AE69" s="72">
        <f t="shared" ref="AE69:AE76" si="150">(AC69-AB69)/AB69</f>
        <v>1.416666667</v>
      </c>
      <c r="AF69" s="70">
        <v>81.0</v>
      </c>
      <c r="AG69" s="70">
        <v>94.0</v>
      </c>
      <c r="AH69" s="70">
        <f t="shared" ref="AH69:AH76" si="151">AG69-AF69</f>
        <v>13</v>
      </c>
      <c r="AI69" s="72">
        <f t="shared" ref="AI69:AI76" si="152">(AG69-AF69)/AF69</f>
        <v>0.1604938272</v>
      </c>
      <c r="AJ69" s="70">
        <v>69.0</v>
      </c>
      <c r="AK69" s="70">
        <v>85.0</v>
      </c>
      <c r="AL69" s="70">
        <f t="shared" ref="AL69:AL76" si="153">AK69-AJ69</f>
        <v>16</v>
      </c>
      <c r="AM69" s="72">
        <f t="shared" ref="AM69:AM75" si="154">(AK69-AJ69)/AJ69</f>
        <v>0.231884058</v>
      </c>
      <c r="AN69" s="70">
        <v>78.0</v>
      </c>
      <c r="AO69" s="70">
        <v>85.0</v>
      </c>
      <c r="AP69" s="70">
        <f t="shared" ref="AP69:AP76" si="155">AO69-AN69</f>
        <v>7</v>
      </c>
      <c r="AQ69" s="72">
        <f t="shared" ref="AQ69:AQ76" si="156">(AO69-AN69)/AN69</f>
        <v>0.08974358974</v>
      </c>
      <c r="AR69" s="70">
        <v>69.0</v>
      </c>
      <c r="AS69" s="70">
        <v>84.0</v>
      </c>
      <c r="AT69" s="70">
        <f t="shared" ref="AT69:AT76" si="157">AS69-AR69</f>
        <v>15</v>
      </c>
      <c r="AU69" s="72">
        <f t="shared" ref="AU69:AU76" si="158">(AS69-AR69)/AR69</f>
        <v>0.2173913043</v>
      </c>
      <c r="AV69" s="70"/>
      <c r="AW69" s="70"/>
      <c r="AX69" s="70"/>
      <c r="AY69" s="70"/>
      <c r="AZ69" s="70">
        <v>74.0</v>
      </c>
      <c r="BA69" s="70">
        <v>82.0</v>
      </c>
      <c r="BB69" s="70">
        <f t="shared" ref="BB69:BB76" si="159">BA69-AZ69</f>
        <v>8</v>
      </c>
      <c r="BC69" s="74">
        <v>0.346</v>
      </c>
      <c r="BD69" s="73">
        <v>0.831</v>
      </c>
      <c r="BE69" s="70"/>
      <c r="BF69" s="78">
        <v>0.86</v>
      </c>
      <c r="BG69" s="70">
        <v>5.1</v>
      </c>
      <c r="BH69" s="70"/>
      <c r="BI69" s="72">
        <v>0.8</v>
      </c>
      <c r="BJ69" s="70">
        <v>3.5</v>
      </c>
      <c r="BK69" s="75">
        <f>(BL69*100)/(100+57)</f>
        <v>1.082802548</v>
      </c>
      <c r="BL69" s="70">
        <v>1.7</v>
      </c>
      <c r="BM69" s="72">
        <v>0.57</v>
      </c>
      <c r="BN69" s="64">
        <f t="shared" si="93"/>
        <v>64.6</v>
      </c>
      <c r="BO69" s="64"/>
      <c r="BP69" s="64"/>
      <c r="BQ69" s="64"/>
      <c r="BR69" s="64"/>
      <c r="BS69" s="64" t="s">
        <v>760</v>
      </c>
      <c r="BT69" s="70">
        <v>1.0</v>
      </c>
      <c r="BU69" s="70">
        <v>1.0</v>
      </c>
      <c r="BV69" s="64" t="s">
        <v>253</v>
      </c>
      <c r="BW69" s="65"/>
      <c r="BX69" s="64"/>
      <c r="BY69" s="64" t="s">
        <v>269</v>
      </c>
      <c r="BZ69" s="64" t="s">
        <v>150</v>
      </c>
      <c r="CA69" s="66" t="s">
        <v>270</v>
      </c>
      <c r="CB69" s="66" t="s">
        <v>271</v>
      </c>
      <c r="CC69" s="66" t="s">
        <v>255</v>
      </c>
    </row>
    <row r="70" ht="15.75" customHeight="1">
      <c r="A70" s="67">
        <v>2021.0</v>
      </c>
      <c r="B70" s="70" t="s">
        <v>726</v>
      </c>
      <c r="C70" s="70" t="s">
        <v>737</v>
      </c>
      <c r="D70" s="70"/>
      <c r="E70" s="70" t="s">
        <v>738</v>
      </c>
      <c r="F70" s="70" t="s">
        <v>739</v>
      </c>
      <c r="G70" s="70" t="s">
        <v>739</v>
      </c>
      <c r="H70" s="70" t="s">
        <v>761</v>
      </c>
      <c r="I70" s="70" t="s">
        <v>761</v>
      </c>
      <c r="J70" s="64" t="s">
        <v>762</v>
      </c>
      <c r="K70" s="70" t="s">
        <v>246</v>
      </c>
      <c r="L70" s="70"/>
      <c r="M70" s="70" t="s">
        <v>763</v>
      </c>
      <c r="N70" s="70" t="s">
        <v>764</v>
      </c>
      <c r="O70" s="70" t="s">
        <v>395</v>
      </c>
      <c r="P70" s="70">
        <v>24.0</v>
      </c>
      <c r="Q70" s="64"/>
      <c r="R70" s="64"/>
      <c r="S70" s="64" t="s">
        <v>765</v>
      </c>
      <c r="T70" s="71" t="s">
        <v>766</v>
      </c>
      <c r="U70" s="70" t="s">
        <v>158</v>
      </c>
      <c r="V70" s="71" t="s">
        <v>767</v>
      </c>
      <c r="W70" s="70" t="s">
        <v>174</v>
      </c>
      <c r="X70" s="70">
        <v>12.0</v>
      </c>
      <c r="Y70" s="70">
        <v>33.0</v>
      </c>
      <c r="Z70" s="70">
        <f t="shared" si="147"/>
        <v>21</v>
      </c>
      <c r="AA70" s="72">
        <f t="shared" si="148"/>
        <v>1.75</v>
      </c>
      <c r="AB70" s="70">
        <v>54.0</v>
      </c>
      <c r="AC70" s="70">
        <v>72.0</v>
      </c>
      <c r="AD70" s="70">
        <f t="shared" si="149"/>
        <v>18</v>
      </c>
      <c r="AE70" s="72">
        <f t="shared" si="150"/>
        <v>0.3333333333</v>
      </c>
      <c r="AF70" s="70">
        <v>85.0</v>
      </c>
      <c r="AG70" s="70">
        <v>92.0</v>
      </c>
      <c r="AH70" s="70">
        <f t="shared" si="151"/>
        <v>7</v>
      </c>
      <c r="AI70" s="72">
        <f t="shared" si="152"/>
        <v>0.08235294118</v>
      </c>
      <c r="AJ70" s="70">
        <v>35.0</v>
      </c>
      <c r="AK70" s="70">
        <v>38.0</v>
      </c>
      <c r="AL70" s="70">
        <f t="shared" si="153"/>
        <v>3</v>
      </c>
      <c r="AM70" s="72">
        <f t="shared" si="154"/>
        <v>0.08571428571</v>
      </c>
      <c r="AN70" s="70">
        <v>86.0</v>
      </c>
      <c r="AO70" s="70">
        <v>86.0</v>
      </c>
      <c r="AP70" s="70">
        <f t="shared" si="155"/>
        <v>0</v>
      </c>
      <c r="AQ70" s="72">
        <f t="shared" si="156"/>
        <v>0</v>
      </c>
      <c r="AR70" s="70">
        <v>78.0</v>
      </c>
      <c r="AS70" s="70">
        <v>82.0</v>
      </c>
      <c r="AT70" s="70">
        <f t="shared" si="157"/>
        <v>4</v>
      </c>
      <c r="AU70" s="72">
        <f t="shared" si="158"/>
        <v>0.05128205128</v>
      </c>
      <c r="AV70" s="70"/>
      <c r="AW70" s="70"/>
      <c r="AX70" s="70"/>
      <c r="AY70" s="70"/>
      <c r="AZ70" s="70">
        <v>80.0</v>
      </c>
      <c r="BA70" s="70">
        <v>86.0</v>
      </c>
      <c r="BB70" s="70">
        <f t="shared" si="159"/>
        <v>6</v>
      </c>
      <c r="BC70" s="73">
        <v>0.364</v>
      </c>
      <c r="BD70" s="74">
        <v>0.856</v>
      </c>
      <c r="BE70" s="70"/>
      <c r="BF70" s="72">
        <v>0.89</v>
      </c>
      <c r="BG70" s="70">
        <v>5.6</v>
      </c>
      <c r="BH70" s="70"/>
      <c r="BI70" s="72">
        <v>0.82</v>
      </c>
      <c r="BJ70" s="70">
        <v>3.5</v>
      </c>
      <c r="BK70" s="75">
        <f>(BL70*100)/(100+34)</f>
        <v>1.044776119</v>
      </c>
      <c r="BL70" s="70">
        <v>1.4</v>
      </c>
      <c r="BM70" s="72">
        <v>0.34</v>
      </c>
      <c r="BN70" s="64">
        <f t="shared" si="93"/>
        <v>33.6</v>
      </c>
      <c r="BO70" s="64"/>
      <c r="BP70" s="64"/>
      <c r="BQ70" s="64"/>
      <c r="BR70" s="64"/>
      <c r="BS70" s="64" t="s">
        <v>252</v>
      </c>
      <c r="BT70" s="70">
        <v>1.0</v>
      </c>
      <c r="BU70" s="70">
        <v>2.0</v>
      </c>
      <c r="BV70" s="64" t="s">
        <v>253</v>
      </c>
      <c r="BW70" s="65"/>
      <c r="BX70" s="64"/>
      <c r="BY70" s="64" t="s">
        <v>269</v>
      </c>
      <c r="BZ70" s="64" t="s">
        <v>150</v>
      </c>
      <c r="CA70" s="66" t="s">
        <v>270</v>
      </c>
      <c r="CB70" s="66" t="s">
        <v>271</v>
      </c>
      <c r="CC70" s="66" t="s">
        <v>255</v>
      </c>
    </row>
    <row r="71" ht="15.75" customHeight="1">
      <c r="A71" s="67">
        <v>2021.0</v>
      </c>
      <c r="B71" s="70" t="s">
        <v>726</v>
      </c>
      <c r="C71" s="70" t="s">
        <v>737</v>
      </c>
      <c r="D71" s="70"/>
      <c r="E71" s="70" t="s">
        <v>738</v>
      </c>
      <c r="F71" s="70" t="s">
        <v>739</v>
      </c>
      <c r="G71" s="70" t="s">
        <v>739</v>
      </c>
      <c r="H71" s="70" t="s">
        <v>768</v>
      </c>
      <c r="I71" s="70" t="s">
        <v>768</v>
      </c>
      <c r="J71" s="64" t="s">
        <v>769</v>
      </c>
      <c r="K71" s="70" t="s">
        <v>246</v>
      </c>
      <c r="L71" s="70"/>
      <c r="M71" s="70" t="s">
        <v>770</v>
      </c>
      <c r="N71" s="70" t="s">
        <v>743</v>
      </c>
      <c r="O71" s="70" t="s">
        <v>395</v>
      </c>
      <c r="P71" s="70">
        <v>8.0</v>
      </c>
      <c r="Q71" s="64"/>
      <c r="R71" s="64"/>
      <c r="S71" s="64" t="s">
        <v>771</v>
      </c>
      <c r="T71" s="71" t="s">
        <v>772</v>
      </c>
      <c r="U71" s="70" t="s">
        <v>158</v>
      </c>
      <c r="V71" s="71" t="s">
        <v>773</v>
      </c>
      <c r="W71" s="70" t="s">
        <v>174</v>
      </c>
      <c r="X71" s="70">
        <v>21.0</v>
      </c>
      <c r="Y71" s="70">
        <v>42.0</v>
      </c>
      <c r="Z71" s="70">
        <f t="shared" si="147"/>
        <v>21</v>
      </c>
      <c r="AA71" s="72">
        <f t="shared" si="148"/>
        <v>1</v>
      </c>
      <c r="AB71" s="70">
        <v>70.0</v>
      </c>
      <c r="AC71" s="70">
        <v>87.0</v>
      </c>
      <c r="AD71" s="70">
        <f t="shared" si="149"/>
        <v>17</v>
      </c>
      <c r="AE71" s="72">
        <f t="shared" si="150"/>
        <v>0.2428571429</v>
      </c>
      <c r="AF71" s="70">
        <v>94.0</v>
      </c>
      <c r="AG71" s="70">
        <v>97.0</v>
      </c>
      <c r="AH71" s="70">
        <f t="shared" si="151"/>
        <v>3</v>
      </c>
      <c r="AI71" s="72">
        <f t="shared" si="152"/>
        <v>0.03191489362</v>
      </c>
      <c r="AJ71" s="70">
        <v>66.0</v>
      </c>
      <c r="AK71" s="70">
        <v>71.0</v>
      </c>
      <c r="AL71" s="70">
        <f t="shared" si="153"/>
        <v>5</v>
      </c>
      <c r="AM71" s="72">
        <f t="shared" si="154"/>
        <v>0.07575757576</v>
      </c>
      <c r="AN71" s="70">
        <v>92.0</v>
      </c>
      <c r="AO71" s="70">
        <v>93.0</v>
      </c>
      <c r="AP71" s="70">
        <f t="shared" si="155"/>
        <v>1</v>
      </c>
      <c r="AQ71" s="72">
        <f t="shared" si="156"/>
        <v>0.01086956522</v>
      </c>
      <c r="AR71" s="70">
        <v>82.0</v>
      </c>
      <c r="AS71" s="70">
        <v>91.0</v>
      </c>
      <c r="AT71" s="70">
        <f t="shared" si="157"/>
        <v>9</v>
      </c>
      <c r="AU71" s="72">
        <f t="shared" si="158"/>
        <v>0.1097560976</v>
      </c>
      <c r="AV71" s="70"/>
      <c r="AW71" s="70"/>
      <c r="AX71" s="70"/>
      <c r="AY71" s="70"/>
      <c r="AZ71" s="70">
        <v>92.0</v>
      </c>
      <c r="BA71" s="70">
        <v>96.0</v>
      </c>
      <c r="BB71" s="70">
        <f t="shared" si="159"/>
        <v>4</v>
      </c>
      <c r="BC71" s="73">
        <v>0.324</v>
      </c>
      <c r="BD71" s="74">
        <v>0.857</v>
      </c>
      <c r="BE71" s="70"/>
      <c r="BF71" s="72">
        <v>0.9</v>
      </c>
      <c r="BG71" s="70">
        <v>4.7</v>
      </c>
      <c r="BH71" s="70"/>
      <c r="BI71" s="72">
        <v>0.82</v>
      </c>
      <c r="BJ71" s="70">
        <v>3.4</v>
      </c>
      <c r="BK71" s="75">
        <f>(BL71*100)/(100+45)</f>
        <v>1.517241379</v>
      </c>
      <c r="BL71" s="70">
        <v>2.2</v>
      </c>
      <c r="BM71" s="72">
        <v>0.45</v>
      </c>
      <c r="BN71" s="64">
        <f t="shared" si="93"/>
        <v>17.6</v>
      </c>
      <c r="BO71" s="64"/>
      <c r="BP71" s="64"/>
      <c r="BQ71" s="64"/>
      <c r="BR71" s="64"/>
      <c r="BS71" s="64" t="s">
        <v>252</v>
      </c>
      <c r="BT71" s="70">
        <v>1.0</v>
      </c>
      <c r="BU71" s="70">
        <v>2.0</v>
      </c>
      <c r="BV71" s="64" t="s">
        <v>253</v>
      </c>
      <c r="BW71" s="65"/>
      <c r="BX71" s="64"/>
      <c r="BY71" s="64" t="s">
        <v>269</v>
      </c>
      <c r="BZ71" s="64" t="s">
        <v>150</v>
      </c>
      <c r="CA71" s="66" t="s">
        <v>270</v>
      </c>
      <c r="CB71" s="66" t="s">
        <v>271</v>
      </c>
      <c r="CC71" s="66" t="s">
        <v>255</v>
      </c>
    </row>
    <row r="72" ht="15.75" customHeight="1">
      <c r="A72" s="67">
        <v>2021.0</v>
      </c>
      <c r="B72" s="70" t="s">
        <v>726</v>
      </c>
      <c r="C72" s="70" t="s">
        <v>737</v>
      </c>
      <c r="D72" s="70"/>
      <c r="E72" s="70" t="s">
        <v>738</v>
      </c>
      <c r="F72" s="70" t="s">
        <v>739</v>
      </c>
      <c r="G72" s="70" t="s">
        <v>739</v>
      </c>
      <c r="H72" s="70" t="s">
        <v>774</v>
      </c>
      <c r="I72" s="70" t="s">
        <v>774</v>
      </c>
      <c r="J72" s="64" t="s">
        <v>775</v>
      </c>
      <c r="K72" s="70" t="s">
        <v>246</v>
      </c>
      <c r="L72" s="70"/>
      <c r="M72" s="70" t="s">
        <v>776</v>
      </c>
      <c r="N72" s="70" t="s">
        <v>743</v>
      </c>
      <c r="O72" s="70" t="s">
        <v>395</v>
      </c>
      <c r="P72" s="70">
        <v>10.0</v>
      </c>
      <c r="Q72" s="64"/>
      <c r="R72" s="64"/>
      <c r="S72" s="64" t="s">
        <v>777</v>
      </c>
      <c r="T72" s="71" t="s">
        <v>778</v>
      </c>
      <c r="U72" s="70" t="s">
        <v>158</v>
      </c>
      <c r="V72" s="71" t="s">
        <v>779</v>
      </c>
      <c r="W72" s="70" t="s">
        <v>174</v>
      </c>
      <c r="X72" s="70">
        <v>19.0</v>
      </c>
      <c r="Y72" s="70">
        <v>25.0</v>
      </c>
      <c r="Z72" s="70">
        <f t="shared" si="147"/>
        <v>6</v>
      </c>
      <c r="AA72" s="72">
        <f t="shared" si="148"/>
        <v>0.3157894737</v>
      </c>
      <c r="AB72" s="70">
        <v>64.0</v>
      </c>
      <c r="AC72" s="70">
        <v>68.0</v>
      </c>
      <c r="AD72" s="70">
        <f t="shared" si="149"/>
        <v>4</v>
      </c>
      <c r="AE72" s="72">
        <f t="shared" si="150"/>
        <v>0.0625</v>
      </c>
      <c r="AF72" s="70">
        <v>90.0</v>
      </c>
      <c r="AG72" s="70">
        <v>94.0</v>
      </c>
      <c r="AH72" s="70">
        <f t="shared" si="151"/>
        <v>4</v>
      </c>
      <c r="AI72" s="72">
        <f t="shared" si="152"/>
        <v>0.04444444444</v>
      </c>
      <c r="AJ72" s="70">
        <v>50.0</v>
      </c>
      <c r="AK72" s="70">
        <v>64.0</v>
      </c>
      <c r="AL72" s="70">
        <f t="shared" si="153"/>
        <v>14</v>
      </c>
      <c r="AM72" s="72">
        <f t="shared" si="154"/>
        <v>0.28</v>
      </c>
      <c r="AN72" s="70">
        <v>86.0</v>
      </c>
      <c r="AO72" s="70">
        <v>86.0</v>
      </c>
      <c r="AP72" s="70">
        <f t="shared" si="155"/>
        <v>0</v>
      </c>
      <c r="AQ72" s="72">
        <f t="shared" si="156"/>
        <v>0</v>
      </c>
      <c r="AR72" s="70">
        <v>81.0</v>
      </c>
      <c r="AS72" s="70">
        <v>81.0</v>
      </c>
      <c r="AT72" s="70">
        <f t="shared" si="157"/>
        <v>0</v>
      </c>
      <c r="AU72" s="72">
        <f t="shared" si="158"/>
        <v>0</v>
      </c>
      <c r="AV72" s="70"/>
      <c r="AW72" s="70"/>
      <c r="AX72" s="70"/>
      <c r="AY72" s="70"/>
      <c r="AZ72" s="70">
        <v>86.0</v>
      </c>
      <c r="BA72" s="70">
        <v>86.0</v>
      </c>
      <c r="BB72" s="70">
        <f t="shared" si="159"/>
        <v>0</v>
      </c>
      <c r="BC72" s="73">
        <v>0.317</v>
      </c>
      <c r="BD72" s="74">
        <v>0.837</v>
      </c>
      <c r="BE72" s="70"/>
      <c r="BF72" s="72">
        <v>0.87</v>
      </c>
      <c r="BG72" s="70">
        <v>4.77</v>
      </c>
      <c r="BH72" s="70"/>
      <c r="BI72" s="72">
        <v>0.8</v>
      </c>
      <c r="BJ72" s="70">
        <v>3.16</v>
      </c>
      <c r="BK72" s="75">
        <f>(BL72*100)/(100+36)</f>
        <v>1.544117647</v>
      </c>
      <c r="BL72" s="70">
        <v>2.1</v>
      </c>
      <c r="BM72" s="72">
        <v>0.36</v>
      </c>
      <c r="BN72" s="64">
        <f t="shared" si="93"/>
        <v>21</v>
      </c>
      <c r="BO72" s="64"/>
      <c r="BP72" s="64"/>
      <c r="BQ72" s="64"/>
      <c r="BR72" s="64"/>
      <c r="BS72" s="64" t="s">
        <v>252</v>
      </c>
      <c r="BT72" s="70">
        <v>1.0</v>
      </c>
      <c r="BU72" s="70">
        <v>2.0</v>
      </c>
      <c r="BV72" s="64" t="s">
        <v>253</v>
      </c>
      <c r="BW72" s="65"/>
      <c r="BX72" s="64"/>
      <c r="BY72" s="64" t="s">
        <v>269</v>
      </c>
      <c r="BZ72" s="64" t="s">
        <v>150</v>
      </c>
      <c r="CA72" s="66" t="s">
        <v>270</v>
      </c>
      <c r="CB72" s="66" t="s">
        <v>271</v>
      </c>
      <c r="CC72" s="66" t="s">
        <v>255</v>
      </c>
    </row>
    <row r="73" ht="15.75" customHeight="1">
      <c r="A73" s="67">
        <v>2021.0</v>
      </c>
      <c r="B73" s="70" t="s">
        <v>726</v>
      </c>
      <c r="C73" s="70" t="s">
        <v>737</v>
      </c>
      <c r="D73" s="70"/>
      <c r="E73" s="70" t="s">
        <v>738</v>
      </c>
      <c r="F73" s="70" t="s">
        <v>780</v>
      </c>
      <c r="G73" s="70" t="s">
        <v>781</v>
      </c>
      <c r="H73" s="70" t="s">
        <v>782</v>
      </c>
      <c r="I73" s="70" t="s">
        <v>782</v>
      </c>
      <c r="J73" s="64" t="s">
        <v>783</v>
      </c>
      <c r="K73" s="70" t="s">
        <v>246</v>
      </c>
      <c r="L73" s="70"/>
      <c r="M73" s="70" t="s">
        <v>784</v>
      </c>
      <c r="N73" s="70" t="s">
        <v>785</v>
      </c>
      <c r="O73" s="70" t="s">
        <v>264</v>
      </c>
      <c r="P73" s="70">
        <v>15.0</v>
      </c>
      <c r="Q73" s="64"/>
      <c r="R73" s="64"/>
      <c r="S73" s="64" t="s">
        <v>786</v>
      </c>
      <c r="T73" s="71" t="s">
        <v>787</v>
      </c>
      <c r="U73" s="70" t="s">
        <v>158</v>
      </c>
      <c r="V73" s="71" t="s">
        <v>788</v>
      </c>
      <c r="W73" s="70" t="s">
        <v>158</v>
      </c>
      <c r="X73" s="70">
        <v>8.0</v>
      </c>
      <c r="Y73" s="70">
        <v>15.0</v>
      </c>
      <c r="Z73" s="70">
        <f t="shared" si="147"/>
        <v>7</v>
      </c>
      <c r="AA73" s="72">
        <f t="shared" si="148"/>
        <v>0.875</v>
      </c>
      <c r="AB73" s="70">
        <v>29.0</v>
      </c>
      <c r="AC73" s="70">
        <v>47.0</v>
      </c>
      <c r="AD73" s="70">
        <f t="shared" si="149"/>
        <v>18</v>
      </c>
      <c r="AE73" s="72">
        <f t="shared" si="150"/>
        <v>0.6206896552</v>
      </c>
      <c r="AF73" s="70">
        <v>82.0</v>
      </c>
      <c r="AG73" s="70">
        <v>84.0</v>
      </c>
      <c r="AH73" s="70">
        <f t="shared" si="151"/>
        <v>2</v>
      </c>
      <c r="AI73" s="72">
        <f t="shared" si="152"/>
        <v>0.0243902439</v>
      </c>
      <c r="AJ73" s="70">
        <v>53.0</v>
      </c>
      <c r="AK73" s="70">
        <v>54.0</v>
      </c>
      <c r="AL73" s="70">
        <f t="shared" si="153"/>
        <v>1</v>
      </c>
      <c r="AM73" s="72">
        <f t="shared" si="154"/>
        <v>0.01886792453</v>
      </c>
      <c r="AN73" s="70">
        <v>57.0</v>
      </c>
      <c r="AO73" s="70">
        <v>66.0</v>
      </c>
      <c r="AP73" s="70">
        <f t="shared" si="155"/>
        <v>9</v>
      </c>
      <c r="AQ73" s="72">
        <f t="shared" si="156"/>
        <v>0.1578947368</v>
      </c>
      <c r="AR73" s="70">
        <v>51.0</v>
      </c>
      <c r="AS73" s="70">
        <v>57.0</v>
      </c>
      <c r="AT73" s="70">
        <f t="shared" si="157"/>
        <v>6</v>
      </c>
      <c r="AU73" s="72">
        <f t="shared" si="158"/>
        <v>0.1176470588</v>
      </c>
      <c r="AV73" s="70"/>
      <c r="AW73" s="70"/>
      <c r="AX73" s="70"/>
      <c r="AY73" s="70"/>
      <c r="AZ73" s="70">
        <v>60.0</v>
      </c>
      <c r="BA73" s="70">
        <v>63.0</v>
      </c>
      <c r="BB73" s="70">
        <f t="shared" si="159"/>
        <v>3</v>
      </c>
      <c r="BC73" s="73">
        <v>0.265</v>
      </c>
      <c r="BD73" s="74">
        <v>0.796</v>
      </c>
      <c r="BE73" s="70"/>
      <c r="BF73" s="72">
        <v>0.85</v>
      </c>
      <c r="BG73" s="70">
        <v>4.07</v>
      </c>
      <c r="BH73" s="70"/>
      <c r="BI73" s="72">
        <v>0.75</v>
      </c>
      <c r="BJ73" s="70">
        <v>2.57</v>
      </c>
      <c r="BK73" s="75">
        <f>(BL73*100)/(100+30)</f>
        <v>2.461538462</v>
      </c>
      <c r="BL73" s="70">
        <v>3.2</v>
      </c>
      <c r="BM73" s="72">
        <v>0.3</v>
      </c>
      <c r="BN73" s="64">
        <f t="shared" si="93"/>
        <v>48</v>
      </c>
      <c r="BO73" s="64"/>
      <c r="BP73" s="64"/>
      <c r="BQ73" s="64"/>
      <c r="BR73" s="64"/>
      <c r="BS73" s="64" t="s">
        <v>760</v>
      </c>
      <c r="BT73" s="70">
        <v>3.0</v>
      </c>
      <c r="BU73" s="70">
        <v>3.0</v>
      </c>
      <c r="BV73" s="64" t="s">
        <v>253</v>
      </c>
      <c r="BW73" s="65"/>
      <c r="BX73" s="64"/>
      <c r="BY73" s="64" t="s">
        <v>269</v>
      </c>
      <c r="BZ73" s="64" t="s">
        <v>150</v>
      </c>
      <c r="CA73" s="66" t="s">
        <v>270</v>
      </c>
      <c r="CB73" s="66" t="s">
        <v>271</v>
      </c>
      <c r="CC73" s="66" t="s">
        <v>255</v>
      </c>
    </row>
    <row r="74" ht="15.75" customHeight="1">
      <c r="A74" s="67">
        <v>2021.0</v>
      </c>
      <c r="B74" s="70" t="s">
        <v>726</v>
      </c>
      <c r="C74" s="70" t="s">
        <v>737</v>
      </c>
      <c r="D74" s="70"/>
      <c r="E74" s="70" t="s">
        <v>738</v>
      </c>
      <c r="F74" s="70" t="s">
        <v>789</v>
      </c>
      <c r="G74" s="70" t="s">
        <v>789</v>
      </c>
      <c r="H74" s="70" t="s">
        <v>790</v>
      </c>
      <c r="I74" s="70" t="s">
        <v>790</v>
      </c>
      <c r="J74" s="64" t="s">
        <v>791</v>
      </c>
      <c r="K74" s="70" t="s">
        <v>246</v>
      </c>
      <c r="L74" s="70"/>
      <c r="M74" s="70" t="s">
        <v>792</v>
      </c>
      <c r="N74" s="70" t="s">
        <v>793</v>
      </c>
      <c r="O74" s="70" t="s">
        <v>405</v>
      </c>
      <c r="P74" s="70">
        <v>21.0</v>
      </c>
      <c r="Q74" s="64"/>
      <c r="R74" s="64"/>
      <c r="S74" s="64" t="s">
        <v>794</v>
      </c>
      <c r="T74" s="76" t="s">
        <v>795</v>
      </c>
      <c r="U74" s="70" t="s">
        <v>174</v>
      </c>
      <c r="V74" s="71" t="s">
        <v>796</v>
      </c>
      <c r="W74" s="70" t="s">
        <v>174</v>
      </c>
      <c r="X74" s="70">
        <v>27.0</v>
      </c>
      <c r="Y74" s="70">
        <v>46.0</v>
      </c>
      <c r="Z74" s="70">
        <f t="shared" si="147"/>
        <v>19</v>
      </c>
      <c r="AA74" s="72">
        <f t="shared" si="148"/>
        <v>0.7037037037</v>
      </c>
      <c r="AB74" s="70">
        <v>56.0</v>
      </c>
      <c r="AC74" s="70">
        <v>83.0</v>
      </c>
      <c r="AD74" s="70">
        <f t="shared" si="149"/>
        <v>27</v>
      </c>
      <c r="AE74" s="72">
        <f t="shared" si="150"/>
        <v>0.4821428571</v>
      </c>
      <c r="AF74" s="70">
        <v>94.0</v>
      </c>
      <c r="AG74" s="70">
        <v>98.0</v>
      </c>
      <c r="AH74" s="70">
        <f t="shared" si="151"/>
        <v>4</v>
      </c>
      <c r="AI74" s="72">
        <f t="shared" si="152"/>
        <v>0.04255319149</v>
      </c>
      <c r="AJ74" s="70">
        <v>62.0</v>
      </c>
      <c r="AK74" s="70">
        <v>75.0</v>
      </c>
      <c r="AL74" s="70">
        <f t="shared" si="153"/>
        <v>13</v>
      </c>
      <c r="AM74" s="72">
        <f t="shared" si="154"/>
        <v>0.2096774194</v>
      </c>
      <c r="AN74" s="70">
        <v>90.0</v>
      </c>
      <c r="AO74" s="70">
        <v>94.0</v>
      </c>
      <c r="AP74" s="70">
        <f t="shared" si="155"/>
        <v>4</v>
      </c>
      <c r="AQ74" s="72">
        <f t="shared" si="156"/>
        <v>0.04444444444</v>
      </c>
      <c r="AR74" s="70">
        <v>86.0</v>
      </c>
      <c r="AS74" s="70">
        <v>84.0</v>
      </c>
      <c r="AT74" s="70">
        <f t="shared" si="157"/>
        <v>-2</v>
      </c>
      <c r="AU74" s="72">
        <f t="shared" si="158"/>
        <v>-0.02325581395</v>
      </c>
      <c r="AV74" s="70"/>
      <c r="AW74" s="70"/>
      <c r="AX74" s="70"/>
      <c r="AY74" s="70"/>
      <c r="AZ74" s="70">
        <v>85.0</v>
      </c>
      <c r="BA74" s="70">
        <v>90.0</v>
      </c>
      <c r="BB74" s="70">
        <f t="shared" si="159"/>
        <v>5</v>
      </c>
      <c r="BC74" s="70">
        <v>33.1</v>
      </c>
      <c r="BD74" s="74">
        <v>0.855</v>
      </c>
      <c r="BE74" s="70"/>
      <c r="BF74" s="72">
        <v>0.89</v>
      </c>
      <c r="BG74" s="70">
        <v>5.14</v>
      </c>
      <c r="BH74" s="70"/>
      <c r="BI74" s="72">
        <v>0.82</v>
      </c>
      <c r="BJ74" s="70">
        <v>3.2</v>
      </c>
      <c r="BK74" s="75">
        <f>(BL74*100)/(100+19)</f>
        <v>2.268907563</v>
      </c>
      <c r="BL74" s="70">
        <v>2.7</v>
      </c>
      <c r="BM74" s="72">
        <v>0.19</v>
      </c>
      <c r="BN74" s="64">
        <f t="shared" si="93"/>
        <v>56.7</v>
      </c>
      <c r="BO74" s="64"/>
      <c r="BP74" s="64"/>
      <c r="BQ74" s="64"/>
      <c r="BR74" s="64"/>
      <c r="BS74" s="64" t="s">
        <v>252</v>
      </c>
      <c r="BT74" s="70">
        <v>1.0</v>
      </c>
      <c r="BU74" s="70">
        <v>1.0</v>
      </c>
      <c r="BV74" s="64" t="s">
        <v>253</v>
      </c>
      <c r="BW74" s="65"/>
      <c r="BX74" s="64"/>
      <c r="BY74" s="64" t="s">
        <v>269</v>
      </c>
      <c r="BZ74" s="64" t="s">
        <v>150</v>
      </c>
      <c r="CA74" s="66" t="s">
        <v>270</v>
      </c>
      <c r="CB74" s="66" t="s">
        <v>271</v>
      </c>
      <c r="CC74" s="66" t="s">
        <v>255</v>
      </c>
    </row>
    <row r="75" ht="15.75" customHeight="1">
      <c r="A75" s="67">
        <v>2021.0</v>
      </c>
      <c r="B75" s="70" t="s">
        <v>726</v>
      </c>
      <c r="C75" s="70" t="s">
        <v>737</v>
      </c>
      <c r="D75" s="70"/>
      <c r="E75" s="70" t="s">
        <v>738</v>
      </c>
      <c r="F75" s="70" t="s">
        <v>789</v>
      </c>
      <c r="G75" s="70" t="s">
        <v>789</v>
      </c>
      <c r="H75" s="70" t="s">
        <v>790</v>
      </c>
      <c r="I75" s="70" t="s">
        <v>790</v>
      </c>
      <c r="J75" s="64" t="s">
        <v>797</v>
      </c>
      <c r="K75" s="70" t="s">
        <v>246</v>
      </c>
      <c r="L75" s="70"/>
      <c r="M75" s="70" t="s">
        <v>798</v>
      </c>
      <c r="N75" s="70" t="s">
        <v>743</v>
      </c>
      <c r="O75" s="70" t="s">
        <v>415</v>
      </c>
      <c r="P75" s="70">
        <v>15.0</v>
      </c>
      <c r="Q75" s="64"/>
      <c r="R75" s="64"/>
      <c r="S75" s="64" t="s">
        <v>794</v>
      </c>
      <c r="T75" s="76" t="s">
        <v>799</v>
      </c>
      <c r="U75" s="70" t="s">
        <v>174</v>
      </c>
      <c r="V75" s="76" t="s">
        <v>800</v>
      </c>
      <c r="W75" s="70" t="s">
        <v>174</v>
      </c>
      <c r="X75" s="70">
        <v>9.0</v>
      </c>
      <c r="Y75" s="70">
        <v>41.0</v>
      </c>
      <c r="Z75" s="70">
        <f t="shared" si="147"/>
        <v>32</v>
      </c>
      <c r="AA75" s="72">
        <f t="shared" si="148"/>
        <v>3.555555556</v>
      </c>
      <c r="AB75" s="70">
        <v>59.0</v>
      </c>
      <c r="AC75" s="70">
        <v>73.0</v>
      </c>
      <c r="AD75" s="70">
        <f t="shared" si="149"/>
        <v>14</v>
      </c>
      <c r="AE75" s="72">
        <f t="shared" si="150"/>
        <v>0.2372881356</v>
      </c>
      <c r="AF75" s="70">
        <v>88.0</v>
      </c>
      <c r="AG75" s="70">
        <v>90.0</v>
      </c>
      <c r="AH75" s="70">
        <f t="shared" si="151"/>
        <v>2</v>
      </c>
      <c r="AI75" s="72">
        <f t="shared" si="152"/>
        <v>0.02272727273</v>
      </c>
      <c r="AJ75" s="70">
        <v>61.0</v>
      </c>
      <c r="AK75" s="70">
        <v>72.0</v>
      </c>
      <c r="AL75" s="70">
        <f t="shared" si="153"/>
        <v>11</v>
      </c>
      <c r="AM75" s="72">
        <f t="shared" si="154"/>
        <v>0.1803278689</v>
      </c>
      <c r="AN75" s="70">
        <v>75.0</v>
      </c>
      <c r="AO75" s="70">
        <v>81.0</v>
      </c>
      <c r="AP75" s="70">
        <f t="shared" si="155"/>
        <v>6</v>
      </c>
      <c r="AQ75" s="72">
        <f t="shared" si="156"/>
        <v>0.08</v>
      </c>
      <c r="AR75" s="70">
        <v>71.0</v>
      </c>
      <c r="AS75" s="70">
        <v>80.0</v>
      </c>
      <c r="AT75" s="70">
        <f t="shared" si="157"/>
        <v>9</v>
      </c>
      <c r="AU75" s="72">
        <f t="shared" si="158"/>
        <v>0.1267605634</v>
      </c>
      <c r="AV75" s="70"/>
      <c r="AW75" s="70"/>
      <c r="AX75" s="70"/>
      <c r="AY75" s="70"/>
      <c r="AZ75" s="70">
        <v>74.0</v>
      </c>
      <c r="BA75" s="70">
        <v>80.0</v>
      </c>
      <c r="BB75" s="70">
        <f t="shared" si="159"/>
        <v>6</v>
      </c>
      <c r="BC75" s="70">
        <v>33.8</v>
      </c>
      <c r="BD75" s="74">
        <v>0.837</v>
      </c>
      <c r="BE75" s="70"/>
      <c r="BF75" s="72">
        <v>0.88</v>
      </c>
      <c r="BG75" s="70">
        <v>5.25</v>
      </c>
      <c r="BH75" s="70"/>
      <c r="BI75" s="72">
        <v>0.8</v>
      </c>
      <c r="BJ75" s="70">
        <v>3.21</v>
      </c>
      <c r="BK75" s="75">
        <f>(BL75*100)/(100+30)</f>
        <v>2.384615385</v>
      </c>
      <c r="BL75" s="70">
        <v>3.1</v>
      </c>
      <c r="BM75" s="72">
        <v>0.3</v>
      </c>
      <c r="BN75" s="64">
        <f t="shared" si="93"/>
        <v>46.5</v>
      </c>
      <c r="BO75" s="64"/>
      <c r="BP75" s="64"/>
      <c r="BQ75" s="64"/>
      <c r="BR75" s="64"/>
      <c r="BS75" s="64" t="s">
        <v>252</v>
      </c>
      <c r="BT75" s="70">
        <v>1.0</v>
      </c>
      <c r="BU75" s="70">
        <v>1.0</v>
      </c>
      <c r="BV75" s="64" t="s">
        <v>253</v>
      </c>
      <c r="BW75" s="65"/>
      <c r="BX75" s="64"/>
      <c r="BY75" s="64" t="s">
        <v>269</v>
      </c>
      <c r="BZ75" s="64" t="s">
        <v>150</v>
      </c>
      <c r="CA75" s="66" t="s">
        <v>270</v>
      </c>
      <c r="CB75" s="66" t="s">
        <v>271</v>
      </c>
      <c r="CC75" s="66" t="s">
        <v>255</v>
      </c>
    </row>
    <row r="76" ht="15.75" customHeight="1">
      <c r="A76" s="67">
        <v>2021.0</v>
      </c>
      <c r="B76" s="70" t="s">
        <v>726</v>
      </c>
      <c r="C76" s="70" t="s">
        <v>737</v>
      </c>
      <c r="D76" s="70"/>
      <c r="E76" s="70" t="s">
        <v>738</v>
      </c>
      <c r="F76" s="70" t="s">
        <v>789</v>
      </c>
      <c r="G76" s="70" t="s">
        <v>789</v>
      </c>
      <c r="H76" s="70" t="s">
        <v>790</v>
      </c>
      <c r="I76" s="70" t="s">
        <v>790</v>
      </c>
      <c r="J76" s="64" t="s">
        <v>801</v>
      </c>
      <c r="K76" s="70" t="s">
        <v>246</v>
      </c>
      <c r="L76" s="70"/>
      <c r="M76" s="70" t="s">
        <v>802</v>
      </c>
      <c r="N76" s="70" t="s">
        <v>743</v>
      </c>
      <c r="O76" s="70" t="s">
        <v>405</v>
      </c>
      <c r="P76" s="70">
        <v>105.0</v>
      </c>
      <c r="Q76" s="64"/>
      <c r="R76" s="64"/>
      <c r="S76" s="64" t="s">
        <v>803</v>
      </c>
      <c r="T76" s="79"/>
      <c r="U76" s="70"/>
      <c r="V76" s="76" t="s">
        <v>804</v>
      </c>
      <c r="W76" s="70" t="s">
        <v>174</v>
      </c>
      <c r="X76" s="70">
        <v>20.0</v>
      </c>
      <c r="Y76" s="70">
        <v>26.0</v>
      </c>
      <c r="Z76" s="70">
        <f t="shared" si="147"/>
        <v>6</v>
      </c>
      <c r="AA76" s="72">
        <f t="shared" si="148"/>
        <v>0.3</v>
      </c>
      <c r="AB76" s="70">
        <v>40.0</v>
      </c>
      <c r="AC76" s="70">
        <v>48.0</v>
      </c>
      <c r="AD76" s="70">
        <f t="shared" si="149"/>
        <v>8</v>
      </c>
      <c r="AE76" s="72">
        <f t="shared" si="150"/>
        <v>0.2</v>
      </c>
      <c r="AF76" s="70">
        <v>84.0</v>
      </c>
      <c r="AG76" s="70">
        <v>86.0</v>
      </c>
      <c r="AH76" s="70">
        <f t="shared" si="151"/>
        <v>2</v>
      </c>
      <c r="AI76" s="72">
        <f t="shared" si="152"/>
        <v>0.02380952381</v>
      </c>
      <c r="AJ76" s="70"/>
      <c r="AK76" s="70">
        <v>76.0</v>
      </c>
      <c r="AL76" s="70">
        <f t="shared" si="153"/>
        <v>76</v>
      </c>
      <c r="AM76" s="72"/>
      <c r="AN76" s="70">
        <v>82.0</v>
      </c>
      <c r="AO76" s="70">
        <v>84.0</v>
      </c>
      <c r="AP76" s="70">
        <f t="shared" si="155"/>
        <v>2</v>
      </c>
      <c r="AQ76" s="72">
        <f t="shared" si="156"/>
        <v>0.0243902439</v>
      </c>
      <c r="AR76" s="70">
        <v>84.0</v>
      </c>
      <c r="AS76" s="70">
        <v>86.0</v>
      </c>
      <c r="AT76" s="70">
        <f t="shared" si="157"/>
        <v>2</v>
      </c>
      <c r="AU76" s="72">
        <f t="shared" si="158"/>
        <v>0.02380952381</v>
      </c>
      <c r="AV76" s="70"/>
      <c r="AW76" s="70"/>
      <c r="AX76" s="70"/>
      <c r="AY76" s="70"/>
      <c r="AZ76" s="70"/>
      <c r="BA76" s="70">
        <v>86.0</v>
      </c>
      <c r="BB76" s="70">
        <f t="shared" si="159"/>
        <v>86</v>
      </c>
      <c r="BC76" s="70">
        <v>34.3</v>
      </c>
      <c r="BD76" s="74">
        <v>0.813</v>
      </c>
      <c r="BE76" s="70"/>
      <c r="BF76" s="72">
        <v>0.84</v>
      </c>
      <c r="BG76" s="70">
        <v>5.19</v>
      </c>
      <c r="BH76" s="70"/>
      <c r="BI76" s="72">
        <v>0.78</v>
      </c>
      <c r="BJ76" s="70">
        <v>3.39</v>
      </c>
      <c r="BK76" s="75">
        <f>(BL76*100)/(100+39)</f>
        <v>1.654676259</v>
      </c>
      <c r="BL76" s="70">
        <v>2.3</v>
      </c>
      <c r="BM76" s="72">
        <v>0.39</v>
      </c>
      <c r="BN76" s="64">
        <f t="shared" si="93"/>
        <v>241.5</v>
      </c>
      <c r="BO76" s="64"/>
      <c r="BP76" s="64"/>
      <c r="BQ76" s="64"/>
      <c r="BR76" s="64"/>
      <c r="BS76" s="64" t="s">
        <v>252</v>
      </c>
      <c r="BT76" s="70">
        <v>1.0</v>
      </c>
      <c r="BU76" s="70">
        <v>1.0</v>
      </c>
      <c r="BV76" s="64" t="s">
        <v>253</v>
      </c>
      <c r="BW76" s="65"/>
      <c r="BX76" s="64"/>
      <c r="BY76" s="64" t="s">
        <v>428</v>
      </c>
      <c r="BZ76" s="64" t="s">
        <v>429</v>
      </c>
      <c r="CA76" s="66" t="s">
        <v>305</v>
      </c>
      <c r="CB76" s="66" t="s">
        <v>271</v>
      </c>
      <c r="CC76" s="66" t="s">
        <v>255</v>
      </c>
    </row>
    <row r="77" ht="15.75" customHeight="1">
      <c r="A77" s="67">
        <v>2021.0</v>
      </c>
      <c r="B77" s="70" t="s">
        <v>726</v>
      </c>
      <c r="C77" s="70" t="s">
        <v>737</v>
      </c>
      <c r="D77" s="70"/>
      <c r="E77" s="70" t="s">
        <v>738</v>
      </c>
      <c r="F77" s="70" t="s">
        <v>739</v>
      </c>
      <c r="G77" s="70" t="s">
        <v>739</v>
      </c>
      <c r="H77" s="70" t="s">
        <v>805</v>
      </c>
      <c r="I77" s="70" t="s">
        <v>805</v>
      </c>
      <c r="J77" s="64" t="s">
        <v>806</v>
      </c>
      <c r="K77" s="70" t="s">
        <v>246</v>
      </c>
      <c r="L77" s="70"/>
      <c r="M77" s="70" t="s">
        <v>807</v>
      </c>
      <c r="N77" s="70" t="s">
        <v>743</v>
      </c>
      <c r="O77" s="70" t="s">
        <v>264</v>
      </c>
      <c r="P77" s="70">
        <v>19.0</v>
      </c>
      <c r="Q77" s="64"/>
      <c r="R77" s="64"/>
      <c r="S77" s="64" t="s">
        <v>808</v>
      </c>
      <c r="T77" s="64"/>
      <c r="U77" s="70"/>
      <c r="V77" s="76" t="s">
        <v>809</v>
      </c>
      <c r="W77" s="70" t="s">
        <v>174</v>
      </c>
      <c r="X77" s="70"/>
      <c r="Y77" s="70"/>
      <c r="Z77" s="70"/>
      <c r="AA77" s="72"/>
      <c r="AB77" s="70"/>
      <c r="AC77" s="70"/>
      <c r="AD77" s="70"/>
      <c r="AE77" s="72"/>
      <c r="AF77" s="70"/>
      <c r="AG77" s="70"/>
      <c r="AH77" s="70"/>
      <c r="AI77" s="72"/>
      <c r="AJ77" s="70"/>
      <c r="AK77" s="70"/>
      <c r="AL77" s="70"/>
      <c r="AM77" s="72"/>
      <c r="AN77" s="70"/>
      <c r="AO77" s="70"/>
      <c r="AP77" s="70"/>
      <c r="AQ77" s="72"/>
      <c r="AR77" s="70"/>
      <c r="AS77" s="70"/>
      <c r="AT77" s="70"/>
      <c r="AU77" s="72"/>
      <c r="AV77" s="70"/>
      <c r="AW77" s="70"/>
      <c r="AX77" s="70"/>
      <c r="AY77" s="70"/>
      <c r="AZ77" s="70"/>
      <c r="BA77" s="70"/>
      <c r="BB77" s="70"/>
      <c r="BC77" s="70">
        <v>36.1</v>
      </c>
      <c r="BD77" s="74">
        <v>0.866</v>
      </c>
      <c r="BE77" s="70"/>
      <c r="BF77" s="72">
        <v>0.9</v>
      </c>
      <c r="BG77" s="70">
        <v>5.38</v>
      </c>
      <c r="BH77" s="70"/>
      <c r="BI77" s="72">
        <v>0.84</v>
      </c>
      <c r="BJ77" s="70">
        <v>3.66</v>
      </c>
      <c r="BK77" s="75">
        <f>(BL77*100)/(100+31)</f>
        <v>1.221374046</v>
      </c>
      <c r="BL77" s="70">
        <v>1.6</v>
      </c>
      <c r="BM77" s="72">
        <v>0.31</v>
      </c>
      <c r="BN77" s="64">
        <f t="shared" si="93"/>
        <v>30.4</v>
      </c>
      <c r="BO77" s="64"/>
      <c r="BP77" s="64"/>
      <c r="BQ77" s="64"/>
      <c r="BR77" s="64"/>
      <c r="BS77" s="64" t="s">
        <v>252</v>
      </c>
      <c r="BT77" s="70">
        <v>2.0</v>
      </c>
      <c r="BU77" s="70">
        <v>2.0</v>
      </c>
      <c r="BV77" s="64" t="s">
        <v>253</v>
      </c>
      <c r="BW77" s="65"/>
      <c r="BX77" s="64"/>
      <c r="BY77" s="64" t="s">
        <v>254</v>
      </c>
      <c r="BZ77" s="64" t="s">
        <v>254</v>
      </c>
      <c r="CA77" s="64" t="s">
        <v>254</v>
      </c>
      <c r="CB77" s="66" t="s">
        <v>254</v>
      </c>
      <c r="CC77" s="66" t="s">
        <v>255</v>
      </c>
    </row>
    <row r="78" ht="15.75" customHeight="1">
      <c r="A78" s="67">
        <v>2021.0</v>
      </c>
      <c r="B78" s="70" t="s">
        <v>726</v>
      </c>
      <c r="C78" s="70" t="s">
        <v>737</v>
      </c>
      <c r="D78" s="70"/>
      <c r="E78" s="70" t="s">
        <v>738</v>
      </c>
      <c r="F78" s="70" t="s">
        <v>789</v>
      </c>
      <c r="G78" s="70" t="s">
        <v>789</v>
      </c>
      <c r="H78" s="70" t="s">
        <v>790</v>
      </c>
      <c r="I78" s="70" t="s">
        <v>790</v>
      </c>
      <c r="J78" s="64" t="s">
        <v>810</v>
      </c>
      <c r="K78" s="70" t="s">
        <v>246</v>
      </c>
      <c r="L78" s="70"/>
      <c r="M78" s="70" t="s">
        <v>811</v>
      </c>
      <c r="N78" s="70" t="s">
        <v>743</v>
      </c>
      <c r="O78" s="70" t="s">
        <v>812</v>
      </c>
      <c r="P78" s="70">
        <v>132.0</v>
      </c>
      <c r="Q78" s="64"/>
      <c r="R78" s="64"/>
      <c r="S78" s="64" t="s">
        <v>813</v>
      </c>
      <c r="T78" s="79"/>
      <c r="U78" s="70"/>
      <c r="V78" s="71" t="s">
        <v>814</v>
      </c>
      <c r="W78" s="70" t="s">
        <v>174</v>
      </c>
      <c r="X78" s="70">
        <v>18.0</v>
      </c>
      <c r="Y78" s="70">
        <v>28.0</v>
      </c>
      <c r="Z78" s="70">
        <f>Y78-X78</f>
        <v>10</v>
      </c>
      <c r="AA78" s="72">
        <f>(Y78-X78)/X78</f>
        <v>0.5555555556</v>
      </c>
      <c r="AB78" s="70">
        <v>42.0</v>
      </c>
      <c r="AC78" s="70">
        <v>50.0</v>
      </c>
      <c r="AD78" s="70">
        <f>AC78-AB78</f>
        <v>8</v>
      </c>
      <c r="AE78" s="72">
        <f>(AC78-AB78)/AB78</f>
        <v>0.1904761905</v>
      </c>
      <c r="AF78" s="70">
        <v>86.0</v>
      </c>
      <c r="AG78" s="70">
        <v>88.0</v>
      </c>
      <c r="AH78" s="70">
        <f>AG78-AF78</f>
        <v>2</v>
      </c>
      <c r="AI78" s="72">
        <f>(AG78-AF78)/AF78</f>
        <v>0.02325581395</v>
      </c>
      <c r="AJ78" s="70"/>
      <c r="AK78" s="70">
        <v>74.0</v>
      </c>
      <c r="AL78" s="70">
        <f>AK78-AJ78</f>
        <v>74</v>
      </c>
      <c r="AM78" s="72"/>
      <c r="AN78" s="70">
        <v>82.0</v>
      </c>
      <c r="AO78" s="70">
        <v>86.0</v>
      </c>
      <c r="AP78" s="70">
        <f>AO78-AN78</f>
        <v>4</v>
      </c>
      <c r="AQ78" s="72">
        <f>(AO78-AN78)/AN78</f>
        <v>0.0487804878</v>
      </c>
      <c r="AR78" s="70">
        <v>84.0</v>
      </c>
      <c r="AS78" s="70">
        <v>84.0</v>
      </c>
      <c r="AT78" s="70">
        <f>AS78-AR78</f>
        <v>0</v>
      </c>
      <c r="AU78" s="72">
        <f>(AS78-AR78)/AR78</f>
        <v>0</v>
      </c>
      <c r="AV78" s="70"/>
      <c r="AW78" s="70"/>
      <c r="AX78" s="70"/>
      <c r="AY78" s="70"/>
      <c r="AZ78" s="70"/>
      <c r="BA78" s="70">
        <v>86.0</v>
      </c>
      <c r="BB78" s="70">
        <f>BA78-AZ78</f>
        <v>86</v>
      </c>
      <c r="BC78" s="70">
        <v>34.6</v>
      </c>
      <c r="BD78" s="74">
        <v>0.817</v>
      </c>
      <c r="BE78" s="70"/>
      <c r="BF78" s="72">
        <v>0.85</v>
      </c>
      <c r="BG78" s="70">
        <v>5.3</v>
      </c>
      <c r="BH78" s="70"/>
      <c r="BI78" s="72">
        <v>0.79</v>
      </c>
      <c r="BJ78" s="70">
        <v>3.34</v>
      </c>
      <c r="BK78" s="75">
        <f>(BL78*100)/(100+39)</f>
        <v>1.870503597</v>
      </c>
      <c r="BL78" s="70">
        <v>2.6</v>
      </c>
      <c r="BM78" s="72">
        <v>0.39</v>
      </c>
      <c r="BN78" s="64">
        <f t="shared" si="93"/>
        <v>343.2</v>
      </c>
      <c r="BO78" s="64"/>
      <c r="BP78" s="64"/>
      <c r="BQ78" s="64"/>
      <c r="BR78" s="64"/>
      <c r="BS78" s="64" t="s">
        <v>252</v>
      </c>
      <c r="BT78" s="70">
        <v>1.0</v>
      </c>
      <c r="BU78" s="70">
        <v>1.0</v>
      </c>
      <c r="BV78" s="64" t="s">
        <v>253</v>
      </c>
      <c r="BW78" s="65"/>
      <c r="BX78" s="64"/>
      <c r="BY78" s="64" t="s">
        <v>428</v>
      </c>
      <c r="BZ78" s="64" t="s">
        <v>429</v>
      </c>
      <c r="CA78" s="66" t="s">
        <v>305</v>
      </c>
      <c r="CB78" s="66" t="s">
        <v>271</v>
      </c>
      <c r="CC78" s="66" t="s">
        <v>255</v>
      </c>
    </row>
    <row r="79" ht="15.75" customHeight="1">
      <c r="A79" s="67">
        <v>2021.0</v>
      </c>
      <c r="B79" s="70" t="s">
        <v>726</v>
      </c>
      <c r="C79" s="70" t="s">
        <v>737</v>
      </c>
      <c r="D79" s="70"/>
      <c r="E79" s="70" t="s">
        <v>738</v>
      </c>
      <c r="F79" s="70" t="s">
        <v>815</v>
      </c>
      <c r="G79" s="70" t="s">
        <v>815</v>
      </c>
      <c r="H79" s="70" t="s">
        <v>816</v>
      </c>
      <c r="I79" s="70" t="s">
        <v>816</v>
      </c>
      <c r="J79" s="64" t="s">
        <v>817</v>
      </c>
      <c r="K79" s="70" t="s">
        <v>246</v>
      </c>
      <c r="L79" s="70"/>
      <c r="M79" s="70" t="s">
        <v>818</v>
      </c>
      <c r="N79" s="70" t="s">
        <v>819</v>
      </c>
      <c r="O79" s="70" t="s">
        <v>646</v>
      </c>
      <c r="P79" s="70">
        <v>10.0</v>
      </c>
      <c r="Q79" s="64"/>
      <c r="R79" s="64"/>
      <c r="S79" s="64" t="s">
        <v>820</v>
      </c>
      <c r="T79" s="64"/>
      <c r="U79" s="70"/>
      <c r="V79" s="76" t="s">
        <v>821</v>
      </c>
      <c r="W79" s="70" t="s">
        <v>174</v>
      </c>
      <c r="X79" s="70"/>
      <c r="Y79" s="70"/>
      <c r="Z79" s="70"/>
      <c r="AA79" s="72"/>
      <c r="AB79" s="70"/>
      <c r="AC79" s="70"/>
      <c r="AD79" s="70"/>
      <c r="AE79" s="72"/>
      <c r="AF79" s="70"/>
      <c r="AG79" s="70"/>
      <c r="AH79" s="70"/>
      <c r="AI79" s="72"/>
      <c r="AJ79" s="70"/>
      <c r="AK79" s="70"/>
      <c r="AL79" s="70"/>
      <c r="AM79" s="72"/>
      <c r="AN79" s="70"/>
      <c r="AO79" s="70"/>
      <c r="AP79" s="70"/>
      <c r="AQ79" s="72"/>
      <c r="AR79" s="70"/>
      <c r="AS79" s="70"/>
      <c r="AT79" s="70"/>
      <c r="AU79" s="72"/>
      <c r="AV79" s="70"/>
      <c r="AW79" s="70"/>
      <c r="AX79" s="70"/>
      <c r="AY79" s="70"/>
      <c r="AZ79" s="70"/>
      <c r="BA79" s="70"/>
      <c r="BB79" s="70"/>
      <c r="BC79" s="70">
        <v>34.6</v>
      </c>
      <c r="BD79" s="74">
        <v>0.882</v>
      </c>
      <c r="BE79" s="70"/>
      <c r="BF79" s="72">
        <v>0.93</v>
      </c>
      <c r="BG79" s="70">
        <v>5.44</v>
      </c>
      <c r="BH79" s="70"/>
      <c r="BI79" s="72">
        <v>0.83</v>
      </c>
      <c r="BJ79" s="70">
        <v>3.22</v>
      </c>
      <c r="BK79" s="75">
        <f>(BL79*100)/(100+52)</f>
        <v>2.118421053</v>
      </c>
      <c r="BL79" s="70">
        <v>3.22</v>
      </c>
      <c r="BM79" s="72">
        <v>0.52</v>
      </c>
      <c r="BN79" s="64">
        <f t="shared" si="93"/>
        <v>32.2</v>
      </c>
      <c r="BO79" s="64"/>
      <c r="BP79" s="64"/>
      <c r="BQ79" s="64"/>
      <c r="BR79" s="64"/>
      <c r="BS79" s="64" t="s">
        <v>317</v>
      </c>
      <c r="BT79" s="70">
        <v>2.0</v>
      </c>
      <c r="BU79" s="70">
        <v>2.0</v>
      </c>
      <c r="BV79" s="64" t="s">
        <v>253</v>
      </c>
      <c r="BW79" s="65"/>
      <c r="BX79" s="64"/>
      <c r="BY79" s="64" t="s">
        <v>254</v>
      </c>
      <c r="BZ79" s="64" t="s">
        <v>254</v>
      </c>
      <c r="CA79" s="64" t="s">
        <v>254</v>
      </c>
      <c r="CB79" s="66" t="s">
        <v>254</v>
      </c>
      <c r="CC79" s="66" t="s">
        <v>255</v>
      </c>
    </row>
    <row r="80" ht="15.75" customHeight="1">
      <c r="A80" s="67">
        <v>2021.0</v>
      </c>
      <c r="B80" s="70" t="s">
        <v>726</v>
      </c>
      <c r="C80" s="70" t="s">
        <v>737</v>
      </c>
      <c r="D80" s="70"/>
      <c r="E80" s="70" t="s">
        <v>738</v>
      </c>
      <c r="F80" s="70" t="s">
        <v>739</v>
      </c>
      <c r="G80" s="70" t="s">
        <v>739</v>
      </c>
      <c r="H80" s="70" t="s">
        <v>822</v>
      </c>
      <c r="I80" s="70" t="s">
        <v>822</v>
      </c>
      <c r="J80" s="64" t="s">
        <v>823</v>
      </c>
      <c r="K80" s="70" t="s">
        <v>246</v>
      </c>
      <c r="L80" s="70"/>
      <c r="M80" s="70" t="s">
        <v>824</v>
      </c>
      <c r="N80" s="70" t="s">
        <v>743</v>
      </c>
      <c r="O80" s="70" t="s">
        <v>646</v>
      </c>
      <c r="P80" s="70">
        <v>27.0</v>
      </c>
      <c r="Q80" s="64"/>
      <c r="R80" s="64"/>
      <c r="S80" s="64" t="s">
        <v>825</v>
      </c>
      <c r="T80" s="71" t="s">
        <v>826</v>
      </c>
      <c r="U80" s="70" t="s">
        <v>158</v>
      </c>
      <c r="V80" s="71" t="s">
        <v>827</v>
      </c>
      <c r="W80" s="70" t="s">
        <v>174</v>
      </c>
      <c r="X80" s="70">
        <v>17.0</v>
      </c>
      <c r="Y80" s="70">
        <v>43.0</v>
      </c>
      <c r="Z80" s="70">
        <f t="shared" ref="Z80:Z83" si="160">Y80-X80</f>
        <v>26</v>
      </c>
      <c r="AA80" s="72">
        <f t="shared" ref="AA80:AA83" si="161">(Y80-X80)/X80</f>
        <v>1.529411765</v>
      </c>
      <c r="AB80" s="70">
        <v>60.0</v>
      </c>
      <c r="AC80" s="70">
        <v>71.0</v>
      </c>
      <c r="AD80" s="70">
        <f t="shared" ref="AD80:AD83" si="162">AC80-AB80</f>
        <v>11</v>
      </c>
      <c r="AE80" s="72">
        <f t="shared" ref="AE80:AE83" si="163">(AC80-AB80)/AB80</f>
        <v>0.1833333333</v>
      </c>
      <c r="AF80" s="70">
        <v>88.0</v>
      </c>
      <c r="AG80" s="70">
        <v>93.0</v>
      </c>
      <c r="AH80" s="70">
        <f t="shared" ref="AH80:AH83" si="164">AG80-AF80</f>
        <v>5</v>
      </c>
      <c r="AI80" s="72">
        <f t="shared" ref="AI80:AI83" si="165">(AG80-AF80)/AF80</f>
        <v>0.05681818182</v>
      </c>
      <c r="AJ80" s="70">
        <v>47.0</v>
      </c>
      <c r="AK80" s="70">
        <v>57.0</v>
      </c>
      <c r="AL80" s="70">
        <f t="shared" ref="AL80:AL83" si="166">AK80-AJ80</f>
        <v>10</v>
      </c>
      <c r="AM80" s="72">
        <f t="shared" ref="AM80:AM83" si="167">(AK80-AJ80)/AJ80</f>
        <v>0.2127659574</v>
      </c>
      <c r="AN80" s="70">
        <v>79.0</v>
      </c>
      <c r="AO80" s="70">
        <v>83.0</v>
      </c>
      <c r="AP80" s="70">
        <f t="shared" ref="AP80:AP83" si="168">AO80-AN80</f>
        <v>4</v>
      </c>
      <c r="AQ80" s="72">
        <f t="shared" ref="AQ80:AQ83" si="169">(AO80-AN80)/AN80</f>
        <v>0.05063291139</v>
      </c>
      <c r="AR80" s="70">
        <v>79.0</v>
      </c>
      <c r="AS80" s="70">
        <v>85.0</v>
      </c>
      <c r="AT80" s="70">
        <f t="shared" ref="AT80:AT83" si="170">AS80-AR80</f>
        <v>6</v>
      </c>
      <c r="AU80" s="72">
        <f t="shared" ref="AU80:AU83" si="171">(AS80-AR80)/AR80</f>
        <v>0.07594936709</v>
      </c>
      <c r="AV80" s="70"/>
      <c r="AW80" s="70"/>
      <c r="AX80" s="70"/>
      <c r="AY80" s="70"/>
      <c r="AZ80" s="70">
        <v>83.0</v>
      </c>
      <c r="BA80" s="70">
        <v>89.0</v>
      </c>
      <c r="BB80" s="70">
        <f t="shared" ref="BB80:BB83" si="172">BA80-AZ80</f>
        <v>6</v>
      </c>
      <c r="BC80" s="70">
        <v>37.8</v>
      </c>
      <c r="BD80" s="74">
        <v>0.906</v>
      </c>
      <c r="BE80" s="70"/>
      <c r="BF80" s="72">
        <v>0.95</v>
      </c>
      <c r="BG80" s="70">
        <v>6.09</v>
      </c>
      <c r="BH80" s="70"/>
      <c r="BI80" s="72">
        <v>0.87</v>
      </c>
      <c r="BJ80" s="70">
        <v>3.35</v>
      </c>
      <c r="BK80" s="75">
        <f>(BL80*100)/(100+76)</f>
        <v>1.25</v>
      </c>
      <c r="BL80" s="70">
        <v>2.2</v>
      </c>
      <c r="BM80" s="72">
        <v>0.76</v>
      </c>
      <c r="BN80" s="64">
        <f t="shared" si="93"/>
        <v>59.4</v>
      </c>
      <c r="BO80" s="64"/>
      <c r="BP80" s="64"/>
      <c r="BQ80" s="64"/>
      <c r="BR80" s="64"/>
      <c r="BS80" s="64" t="s">
        <v>252</v>
      </c>
      <c r="BT80" s="70">
        <v>2.0</v>
      </c>
      <c r="BU80" s="70">
        <v>2.0</v>
      </c>
      <c r="BV80" s="64" t="s">
        <v>253</v>
      </c>
      <c r="BW80" s="65"/>
      <c r="BX80" s="64"/>
      <c r="BY80" s="64" t="s">
        <v>269</v>
      </c>
      <c r="BZ80" s="64" t="s">
        <v>150</v>
      </c>
      <c r="CA80" s="66" t="s">
        <v>270</v>
      </c>
      <c r="CB80" s="66" t="s">
        <v>271</v>
      </c>
      <c r="CC80" s="66" t="s">
        <v>255</v>
      </c>
    </row>
    <row r="81" ht="15.75" customHeight="1">
      <c r="A81" s="67">
        <v>2021.0</v>
      </c>
      <c r="B81" s="70" t="s">
        <v>726</v>
      </c>
      <c r="C81" s="70" t="s">
        <v>737</v>
      </c>
      <c r="D81" s="70"/>
      <c r="E81" s="70" t="s">
        <v>738</v>
      </c>
      <c r="F81" s="70" t="s">
        <v>789</v>
      </c>
      <c r="G81" s="70" t="s">
        <v>789</v>
      </c>
      <c r="H81" s="70" t="s">
        <v>828</v>
      </c>
      <c r="I81" s="70" t="s">
        <v>828</v>
      </c>
      <c r="J81" s="64" t="s">
        <v>829</v>
      </c>
      <c r="K81" s="70" t="s">
        <v>246</v>
      </c>
      <c r="L81" s="70"/>
      <c r="M81" s="70" t="s">
        <v>830</v>
      </c>
      <c r="N81" s="70" t="s">
        <v>743</v>
      </c>
      <c r="O81" s="70" t="s">
        <v>646</v>
      </c>
      <c r="P81" s="70">
        <v>24.0</v>
      </c>
      <c r="Q81" s="64"/>
      <c r="R81" s="64"/>
      <c r="S81" s="64" t="s">
        <v>831</v>
      </c>
      <c r="T81" s="71" t="s">
        <v>832</v>
      </c>
      <c r="U81" s="70" t="s">
        <v>174</v>
      </c>
      <c r="V81" s="76" t="s">
        <v>833</v>
      </c>
      <c r="W81" s="70" t="s">
        <v>174</v>
      </c>
      <c r="X81" s="70">
        <v>19.0</v>
      </c>
      <c r="Y81" s="70">
        <v>43.0</v>
      </c>
      <c r="Z81" s="70">
        <f t="shared" si="160"/>
        <v>24</v>
      </c>
      <c r="AA81" s="72">
        <f t="shared" si="161"/>
        <v>1.263157895</v>
      </c>
      <c r="AB81" s="70">
        <v>58.0</v>
      </c>
      <c r="AC81" s="70">
        <v>78.0</v>
      </c>
      <c r="AD81" s="70">
        <f t="shared" si="162"/>
        <v>20</v>
      </c>
      <c r="AE81" s="72">
        <f t="shared" si="163"/>
        <v>0.3448275862</v>
      </c>
      <c r="AF81" s="70">
        <v>84.0</v>
      </c>
      <c r="AG81" s="70">
        <v>90.0</v>
      </c>
      <c r="AH81" s="70">
        <f t="shared" si="164"/>
        <v>6</v>
      </c>
      <c r="AI81" s="72">
        <f t="shared" si="165"/>
        <v>0.07142857143</v>
      </c>
      <c r="AJ81" s="70">
        <v>34.0</v>
      </c>
      <c r="AK81" s="70">
        <v>44.0</v>
      </c>
      <c r="AL81" s="70">
        <f t="shared" si="166"/>
        <v>10</v>
      </c>
      <c r="AM81" s="72">
        <f t="shared" si="167"/>
        <v>0.2941176471</v>
      </c>
      <c r="AN81" s="70">
        <v>79.0</v>
      </c>
      <c r="AO81" s="70">
        <v>85.0</v>
      </c>
      <c r="AP81" s="70">
        <f t="shared" si="168"/>
        <v>6</v>
      </c>
      <c r="AQ81" s="72">
        <f t="shared" si="169"/>
        <v>0.07594936709</v>
      </c>
      <c r="AR81" s="70">
        <v>73.0</v>
      </c>
      <c r="AS81" s="70">
        <v>76.0</v>
      </c>
      <c r="AT81" s="70">
        <f t="shared" si="170"/>
        <v>3</v>
      </c>
      <c r="AU81" s="72">
        <f t="shared" si="171"/>
        <v>0.04109589041</v>
      </c>
      <c r="AV81" s="70"/>
      <c r="AW81" s="70"/>
      <c r="AX81" s="70"/>
      <c r="AY81" s="70"/>
      <c r="AZ81" s="70">
        <v>76.0</v>
      </c>
      <c r="BA81" s="70">
        <v>78.0</v>
      </c>
      <c r="BB81" s="70">
        <f t="shared" si="172"/>
        <v>2</v>
      </c>
      <c r="BC81" s="70">
        <v>36.4</v>
      </c>
      <c r="BD81" s="74">
        <v>0.848</v>
      </c>
      <c r="BE81" s="70"/>
      <c r="BF81" s="72">
        <v>0.88</v>
      </c>
      <c r="BG81" s="70">
        <v>5.63</v>
      </c>
      <c r="BH81" s="70"/>
      <c r="BI81" s="72">
        <v>0.81</v>
      </c>
      <c r="BJ81" s="70">
        <v>3.48</v>
      </c>
      <c r="BK81" s="75">
        <f>(BL81*100)/(100+62)</f>
        <v>1.419753086</v>
      </c>
      <c r="BL81" s="70">
        <v>2.3</v>
      </c>
      <c r="BM81" s="72">
        <v>0.62</v>
      </c>
      <c r="BN81" s="64">
        <f t="shared" si="93"/>
        <v>55.2</v>
      </c>
      <c r="BO81" s="64"/>
      <c r="BP81" s="64"/>
      <c r="BQ81" s="64"/>
      <c r="BR81" s="64"/>
      <c r="BS81" s="64" t="s">
        <v>252</v>
      </c>
      <c r="BT81" s="70">
        <v>1.0</v>
      </c>
      <c r="BU81" s="70">
        <v>1.0</v>
      </c>
      <c r="BV81" s="64" t="s">
        <v>253</v>
      </c>
      <c r="BW81" s="65"/>
      <c r="BX81" s="64"/>
      <c r="BY81" s="64" t="s">
        <v>269</v>
      </c>
      <c r="BZ81" s="64" t="s">
        <v>150</v>
      </c>
      <c r="CA81" s="66" t="s">
        <v>270</v>
      </c>
      <c r="CB81" s="66" t="s">
        <v>271</v>
      </c>
      <c r="CC81" s="66" t="s">
        <v>255</v>
      </c>
    </row>
    <row r="82" ht="15.75" customHeight="1">
      <c r="A82" s="67">
        <v>2021.0</v>
      </c>
      <c r="B82" s="70" t="s">
        <v>726</v>
      </c>
      <c r="C82" s="70" t="s">
        <v>737</v>
      </c>
      <c r="D82" s="70"/>
      <c r="E82" s="70" t="s">
        <v>738</v>
      </c>
      <c r="F82" s="70" t="s">
        <v>789</v>
      </c>
      <c r="G82" s="70" t="s">
        <v>789</v>
      </c>
      <c r="H82" s="70" t="s">
        <v>790</v>
      </c>
      <c r="I82" s="70" t="s">
        <v>790</v>
      </c>
      <c r="J82" s="64" t="s">
        <v>834</v>
      </c>
      <c r="K82" s="70" t="s">
        <v>246</v>
      </c>
      <c r="L82" s="70"/>
      <c r="M82" s="70" t="s">
        <v>835</v>
      </c>
      <c r="N82" s="70" t="s">
        <v>743</v>
      </c>
      <c r="O82" s="70" t="s">
        <v>646</v>
      </c>
      <c r="P82" s="70">
        <v>28.0</v>
      </c>
      <c r="Q82" s="64"/>
      <c r="R82" s="64"/>
      <c r="S82" s="64" t="s">
        <v>836</v>
      </c>
      <c r="T82" s="71" t="s">
        <v>837</v>
      </c>
      <c r="U82" s="70" t="s">
        <v>174</v>
      </c>
      <c r="V82" s="76" t="s">
        <v>838</v>
      </c>
      <c r="W82" s="70" t="s">
        <v>174</v>
      </c>
      <c r="X82" s="70">
        <v>17.0</v>
      </c>
      <c r="Y82" s="70">
        <v>39.0</v>
      </c>
      <c r="Z82" s="70">
        <f t="shared" si="160"/>
        <v>22</v>
      </c>
      <c r="AA82" s="72">
        <f t="shared" si="161"/>
        <v>1.294117647</v>
      </c>
      <c r="AB82" s="70">
        <v>52.0</v>
      </c>
      <c r="AC82" s="70">
        <v>83.0</v>
      </c>
      <c r="AD82" s="70">
        <f t="shared" si="162"/>
        <v>31</v>
      </c>
      <c r="AE82" s="72">
        <f t="shared" si="163"/>
        <v>0.5961538462</v>
      </c>
      <c r="AF82" s="70">
        <v>78.0</v>
      </c>
      <c r="AG82" s="70">
        <v>99.0</v>
      </c>
      <c r="AH82" s="70">
        <f t="shared" si="164"/>
        <v>21</v>
      </c>
      <c r="AI82" s="72">
        <f t="shared" si="165"/>
        <v>0.2692307692</v>
      </c>
      <c r="AJ82" s="70">
        <v>49.0</v>
      </c>
      <c r="AK82" s="70">
        <v>80.0</v>
      </c>
      <c r="AL82" s="70">
        <f t="shared" si="166"/>
        <v>31</v>
      </c>
      <c r="AM82" s="72">
        <f t="shared" si="167"/>
        <v>0.6326530612</v>
      </c>
      <c r="AN82" s="70">
        <v>70.0</v>
      </c>
      <c r="AO82" s="70">
        <v>94.0</v>
      </c>
      <c r="AP82" s="70">
        <f t="shared" si="168"/>
        <v>24</v>
      </c>
      <c r="AQ82" s="72">
        <f t="shared" si="169"/>
        <v>0.3428571429</v>
      </c>
      <c r="AR82" s="70">
        <v>88.0</v>
      </c>
      <c r="AS82" s="70">
        <v>89.0</v>
      </c>
      <c r="AT82" s="70">
        <f t="shared" si="170"/>
        <v>1</v>
      </c>
      <c r="AU82" s="72">
        <f t="shared" si="171"/>
        <v>0.01136363636</v>
      </c>
      <c r="AV82" s="70"/>
      <c r="AW82" s="70"/>
      <c r="AX82" s="70"/>
      <c r="AY82" s="70"/>
      <c r="AZ82" s="70">
        <v>87.0</v>
      </c>
      <c r="BA82" s="70">
        <v>89.0</v>
      </c>
      <c r="BB82" s="70">
        <f t="shared" si="172"/>
        <v>2</v>
      </c>
      <c r="BC82" s="70">
        <v>34.9</v>
      </c>
      <c r="BD82" s="74">
        <v>0.871</v>
      </c>
      <c r="BE82" s="70"/>
      <c r="BF82" s="72">
        <v>0.92</v>
      </c>
      <c r="BG82" s="70">
        <v>5.2</v>
      </c>
      <c r="BH82" s="70"/>
      <c r="BI82" s="72">
        <v>0.82</v>
      </c>
      <c r="BJ82" s="70">
        <v>3.52</v>
      </c>
      <c r="BK82" s="75">
        <f>(BL82*100)/(100+49)</f>
        <v>1.543624161</v>
      </c>
      <c r="BL82" s="70">
        <v>2.3</v>
      </c>
      <c r="BM82" s="72">
        <v>0.49</v>
      </c>
      <c r="BN82" s="64">
        <f t="shared" si="93"/>
        <v>64.4</v>
      </c>
      <c r="BO82" s="64"/>
      <c r="BP82" s="64"/>
      <c r="BQ82" s="64"/>
      <c r="BR82" s="64"/>
      <c r="BS82" s="64" t="s">
        <v>252</v>
      </c>
      <c r="BT82" s="70">
        <v>1.0</v>
      </c>
      <c r="BU82" s="70">
        <v>1.0</v>
      </c>
      <c r="BV82" s="64" t="s">
        <v>253</v>
      </c>
      <c r="BW82" s="65"/>
      <c r="BX82" s="64"/>
      <c r="BY82" s="64" t="s">
        <v>269</v>
      </c>
      <c r="BZ82" s="64" t="s">
        <v>150</v>
      </c>
      <c r="CA82" s="66" t="s">
        <v>270</v>
      </c>
      <c r="CB82" s="66" t="s">
        <v>271</v>
      </c>
      <c r="CC82" s="66" t="s">
        <v>255</v>
      </c>
    </row>
    <row r="83" ht="15.75" customHeight="1">
      <c r="A83" s="67">
        <v>2021.0</v>
      </c>
      <c r="B83" s="70" t="s">
        <v>726</v>
      </c>
      <c r="C83" s="70" t="s">
        <v>737</v>
      </c>
      <c r="D83" s="70"/>
      <c r="E83" s="70" t="s">
        <v>738</v>
      </c>
      <c r="F83" s="70" t="s">
        <v>789</v>
      </c>
      <c r="G83" s="70" t="s">
        <v>789</v>
      </c>
      <c r="H83" s="70" t="s">
        <v>839</v>
      </c>
      <c r="I83" s="70" t="s">
        <v>839</v>
      </c>
      <c r="J83" s="64" t="s">
        <v>840</v>
      </c>
      <c r="K83" s="70" t="s">
        <v>246</v>
      </c>
      <c r="L83" s="70"/>
      <c r="M83" s="70" t="s">
        <v>841</v>
      </c>
      <c r="N83" s="70" t="s">
        <v>743</v>
      </c>
      <c r="O83" s="70" t="s">
        <v>425</v>
      </c>
      <c r="P83" s="70">
        <v>28.0</v>
      </c>
      <c r="Q83" s="64"/>
      <c r="R83" s="64"/>
      <c r="S83" s="64" t="s">
        <v>842</v>
      </c>
      <c r="T83" s="76" t="s">
        <v>843</v>
      </c>
      <c r="U83" s="70" t="s">
        <v>174</v>
      </c>
      <c r="V83" s="71" t="s">
        <v>844</v>
      </c>
      <c r="W83" s="70" t="s">
        <v>174</v>
      </c>
      <c r="X83" s="70">
        <v>13.0</v>
      </c>
      <c r="Y83" s="70">
        <v>18.0</v>
      </c>
      <c r="Z83" s="70">
        <f t="shared" si="160"/>
        <v>5</v>
      </c>
      <c r="AA83" s="72">
        <f t="shared" si="161"/>
        <v>0.3846153846</v>
      </c>
      <c r="AB83" s="70">
        <v>39.0</v>
      </c>
      <c r="AC83" s="70">
        <v>57.0</v>
      </c>
      <c r="AD83" s="70">
        <f t="shared" si="162"/>
        <v>18</v>
      </c>
      <c r="AE83" s="72">
        <f t="shared" si="163"/>
        <v>0.4615384615</v>
      </c>
      <c r="AF83" s="70">
        <v>79.0</v>
      </c>
      <c r="AG83" s="70">
        <v>88.0</v>
      </c>
      <c r="AH83" s="70">
        <f t="shared" si="164"/>
        <v>9</v>
      </c>
      <c r="AI83" s="72">
        <f t="shared" si="165"/>
        <v>0.1139240506</v>
      </c>
      <c r="AJ83" s="70">
        <v>63.0</v>
      </c>
      <c r="AK83" s="70">
        <v>67.0</v>
      </c>
      <c r="AL83" s="70">
        <f t="shared" si="166"/>
        <v>4</v>
      </c>
      <c r="AM83" s="72">
        <f t="shared" si="167"/>
        <v>0.06349206349</v>
      </c>
      <c r="AN83" s="70">
        <v>73.0</v>
      </c>
      <c r="AO83" s="70">
        <v>81.0</v>
      </c>
      <c r="AP83" s="70">
        <f t="shared" si="168"/>
        <v>8</v>
      </c>
      <c r="AQ83" s="72">
        <f t="shared" si="169"/>
        <v>0.1095890411</v>
      </c>
      <c r="AR83" s="70">
        <v>78.0</v>
      </c>
      <c r="AS83" s="70">
        <v>86.0</v>
      </c>
      <c r="AT83" s="70">
        <f t="shared" si="170"/>
        <v>8</v>
      </c>
      <c r="AU83" s="72">
        <f t="shared" si="171"/>
        <v>0.1025641026</v>
      </c>
      <c r="AV83" s="70"/>
      <c r="AW83" s="70"/>
      <c r="AX83" s="70"/>
      <c r="AY83" s="70"/>
      <c r="AZ83" s="70">
        <v>76.0</v>
      </c>
      <c r="BA83" s="70">
        <v>80.0</v>
      </c>
      <c r="BB83" s="70">
        <f t="shared" si="172"/>
        <v>4</v>
      </c>
      <c r="BC83" s="70"/>
      <c r="BD83" s="68"/>
      <c r="BE83" s="70"/>
      <c r="BF83" s="72">
        <v>0.91</v>
      </c>
      <c r="BG83" s="70">
        <v>5.65</v>
      </c>
      <c r="BH83" s="70"/>
      <c r="BI83" s="72">
        <v>0.82</v>
      </c>
      <c r="BJ83" s="70">
        <v>3.21</v>
      </c>
      <c r="BK83" s="75">
        <f>(BL83*100)/(100+30)</f>
        <v>1.615384615</v>
      </c>
      <c r="BL83" s="70">
        <v>2.1</v>
      </c>
      <c r="BM83" s="72">
        <v>0.3</v>
      </c>
      <c r="BN83" s="64">
        <f t="shared" si="93"/>
        <v>58.8</v>
      </c>
      <c r="BO83" s="64"/>
      <c r="BP83" s="64"/>
      <c r="BQ83" s="64"/>
      <c r="BR83" s="64"/>
      <c r="BS83" s="64" t="s">
        <v>252</v>
      </c>
      <c r="BT83" s="70">
        <v>1.0</v>
      </c>
      <c r="BU83" s="70">
        <v>1.0</v>
      </c>
      <c r="BV83" s="64" t="s">
        <v>253</v>
      </c>
      <c r="BW83" s="65"/>
      <c r="BX83" s="64"/>
      <c r="BY83" s="64" t="s">
        <v>269</v>
      </c>
      <c r="BZ83" s="64" t="s">
        <v>150</v>
      </c>
      <c r="CA83" s="66" t="s">
        <v>270</v>
      </c>
      <c r="CB83" s="66" t="s">
        <v>271</v>
      </c>
      <c r="CC83" s="66" t="s">
        <v>255</v>
      </c>
    </row>
    <row r="84" ht="15.75" customHeight="1">
      <c r="A84" s="67">
        <v>2021.0</v>
      </c>
      <c r="B84" s="70" t="s">
        <v>726</v>
      </c>
      <c r="C84" s="70" t="s">
        <v>737</v>
      </c>
      <c r="D84" s="70"/>
      <c r="E84" s="70" t="s">
        <v>738</v>
      </c>
      <c r="F84" s="70" t="s">
        <v>739</v>
      </c>
      <c r="G84" s="70" t="s">
        <v>739</v>
      </c>
      <c r="H84" s="70" t="s">
        <v>845</v>
      </c>
      <c r="I84" s="70" t="s">
        <v>845</v>
      </c>
      <c r="J84" s="64" t="s">
        <v>846</v>
      </c>
      <c r="K84" s="70" t="s">
        <v>246</v>
      </c>
      <c r="L84" s="70"/>
      <c r="M84" s="70" t="s">
        <v>847</v>
      </c>
      <c r="N84" s="70" t="s">
        <v>743</v>
      </c>
      <c r="O84" s="70" t="s">
        <v>425</v>
      </c>
      <c r="P84" s="70">
        <v>26.0</v>
      </c>
      <c r="Q84" s="64"/>
      <c r="R84" s="64"/>
      <c r="S84" s="64" t="s">
        <v>848</v>
      </c>
      <c r="T84" s="64"/>
      <c r="U84" s="70"/>
      <c r="V84" s="71" t="s">
        <v>849</v>
      </c>
      <c r="W84" s="70" t="s">
        <v>174</v>
      </c>
      <c r="X84" s="70"/>
      <c r="Y84" s="70"/>
      <c r="Z84" s="70"/>
      <c r="AA84" s="72"/>
      <c r="AB84" s="70"/>
      <c r="AC84" s="70"/>
      <c r="AD84" s="70"/>
      <c r="AE84" s="72"/>
      <c r="AF84" s="70"/>
      <c r="AG84" s="70"/>
      <c r="AH84" s="70"/>
      <c r="AI84" s="72"/>
      <c r="AJ84" s="70"/>
      <c r="AK84" s="70"/>
      <c r="AL84" s="70"/>
      <c r="AM84" s="72"/>
      <c r="AN84" s="70"/>
      <c r="AO84" s="70"/>
      <c r="AP84" s="70"/>
      <c r="AQ84" s="72"/>
      <c r="AR84" s="70"/>
      <c r="AS84" s="70"/>
      <c r="AT84" s="70"/>
      <c r="AU84" s="72"/>
      <c r="AV84" s="70"/>
      <c r="AW84" s="70"/>
      <c r="AX84" s="70"/>
      <c r="AY84" s="70"/>
      <c r="AZ84" s="70"/>
      <c r="BA84" s="70"/>
      <c r="BB84" s="70"/>
      <c r="BC84" s="70">
        <v>37.2</v>
      </c>
      <c r="BD84" s="74">
        <v>0.864</v>
      </c>
      <c r="BE84" s="70"/>
      <c r="BF84" s="72">
        <v>0.91</v>
      </c>
      <c r="BG84" s="70">
        <v>6.0</v>
      </c>
      <c r="BH84" s="70"/>
      <c r="BI84" s="72">
        <v>0.81</v>
      </c>
      <c r="BJ84" s="70">
        <v>3.29</v>
      </c>
      <c r="BK84" s="75">
        <f>(BL84*100)/(100+68)</f>
        <v>1.30952381</v>
      </c>
      <c r="BL84" s="70">
        <v>2.2</v>
      </c>
      <c r="BM84" s="72">
        <v>0.68</v>
      </c>
      <c r="BN84" s="64">
        <f t="shared" si="93"/>
        <v>57.2</v>
      </c>
      <c r="BO84" s="64"/>
      <c r="BP84" s="64"/>
      <c r="BQ84" s="64"/>
      <c r="BR84" s="64"/>
      <c r="BS84" s="64" t="s">
        <v>252</v>
      </c>
      <c r="BT84" s="70">
        <v>1.0</v>
      </c>
      <c r="BU84" s="70">
        <v>3.0</v>
      </c>
      <c r="BV84" s="64" t="s">
        <v>253</v>
      </c>
      <c r="BW84" s="65"/>
      <c r="BX84" s="64"/>
      <c r="BY84" s="64" t="s">
        <v>254</v>
      </c>
      <c r="BZ84" s="64" t="s">
        <v>254</v>
      </c>
      <c r="CA84" s="64" t="s">
        <v>254</v>
      </c>
      <c r="CB84" s="66" t="s">
        <v>254</v>
      </c>
      <c r="CC84" s="66" t="s">
        <v>255</v>
      </c>
    </row>
    <row r="85" ht="15.75" customHeight="1">
      <c r="A85" s="67">
        <v>2021.0</v>
      </c>
      <c r="B85" s="70" t="s">
        <v>726</v>
      </c>
      <c r="C85" s="70" t="s">
        <v>737</v>
      </c>
      <c r="D85" s="70"/>
      <c r="E85" s="70" t="s">
        <v>738</v>
      </c>
      <c r="F85" s="70" t="s">
        <v>815</v>
      </c>
      <c r="G85" s="70" t="s">
        <v>815</v>
      </c>
      <c r="H85" s="70" t="s">
        <v>816</v>
      </c>
      <c r="I85" s="70" t="s">
        <v>816</v>
      </c>
      <c r="J85" s="64" t="s">
        <v>850</v>
      </c>
      <c r="K85" s="70" t="s">
        <v>246</v>
      </c>
      <c r="L85" s="70"/>
      <c r="M85" s="70" t="s">
        <v>851</v>
      </c>
      <c r="N85" s="70" t="s">
        <v>819</v>
      </c>
      <c r="O85" s="70" t="s">
        <v>852</v>
      </c>
      <c r="P85" s="70">
        <v>20.0</v>
      </c>
      <c r="Q85" s="64"/>
      <c r="R85" s="64"/>
      <c r="S85" s="64" t="s">
        <v>794</v>
      </c>
      <c r="T85" s="71" t="s">
        <v>853</v>
      </c>
      <c r="U85" s="70" t="s">
        <v>174</v>
      </c>
      <c r="V85" s="71" t="s">
        <v>854</v>
      </c>
      <c r="W85" s="70" t="s">
        <v>174</v>
      </c>
      <c r="X85" s="70">
        <v>7.0</v>
      </c>
      <c r="Y85" s="70">
        <v>38.0</v>
      </c>
      <c r="Z85" s="70">
        <f t="shared" ref="Z85:Z87" si="173">Y85-X85</f>
        <v>31</v>
      </c>
      <c r="AA85" s="72">
        <f t="shared" ref="AA85:AA87" si="174">(Y85-X85)/X85</f>
        <v>4.428571429</v>
      </c>
      <c r="AB85" s="70">
        <v>45.0</v>
      </c>
      <c r="AC85" s="70">
        <v>69.0</v>
      </c>
      <c r="AD85" s="70">
        <f t="shared" ref="AD85:AD87" si="175">AC85-AB85</f>
        <v>24</v>
      </c>
      <c r="AE85" s="72">
        <f t="shared" ref="AE85:AE87" si="176">(AC85-AB85)/AB85</f>
        <v>0.5333333333</v>
      </c>
      <c r="AF85" s="70">
        <v>91.0</v>
      </c>
      <c r="AG85" s="70">
        <v>94.0</v>
      </c>
      <c r="AH85" s="70">
        <f t="shared" ref="AH85:AH87" si="177">AG85-AF85</f>
        <v>3</v>
      </c>
      <c r="AI85" s="72">
        <f t="shared" ref="AI85:AI87" si="178">(AG85-AF85)/AF85</f>
        <v>0.03296703297</v>
      </c>
      <c r="AJ85" s="70">
        <v>32.0</v>
      </c>
      <c r="AK85" s="70">
        <v>52.0</v>
      </c>
      <c r="AL85" s="70">
        <f t="shared" ref="AL85:AL87" si="179">AK85-AJ85</f>
        <v>20</v>
      </c>
      <c r="AM85" s="72">
        <f t="shared" ref="AM85:AM87" si="180">(AK85-AJ85)/AJ85</f>
        <v>0.625</v>
      </c>
      <c r="AN85" s="70">
        <v>82.0</v>
      </c>
      <c r="AO85" s="70">
        <v>83.0</v>
      </c>
      <c r="AP85" s="70">
        <f t="shared" ref="AP85:AP87" si="181">AO85-AN85</f>
        <v>1</v>
      </c>
      <c r="AQ85" s="72">
        <f t="shared" ref="AQ85:AQ87" si="182">(AO85-AN85)/AN85</f>
        <v>0.01219512195</v>
      </c>
      <c r="AR85" s="70">
        <v>76.0</v>
      </c>
      <c r="AS85" s="70">
        <v>78.0</v>
      </c>
      <c r="AT85" s="70">
        <f t="shared" ref="AT85:AT87" si="183">AS85-AR85</f>
        <v>2</v>
      </c>
      <c r="AU85" s="72">
        <f t="shared" ref="AU85:AU87" si="184">(AS85-AR85)/AR85</f>
        <v>0.02631578947</v>
      </c>
      <c r="AV85" s="70"/>
      <c r="AW85" s="70"/>
      <c r="AX85" s="70"/>
      <c r="AY85" s="70"/>
      <c r="AZ85" s="70">
        <v>76.0</v>
      </c>
      <c r="BA85" s="70">
        <v>79.0</v>
      </c>
      <c r="BB85" s="70">
        <f t="shared" ref="BB85:BB87" si="185">BA85-AZ85</f>
        <v>3</v>
      </c>
      <c r="BC85" s="70">
        <v>34.6</v>
      </c>
      <c r="BD85" s="74">
        <v>0.882</v>
      </c>
      <c r="BE85" s="70"/>
      <c r="BF85" s="72">
        <v>0.93</v>
      </c>
      <c r="BG85" s="70">
        <v>5.44</v>
      </c>
      <c r="BH85" s="70"/>
      <c r="BI85" s="72">
        <v>0.83</v>
      </c>
      <c r="BJ85" s="70">
        <v>3.22</v>
      </c>
      <c r="BK85" s="75">
        <f>(BL85*100)/(100+42)</f>
        <v>2.183098592</v>
      </c>
      <c r="BL85" s="70">
        <v>3.1</v>
      </c>
      <c r="BM85" s="72">
        <v>0.42</v>
      </c>
      <c r="BN85" s="64">
        <f t="shared" si="93"/>
        <v>62</v>
      </c>
      <c r="BO85" s="64"/>
      <c r="BP85" s="64"/>
      <c r="BQ85" s="64"/>
      <c r="BR85" s="64"/>
      <c r="BS85" s="64" t="s">
        <v>317</v>
      </c>
      <c r="BT85" s="70">
        <v>2.0</v>
      </c>
      <c r="BU85" s="70">
        <v>2.0</v>
      </c>
      <c r="BV85" s="64" t="s">
        <v>253</v>
      </c>
      <c r="BW85" s="65"/>
      <c r="BX85" s="64"/>
      <c r="BY85" s="64" t="s">
        <v>269</v>
      </c>
      <c r="BZ85" s="64" t="s">
        <v>150</v>
      </c>
      <c r="CA85" s="66" t="s">
        <v>270</v>
      </c>
      <c r="CB85" s="66" t="s">
        <v>271</v>
      </c>
      <c r="CC85" s="66" t="s">
        <v>255</v>
      </c>
    </row>
    <row r="86" ht="15.75" customHeight="1">
      <c r="A86" s="67">
        <v>2021.0</v>
      </c>
      <c r="B86" s="70" t="s">
        <v>726</v>
      </c>
      <c r="C86" s="70" t="s">
        <v>727</v>
      </c>
      <c r="D86" s="70"/>
      <c r="E86" s="70" t="s">
        <v>728</v>
      </c>
      <c r="F86" s="70" t="s">
        <v>729</v>
      </c>
      <c r="G86" s="70" t="s">
        <v>729</v>
      </c>
      <c r="H86" s="70" t="s">
        <v>730</v>
      </c>
      <c r="I86" s="70" t="s">
        <v>730</v>
      </c>
      <c r="J86" s="64" t="s">
        <v>855</v>
      </c>
      <c r="K86" s="70" t="s">
        <v>246</v>
      </c>
      <c r="L86" s="70"/>
      <c r="M86" s="70" t="s">
        <v>856</v>
      </c>
      <c r="N86" s="70" t="s">
        <v>857</v>
      </c>
      <c r="O86" s="70" t="s">
        <v>447</v>
      </c>
      <c r="P86" s="70">
        <v>27.0</v>
      </c>
      <c r="Q86" s="70"/>
      <c r="R86" s="70"/>
      <c r="S86" s="70" t="s">
        <v>858</v>
      </c>
      <c r="T86" s="71" t="s">
        <v>859</v>
      </c>
      <c r="U86" s="70" t="s">
        <v>158</v>
      </c>
      <c r="V86" s="71" t="s">
        <v>860</v>
      </c>
      <c r="W86" s="70" t="s">
        <v>174</v>
      </c>
      <c r="X86" s="70">
        <v>35.0</v>
      </c>
      <c r="Y86" s="70">
        <v>58.0</v>
      </c>
      <c r="Z86" s="70">
        <f t="shared" si="173"/>
        <v>23</v>
      </c>
      <c r="AA86" s="72">
        <f t="shared" si="174"/>
        <v>0.6571428571</v>
      </c>
      <c r="AB86" s="70">
        <v>65.0</v>
      </c>
      <c r="AC86" s="70">
        <v>79.0</v>
      </c>
      <c r="AD86" s="70">
        <f t="shared" si="175"/>
        <v>14</v>
      </c>
      <c r="AE86" s="72">
        <f t="shared" si="176"/>
        <v>0.2153846154</v>
      </c>
      <c r="AF86" s="70">
        <v>86.0</v>
      </c>
      <c r="AG86" s="70">
        <v>96.0</v>
      </c>
      <c r="AH86" s="70">
        <f t="shared" si="177"/>
        <v>10</v>
      </c>
      <c r="AI86" s="72">
        <f t="shared" si="178"/>
        <v>0.1162790698</v>
      </c>
      <c r="AJ86" s="70">
        <v>37.0</v>
      </c>
      <c r="AK86" s="70">
        <v>57.0</v>
      </c>
      <c r="AL86" s="70">
        <f t="shared" si="179"/>
        <v>20</v>
      </c>
      <c r="AM86" s="72">
        <f t="shared" si="180"/>
        <v>0.5405405405</v>
      </c>
      <c r="AN86" s="70">
        <v>79.0</v>
      </c>
      <c r="AO86" s="70">
        <v>89.0</v>
      </c>
      <c r="AP86" s="70">
        <f t="shared" si="181"/>
        <v>10</v>
      </c>
      <c r="AQ86" s="72">
        <f t="shared" si="182"/>
        <v>0.1265822785</v>
      </c>
      <c r="AR86" s="70">
        <v>77.0</v>
      </c>
      <c r="AS86" s="70">
        <v>86.0</v>
      </c>
      <c r="AT86" s="70">
        <f t="shared" si="183"/>
        <v>9</v>
      </c>
      <c r="AU86" s="72">
        <f t="shared" si="184"/>
        <v>0.1168831169</v>
      </c>
      <c r="AV86" s="70"/>
      <c r="AW86" s="70"/>
      <c r="AX86" s="70"/>
      <c r="AY86" s="70"/>
      <c r="AZ86" s="70">
        <v>80.0</v>
      </c>
      <c r="BA86" s="70">
        <v>83.0</v>
      </c>
      <c r="BB86" s="70">
        <f t="shared" si="185"/>
        <v>3</v>
      </c>
      <c r="BC86" s="70">
        <v>40.6</v>
      </c>
      <c r="BD86" s="74">
        <v>0.888</v>
      </c>
      <c r="BE86" s="70"/>
      <c r="BF86" s="72">
        <v>0.93</v>
      </c>
      <c r="BG86" s="70">
        <v>6.47</v>
      </c>
      <c r="BH86" s="70"/>
      <c r="BI86" s="72">
        <v>0.85</v>
      </c>
      <c r="BJ86" s="70">
        <v>3.68</v>
      </c>
      <c r="BK86" s="75">
        <f>(BL86*100)/(100+48)</f>
        <v>1.486486486</v>
      </c>
      <c r="BL86" s="70">
        <v>2.2</v>
      </c>
      <c r="BM86" s="72">
        <v>0.48</v>
      </c>
      <c r="BN86" s="64">
        <f t="shared" si="93"/>
        <v>59.4</v>
      </c>
      <c r="BO86" s="64"/>
      <c r="BP86" s="64"/>
      <c r="BQ86" s="64"/>
      <c r="BR86" s="64"/>
      <c r="BS86" s="64" t="s">
        <v>281</v>
      </c>
      <c r="BT86" s="70">
        <v>1.0</v>
      </c>
      <c r="BU86" s="70">
        <v>3.0</v>
      </c>
      <c r="BV86" s="64" t="s">
        <v>253</v>
      </c>
      <c r="BW86" s="65"/>
      <c r="BX86" s="64"/>
      <c r="BY86" s="64" t="s">
        <v>269</v>
      </c>
      <c r="BZ86" s="64" t="s">
        <v>150</v>
      </c>
      <c r="CA86" s="66" t="s">
        <v>270</v>
      </c>
      <c r="CB86" s="66" t="s">
        <v>271</v>
      </c>
      <c r="CC86" s="66" t="s">
        <v>255</v>
      </c>
    </row>
    <row r="87" ht="15.75" customHeight="1">
      <c r="A87" s="67">
        <v>2021.0</v>
      </c>
      <c r="B87" s="70" t="s">
        <v>726</v>
      </c>
      <c r="C87" s="70" t="s">
        <v>737</v>
      </c>
      <c r="D87" s="70"/>
      <c r="E87" s="70" t="s">
        <v>738</v>
      </c>
      <c r="F87" s="70" t="s">
        <v>739</v>
      </c>
      <c r="G87" s="70" t="s">
        <v>739</v>
      </c>
      <c r="H87" s="70" t="s">
        <v>845</v>
      </c>
      <c r="I87" s="70" t="s">
        <v>845</v>
      </c>
      <c r="J87" s="64" t="s">
        <v>846</v>
      </c>
      <c r="K87" s="70" t="s">
        <v>246</v>
      </c>
      <c r="L87" s="70"/>
      <c r="M87" s="70" t="s">
        <v>861</v>
      </c>
      <c r="N87" s="70" t="s">
        <v>743</v>
      </c>
      <c r="O87" s="70" t="s">
        <v>862</v>
      </c>
      <c r="P87" s="70">
        <v>55.0</v>
      </c>
      <c r="Q87" s="64"/>
      <c r="R87" s="64"/>
      <c r="S87" s="64" t="s">
        <v>863</v>
      </c>
      <c r="T87" s="71" t="s">
        <v>864</v>
      </c>
      <c r="U87" s="70" t="s">
        <v>158</v>
      </c>
      <c r="V87" s="71" t="s">
        <v>865</v>
      </c>
      <c r="W87" s="70" t="s">
        <v>174</v>
      </c>
      <c r="X87" s="70">
        <v>17.0</v>
      </c>
      <c r="Y87" s="70">
        <v>49.0</v>
      </c>
      <c r="Z87" s="70">
        <f t="shared" si="173"/>
        <v>32</v>
      </c>
      <c r="AA87" s="72">
        <f t="shared" si="174"/>
        <v>1.882352941</v>
      </c>
      <c r="AB87" s="70">
        <v>52.0</v>
      </c>
      <c r="AC87" s="70">
        <v>81.0</v>
      </c>
      <c r="AD87" s="70">
        <f t="shared" si="175"/>
        <v>29</v>
      </c>
      <c r="AE87" s="72">
        <f t="shared" si="176"/>
        <v>0.5576923077</v>
      </c>
      <c r="AF87" s="70">
        <v>82.0</v>
      </c>
      <c r="AG87" s="70">
        <v>96.0</v>
      </c>
      <c r="AH87" s="70">
        <f t="shared" si="177"/>
        <v>14</v>
      </c>
      <c r="AI87" s="72">
        <f t="shared" si="178"/>
        <v>0.1707317073</v>
      </c>
      <c r="AJ87" s="70">
        <v>44.0</v>
      </c>
      <c r="AK87" s="70">
        <v>66.0</v>
      </c>
      <c r="AL87" s="70">
        <f t="shared" si="179"/>
        <v>22</v>
      </c>
      <c r="AM87" s="72">
        <f t="shared" si="180"/>
        <v>0.5</v>
      </c>
      <c r="AN87" s="70">
        <v>79.0</v>
      </c>
      <c r="AO87" s="70">
        <v>95.0</v>
      </c>
      <c r="AP87" s="70">
        <f t="shared" si="181"/>
        <v>16</v>
      </c>
      <c r="AQ87" s="72">
        <f t="shared" si="182"/>
        <v>0.2025316456</v>
      </c>
      <c r="AR87" s="70">
        <v>79.0</v>
      </c>
      <c r="AS87" s="70">
        <v>92.0</v>
      </c>
      <c r="AT87" s="70">
        <f t="shared" si="183"/>
        <v>13</v>
      </c>
      <c r="AU87" s="72">
        <f t="shared" si="184"/>
        <v>0.164556962</v>
      </c>
      <c r="AV87" s="70"/>
      <c r="AW87" s="70"/>
      <c r="AX87" s="70"/>
      <c r="AY87" s="70"/>
      <c r="AZ87" s="70">
        <v>79.0</v>
      </c>
      <c r="BA87" s="70">
        <v>90.0</v>
      </c>
      <c r="BB87" s="70">
        <f t="shared" si="185"/>
        <v>11</v>
      </c>
      <c r="BC87" s="70">
        <v>37.2</v>
      </c>
      <c r="BD87" s="74">
        <v>0.864</v>
      </c>
      <c r="BE87" s="70"/>
      <c r="BF87" s="72">
        <v>0.91</v>
      </c>
      <c r="BG87" s="70">
        <v>6.0</v>
      </c>
      <c r="BH87" s="70"/>
      <c r="BI87" s="72">
        <v>0.81</v>
      </c>
      <c r="BJ87" s="70">
        <v>3.29</v>
      </c>
      <c r="BK87" s="75">
        <f>(BL87*100)/(100+64)</f>
        <v>1.341463415</v>
      </c>
      <c r="BL87" s="70">
        <v>2.2</v>
      </c>
      <c r="BM87" s="72">
        <v>0.64</v>
      </c>
      <c r="BN87" s="64">
        <f t="shared" si="93"/>
        <v>121</v>
      </c>
      <c r="BO87" s="64"/>
      <c r="BP87" s="64"/>
      <c r="BQ87" s="64"/>
      <c r="BR87" s="64"/>
      <c r="BS87" s="64" t="s">
        <v>252</v>
      </c>
      <c r="BT87" s="70">
        <v>2.0</v>
      </c>
      <c r="BU87" s="70">
        <v>3.0</v>
      </c>
      <c r="BV87" s="64" t="s">
        <v>253</v>
      </c>
      <c r="BW87" s="65"/>
      <c r="BX87" s="64"/>
      <c r="BY87" s="64" t="s">
        <v>269</v>
      </c>
      <c r="BZ87" s="64" t="s">
        <v>150</v>
      </c>
      <c r="CA87" s="66" t="s">
        <v>270</v>
      </c>
      <c r="CB87" s="66" t="s">
        <v>271</v>
      </c>
      <c r="CC87" s="66" t="s">
        <v>255</v>
      </c>
    </row>
    <row r="88" ht="15.75" customHeight="1">
      <c r="A88" s="67">
        <v>2021.0</v>
      </c>
      <c r="B88" s="70" t="s">
        <v>726</v>
      </c>
      <c r="C88" s="70" t="s">
        <v>737</v>
      </c>
      <c r="D88" s="70"/>
      <c r="E88" s="70" t="s">
        <v>738</v>
      </c>
      <c r="F88" s="70" t="s">
        <v>789</v>
      </c>
      <c r="G88" s="70" t="s">
        <v>789</v>
      </c>
      <c r="H88" s="70" t="s">
        <v>866</v>
      </c>
      <c r="I88" s="70" t="s">
        <v>866</v>
      </c>
      <c r="J88" s="64" t="s">
        <v>867</v>
      </c>
      <c r="K88" s="70" t="s">
        <v>246</v>
      </c>
      <c r="L88" s="70"/>
      <c r="M88" s="70" t="s">
        <v>868</v>
      </c>
      <c r="N88" s="70" t="s">
        <v>743</v>
      </c>
      <c r="O88" s="70" t="s">
        <v>425</v>
      </c>
      <c r="P88" s="70">
        <v>14.0</v>
      </c>
      <c r="Q88" s="64"/>
      <c r="R88" s="64"/>
      <c r="S88" s="64" t="s">
        <v>869</v>
      </c>
      <c r="T88" s="64"/>
      <c r="U88" s="70"/>
      <c r="V88" s="71" t="s">
        <v>870</v>
      </c>
      <c r="W88" s="70" t="s">
        <v>174</v>
      </c>
      <c r="X88" s="70"/>
      <c r="Y88" s="70"/>
      <c r="Z88" s="70"/>
      <c r="AA88" s="72"/>
      <c r="AB88" s="70"/>
      <c r="AC88" s="70"/>
      <c r="AD88" s="70"/>
      <c r="AE88" s="72"/>
      <c r="AF88" s="70"/>
      <c r="AG88" s="70"/>
      <c r="AH88" s="70"/>
      <c r="AI88" s="72"/>
      <c r="AJ88" s="70"/>
      <c r="AK88" s="70"/>
      <c r="AL88" s="70"/>
      <c r="AM88" s="72"/>
      <c r="AN88" s="70"/>
      <c r="AO88" s="70"/>
      <c r="AP88" s="70"/>
      <c r="AQ88" s="72"/>
      <c r="AR88" s="70"/>
      <c r="AS88" s="70"/>
      <c r="AT88" s="70"/>
      <c r="AU88" s="72"/>
      <c r="AV88" s="70"/>
      <c r="AW88" s="70"/>
      <c r="AX88" s="70"/>
      <c r="AY88" s="70"/>
      <c r="AZ88" s="70"/>
      <c r="BA88" s="70"/>
      <c r="BB88" s="70"/>
      <c r="BC88" s="70">
        <v>36.2</v>
      </c>
      <c r="BD88" s="74">
        <v>0.877</v>
      </c>
      <c r="BE88" s="70"/>
      <c r="BF88" s="72">
        <v>0.92</v>
      </c>
      <c r="BG88" s="70">
        <v>5.75</v>
      </c>
      <c r="BH88" s="70"/>
      <c r="BI88" s="72">
        <v>0.84</v>
      </c>
      <c r="BJ88" s="70">
        <v>3.29</v>
      </c>
      <c r="BK88" s="75">
        <f>(BL88*100)/(100+24)</f>
        <v>1.774193548</v>
      </c>
      <c r="BL88" s="70">
        <v>2.2</v>
      </c>
      <c r="BM88" s="72">
        <v>0.24</v>
      </c>
      <c r="BN88" s="64">
        <f t="shared" si="93"/>
        <v>30.8</v>
      </c>
      <c r="BO88" s="64"/>
      <c r="BP88" s="64"/>
      <c r="BQ88" s="64"/>
      <c r="BR88" s="64"/>
      <c r="BS88" s="64" t="s">
        <v>252</v>
      </c>
      <c r="BT88" s="70">
        <v>1.0</v>
      </c>
      <c r="BU88" s="70">
        <v>1.0</v>
      </c>
      <c r="BV88" s="64" t="s">
        <v>253</v>
      </c>
      <c r="BW88" s="65"/>
      <c r="BX88" s="64"/>
      <c r="BY88" s="64" t="s">
        <v>254</v>
      </c>
      <c r="BZ88" s="64" t="s">
        <v>254</v>
      </c>
      <c r="CA88" s="64" t="s">
        <v>254</v>
      </c>
      <c r="CB88" s="66" t="s">
        <v>254</v>
      </c>
      <c r="CC88" s="66" t="s">
        <v>255</v>
      </c>
    </row>
    <row r="89" ht="15.75" customHeight="1">
      <c r="A89" s="67">
        <v>2021.0</v>
      </c>
      <c r="B89" s="70" t="s">
        <v>726</v>
      </c>
      <c r="C89" s="70" t="s">
        <v>737</v>
      </c>
      <c r="D89" s="70"/>
      <c r="E89" s="70" t="s">
        <v>738</v>
      </c>
      <c r="F89" s="70" t="s">
        <v>789</v>
      </c>
      <c r="G89" s="70" t="s">
        <v>789</v>
      </c>
      <c r="H89" s="70" t="s">
        <v>871</v>
      </c>
      <c r="I89" s="70" t="s">
        <v>871</v>
      </c>
      <c r="J89" s="64" t="s">
        <v>872</v>
      </c>
      <c r="K89" s="70" t="s">
        <v>246</v>
      </c>
      <c r="L89" s="70"/>
      <c r="M89" s="70" t="s">
        <v>873</v>
      </c>
      <c r="N89" s="70" t="s">
        <v>743</v>
      </c>
      <c r="O89" s="70" t="s">
        <v>447</v>
      </c>
      <c r="P89" s="70">
        <v>60.0</v>
      </c>
      <c r="Q89" s="64"/>
      <c r="R89" s="64"/>
      <c r="S89" s="64" t="s">
        <v>874</v>
      </c>
      <c r="T89" s="71" t="s">
        <v>875</v>
      </c>
      <c r="U89" s="70" t="s">
        <v>174</v>
      </c>
      <c r="V89" s="71" t="s">
        <v>876</v>
      </c>
      <c r="W89" s="70" t="s">
        <v>174</v>
      </c>
      <c r="X89" s="70">
        <v>25.0</v>
      </c>
      <c r="Y89" s="70">
        <v>43.0</v>
      </c>
      <c r="Z89" s="70">
        <f>Y89-X89</f>
        <v>18</v>
      </c>
      <c r="AA89" s="72">
        <f>(Y89-X89)/X89</f>
        <v>0.72</v>
      </c>
      <c r="AB89" s="70">
        <v>55.0</v>
      </c>
      <c r="AC89" s="70">
        <v>67.0</v>
      </c>
      <c r="AD89" s="70">
        <f>AC89-AB89</f>
        <v>12</v>
      </c>
      <c r="AE89" s="72">
        <f>(AC89-AB89)/AB89</f>
        <v>0.2181818182</v>
      </c>
      <c r="AF89" s="70">
        <v>83.0</v>
      </c>
      <c r="AG89" s="70">
        <v>94.0</v>
      </c>
      <c r="AH89" s="70">
        <f>AG89-AF89</f>
        <v>11</v>
      </c>
      <c r="AI89" s="72">
        <f>(AG89-AF89)/AF89</f>
        <v>0.1325301205</v>
      </c>
      <c r="AJ89" s="70">
        <v>45.0</v>
      </c>
      <c r="AK89" s="70">
        <v>58.0</v>
      </c>
      <c r="AL89" s="70">
        <f>AK89-AJ89</f>
        <v>13</v>
      </c>
      <c r="AM89" s="72">
        <f>(AK89-AJ89)/AJ89</f>
        <v>0.2888888889</v>
      </c>
      <c r="AN89" s="70">
        <v>77.0</v>
      </c>
      <c r="AO89" s="70">
        <v>93.0</v>
      </c>
      <c r="AP89" s="70">
        <f>AO89-AN89</f>
        <v>16</v>
      </c>
      <c r="AQ89" s="72">
        <f>(AO89-AN89)/AN89</f>
        <v>0.2077922078</v>
      </c>
      <c r="AR89" s="70">
        <v>73.0</v>
      </c>
      <c r="AS89" s="70">
        <v>88.0</v>
      </c>
      <c r="AT89" s="70">
        <f>AS89-AR89</f>
        <v>15</v>
      </c>
      <c r="AU89" s="72">
        <f>(AS89-AR89)/AR89</f>
        <v>0.2054794521</v>
      </c>
      <c r="AV89" s="70"/>
      <c r="AW89" s="70"/>
      <c r="AX89" s="70"/>
      <c r="AY89" s="70"/>
      <c r="AZ89" s="70">
        <v>77.0</v>
      </c>
      <c r="BA89" s="70">
        <v>88.0</v>
      </c>
      <c r="BB89" s="70">
        <f>BA89-AZ89</f>
        <v>11</v>
      </c>
      <c r="BC89" s="70">
        <v>29.9</v>
      </c>
      <c r="BD89" s="74">
        <v>0.919</v>
      </c>
      <c r="BE89" s="70"/>
      <c r="BF89" s="72">
        <v>0.96</v>
      </c>
      <c r="BG89" s="70">
        <v>4.45</v>
      </c>
      <c r="BH89" s="70"/>
      <c r="BI89" s="72">
        <v>0.88</v>
      </c>
      <c r="BJ89" s="70">
        <v>3.0</v>
      </c>
      <c r="BK89" s="75">
        <f>(BL89*100)/(100+61)</f>
        <v>1.242236025</v>
      </c>
      <c r="BL89" s="70">
        <v>2.0</v>
      </c>
      <c r="BM89" s="72">
        <v>0.61</v>
      </c>
      <c r="BN89" s="64">
        <f t="shared" si="93"/>
        <v>120</v>
      </c>
      <c r="BO89" s="64"/>
      <c r="BP89" s="64"/>
      <c r="BQ89" s="64"/>
      <c r="BR89" s="64"/>
      <c r="BS89" s="64" t="s">
        <v>252</v>
      </c>
      <c r="BT89" s="70">
        <v>1.0</v>
      </c>
      <c r="BU89" s="70">
        <v>1.0</v>
      </c>
      <c r="BV89" s="64" t="s">
        <v>253</v>
      </c>
      <c r="BW89" s="65"/>
      <c r="BX89" s="64"/>
      <c r="BY89" s="64" t="s">
        <v>269</v>
      </c>
      <c r="BZ89" s="64" t="s">
        <v>150</v>
      </c>
      <c r="CA89" s="66" t="s">
        <v>270</v>
      </c>
      <c r="CB89" s="66" t="s">
        <v>271</v>
      </c>
      <c r="CC89" s="66" t="s">
        <v>255</v>
      </c>
    </row>
    <row r="90" ht="15.75" customHeight="1">
      <c r="A90" s="67">
        <v>2021.0</v>
      </c>
      <c r="B90" s="70" t="s">
        <v>726</v>
      </c>
      <c r="C90" s="70" t="s">
        <v>737</v>
      </c>
      <c r="D90" s="70"/>
      <c r="E90" s="70" t="s">
        <v>738</v>
      </c>
      <c r="F90" s="70" t="s">
        <v>789</v>
      </c>
      <c r="G90" s="70" t="s">
        <v>789</v>
      </c>
      <c r="H90" s="70" t="s">
        <v>877</v>
      </c>
      <c r="I90" s="70" t="s">
        <v>877</v>
      </c>
      <c r="J90" s="64" t="s">
        <v>878</v>
      </c>
      <c r="K90" s="70" t="s">
        <v>246</v>
      </c>
      <c r="L90" s="70"/>
      <c r="M90" s="70" t="s">
        <v>879</v>
      </c>
      <c r="N90" s="70" t="s">
        <v>743</v>
      </c>
      <c r="O90" s="70" t="s">
        <v>447</v>
      </c>
      <c r="P90" s="70">
        <v>10.0</v>
      </c>
      <c r="Q90" s="64"/>
      <c r="R90" s="64"/>
      <c r="S90" s="64" t="s">
        <v>880</v>
      </c>
      <c r="T90" s="64"/>
      <c r="U90" s="70"/>
      <c r="V90" s="71" t="s">
        <v>881</v>
      </c>
      <c r="W90" s="70" t="s">
        <v>174</v>
      </c>
      <c r="X90" s="70"/>
      <c r="Y90" s="70"/>
      <c r="Z90" s="70"/>
      <c r="AA90" s="72"/>
      <c r="AB90" s="70"/>
      <c r="AC90" s="70"/>
      <c r="AD90" s="70"/>
      <c r="AE90" s="72"/>
      <c r="AF90" s="70"/>
      <c r="AG90" s="70"/>
      <c r="AH90" s="70"/>
      <c r="AI90" s="72"/>
      <c r="AJ90" s="70"/>
      <c r="AK90" s="70"/>
      <c r="AL90" s="70"/>
      <c r="AM90" s="72"/>
      <c r="AN90" s="70"/>
      <c r="AO90" s="70"/>
      <c r="AP90" s="70"/>
      <c r="AQ90" s="72"/>
      <c r="AR90" s="70"/>
      <c r="AS90" s="70"/>
      <c r="AT90" s="70"/>
      <c r="AU90" s="72"/>
      <c r="AV90" s="70"/>
      <c r="AW90" s="70"/>
      <c r="AX90" s="70"/>
      <c r="AY90" s="70"/>
      <c r="AZ90" s="70"/>
      <c r="BA90" s="70"/>
      <c r="BB90" s="70"/>
      <c r="BC90" s="70">
        <v>38.5</v>
      </c>
      <c r="BD90" s="74">
        <v>0.902</v>
      </c>
      <c r="BE90" s="70"/>
      <c r="BF90" s="72">
        <v>0.93</v>
      </c>
      <c r="BG90" s="70">
        <v>6.29</v>
      </c>
      <c r="BH90" s="70"/>
      <c r="BI90" s="72">
        <v>0.87</v>
      </c>
      <c r="BJ90" s="70">
        <v>3.34</v>
      </c>
      <c r="BK90" s="75">
        <f>(BL90*100)/(100+303)</f>
        <v>0.7196029777</v>
      </c>
      <c r="BL90" s="70">
        <v>2.9</v>
      </c>
      <c r="BM90" s="72">
        <v>3.03</v>
      </c>
      <c r="BN90" s="64">
        <f t="shared" si="93"/>
        <v>29</v>
      </c>
      <c r="BO90" s="64"/>
      <c r="BP90" s="64"/>
      <c r="BQ90" s="64"/>
      <c r="BR90" s="64"/>
      <c r="BS90" s="64" t="s">
        <v>252</v>
      </c>
      <c r="BT90" s="70">
        <v>1.0</v>
      </c>
      <c r="BU90" s="70">
        <v>1.0</v>
      </c>
      <c r="BV90" s="64" t="s">
        <v>253</v>
      </c>
      <c r="BW90" s="65"/>
      <c r="BX90" s="64"/>
      <c r="BY90" s="64" t="s">
        <v>254</v>
      </c>
      <c r="BZ90" s="64" t="s">
        <v>254</v>
      </c>
      <c r="CA90" s="64" t="s">
        <v>254</v>
      </c>
      <c r="CB90" s="66" t="s">
        <v>254</v>
      </c>
      <c r="CC90" s="66" t="s">
        <v>255</v>
      </c>
    </row>
    <row r="91" ht="15.75" customHeight="1">
      <c r="A91" s="67">
        <v>2021.0</v>
      </c>
      <c r="B91" s="70" t="s">
        <v>726</v>
      </c>
      <c r="C91" s="70" t="s">
        <v>737</v>
      </c>
      <c r="D91" s="70"/>
      <c r="E91" s="70" t="s">
        <v>738</v>
      </c>
      <c r="F91" s="70" t="s">
        <v>815</v>
      </c>
      <c r="G91" s="70" t="s">
        <v>815</v>
      </c>
      <c r="H91" s="70" t="s">
        <v>816</v>
      </c>
      <c r="I91" s="70" t="s">
        <v>816</v>
      </c>
      <c r="J91" s="64" t="s">
        <v>882</v>
      </c>
      <c r="K91" s="70" t="s">
        <v>246</v>
      </c>
      <c r="L91" s="70"/>
      <c r="M91" s="70" t="s">
        <v>883</v>
      </c>
      <c r="N91" s="70" t="s">
        <v>819</v>
      </c>
      <c r="O91" s="70" t="s">
        <v>447</v>
      </c>
      <c r="P91" s="70">
        <v>20.0</v>
      </c>
      <c r="Q91" s="64"/>
      <c r="R91" s="64"/>
      <c r="S91" s="64" t="s">
        <v>884</v>
      </c>
      <c r="T91" s="64"/>
      <c r="U91" s="70"/>
      <c r="V91" s="71" t="s">
        <v>885</v>
      </c>
      <c r="W91" s="70" t="s">
        <v>174</v>
      </c>
      <c r="X91" s="70"/>
      <c r="Y91" s="70"/>
      <c r="Z91" s="70"/>
      <c r="AA91" s="72"/>
      <c r="AB91" s="70"/>
      <c r="AC91" s="70"/>
      <c r="AD91" s="70"/>
      <c r="AE91" s="72"/>
      <c r="AF91" s="70"/>
      <c r="AG91" s="70"/>
      <c r="AH91" s="70"/>
      <c r="AI91" s="72"/>
      <c r="AJ91" s="70"/>
      <c r="AK91" s="70"/>
      <c r="AL91" s="70"/>
      <c r="AM91" s="72"/>
      <c r="AN91" s="70"/>
      <c r="AO91" s="70"/>
      <c r="AP91" s="70"/>
      <c r="AQ91" s="72"/>
      <c r="AR91" s="70"/>
      <c r="AS91" s="70"/>
      <c r="AT91" s="70"/>
      <c r="AU91" s="72"/>
      <c r="AV91" s="70"/>
      <c r="AW91" s="70"/>
      <c r="AX91" s="70"/>
      <c r="AY91" s="70"/>
      <c r="AZ91" s="70"/>
      <c r="BA91" s="70"/>
      <c r="BB91" s="70"/>
      <c r="BC91" s="70">
        <v>41.6</v>
      </c>
      <c r="BD91" s="74">
        <v>0.886</v>
      </c>
      <c r="BE91" s="70"/>
      <c r="BF91" s="72">
        <v>0.92</v>
      </c>
      <c r="BG91" s="70">
        <v>6.66</v>
      </c>
      <c r="BH91" s="70"/>
      <c r="BI91" s="72">
        <v>0.85</v>
      </c>
      <c r="BJ91" s="70">
        <v>3.75</v>
      </c>
      <c r="BK91" s="75">
        <f>(BL91*100)/(100+27)</f>
        <v>1.338582677</v>
      </c>
      <c r="BL91" s="70">
        <v>1.7</v>
      </c>
      <c r="BM91" s="72">
        <v>0.27</v>
      </c>
      <c r="BN91" s="64">
        <f t="shared" si="93"/>
        <v>34</v>
      </c>
      <c r="BO91" s="64"/>
      <c r="BP91" s="64"/>
      <c r="BQ91" s="64"/>
      <c r="BR91" s="64"/>
      <c r="BS91" s="64" t="s">
        <v>317</v>
      </c>
      <c r="BT91" s="70">
        <v>2.0</v>
      </c>
      <c r="BU91" s="70">
        <v>2.0</v>
      </c>
      <c r="BV91" s="64" t="s">
        <v>253</v>
      </c>
      <c r="BW91" s="65"/>
      <c r="BX91" s="64"/>
      <c r="BY91" s="64" t="s">
        <v>254</v>
      </c>
      <c r="BZ91" s="64" t="s">
        <v>254</v>
      </c>
      <c r="CA91" s="64" t="s">
        <v>254</v>
      </c>
      <c r="CB91" s="66" t="s">
        <v>254</v>
      </c>
      <c r="CC91" s="66" t="s">
        <v>255</v>
      </c>
    </row>
    <row r="92" ht="15.75" customHeight="1">
      <c r="A92" s="67">
        <v>2021.0</v>
      </c>
      <c r="B92" s="70" t="s">
        <v>726</v>
      </c>
      <c r="C92" s="70" t="s">
        <v>737</v>
      </c>
      <c r="D92" s="70"/>
      <c r="E92" s="70" t="s">
        <v>738</v>
      </c>
      <c r="F92" s="70" t="s">
        <v>815</v>
      </c>
      <c r="G92" s="70" t="s">
        <v>815</v>
      </c>
      <c r="H92" s="70" t="s">
        <v>816</v>
      </c>
      <c r="I92" s="70" t="s">
        <v>816</v>
      </c>
      <c r="J92" s="64" t="s">
        <v>882</v>
      </c>
      <c r="K92" s="70" t="s">
        <v>246</v>
      </c>
      <c r="L92" s="70"/>
      <c r="M92" s="70" t="s">
        <v>886</v>
      </c>
      <c r="N92" s="70" t="s">
        <v>819</v>
      </c>
      <c r="O92" s="70" t="s">
        <v>887</v>
      </c>
      <c r="P92" s="70">
        <v>44.0</v>
      </c>
      <c r="Q92" s="64"/>
      <c r="R92" s="64"/>
      <c r="S92" s="64" t="s">
        <v>884</v>
      </c>
      <c r="T92" s="71" t="s">
        <v>888</v>
      </c>
      <c r="U92" s="70" t="s">
        <v>158</v>
      </c>
      <c r="V92" s="71" t="s">
        <v>889</v>
      </c>
      <c r="W92" s="70" t="s">
        <v>174</v>
      </c>
      <c r="X92" s="70">
        <v>12.0</v>
      </c>
      <c r="Y92" s="70">
        <v>44.0</v>
      </c>
      <c r="Z92" s="70">
        <f t="shared" ref="Z92:Z109" si="186">Y92-X92</f>
        <v>32</v>
      </c>
      <c r="AA92" s="72">
        <f t="shared" ref="AA92:AA109" si="187">(Y92-X92)/X92</f>
        <v>2.666666667</v>
      </c>
      <c r="AB92" s="70">
        <v>31.0</v>
      </c>
      <c r="AC92" s="70">
        <v>68.0</v>
      </c>
      <c r="AD92" s="70">
        <f t="shared" ref="AD92:AD109" si="188">AC92-AB92</f>
        <v>37</v>
      </c>
      <c r="AE92" s="72">
        <f t="shared" ref="AE92:AE109" si="189">(AC92-AB92)/AB92</f>
        <v>1.193548387</v>
      </c>
      <c r="AF92" s="70">
        <v>79.0</v>
      </c>
      <c r="AG92" s="70">
        <v>95.0</v>
      </c>
      <c r="AH92" s="70">
        <f t="shared" ref="AH92:AH102" si="190">AG92-AF92</f>
        <v>16</v>
      </c>
      <c r="AI92" s="72">
        <f t="shared" ref="AI92:AI109" si="191">(AG92-AF92)/AF92</f>
        <v>0.2025316456</v>
      </c>
      <c r="AJ92" s="70">
        <v>56.0</v>
      </c>
      <c r="AK92" s="70">
        <v>69.0</v>
      </c>
      <c r="AL92" s="70">
        <f t="shared" ref="AL92:AL109" si="192">AK92-AJ92</f>
        <v>13</v>
      </c>
      <c r="AM92" s="72">
        <f t="shared" ref="AM92:AM102" si="193">(AK92-AJ92)/AJ92</f>
        <v>0.2321428571</v>
      </c>
      <c r="AN92" s="70">
        <v>72.0</v>
      </c>
      <c r="AO92" s="70">
        <v>93.0</v>
      </c>
      <c r="AP92" s="70">
        <f t="shared" ref="AP92:AP109" si="194">AO92-AN92</f>
        <v>21</v>
      </c>
      <c r="AQ92" s="72">
        <f t="shared" ref="AQ92:AQ109" si="195">(AO92-AN92)/AN92</f>
        <v>0.2916666667</v>
      </c>
      <c r="AR92" s="70">
        <v>65.0</v>
      </c>
      <c r="AS92" s="70">
        <v>80.0</v>
      </c>
      <c r="AT92" s="70">
        <f t="shared" ref="AT92:AT109" si="196">AS92-AR92</f>
        <v>15</v>
      </c>
      <c r="AU92" s="72">
        <f t="shared" ref="AU92:AU109" si="197">(AS92-AR92)/AR92</f>
        <v>0.2307692308</v>
      </c>
      <c r="AV92" s="70"/>
      <c r="AW92" s="70"/>
      <c r="AX92" s="70"/>
      <c r="AY92" s="70"/>
      <c r="AZ92" s="70">
        <v>68.0</v>
      </c>
      <c r="BA92" s="70">
        <v>81.0</v>
      </c>
      <c r="BB92" s="70">
        <f t="shared" ref="BB92:BB109" si="198">BA92-AZ92</f>
        <v>13</v>
      </c>
      <c r="BC92" s="70">
        <v>41.6</v>
      </c>
      <c r="BD92" s="73">
        <v>0.886</v>
      </c>
      <c r="BE92" s="70"/>
      <c r="BF92" s="72">
        <v>0.92</v>
      </c>
      <c r="BG92" s="70">
        <v>6.66</v>
      </c>
      <c r="BH92" s="70"/>
      <c r="BI92" s="72">
        <v>0.85</v>
      </c>
      <c r="BJ92" s="70">
        <v>3.75</v>
      </c>
      <c r="BK92" s="75">
        <f>(BL92*100)/(100+31)</f>
        <v>1.297709924</v>
      </c>
      <c r="BL92" s="70">
        <v>1.7</v>
      </c>
      <c r="BM92" s="72">
        <v>0.31</v>
      </c>
      <c r="BN92" s="64">
        <f t="shared" si="93"/>
        <v>74.8</v>
      </c>
      <c r="BO92" s="64"/>
      <c r="BP92" s="64"/>
      <c r="BQ92" s="64"/>
      <c r="BR92" s="64"/>
      <c r="BS92" s="64" t="s">
        <v>317</v>
      </c>
      <c r="BT92" s="70">
        <v>2.0</v>
      </c>
      <c r="BU92" s="70">
        <v>2.0</v>
      </c>
      <c r="BV92" s="64" t="s">
        <v>253</v>
      </c>
      <c r="BW92" s="65"/>
      <c r="BX92" s="64"/>
      <c r="BY92" s="64" t="s">
        <v>269</v>
      </c>
      <c r="BZ92" s="64" t="s">
        <v>150</v>
      </c>
      <c r="CA92" s="66" t="s">
        <v>270</v>
      </c>
      <c r="CB92" s="66" t="s">
        <v>271</v>
      </c>
      <c r="CC92" s="66" t="s">
        <v>255</v>
      </c>
    </row>
    <row r="93" ht="15.75" customHeight="1">
      <c r="A93" s="67">
        <v>2021.0</v>
      </c>
      <c r="B93" s="70" t="s">
        <v>726</v>
      </c>
      <c r="C93" s="70" t="s">
        <v>737</v>
      </c>
      <c r="D93" s="70"/>
      <c r="E93" s="70" t="s">
        <v>738</v>
      </c>
      <c r="F93" s="70" t="s">
        <v>739</v>
      </c>
      <c r="G93" s="70" t="s">
        <v>739</v>
      </c>
      <c r="H93" s="70" t="s">
        <v>822</v>
      </c>
      <c r="I93" s="70" t="s">
        <v>822</v>
      </c>
      <c r="J93" s="64" t="s">
        <v>890</v>
      </c>
      <c r="K93" s="70" t="s">
        <v>246</v>
      </c>
      <c r="L93" s="70"/>
      <c r="M93" s="70" t="s">
        <v>891</v>
      </c>
      <c r="N93" s="70" t="s">
        <v>743</v>
      </c>
      <c r="O93" s="70" t="s">
        <v>461</v>
      </c>
      <c r="P93" s="70">
        <v>29.0</v>
      </c>
      <c r="Q93" s="64"/>
      <c r="R93" s="64"/>
      <c r="S93" s="64" t="s">
        <v>892</v>
      </c>
      <c r="T93" s="71" t="s">
        <v>893</v>
      </c>
      <c r="U93" s="70" t="s">
        <v>174</v>
      </c>
      <c r="V93" s="76" t="s">
        <v>894</v>
      </c>
      <c r="W93" s="70" t="s">
        <v>174</v>
      </c>
      <c r="X93" s="70">
        <v>14.0</v>
      </c>
      <c r="Y93" s="70">
        <v>55.0</v>
      </c>
      <c r="Z93" s="70">
        <f t="shared" si="186"/>
        <v>41</v>
      </c>
      <c r="AA93" s="72">
        <f t="shared" si="187"/>
        <v>2.928571429</v>
      </c>
      <c r="AB93" s="70">
        <v>49.0</v>
      </c>
      <c r="AC93" s="70">
        <v>74.0</v>
      </c>
      <c r="AD93" s="70">
        <f t="shared" si="188"/>
        <v>25</v>
      </c>
      <c r="AE93" s="72">
        <f t="shared" si="189"/>
        <v>0.5102040816</v>
      </c>
      <c r="AF93" s="70">
        <v>70.0</v>
      </c>
      <c r="AG93" s="70">
        <v>94.0</v>
      </c>
      <c r="AH93" s="70">
        <f t="shared" si="190"/>
        <v>24</v>
      </c>
      <c r="AI93" s="72">
        <f t="shared" si="191"/>
        <v>0.3428571429</v>
      </c>
      <c r="AJ93" s="70">
        <v>33.0</v>
      </c>
      <c r="AK93" s="70">
        <v>56.0</v>
      </c>
      <c r="AL93" s="70">
        <f t="shared" si="192"/>
        <v>23</v>
      </c>
      <c r="AM93" s="72">
        <f t="shared" si="193"/>
        <v>0.696969697</v>
      </c>
      <c r="AN93" s="70">
        <v>70.0</v>
      </c>
      <c r="AO93" s="70">
        <v>88.0</v>
      </c>
      <c r="AP93" s="70">
        <f t="shared" si="194"/>
        <v>18</v>
      </c>
      <c r="AQ93" s="72">
        <f t="shared" si="195"/>
        <v>0.2571428571</v>
      </c>
      <c r="AR93" s="70">
        <v>66.0</v>
      </c>
      <c r="AS93" s="70">
        <v>87.0</v>
      </c>
      <c r="AT93" s="70">
        <f t="shared" si="196"/>
        <v>21</v>
      </c>
      <c r="AU93" s="72">
        <f t="shared" si="197"/>
        <v>0.3181818182</v>
      </c>
      <c r="AV93" s="70"/>
      <c r="AW93" s="70"/>
      <c r="AX93" s="70"/>
      <c r="AY93" s="70"/>
      <c r="AZ93" s="70">
        <v>63.0</v>
      </c>
      <c r="BA93" s="70">
        <v>84.0</v>
      </c>
      <c r="BB93" s="70">
        <f t="shared" si="198"/>
        <v>21</v>
      </c>
      <c r="BC93" s="70">
        <v>34.2</v>
      </c>
      <c r="BD93" s="74">
        <v>0.916</v>
      </c>
      <c r="BE93" s="70"/>
      <c r="BF93" s="72">
        <v>0.95</v>
      </c>
      <c r="BG93" s="70">
        <v>5.31</v>
      </c>
      <c r="BH93" s="70"/>
      <c r="BI93" s="72">
        <v>0.88</v>
      </c>
      <c r="BJ93" s="70">
        <v>3.25</v>
      </c>
      <c r="BK93" s="75">
        <f t="shared" ref="BK93:BK94" si="199">(BL93*100)/(100+58)</f>
        <v>1.265822785</v>
      </c>
      <c r="BL93" s="70">
        <v>2.0</v>
      </c>
      <c r="BM93" s="72">
        <v>0.58</v>
      </c>
      <c r="BN93" s="64">
        <f t="shared" si="93"/>
        <v>58</v>
      </c>
      <c r="BO93" s="64"/>
      <c r="BP93" s="64"/>
      <c r="BQ93" s="64"/>
      <c r="BR93" s="64"/>
      <c r="BS93" s="64" t="s">
        <v>252</v>
      </c>
      <c r="BT93" s="70">
        <v>3.0</v>
      </c>
      <c r="BU93" s="70">
        <v>3.0</v>
      </c>
      <c r="BV93" s="64" t="s">
        <v>253</v>
      </c>
      <c r="BW93" s="65"/>
      <c r="BX93" s="64"/>
      <c r="BY93" s="64" t="s">
        <v>269</v>
      </c>
      <c r="BZ93" s="64" t="s">
        <v>150</v>
      </c>
      <c r="CA93" s="66" t="s">
        <v>270</v>
      </c>
      <c r="CB93" s="66" t="s">
        <v>271</v>
      </c>
      <c r="CC93" s="66" t="s">
        <v>255</v>
      </c>
    </row>
    <row r="94" ht="15.75" customHeight="1">
      <c r="A94" s="67">
        <v>2021.0</v>
      </c>
      <c r="B94" s="70" t="s">
        <v>726</v>
      </c>
      <c r="C94" s="70" t="s">
        <v>737</v>
      </c>
      <c r="D94" s="70"/>
      <c r="E94" s="70" t="s">
        <v>738</v>
      </c>
      <c r="F94" s="70" t="s">
        <v>739</v>
      </c>
      <c r="G94" s="70" t="s">
        <v>739</v>
      </c>
      <c r="H94" s="70" t="s">
        <v>822</v>
      </c>
      <c r="I94" s="70" t="s">
        <v>822</v>
      </c>
      <c r="J94" s="64" t="s">
        <v>895</v>
      </c>
      <c r="K94" s="70" t="s">
        <v>246</v>
      </c>
      <c r="L94" s="70"/>
      <c r="M94" s="70" t="s">
        <v>896</v>
      </c>
      <c r="N94" s="70" t="s">
        <v>743</v>
      </c>
      <c r="O94" s="70" t="s">
        <v>476</v>
      </c>
      <c r="P94" s="70">
        <v>22.0</v>
      </c>
      <c r="Q94" s="64"/>
      <c r="R94" s="64"/>
      <c r="S94" s="64" t="s">
        <v>897</v>
      </c>
      <c r="T94" s="71" t="s">
        <v>898</v>
      </c>
      <c r="U94" s="70" t="s">
        <v>174</v>
      </c>
      <c r="V94" s="76" t="s">
        <v>899</v>
      </c>
      <c r="W94" s="70" t="s">
        <v>174</v>
      </c>
      <c r="X94" s="70">
        <v>8.0</v>
      </c>
      <c r="Y94" s="70">
        <v>60.0</v>
      </c>
      <c r="Z94" s="70">
        <f t="shared" si="186"/>
        <v>52</v>
      </c>
      <c r="AA94" s="72">
        <f t="shared" si="187"/>
        <v>6.5</v>
      </c>
      <c r="AB94" s="70">
        <v>41.0</v>
      </c>
      <c r="AC94" s="70">
        <v>85.0</v>
      </c>
      <c r="AD94" s="70">
        <f t="shared" si="188"/>
        <v>44</v>
      </c>
      <c r="AE94" s="72">
        <f t="shared" si="189"/>
        <v>1.073170732</v>
      </c>
      <c r="AF94" s="70">
        <v>80.0</v>
      </c>
      <c r="AG94" s="70">
        <v>99.0</v>
      </c>
      <c r="AH94" s="70">
        <f t="shared" si="190"/>
        <v>19</v>
      </c>
      <c r="AI94" s="72">
        <f t="shared" si="191"/>
        <v>0.2375</v>
      </c>
      <c r="AJ94" s="70">
        <v>53.0</v>
      </c>
      <c r="AK94" s="70">
        <v>66.0</v>
      </c>
      <c r="AL94" s="70">
        <f t="shared" si="192"/>
        <v>13</v>
      </c>
      <c r="AM94" s="72">
        <f t="shared" si="193"/>
        <v>0.2452830189</v>
      </c>
      <c r="AN94" s="70">
        <v>80.0</v>
      </c>
      <c r="AO94" s="70">
        <v>98.0</v>
      </c>
      <c r="AP94" s="70">
        <f t="shared" si="194"/>
        <v>18</v>
      </c>
      <c r="AQ94" s="72">
        <f t="shared" si="195"/>
        <v>0.225</v>
      </c>
      <c r="AR94" s="70">
        <v>78.0</v>
      </c>
      <c r="AS94" s="70">
        <v>95.0</v>
      </c>
      <c r="AT94" s="70">
        <f t="shared" si="196"/>
        <v>17</v>
      </c>
      <c r="AU94" s="72">
        <f t="shared" si="197"/>
        <v>0.2179487179</v>
      </c>
      <c r="AV94" s="70"/>
      <c r="AW94" s="70"/>
      <c r="AX94" s="70"/>
      <c r="AY94" s="70"/>
      <c r="AZ94" s="70">
        <v>76.0</v>
      </c>
      <c r="BA94" s="70">
        <v>94.0</v>
      </c>
      <c r="BB94" s="70">
        <f t="shared" si="198"/>
        <v>18</v>
      </c>
      <c r="BC94" s="70">
        <v>34.4</v>
      </c>
      <c r="BD94" s="74">
        <v>0.909</v>
      </c>
      <c r="BE94" s="70"/>
      <c r="BF94" s="72">
        <v>0.95</v>
      </c>
      <c r="BG94" s="70">
        <v>5.23</v>
      </c>
      <c r="BH94" s="70"/>
      <c r="BI94" s="72">
        <v>0.86</v>
      </c>
      <c r="BJ94" s="70">
        <v>3.36</v>
      </c>
      <c r="BK94" s="75">
        <f t="shared" si="199"/>
        <v>1.329113924</v>
      </c>
      <c r="BL94" s="70">
        <v>2.1</v>
      </c>
      <c r="BM94" s="72">
        <v>0.58</v>
      </c>
      <c r="BN94" s="64">
        <f t="shared" si="93"/>
        <v>46.2</v>
      </c>
      <c r="BO94" s="64"/>
      <c r="BP94" s="64"/>
      <c r="BQ94" s="64"/>
      <c r="BR94" s="64"/>
      <c r="BS94" s="64" t="s">
        <v>252</v>
      </c>
      <c r="BT94" s="70">
        <v>3.0</v>
      </c>
      <c r="BU94" s="70">
        <v>3.0</v>
      </c>
      <c r="BV94" s="64" t="s">
        <v>253</v>
      </c>
      <c r="BW94" s="65"/>
      <c r="BX94" s="64"/>
      <c r="BY94" s="64" t="s">
        <v>269</v>
      </c>
      <c r="BZ94" s="64" t="s">
        <v>150</v>
      </c>
      <c r="CA94" s="66" t="s">
        <v>270</v>
      </c>
      <c r="CB94" s="66" t="s">
        <v>271</v>
      </c>
      <c r="CC94" s="66" t="s">
        <v>255</v>
      </c>
    </row>
    <row r="95" ht="15.75" customHeight="1">
      <c r="A95" s="67">
        <v>2021.0</v>
      </c>
      <c r="B95" s="70" t="s">
        <v>900</v>
      </c>
      <c r="C95" s="70" t="s">
        <v>901</v>
      </c>
      <c r="D95" s="70"/>
      <c r="E95" s="70" t="s">
        <v>328</v>
      </c>
      <c r="F95" s="70" t="s">
        <v>902</v>
      </c>
      <c r="G95" s="70" t="s">
        <v>903</v>
      </c>
      <c r="H95" s="70" t="s">
        <v>903</v>
      </c>
      <c r="I95" s="70" t="s">
        <v>903</v>
      </c>
      <c r="J95" s="64" t="s">
        <v>904</v>
      </c>
      <c r="K95" s="64" t="s">
        <v>332</v>
      </c>
      <c r="L95" s="64" t="s">
        <v>905</v>
      </c>
      <c r="M95" s="70" t="s">
        <v>906</v>
      </c>
      <c r="N95" s="70" t="s">
        <v>366</v>
      </c>
      <c r="O95" s="70" t="s">
        <v>907</v>
      </c>
      <c r="P95" s="70">
        <v>63.0</v>
      </c>
      <c r="Q95" s="64"/>
      <c r="R95" s="64"/>
      <c r="S95" s="64" t="s">
        <v>908</v>
      </c>
      <c r="T95" s="76" t="s">
        <v>909</v>
      </c>
      <c r="U95" s="70" t="s">
        <v>174</v>
      </c>
      <c r="V95" s="76" t="s">
        <v>910</v>
      </c>
      <c r="W95" s="70" t="s">
        <v>174</v>
      </c>
      <c r="X95" s="70">
        <v>18.0</v>
      </c>
      <c r="Y95" s="70">
        <v>45.0</v>
      </c>
      <c r="Z95" s="70">
        <f t="shared" si="186"/>
        <v>27</v>
      </c>
      <c r="AA95" s="72">
        <f t="shared" si="187"/>
        <v>1.5</v>
      </c>
      <c r="AB95" s="70">
        <v>55.0</v>
      </c>
      <c r="AC95" s="70">
        <v>74.0</v>
      </c>
      <c r="AD95" s="70">
        <f t="shared" si="188"/>
        <v>19</v>
      </c>
      <c r="AE95" s="72">
        <f t="shared" si="189"/>
        <v>0.3454545455</v>
      </c>
      <c r="AF95" s="70">
        <v>85.0</v>
      </c>
      <c r="AG95" s="70">
        <v>91.0</v>
      </c>
      <c r="AH95" s="70">
        <f t="shared" si="190"/>
        <v>6</v>
      </c>
      <c r="AI95" s="72">
        <f t="shared" si="191"/>
        <v>0.07058823529</v>
      </c>
      <c r="AJ95" s="70">
        <v>60.0</v>
      </c>
      <c r="AK95" s="70">
        <v>67.0</v>
      </c>
      <c r="AL95" s="70">
        <f t="shared" si="192"/>
        <v>7</v>
      </c>
      <c r="AM95" s="72">
        <f t="shared" si="193"/>
        <v>0.1166666667</v>
      </c>
      <c r="AN95" s="70">
        <v>81.0</v>
      </c>
      <c r="AO95" s="70">
        <v>90.0</v>
      </c>
      <c r="AP95" s="70">
        <f t="shared" si="194"/>
        <v>9</v>
      </c>
      <c r="AQ95" s="72">
        <f t="shared" si="195"/>
        <v>0.1111111111</v>
      </c>
      <c r="AR95" s="70">
        <v>70.0</v>
      </c>
      <c r="AS95" s="70">
        <v>84.0</v>
      </c>
      <c r="AT95" s="70">
        <f t="shared" si="196"/>
        <v>14</v>
      </c>
      <c r="AU95" s="72">
        <f t="shared" si="197"/>
        <v>0.2</v>
      </c>
      <c r="AV95" s="70"/>
      <c r="AW95" s="70"/>
      <c r="AX95" s="70"/>
      <c r="AY95" s="70"/>
      <c r="AZ95" s="70">
        <v>78.0</v>
      </c>
      <c r="BA95" s="70">
        <v>86.0</v>
      </c>
      <c r="BB95" s="70">
        <f t="shared" si="198"/>
        <v>8</v>
      </c>
      <c r="BC95" s="70">
        <v>35.6</v>
      </c>
      <c r="BD95" s="74">
        <v>0.883</v>
      </c>
      <c r="BE95" s="70"/>
      <c r="BF95" s="72">
        <v>0.92</v>
      </c>
      <c r="BG95" s="70">
        <v>5.51</v>
      </c>
      <c r="BH95" s="70"/>
      <c r="BI95" s="72">
        <v>0.84</v>
      </c>
      <c r="BJ95" s="70">
        <v>3.39</v>
      </c>
      <c r="BK95" s="75">
        <f>(BL95*100)/(100+113)</f>
        <v>0.7981220657</v>
      </c>
      <c r="BL95" s="70">
        <v>1.7</v>
      </c>
      <c r="BM95" s="72">
        <v>1.13</v>
      </c>
      <c r="BN95" s="64">
        <f t="shared" si="93"/>
        <v>107.1</v>
      </c>
      <c r="BO95" s="64"/>
      <c r="BP95" s="64"/>
      <c r="BQ95" s="64"/>
      <c r="BR95" s="64"/>
      <c r="BS95" s="64" t="s">
        <v>268</v>
      </c>
      <c r="BT95" s="70">
        <v>1.0</v>
      </c>
      <c r="BU95" s="70">
        <v>1.0</v>
      </c>
      <c r="BV95" s="64" t="s">
        <v>253</v>
      </c>
      <c r="BW95" s="65"/>
      <c r="BX95" s="64"/>
      <c r="BY95" s="64" t="s">
        <v>269</v>
      </c>
      <c r="BZ95" s="64" t="s">
        <v>150</v>
      </c>
      <c r="CA95" s="66" t="s">
        <v>270</v>
      </c>
      <c r="CB95" s="66" t="s">
        <v>271</v>
      </c>
      <c r="CC95" s="66" t="s">
        <v>255</v>
      </c>
    </row>
    <row r="96" ht="15.75" customHeight="1">
      <c r="A96" s="67">
        <v>2021.0</v>
      </c>
      <c r="B96" s="70" t="s">
        <v>911</v>
      </c>
      <c r="C96" s="70" t="s">
        <v>912</v>
      </c>
      <c r="D96" s="70" t="s">
        <v>913</v>
      </c>
      <c r="E96" s="70" t="s">
        <v>914</v>
      </c>
      <c r="F96" s="70" t="s">
        <v>259</v>
      </c>
      <c r="G96" s="70" t="s">
        <v>915</v>
      </c>
      <c r="H96" s="70" t="s">
        <v>916</v>
      </c>
      <c r="I96" s="70" t="s">
        <v>916</v>
      </c>
      <c r="J96" s="64" t="s">
        <v>917</v>
      </c>
      <c r="K96" s="70" t="s">
        <v>246</v>
      </c>
      <c r="L96" s="70"/>
      <c r="M96" s="70" t="s">
        <v>918</v>
      </c>
      <c r="N96" s="70" t="s">
        <v>263</v>
      </c>
      <c r="O96" s="70" t="s">
        <v>249</v>
      </c>
      <c r="P96" s="70">
        <v>55.0</v>
      </c>
      <c r="Q96" s="64"/>
      <c r="R96" s="64"/>
      <c r="S96" s="64" t="s">
        <v>919</v>
      </c>
      <c r="T96" s="76" t="s">
        <v>920</v>
      </c>
      <c r="U96" s="70" t="s">
        <v>174</v>
      </c>
      <c r="V96" s="76" t="s">
        <v>921</v>
      </c>
      <c r="W96" s="70" t="s">
        <v>174</v>
      </c>
      <c r="X96" s="70">
        <v>6.0</v>
      </c>
      <c r="Y96" s="70">
        <v>35.0</v>
      </c>
      <c r="Z96" s="70">
        <f t="shared" si="186"/>
        <v>29</v>
      </c>
      <c r="AA96" s="72">
        <f t="shared" si="187"/>
        <v>4.833333333</v>
      </c>
      <c r="AB96" s="70">
        <v>81.0</v>
      </c>
      <c r="AC96" s="70">
        <v>86.0</v>
      </c>
      <c r="AD96" s="70">
        <f t="shared" si="188"/>
        <v>5</v>
      </c>
      <c r="AE96" s="72">
        <f t="shared" si="189"/>
        <v>0.06172839506</v>
      </c>
      <c r="AF96" s="70">
        <v>94.0</v>
      </c>
      <c r="AG96" s="70">
        <v>94.0</v>
      </c>
      <c r="AH96" s="70">
        <f t="shared" si="190"/>
        <v>0</v>
      </c>
      <c r="AI96" s="72">
        <f t="shared" si="191"/>
        <v>0</v>
      </c>
      <c r="AJ96" s="70">
        <v>71.0</v>
      </c>
      <c r="AK96" s="70">
        <v>72.0</v>
      </c>
      <c r="AL96" s="70">
        <f t="shared" si="192"/>
        <v>1</v>
      </c>
      <c r="AM96" s="72">
        <f t="shared" si="193"/>
        <v>0.01408450704</v>
      </c>
      <c r="AN96" s="70">
        <v>83.0</v>
      </c>
      <c r="AO96" s="70">
        <v>88.0</v>
      </c>
      <c r="AP96" s="70">
        <f t="shared" si="194"/>
        <v>5</v>
      </c>
      <c r="AQ96" s="72">
        <f t="shared" si="195"/>
        <v>0.06024096386</v>
      </c>
      <c r="AR96" s="70">
        <v>78.0</v>
      </c>
      <c r="AS96" s="70">
        <v>86.0</v>
      </c>
      <c r="AT96" s="70">
        <f t="shared" si="196"/>
        <v>8</v>
      </c>
      <c r="AU96" s="72">
        <f t="shared" si="197"/>
        <v>0.1025641026</v>
      </c>
      <c r="AV96" s="70"/>
      <c r="AW96" s="70"/>
      <c r="AX96" s="70"/>
      <c r="AY96" s="70"/>
      <c r="AZ96" s="70">
        <v>81.0</v>
      </c>
      <c r="BA96" s="70">
        <v>87.0</v>
      </c>
      <c r="BB96" s="70">
        <f t="shared" si="198"/>
        <v>6</v>
      </c>
      <c r="BC96" s="72">
        <v>0.34</v>
      </c>
      <c r="BD96" s="74">
        <v>0.876</v>
      </c>
      <c r="BE96" s="70"/>
      <c r="BF96" s="72">
        <v>0.95</v>
      </c>
      <c r="BG96" s="70">
        <v>5.8</v>
      </c>
      <c r="BH96" s="70"/>
      <c r="BI96" s="72">
        <v>0.8</v>
      </c>
      <c r="BJ96" s="70">
        <v>2.7</v>
      </c>
      <c r="BK96" s="75">
        <f>(BL96*100)/(100+45)</f>
        <v>1.751724138</v>
      </c>
      <c r="BL96" s="70">
        <v>2.54</v>
      </c>
      <c r="BM96" s="72">
        <v>0.45</v>
      </c>
      <c r="BN96" s="64">
        <f t="shared" si="93"/>
        <v>139.7</v>
      </c>
      <c r="BO96" s="64"/>
      <c r="BP96" s="64"/>
      <c r="BQ96" s="64"/>
      <c r="BR96" s="64"/>
      <c r="BS96" s="64" t="s">
        <v>252</v>
      </c>
      <c r="BT96" s="70">
        <v>1.0</v>
      </c>
      <c r="BU96" s="70">
        <v>4.0</v>
      </c>
      <c r="BV96" s="64" t="s">
        <v>253</v>
      </c>
      <c r="BW96" s="65"/>
      <c r="BX96" s="64"/>
      <c r="BY96" s="64" t="s">
        <v>269</v>
      </c>
      <c r="BZ96" s="64" t="s">
        <v>150</v>
      </c>
      <c r="CA96" s="66" t="s">
        <v>270</v>
      </c>
      <c r="CB96" s="66" t="s">
        <v>271</v>
      </c>
      <c r="CC96" s="66" t="s">
        <v>255</v>
      </c>
    </row>
    <row r="97" ht="15.75" customHeight="1">
      <c r="A97" s="67">
        <v>2021.0</v>
      </c>
      <c r="B97" s="70" t="s">
        <v>911</v>
      </c>
      <c r="C97" s="70" t="s">
        <v>922</v>
      </c>
      <c r="D97" s="70" t="s">
        <v>258</v>
      </c>
      <c r="E97" s="70" t="s">
        <v>923</v>
      </c>
      <c r="F97" s="70" t="s">
        <v>259</v>
      </c>
      <c r="G97" s="70" t="s">
        <v>924</v>
      </c>
      <c r="H97" s="70" t="s">
        <v>925</v>
      </c>
      <c r="I97" s="70" t="s">
        <v>925</v>
      </c>
      <c r="J97" s="64" t="s">
        <v>926</v>
      </c>
      <c r="K97" s="70" t="s">
        <v>246</v>
      </c>
      <c r="L97" s="70"/>
      <c r="M97" s="70" t="s">
        <v>927</v>
      </c>
      <c r="N97" s="70" t="s">
        <v>263</v>
      </c>
      <c r="O97" s="70" t="s">
        <v>301</v>
      </c>
      <c r="P97" s="70">
        <v>23.0</v>
      </c>
      <c r="Q97" s="64"/>
      <c r="R97" s="64"/>
      <c r="S97" s="64" t="s">
        <v>347</v>
      </c>
      <c r="T97" s="76" t="s">
        <v>928</v>
      </c>
      <c r="U97" s="70" t="s">
        <v>174</v>
      </c>
      <c r="V97" s="76" t="s">
        <v>929</v>
      </c>
      <c r="W97" s="70" t="s">
        <v>174</v>
      </c>
      <c r="X97" s="70">
        <v>10.0</v>
      </c>
      <c r="Y97" s="70">
        <v>32.0</v>
      </c>
      <c r="Z97" s="70">
        <f t="shared" si="186"/>
        <v>22</v>
      </c>
      <c r="AA97" s="72">
        <f t="shared" si="187"/>
        <v>2.2</v>
      </c>
      <c r="AB97" s="70">
        <v>79.0</v>
      </c>
      <c r="AC97" s="70">
        <v>85.0</v>
      </c>
      <c r="AD97" s="70">
        <f t="shared" si="188"/>
        <v>6</v>
      </c>
      <c r="AE97" s="72">
        <f t="shared" si="189"/>
        <v>0.07594936709</v>
      </c>
      <c r="AF97" s="70">
        <v>86.0</v>
      </c>
      <c r="AG97" s="70">
        <v>91.0</v>
      </c>
      <c r="AH97" s="70">
        <f t="shared" si="190"/>
        <v>5</v>
      </c>
      <c r="AI97" s="72">
        <f t="shared" si="191"/>
        <v>0.05813953488</v>
      </c>
      <c r="AJ97" s="70">
        <v>48.0</v>
      </c>
      <c r="AK97" s="70">
        <v>62.0</v>
      </c>
      <c r="AL97" s="70">
        <f t="shared" si="192"/>
        <v>14</v>
      </c>
      <c r="AM97" s="72">
        <f t="shared" si="193"/>
        <v>0.2916666667</v>
      </c>
      <c r="AN97" s="70">
        <v>80.0</v>
      </c>
      <c r="AO97" s="70">
        <v>88.0</v>
      </c>
      <c r="AP97" s="70">
        <f t="shared" si="194"/>
        <v>8</v>
      </c>
      <c r="AQ97" s="72">
        <f t="shared" si="195"/>
        <v>0.1</v>
      </c>
      <c r="AR97" s="70">
        <v>76.0</v>
      </c>
      <c r="AS97" s="70">
        <v>84.0</v>
      </c>
      <c r="AT97" s="70">
        <f t="shared" si="196"/>
        <v>8</v>
      </c>
      <c r="AU97" s="72">
        <f t="shared" si="197"/>
        <v>0.1052631579</v>
      </c>
      <c r="AV97" s="70"/>
      <c r="AW97" s="70"/>
      <c r="AX97" s="70"/>
      <c r="AY97" s="70"/>
      <c r="AZ97" s="70">
        <v>76.0</v>
      </c>
      <c r="BA97" s="70">
        <v>86.0</v>
      </c>
      <c r="BB97" s="70">
        <f t="shared" si="198"/>
        <v>10</v>
      </c>
      <c r="BC97" s="73">
        <v>0.356</v>
      </c>
      <c r="BD97" s="74">
        <v>0.867</v>
      </c>
      <c r="BE97" s="70"/>
      <c r="BF97" s="72">
        <v>0.91</v>
      </c>
      <c r="BG97" s="70">
        <v>5.6</v>
      </c>
      <c r="BH97" s="70"/>
      <c r="BI97" s="72">
        <v>0.82</v>
      </c>
      <c r="BJ97" s="70">
        <v>3.3</v>
      </c>
      <c r="BK97" s="75">
        <f>(BL97*100)/(100+23)</f>
        <v>2.113821138</v>
      </c>
      <c r="BL97" s="70">
        <v>2.6</v>
      </c>
      <c r="BM97" s="72">
        <v>0.23</v>
      </c>
      <c r="BN97" s="64">
        <f t="shared" si="93"/>
        <v>59.8</v>
      </c>
      <c r="BO97" s="64"/>
      <c r="BP97" s="64"/>
      <c r="BQ97" s="64"/>
      <c r="BR97" s="64"/>
      <c r="BS97" s="64" t="s">
        <v>268</v>
      </c>
      <c r="BT97" s="70">
        <v>1.0</v>
      </c>
      <c r="BU97" s="70">
        <v>2.0</v>
      </c>
      <c r="BV97" s="64" t="s">
        <v>253</v>
      </c>
      <c r="BW97" s="65"/>
      <c r="BX97" s="64"/>
      <c r="BY97" s="64" t="s">
        <v>269</v>
      </c>
      <c r="BZ97" s="64" t="s">
        <v>150</v>
      </c>
      <c r="CA97" s="66" t="s">
        <v>270</v>
      </c>
      <c r="CB97" s="66" t="s">
        <v>271</v>
      </c>
      <c r="CC97" s="66" t="s">
        <v>255</v>
      </c>
    </row>
    <row r="98" ht="15.75" customHeight="1">
      <c r="A98" s="67">
        <v>2021.0</v>
      </c>
      <c r="B98" s="70" t="s">
        <v>911</v>
      </c>
      <c r="C98" s="70" t="s">
        <v>930</v>
      </c>
      <c r="D98" s="70" t="s">
        <v>258</v>
      </c>
      <c r="E98" s="70" t="s">
        <v>931</v>
      </c>
      <c r="F98" s="70" t="s">
        <v>259</v>
      </c>
      <c r="G98" s="70" t="s">
        <v>932</v>
      </c>
      <c r="H98" s="70" t="s">
        <v>933</v>
      </c>
      <c r="I98" s="70" t="s">
        <v>933</v>
      </c>
      <c r="J98" s="64" t="s">
        <v>934</v>
      </c>
      <c r="K98" s="70" t="s">
        <v>246</v>
      </c>
      <c r="L98" s="70"/>
      <c r="M98" s="70" t="s">
        <v>935</v>
      </c>
      <c r="N98" s="70" t="s">
        <v>263</v>
      </c>
      <c r="O98" s="70" t="s">
        <v>301</v>
      </c>
      <c r="P98" s="70">
        <v>62.0</v>
      </c>
      <c r="Q98" s="64"/>
      <c r="R98" s="64"/>
      <c r="S98" s="64" t="s">
        <v>936</v>
      </c>
      <c r="T98" s="76" t="s">
        <v>937</v>
      </c>
      <c r="U98" s="70" t="s">
        <v>174</v>
      </c>
      <c r="V98" s="71" t="s">
        <v>938</v>
      </c>
      <c r="W98" s="70" t="s">
        <v>174</v>
      </c>
      <c r="X98" s="70">
        <v>15.0</v>
      </c>
      <c r="Y98" s="70">
        <v>48.0</v>
      </c>
      <c r="Z98" s="70">
        <f t="shared" si="186"/>
        <v>33</v>
      </c>
      <c r="AA98" s="72">
        <f t="shared" si="187"/>
        <v>2.2</v>
      </c>
      <c r="AB98" s="70">
        <v>85.0</v>
      </c>
      <c r="AC98" s="70">
        <v>88.0</v>
      </c>
      <c r="AD98" s="70">
        <f t="shared" si="188"/>
        <v>3</v>
      </c>
      <c r="AE98" s="72">
        <f t="shared" si="189"/>
        <v>0.03529411765</v>
      </c>
      <c r="AF98" s="70">
        <v>96.0</v>
      </c>
      <c r="AG98" s="70">
        <v>99.0</v>
      </c>
      <c r="AH98" s="70">
        <f t="shared" si="190"/>
        <v>3</v>
      </c>
      <c r="AI98" s="72">
        <f t="shared" si="191"/>
        <v>0.03125</v>
      </c>
      <c r="AJ98" s="70">
        <v>54.0</v>
      </c>
      <c r="AK98" s="70">
        <v>72.0</v>
      </c>
      <c r="AL98" s="70">
        <f t="shared" si="192"/>
        <v>18</v>
      </c>
      <c r="AM98" s="72">
        <f t="shared" si="193"/>
        <v>0.3333333333</v>
      </c>
      <c r="AN98" s="70">
        <v>90.0</v>
      </c>
      <c r="AO98" s="70">
        <v>89.0</v>
      </c>
      <c r="AP98" s="70">
        <f t="shared" si="194"/>
        <v>-1</v>
      </c>
      <c r="AQ98" s="72">
        <f t="shared" si="195"/>
        <v>-0.01111111111</v>
      </c>
      <c r="AR98" s="70">
        <v>85.0</v>
      </c>
      <c r="AS98" s="70">
        <v>84.0</v>
      </c>
      <c r="AT98" s="70">
        <f t="shared" si="196"/>
        <v>-1</v>
      </c>
      <c r="AU98" s="72">
        <f t="shared" si="197"/>
        <v>-0.01176470588</v>
      </c>
      <c r="AV98" s="70"/>
      <c r="AW98" s="70"/>
      <c r="AX98" s="70"/>
      <c r="AY98" s="70"/>
      <c r="AZ98" s="70">
        <v>83.0</v>
      </c>
      <c r="BA98" s="70">
        <v>89.0</v>
      </c>
      <c r="BB98" s="70">
        <f t="shared" si="198"/>
        <v>6</v>
      </c>
      <c r="BC98" s="73">
        <v>0.336</v>
      </c>
      <c r="BD98" s="74">
        <v>0.831</v>
      </c>
      <c r="BE98" s="70"/>
      <c r="BF98" s="72">
        <v>0.88</v>
      </c>
      <c r="BG98" s="70">
        <v>5.0</v>
      </c>
      <c r="BH98" s="70"/>
      <c r="BI98" s="72">
        <v>0.78</v>
      </c>
      <c r="BJ98" s="70">
        <v>3.4</v>
      </c>
      <c r="BK98" s="75">
        <f>(BL98*100)/(100+49)</f>
        <v>2.617449664</v>
      </c>
      <c r="BL98" s="70">
        <v>3.9</v>
      </c>
      <c r="BM98" s="72">
        <v>0.49</v>
      </c>
      <c r="BN98" s="64">
        <f t="shared" si="93"/>
        <v>241.8</v>
      </c>
      <c r="BO98" s="64"/>
      <c r="BP98" s="64"/>
      <c r="BQ98" s="64"/>
      <c r="BR98" s="64"/>
      <c r="BS98" s="64" t="s">
        <v>281</v>
      </c>
      <c r="BT98" s="70">
        <v>1.0</v>
      </c>
      <c r="BU98" s="70">
        <v>3.0</v>
      </c>
      <c r="BV98" s="64" t="s">
        <v>253</v>
      </c>
      <c r="BW98" s="65"/>
      <c r="BX98" s="64"/>
      <c r="BY98" s="64" t="s">
        <v>269</v>
      </c>
      <c r="BZ98" s="64" t="s">
        <v>150</v>
      </c>
      <c r="CA98" s="66" t="s">
        <v>270</v>
      </c>
      <c r="CB98" s="66" t="s">
        <v>271</v>
      </c>
      <c r="CC98" s="66" t="s">
        <v>255</v>
      </c>
    </row>
    <row r="99" ht="15.75" customHeight="1">
      <c r="A99" s="67">
        <v>2021.0</v>
      </c>
      <c r="B99" s="70" t="s">
        <v>911</v>
      </c>
      <c r="C99" s="70" t="s">
        <v>930</v>
      </c>
      <c r="D99" s="70" t="s">
        <v>913</v>
      </c>
      <c r="E99" s="70" t="s">
        <v>931</v>
      </c>
      <c r="F99" s="70" t="s">
        <v>259</v>
      </c>
      <c r="G99" s="70" t="s">
        <v>939</v>
      </c>
      <c r="H99" s="70" t="s">
        <v>940</v>
      </c>
      <c r="I99" s="70" t="s">
        <v>940</v>
      </c>
      <c r="J99" s="64" t="s">
        <v>941</v>
      </c>
      <c r="K99" s="70" t="s">
        <v>246</v>
      </c>
      <c r="L99" s="70"/>
      <c r="M99" s="70" t="s">
        <v>942</v>
      </c>
      <c r="N99" s="70" t="s">
        <v>263</v>
      </c>
      <c r="O99" s="70" t="s">
        <v>301</v>
      </c>
      <c r="P99" s="70">
        <v>46.0</v>
      </c>
      <c r="Q99" s="64"/>
      <c r="R99" s="64"/>
      <c r="S99" s="64" t="s">
        <v>943</v>
      </c>
      <c r="T99" s="71" t="s">
        <v>928</v>
      </c>
      <c r="U99" s="70" t="s">
        <v>158</v>
      </c>
      <c r="V99" s="76" t="s">
        <v>944</v>
      </c>
      <c r="W99" s="70" t="s">
        <v>174</v>
      </c>
      <c r="X99" s="70">
        <v>10.0</v>
      </c>
      <c r="Y99" s="70">
        <v>56.0</v>
      </c>
      <c r="Z99" s="70">
        <f t="shared" si="186"/>
        <v>46</v>
      </c>
      <c r="AA99" s="72">
        <f t="shared" si="187"/>
        <v>4.6</v>
      </c>
      <c r="AB99" s="70">
        <v>80.0</v>
      </c>
      <c r="AC99" s="70">
        <v>90.0</v>
      </c>
      <c r="AD99" s="70">
        <f t="shared" si="188"/>
        <v>10</v>
      </c>
      <c r="AE99" s="72">
        <f t="shared" si="189"/>
        <v>0.125</v>
      </c>
      <c r="AF99" s="70">
        <v>86.0</v>
      </c>
      <c r="AG99" s="70">
        <v>96.0</v>
      </c>
      <c r="AH99" s="70">
        <f t="shared" si="190"/>
        <v>10</v>
      </c>
      <c r="AI99" s="72">
        <f t="shared" si="191"/>
        <v>0.1162790698</v>
      </c>
      <c r="AJ99" s="70">
        <v>69.0</v>
      </c>
      <c r="AK99" s="70">
        <v>78.0</v>
      </c>
      <c r="AL99" s="70">
        <f t="shared" si="192"/>
        <v>9</v>
      </c>
      <c r="AM99" s="72">
        <f t="shared" si="193"/>
        <v>0.1304347826</v>
      </c>
      <c r="AN99" s="70">
        <v>80.0</v>
      </c>
      <c r="AO99" s="70">
        <v>86.0</v>
      </c>
      <c r="AP99" s="70">
        <f t="shared" si="194"/>
        <v>6</v>
      </c>
      <c r="AQ99" s="72">
        <f t="shared" si="195"/>
        <v>0.075</v>
      </c>
      <c r="AR99" s="70">
        <v>78.0</v>
      </c>
      <c r="AS99" s="70">
        <v>74.0</v>
      </c>
      <c r="AT99" s="70">
        <f t="shared" si="196"/>
        <v>-4</v>
      </c>
      <c r="AU99" s="72">
        <f t="shared" si="197"/>
        <v>-0.05128205128</v>
      </c>
      <c r="AV99" s="70"/>
      <c r="AW99" s="70"/>
      <c r="AX99" s="70"/>
      <c r="AY99" s="70"/>
      <c r="AZ99" s="70">
        <v>79.0</v>
      </c>
      <c r="BA99" s="70">
        <v>81.0</v>
      </c>
      <c r="BB99" s="70">
        <f t="shared" si="198"/>
        <v>2</v>
      </c>
      <c r="BC99" s="73">
        <v>0.362</v>
      </c>
      <c r="BD99" s="74">
        <v>0.859</v>
      </c>
      <c r="BE99" s="70"/>
      <c r="BF99" s="72">
        <v>0.9</v>
      </c>
      <c r="BG99" s="70">
        <v>5.3</v>
      </c>
      <c r="BH99" s="70"/>
      <c r="BI99" s="72">
        <v>0.82</v>
      </c>
      <c r="BJ99" s="70">
        <v>3.8</v>
      </c>
      <c r="BK99" s="75">
        <f>(BL99*100)/(100+40)</f>
        <v>1.857142857</v>
      </c>
      <c r="BL99" s="70">
        <v>2.6</v>
      </c>
      <c r="BM99" s="72">
        <v>0.4</v>
      </c>
      <c r="BN99" s="64">
        <f t="shared" si="93"/>
        <v>119.6</v>
      </c>
      <c r="BO99" s="64"/>
      <c r="BP99" s="64"/>
      <c r="BQ99" s="64"/>
      <c r="BR99" s="64"/>
      <c r="BS99" s="64" t="s">
        <v>760</v>
      </c>
      <c r="BT99" s="70">
        <v>1.0</v>
      </c>
      <c r="BU99" s="70">
        <v>3.0</v>
      </c>
      <c r="BV99" s="64" t="s">
        <v>473</v>
      </c>
      <c r="BW99" s="65"/>
      <c r="BX99" s="64"/>
      <c r="BY99" s="64" t="s">
        <v>269</v>
      </c>
      <c r="BZ99" s="64" t="s">
        <v>150</v>
      </c>
      <c r="CA99" s="66" t="s">
        <v>270</v>
      </c>
      <c r="CB99" s="66" t="s">
        <v>271</v>
      </c>
      <c r="CC99" s="66" t="s">
        <v>255</v>
      </c>
    </row>
    <row r="100" ht="15.75" customHeight="1">
      <c r="A100" s="67">
        <v>2021.0</v>
      </c>
      <c r="B100" s="70" t="s">
        <v>911</v>
      </c>
      <c r="C100" s="70" t="s">
        <v>930</v>
      </c>
      <c r="D100" s="70" t="s">
        <v>913</v>
      </c>
      <c r="E100" s="70" t="s">
        <v>931</v>
      </c>
      <c r="F100" s="70" t="s">
        <v>259</v>
      </c>
      <c r="G100" s="70" t="s">
        <v>945</v>
      </c>
      <c r="H100" s="70" t="s">
        <v>946</v>
      </c>
      <c r="I100" s="70" t="s">
        <v>946</v>
      </c>
      <c r="J100" s="64" t="s">
        <v>947</v>
      </c>
      <c r="K100" s="70" t="s">
        <v>246</v>
      </c>
      <c r="L100" s="70"/>
      <c r="M100" s="70" t="s">
        <v>948</v>
      </c>
      <c r="N100" s="70" t="s">
        <v>263</v>
      </c>
      <c r="O100" s="70" t="s">
        <v>301</v>
      </c>
      <c r="P100" s="70">
        <v>37.0</v>
      </c>
      <c r="Q100" s="64"/>
      <c r="R100" s="64"/>
      <c r="S100" s="64" t="s">
        <v>949</v>
      </c>
      <c r="T100" s="76" t="s">
        <v>937</v>
      </c>
      <c r="U100" s="70" t="s">
        <v>174</v>
      </c>
      <c r="V100" s="71" t="s">
        <v>950</v>
      </c>
      <c r="W100" s="70" t="s">
        <v>174</v>
      </c>
      <c r="X100" s="70">
        <v>15.0</v>
      </c>
      <c r="Y100" s="70">
        <v>35.0</v>
      </c>
      <c r="Z100" s="70">
        <f t="shared" si="186"/>
        <v>20</v>
      </c>
      <c r="AA100" s="72">
        <f t="shared" si="187"/>
        <v>1.333333333</v>
      </c>
      <c r="AB100" s="70">
        <v>88.0</v>
      </c>
      <c r="AC100" s="70">
        <v>89.0</v>
      </c>
      <c r="AD100" s="70">
        <f t="shared" si="188"/>
        <v>1</v>
      </c>
      <c r="AE100" s="72">
        <f t="shared" si="189"/>
        <v>0.01136363636</v>
      </c>
      <c r="AF100" s="70">
        <v>95.0</v>
      </c>
      <c r="AG100" s="70">
        <v>98.0</v>
      </c>
      <c r="AH100" s="70">
        <f t="shared" si="190"/>
        <v>3</v>
      </c>
      <c r="AI100" s="72">
        <f t="shared" si="191"/>
        <v>0.03157894737</v>
      </c>
      <c r="AJ100" s="70">
        <v>41.0</v>
      </c>
      <c r="AK100" s="70">
        <v>75.0</v>
      </c>
      <c r="AL100" s="70">
        <f t="shared" si="192"/>
        <v>34</v>
      </c>
      <c r="AM100" s="72">
        <f t="shared" si="193"/>
        <v>0.8292682927</v>
      </c>
      <c r="AN100" s="70">
        <v>90.0</v>
      </c>
      <c r="AO100" s="70">
        <v>88.0</v>
      </c>
      <c r="AP100" s="70">
        <f t="shared" si="194"/>
        <v>-2</v>
      </c>
      <c r="AQ100" s="72">
        <f t="shared" si="195"/>
        <v>-0.02222222222</v>
      </c>
      <c r="AR100" s="70">
        <v>85.0</v>
      </c>
      <c r="AS100" s="70">
        <v>85.0</v>
      </c>
      <c r="AT100" s="70">
        <f t="shared" si="196"/>
        <v>0</v>
      </c>
      <c r="AU100" s="72">
        <f t="shared" si="197"/>
        <v>0</v>
      </c>
      <c r="AV100" s="70"/>
      <c r="AW100" s="70"/>
      <c r="AX100" s="70"/>
      <c r="AY100" s="70"/>
      <c r="AZ100" s="70">
        <v>84.0</v>
      </c>
      <c r="BA100" s="70">
        <v>88.0</v>
      </c>
      <c r="BB100" s="70">
        <f t="shared" si="198"/>
        <v>4</v>
      </c>
      <c r="BC100" s="73">
        <v>0.348</v>
      </c>
      <c r="BD100" s="74">
        <v>0.882</v>
      </c>
      <c r="BE100" s="70"/>
      <c r="BF100" s="72">
        <v>0.92</v>
      </c>
      <c r="BG100" s="70">
        <v>5.1</v>
      </c>
      <c r="BH100" s="70"/>
      <c r="BI100" s="72">
        <v>0.84</v>
      </c>
      <c r="BJ100" s="70">
        <v>3.6</v>
      </c>
      <c r="BK100" s="75">
        <f>(BL100*100)/(100+31)</f>
        <v>2.900763359</v>
      </c>
      <c r="BL100" s="70">
        <v>3.8</v>
      </c>
      <c r="BM100" s="72">
        <v>0.31</v>
      </c>
      <c r="BN100" s="64">
        <f t="shared" si="93"/>
        <v>140.6</v>
      </c>
      <c r="BO100" s="64"/>
      <c r="BP100" s="64"/>
      <c r="BQ100" s="64"/>
      <c r="BR100" s="64"/>
      <c r="BS100" s="64" t="s">
        <v>281</v>
      </c>
      <c r="BT100" s="70">
        <v>1.0</v>
      </c>
      <c r="BU100" s="70">
        <v>3.0</v>
      </c>
      <c r="BV100" s="64" t="s">
        <v>253</v>
      </c>
      <c r="BW100" s="65"/>
      <c r="BX100" s="64"/>
      <c r="BY100" s="64" t="s">
        <v>269</v>
      </c>
      <c r="BZ100" s="64" t="s">
        <v>150</v>
      </c>
      <c r="CA100" s="66" t="s">
        <v>270</v>
      </c>
      <c r="CB100" s="66" t="s">
        <v>271</v>
      </c>
      <c r="CC100" s="66" t="s">
        <v>255</v>
      </c>
    </row>
    <row r="101" ht="15.75" customHeight="1">
      <c r="A101" s="67">
        <v>2021.0</v>
      </c>
      <c r="B101" s="70" t="s">
        <v>911</v>
      </c>
      <c r="C101" s="70" t="s">
        <v>912</v>
      </c>
      <c r="D101" s="70" t="s">
        <v>913</v>
      </c>
      <c r="E101" s="70" t="s">
        <v>951</v>
      </c>
      <c r="F101" s="70" t="s">
        <v>259</v>
      </c>
      <c r="G101" s="70" t="s">
        <v>952</v>
      </c>
      <c r="H101" s="70" t="s">
        <v>916</v>
      </c>
      <c r="I101" s="70" t="s">
        <v>916</v>
      </c>
      <c r="J101" s="64" t="s">
        <v>953</v>
      </c>
      <c r="K101" s="70" t="s">
        <v>246</v>
      </c>
      <c r="L101" s="70"/>
      <c r="M101" s="70" t="s">
        <v>954</v>
      </c>
      <c r="N101" s="70" t="s">
        <v>263</v>
      </c>
      <c r="O101" s="70" t="s">
        <v>301</v>
      </c>
      <c r="P101" s="70">
        <v>59.0</v>
      </c>
      <c r="Q101" s="64"/>
      <c r="R101" s="64"/>
      <c r="S101" s="64" t="s">
        <v>955</v>
      </c>
      <c r="T101" s="71" t="s">
        <v>956</v>
      </c>
      <c r="U101" s="70" t="s">
        <v>174</v>
      </c>
      <c r="V101" s="71" t="s">
        <v>957</v>
      </c>
      <c r="W101" s="70" t="s">
        <v>174</v>
      </c>
      <c r="X101" s="70">
        <v>11.0</v>
      </c>
      <c r="Y101" s="70">
        <v>39.0</v>
      </c>
      <c r="Z101" s="70">
        <f t="shared" si="186"/>
        <v>28</v>
      </c>
      <c r="AA101" s="72">
        <f t="shared" si="187"/>
        <v>2.545454545</v>
      </c>
      <c r="AB101" s="70">
        <v>86.0</v>
      </c>
      <c r="AC101" s="70">
        <v>91.0</v>
      </c>
      <c r="AD101" s="70">
        <f t="shared" si="188"/>
        <v>5</v>
      </c>
      <c r="AE101" s="72">
        <f t="shared" si="189"/>
        <v>0.05813953488</v>
      </c>
      <c r="AF101" s="70">
        <v>95.0</v>
      </c>
      <c r="AG101" s="70">
        <v>99.0</v>
      </c>
      <c r="AH101" s="70">
        <f t="shared" si="190"/>
        <v>4</v>
      </c>
      <c r="AI101" s="72">
        <f t="shared" si="191"/>
        <v>0.04210526316</v>
      </c>
      <c r="AJ101" s="70">
        <v>38.0</v>
      </c>
      <c r="AK101" s="70">
        <v>56.0</v>
      </c>
      <c r="AL101" s="70">
        <f t="shared" si="192"/>
        <v>18</v>
      </c>
      <c r="AM101" s="72">
        <f t="shared" si="193"/>
        <v>0.4736842105</v>
      </c>
      <c r="AN101" s="70">
        <v>90.0</v>
      </c>
      <c r="AO101" s="70">
        <v>88.0</v>
      </c>
      <c r="AP101" s="70">
        <f t="shared" si="194"/>
        <v>-2</v>
      </c>
      <c r="AQ101" s="72">
        <f t="shared" si="195"/>
        <v>-0.02222222222</v>
      </c>
      <c r="AR101" s="70">
        <v>86.0</v>
      </c>
      <c r="AS101" s="70">
        <v>85.0</v>
      </c>
      <c r="AT101" s="70">
        <f t="shared" si="196"/>
        <v>-1</v>
      </c>
      <c r="AU101" s="72">
        <f t="shared" si="197"/>
        <v>-0.01162790698</v>
      </c>
      <c r="AV101" s="70"/>
      <c r="AW101" s="70"/>
      <c r="AX101" s="70"/>
      <c r="AY101" s="70"/>
      <c r="AZ101" s="70">
        <v>85.0</v>
      </c>
      <c r="BA101" s="70">
        <v>95.0</v>
      </c>
      <c r="BB101" s="70">
        <f t="shared" si="198"/>
        <v>10</v>
      </c>
      <c r="BC101" s="73">
        <v>0.353</v>
      </c>
      <c r="BD101" s="74">
        <v>0.847</v>
      </c>
      <c r="BE101" s="70"/>
      <c r="BF101" s="72">
        <v>0.9</v>
      </c>
      <c r="BG101" s="70">
        <v>5.1</v>
      </c>
      <c r="BH101" s="70"/>
      <c r="BI101" s="72">
        <v>0.8</v>
      </c>
      <c r="BJ101" s="70">
        <v>4.4</v>
      </c>
      <c r="BK101" s="75">
        <f>(BL101*100)/(100+44)</f>
        <v>1.875</v>
      </c>
      <c r="BL101" s="70">
        <v>2.7</v>
      </c>
      <c r="BM101" s="72">
        <v>0.44</v>
      </c>
      <c r="BN101" s="64">
        <f t="shared" si="93"/>
        <v>159.3</v>
      </c>
      <c r="BO101" s="64"/>
      <c r="BP101" s="64"/>
      <c r="BQ101" s="64"/>
      <c r="BR101" s="64"/>
      <c r="BS101" s="64" t="s">
        <v>252</v>
      </c>
      <c r="BT101" s="70">
        <v>1.0</v>
      </c>
      <c r="BU101" s="70">
        <v>4.0</v>
      </c>
      <c r="BV101" s="64" t="s">
        <v>253</v>
      </c>
      <c r="BW101" s="65"/>
      <c r="BX101" s="64"/>
      <c r="BY101" s="64" t="s">
        <v>269</v>
      </c>
      <c r="BZ101" s="64" t="s">
        <v>150</v>
      </c>
      <c r="CA101" s="66" t="s">
        <v>270</v>
      </c>
      <c r="CB101" s="66" t="s">
        <v>271</v>
      </c>
      <c r="CC101" s="66" t="s">
        <v>255</v>
      </c>
    </row>
    <row r="102" ht="15.75" customHeight="1">
      <c r="A102" s="67">
        <v>2021.0</v>
      </c>
      <c r="B102" s="70" t="s">
        <v>911</v>
      </c>
      <c r="C102" s="70" t="s">
        <v>958</v>
      </c>
      <c r="D102" s="70" t="s">
        <v>913</v>
      </c>
      <c r="E102" s="70" t="s">
        <v>959</v>
      </c>
      <c r="F102" s="70" t="s">
        <v>259</v>
      </c>
      <c r="G102" s="70" t="s">
        <v>960</v>
      </c>
      <c r="H102" s="70" t="s">
        <v>961</v>
      </c>
      <c r="I102" s="70" t="s">
        <v>961</v>
      </c>
      <c r="J102" s="64" t="s">
        <v>962</v>
      </c>
      <c r="K102" s="70" t="s">
        <v>246</v>
      </c>
      <c r="L102" s="70"/>
      <c r="M102" s="70" t="s">
        <v>963</v>
      </c>
      <c r="N102" s="70" t="s">
        <v>964</v>
      </c>
      <c r="O102" s="70" t="s">
        <v>313</v>
      </c>
      <c r="P102" s="70">
        <v>53.0</v>
      </c>
      <c r="Q102" s="64"/>
      <c r="R102" s="64"/>
      <c r="S102" s="64" t="s">
        <v>965</v>
      </c>
      <c r="T102" s="76" t="s">
        <v>966</v>
      </c>
      <c r="U102" s="70" t="s">
        <v>174</v>
      </c>
      <c r="V102" s="71" t="s">
        <v>967</v>
      </c>
      <c r="W102" s="70" t="s">
        <v>174</v>
      </c>
      <c r="X102" s="70">
        <v>43.0</v>
      </c>
      <c r="Y102" s="70">
        <v>70.0</v>
      </c>
      <c r="Z102" s="70">
        <f t="shared" si="186"/>
        <v>27</v>
      </c>
      <c r="AA102" s="72">
        <f t="shared" si="187"/>
        <v>0.6279069767</v>
      </c>
      <c r="AB102" s="70">
        <v>75.0</v>
      </c>
      <c r="AC102" s="70">
        <v>84.0</v>
      </c>
      <c r="AD102" s="70">
        <f t="shared" si="188"/>
        <v>9</v>
      </c>
      <c r="AE102" s="72">
        <f t="shared" si="189"/>
        <v>0.12</v>
      </c>
      <c r="AF102" s="70">
        <v>96.0</v>
      </c>
      <c r="AG102" s="70">
        <v>97.0</v>
      </c>
      <c r="AH102" s="70">
        <f t="shared" si="190"/>
        <v>1</v>
      </c>
      <c r="AI102" s="72">
        <f t="shared" si="191"/>
        <v>0.01041666667</v>
      </c>
      <c r="AJ102" s="70">
        <v>75.0</v>
      </c>
      <c r="AK102" s="70">
        <v>80.0</v>
      </c>
      <c r="AL102" s="70">
        <f t="shared" si="192"/>
        <v>5</v>
      </c>
      <c r="AM102" s="72">
        <f t="shared" si="193"/>
        <v>0.06666666667</v>
      </c>
      <c r="AN102" s="70">
        <v>92.0</v>
      </c>
      <c r="AO102" s="70">
        <v>93.0</v>
      </c>
      <c r="AP102" s="70">
        <f t="shared" si="194"/>
        <v>1</v>
      </c>
      <c r="AQ102" s="72">
        <f t="shared" si="195"/>
        <v>0.01086956522</v>
      </c>
      <c r="AR102" s="70">
        <v>81.0</v>
      </c>
      <c r="AS102" s="70">
        <v>87.0</v>
      </c>
      <c r="AT102" s="70">
        <f t="shared" si="196"/>
        <v>6</v>
      </c>
      <c r="AU102" s="72">
        <f t="shared" si="197"/>
        <v>0.07407407407</v>
      </c>
      <c r="AV102" s="70"/>
      <c r="AW102" s="70"/>
      <c r="AX102" s="70"/>
      <c r="AY102" s="70"/>
      <c r="AZ102" s="70">
        <v>88.0</v>
      </c>
      <c r="BA102" s="70">
        <v>88.0</v>
      </c>
      <c r="BB102" s="70">
        <f t="shared" si="198"/>
        <v>0</v>
      </c>
      <c r="BC102" s="73">
        <v>0.328</v>
      </c>
      <c r="BD102" s="74">
        <v>0.858</v>
      </c>
      <c r="BE102" s="70"/>
      <c r="BF102" s="72">
        <v>0.91</v>
      </c>
      <c r="BG102" s="70">
        <v>5.0</v>
      </c>
      <c r="BH102" s="70"/>
      <c r="BI102" s="72">
        <v>0.8</v>
      </c>
      <c r="BJ102" s="70">
        <v>3.1</v>
      </c>
      <c r="BK102" s="70">
        <v>1.5</v>
      </c>
      <c r="BL102" s="70">
        <v>2.2</v>
      </c>
      <c r="BM102" s="72">
        <v>0.47</v>
      </c>
      <c r="BN102" s="64">
        <f t="shared" si="93"/>
        <v>116.6</v>
      </c>
      <c r="BO102" s="64"/>
      <c r="BP102" s="64"/>
      <c r="BQ102" s="64"/>
      <c r="BR102" s="64"/>
      <c r="BS102" s="64" t="s">
        <v>281</v>
      </c>
      <c r="BT102" s="70">
        <v>1.0</v>
      </c>
      <c r="BU102" s="70">
        <v>2.0</v>
      </c>
      <c r="BV102" s="64" t="s">
        <v>253</v>
      </c>
      <c r="BW102" s="65"/>
      <c r="BX102" s="64"/>
      <c r="BY102" s="64" t="s">
        <v>269</v>
      </c>
      <c r="BZ102" s="64" t="s">
        <v>150</v>
      </c>
      <c r="CA102" s="66" t="s">
        <v>270</v>
      </c>
      <c r="CB102" s="66" t="s">
        <v>271</v>
      </c>
      <c r="CC102" s="66" t="s">
        <v>255</v>
      </c>
    </row>
    <row r="103" ht="15.75" customHeight="1">
      <c r="A103" s="67">
        <v>2021.0</v>
      </c>
      <c r="B103" s="70" t="s">
        <v>911</v>
      </c>
      <c r="C103" s="70" t="s">
        <v>968</v>
      </c>
      <c r="D103" s="70" t="s">
        <v>913</v>
      </c>
      <c r="E103" s="70" t="s">
        <v>969</v>
      </c>
      <c r="F103" s="70" t="s">
        <v>259</v>
      </c>
      <c r="G103" s="70" t="s">
        <v>970</v>
      </c>
      <c r="H103" s="70" t="s">
        <v>971</v>
      </c>
      <c r="I103" s="70" t="s">
        <v>971</v>
      </c>
      <c r="J103" s="64" t="s">
        <v>972</v>
      </c>
      <c r="K103" s="70" t="s">
        <v>246</v>
      </c>
      <c r="L103" s="70"/>
      <c r="M103" s="70" t="s">
        <v>973</v>
      </c>
      <c r="N103" s="70" t="s">
        <v>263</v>
      </c>
      <c r="O103" s="70" t="s">
        <v>264</v>
      </c>
      <c r="P103" s="70">
        <v>33.0</v>
      </c>
      <c r="Q103" s="64"/>
      <c r="R103" s="64"/>
      <c r="S103" s="64" t="s">
        <v>974</v>
      </c>
      <c r="T103" s="64"/>
      <c r="U103" s="70"/>
      <c r="V103" s="71" t="s">
        <v>975</v>
      </c>
      <c r="W103" s="70" t="s">
        <v>174</v>
      </c>
      <c r="X103" s="70">
        <v>49.0</v>
      </c>
      <c r="Y103" s="70">
        <v>56.0</v>
      </c>
      <c r="Z103" s="70">
        <f t="shared" si="186"/>
        <v>7</v>
      </c>
      <c r="AA103" s="72">
        <f t="shared" si="187"/>
        <v>0.1428571429</v>
      </c>
      <c r="AB103" s="70">
        <v>78.0</v>
      </c>
      <c r="AC103" s="70">
        <v>89.0</v>
      </c>
      <c r="AD103" s="70">
        <f t="shared" si="188"/>
        <v>11</v>
      </c>
      <c r="AE103" s="72">
        <f t="shared" si="189"/>
        <v>0.141025641</v>
      </c>
      <c r="AF103" s="70">
        <v>98.0</v>
      </c>
      <c r="AG103" s="70">
        <v>96.0</v>
      </c>
      <c r="AH103" s="70">
        <v>98.0</v>
      </c>
      <c r="AI103" s="72">
        <f t="shared" si="191"/>
        <v>-0.02040816327</v>
      </c>
      <c r="AJ103" s="70">
        <v>0.0</v>
      </c>
      <c r="AK103" s="70">
        <v>60.0</v>
      </c>
      <c r="AL103" s="70">
        <f t="shared" si="192"/>
        <v>60</v>
      </c>
      <c r="AM103" s="72"/>
      <c r="AN103" s="70">
        <v>82.0</v>
      </c>
      <c r="AO103" s="70">
        <v>83.0</v>
      </c>
      <c r="AP103" s="70">
        <f t="shared" si="194"/>
        <v>1</v>
      </c>
      <c r="AQ103" s="72">
        <f t="shared" si="195"/>
        <v>0.01219512195</v>
      </c>
      <c r="AR103" s="70">
        <v>87.0</v>
      </c>
      <c r="AS103" s="70">
        <v>87.0</v>
      </c>
      <c r="AT103" s="70">
        <f t="shared" si="196"/>
        <v>0</v>
      </c>
      <c r="AU103" s="72">
        <f t="shared" si="197"/>
        <v>0</v>
      </c>
      <c r="AV103" s="70"/>
      <c r="AW103" s="70"/>
      <c r="AX103" s="70"/>
      <c r="AY103" s="70"/>
      <c r="AZ103" s="70">
        <v>0.0</v>
      </c>
      <c r="BA103" s="70">
        <v>76.0</v>
      </c>
      <c r="BB103" s="70">
        <f t="shared" si="198"/>
        <v>76</v>
      </c>
      <c r="BC103" s="73">
        <v>0.332</v>
      </c>
      <c r="BD103" s="74">
        <v>0.834</v>
      </c>
      <c r="BE103" s="70"/>
      <c r="BF103" s="72">
        <v>0.87</v>
      </c>
      <c r="BG103" s="70">
        <v>5.01</v>
      </c>
      <c r="BH103" s="70"/>
      <c r="BI103" s="72">
        <v>0.8</v>
      </c>
      <c r="BJ103" s="70">
        <v>3.28</v>
      </c>
      <c r="BK103" s="70">
        <v>2.0</v>
      </c>
      <c r="BL103" s="70">
        <v>3.1</v>
      </c>
      <c r="BM103" s="72">
        <v>0.48</v>
      </c>
      <c r="BN103" s="64">
        <f t="shared" si="93"/>
        <v>102.3</v>
      </c>
      <c r="BO103" s="64"/>
      <c r="BP103" s="64"/>
      <c r="BQ103" s="64"/>
      <c r="BR103" s="64"/>
      <c r="BS103" s="64" t="s">
        <v>252</v>
      </c>
      <c r="BT103" s="70">
        <v>1.0</v>
      </c>
      <c r="BU103" s="70">
        <v>3.0</v>
      </c>
      <c r="BV103" s="64" t="s">
        <v>253</v>
      </c>
      <c r="BW103" s="65"/>
      <c r="BX103" s="64"/>
      <c r="BY103" s="64" t="s">
        <v>428</v>
      </c>
      <c r="BZ103" s="64" t="s">
        <v>429</v>
      </c>
      <c r="CA103" s="66" t="s">
        <v>430</v>
      </c>
      <c r="CB103" s="66" t="s">
        <v>271</v>
      </c>
      <c r="CC103" s="66" t="s">
        <v>255</v>
      </c>
    </row>
    <row r="104" ht="15.75" customHeight="1">
      <c r="A104" s="67">
        <v>2021.0</v>
      </c>
      <c r="B104" s="70" t="s">
        <v>911</v>
      </c>
      <c r="C104" s="70" t="s">
        <v>930</v>
      </c>
      <c r="D104" s="70" t="s">
        <v>913</v>
      </c>
      <c r="E104" s="70" t="s">
        <v>931</v>
      </c>
      <c r="F104" s="70" t="s">
        <v>259</v>
      </c>
      <c r="G104" s="70" t="s">
        <v>976</v>
      </c>
      <c r="H104" s="70" t="s">
        <v>977</v>
      </c>
      <c r="I104" s="70" t="s">
        <v>977</v>
      </c>
      <c r="J104" s="64" t="s">
        <v>978</v>
      </c>
      <c r="K104" s="70" t="s">
        <v>246</v>
      </c>
      <c r="L104" s="70"/>
      <c r="M104" s="70" t="s">
        <v>979</v>
      </c>
      <c r="N104" s="70" t="s">
        <v>263</v>
      </c>
      <c r="O104" s="70" t="s">
        <v>415</v>
      </c>
      <c r="P104" s="70">
        <v>78.0</v>
      </c>
      <c r="Q104" s="64"/>
      <c r="R104" s="64"/>
      <c r="S104" s="64" t="s">
        <v>980</v>
      </c>
      <c r="T104" s="71" t="s">
        <v>981</v>
      </c>
      <c r="U104" s="70" t="s">
        <v>174</v>
      </c>
      <c r="V104" s="76" t="s">
        <v>982</v>
      </c>
      <c r="W104" s="70" t="s">
        <v>174</v>
      </c>
      <c r="X104" s="70">
        <v>13.0</v>
      </c>
      <c r="Y104" s="70">
        <v>50.0</v>
      </c>
      <c r="Z104" s="70">
        <f t="shared" si="186"/>
        <v>37</v>
      </c>
      <c r="AA104" s="72">
        <f t="shared" si="187"/>
        <v>2.846153846</v>
      </c>
      <c r="AB104" s="70">
        <v>44.0</v>
      </c>
      <c r="AC104" s="70">
        <v>79.0</v>
      </c>
      <c r="AD104" s="70">
        <f t="shared" si="188"/>
        <v>35</v>
      </c>
      <c r="AE104" s="72">
        <f t="shared" si="189"/>
        <v>0.7954545455</v>
      </c>
      <c r="AF104" s="70">
        <v>86.0</v>
      </c>
      <c r="AG104" s="70">
        <v>92.0</v>
      </c>
      <c r="AH104" s="70">
        <f t="shared" ref="AH104:AH109" si="200">AG104-AF104</f>
        <v>6</v>
      </c>
      <c r="AI104" s="72">
        <f t="shared" si="191"/>
        <v>0.06976744186</v>
      </c>
      <c r="AJ104" s="70">
        <v>58.0</v>
      </c>
      <c r="AK104" s="70">
        <v>61.0</v>
      </c>
      <c r="AL104" s="70">
        <f t="shared" si="192"/>
        <v>3</v>
      </c>
      <c r="AM104" s="72">
        <f t="shared" ref="AM104:AM109" si="201">(AK104-AJ104)/AJ104</f>
        <v>0.05172413793</v>
      </c>
      <c r="AN104" s="70">
        <v>79.0</v>
      </c>
      <c r="AO104" s="70">
        <v>85.0</v>
      </c>
      <c r="AP104" s="70">
        <f t="shared" si="194"/>
        <v>6</v>
      </c>
      <c r="AQ104" s="72">
        <f t="shared" si="195"/>
        <v>0.07594936709</v>
      </c>
      <c r="AR104" s="70">
        <v>78.0</v>
      </c>
      <c r="AS104" s="70">
        <v>85.0</v>
      </c>
      <c r="AT104" s="70">
        <f t="shared" si="196"/>
        <v>7</v>
      </c>
      <c r="AU104" s="72">
        <f t="shared" si="197"/>
        <v>0.08974358974</v>
      </c>
      <c r="AV104" s="70"/>
      <c r="AW104" s="70"/>
      <c r="AX104" s="70"/>
      <c r="AY104" s="70"/>
      <c r="AZ104" s="70">
        <v>78.0</v>
      </c>
      <c r="BA104" s="70">
        <v>85.0</v>
      </c>
      <c r="BB104" s="70">
        <f t="shared" si="198"/>
        <v>7</v>
      </c>
      <c r="BC104" s="73">
        <v>0.328</v>
      </c>
      <c r="BD104" s="74">
        <v>0.854</v>
      </c>
      <c r="BE104" s="70"/>
      <c r="BF104" s="72">
        <v>0.89</v>
      </c>
      <c r="BG104" s="70">
        <v>4.7</v>
      </c>
      <c r="BH104" s="70"/>
      <c r="BI104" s="72">
        <v>0.82</v>
      </c>
      <c r="BJ104" s="70">
        <v>3.5</v>
      </c>
      <c r="BK104" s="70">
        <v>2.7</v>
      </c>
      <c r="BL104" s="70">
        <v>3.7</v>
      </c>
      <c r="BM104" s="72">
        <v>0.41</v>
      </c>
      <c r="BN104" s="64">
        <f t="shared" si="93"/>
        <v>288.6</v>
      </c>
      <c r="BO104" s="64"/>
      <c r="BP104" s="64"/>
      <c r="BQ104" s="64"/>
      <c r="BR104" s="64"/>
      <c r="BS104" s="64" t="s">
        <v>268</v>
      </c>
      <c r="BT104" s="70">
        <v>1.0</v>
      </c>
      <c r="BU104" s="70">
        <v>3.0</v>
      </c>
      <c r="BV104" s="64" t="s">
        <v>253</v>
      </c>
      <c r="BW104" s="65"/>
      <c r="BX104" s="64"/>
      <c r="BY104" s="64" t="s">
        <v>269</v>
      </c>
      <c r="BZ104" s="64" t="s">
        <v>150</v>
      </c>
      <c r="CA104" s="66" t="s">
        <v>270</v>
      </c>
      <c r="CB104" s="66" t="s">
        <v>271</v>
      </c>
      <c r="CC104" s="66" t="s">
        <v>255</v>
      </c>
    </row>
    <row r="105" ht="15.75" customHeight="1">
      <c r="A105" s="67">
        <v>2021.0</v>
      </c>
      <c r="B105" s="70" t="s">
        <v>911</v>
      </c>
      <c r="C105" s="70" t="s">
        <v>983</v>
      </c>
      <c r="D105" s="70" t="s">
        <v>258</v>
      </c>
      <c r="E105" s="70" t="s">
        <v>984</v>
      </c>
      <c r="F105" s="70" t="s">
        <v>259</v>
      </c>
      <c r="G105" s="70" t="s">
        <v>985</v>
      </c>
      <c r="H105" s="70" t="s">
        <v>986</v>
      </c>
      <c r="I105" s="70" t="s">
        <v>986</v>
      </c>
      <c r="J105" s="64" t="s">
        <v>987</v>
      </c>
      <c r="K105" s="64" t="s">
        <v>332</v>
      </c>
      <c r="L105" s="64" t="s">
        <v>988</v>
      </c>
      <c r="M105" s="70" t="s">
        <v>989</v>
      </c>
      <c r="N105" s="70" t="s">
        <v>263</v>
      </c>
      <c r="O105" s="70" t="s">
        <v>324</v>
      </c>
      <c r="P105" s="70">
        <v>16.0</v>
      </c>
      <c r="Q105" s="64"/>
      <c r="R105" s="64"/>
      <c r="S105" s="64" t="s">
        <v>990</v>
      </c>
      <c r="T105" s="71" t="s">
        <v>991</v>
      </c>
      <c r="U105" s="70" t="s">
        <v>174</v>
      </c>
      <c r="V105" s="71" t="s">
        <v>992</v>
      </c>
      <c r="W105" s="70" t="s">
        <v>174</v>
      </c>
      <c r="X105" s="70">
        <v>4.0</v>
      </c>
      <c r="Y105" s="70">
        <v>49.0</v>
      </c>
      <c r="Z105" s="70">
        <f t="shared" si="186"/>
        <v>45</v>
      </c>
      <c r="AA105" s="72">
        <f t="shared" si="187"/>
        <v>11.25</v>
      </c>
      <c r="AB105" s="70">
        <v>54.0</v>
      </c>
      <c r="AC105" s="70">
        <v>69.0</v>
      </c>
      <c r="AD105" s="70">
        <f t="shared" si="188"/>
        <v>15</v>
      </c>
      <c r="AE105" s="72">
        <f t="shared" si="189"/>
        <v>0.2777777778</v>
      </c>
      <c r="AF105" s="70">
        <v>83.0</v>
      </c>
      <c r="AG105" s="70">
        <v>91.0</v>
      </c>
      <c r="AH105" s="70">
        <f t="shared" si="200"/>
        <v>8</v>
      </c>
      <c r="AI105" s="72">
        <f t="shared" si="191"/>
        <v>0.09638554217</v>
      </c>
      <c r="AJ105" s="70">
        <v>71.0</v>
      </c>
      <c r="AK105" s="70">
        <v>81.0</v>
      </c>
      <c r="AL105" s="70">
        <f t="shared" si="192"/>
        <v>10</v>
      </c>
      <c r="AM105" s="72">
        <f t="shared" si="201"/>
        <v>0.1408450704</v>
      </c>
      <c r="AN105" s="70">
        <v>81.0</v>
      </c>
      <c r="AO105" s="70">
        <v>86.0</v>
      </c>
      <c r="AP105" s="70">
        <f t="shared" si="194"/>
        <v>5</v>
      </c>
      <c r="AQ105" s="72">
        <f t="shared" si="195"/>
        <v>0.06172839506</v>
      </c>
      <c r="AR105" s="70">
        <v>76.0</v>
      </c>
      <c r="AS105" s="70">
        <v>78.0</v>
      </c>
      <c r="AT105" s="70">
        <f t="shared" si="196"/>
        <v>2</v>
      </c>
      <c r="AU105" s="72">
        <f t="shared" si="197"/>
        <v>0.02631578947</v>
      </c>
      <c r="AV105" s="70"/>
      <c r="AW105" s="70"/>
      <c r="AX105" s="70"/>
      <c r="AY105" s="70"/>
      <c r="AZ105" s="70">
        <v>79.0</v>
      </c>
      <c r="BA105" s="70">
        <v>80.0</v>
      </c>
      <c r="BB105" s="70">
        <f t="shared" si="198"/>
        <v>1</v>
      </c>
      <c r="BC105" s="70">
        <v>32.8</v>
      </c>
      <c r="BD105" s="74">
        <v>0.888</v>
      </c>
      <c r="BE105" s="70"/>
      <c r="BF105" s="72">
        <v>0.92</v>
      </c>
      <c r="BG105" s="70">
        <v>4.76</v>
      </c>
      <c r="BH105" s="70"/>
      <c r="BI105" s="72">
        <v>0.86</v>
      </c>
      <c r="BJ105" s="70">
        <v>3.43</v>
      </c>
      <c r="BK105" s="70">
        <v>1.6</v>
      </c>
      <c r="BL105" s="70">
        <v>2.9</v>
      </c>
      <c r="BM105" s="72">
        <v>1.35</v>
      </c>
      <c r="BN105" s="64">
        <f t="shared" si="93"/>
        <v>46.4</v>
      </c>
      <c r="BO105" s="64"/>
      <c r="BP105" s="64"/>
      <c r="BQ105" s="64"/>
      <c r="BR105" s="64"/>
      <c r="BS105" s="64" t="s">
        <v>268</v>
      </c>
      <c r="BT105" s="70">
        <v>4.0</v>
      </c>
      <c r="BU105" s="70">
        <v>5.0</v>
      </c>
      <c r="BV105" s="64" t="s">
        <v>253</v>
      </c>
      <c r="BW105" s="65"/>
      <c r="BX105" s="64"/>
      <c r="BY105" s="64" t="s">
        <v>269</v>
      </c>
      <c r="BZ105" s="64" t="s">
        <v>150</v>
      </c>
      <c r="CA105" s="66" t="s">
        <v>270</v>
      </c>
      <c r="CB105" s="66" t="s">
        <v>271</v>
      </c>
      <c r="CC105" s="66" t="s">
        <v>255</v>
      </c>
    </row>
    <row r="106" ht="15.75" customHeight="1">
      <c r="A106" s="67">
        <v>2021.0</v>
      </c>
      <c r="B106" s="70" t="s">
        <v>911</v>
      </c>
      <c r="C106" s="70" t="s">
        <v>930</v>
      </c>
      <c r="D106" s="70" t="s">
        <v>913</v>
      </c>
      <c r="E106" s="70" t="s">
        <v>931</v>
      </c>
      <c r="F106" s="70" t="s">
        <v>259</v>
      </c>
      <c r="G106" s="70" t="s">
        <v>993</v>
      </c>
      <c r="H106" s="70" t="s">
        <v>977</v>
      </c>
      <c r="I106" s="70" t="s">
        <v>977</v>
      </c>
      <c r="J106" s="64" t="s">
        <v>994</v>
      </c>
      <c r="K106" s="70" t="s">
        <v>246</v>
      </c>
      <c r="L106" s="70"/>
      <c r="M106" s="70" t="s">
        <v>995</v>
      </c>
      <c r="N106" s="70" t="s">
        <v>263</v>
      </c>
      <c r="O106" s="70" t="s">
        <v>646</v>
      </c>
      <c r="P106" s="70">
        <v>31.0</v>
      </c>
      <c r="Q106" s="64"/>
      <c r="R106" s="64"/>
      <c r="S106" s="64" t="s">
        <v>996</v>
      </c>
      <c r="T106" s="71" t="s">
        <v>997</v>
      </c>
      <c r="U106" s="70" t="s">
        <v>158</v>
      </c>
      <c r="V106" s="76" t="s">
        <v>998</v>
      </c>
      <c r="W106" s="70" t="s">
        <v>174</v>
      </c>
      <c r="X106" s="70">
        <v>13.0</v>
      </c>
      <c r="Y106" s="70">
        <v>59.0</v>
      </c>
      <c r="Z106" s="70">
        <f t="shared" si="186"/>
        <v>46</v>
      </c>
      <c r="AA106" s="72">
        <f t="shared" si="187"/>
        <v>3.538461538</v>
      </c>
      <c r="AB106" s="70">
        <v>42.0</v>
      </c>
      <c r="AC106" s="70">
        <v>88.0</v>
      </c>
      <c r="AD106" s="70">
        <f t="shared" si="188"/>
        <v>46</v>
      </c>
      <c r="AE106" s="72">
        <f t="shared" si="189"/>
        <v>1.095238095</v>
      </c>
      <c r="AF106" s="70">
        <v>79.0</v>
      </c>
      <c r="AG106" s="70">
        <v>93.0</v>
      </c>
      <c r="AH106" s="70">
        <f t="shared" si="200"/>
        <v>14</v>
      </c>
      <c r="AI106" s="72">
        <f t="shared" si="191"/>
        <v>0.1772151899</v>
      </c>
      <c r="AJ106" s="70">
        <v>58.0</v>
      </c>
      <c r="AK106" s="70">
        <v>75.0</v>
      </c>
      <c r="AL106" s="70">
        <f t="shared" si="192"/>
        <v>17</v>
      </c>
      <c r="AM106" s="72">
        <f t="shared" si="201"/>
        <v>0.2931034483</v>
      </c>
      <c r="AN106" s="70">
        <v>73.0</v>
      </c>
      <c r="AO106" s="70">
        <v>84.0</v>
      </c>
      <c r="AP106" s="70">
        <f t="shared" si="194"/>
        <v>11</v>
      </c>
      <c r="AQ106" s="72">
        <f t="shared" si="195"/>
        <v>0.1506849315</v>
      </c>
      <c r="AR106" s="70">
        <v>75.0</v>
      </c>
      <c r="AS106" s="70">
        <v>87.0</v>
      </c>
      <c r="AT106" s="70">
        <f t="shared" si="196"/>
        <v>12</v>
      </c>
      <c r="AU106" s="72">
        <f t="shared" si="197"/>
        <v>0.16</v>
      </c>
      <c r="AV106" s="70"/>
      <c r="AW106" s="70"/>
      <c r="AX106" s="70"/>
      <c r="AY106" s="70"/>
      <c r="AZ106" s="70">
        <v>77.0</v>
      </c>
      <c r="BA106" s="70">
        <v>88.0</v>
      </c>
      <c r="BB106" s="70">
        <f t="shared" si="198"/>
        <v>11</v>
      </c>
      <c r="BC106" s="70">
        <v>36.2</v>
      </c>
      <c r="BD106" s="74">
        <v>0.861</v>
      </c>
      <c r="BE106" s="70"/>
      <c r="BF106" s="72">
        <v>0.92</v>
      </c>
      <c r="BG106" s="70">
        <v>5.34</v>
      </c>
      <c r="BH106" s="70"/>
      <c r="BI106" s="72">
        <v>0.8</v>
      </c>
      <c r="BJ106" s="70">
        <v>3.72</v>
      </c>
      <c r="BK106" s="70">
        <v>2.3</v>
      </c>
      <c r="BL106" s="70">
        <v>4.0</v>
      </c>
      <c r="BM106" s="72">
        <v>0.78</v>
      </c>
      <c r="BN106" s="64">
        <f t="shared" si="93"/>
        <v>124</v>
      </c>
      <c r="BO106" s="64"/>
      <c r="BP106" s="64"/>
      <c r="BQ106" s="64"/>
      <c r="BR106" s="64"/>
      <c r="BS106" s="64" t="s">
        <v>281</v>
      </c>
      <c r="BT106" s="70">
        <v>1.0</v>
      </c>
      <c r="BU106" s="70">
        <v>2.0</v>
      </c>
      <c r="BV106" s="64" t="s">
        <v>361</v>
      </c>
      <c r="BW106" s="65"/>
      <c r="BX106" s="64"/>
      <c r="BY106" s="64" t="s">
        <v>269</v>
      </c>
      <c r="BZ106" s="64" t="s">
        <v>150</v>
      </c>
      <c r="CA106" s="66" t="s">
        <v>270</v>
      </c>
      <c r="CB106" s="66" t="s">
        <v>271</v>
      </c>
      <c r="CC106" s="66" t="s">
        <v>255</v>
      </c>
    </row>
    <row r="107" ht="15.75" customHeight="1">
      <c r="A107" s="67">
        <v>2021.0</v>
      </c>
      <c r="B107" s="70" t="s">
        <v>911</v>
      </c>
      <c r="C107" s="70" t="s">
        <v>912</v>
      </c>
      <c r="D107" s="70" t="s">
        <v>913</v>
      </c>
      <c r="E107" s="70" t="s">
        <v>914</v>
      </c>
      <c r="F107" s="70" t="s">
        <v>259</v>
      </c>
      <c r="G107" s="70" t="s">
        <v>915</v>
      </c>
      <c r="H107" s="70" t="s">
        <v>916</v>
      </c>
      <c r="I107" s="70" t="s">
        <v>916</v>
      </c>
      <c r="J107" s="64" t="s">
        <v>999</v>
      </c>
      <c r="K107" s="64" t="s">
        <v>332</v>
      </c>
      <c r="L107" s="64" t="s">
        <v>1000</v>
      </c>
      <c r="M107" s="70" t="s">
        <v>1001</v>
      </c>
      <c r="N107" s="70" t="s">
        <v>1002</v>
      </c>
      <c r="O107" s="70" t="s">
        <v>425</v>
      </c>
      <c r="P107" s="70">
        <v>38.0</v>
      </c>
      <c r="Q107" s="64"/>
      <c r="R107" s="64"/>
      <c r="S107" s="64" t="s">
        <v>1003</v>
      </c>
      <c r="T107" s="76" t="s">
        <v>1004</v>
      </c>
      <c r="U107" s="70" t="s">
        <v>174</v>
      </c>
      <c r="V107" s="71" t="s">
        <v>1005</v>
      </c>
      <c r="W107" s="70" t="s">
        <v>174</v>
      </c>
      <c r="X107" s="70">
        <v>16.0</v>
      </c>
      <c r="Y107" s="70">
        <v>61.0</v>
      </c>
      <c r="Z107" s="70">
        <f t="shared" si="186"/>
        <v>45</v>
      </c>
      <c r="AA107" s="72">
        <f t="shared" si="187"/>
        <v>2.8125</v>
      </c>
      <c r="AB107" s="70">
        <v>53.0</v>
      </c>
      <c r="AC107" s="70">
        <v>92.0</v>
      </c>
      <c r="AD107" s="70">
        <f t="shared" si="188"/>
        <v>39</v>
      </c>
      <c r="AE107" s="72">
        <f t="shared" si="189"/>
        <v>0.7358490566</v>
      </c>
      <c r="AF107" s="70">
        <v>85.0</v>
      </c>
      <c r="AG107" s="70">
        <v>95.0</v>
      </c>
      <c r="AH107" s="70">
        <f t="shared" si="200"/>
        <v>10</v>
      </c>
      <c r="AI107" s="72">
        <f t="shared" si="191"/>
        <v>0.1176470588</v>
      </c>
      <c r="AJ107" s="70">
        <v>9.0</v>
      </c>
      <c r="AK107" s="70">
        <v>45.0</v>
      </c>
      <c r="AL107" s="70">
        <f t="shared" si="192"/>
        <v>36</v>
      </c>
      <c r="AM107" s="72">
        <f t="shared" si="201"/>
        <v>4</v>
      </c>
      <c r="AN107" s="70">
        <v>78.0</v>
      </c>
      <c r="AO107" s="70">
        <v>91.0</v>
      </c>
      <c r="AP107" s="70">
        <f t="shared" si="194"/>
        <v>13</v>
      </c>
      <c r="AQ107" s="72">
        <f t="shared" si="195"/>
        <v>0.1666666667</v>
      </c>
      <c r="AR107" s="70">
        <v>73.0</v>
      </c>
      <c r="AS107" s="70">
        <v>81.0</v>
      </c>
      <c r="AT107" s="70">
        <f t="shared" si="196"/>
        <v>8</v>
      </c>
      <c r="AU107" s="72">
        <f t="shared" si="197"/>
        <v>0.1095890411</v>
      </c>
      <c r="AV107" s="70"/>
      <c r="AW107" s="70"/>
      <c r="AX107" s="70"/>
      <c r="AY107" s="70"/>
      <c r="AZ107" s="70">
        <v>72.0</v>
      </c>
      <c r="BA107" s="70">
        <v>83.0</v>
      </c>
      <c r="BB107" s="70">
        <f t="shared" si="198"/>
        <v>11</v>
      </c>
      <c r="BC107" s="70">
        <v>39.1</v>
      </c>
      <c r="BD107" s="74">
        <v>0.886</v>
      </c>
      <c r="BE107" s="70"/>
      <c r="BF107" s="72">
        <v>0.92</v>
      </c>
      <c r="BG107" s="70">
        <v>6.48</v>
      </c>
      <c r="BH107" s="70"/>
      <c r="BI107" s="72">
        <v>0.85</v>
      </c>
      <c r="BJ107" s="70">
        <v>3.3</v>
      </c>
      <c r="BK107" s="75">
        <f>(BL107*100)/(100+17)</f>
        <v>1.965811966</v>
      </c>
      <c r="BL107" s="70">
        <v>2.3</v>
      </c>
      <c r="BM107" s="72">
        <v>0.17</v>
      </c>
      <c r="BN107" s="64">
        <f t="shared" si="93"/>
        <v>87.4</v>
      </c>
      <c r="BO107" s="64"/>
      <c r="BP107" s="64"/>
      <c r="BQ107" s="64"/>
      <c r="BR107" s="64"/>
      <c r="BS107" s="64" t="s">
        <v>252</v>
      </c>
      <c r="BT107" s="70">
        <v>1.0</v>
      </c>
      <c r="BU107" s="70">
        <v>2.0</v>
      </c>
      <c r="BV107" s="64" t="s">
        <v>253</v>
      </c>
      <c r="BW107" s="65"/>
      <c r="BX107" s="64"/>
      <c r="BY107" s="64" t="s">
        <v>269</v>
      </c>
      <c r="BZ107" s="64" t="s">
        <v>150</v>
      </c>
      <c r="CA107" s="66" t="s">
        <v>270</v>
      </c>
      <c r="CB107" s="66" t="s">
        <v>271</v>
      </c>
      <c r="CC107" s="66" t="s">
        <v>255</v>
      </c>
    </row>
    <row r="108" ht="15.75" customHeight="1">
      <c r="A108" s="67">
        <v>2021.0</v>
      </c>
      <c r="B108" s="70" t="s">
        <v>911</v>
      </c>
      <c r="C108" s="70" t="s">
        <v>1006</v>
      </c>
      <c r="D108" s="70"/>
      <c r="E108" s="70" t="s">
        <v>1007</v>
      </c>
      <c r="F108" s="70" t="s">
        <v>1008</v>
      </c>
      <c r="G108" s="70" t="s">
        <v>1009</v>
      </c>
      <c r="H108" s="70" t="s">
        <v>1010</v>
      </c>
      <c r="I108" s="70" t="s">
        <v>1010</v>
      </c>
      <c r="J108" s="64" t="s">
        <v>1011</v>
      </c>
      <c r="K108" s="70" t="s">
        <v>246</v>
      </c>
      <c r="L108" s="70"/>
      <c r="M108" s="70" t="s">
        <v>1012</v>
      </c>
      <c r="N108" s="70" t="s">
        <v>1013</v>
      </c>
      <c r="O108" s="70" t="s">
        <v>476</v>
      </c>
      <c r="P108" s="70">
        <v>20.0</v>
      </c>
      <c r="Q108" s="64"/>
      <c r="R108" s="64"/>
      <c r="S108" s="64" t="s">
        <v>1014</v>
      </c>
      <c r="T108" s="76" t="s">
        <v>1015</v>
      </c>
      <c r="U108" s="70" t="s">
        <v>174</v>
      </c>
      <c r="V108" s="71" t="s">
        <v>1016</v>
      </c>
      <c r="W108" s="70" t="s">
        <v>174</v>
      </c>
      <c r="X108" s="70">
        <v>5.0</v>
      </c>
      <c r="Y108" s="70">
        <v>56.0</v>
      </c>
      <c r="Z108" s="70">
        <f t="shared" si="186"/>
        <v>51</v>
      </c>
      <c r="AA108" s="72">
        <f t="shared" si="187"/>
        <v>10.2</v>
      </c>
      <c r="AB108" s="70">
        <v>36.0</v>
      </c>
      <c r="AC108" s="70">
        <v>74.0</v>
      </c>
      <c r="AD108" s="70">
        <f t="shared" si="188"/>
        <v>38</v>
      </c>
      <c r="AE108" s="72">
        <f t="shared" si="189"/>
        <v>1.055555556</v>
      </c>
      <c r="AF108" s="70">
        <v>85.0</v>
      </c>
      <c r="AG108" s="70">
        <v>99.0</v>
      </c>
      <c r="AH108" s="70">
        <f t="shared" si="200"/>
        <v>14</v>
      </c>
      <c r="AI108" s="72">
        <f t="shared" si="191"/>
        <v>0.1647058824</v>
      </c>
      <c r="AJ108" s="70">
        <v>60.0</v>
      </c>
      <c r="AK108" s="70">
        <v>69.0</v>
      </c>
      <c r="AL108" s="70">
        <f t="shared" si="192"/>
        <v>9</v>
      </c>
      <c r="AM108" s="72">
        <f t="shared" si="201"/>
        <v>0.15</v>
      </c>
      <c r="AN108" s="70">
        <v>77.0</v>
      </c>
      <c r="AO108" s="70">
        <v>80.0</v>
      </c>
      <c r="AP108" s="70">
        <f t="shared" si="194"/>
        <v>3</v>
      </c>
      <c r="AQ108" s="72">
        <f t="shared" si="195"/>
        <v>0.03896103896</v>
      </c>
      <c r="AR108" s="70">
        <v>74.0</v>
      </c>
      <c r="AS108" s="70">
        <v>74.0</v>
      </c>
      <c r="AT108" s="70">
        <f t="shared" si="196"/>
        <v>0</v>
      </c>
      <c r="AU108" s="72">
        <f t="shared" si="197"/>
        <v>0</v>
      </c>
      <c r="AV108" s="70"/>
      <c r="AW108" s="70"/>
      <c r="AX108" s="70"/>
      <c r="AY108" s="70"/>
      <c r="AZ108" s="70">
        <v>74.0</v>
      </c>
      <c r="BA108" s="70">
        <v>75.0</v>
      </c>
      <c r="BB108" s="70">
        <f t="shared" si="198"/>
        <v>1</v>
      </c>
      <c r="BC108" s="70">
        <v>36.9</v>
      </c>
      <c r="BD108" s="74">
        <v>0.902</v>
      </c>
      <c r="BE108" s="70"/>
      <c r="BF108" s="72">
        <v>0.94</v>
      </c>
      <c r="BG108" s="70">
        <v>5.75</v>
      </c>
      <c r="BH108" s="70"/>
      <c r="BI108" s="72">
        <v>0.87</v>
      </c>
      <c r="BJ108" s="70">
        <v>3.46</v>
      </c>
      <c r="BK108" s="70">
        <v>1.6</v>
      </c>
      <c r="BL108" s="70">
        <v>2.1</v>
      </c>
      <c r="BM108" s="72">
        <v>0.29</v>
      </c>
      <c r="BN108" s="64">
        <f t="shared" si="93"/>
        <v>42</v>
      </c>
      <c r="BO108" s="64"/>
      <c r="BP108" s="64"/>
      <c r="BQ108" s="64"/>
      <c r="BR108" s="64"/>
      <c r="BS108" s="64" t="s">
        <v>268</v>
      </c>
      <c r="BT108" s="70">
        <v>1.0</v>
      </c>
      <c r="BU108" s="70">
        <v>1.0</v>
      </c>
      <c r="BV108" s="64" t="s">
        <v>253</v>
      </c>
      <c r="BW108" s="65"/>
      <c r="BX108" s="64"/>
      <c r="BY108" s="64" t="s">
        <v>269</v>
      </c>
      <c r="BZ108" s="64" t="s">
        <v>150</v>
      </c>
      <c r="CA108" s="66" t="s">
        <v>270</v>
      </c>
      <c r="CB108" s="66" t="s">
        <v>271</v>
      </c>
      <c r="CC108" s="66" t="s">
        <v>255</v>
      </c>
    </row>
    <row r="109" ht="15.75" customHeight="1">
      <c r="A109" s="67">
        <v>2021.0</v>
      </c>
      <c r="B109" s="70" t="s">
        <v>911</v>
      </c>
      <c r="C109" s="70" t="s">
        <v>983</v>
      </c>
      <c r="D109" s="70"/>
      <c r="E109" s="70" t="s">
        <v>1017</v>
      </c>
      <c r="F109" s="70" t="s">
        <v>1018</v>
      </c>
      <c r="G109" s="70" t="s">
        <v>1019</v>
      </c>
      <c r="H109" s="70" t="s">
        <v>1020</v>
      </c>
      <c r="I109" s="70" t="s">
        <v>1020</v>
      </c>
      <c r="J109" s="64" t="s">
        <v>1021</v>
      </c>
      <c r="K109" s="70" t="s">
        <v>246</v>
      </c>
      <c r="L109" s="70"/>
      <c r="M109" s="70" t="s">
        <v>1022</v>
      </c>
      <c r="N109" s="70" t="s">
        <v>1023</v>
      </c>
      <c r="O109" s="70" t="s">
        <v>476</v>
      </c>
      <c r="P109" s="70">
        <v>24.0</v>
      </c>
      <c r="Q109" s="64"/>
      <c r="R109" s="64"/>
      <c r="S109" s="64" t="s">
        <v>477</v>
      </c>
      <c r="T109" s="76" t="s">
        <v>1024</v>
      </c>
      <c r="U109" s="70" t="s">
        <v>174</v>
      </c>
      <c r="V109" s="76" t="s">
        <v>1025</v>
      </c>
      <c r="W109" s="70" t="s">
        <v>174</v>
      </c>
      <c r="X109" s="70">
        <v>12.0</v>
      </c>
      <c r="Y109" s="70">
        <v>44.0</v>
      </c>
      <c r="Z109" s="70">
        <f t="shared" si="186"/>
        <v>32</v>
      </c>
      <c r="AA109" s="72">
        <f t="shared" si="187"/>
        <v>2.666666667</v>
      </c>
      <c r="AB109" s="70">
        <v>35.0</v>
      </c>
      <c r="AC109" s="70">
        <v>75.0</v>
      </c>
      <c r="AD109" s="70">
        <f t="shared" si="188"/>
        <v>40</v>
      </c>
      <c r="AE109" s="72">
        <f t="shared" si="189"/>
        <v>1.142857143</v>
      </c>
      <c r="AF109" s="70">
        <v>75.0</v>
      </c>
      <c r="AG109" s="70">
        <v>84.0</v>
      </c>
      <c r="AH109" s="70">
        <f t="shared" si="200"/>
        <v>9</v>
      </c>
      <c r="AI109" s="72">
        <f t="shared" si="191"/>
        <v>0.12</v>
      </c>
      <c r="AJ109" s="70">
        <v>57.0</v>
      </c>
      <c r="AK109" s="70">
        <v>64.0</v>
      </c>
      <c r="AL109" s="70">
        <f t="shared" si="192"/>
        <v>7</v>
      </c>
      <c r="AM109" s="72">
        <f t="shared" si="201"/>
        <v>0.1228070175</v>
      </c>
      <c r="AN109" s="70">
        <v>71.0</v>
      </c>
      <c r="AO109" s="70">
        <v>79.0</v>
      </c>
      <c r="AP109" s="70">
        <f t="shared" si="194"/>
        <v>8</v>
      </c>
      <c r="AQ109" s="72">
        <f t="shared" si="195"/>
        <v>0.1126760563</v>
      </c>
      <c r="AR109" s="70">
        <v>69.0</v>
      </c>
      <c r="AS109" s="70">
        <v>76.0</v>
      </c>
      <c r="AT109" s="70">
        <f t="shared" si="196"/>
        <v>7</v>
      </c>
      <c r="AU109" s="72">
        <f t="shared" si="197"/>
        <v>0.1014492754</v>
      </c>
      <c r="AV109" s="70"/>
      <c r="AW109" s="70"/>
      <c r="AX109" s="70"/>
      <c r="AY109" s="70"/>
      <c r="AZ109" s="70">
        <v>69.0</v>
      </c>
      <c r="BA109" s="70">
        <v>79.0</v>
      </c>
      <c r="BB109" s="70">
        <f t="shared" si="198"/>
        <v>10</v>
      </c>
      <c r="BC109" s="70">
        <v>33.5</v>
      </c>
      <c r="BD109" s="73">
        <v>0.901</v>
      </c>
      <c r="BE109" s="70"/>
      <c r="BF109" s="72">
        <v>0.93</v>
      </c>
      <c r="BG109" s="70">
        <v>4.87</v>
      </c>
      <c r="BH109" s="70"/>
      <c r="BI109" s="72">
        <v>0.87</v>
      </c>
      <c r="BJ109" s="70">
        <v>3.52</v>
      </c>
      <c r="BK109" s="70">
        <v>1.5</v>
      </c>
      <c r="BL109" s="70">
        <v>2.6</v>
      </c>
      <c r="BM109" s="72">
        <v>0.66</v>
      </c>
      <c r="BN109" s="64">
        <f t="shared" si="93"/>
        <v>62.4</v>
      </c>
      <c r="BO109" s="64"/>
      <c r="BP109" s="64"/>
      <c r="BQ109" s="64"/>
      <c r="BR109" s="64"/>
      <c r="BS109" s="64" t="s">
        <v>252</v>
      </c>
      <c r="BT109" s="70">
        <v>1.0</v>
      </c>
      <c r="BU109" s="70">
        <v>2.0</v>
      </c>
      <c r="BV109" s="64" t="s">
        <v>253</v>
      </c>
      <c r="BW109" s="65"/>
      <c r="BX109" s="64"/>
      <c r="BY109" s="64" t="s">
        <v>269</v>
      </c>
      <c r="BZ109" s="64" t="s">
        <v>150</v>
      </c>
      <c r="CA109" s="66" t="s">
        <v>270</v>
      </c>
      <c r="CB109" s="66" t="s">
        <v>271</v>
      </c>
      <c r="CC109" s="66" t="s">
        <v>255</v>
      </c>
    </row>
    <row r="110" ht="15.75" customHeight="1">
      <c r="A110" s="67">
        <v>2021.0</v>
      </c>
      <c r="B110" s="70" t="s">
        <v>239</v>
      </c>
      <c r="C110" s="70" t="s">
        <v>339</v>
      </c>
      <c r="D110" s="70"/>
      <c r="E110" s="70" t="s">
        <v>340</v>
      </c>
      <c r="F110" s="70" t="s">
        <v>295</v>
      </c>
      <c r="G110" s="70" t="s">
        <v>380</v>
      </c>
      <c r="H110" s="70" t="s">
        <v>431</v>
      </c>
      <c r="I110" s="70" t="s">
        <v>431</v>
      </c>
      <c r="J110" s="64" t="s">
        <v>1026</v>
      </c>
      <c r="K110" s="70" t="s">
        <v>246</v>
      </c>
      <c r="L110" s="70"/>
      <c r="M110" s="70" t="s">
        <v>1027</v>
      </c>
      <c r="N110" s="70" t="s">
        <v>384</v>
      </c>
      <c r="O110" s="70" t="s">
        <v>476</v>
      </c>
      <c r="P110" s="70">
        <v>38.0</v>
      </c>
      <c r="Q110" s="64"/>
      <c r="R110" s="64"/>
      <c r="S110" s="64" t="s">
        <v>1028</v>
      </c>
      <c r="T110" s="64"/>
      <c r="U110" s="70"/>
      <c r="V110" s="71" t="s">
        <v>1029</v>
      </c>
      <c r="W110" s="70" t="s">
        <v>174</v>
      </c>
      <c r="X110" s="70"/>
      <c r="Y110" s="70"/>
      <c r="Z110" s="70"/>
      <c r="AA110" s="72"/>
      <c r="AB110" s="70"/>
      <c r="AC110" s="70"/>
      <c r="AD110" s="70"/>
      <c r="AE110" s="72"/>
      <c r="AF110" s="70"/>
      <c r="AG110" s="70"/>
      <c r="AH110" s="70"/>
      <c r="AI110" s="72"/>
      <c r="AJ110" s="70"/>
      <c r="AK110" s="70"/>
      <c r="AL110" s="70"/>
      <c r="AM110" s="72"/>
      <c r="AN110" s="70"/>
      <c r="AO110" s="70"/>
      <c r="AP110" s="70"/>
      <c r="AQ110" s="72"/>
      <c r="AR110" s="70"/>
      <c r="AS110" s="70"/>
      <c r="AT110" s="70"/>
      <c r="AU110" s="72"/>
      <c r="AV110" s="70"/>
      <c r="AW110" s="70"/>
      <c r="AX110" s="70"/>
      <c r="AY110" s="70"/>
      <c r="AZ110" s="70"/>
      <c r="BA110" s="70"/>
      <c r="BB110" s="70"/>
      <c r="BC110" s="70">
        <v>38.2</v>
      </c>
      <c r="BD110" s="73">
        <v>0.897</v>
      </c>
      <c r="BE110" s="70"/>
      <c r="BF110" s="72">
        <v>0.94</v>
      </c>
      <c r="BG110" s="70">
        <v>5.94</v>
      </c>
      <c r="BH110" s="70"/>
      <c r="BI110" s="72">
        <v>0.85</v>
      </c>
      <c r="BJ110" s="70">
        <v>3.6</v>
      </c>
      <c r="BK110" s="70">
        <v>1.6</v>
      </c>
      <c r="BL110" s="70">
        <v>2.4</v>
      </c>
      <c r="BM110" s="72">
        <v>0.49</v>
      </c>
      <c r="BN110" s="64">
        <f t="shared" si="93"/>
        <v>91.2</v>
      </c>
      <c r="BO110" s="64"/>
      <c r="BP110" s="64"/>
      <c r="BQ110" s="64"/>
      <c r="BR110" s="64"/>
      <c r="BS110" s="64" t="s">
        <v>317</v>
      </c>
      <c r="BT110" s="70">
        <v>1.0</v>
      </c>
      <c r="BU110" s="70">
        <v>1.0</v>
      </c>
      <c r="BV110" s="64" t="s">
        <v>473</v>
      </c>
      <c r="BW110" s="65"/>
      <c r="BX110" s="64"/>
      <c r="BY110" s="64" t="s">
        <v>254</v>
      </c>
      <c r="BZ110" s="64" t="s">
        <v>254</v>
      </c>
      <c r="CA110" s="64" t="s">
        <v>254</v>
      </c>
      <c r="CB110" s="66" t="s">
        <v>254</v>
      </c>
      <c r="CC110" s="66" t="s">
        <v>255</v>
      </c>
    </row>
    <row r="111" ht="15.75" customHeight="1">
      <c r="A111" s="67">
        <v>2021.0</v>
      </c>
      <c r="B111" s="70" t="s">
        <v>503</v>
      </c>
      <c r="C111" s="70" t="s">
        <v>528</v>
      </c>
      <c r="D111" s="70" t="s">
        <v>529</v>
      </c>
      <c r="E111" s="70" t="s">
        <v>529</v>
      </c>
      <c r="F111" s="70" t="s">
        <v>259</v>
      </c>
      <c r="G111" s="70" t="s">
        <v>1030</v>
      </c>
      <c r="H111" s="70" t="s">
        <v>1031</v>
      </c>
      <c r="I111" s="70" t="s">
        <v>1031</v>
      </c>
      <c r="J111" s="64" t="s">
        <v>1032</v>
      </c>
      <c r="K111" s="70" t="s">
        <v>246</v>
      </c>
      <c r="L111" s="70"/>
      <c r="M111" s="70" t="s">
        <v>1033</v>
      </c>
      <c r="N111" s="70" t="s">
        <v>679</v>
      </c>
      <c r="O111" s="70" t="s">
        <v>476</v>
      </c>
      <c r="P111" s="70">
        <v>57.0</v>
      </c>
      <c r="Q111" s="64"/>
      <c r="R111" s="64"/>
      <c r="S111" s="64"/>
      <c r="T111" s="65"/>
      <c r="U111" s="80"/>
      <c r="V111" s="76" t="s">
        <v>1034</v>
      </c>
      <c r="W111" s="70" t="s">
        <v>174</v>
      </c>
      <c r="X111" s="70">
        <v>39.0</v>
      </c>
      <c r="Y111" s="70">
        <v>61.0</v>
      </c>
      <c r="Z111" s="70">
        <f t="shared" ref="Z111:Z112" si="202">Y111-X111</f>
        <v>22</v>
      </c>
      <c r="AA111" s="72">
        <f t="shared" ref="AA111:AA112" si="203">(Y111-X111)/X111</f>
        <v>0.5641025641</v>
      </c>
      <c r="AB111" s="70">
        <v>51.0</v>
      </c>
      <c r="AC111" s="70">
        <v>72.0</v>
      </c>
      <c r="AD111" s="70">
        <f t="shared" ref="AD111:AD112" si="204">AC111-AB111</f>
        <v>21</v>
      </c>
      <c r="AE111" s="72">
        <f t="shared" ref="AE111:AE112" si="205">(AC111-AB111)/AB111</f>
        <v>0.4117647059</v>
      </c>
      <c r="AF111" s="70">
        <v>78.0</v>
      </c>
      <c r="AG111" s="70">
        <v>90.0</v>
      </c>
      <c r="AH111" s="70">
        <f t="shared" ref="AH111:AH112" si="206">AG111-AF111</f>
        <v>12</v>
      </c>
      <c r="AI111" s="72">
        <f t="shared" ref="AI111:AI112" si="207">(AG111-AF111)/AF111</f>
        <v>0.1538461538</v>
      </c>
      <c r="AJ111" s="70">
        <v>17.0</v>
      </c>
      <c r="AK111" s="70">
        <v>34.0</v>
      </c>
      <c r="AL111" s="70">
        <f t="shared" ref="AL111:AL112" si="208">AK111-AJ111</f>
        <v>17</v>
      </c>
      <c r="AM111" s="72">
        <f t="shared" ref="AM111:AM112" si="209">(AK111-AJ111)/AJ111</f>
        <v>1</v>
      </c>
      <c r="AN111" s="70">
        <v>67.0</v>
      </c>
      <c r="AO111" s="70">
        <v>85.0</v>
      </c>
      <c r="AP111" s="70">
        <f t="shared" ref="AP111:AP112" si="210">AO111-AN111</f>
        <v>18</v>
      </c>
      <c r="AQ111" s="72">
        <f t="shared" ref="AQ111:AQ112" si="211">(AO111-AN111)/AN111</f>
        <v>0.2686567164</v>
      </c>
      <c r="AR111" s="70">
        <v>55.0</v>
      </c>
      <c r="AS111" s="70">
        <v>74.0</v>
      </c>
      <c r="AT111" s="70">
        <f t="shared" ref="AT111:AT112" si="212">AS111-AR111</f>
        <v>19</v>
      </c>
      <c r="AU111" s="72">
        <f t="shared" ref="AU111:AU112" si="213">(AS111-AR111)/AR111</f>
        <v>0.3454545455</v>
      </c>
      <c r="AV111" s="70"/>
      <c r="AW111" s="70"/>
      <c r="AX111" s="70"/>
      <c r="AY111" s="70"/>
      <c r="AZ111" s="70">
        <v>46.0</v>
      </c>
      <c r="BA111" s="70">
        <v>71.0</v>
      </c>
      <c r="BB111" s="70">
        <f t="shared" ref="BB111:BB112" si="214">BA111-AZ111</f>
        <v>25</v>
      </c>
      <c r="BC111" s="70">
        <v>34.0</v>
      </c>
      <c r="BD111" s="72">
        <v>0.8</v>
      </c>
      <c r="BE111" s="70"/>
      <c r="BF111" s="72">
        <v>0.93</v>
      </c>
      <c r="BG111" s="70">
        <v>5.25</v>
      </c>
      <c r="BH111" s="70"/>
      <c r="BI111" s="72">
        <v>0.84</v>
      </c>
      <c r="BJ111" s="70">
        <v>3.37</v>
      </c>
      <c r="BK111" s="70">
        <v>1.2</v>
      </c>
      <c r="BL111" s="70">
        <v>2.4</v>
      </c>
      <c r="BM111" s="72">
        <v>0.69</v>
      </c>
      <c r="BN111" s="64">
        <f t="shared" si="93"/>
        <v>136.8</v>
      </c>
      <c r="BO111" s="64"/>
      <c r="BP111" s="64"/>
      <c r="BQ111" s="64"/>
      <c r="BR111" s="64"/>
      <c r="BS111" s="64" t="s">
        <v>268</v>
      </c>
      <c r="BT111" s="70">
        <v>2.0</v>
      </c>
      <c r="BU111" s="70">
        <v>3.0</v>
      </c>
      <c r="BV111" s="64" t="s">
        <v>253</v>
      </c>
      <c r="BW111" s="65"/>
      <c r="BX111" s="64"/>
      <c r="BY111" s="64" t="s">
        <v>269</v>
      </c>
      <c r="BZ111" s="65" t="s">
        <v>150</v>
      </c>
      <c r="CA111" s="81" t="s">
        <v>270</v>
      </c>
      <c r="CB111" s="66" t="s">
        <v>271</v>
      </c>
      <c r="CC111" s="66" t="s">
        <v>464</v>
      </c>
    </row>
    <row r="112" ht="15.75" customHeight="1">
      <c r="A112" s="67">
        <v>2021.0</v>
      </c>
      <c r="B112" s="70" t="s">
        <v>503</v>
      </c>
      <c r="C112" s="70" t="s">
        <v>592</v>
      </c>
      <c r="D112" s="70"/>
      <c r="E112" s="70" t="s">
        <v>593</v>
      </c>
      <c r="F112" s="70" t="s">
        <v>259</v>
      </c>
      <c r="G112" s="70" t="s">
        <v>595</v>
      </c>
      <c r="H112" s="70" t="s">
        <v>605</v>
      </c>
      <c r="I112" s="70" t="s">
        <v>605</v>
      </c>
      <c r="J112" s="64" t="s">
        <v>1035</v>
      </c>
      <c r="K112" s="70" t="s">
        <v>246</v>
      </c>
      <c r="L112" s="70"/>
      <c r="M112" s="70" t="s">
        <v>1036</v>
      </c>
      <c r="N112" s="70" t="s">
        <v>679</v>
      </c>
      <c r="O112" s="70" t="s">
        <v>476</v>
      </c>
      <c r="P112" s="70">
        <v>62.0</v>
      </c>
      <c r="Q112" s="64"/>
      <c r="R112" s="64"/>
      <c r="S112" s="64" t="s">
        <v>706</v>
      </c>
      <c r="T112" s="76" t="s">
        <v>1037</v>
      </c>
      <c r="U112" s="70" t="s">
        <v>158</v>
      </c>
      <c r="V112" s="71" t="s">
        <v>1038</v>
      </c>
      <c r="W112" s="70" t="s">
        <v>174</v>
      </c>
      <c r="X112" s="70">
        <v>93.0</v>
      </c>
      <c r="Y112" s="70">
        <v>96.0</v>
      </c>
      <c r="Z112" s="70">
        <f t="shared" si="202"/>
        <v>3</v>
      </c>
      <c r="AA112" s="72">
        <f t="shared" si="203"/>
        <v>0.03225806452</v>
      </c>
      <c r="AB112" s="70">
        <v>99.0</v>
      </c>
      <c r="AC112" s="70">
        <v>100.0</v>
      </c>
      <c r="AD112" s="70">
        <f t="shared" si="204"/>
        <v>1</v>
      </c>
      <c r="AE112" s="72">
        <f t="shared" si="205"/>
        <v>0.0101010101</v>
      </c>
      <c r="AF112" s="70">
        <v>99.0</v>
      </c>
      <c r="AG112" s="70">
        <v>100.0</v>
      </c>
      <c r="AH112" s="70">
        <f t="shared" si="206"/>
        <v>1</v>
      </c>
      <c r="AI112" s="72">
        <f t="shared" si="207"/>
        <v>0.0101010101</v>
      </c>
      <c r="AJ112" s="70">
        <v>33.0</v>
      </c>
      <c r="AK112" s="70">
        <v>49.0</v>
      </c>
      <c r="AL112" s="70">
        <f t="shared" si="208"/>
        <v>16</v>
      </c>
      <c r="AM112" s="72">
        <f t="shared" si="209"/>
        <v>0.4848484848</v>
      </c>
      <c r="AN112" s="70">
        <v>96.0</v>
      </c>
      <c r="AO112" s="70">
        <v>99.0</v>
      </c>
      <c r="AP112" s="70">
        <f t="shared" si="210"/>
        <v>3</v>
      </c>
      <c r="AQ112" s="72">
        <f t="shared" si="211"/>
        <v>0.03125</v>
      </c>
      <c r="AR112" s="70">
        <v>96.0</v>
      </c>
      <c r="AS112" s="70">
        <v>97.0</v>
      </c>
      <c r="AT112" s="70">
        <f t="shared" si="212"/>
        <v>1</v>
      </c>
      <c r="AU112" s="72">
        <f t="shared" si="213"/>
        <v>0.01041666667</v>
      </c>
      <c r="AV112" s="70"/>
      <c r="AW112" s="70"/>
      <c r="AX112" s="70"/>
      <c r="AY112" s="70"/>
      <c r="AZ112" s="70">
        <v>93.0</v>
      </c>
      <c r="BA112" s="70">
        <v>97.0</v>
      </c>
      <c r="BB112" s="70">
        <f t="shared" si="214"/>
        <v>4</v>
      </c>
      <c r="BC112" s="70">
        <v>36.2</v>
      </c>
      <c r="BD112" s="72">
        <v>0.9</v>
      </c>
      <c r="BE112" s="70"/>
      <c r="BF112" s="72">
        <v>0.93</v>
      </c>
      <c r="BG112" s="70">
        <v>5.35</v>
      </c>
      <c r="BH112" s="70"/>
      <c r="BI112" s="72">
        <v>0.85</v>
      </c>
      <c r="BJ112" s="70">
        <v>3.54</v>
      </c>
      <c r="BK112" s="75">
        <f>(BL112*100)/(100+55)</f>
        <v>1.548387097</v>
      </c>
      <c r="BL112" s="70">
        <v>2.4</v>
      </c>
      <c r="BM112" s="72">
        <v>0.55</v>
      </c>
      <c r="BN112" s="64">
        <f t="shared" si="93"/>
        <v>148.8</v>
      </c>
      <c r="BO112" s="64"/>
      <c r="BP112" s="64"/>
      <c r="BQ112" s="64"/>
      <c r="BR112" s="64"/>
      <c r="BS112" s="64" t="s">
        <v>252</v>
      </c>
      <c r="BT112" s="70">
        <v>1.0</v>
      </c>
      <c r="BU112" s="70">
        <v>2.0</v>
      </c>
      <c r="BV112" s="64" t="s">
        <v>253</v>
      </c>
      <c r="BW112" s="65"/>
      <c r="BX112" s="64"/>
      <c r="BY112" s="64" t="s">
        <v>269</v>
      </c>
      <c r="BZ112" s="64" t="s">
        <v>150</v>
      </c>
      <c r="CA112" s="66" t="s">
        <v>270</v>
      </c>
      <c r="CB112" s="66" t="s">
        <v>271</v>
      </c>
      <c r="CC112" s="66" t="s">
        <v>255</v>
      </c>
    </row>
    <row r="113" ht="15.75" customHeight="1">
      <c r="A113" s="67">
        <v>2021.0</v>
      </c>
      <c r="B113" s="70" t="s">
        <v>503</v>
      </c>
      <c r="C113" s="70" t="s">
        <v>504</v>
      </c>
      <c r="D113" s="70"/>
      <c r="E113" s="70" t="s">
        <v>505</v>
      </c>
      <c r="F113" s="70" t="s">
        <v>506</v>
      </c>
      <c r="G113" s="70" t="s">
        <v>561</v>
      </c>
      <c r="H113" s="70" t="s">
        <v>562</v>
      </c>
      <c r="I113" s="70" t="s">
        <v>562</v>
      </c>
      <c r="J113" s="64" t="s">
        <v>1039</v>
      </c>
      <c r="K113" s="70" t="s">
        <v>246</v>
      </c>
      <c r="L113" s="70"/>
      <c r="M113" s="70" t="s">
        <v>1040</v>
      </c>
      <c r="N113" s="70" t="s">
        <v>511</v>
      </c>
      <c r="O113" s="70" t="s">
        <v>486</v>
      </c>
      <c r="P113" s="70">
        <v>48.0</v>
      </c>
      <c r="Q113" s="64"/>
      <c r="R113" s="64"/>
      <c r="S113" s="64" t="s">
        <v>1041</v>
      </c>
      <c r="T113" s="64"/>
      <c r="U113" s="70"/>
      <c r="V113" s="71" t="s">
        <v>1042</v>
      </c>
      <c r="W113" s="70" t="s">
        <v>158</v>
      </c>
      <c r="X113" s="70"/>
      <c r="Y113" s="70"/>
      <c r="Z113" s="70"/>
      <c r="AA113" s="72"/>
      <c r="AB113" s="70"/>
      <c r="AC113" s="70"/>
      <c r="AD113" s="70"/>
      <c r="AE113" s="72"/>
      <c r="AF113" s="70"/>
      <c r="AG113" s="70"/>
      <c r="AH113" s="70"/>
      <c r="AI113" s="72"/>
      <c r="AJ113" s="70"/>
      <c r="AK113" s="70"/>
      <c r="AL113" s="70"/>
      <c r="AM113" s="72"/>
      <c r="AN113" s="70"/>
      <c r="AO113" s="70"/>
      <c r="AP113" s="70"/>
      <c r="AQ113" s="72"/>
      <c r="AR113" s="70"/>
      <c r="AS113" s="70"/>
      <c r="AT113" s="70"/>
      <c r="AU113" s="72"/>
      <c r="AV113" s="70"/>
      <c r="AW113" s="70"/>
      <c r="AX113" s="70"/>
      <c r="AY113" s="70"/>
      <c r="AZ113" s="70"/>
      <c r="BA113" s="70"/>
      <c r="BB113" s="70"/>
      <c r="BC113" s="70">
        <v>37.4</v>
      </c>
      <c r="BD113" s="73">
        <v>0.905</v>
      </c>
      <c r="BE113" s="70"/>
      <c r="BF113" s="72">
        <v>0.94</v>
      </c>
      <c r="BG113" s="70">
        <v>6.01</v>
      </c>
      <c r="BH113" s="70"/>
      <c r="BI113" s="72">
        <v>0.87</v>
      </c>
      <c r="BJ113" s="70">
        <v>3.35</v>
      </c>
      <c r="BK113" s="75">
        <f>(BL113*100)/(100+37)</f>
        <v>1.532846715</v>
      </c>
      <c r="BL113" s="70">
        <v>2.1</v>
      </c>
      <c r="BM113" s="72">
        <v>0.37</v>
      </c>
      <c r="BN113" s="64">
        <f t="shared" si="93"/>
        <v>100.8</v>
      </c>
      <c r="BO113" s="64"/>
      <c r="BP113" s="64"/>
      <c r="BQ113" s="64"/>
      <c r="BR113" s="64"/>
      <c r="BS113" s="64" t="s">
        <v>317</v>
      </c>
      <c r="BT113" s="70">
        <v>1.0</v>
      </c>
      <c r="BU113" s="70">
        <v>5.0</v>
      </c>
      <c r="BV113" s="64" t="s">
        <v>253</v>
      </c>
      <c r="BW113" s="65"/>
      <c r="BX113" s="64"/>
      <c r="BY113" s="64" t="s">
        <v>254</v>
      </c>
      <c r="BZ113" s="64" t="s">
        <v>254</v>
      </c>
      <c r="CA113" s="64" t="s">
        <v>254</v>
      </c>
      <c r="CB113" s="66" t="s">
        <v>254</v>
      </c>
      <c r="CC113" s="66" t="s">
        <v>255</v>
      </c>
    </row>
    <row r="114" ht="15.75" customHeight="1">
      <c r="A114" s="67">
        <v>2021.0</v>
      </c>
      <c r="B114" s="70" t="s">
        <v>503</v>
      </c>
      <c r="C114" s="70" t="s">
        <v>504</v>
      </c>
      <c r="D114" s="70"/>
      <c r="E114" s="70" t="s">
        <v>505</v>
      </c>
      <c r="F114" s="70" t="s">
        <v>506</v>
      </c>
      <c r="G114" s="70" t="s">
        <v>507</v>
      </c>
      <c r="H114" s="70" t="s">
        <v>508</v>
      </c>
      <c r="I114" s="70" t="s">
        <v>508</v>
      </c>
      <c r="J114" s="64" t="s">
        <v>1043</v>
      </c>
      <c r="K114" s="70" t="s">
        <v>246</v>
      </c>
      <c r="L114" s="70"/>
      <c r="M114" s="70" t="s">
        <v>1044</v>
      </c>
      <c r="N114" s="70" t="s">
        <v>511</v>
      </c>
      <c r="O114" s="70" t="s">
        <v>486</v>
      </c>
      <c r="P114" s="70">
        <v>14.0</v>
      </c>
      <c r="Q114" s="64"/>
      <c r="R114" s="64"/>
      <c r="S114" s="64" t="s">
        <v>1045</v>
      </c>
      <c r="T114" s="64"/>
      <c r="U114" s="70"/>
      <c r="V114" s="76" t="s">
        <v>1046</v>
      </c>
      <c r="W114" s="70" t="s">
        <v>174</v>
      </c>
      <c r="X114" s="70"/>
      <c r="Y114" s="70"/>
      <c r="Z114" s="70"/>
      <c r="AA114" s="72"/>
      <c r="AB114" s="70"/>
      <c r="AC114" s="70"/>
      <c r="AD114" s="70"/>
      <c r="AE114" s="72"/>
      <c r="AF114" s="70"/>
      <c r="AG114" s="70"/>
      <c r="AH114" s="70"/>
      <c r="AI114" s="72"/>
      <c r="AJ114" s="70"/>
      <c r="AK114" s="70"/>
      <c r="AL114" s="70"/>
      <c r="AM114" s="72"/>
      <c r="AN114" s="70"/>
      <c r="AO114" s="70"/>
      <c r="AP114" s="70"/>
      <c r="AQ114" s="72"/>
      <c r="AR114" s="70"/>
      <c r="AS114" s="70"/>
      <c r="AT114" s="70"/>
      <c r="AU114" s="72"/>
      <c r="AV114" s="70"/>
      <c r="AW114" s="70"/>
      <c r="AX114" s="70"/>
      <c r="AY114" s="70"/>
      <c r="AZ114" s="70"/>
      <c r="BA114" s="70"/>
      <c r="BB114" s="70"/>
      <c r="BC114" s="70">
        <v>35.9</v>
      </c>
      <c r="BD114" s="73">
        <v>0.894</v>
      </c>
      <c r="BE114" s="70"/>
      <c r="BF114" s="72">
        <v>0.93</v>
      </c>
      <c r="BG114" s="70">
        <v>5.72</v>
      </c>
      <c r="BH114" s="70"/>
      <c r="BI114" s="72">
        <v>0.86</v>
      </c>
      <c r="BJ114" s="70">
        <v>3.26</v>
      </c>
      <c r="BK114" s="70">
        <v>0.7</v>
      </c>
      <c r="BL114" s="70">
        <v>1.8</v>
      </c>
      <c r="BM114" s="72">
        <v>1.33</v>
      </c>
      <c r="BN114" s="64">
        <f t="shared" si="93"/>
        <v>25.2</v>
      </c>
      <c r="BO114" s="64"/>
      <c r="BP114" s="64"/>
      <c r="BQ114" s="64"/>
      <c r="BR114" s="64"/>
      <c r="BS114" s="64" t="s">
        <v>760</v>
      </c>
      <c r="BT114" s="70">
        <v>1.0</v>
      </c>
      <c r="BU114" s="70">
        <v>3.0</v>
      </c>
      <c r="BV114" s="64" t="s">
        <v>253</v>
      </c>
      <c r="BW114" s="65"/>
      <c r="BX114" s="64"/>
      <c r="BY114" s="64" t="s">
        <v>254</v>
      </c>
      <c r="BZ114" s="64" t="s">
        <v>254</v>
      </c>
      <c r="CA114" s="64" t="s">
        <v>254</v>
      </c>
      <c r="CB114" s="66" t="s">
        <v>254</v>
      </c>
      <c r="CC114" s="66" t="s">
        <v>255</v>
      </c>
    </row>
    <row r="115" ht="15.75" customHeight="1">
      <c r="A115" s="67">
        <v>2021.0</v>
      </c>
      <c r="B115" s="70" t="s">
        <v>726</v>
      </c>
      <c r="C115" s="70" t="s">
        <v>737</v>
      </c>
      <c r="D115" s="70"/>
      <c r="E115" s="70" t="s">
        <v>738</v>
      </c>
      <c r="F115" s="70" t="s">
        <v>739</v>
      </c>
      <c r="G115" s="70" t="s">
        <v>739</v>
      </c>
      <c r="H115" s="70" t="s">
        <v>805</v>
      </c>
      <c r="I115" s="70" t="s">
        <v>805</v>
      </c>
      <c r="J115" s="64" t="s">
        <v>1047</v>
      </c>
      <c r="K115" s="70" t="s">
        <v>246</v>
      </c>
      <c r="L115" s="70"/>
      <c r="M115" s="70" t="s">
        <v>1048</v>
      </c>
      <c r="N115" s="70" t="s">
        <v>743</v>
      </c>
      <c r="O115" s="70" t="s">
        <v>486</v>
      </c>
      <c r="P115" s="70">
        <v>32.0</v>
      </c>
      <c r="Q115" s="64"/>
      <c r="R115" s="64"/>
      <c r="S115" s="64" t="s">
        <v>1049</v>
      </c>
      <c r="T115" s="76" t="s">
        <v>1050</v>
      </c>
      <c r="U115" s="70" t="s">
        <v>158</v>
      </c>
      <c r="V115" s="71" t="s">
        <v>1051</v>
      </c>
      <c r="W115" s="70" t="s">
        <v>174</v>
      </c>
      <c r="X115" s="70">
        <v>58.0</v>
      </c>
      <c r="Y115" s="70">
        <v>83.0</v>
      </c>
      <c r="Z115" s="70">
        <f t="shared" ref="Z115:Z119" si="215">Y115-X115</f>
        <v>25</v>
      </c>
      <c r="AA115" s="72">
        <f t="shared" ref="AA115:AA119" si="216">(Y115-X115)/X115</f>
        <v>0.4310344828</v>
      </c>
      <c r="AB115" s="70">
        <v>75.0</v>
      </c>
      <c r="AC115" s="70">
        <v>98.0</v>
      </c>
      <c r="AD115" s="70">
        <f t="shared" ref="AD115:AD119" si="217">AC115-AB115</f>
        <v>23</v>
      </c>
      <c r="AE115" s="72">
        <f t="shared" ref="AE115:AE119" si="218">(AC115-AB115)/AB115</f>
        <v>0.3066666667</v>
      </c>
      <c r="AF115" s="70">
        <v>93.0</v>
      </c>
      <c r="AG115" s="70">
        <v>99.0</v>
      </c>
      <c r="AH115" s="70">
        <f t="shared" ref="AH115:AH119" si="219">AG115-AF115</f>
        <v>6</v>
      </c>
      <c r="AI115" s="72">
        <f t="shared" ref="AI115:AI119" si="220">(AG115-AF115)/AF115</f>
        <v>0.06451612903</v>
      </c>
      <c r="AJ115" s="70">
        <v>30.0</v>
      </c>
      <c r="AK115" s="70">
        <v>47.0</v>
      </c>
      <c r="AL115" s="70">
        <f t="shared" ref="AL115:AL119" si="221">AK115-AJ115</f>
        <v>17</v>
      </c>
      <c r="AM115" s="72">
        <f t="shared" ref="AM115:AM119" si="222">(AK115-AJ115)/AJ115</f>
        <v>0.5666666667</v>
      </c>
      <c r="AN115" s="70">
        <v>75.0</v>
      </c>
      <c r="AO115" s="70">
        <v>96.0</v>
      </c>
      <c r="AP115" s="70">
        <f t="shared" ref="AP115:AP118" si="223">AO115-AN115</f>
        <v>21</v>
      </c>
      <c r="AQ115" s="72">
        <f t="shared" ref="AQ115:AQ118" si="224">(AO115-AN115)/AN115</f>
        <v>0.28</v>
      </c>
      <c r="AR115" s="70">
        <v>74.0</v>
      </c>
      <c r="AS115" s="70">
        <v>96.0</v>
      </c>
      <c r="AT115" s="70">
        <f t="shared" ref="AT115:AT119" si="225">AS115-AR115</f>
        <v>22</v>
      </c>
      <c r="AU115" s="72">
        <f t="shared" ref="AU115:AU119" si="226">(AS115-AR115)/AR115</f>
        <v>0.2972972973</v>
      </c>
      <c r="AV115" s="70"/>
      <c r="AW115" s="70"/>
      <c r="AX115" s="70"/>
      <c r="AY115" s="70"/>
      <c r="AZ115" s="70">
        <v>81.0</v>
      </c>
      <c r="BA115" s="70">
        <v>94.0</v>
      </c>
      <c r="BB115" s="70">
        <f t="shared" ref="BB115:BB118" si="227">BA115-AZ115</f>
        <v>13</v>
      </c>
      <c r="BC115" s="70">
        <v>34.8</v>
      </c>
      <c r="BD115" s="73">
        <v>0.923</v>
      </c>
      <c r="BE115" s="70"/>
      <c r="BF115" s="72">
        <v>0.96</v>
      </c>
      <c r="BG115" s="70">
        <v>5.43</v>
      </c>
      <c r="BH115" s="70"/>
      <c r="BI115" s="72">
        <v>0.88</v>
      </c>
      <c r="BJ115" s="70">
        <v>3.28</v>
      </c>
      <c r="BK115" s="70">
        <v>1.2</v>
      </c>
      <c r="BL115" s="70">
        <v>1.7</v>
      </c>
      <c r="BM115" s="72">
        <v>0.49</v>
      </c>
      <c r="BN115" s="64">
        <f t="shared" si="93"/>
        <v>54.4</v>
      </c>
      <c r="BO115" s="64"/>
      <c r="BP115" s="64"/>
      <c r="BQ115" s="64"/>
      <c r="BR115" s="64"/>
      <c r="BS115" s="64" t="s">
        <v>252</v>
      </c>
      <c r="BT115" s="70">
        <v>3.0</v>
      </c>
      <c r="BU115" s="70">
        <v>3.0</v>
      </c>
      <c r="BV115" s="64" t="s">
        <v>253</v>
      </c>
      <c r="BW115" s="65"/>
      <c r="BX115" s="64"/>
      <c r="BY115" s="64" t="s">
        <v>269</v>
      </c>
      <c r="BZ115" s="64" t="s">
        <v>150</v>
      </c>
      <c r="CA115" s="66" t="s">
        <v>270</v>
      </c>
      <c r="CB115" s="66" t="s">
        <v>271</v>
      </c>
      <c r="CC115" s="66" t="s">
        <v>255</v>
      </c>
    </row>
    <row r="116" ht="15.75" customHeight="1">
      <c r="A116" s="67">
        <v>2021.0</v>
      </c>
      <c r="B116" s="70" t="s">
        <v>726</v>
      </c>
      <c r="C116" s="70" t="s">
        <v>737</v>
      </c>
      <c r="D116" s="70"/>
      <c r="E116" s="70" t="s">
        <v>738</v>
      </c>
      <c r="F116" s="70" t="s">
        <v>789</v>
      </c>
      <c r="G116" s="70" t="s">
        <v>789</v>
      </c>
      <c r="H116" s="70" t="s">
        <v>1052</v>
      </c>
      <c r="I116" s="70" t="s">
        <v>1052</v>
      </c>
      <c r="J116" s="64" t="s">
        <v>1053</v>
      </c>
      <c r="K116" s="70" t="s">
        <v>246</v>
      </c>
      <c r="L116" s="70"/>
      <c r="M116" s="70" t="s">
        <v>1054</v>
      </c>
      <c r="N116" s="70" t="s">
        <v>743</v>
      </c>
      <c r="O116" s="70" t="s">
        <v>476</v>
      </c>
      <c r="P116" s="70">
        <v>22.0</v>
      </c>
      <c r="Q116" s="64"/>
      <c r="R116" s="64"/>
      <c r="S116" s="64" t="s">
        <v>1055</v>
      </c>
      <c r="T116" s="71" t="s">
        <v>1056</v>
      </c>
      <c r="U116" s="70" t="s">
        <v>174</v>
      </c>
      <c r="V116" s="76" t="s">
        <v>1057</v>
      </c>
      <c r="W116" s="70" t="s">
        <v>174</v>
      </c>
      <c r="X116" s="70">
        <v>19.0</v>
      </c>
      <c r="Y116" s="70">
        <v>24.0</v>
      </c>
      <c r="Z116" s="70">
        <f t="shared" si="215"/>
        <v>5</v>
      </c>
      <c r="AA116" s="72">
        <f t="shared" si="216"/>
        <v>0.2631578947</v>
      </c>
      <c r="AB116" s="70">
        <v>43.0</v>
      </c>
      <c r="AC116" s="70">
        <v>49.0</v>
      </c>
      <c r="AD116" s="70">
        <f t="shared" si="217"/>
        <v>6</v>
      </c>
      <c r="AE116" s="72">
        <f t="shared" si="218"/>
        <v>0.1395348837</v>
      </c>
      <c r="AF116" s="70">
        <v>76.0</v>
      </c>
      <c r="AG116" s="70">
        <v>87.0</v>
      </c>
      <c r="AH116" s="70">
        <f t="shared" si="219"/>
        <v>11</v>
      </c>
      <c r="AI116" s="72">
        <f t="shared" si="220"/>
        <v>0.1447368421</v>
      </c>
      <c r="AJ116" s="70">
        <v>15.0</v>
      </c>
      <c r="AK116" s="70">
        <v>43.0</v>
      </c>
      <c r="AL116" s="70">
        <f t="shared" si="221"/>
        <v>28</v>
      </c>
      <c r="AM116" s="72">
        <f t="shared" si="222"/>
        <v>1.866666667</v>
      </c>
      <c r="AN116" s="70">
        <v>72.0</v>
      </c>
      <c r="AO116" s="70">
        <v>81.0</v>
      </c>
      <c r="AP116" s="70">
        <f t="shared" si="223"/>
        <v>9</v>
      </c>
      <c r="AQ116" s="72">
        <f t="shared" si="224"/>
        <v>0.125</v>
      </c>
      <c r="AR116" s="70">
        <v>73.0</v>
      </c>
      <c r="AS116" s="70">
        <v>82.0</v>
      </c>
      <c r="AT116" s="70">
        <f t="shared" si="225"/>
        <v>9</v>
      </c>
      <c r="AU116" s="72">
        <f t="shared" si="226"/>
        <v>0.1232876712</v>
      </c>
      <c r="AV116" s="70"/>
      <c r="AW116" s="70"/>
      <c r="AX116" s="70"/>
      <c r="AY116" s="70"/>
      <c r="AZ116" s="70">
        <v>72.0</v>
      </c>
      <c r="BA116" s="70">
        <v>79.0</v>
      </c>
      <c r="BB116" s="70">
        <f t="shared" si="227"/>
        <v>7</v>
      </c>
      <c r="BC116" s="70">
        <v>34.8</v>
      </c>
      <c r="BD116" s="73">
        <v>0.909</v>
      </c>
      <c r="BE116" s="70"/>
      <c r="BF116" s="72">
        <v>0.95</v>
      </c>
      <c r="BG116" s="70">
        <v>5.58</v>
      </c>
      <c r="BH116" s="70"/>
      <c r="BI116" s="72">
        <v>0.87</v>
      </c>
      <c r="BJ116" s="70">
        <v>3.11</v>
      </c>
      <c r="BK116" s="70">
        <v>1.2</v>
      </c>
      <c r="BL116" s="70">
        <v>2.0</v>
      </c>
      <c r="BM116" s="72">
        <v>0.55</v>
      </c>
      <c r="BN116" s="64">
        <f t="shared" si="93"/>
        <v>44</v>
      </c>
      <c r="BO116" s="64"/>
      <c r="BP116" s="64"/>
      <c r="BQ116" s="64"/>
      <c r="BR116" s="64"/>
      <c r="BS116" s="64" t="s">
        <v>252</v>
      </c>
      <c r="BT116" s="70">
        <v>1.0</v>
      </c>
      <c r="BU116" s="70">
        <v>1.0</v>
      </c>
      <c r="BV116" s="64" t="s">
        <v>253</v>
      </c>
      <c r="BW116" s="65"/>
      <c r="BX116" s="64"/>
      <c r="BY116" s="64" t="s">
        <v>269</v>
      </c>
      <c r="BZ116" s="64" t="s">
        <v>150</v>
      </c>
      <c r="CA116" s="66" t="s">
        <v>270</v>
      </c>
      <c r="CB116" s="66" t="s">
        <v>271</v>
      </c>
      <c r="CC116" s="66" t="s">
        <v>255</v>
      </c>
    </row>
    <row r="117" ht="15.75" customHeight="1">
      <c r="A117" s="67">
        <v>2021.0</v>
      </c>
      <c r="B117" s="70" t="s">
        <v>503</v>
      </c>
      <c r="C117" s="70" t="s">
        <v>592</v>
      </c>
      <c r="D117" s="70"/>
      <c r="E117" s="70" t="s">
        <v>593</v>
      </c>
      <c r="F117" s="70" t="s">
        <v>594</v>
      </c>
      <c r="G117" s="70" t="s">
        <v>595</v>
      </c>
      <c r="H117" s="70" t="s">
        <v>596</v>
      </c>
      <c r="I117" s="70" t="s">
        <v>596</v>
      </c>
      <c r="J117" s="64" t="s">
        <v>683</v>
      </c>
      <c r="K117" s="70" t="s">
        <v>246</v>
      </c>
      <c r="L117" s="70"/>
      <c r="M117" s="70" t="s">
        <v>1058</v>
      </c>
      <c r="N117" s="70" t="s">
        <v>289</v>
      </c>
      <c r="O117" s="70" t="s">
        <v>1059</v>
      </c>
      <c r="P117" s="70">
        <v>32.0</v>
      </c>
      <c r="Q117" s="64"/>
      <c r="R117" s="64"/>
      <c r="S117" s="64" t="s">
        <v>1060</v>
      </c>
      <c r="T117" s="76" t="s">
        <v>1061</v>
      </c>
      <c r="U117" s="70" t="s">
        <v>174</v>
      </c>
      <c r="V117" s="76" t="s">
        <v>1062</v>
      </c>
      <c r="W117" s="70" t="s">
        <v>174</v>
      </c>
      <c r="X117" s="70">
        <v>35.0</v>
      </c>
      <c r="Y117" s="70">
        <v>43.0</v>
      </c>
      <c r="Z117" s="70">
        <f t="shared" si="215"/>
        <v>8</v>
      </c>
      <c r="AA117" s="72">
        <f t="shared" si="216"/>
        <v>0.2285714286</v>
      </c>
      <c r="AB117" s="70">
        <v>81.0</v>
      </c>
      <c r="AC117" s="70">
        <v>87.0</v>
      </c>
      <c r="AD117" s="70">
        <f t="shared" si="217"/>
        <v>6</v>
      </c>
      <c r="AE117" s="72">
        <f t="shared" si="218"/>
        <v>0.07407407407</v>
      </c>
      <c r="AF117" s="70">
        <v>99.0</v>
      </c>
      <c r="AG117" s="70">
        <v>100.0</v>
      </c>
      <c r="AH117" s="70">
        <f t="shared" si="219"/>
        <v>1</v>
      </c>
      <c r="AI117" s="72">
        <f t="shared" si="220"/>
        <v>0.0101010101</v>
      </c>
      <c r="AJ117" s="70">
        <v>40.0</v>
      </c>
      <c r="AK117" s="70">
        <v>57.0</v>
      </c>
      <c r="AL117" s="70">
        <f t="shared" si="221"/>
        <v>17</v>
      </c>
      <c r="AM117" s="72">
        <f t="shared" si="222"/>
        <v>0.425</v>
      </c>
      <c r="AN117" s="70">
        <v>93.0</v>
      </c>
      <c r="AO117" s="70">
        <v>97.0</v>
      </c>
      <c r="AP117" s="70">
        <f t="shared" si="223"/>
        <v>4</v>
      </c>
      <c r="AQ117" s="72">
        <f t="shared" si="224"/>
        <v>0.04301075269</v>
      </c>
      <c r="AR117" s="70">
        <v>86.0</v>
      </c>
      <c r="AS117" s="70">
        <v>92.0</v>
      </c>
      <c r="AT117" s="70">
        <f t="shared" si="225"/>
        <v>6</v>
      </c>
      <c r="AU117" s="72">
        <f t="shared" si="226"/>
        <v>0.06976744186</v>
      </c>
      <c r="AV117" s="70"/>
      <c r="AW117" s="70"/>
      <c r="AX117" s="70"/>
      <c r="AY117" s="70"/>
      <c r="AZ117" s="70">
        <v>86.0</v>
      </c>
      <c r="BA117" s="70">
        <v>93.0</v>
      </c>
      <c r="BB117" s="70">
        <f t="shared" si="227"/>
        <v>7</v>
      </c>
      <c r="BC117" s="70">
        <v>34.4</v>
      </c>
      <c r="BD117" s="73">
        <v>0.905</v>
      </c>
      <c r="BE117" s="70"/>
      <c r="BF117" s="72">
        <v>0.95</v>
      </c>
      <c r="BG117" s="70">
        <v>5.48</v>
      </c>
      <c r="BH117" s="70"/>
      <c r="BI117" s="72">
        <v>0.86</v>
      </c>
      <c r="BJ117" s="70">
        <v>3.13</v>
      </c>
      <c r="BK117" s="75">
        <f>(BL117*100)/(100+68)</f>
        <v>1.25</v>
      </c>
      <c r="BL117" s="70">
        <v>2.1</v>
      </c>
      <c r="BM117" s="72">
        <v>0.68</v>
      </c>
      <c r="BN117" s="64">
        <f t="shared" si="93"/>
        <v>67.2</v>
      </c>
      <c r="BO117" s="64"/>
      <c r="BP117" s="64"/>
      <c r="BQ117" s="64"/>
      <c r="BR117" s="64"/>
      <c r="BS117" s="64" t="s">
        <v>317</v>
      </c>
      <c r="BT117" s="70">
        <v>1.0</v>
      </c>
      <c r="BU117" s="70">
        <v>1.0</v>
      </c>
      <c r="BV117" s="64" t="s">
        <v>253</v>
      </c>
      <c r="BW117" s="65"/>
      <c r="BX117" s="64"/>
      <c r="BY117" s="64" t="s">
        <v>269</v>
      </c>
      <c r="BZ117" s="64" t="s">
        <v>150</v>
      </c>
      <c r="CA117" s="66" t="s">
        <v>270</v>
      </c>
      <c r="CB117" s="66" t="s">
        <v>271</v>
      </c>
      <c r="CC117" s="66" t="s">
        <v>255</v>
      </c>
    </row>
    <row r="118" ht="15.75" customHeight="1">
      <c r="A118" s="67">
        <v>2021.0</v>
      </c>
      <c r="B118" s="70" t="s">
        <v>503</v>
      </c>
      <c r="C118" s="70" t="s">
        <v>504</v>
      </c>
      <c r="D118" s="70"/>
      <c r="E118" s="70" t="s">
        <v>505</v>
      </c>
      <c r="F118" s="70" t="s">
        <v>506</v>
      </c>
      <c r="G118" s="70" t="s">
        <v>1063</v>
      </c>
      <c r="H118" s="70" t="s">
        <v>1064</v>
      </c>
      <c r="I118" s="70" t="s">
        <v>1064</v>
      </c>
      <c r="J118" s="64" t="s">
        <v>1065</v>
      </c>
      <c r="K118" s="70" t="s">
        <v>246</v>
      </c>
      <c r="L118" s="70"/>
      <c r="M118" s="70" t="s">
        <v>1066</v>
      </c>
      <c r="N118" s="70" t="s">
        <v>518</v>
      </c>
      <c r="O118" s="70" t="s">
        <v>486</v>
      </c>
      <c r="P118" s="70">
        <v>30.0</v>
      </c>
      <c r="Q118" s="64"/>
      <c r="R118" s="64"/>
      <c r="S118" s="64" t="s">
        <v>347</v>
      </c>
      <c r="T118" s="71" t="s">
        <v>1067</v>
      </c>
      <c r="U118" s="70" t="s">
        <v>174</v>
      </c>
      <c r="V118" s="71" t="s">
        <v>1068</v>
      </c>
      <c r="W118" s="70" t="s">
        <v>174</v>
      </c>
      <c r="X118" s="70">
        <v>51.0</v>
      </c>
      <c r="Y118" s="70">
        <v>76.0</v>
      </c>
      <c r="Z118" s="70">
        <f t="shared" si="215"/>
        <v>25</v>
      </c>
      <c r="AA118" s="72">
        <f t="shared" si="216"/>
        <v>0.4901960784</v>
      </c>
      <c r="AB118" s="70">
        <v>87.0</v>
      </c>
      <c r="AC118" s="70">
        <v>100.0</v>
      </c>
      <c r="AD118" s="70">
        <f t="shared" si="217"/>
        <v>13</v>
      </c>
      <c r="AE118" s="72">
        <f t="shared" si="218"/>
        <v>0.1494252874</v>
      </c>
      <c r="AF118" s="70">
        <v>95.0</v>
      </c>
      <c r="AG118" s="70">
        <v>100.0</v>
      </c>
      <c r="AH118" s="70">
        <f t="shared" si="219"/>
        <v>5</v>
      </c>
      <c r="AI118" s="72">
        <f t="shared" si="220"/>
        <v>0.05263157895</v>
      </c>
      <c r="AJ118" s="70">
        <v>71.0</v>
      </c>
      <c r="AK118" s="70">
        <v>77.0</v>
      </c>
      <c r="AL118" s="70">
        <f t="shared" si="221"/>
        <v>6</v>
      </c>
      <c r="AM118" s="72">
        <f t="shared" si="222"/>
        <v>0.08450704225</v>
      </c>
      <c r="AN118" s="70">
        <v>83.0</v>
      </c>
      <c r="AO118" s="70">
        <v>88.0</v>
      </c>
      <c r="AP118" s="70">
        <f t="shared" si="223"/>
        <v>5</v>
      </c>
      <c r="AQ118" s="72">
        <f t="shared" si="224"/>
        <v>0.06024096386</v>
      </c>
      <c r="AR118" s="70">
        <v>77.0</v>
      </c>
      <c r="AS118" s="70">
        <v>91.0</v>
      </c>
      <c r="AT118" s="70">
        <f t="shared" si="225"/>
        <v>14</v>
      </c>
      <c r="AU118" s="72">
        <f t="shared" si="226"/>
        <v>0.1818181818</v>
      </c>
      <c r="AV118" s="70"/>
      <c r="AW118" s="70"/>
      <c r="AX118" s="70"/>
      <c r="AY118" s="70"/>
      <c r="AZ118" s="70">
        <v>80.0</v>
      </c>
      <c r="BA118" s="70">
        <v>83.0</v>
      </c>
      <c r="BB118" s="70">
        <f t="shared" si="227"/>
        <v>3</v>
      </c>
      <c r="BC118" s="70">
        <v>39.9</v>
      </c>
      <c r="BD118" s="73">
        <v>0.919</v>
      </c>
      <c r="BE118" s="70"/>
      <c r="BF118" s="72">
        <v>0.96</v>
      </c>
      <c r="BG118" s="70">
        <v>6.69</v>
      </c>
      <c r="BH118" s="70"/>
      <c r="BI118" s="72">
        <v>0.87</v>
      </c>
      <c r="BJ118" s="70">
        <v>3.29</v>
      </c>
      <c r="BK118" s="70">
        <v>2.3</v>
      </c>
      <c r="BL118" s="70">
        <v>3.2</v>
      </c>
      <c r="BM118" s="72">
        <v>0.4</v>
      </c>
      <c r="BN118" s="64">
        <f t="shared" si="93"/>
        <v>96</v>
      </c>
      <c r="BO118" s="64"/>
      <c r="BP118" s="64"/>
      <c r="BQ118" s="64"/>
      <c r="BR118" s="64"/>
      <c r="BS118" s="64" t="s">
        <v>317</v>
      </c>
      <c r="BT118" s="70">
        <v>3.0</v>
      </c>
      <c r="BU118" s="70">
        <v>3.0</v>
      </c>
      <c r="BV118" s="64" t="s">
        <v>253</v>
      </c>
      <c r="BW118" s="65"/>
      <c r="BX118" s="64"/>
      <c r="BY118" s="64" t="s">
        <v>269</v>
      </c>
      <c r="BZ118" s="64" t="s">
        <v>150</v>
      </c>
      <c r="CA118" s="66" t="s">
        <v>270</v>
      </c>
      <c r="CB118" s="66" t="s">
        <v>271</v>
      </c>
      <c r="CC118" s="66" t="s">
        <v>255</v>
      </c>
    </row>
    <row r="119" ht="15.75" customHeight="1">
      <c r="A119" s="67">
        <v>2021.0</v>
      </c>
      <c r="B119" s="70"/>
      <c r="C119" s="70"/>
      <c r="D119" s="70"/>
      <c r="E119" s="70"/>
      <c r="F119" s="70"/>
      <c r="G119" s="70"/>
      <c r="H119" s="70" t="s">
        <v>1069</v>
      </c>
      <c r="I119" s="70" t="s">
        <v>1070</v>
      </c>
      <c r="J119" s="64" t="s">
        <v>1071</v>
      </c>
      <c r="K119" s="70" t="s">
        <v>1072</v>
      </c>
      <c r="L119" s="70"/>
      <c r="M119" s="70"/>
      <c r="N119" s="70"/>
      <c r="O119" s="70" t="s">
        <v>486</v>
      </c>
      <c r="P119" s="70"/>
      <c r="Q119" s="64"/>
      <c r="R119" s="64"/>
      <c r="S119" s="64" t="s">
        <v>1073</v>
      </c>
      <c r="T119" s="64"/>
      <c r="U119" s="70"/>
      <c r="V119" s="64"/>
      <c r="W119" s="70"/>
      <c r="X119" s="70">
        <v>18.0</v>
      </c>
      <c r="Y119" s="70">
        <v>29.0</v>
      </c>
      <c r="Z119" s="70">
        <f t="shared" si="215"/>
        <v>11</v>
      </c>
      <c r="AA119" s="72">
        <f t="shared" si="216"/>
        <v>0.6111111111</v>
      </c>
      <c r="AB119" s="70">
        <v>33.0</v>
      </c>
      <c r="AC119" s="70">
        <v>48.0</v>
      </c>
      <c r="AD119" s="70">
        <f t="shared" si="217"/>
        <v>15</v>
      </c>
      <c r="AE119" s="72">
        <f t="shared" si="218"/>
        <v>0.4545454545</v>
      </c>
      <c r="AF119" s="70">
        <v>65.0</v>
      </c>
      <c r="AG119" s="70">
        <v>74.0</v>
      </c>
      <c r="AH119" s="70">
        <f t="shared" si="219"/>
        <v>9</v>
      </c>
      <c r="AI119" s="72">
        <f t="shared" si="220"/>
        <v>0.1384615385</v>
      </c>
      <c r="AJ119" s="82">
        <v>42.0</v>
      </c>
      <c r="AK119" s="83">
        <v>56.0</v>
      </c>
      <c r="AL119" s="70">
        <f t="shared" si="221"/>
        <v>14</v>
      </c>
      <c r="AM119" s="72">
        <f t="shared" si="222"/>
        <v>0.3333333333</v>
      </c>
      <c r="AN119" s="70"/>
      <c r="AO119" s="70"/>
      <c r="AP119" s="70"/>
      <c r="AQ119" s="72"/>
      <c r="AR119" s="70">
        <v>60.0</v>
      </c>
      <c r="AS119" s="70">
        <v>71.0</v>
      </c>
      <c r="AT119" s="70">
        <f t="shared" si="225"/>
        <v>11</v>
      </c>
      <c r="AU119" s="72">
        <f t="shared" si="226"/>
        <v>0.1833333333</v>
      </c>
      <c r="AV119" s="70"/>
      <c r="AW119" s="70"/>
      <c r="AX119" s="70"/>
      <c r="AY119" s="70"/>
      <c r="AZ119" s="70"/>
      <c r="BA119" s="70"/>
      <c r="BB119" s="70"/>
      <c r="BC119" s="70">
        <v>0.0</v>
      </c>
      <c r="BD119" s="73">
        <v>0.0</v>
      </c>
      <c r="BE119" s="70"/>
      <c r="BF119" s="72">
        <v>0.93</v>
      </c>
      <c r="BG119" s="70">
        <v>4.93</v>
      </c>
      <c r="BH119" s="70"/>
      <c r="BI119" s="72">
        <v>0.86</v>
      </c>
      <c r="BJ119" s="70">
        <v>2.76</v>
      </c>
      <c r="BK119" s="70"/>
      <c r="BL119" s="70"/>
      <c r="BM119" s="72"/>
      <c r="BN119" s="64"/>
      <c r="BO119" s="64"/>
      <c r="BP119" s="64"/>
      <c r="BQ119" s="64"/>
      <c r="BR119" s="64"/>
      <c r="BS119" s="64" t="s">
        <v>317</v>
      </c>
      <c r="BT119" s="70">
        <v>1.0</v>
      </c>
      <c r="BU119" s="70">
        <v>1.0</v>
      </c>
      <c r="BV119" s="64" t="s">
        <v>1072</v>
      </c>
      <c r="BW119" s="65"/>
      <c r="BX119" s="64"/>
      <c r="BY119" s="64" t="s">
        <v>428</v>
      </c>
      <c r="BZ119" s="64" t="s">
        <v>429</v>
      </c>
      <c r="CA119" s="66" t="s">
        <v>430</v>
      </c>
      <c r="CB119" s="66" t="s">
        <v>271</v>
      </c>
      <c r="CC119" s="66" t="s">
        <v>255</v>
      </c>
    </row>
    <row r="120" ht="15.75" customHeight="1">
      <c r="A120" s="67">
        <v>2021.0</v>
      </c>
      <c r="B120" s="70" t="s">
        <v>239</v>
      </c>
      <c r="C120" s="70" t="s">
        <v>339</v>
      </c>
      <c r="D120" s="70"/>
      <c r="E120" s="70" t="s">
        <v>340</v>
      </c>
      <c r="F120" s="70" t="s">
        <v>295</v>
      </c>
      <c r="G120" s="70" t="s">
        <v>380</v>
      </c>
      <c r="H120" s="70" t="s">
        <v>431</v>
      </c>
      <c r="I120" s="70" t="s">
        <v>431</v>
      </c>
      <c r="J120" s="64" t="s">
        <v>1074</v>
      </c>
      <c r="K120" s="70" t="s">
        <v>246</v>
      </c>
      <c r="L120" s="70"/>
      <c r="M120" s="70" t="s">
        <v>1075</v>
      </c>
      <c r="N120" s="70" t="s">
        <v>384</v>
      </c>
      <c r="O120" s="70" t="s">
        <v>486</v>
      </c>
      <c r="P120" s="70">
        <v>38.0</v>
      </c>
      <c r="Q120" s="64"/>
      <c r="R120" s="64"/>
      <c r="S120" s="64" t="s">
        <v>1076</v>
      </c>
      <c r="T120" s="64"/>
      <c r="U120" s="70"/>
      <c r="V120" s="71" t="s">
        <v>1029</v>
      </c>
      <c r="W120" s="70" t="s">
        <v>174</v>
      </c>
      <c r="X120" s="70"/>
      <c r="Y120" s="70"/>
      <c r="Z120" s="70"/>
      <c r="AA120" s="72"/>
      <c r="AB120" s="70"/>
      <c r="AC120" s="70"/>
      <c r="AD120" s="70"/>
      <c r="AE120" s="72"/>
      <c r="AF120" s="70"/>
      <c r="AG120" s="70"/>
      <c r="AH120" s="70"/>
      <c r="AI120" s="72"/>
      <c r="AJ120" s="70"/>
      <c r="AK120" s="70"/>
      <c r="AL120" s="70"/>
      <c r="AM120" s="72"/>
      <c r="AN120" s="70"/>
      <c r="AO120" s="70"/>
      <c r="AP120" s="70"/>
      <c r="AQ120" s="72"/>
      <c r="AR120" s="70"/>
      <c r="AS120" s="70"/>
      <c r="AT120" s="70"/>
      <c r="AU120" s="72"/>
      <c r="AV120" s="70"/>
      <c r="AW120" s="70"/>
      <c r="AX120" s="70"/>
      <c r="AY120" s="70"/>
      <c r="AZ120" s="70"/>
      <c r="BA120" s="70"/>
      <c r="BB120" s="70"/>
      <c r="BC120" s="70">
        <v>37.8</v>
      </c>
      <c r="BD120" s="73">
        <v>0.916</v>
      </c>
      <c r="BE120" s="70"/>
      <c r="BF120" s="72">
        <v>0.96</v>
      </c>
      <c r="BG120" s="70">
        <v>5.76</v>
      </c>
      <c r="BH120" s="70"/>
      <c r="BI120" s="72">
        <v>0.87</v>
      </c>
      <c r="BJ120" s="70">
        <v>3.67</v>
      </c>
      <c r="BK120" s="70">
        <v>1.4</v>
      </c>
      <c r="BL120" s="70">
        <v>2.2</v>
      </c>
      <c r="BM120" s="72">
        <v>0.58</v>
      </c>
      <c r="BN120" s="64">
        <f t="shared" ref="BN120:BN144" si="228">P120*BL120</f>
        <v>83.6</v>
      </c>
      <c r="BO120" s="64"/>
      <c r="BP120" s="64"/>
      <c r="BQ120" s="64"/>
      <c r="BR120" s="64"/>
      <c r="BS120" s="64" t="s">
        <v>268</v>
      </c>
      <c r="BT120" s="70">
        <v>1.0</v>
      </c>
      <c r="BU120" s="70">
        <v>1.0</v>
      </c>
      <c r="BV120" s="64" t="s">
        <v>473</v>
      </c>
      <c r="BW120" s="65"/>
      <c r="BX120" s="64"/>
      <c r="BY120" s="64" t="s">
        <v>254</v>
      </c>
      <c r="BZ120" s="64" t="s">
        <v>254</v>
      </c>
      <c r="CA120" s="64" t="s">
        <v>254</v>
      </c>
      <c r="CB120" s="66" t="s">
        <v>254</v>
      </c>
      <c r="CC120" s="66" t="s">
        <v>255</v>
      </c>
    </row>
    <row r="121" ht="15.75" customHeight="1">
      <c r="A121" s="67">
        <v>2021.0</v>
      </c>
      <c r="B121" s="70" t="s">
        <v>726</v>
      </c>
      <c r="C121" s="70" t="s">
        <v>737</v>
      </c>
      <c r="D121" s="70"/>
      <c r="E121" s="70" t="s">
        <v>738</v>
      </c>
      <c r="F121" s="70" t="s">
        <v>789</v>
      </c>
      <c r="G121" s="70" t="s">
        <v>789</v>
      </c>
      <c r="H121" s="70" t="s">
        <v>828</v>
      </c>
      <c r="I121" s="70" t="s">
        <v>828</v>
      </c>
      <c r="J121" s="64" t="s">
        <v>1077</v>
      </c>
      <c r="K121" s="70" t="s">
        <v>246</v>
      </c>
      <c r="L121" s="70"/>
      <c r="M121" s="70" t="s">
        <v>1078</v>
      </c>
      <c r="N121" s="70" t="s">
        <v>743</v>
      </c>
      <c r="O121" s="70" t="s">
        <v>1059</v>
      </c>
      <c r="P121" s="70">
        <v>43.0</v>
      </c>
      <c r="Q121" s="64"/>
      <c r="R121" s="64"/>
      <c r="S121" s="64" t="s">
        <v>1079</v>
      </c>
      <c r="T121" s="76" t="s">
        <v>1080</v>
      </c>
      <c r="U121" s="64" t="s">
        <v>158</v>
      </c>
      <c r="V121" s="76" t="s">
        <v>1081</v>
      </c>
      <c r="W121" s="64" t="s">
        <v>174</v>
      </c>
      <c r="X121" s="70">
        <v>58.0</v>
      </c>
      <c r="Y121" s="70">
        <v>74.0</v>
      </c>
      <c r="Z121" s="70">
        <f t="shared" ref="Z121:Z133" si="229">Y121-X121</f>
        <v>16</v>
      </c>
      <c r="AA121" s="72">
        <f t="shared" ref="AA121:AA133" si="230">(Y121-X121)/X121</f>
        <v>0.275862069</v>
      </c>
      <c r="AB121" s="70">
        <v>94.0</v>
      </c>
      <c r="AC121" s="70">
        <v>100.0</v>
      </c>
      <c r="AD121" s="70">
        <f t="shared" ref="AD121:AD133" si="231">AC121-AB121</f>
        <v>6</v>
      </c>
      <c r="AE121" s="72">
        <f t="shared" ref="AE121:AE133" si="232">(AC121-AB121)/AB121</f>
        <v>0.06382978723</v>
      </c>
      <c r="AF121" s="70">
        <v>95.0</v>
      </c>
      <c r="AG121" s="70">
        <v>100.0</v>
      </c>
      <c r="AH121" s="70">
        <f t="shared" ref="AH121:AH128" si="233">AG121-AF121</f>
        <v>5</v>
      </c>
      <c r="AI121" s="72">
        <f t="shared" ref="AI121:AI128" si="234">(AG121-AF121)/AF121</f>
        <v>0.05263157895</v>
      </c>
      <c r="AJ121" s="70">
        <v>40.0</v>
      </c>
      <c r="AK121" s="70">
        <v>48.0</v>
      </c>
      <c r="AL121" s="70">
        <f t="shared" ref="AL121:AL133" si="235">AK121-AJ121</f>
        <v>8</v>
      </c>
      <c r="AM121" s="72">
        <f t="shared" ref="AM121:AM133" si="236">(AK121-AJ121)/AJ121</f>
        <v>0.2</v>
      </c>
      <c r="AN121" s="70">
        <v>91.0</v>
      </c>
      <c r="AO121" s="70">
        <v>91.0</v>
      </c>
      <c r="AP121" s="70">
        <f t="shared" ref="AP121:AP133" si="237">AO121-AN121</f>
        <v>0</v>
      </c>
      <c r="AQ121" s="72">
        <f t="shared" ref="AQ121:AQ133" si="238">(AO121-AN121)/AN121</f>
        <v>0</v>
      </c>
      <c r="AR121" s="70">
        <v>82.0</v>
      </c>
      <c r="AS121" s="70">
        <v>84.0</v>
      </c>
      <c r="AT121" s="70">
        <f t="shared" ref="AT121:AT133" si="239">AS121-AR121</f>
        <v>2</v>
      </c>
      <c r="AU121" s="72">
        <f t="shared" ref="AU121:AU133" si="240">(AS121-AR121)/AR121</f>
        <v>0.0243902439</v>
      </c>
      <c r="AV121" s="70"/>
      <c r="AW121" s="70"/>
      <c r="AX121" s="70"/>
      <c r="AY121" s="70"/>
      <c r="AZ121" s="70">
        <v>86.0</v>
      </c>
      <c r="BA121" s="70">
        <v>86.0</v>
      </c>
      <c r="BB121" s="70">
        <f t="shared" ref="BB121:BB133" si="241">BA121-AZ121</f>
        <v>0</v>
      </c>
      <c r="BC121" s="70">
        <v>37.9</v>
      </c>
      <c r="BD121" s="73">
        <v>0.912</v>
      </c>
      <c r="BE121" s="70"/>
      <c r="BF121" s="72">
        <v>0.95</v>
      </c>
      <c r="BG121" s="70">
        <v>6.31</v>
      </c>
      <c r="BH121" s="70"/>
      <c r="BI121" s="72">
        <v>0.87</v>
      </c>
      <c r="BJ121" s="70">
        <v>3.18</v>
      </c>
      <c r="BK121" s="75">
        <f>(BL121*100)/(100+51)</f>
        <v>1.390728477</v>
      </c>
      <c r="BL121" s="70">
        <v>2.1</v>
      </c>
      <c r="BM121" s="72">
        <v>0.51</v>
      </c>
      <c r="BN121" s="64">
        <f t="shared" si="228"/>
        <v>90.3</v>
      </c>
      <c r="BO121" s="64"/>
      <c r="BP121" s="64"/>
      <c r="BQ121" s="64"/>
      <c r="BR121" s="64"/>
      <c r="BS121" s="64" t="s">
        <v>252</v>
      </c>
      <c r="BT121" s="70">
        <v>1.0</v>
      </c>
      <c r="BU121" s="70">
        <v>1.0</v>
      </c>
      <c r="BV121" s="64" t="s">
        <v>253</v>
      </c>
      <c r="BW121" s="65"/>
      <c r="BX121" s="64"/>
      <c r="BY121" s="64" t="s">
        <v>269</v>
      </c>
      <c r="BZ121" s="64" t="s">
        <v>150</v>
      </c>
      <c r="CA121" s="66" t="s">
        <v>270</v>
      </c>
      <c r="CB121" s="66" t="s">
        <v>271</v>
      </c>
      <c r="CC121" s="66" t="s">
        <v>255</v>
      </c>
    </row>
    <row r="122" ht="15.75" customHeight="1">
      <c r="A122" s="67">
        <v>2021.0</v>
      </c>
      <c r="B122" s="70" t="s">
        <v>726</v>
      </c>
      <c r="C122" s="70" t="s">
        <v>737</v>
      </c>
      <c r="D122" s="70"/>
      <c r="E122" s="70" t="s">
        <v>738</v>
      </c>
      <c r="F122" s="70" t="s">
        <v>789</v>
      </c>
      <c r="G122" s="70" t="s">
        <v>789</v>
      </c>
      <c r="H122" s="70" t="s">
        <v>839</v>
      </c>
      <c r="I122" s="70" t="s">
        <v>839</v>
      </c>
      <c r="J122" s="64" t="s">
        <v>1082</v>
      </c>
      <c r="K122" s="70" t="s">
        <v>246</v>
      </c>
      <c r="L122" s="70"/>
      <c r="M122" s="70" t="s">
        <v>1083</v>
      </c>
      <c r="N122" s="70" t="s">
        <v>743</v>
      </c>
      <c r="O122" s="70" t="s">
        <v>1059</v>
      </c>
      <c r="P122" s="70">
        <v>44.0</v>
      </c>
      <c r="Q122" s="64"/>
      <c r="R122" s="64"/>
      <c r="S122" s="64" t="s">
        <v>1084</v>
      </c>
      <c r="T122" s="76" t="s">
        <v>1085</v>
      </c>
      <c r="U122" s="70" t="s">
        <v>174</v>
      </c>
      <c r="V122" s="71" t="s">
        <v>1086</v>
      </c>
      <c r="W122" s="70" t="s">
        <v>174</v>
      </c>
      <c r="X122" s="70">
        <v>58.0</v>
      </c>
      <c r="Y122" s="70">
        <v>70.0</v>
      </c>
      <c r="Z122" s="70">
        <f t="shared" si="229"/>
        <v>12</v>
      </c>
      <c r="AA122" s="72">
        <f t="shared" si="230"/>
        <v>0.2068965517</v>
      </c>
      <c r="AB122" s="70">
        <v>99.0</v>
      </c>
      <c r="AC122" s="70">
        <v>100.0</v>
      </c>
      <c r="AD122" s="70">
        <f t="shared" si="231"/>
        <v>1</v>
      </c>
      <c r="AE122" s="72">
        <f t="shared" si="232"/>
        <v>0.0101010101</v>
      </c>
      <c r="AF122" s="70">
        <v>99.0</v>
      </c>
      <c r="AG122" s="70">
        <v>100.0</v>
      </c>
      <c r="AH122" s="70">
        <f t="shared" si="233"/>
        <v>1</v>
      </c>
      <c r="AI122" s="72">
        <f t="shared" si="234"/>
        <v>0.0101010101</v>
      </c>
      <c r="AJ122" s="70">
        <v>13.0</v>
      </c>
      <c r="AK122" s="70">
        <v>44.0</v>
      </c>
      <c r="AL122" s="70">
        <f t="shared" si="235"/>
        <v>31</v>
      </c>
      <c r="AM122" s="72">
        <f t="shared" si="236"/>
        <v>2.384615385</v>
      </c>
      <c r="AN122" s="70">
        <v>91.0</v>
      </c>
      <c r="AO122" s="70">
        <v>94.0</v>
      </c>
      <c r="AP122" s="70">
        <f t="shared" si="237"/>
        <v>3</v>
      </c>
      <c r="AQ122" s="72">
        <f t="shared" si="238"/>
        <v>0.03296703297</v>
      </c>
      <c r="AR122" s="70">
        <v>86.0</v>
      </c>
      <c r="AS122" s="70">
        <v>90.0</v>
      </c>
      <c r="AT122" s="70">
        <f t="shared" si="239"/>
        <v>4</v>
      </c>
      <c r="AU122" s="72">
        <f t="shared" si="240"/>
        <v>0.04651162791</v>
      </c>
      <c r="AV122" s="70"/>
      <c r="AW122" s="70"/>
      <c r="AX122" s="70"/>
      <c r="AY122" s="70"/>
      <c r="AZ122" s="70">
        <v>86.0</v>
      </c>
      <c r="BA122" s="70">
        <v>89.0</v>
      </c>
      <c r="BB122" s="70">
        <f t="shared" si="241"/>
        <v>3</v>
      </c>
      <c r="BC122" s="70">
        <v>34.5</v>
      </c>
      <c r="BD122" s="73">
        <v>0.922</v>
      </c>
      <c r="BE122" s="70"/>
      <c r="BF122" s="72">
        <v>0.96</v>
      </c>
      <c r="BG122" s="70">
        <v>5.53</v>
      </c>
      <c r="BH122" s="70"/>
      <c r="BI122" s="72">
        <v>0.88</v>
      </c>
      <c r="BJ122" s="70">
        <v>3.11</v>
      </c>
      <c r="BK122" s="75">
        <f>(BL122*100)/(100+71)</f>
        <v>1.169590643</v>
      </c>
      <c r="BL122" s="70">
        <v>2.0</v>
      </c>
      <c r="BM122" s="72">
        <v>0.71</v>
      </c>
      <c r="BN122" s="64">
        <f t="shared" si="228"/>
        <v>88</v>
      </c>
      <c r="BO122" s="64"/>
      <c r="BP122" s="64"/>
      <c r="BQ122" s="64"/>
      <c r="BR122" s="64"/>
      <c r="BS122" s="64" t="s">
        <v>252</v>
      </c>
      <c r="BT122" s="70">
        <v>1.0</v>
      </c>
      <c r="BU122" s="70">
        <v>1.0</v>
      </c>
      <c r="BV122" s="64" t="s">
        <v>253</v>
      </c>
      <c r="BW122" s="65"/>
      <c r="BX122" s="64"/>
      <c r="BY122" s="64" t="s">
        <v>269</v>
      </c>
      <c r="BZ122" s="64" t="s">
        <v>150</v>
      </c>
      <c r="CA122" s="66" t="s">
        <v>270</v>
      </c>
      <c r="CB122" s="66" t="s">
        <v>271</v>
      </c>
      <c r="CC122" s="66" t="s">
        <v>255</v>
      </c>
    </row>
    <row r="123" ht="15.75" customHeight="1">
      <c r="A123" s="67">
        <v>2021.0</v>
      </c>
      <c r="B123" s="64" t="s">
        <v>503</v>
      </c>
      <c r="C123" s="64" t="s">
        <v>573</v>
      </c>
      <c r="D123" s="64"/>
      <c r="E123" s="64" t="s">
        <v>639</v>
      </c>
      <c r="F123" s="64" t="s">
        <v>506</v>
      </c>
      <c r="G123" s="64" t="s">
        <v>1087</v>
      </c>
      <c r="H123" s="64" t="s">
        <v>1088</v>
      </c>
      <c r="I123" s="64" t="s">
        <v>1088</v>
      </c>
      <c r="J123" s="64" t="s">
        <v>1089</v>
      </c>
      <c r="K123" s="64" t="s">
        <v>246</v>
      </c>
      <c r="L123" s="64"/>
      <c r="M123" s="64" t="s">
        <v>1090</v>
      </c>
      <c r="N123" s="64" t="s">
        <v>1091</v>
      </c>
      <c r="O123" s="64" t="s">
        <v>486</v>
      </c>
      <c r="P123" s="70">
        <v>16.0</v>
      </c>
      <c r="Q123" s="64"/>
      <c r="R123" s="64"/>
      <c r="S123" s="64" t="s">
        <v>1092</v>
      </c>
      <c r="T123" s="71" t="s">
        <v>1093</v>
      </c>
      <c r="U123" s="64" t="s">
        <v>158</v>
      </c>
      <c r="V123" s="76" t="s">
        <v>1094</v>
      </c>
      <c r="W123" s="64" t="s">
        <v>174</v>
      </c>
      <c r="X123" s="70">
        <v>5.0</v>
      </c>
      <c r="Y123" s="70">
        <v>23.0</v>
      </c>
      <c r="Z123" s="70">
        <f t="shared" si="229"/>
        <v>18</v>
      </c>
      <c r="AA123" s="72">
        <f t="shared" si="230"/>
        <v>3.6</v>
      </c>
      <c r="AB123" s="70">
        <v>15.0</v>
      </c>
      <c r="AC123" s="70">
        <v>33.0</v>
      </c>
      <c r="AD123" s="70">
        <f t="shared" si="231"/>
        <v>18</v>
      </c>
      <c r="AE123" s="72">
        <f t="shared" si="232"/>
        <v>1.2</v>
      </c>
      <c r="AF123" s="70">
        <v>89.0</v>
      </c>
      <c r="AG123" s="70">
        <v>93.0</v>
      </c>
      <c r="AH123" s="70">
        <f t="shared" si="233"/>
        <v>4</v>
      </c>
      <c r="AI123" s="72">
        <f t="shared" si="234"/>
        <v>0.04494382022</v>
      </c>
      <c r="AJ123" s="70">
        <v>57.0</v>
      </c>
      <c r="AK123" s="70">
        <v>72.0</v>
      </c>
      <c r="AL123" s="70">
        <f t="shared" si="235"/>
        <v>15</v>
      </c>
      <c r="AM123" s="72">
        <f t="shared" si="236"/>
        <v>0.2631578947</v>
      </c>
      <c r="AN123" s="70">
        <v>81.0</v>
      </c>
      <c r="AO123" s="70">
        <v>89.0</v>
      </c>
      <c r="AP123" s="70">
        <f t="shared" si="237"/>
        <v>8</v>
      </c>
      <c r="AQ123" s="72">
        <f t="shared" si="238"/>
        <v>0.0987654321</v>
      </c>
      <c r="AR123" s="70">
        <v>80.0</v>
      </c>
      <c r="AS123" s="70">
        <v>88.0</v>
      </c>
      <c r="AT123" s="70">
        <f t="shared" si="239"/>
        <v>8</v>
      </c>
      <c r="AU123" s="72">
        <f t="shared" si="240"/>
        <v>0.1</v>
      </c>
      <c r="AV123" s="70"/>
      <c r="AW123" s="70"/>
      <c r="AX123" s="70"/>
      <c r="AY123" s="70"/>
      <c r="AZ123" s="70">
        <v>77.0</v>
      </c>
      <c r="BA123" s="70">
        <v>85.0</v>
      </c>
      <c r="BB123" s="70">
        <f t="shared" si="241"/>
        <v>8</v>
      </c>
      <c r="BC123" s="70">
        <v>36.5</v>
      </c>
      <c r="BD123" s="73">
        <v>0.904</v>
      </c>
      <c r="BE123" s="70">
        <v>1.56</v>
      </c>
      <c r="BF123" s="72">
        <v>0.94</v>
      </c>
      <c r="BG123" s="70">
        <v>6.13</v>
      </c>
      <c r="BH123" s="70">
        <v>1.91</v>
      </c>
      <c r="BI123" s="72">
        <v>0.86</v>
      </c>
      <c r="BJ123" s="70">
        <v>2.99</v>
      </c>
      <c r="BK123" s="75">
        <f>(BL123*100)/(100+129)</f>
        <v>0.9213973799</v>
      </c>
      <c r="BL123" s="70">
        <v>2.11</v>
      </c>
      <c r="BM123" s="72">
        <v>1.29</v>
      </c>
      <c r="BN123" s="64">
        <f t="shared" si="228"/>
        <v>33.76</v>
      </c>
      <c r="BO123" s="64"/>
      <c r="BP123" s="64"/>
      <c r="BQ123" s="64"/>
      <c r="BR123" s="64"/>
      <c r="BS123" s="64" t="s">
        <v>268</v>
      </c>
      <c r="BT123" s="70">
        <v>1.0</v>
      </c>
      <c r="BU123" s="70">
        <v>1.0</v>
      </c>
      <c r="BV123" s="64" t="s">
        <v>253</v>
      </c>
      <c r="BW123" s="65"/>
      <c r="BX123" s="64"/>
      <c r="BY123" s="64" t="s">
        <v>269</v>
      </c>
      <c r="BZ123" s="64" t="s">
        <v>1095</v>
      </c>
      <c r="CA123" s="64" t="s">
        <v>1096</v>
      </c>
      <c r="CB123" s="66" t="s">
        <v>271</v>
      </c>
      <c r="CC123" s="66" t="s">
        <v>255</v>
      </c>
    </row>
    <row r="124" ht="15.75" customHeight="1">
      <c r="A124" s="67">
        <v>2021.0</v>
      </c>
      <c r="B124" s="64" t="s">
        <v>911</v>
      </c>
      <c r="C124" s="64" t="s">
        <v>983</v>
      </c>
      <c r="D124" s="64"/>
      <c r="E124" s="64" t="s">
        <v>1017</v>
      </c>
      <c r="F124" s="64" t="s">
        <v>1097</v>
      </c>
      <c r="G124" s="64" t="s">
        <v>1098</v>
      </c>
      <c r="H124" s="64" t="s">
        <v>1099</v>
      </c>
      <c r="I124" s="64" t="s">
        <v>1099</v>
      </c>
      <c r="J124" s="64" t="s">
        <v>1100</v>
      </c>
      <c r="K124" s="64" t="s">
        <v>246</v>
      </c>
      <c r="L124" s="64"/>
      <c r="M124" s="64" t="s">
        <v>1101</v>
      </c>
      <c r="N124" s="64" t="s">
        <v>1102</v>
      </c>
      <c r="O124" s="64" t="s">
        <v>486</v>
      </c>
      <c r="P124" s="70">
        <v>15.0</v>
      </c>
      <c r="Q124" s="64"/>
      <c r="R124" s="64"/>
      <c r="S124" s="64" t="s">
        <v>1103</v>
      </c>
      <c r="T124" s="71" t="s">
        <v>1104</v>
      </c>
      <c r="U124" s="70" t="s">
        <v>174</v>
      </c>
      <c r="V124" s="76" t="s">
        <v>1105</v>
      </c>
      <c r="W124" s="64" t="s">
        <v>174</v>
      </c>
      <c r="X124" s="70">
        <v>51.0</v>
      </c>
      <c r="Y124" s="70">
        <v>78.0</v>
      </c>
      <c r="Z124" s="70">
        <f t="shared" si="229"/>
        <v>27</v>
      </c>
      <c r="AA124" s="72">
        <f t="shared" si="230"/>
        <v>0.5294117647</v>
      </c>
      <c r="AB124" s="70">
        <v>75.0</v>
      </c>
      <c r="AC124" s="70">
        <v>96.0</v>
      </c>
      <c r="AD124" s="70">
        <f t="shared" si="231"/>
        <v>21</v>
      </c>
      <c r="AE124" s="72">
        <f t="shared" si="232"/>
        <v>0.28</v>
      </c>
      <c r="AF124" s="70">
        <v>100.0</v>
      </c>
      <c r="AG124" s="70">
        <v>100.0</v>
      </c>
      <c r="AH124" s="70">
        <f t="shared" si="233"/>
        <v>0</v>
      </c>
      <c r="AI124" s="72">
        <f t="shared" si="234"/>
        <v>0</v>
      </c>
      <c r="AJ124" s="70">
        <v>67.0</v>
      </c>
      <c r="AK124" s="70">
        <v>72.0</v>
      </c>
      <c r="AL124" s="70">
        <f t="shared" si="235"/>
        <v>5</v>
      </c>
      <c r="AM124" s="72">
        <f t="shared" si="236"/>
        <v>0.07462686567</v>
      </c>
      <c r="AN124" s="70">
        <v>83.0</v>
      </c>
      <c r="AO124" s="70">
        <v>91.0</v>
      </c>
      <c r="AP124" s="70">
        <f t="shared" si="237"/>
        <v>8</v>
      </c>
      <c r="AQ124" s="72">
        <f t="shared" si="238"/>
        <v>0.09638554217</v>
      </c>
      <c r="AR124" s="70">
        <v>74.0</v>
      </c>
      <c r="AS124" s="70">
        <v>90.0</v>
      </c>
      <c r="AT124" s="70">
        <f t="shared" si="239"/>
        <v>16</v>
      </c>
      <c r="AU124" s="72">
        <f t="shared" si="240"/>
        <v>0.2162162162</v>
      </c>
      <c r="AV124" s="70"/>
      <c r="AW124" s="70"/>
      <c r="AX124" s="70"/>
      <c r="AY124" s="70"/>
      <c r="AZ124" s="70">
        <v>78.0</v>
      </c>
      <c r="BA124" s="70">
        <v>90.0</v>
      </c>
      <c r="BB124" s="70">
        <f t="shared" si="241"/>
        <v>12</v>
      </c>
      <c r="BC124" s="70">
        <v>35.5</v>
      </c>
      <c r="BD124" s="73">
        <v>0.917</v>
      </c>
      <c r="BE124" s="70">
        <v>0.58</v>
      </c>
      <c r="BF124" s="72">
        <v>0.96</v>
      </c>
      <c r="BG124" s="70">
        <v>5.7</v>
      </c>
      <c r="BH124" s="70">
        <v>1.7</v>
      </c>
      <c r="BI124" s="72">
        <v>0.88</v>
      </c>
      <c r="BJ124" s="70">
        <v>3.18</v>
      </c>
      <c r="BK124" s="75">
        <f>(BL124*100)/(100+67)</f>
        <v>1.880239521</v>
      </c>
      <c r="BL124" s="70">
        <v>3.14</v>
      </c>
      <c r="BM124" s="72">
        <v>0.67</v>
      </c>
      <c r="BN124" s="64">
        <f t="shared" si="228"/>
        <v>47.1</v>
      </c>
      <c r="BO124" s="64"/>
      <c r="BP124" s="64"/>
      <c r="BQ124" s="64"/>
      <c r="BR124" s="64"/>
      <c r="BS124" s="64" t="s">
        <v>268</v>
      </c>
      <c r="BT124" s="70">
        <v>1.0</v>
      </c>
      <c r="BU124" s="70">
        <v>3.0</v>
      </c>
      <c r="BV124" s="64" t="s">
        <v>361</v>
      </c>
      <c r="BW124" s="65"/>
      <c r="BX124" s="64"/>
      <c r="BY124" s="64" t="s">
        <v>269</v>
      </c>
      <c r="BZ124" s="64" t="s">
        <v>1106</v>
      </c>
      <c r="CA124" s="66" t="s">
        <v>1107</v>
      </c>
      <c r="CB124" s="66" t="s">
        <v>271</v>
      </c>
      <c r="CC124" s="66" t="s">
        <v>255</v>
      </c>
    </row>
    <row r="125" ht="15.75" customHeight="1">
      <c r="A125" s="67">
        <v>2022.0</v>
      </c>
      <c r="B125" s="64" t="s">
        <v>726</v>
      </c>
      <c r="C125" s="64" t="s">
        <v>737</v>
      </c>
      <c r="D125" s="64"/>
      <c r="E125" s="64" t="s">
        <v>738</v>
      </c>
      <c r="F125" s="64" t="s">
        <v>789</v>
      </c>
      <c r="G125" s="64" t="s">
        <v>1108</v>
      </c>
      <c r="H125" s="64" t="s">
        <v>1109</v>
      </c>
      <c r="I125" s="64" t="s">
        <v>1109</v>
      </c>
      <c r="J125" s="64" t="s">
        <v>1110</v>
      </c>
      <c r="K125" s="64" t="s">
        <v>246</v>
      </c>
      <c r="L125" s="84"/>
      <c r="M125" s="84" t="s">
        <v>1111</v>
      </c>
      <c r="N125" s="85" t="s">
        <v>743</v>
      </c>
      <c r="O125" s="64" t="s">
        <v>1112</v>
      </c>
      <c r="P125" s="70">
        <v>84.0</v>
      </c>
      <c r="Q125" s="64"/>
      <c r="R125" s="64"/>
      <c r="S125" s="64" t="s">
        <v>1113</v>
      </c>
      <c r="T125" s="71" t="s">
        <v>1114</v>
      </c>
      <c r="U125" s="64" t="s">
        <v>158</v>
      </c>
      <c r="V125" s="76" t="s">
        <v>1115</v>
      </c>
      <c r="W125" s="64" t="s">
        <v>174</v>
      </c>
      <c r="X125" s="70">
        <v>59.0</v>
      </c>
      <c r="Y125" s="70">
        <v>74.0</v>
      </c>
      <c r="Z125" s="70">
        <f t="shared" si="229"/>
        <v>15</v>
      </c>
      <c r="AA125" s="72">
        <f t="shared" si="230"/>
        <v>0.2542372881</v>
      </c>
      <c r="AB125" s="70">
        <v>99.0</v>
      </c>
      <c r="AC125" s="70">
        <v>99.0</v>
      </c>
      <c r="AD125" s="70">
        <f t="shared" si="231"/>
        <v>0</v>
      </c>
      <c r="AE125" s="72">
        <f t="shared" si="232"/>
        <v>0</v>
      </c>
      <c r="AF125" s="70">
        <v>99.0</v>
      </c>
      <c r="AG125" s="70">
        <v>100.0</v>
      </c>
      <c r="AH125" s="70">
        <f t="shared" si="233"/>
        <v>1</v>
      </c>
      <c r="AI125" s="72">
        <f t="shared" si="234"/>
        <v>0.0101010101</v>
      </c>
      <c r="AJ125" s="70">
        <v>61.0</v>
      </c>
      <c r="AK125" s="70">
        <v>75.0</v>
      </c>
      <c r="AL125" s="70">
        <f t="shared" si="235"/>
        <v>14</v>
      </c>
      <c r="AM125" s="72">
        <f t="shared" si="236"/>
        <v>0.2295081967</v>
      </c>
      <c r="AN125" s="70">
        <v>83.0</v>
      </c>
      <c r="AO125" s="70">
        <v>95.0</v>
      </c>
      <c r="AP125" s="70">
        <f t="shared" si="237"/>
        <v>12</v>
      </c>
      <c r="AQ125" s="72">
        <f t="shared" si="238"/>
        <v>0.1445783133</v>
      </c>
      <c r="AR125" s="70">
        <v>84.0</v>
      </c>
      <c r="AS125" s="70">
        <v>93.0</v>
      </c>
      <c r="AT125" s="70">
        <f t="shared" si="239"/>
        <v>9</v>
      </c>
      <c r="AU125" s="72">
        <f t="shared" si="240"/>
        <v>0.1071428571</v>
      </c>
      <c r="AV125" s="70"/>
      <c r="AW125" s="70"/>
      <c r="AX125" s="70"/>
      <c r="AY125" s="70"/>
      <c r="AZ125" s="70">
        <v>83.0</v>
      </c>
      <c r="BA125" s="70">
        <v>90.0</v>
      </c>
      <c r="BB125" s="70">
        <f t="shared" si="241"/>
        <v>7</v>
      </c>
      <c r="BC125" s="70">
        <v>32.0</v>
      </c>
      <c r="BD125" s="73">
        <v>0.901</v>
      </c>
      <c r="BE125" s="70">
        <v>1.81</v>
      </c>
      <c r="BF125" s="72">
        <v>0.94</v>
      </c>
      <c r="BG125" s="70">
        <v>5.15</v>
      </c>
      <c r="BH125" s="70">
        <v>1.73</v>
      </c>
      <c r="BI125" s="72">
        <v>0.86</v>
      </c>
      <c r="BJ125" s="70">
        <v>2.85</v>
      </c>
      <c r="BK125" s="75">
        <f>(BL125*100)/(100+86)</f>
        <v>1.182795699</v>
      </c>
      <c r="BL125" s="70">
        <v>2.2</v>
      </c>
      <c r="BM125" s="72">
        <v>0.86</v>
      </c>
      <c r="BN125" s="64">
        <f t="shared" si="228"/>
        <v>184.8</v>
      </c>
      <c r="BO125" s="64"/>
      <c r="BP125" s="64"/>
      <c r="BQ125" s="64"/>
      <c r="BR125" s="64"/>
      <c r="BS125" s="64" t="s">
        <v>317</v>
      </c>
      <c r="BT125" s="70">
        <v>1.0</v>
      </c>
      <c r="BU125" s="70">
        <v>1.0</v>
      </c>
      <c r="BV125" s="64" t="s">
        <v>253</v>
      </c>
      <c r="BW125" s="65"/>
      <c r="BX125" s="64"/>
      <c r="BY125" s="64" t="s">
        <v>269</v>
      </c>
      <c r="BZ125" s="64" t="s">
        <v>1116</v>
      </c>
      <c r="CA125" s="66" t="s">
        <v>1117</v>
      </c>
      <c r="CB125" s="66" t="s">
        <v>271</v>
      </c>
      <c r="CC125" s="66" t="s">
        <v>255</v>
      </c>
    </row>
    <row r="126" ht="15.75" customHeight="1">
      <c r="A126" s="67">
        <v>2022.0</v>
      </c>
      <c r="B126" s="64" t="s">
        <v>239</v>
      </c>
      <c r="C126" s="64" t="s">
        <v>370</v>
      </c>
      <c r="D126" s="64"/>
      <c r="E126" s="64" t="s">
        <v>340</v>
      </c>
      <c r="F126" s="64" t="s">
        <v>295</v>
      </c>
      <c r="G126" s="64" t="s">
        <v>380</v>
      </c>
      <c r="H126" s="64" t="s">
        <v>431</v>
      </c>
      <c r="I126" s="64" t="s">
        <v>431</v>
      </c>
      <c r="J126" s="64" t="s">
        <v>1118</v>
      </c>
      <c r="K126" s="64" t="s">
        <v>246</v>
      </c>
      <c r="L126" s="64"/>
      <c r="M126" s="86" t="s">
        <v>1119</v>
      </c>
      <c r="N126" s="64" t="s">
        <v>384</v>
      </c>
      <c r="O126" s="64" t="s">
        <v>249</v>
      </c>
      <c r="P126" s="70">
        <v>39.0</v>
      </c>
      <c r="Q126" s="64"/>
      <c r="R126" s="64"/>
      <c r="S126" s="64" t="s">
        <v>1120</v>
      </c>
      <c r="T126" s="71" t="s">
        <v>1121</v>
      </c>
      <c r="U126" s="64" t="s">
        <v>158</v>
      </c>
      <c r="V126" s="71" t="s">
        <v>1122</v>
      </c>
      <c r="W126" s="64" t="s">
        <v>174</v>
      </c>
      <c r="X126" s="70">
        <v>40.0</v>
      </c>
      <c r="Y126" s="70">
        <v>76.0</v>
      </c>
      <c r="Z126" s="70">
        <f t="shared" si="229"/>
        <v>36</v>
      </c>
      <c r="AA126" s="72">
        <f t="shared" si="230"/>
        <v>0.9</v>
      </c>
      <c r="AB126" s="70">
        <v>59.0</v>
      </c>
      <c r="AC126" s="70">
        <v>86.0</v>
      </c>
      <c r="AD126" s="70">
        <f t="shared" si="231"/>
        <v>27</v>
      </c>
      <c r="AE126" s="72">
        <f t="shared" si="232"/>
        <v>0.4576271186</v>
      </c>
      <c r="AF126" s="70">
        <v>96.0</v>
      </c>
      <c r="AG126" s="70">
        <v>99.0</v>
      </c>
      <c r="AH126" s="70">
        <f t="shared" si="233"/>
        <v>3</v>
      </c>
      <c r="AI126" s="72">
        <f t="shared" si="234"/>
        <v>0.03125</v>
      </c>
      <c r="AJ126" s="70">
        <v>65.0</v>
      </c>
      <c r="AK126" s="70">
        <v>70.0</v>
      </c>
      <c r="AL126" s="70">
        <f t="shared" si="235"/>
        <v>5</v>
      </c>
      <c r="AM126" s="72">
        <f t="shared" si="236"/>
        <v>0.07692307692</v>
      </c>
      <c r="AN126" s="70">
        <v>93.0</v>
      </c>
      <c r="AO126" s="70">
        <v>96.0</v>
      </c>
      <c r="AP126" s="70">
        <f t="shared" si="237"/>
        <v>3</v>
      </c>
      <c r="AQ126" s="72">
        <f t="shared" si="238"/>
        <v>0.03225806452</v>
      </c>
      <c r="AR126" s="70">
        <v>91.0</v>
      </c>
      <c r="AS126" s="70">
        <v>91.0</v>
      </c>
      <c r="AT126" s="70">
        <f t="shared" si="239"/>
        <v>0</v>
      </c>
      <c r="AU126" s="72">
        <f t="shared" si="240"/>
        <v>0</v>
      </c>
      <c r="AV126" s="70"/>
      <c r="AW126" s="70"/>
      <c r="AX126" s="70"/>
      <c r="AY126" s="70"/>
      <c r="AZ126" s="70">
        <v>84.0</v>
      </c>
      <c r="BA126" s="70">
        <v>91.0</v>
      </c>
      <c r="BB126" s="70">
        <f t="shared" si="241"/>
        <v>7</v>
      </c>
      <c r="BC126" s="70">
        <v>36.4</v>
      </c>
      <c r="BD126" s="70">
        <v>91.6</v>
      </c>
      <c r="BE126" s="70">
        <v>0.72</v>
      </c>
      <c r="BF126" s="72">
        <v>0.95</v>
      </c>
      <c r="BG126" s="70">
        <v>5.59</v>
      </c>
      <c r="BH126" s="70">
        <v>1.26</v>
      </c>
      <c r="BI126" s="72">
        <v>0.88</v>
      </c>
      <c r="BJ126" s="70">
        <v>3.31</v>
      </c>
      <c r="BK126" s="75">
        <f>(BL126*100)/(100+60)</f>
        <v>1.5375</v>
      </c>
      <c r="BL126" s="70">
        <v>2.46</v>
      </c>
      <c r="BM126" s="72">
        <v>0.6</v>
      </c>
      <c r="BN126" s="64">
        <f t="shared" si="228"/>
        <v>95.94</v>
      </c>
      <c r="BO126" s="64"/>
      <c r="BP126" s="64"/>
      <c r="BQ126" s="64"/>
      <c r="BR126" s="64"/>
      <c r="BS126" s="64" t="s">
        <v>268</v>
      </c>
      <c r="BT126" s="70">
        <v>1.0</v>
      </c>
      <c r="BU126" s="70">
        <v>1.0</v>
      </c>
      <c r="BV126" s="64" t="s">
        <v>361</v>
      </c>
      <c r="BW126" s="65"/>
      <c r="BX126" s="64"/>
      <c r="BY126" s="64" t="s">
        <v>269</v>
      </c>
      <c r="BZ126" s="64" t="s">
        <v>1123</v>
      </c>
      <c r="CA126" s="66" t="s">
        <v>1124</v>
      </c>
      <c r="CB126" s="66" t="s">
        <v>271</v>
      </c>
      <c r="CC126" s="66" t="s">
        <v>255</v>
      </c>
    </row>
    <row r="127" ht="15.75" customHeight="1">
      <c r="A127" s="67">
        <v>2022.0</v>
      </c>
      <c r="B127" s="64" t="s">
        <v>911</v>
      </c>
      <c r="C127" s="64" t="s">
        <v>968</v>
      </c>
      <c r="D127" s="70" t="s">
        <v>913</v>
      </c>
      <c r="E127" s="64" t="s">
        <v>969</v>
      </c>
      <c r="F127" s="64" t="s">
        <v>259</v>
      </c>
      <c r="G127" s="64" t="s">
        <v>1125</v>
      </c>
      <c r="H127" s="64" t="s">
        <v>971</v>
      </c>
      <c r="I127" s="64" t="s">
        <v>971</v>
      </c>
      <c r="J127" s="64" t="s">
        <v>1126</v>
      </c>
      <c r="K127" s="64" t="s">
        <v>246</v>
      </c>
      <c r="L127" s="64"/>
      <c r="M127" s="64" t="s">
        <v>1127</v>
      </c>
      <c r="N127" s="64" t="s">
        <v>263</v>
      </c>
      <c r="O127" s="64" t="s">
        <v>249</v>
      </c>
      <c r="P127" s="70">
        <v>60.0</v>
      </c>
      <c r="Q127" s="64"/>
      <c r="R127" s="64"/>
      <c r="S127" s="64" t="s">
        <v>1128</v>
      </c>
      <c r="T127" s="76" t="s">
        <v>1129</v>
      </c>
      <c r="U127" s="64" t="s">
        <v>158</v>
      </c>
      <c r="V127" s="76" t="s">
        <v>1130</v>
      </c>
      <c r="W127" s="79" t="s">
        <v>174</v>
      </c>
      <c r="X127" s="70">
        <v>89.0</v>
      </c>
      <c r="Y127" s="70">
        <v>91.0</v>
      </c>
      <c r="Z127" s="70">
        <f t="shared" si="229"/>
        <v>2</v>
      </c>
      <c r="AA127" s="72">
        <f t="shared" si="230"/>
        <v>0.02247191011</v>
      </c>
      <c r="AB127" s="70">
        <v>99.0</v>
      </c>
      <c r="AC127" s="70">
        <v>100.0</v>
      </c>
      <c r="AD127" s="70">
        <f t="shared" si="231"/>
        <v>1</v>
      </c>
      <c r="AE127" s="72">
        <f t="shared" si="232"/>
        <v>0.0101010101</v>
      </c>
      <c r="AF127" s="70">
        <v>99.0</v>
      </c>
      <c r="AG127" s="70">
        <v>100.0</v>
      </c>
      <c r="AH127" s="70">
        <f t="shared" si="233"/>
        <v>1</v>
      </c>
      <c r="AI127" s="72">
        <f t="shared" si="234"/>
        <v>0.0101010101</v>
      </c>
      <c r="AJ127" s="70">
        <v>33.0</v>
      </c>
      <c r="AK127" s="70">
        <v>59.0</v>
      </c>
      <c r="AL127" s="70">
        <f t="shared" si="235"/>
        <v>26</v>
      </c>
      <c r="AM127" s="72">
        <f t="shared" si="236"/>
        <v>0.7878787879</v>
      </c>
      <c r="AN127" s="70">
        <v>90.0</v>
      </c>
      <c r="AO127" s="70">
        <v>93.0</v>
      </c>
      <c r="AP127" s="70">
        <f t="shared" si="237"/>
        <v>3</v>
      </c>
      <c r="AQ127" s="72">
        <f t="shared" si="238"/>
        <v>0.03333333333</v>
      </c>
      <c r="AR127" s="70">
        <v>82.0</v>
      </c>
      <c r="AS127" s="70">
        <v>84.0</v>
      </c>
      <c r="AT127" s="70">
        <f t="shared" si="239"/>
        <v>2</v>
      </c>
      <c r="AU127" s="72">
        <f t="shared" si="240"/>
        <v>0.0243902439</v>
      </c>
      <c r="AV127" s="70"/>
      <c r="AW127" s="70"/>
      <c r="AX127" s="70"/>
      <c r="AY127" s="70"/>
      <c r="AZ127" s="70">
        <v>80.0</v>
      </c>
      <c r="BA127" s="70">
        <v>85.0</v>
      </c>
      <c r="BB127" s="70">
        <f t="shared" si="241"/>
        <v>5</v>
      </c>
      <c r="BC127" s="70">
        <v>37.3</v>
      </c>
      <c r="BD127" s="73">
        <v>0.925</v>
      </c>
      <c r="BE127" s="70">
        <v>0.5</v>
      </c>
      <c r="BF127" s="72">
        <v>0.96</v>
      </c>
      <c r="BG127" s="70">
        <v>6.09</v>
      </c>
      <c r="BH127" s="70">
        <v>2.17</v>
      </c>
      <c r="BI127" s="72">
        <v>0.89</v>
      </c>
      <c r="BJ127" s="70">
        <v>3.24</v>
      </c>
      <c r="BK127" s="75">
        <f>(BL127*100)/(100+38)</f>
        <v>2.347826087</v>
      </c>
      <c r="BL127" s="70">
        <v>3.24</v>
      </c>
      <c r="BM127" s="72">
        <v>0.38</v>
      </c>
      <c r="BN127" s="64">
        <f t="shared" si="228"/>
        <v>194.4</v>
      </c>
      <c r="BO127" s="64"/>
      <c r="BP127" s="64"/>
      <c r="BQ127" s="64"/>
      <c r="BR127" s="64"/>
      <c r="BS127" s="64" t="s">
        <v>252</v>
      </c>
      <c r="BT127" s="70">
        <v>1.0</v>
      </c>
      <c r="BU127" s="70">
        <v>3.0</v>
      </c>
      <c r="BV127" s="64" t="s">
        <v>473</v>
      </c>
      <c r="BW127" s="65"/>
      <c r="BX127" s="64"/>
      <c r="BY127" s="64" t="s">
        <v>269</v>
      </c>
      <c r="BZ127" s="64" t="s">
        <v>1131</v>
      </c>
      <c r="CA127" s="66" t="s">
        <v>1132</v>
      </c>
      <c r="CB127" s="66" t="s">
        <v>271</v>
      </c>
      <c r="CC127" s="66" t="s">
        <v>255</v>
      </c>
    </row>
    <row r="128" ht="15.75" customHeight="1">
      <c r="A128" s="67">
        <v>2022.0</v>
      </c>
      <c r="B128" s="64" t="s">
        <v>911</v>
      </c>
      <c r="C128" s="64" t="s">
        <v>958</v>
      </c>
      <c r="D128" s="70" t="s">
        <v>913</v>
      </c>
      <c r="E128" s="64" t="s">
        <v>959</v>
      </c>
      <c r="F128" s="64" t="s">
        <v>259</v>
      </c>
      <c r="G128" s="64" t="s">
        <v>1133</v>
      </c>
      <c r="H128" s="64" t="s">
        <v>1134</v>
      </c>
      <c r="I128" s="64" t="s">
        <v>1134</v>
      </c>
      <c r="J128" s="64" t="s">
        <v>1135</v>
      </c>
      <c r="K128" s="64" t="s">
        <v>246</v>
      </c>
      <c r="L128" s="64"/>
      <c r="M128" s="64" t="s">
        <v>1136</v>
      </c>
      <c r="N128" s="64" t="s">
        <v>679</v>
      </c>
      <c r="O128" s="64" t="s">
        <v>249</v>
      </c>
      <c r="P128" s="70">
        <v>45.0</v>
      </c>
      <c r="Q128" s="64"/>
      <c r="R128" s="64"/>
      <c r="S128" s="64" t="s">
        <v>1137</v>
      </c>
      <c r="T128" s="71" t="s">
        <v>1138</v>
      </c>
      <c r="U128" s="70" t="s">
        <v>174</v>
      </c>
      <c r="V128" s="71" t="s">
        <v>1139</v>
      </c>
      <c r="W128" s="64" t="s">
        <v>174</v>
      </c>
      <c r="X128" s="70">
        <v>91.0</v>
      </c>
      <c r="Y128" s="70">
        <v>92.0</v>
      </c>
      <c r="Z128" s="70">
        <f t="shared" si="229"/>
        <v>1</v>
      </c>
      <c r="AA128" s="72">
        <f t="shared" si="230"/>
        <v>0.01098901099</v>
      </c>
      <c r="AB128" s="70">
        <v>99.0</v>
      </c>
      <c r="AC128" s="70">
        <v>100.0</v>
      </c>
      <c r="AD128" s="70">
        <f t="shared" si="231"/>
        <v>1</v>
      </c>
      <c r="AE128" s="72">
        <f t="shared" si="232"/>
        <v>0.0101010101</v>
      </c>
      <c r="AF128" s="70">
        <v>100.0</v>
      </c>
      <c r="AG128" s="70">
        <v>100.0</v>
      </c>
      <c r="AH128" s="70">
        <f t="shared" si="233"/>
        <v>0</v>
      </c>
      <c r="AI128" s="72">
        <f t="shared" si="234"/>
        <v>0</v>
      </c>
      <c r="AJ128" s="70">
        <v>78.0</v>
      </c>
      <c r="AK128" s="70">
        <v>89.0</v>
      </c>
      <c r="AL128" s="70">
        <f t="shared" si="235"/>
        <v>11</v>
      </c>
      <c r="AM128" s="72">
        <f t="shared" si="236"/>
        <v>0.141025641</v>
      </c>
      <c r="AN128" s="70">
        <v>91.0</v>
      </c>
      <c r="AO128" s="70">
        <v>97.0</v>
      </c>
      <c r="AP128" s="70">
        <f t="shared" si="237"/>
        <v>6</v>
      </c>
      <c r="AQ128" s="72">
        <f t="shared" si="238"/>
        <v>0.06593406593</v>
      </c>
      <c r="AR128" s="70">
        <v>89.0</v>
      </c>
      <c r="AS128" s="70">
        <v>91.0</v>
      </c>
      <c r="AT128" s="70">
        <f t="shared" si="239"/>
        <v>2</v>
      </c>
      <c r="AU128" s="72">
        <f t="shared" si="240"/>
        <v>0.02247191011</v>
      </c>
      <c r="AV128" s="70"/>
      <c r="AW128" s="70"/>
      <c r="AX128" s="70"/>
      <c r="AY128" s="70"/>
      <c r="AZ128" s="70">
        <v>88.0</v>
      </c>
      <c r="BA128" s="70">
        <v>95.0</v>
      </c>
      <c r="BB128" s="70">
        <f t="shared" si="241"/>
        <v>7</v>
      </c>
      <c r="BC128" s="70">
        <v>37.9</v>
      </c>
      <c r="BD128" s="73">
        <v>0.917</v>
      </c>
      <c r="BE128" s="70">
        <v>0.42</v>
      </c>
      <c r="BF128" s="72">
        <v>0.95</v>
      </c>
      <c r="BG128" s="70">
        <v>6.17</v>
      </c>
      <c r="BH128" s="70">
        <v>1.63</v>
      </c>
      <c r="BI128" s="72">
        <v>0.88</v>
      </c>
      <c r="BJ128" s="70">
        <v>3.3</v>
      </c>
      <c r="BK128" s="75">
        <f>(BL128*100)/(100+70)</f>
        <v>1.488235294</v>
      </c>
      <c r="BL128" s="70">
        <v>2.53</v>
      </c>
      <c r="BM128" s="72">
        <v>0.7</v>
      </c>
      <c r="BN128" s="64">
        <f t="shared" si="228"/>
        <v>113.85</v>
      </c>
      <c r="BO128" s="64"/>
      <c r="BP128" s="64"/>
      <c r="BQ128" s="64"/>
      <c r="BR128" s="64"/>
      <c r="BS128" s="64" t="s">
        <v>268</v>
      </c>
      <c r="BT128" s="70">
        <v>2.0</v>
      </c>
      <c r="BU128" s="70">
        <v>2.0</v>
      </c>
      <c r="BV128" s="64" t="s">
        <v>253</v>
      </c>
      <c r="BW128" s="65"/>
      <c r="BX128" s="64"/>
      <c r="BY128" s="64" t="s">
        <v>269</v>
      </c>
      <c r="BZ128" s="64" t="s">
        <v>1140</v>
      </c>
      <c r="CA128" s="66" t="s">
        <v>1141</v>
      </c>
      <c r="CB128" s="66" t="s">
        <v>271</v>
      </c>
      <c r="CC128" s="66" t="s">
        <v>255</v>
      </c>
    </row>
    <row r="129" ht="15.75" customHeight="1">
      <c r="A129" s="67">
        <v>2022.0</v>
      </c>
      <c r="B129" s="64" t="s">
        <v>911</v>
      </c>
      <c r="C129" s="64" t="s">
        <v>958</v>
      </c>
      <c r="D129" s="70" t="s">
        <v>913</v>
      </c>
      <c r="E129" s="64" t="s">
        <v>959</v>
      </c>
      <c r="F129" s="64" t="s">
        <v>259</v>
      </c>
      <c r="G129" s="64" t="s">
        <v>1142</v>
      </c>
      <c r="H129" s="64" t="s">
        <v>1143</v>
      </c>
      <c r="I129" s="64" t="s">
        <v>1143</v>
      </c>
      <c r="J129" s="64" t="s">
        <v>1144</v>
      </c>
      <c r="K129" s="64" t="s">
        <v>246</v>
      </c>
      <c r="L129" s="64"/>
      <c r="M129" s="64" t="s">
        <v>1145</v>
      </c>
      <c r="N129" s="64" t="s">
        <v>679</v>
      </c>
      <c r="O129" s="64" t="s">
        <v>249</v>
      </c>
      <c r="P129" s="70">
        <v>48.0</v>
      </c>
      <c r="Q129" s="64"/>
      <c r="R129" s="64"/>
      <c r="S129" s="64" t="s">
        <v>1137</v>
      </c>
      <c r="T129" s="71" t="s">
        <v>1146</v>
      </c>
      <c r="U129" s="70" t="s">
        <v>174</v>
      </c>
      <c r="V129" s="76" t="s">
        <v>1147</v>
      </c>
      <c r="W129" s="64" t="s">
        <v>174</v>
      </c>
      <c r="X129" s="70">
        <v>11.0</v>
      </c>
      <c r="Y129" s="70">
        <v>27.0</v>
      </c>
      <c r="Z129" s="70">
        <f t="shared" si="229"/>
        <v>16</v>
      </c>
      <c r="AA129" s="72">
        <f t="shared" si="230"/>
        <v>1.454545455</v>
      </c>
      <c r="AB129" s="70">
        <v>11.0</v>
      </c>
      <c r="AC129" s="70">
        <v>27.0</v>
      </c>
      <c r="AD129" s="70">
        <f t="shared" si="231"/>
        <v>16</v>
      </c>
      <c r="AE129" s="72">
        <f t="shared" si="232"/>
        <v>1.454545455</v>
      </c>
      <c r="AF129" s="70"/>
      <c r="AG129" s="70"/>
      <c r="AH129" s="70"/>
      <c r="AI129" s="72"/>
      <c r="AJ129" s="70">
        <v>37.0</v>
      </c>
      <c r="AK129" s="70">
        <v>48.0</v>
      </c>
      <c r="AL129" s="70">
        <f t="shared" si="235"/>
        <v>11</v>
      </c>
      <c r="AM129" s="72">
        <f t="shared" si="236"/>
        <v>0.2972972973</v>
      </c>
      <c r="AN129" s="70">
        <v>92.0</v>
      </c>
      <c r="AO129" s="70">
        <v>95.0</v>
      </c>
      <c r="AP129" s="70">
        <f t="shared" si="237"/>
        <v>3</v>
      </c>
      <c r="AQ129" s="72">
        <f t="shared" si="238"/>
        <v>0.03260869565</v>
      </c>
      <c r="AR129" s="70">
        <v>91.0</v>
      </c>
      <c r="AS129" s="70">
        <v>92.0</v>
      </c>
      <c r="AT129" s="70">
        <f t="shared" si="239"/>
        <v>1</v>
      </c>
      <c r="AU129" s="72">
        <f t="shared" si="240"/>
        <v>0.01098901099</v>
      </c>
      <c r="AV129" s="70"/>
      <c r="AW129" s="70"/>
      <c r="AX129" s="70"/>
      <c r="AY129" s="70"/>
      <c r="AZ129" s="70">
        <v>89.0</v>
      </c>
      <c r="BA129" s="70">
        <v>92.0</v>
      </c>
      <c r="BB129" s="70">
        <f t="shared" si="241"/>
        <v>3</v>
      </c>
      <c r="BC129" s="70">
        <v>38.0</v>
      </c>
      <c r="BD129" s="73">
        <v>0.911</v>
      </c>
      <c r="BE129" s="70">
        <v>0.85</v>
      </c>
      <c r="BF129" s="72">
        <v>0.95</v>
      </c>
      <c r="BG129" s="70">
        <v>6.02</v>
      </c>
      <c r="BH129" s="70">
        <v>2.39</v>
      </c>
      <c r="BI129" s="72">
        <v>0.88</v>
      </c>
      <c r="BJ129" s="70">
        <v>3.27</v>
      </c>
      <c r="BK129" s="75">
        <f>(BL129*100)/(100+69)</f>
        <v>1.479289941</v>
      </c>
      <c r="BL129" s="70">
        <v>2.5</v>
      </c>
      <c r="BM129" s="72">
        <v>0.69</v>
      </c>
      <c r="BN129" s="64">
        <f t="shared" si="228"/>
        <v>120</v>
      </c>
      <c r="BO129" s="64"/>
      <c r="BP129" s="64"/>
      <c r="BQ129" s="64"/>
      <c r="BR129" s="64"/>
      <c r="BS129" s="64" t="s">
        <v>268</v>
      </c>
      <c r="BT129" s="70">
        <v>1.0</v>
      </c>
      <c r="BU129" s="70">
        <v>2.0</v>
      </c>
      <c r="BV129" s="64" t="s">
        <v>253</v>
      </c>
      <c r="BW129" s="65"/>
      <c r="BX129" s="64"/>
      <c r="BY129" s="64" t="s">
        <v>269</v>
      </c>
      <c r="BZ129" s="64" t="s">
        <v>1140</v>
      </c>
      <c r="CA129" s="66" t="s">
        <v>1141</v>
      </c>
      <c r="CB129" s="66" t="s">
        <v>271</v>
      </c>
      <c r="CC129" s="66" t="s">
        <v>255</v>
      </c>
    </row>
    <row r="130" ht="15.75" customHeight="1">
      <c r="A130" s="67">
        <v>2022.0</v>
      </c>
      <c r="B130" s="64" t="s">
        <v>911</v>
      </c>
      <c r="C130" s="64" t="s">
        <v>958</v>
      </c>
      <c r="D130" s="70" t="s">
        <v>913</v>
      </c>
      <c r="E130" s="64" t="s">
        <v>959</v>
      </c>
      <c r="F130" s="64" t="s">
        <v>259</v>
      </c>
      <c r="G130" s="64" t="s">
        <v>1148</v>
      </c>
      <c r="H130" s="64" t="s">
        <v>961</v>
      </c>
      <c r="I130" s="64" t="s">
        <v>961</v>
      </c>
      <c r="J130" s="64" t="s">
        <v>1149</v>
      </c>
      <c r="K130" s="64" t="s">
        <v>246</v>
      </c>
      <c r="L130" s="64"/>
      <c r="M130" s="64" t="s">
        <v>1150</v>
      </c>
      <c r="N130" s="64" t="s">
        <v>679</v>
      </c>
      <c r="O130" s="64" t="s">
        <v>249</v>
      </c>
      <c r="P130" s="70">
        <v>45.0</v>
      </c>
      <c r="Q130" s="64"/>
      <c r="R130" s="64"/>
      <c r="S130" s="64" t="s">
        <v>1151</v>
      </c>
      <c r="T130" s="71" t="s">
        <v>1152</v>
      </c>
      <c r="U130" s="64" t="s">
        <v>158</v>
      </c>
      <c r="V130" s="76" t="s">
        <v>1153</v>
      </c>
      <c r="W130" s="64" t="s">
        <v>158</v>
      </c>
      <c r="X130" s="70">
        <v>48.0</v>
      </c>
      <c r="Y130" s="70">
        <v>64.0</v>
      </c>
      <c r="Z130" s="70">
        <f t="shared" si="229"/>
        <v>16</v>
      </c>
      <c r="AA130" s="72">
        <f t="shared" si="230"/>
        <v>0.3333333333</v>
      </c>
      <c r="AB130" s="70">
        <v>89.0</v>
      </c>
      <c r="AC130" s="70">
        <v>95.0</v>
      </c>
      <c r="AD130" s="70">
        <f t="shared" si="231"/>
        <v>6</v>
      </c>
      <c r="AE130" s="72">
        <f t="shared" si="232"/>
        <v>0.06741573034</v>
      </c>
      <c r="AF130" s="70">
        <v>99.0</v>
      </c>
      <c r="AG130" s="70">
        <v>100.0</v>
      </c>
      <c r="AH130" s="70">
        <f t="shared" ref="AH130:AH133" si="242">AG130-AF130</f>
        <v>1</v>
      </c>
      <c r="AI130" s="72">
        <f t="shared" ref="AI130:AI133" si="243">(AG130-AF130)/AF130</f>
        <v>0.0101010101</v>
      </c>
      <c r="AJ130" s="70">
        <v>18.0</v>
      </c>
      <c r="AK130" s="70">
        <v>36.0</v>
      </c>
      <c r="AL130" s="70">
        <f t="shared" si="235"/>
        <v>18</v>
      </c>
      <c r="AM130" s="72">
        <f t="shared" si="236"/>
        <v>1</v>
      </c>
      <c r="AN130" s="70">
        <v>88.0</v>
      </c>
      <c r="AO130" s="70">
        <v>96.0</v>
      </c>
      <c r="AP130" s="70">
        <f t="shared" si="237"/>
        <v>8</v>
      </c>
      <c r="AQ130" s="72">
        <f t="shared" si="238"/>
        <v>0.09090909091</v>
      </c>
      <c r="AR130" s="70">
        <v>88.0</v>
      </c>
      <c r="AS130" s="70">
        <v>88.0</v>
      </c>
      <c r="AT130" s="70">
        <f t="shared" si="239"/>
        <v>0</v>
      </c>
      <c r="AU130" s="72">
        <f t="shared" si="240"/>
        <v>0</v>
      </c>
      <c r="AV130" s="70"/>
      <c r="AW130" s="70"/>
      <c r="AX130" s="70"/>
      <c r="AY130" s="70"/>
      <c r="AZ130" s="70">
        <v>88.0</v>
      </c>
      <c r="BA130" s="70">
        <v>89.0</v>
      </c>
      <c r="BB130" s="70">
        <f t="shared" si="241"/>
        <v>1</v>
      </c>
      <c r="BC130" s="70">
        <v>34.7</v>
      </c>
      <c r="BD130" s="73">
        <v>0.916</v>
      </c>
      <c r="BE130" s="70">
        <v>1.59</v>
      </c>
      <c r="BF130" s="72">
        <v>0.95</v>
      </c>
      <c r="BG130" s="70">
        <v>5.28</v>
      </c>
      <c r="BH130" s="70">
        <v>1.86</v>
      </c>
      <c r="BI130" s="72">
        <v>0.88</v>
      </c>
      <c r="BJ130" s="70">
        <v>3.4</v>
      </c>
      <c r="BK130" s="75">
        <f>(BL130*100)/(100+70)</f>
        <v>1.611764706</v>
      </c>
      <c r="BL130" s="70">
        <v>2.74</v>
      </c>
      <c r="BM130" s="72">
        <v>0.7</v>
      </c>
      <c r="BN130" s="64">
        <f t="shared" si="228"/>
        <v>123.3</v>
      </c>
      <c r="BO130" s="64"/>
      <c r="BP130" s="64"/>
      <c r="BQ130" s="64"/>
      <c r="BR130" s="64"/>
      <c r="BS130" s="64" t="s">
        <v>317</v>
      </c>
      <c r="BT130" s="70">
        <v>1.0</v>
      </c>
      <c r="BU130" s="70">
        <v>2.0</v>
      </c>
      <c r="BV130" s="64" t="s">
        <v>253</v>
      </c>
      <c r="BW130" s="65"/>
      <c r="BX130" s="64"/>
      <c r="BY130" s="64" t="s">
        <v>269</v>
      </c>
      <c r="BZ130" s="64" t="s">
        <v>1154</v>
      </c>
      <c r="CA130" s="64" t="s">
        <v>1155</v>
      </c>
      <c r="CB130" s="66" t="s">
        <v>271</v>
      </c>
      <c r="CC130" s="66" t="s">
        <v>255</v>
      </c>
    </row>
    <row r="131" ht="15.75" customHeight="1">
      <c r="A131" s="67">
        <v>2022.0</v>
      </c>
      <c r="B131" s="64" t="s">
        <v>911</v>
      </c>
      <c r="C131" s="64" t="s">
        <v>958</v>
      </c>
      <c r="D131" s="70" t="s">
        <v>913</v>
      </c>
      <c r="E131" s="64" t="s">
        <v>959</v>
      </c>
      <c r="F131" s="64" t="s">
        <v>259</v>
      </c>
      <c r="G131" s="64" t="s">
        <v>1156</v>
      </c>
      <c r="H131" s="64" t="s">
        <v>1157</v>
      </c>
      <c r="I131" s="64" t="s">
        <v>1157</v>
      </c>
      <c r="J131" s="64" t="s">
        <v>1158</v>
      </c>
      <c r="K131" s="64" t="s">
        <v>246</v>
      </c>
      <c r="L131" s="64"/>
      <c r="M131" s="64" t="s">
        <v>1159</v>
      </c>
      <c r="N131" s="64" t="s">
        <v>679</v>
      </c>
      <c r="O131" s="64" t="s">
        <v>249</v>
      </c>
      <c r="P131" s="70">
        <v>45.0</v>
      </c>
      <c r="Q131" s="64"/>
      <c r="R131" s="64"/>
      <c r="S131" s="64" t="s">
        <v>1160</v>
      </c>
      <c r="T131" s="71" t="s">
        <v>1161</v>
      </c>
      <c r="U131" s="70" t="s">
        <v>174</v>
      </c>
      <c r="V131" s="76" t="s">
        <v>1162</v>
      </c>
      <c r="W131" s="64" t="s">
        <v>174</v>
      </c>
      <c r="X131" s="70">
        <v>82.0</v>
      </c>
      <c r="Y131" s="70">
        <v>94.0</v>
      </c>
      <c r="Z131" s="70">
        <f t="shared" si="229"/>
        <v>12</v>
      </c>
      <c r="AA131" s="72">
        <f t="shared" si="230"/>
        <v>0.1463414634</v>
      </c>
      <c r="AB131" s="70">
        <v>97.0</v>
      </c>
      <c r="AC131" s="70">
        <v>99.0</v>
      </c>
      <c r="AD131" s="70">
        <f t="shared" si="231"/>
        <v>2</v>
      </c>
      <c r="AE131" s="72">
        <f t="shared" si="232"/>
        <v>0.0206185567</v>
      </c>
      <c r="AF131" s="70">
        <v>97.0</v>
      </c>
      <c r="AG131" s="70">
        <v>99.0</v>
      </c>
      <c r="AH131" s="70">
        <f t="shared" si="242"/>
        <v>2</v>
      </c>
      <c r="AI131" s="72">
        <f t="shared" si="243"/>
        <v>0.0206185567</v>
      </c>
      <c r="AJ131" s="70">
        <v>75.0</v>
      </c>
      <c r="AK131" s="70">
        <v>81.0</v>
      </c>
      <c r="AL131" s="70">
        <f t="shared" si="235"/>
        <v>6</v>
      </c>
      <c r="AM131" s="72">
        <f t="shared" si="236"/>
        <v>0.08</v>
      </c>
      <c r="AN131" s="70">
        <v>92.0</v>
      </c>
      <c r="AO131" s="70">
        <v>96.0</v>
      </c>
      <c r="AP131" s="70">
        <f t="shared" si="237"/>
        <v>4</v>
      </c>
      <c r="AQ131" s="72">
        <f t="shared" si="238"/>
        <v>0.04347826087</v>
      </c>
      <c r="AR131" s="70">
        <v>80.0</v>
      </c>
      <c r="AS131" s="70">
        <v>89.0</v>
      </c>
      <c r="AT131" s="70">
        <f t="shared" si="239"/>
        <v>9</v>
      </c>
      <c r="AU131" s="72">
        <f t="shared" si="240"/>
        <v>0.1125</v>
      </c>
      <c r="AV131" s="70"/>
      <c r="AW131" s="70"/>
      <c r="AX131" s="70"/>
      <c r="AY131" s="70"/>
      <c r="AZ131" s="70">
        <v>87.0</v>
      </c>
      <c r="BA131" s="70">
        <v>90.0</v>
      </c>
      <c r="BB131" s="70">
        <f t="shared" si="241"/>
        <v>3</v>
      </c>
      <c r="BC131" s="70">
        <v>35.0</v>
      </c>
      <c r="BD131" s="73">
        <v>0.917</v>
      </c>
      <c r="BE131" s="70">
        <v>1.55</v>
      </c>
      <c r="BF131" s="72">
        <v>0.96</v>
      </c>
      <c r="BG131" s="70">
        <v>5.43</v>
      </c>
      <c r="BH131" s="70">
        <v>1.92</v>
      </c>
      <c r="BI131" s="72">
        <v>0.88</v>
      </c>
      <c r="BJ131" s="70">
        <v>3.32</v>
      </c>
      <c r="BK131" s="75">
        <f>(BL131*100)/(100+73)</f>
        <v>1.612716763</v>
      </c>
      <c r="BL131" s="70">
        <v>2.79</v>
      </c>
      <c r="BM131" s="72">
        <v>0.73</v>
      </c>
      <c r="BN131" s="64">
        <f t="shared" si="228"/>
        <v>125.55</v>
      </c>
      <c r="BO131" s="64"/>
      <c r="BP131" s="64"/>
      <c r="BQ131" s="64"/>
      <c r="BR131" s="64"/>
      <c r="BS131" s="64" t="s">
        <v>268</v>
      </c>
      <c r="BT131" s="70">
        <v>1.0</v>
      </c>
      <c r="BU131" s="70">
        <v>2.0</v>
      </c>
      <c r="BV131" s="64" t="s">
        <v>253</v>
      </c>
      <c r="BW131" s="65"/>
      <c r="BX131" s="64"/>
      <c r="BY131" s="64" t="s">
        <v>269</v>
      </c>
      <c r="BZ131" s="64" t="s">
        <v>1163</v>
      </c>
      <c r="CA131" s="64" t="s">
        <v>1164</v>
      </c>
      <c r="CB131" s="66" t="s">
        <v>271</v>
      </c>
      <c r="CC131" s="66" t="s">
        <v>255</v>
      </c>
    </row>
    <row r="132" ht="15.75" customHeight="1">
      <c r="A132" s="67">
        <v>2022.0</v>
      </c>
      <c r="B132" s="64" t="s">
        <v>239</v>
      </c>
      <c r="C132" s="64" t="s">
        <v>339</v>
      </c>
      <c r="D132" s="64"/>
      <c r="E132" s="64" t="s">
        <v>340</v>
      </c>
      <c r="F132" s="64" t="s">
        <v>295</v>
      </c>
      <c r="G132" s="64" t="s">
        <v>458</v>
      </c>
      <c r="H132" s="64" t="s">
        <v>387</v>
      </c>
      <c r="I132" s="64" t="s">
        <v>387</v>
      </c>
      <c r="J132" s="64" t="s">
        <v>1165</v>
      </c>
      <c r="K132" s="64" t="s">
        <v>332</v>
      </c>
      <c r="L132" s="64"/>
      <c r="M132" s="64" t="s">
        <v>1166</v>
      </c>
      <c r="N132" s="64" t="s">
        <v>300</v>
      </c>
      <c r="O132" s="64" t="s">
        <v>1059</v>
      </c>
      <c r="P132" s="70">
        <v>40.0</v>
      </c>
      <c r="Q132" s="64"/>
      <c r="R132" s="64"/>
      <c r="S132" s="64" t="s">
        <v>1167</v>
      </c>
      <c r="T132" s="71" t="s">
        <v>1168</v>
      </c>
      <c r="U132" s="64" t="s">
        <v>158</v>
      </c>
      <c r="V132" s="71" t="s">
        <v>1169</v>
      </c>
      <c r="W132" s="69" t="s">
        <v>174</v>
      </c>
      <c r="X132" s="70">
        <v>5.0</v>
      </c>
      <c r="Y132" s="70">
        <v>58.0</v>
      </c>
      <c r="Z132" s="70">
        <f t="shared" si="229"/>
        <v>53</v>
      </c>
      <c r="AA132" s="72">
        <f t="shared" si="230"/>
        <v>10.6</v>
      </c>
      <c r="AB132" s="70">
        <v>29.0</v>
      </c>
      <c r="AC132" s="70">
        <v>81.0</v>
      </c>
      <c r="AD132" s="70">
        <f t="shared" si="231"/>
        <v>52</v>
      </c>
      <c r="AE132" s="72">
        <f t="shared" si="232"/>
        <v>1.793103448</v>
      </c>
      <c r="AF132" s="70">
        <v>73.0</v>
      </c>
      <c r="AG132" s="70">
        <v>89.0</v>
      </c>
      <c r="AH132" s="70">
        <f t="shared" si="242"/>
        <v>16</v>
      </c>
      <c r="AI132" s="72">
        <f t="shared" si="243"/>
        <v>0.2191780822</v>
      </c>
      <c r="AJ132" s="70">
        <v>42.0</v>
      </c>
      <c r="AK132" s="70">
        <v>57.0</v>
      </c>
      <c r="AL132" s="70">
        <f t="shared" si="235"/>
        <v>15</v>
      </c>
      <c r="AM132" s="72">
        <f t="shared" si="236"/>
        <v>0.3571428571</v>
      </c>
      <c r="AN132" s="70">
        <v>72.0</v>
      </c>
      <c r="AO132" s="70">
        <v>88.0</v>
      </c>
      <c r="AP132" s="70">
        <f t="shared" si="237"/>
        <v>16</v>
      </c>
      <c r="AQ132" s="72">
        <f t="shared" si="238"/>
        <v>0.2222222222</v>
      </c>
      <c r="AR132" s="70">
        <v>72.0</v>
      </c>
      <c r="AS132" s="70">
        <v>82.0</v>
      </c>
      <c r="AT132" s="70">
        <f t="shared" si="239"/>
        <v>10</v>
      </c>
      <c r="AU132" s="72">
        <f t="shared" si="240"/>
        <v>0.1388888889</v>
      </c>
      <c r="AV132" s="70"/>
      <c r="AW132" s="70"/>
      <c r="AX132" s="70"/>
      <c r="AY132" s="70"/>
      <c r="AZ132" s="70">
        <v>71.0</v>
      </c>
      <c r="BA132" s="70">
        <v>78.0</v>
      </c>
      <c r="BB132" s="70">
        <f t="shared" si="241"/>
        <v>7</v>
      </c>
      <c r="BC132" s="70">
        <v>36.8</v>
      </c>
      <c r="BD132" s="73">
        <v>0.916</v>
      </c>
      <c r="BE132" s="70">
        <v>0.61</v>
      </c>
      <c r="BF132" s="72">
        <v>0.95</v>
      </c>
      <c r="BG132" s="70">
        <v>5.65</v>
      </c>
      <c r="BH132" s="70">
        <v>1.5</v>
      </c>
      <c r="BI132" s="72">
        <v>0.88</v>
      </c>
      <c r="BJ132" s="70">
        <v>3.56</v>
      </c>
      <c r="BK132" s="75">
        <f>(BL132*100)/(100+89)</f>
        <v>1.047619048</v>
      </c>
      <c r="BL132" s="70">
        <v>1.98</v>
      </c>
      <c r="BM132" s="72">
        <v>0.89</v>
      </c>
      <c r="BN132" s="64">
        <f t="shared" si="228"/>
        <v>79.2</v>
      </c>
      <c r="BO132" s="64"/>
      <c r="BP132" s="64"/>
      <c r="BQ132" s="64"/>
      <c r="BR132" s="64"/>
      <c r="BS132" s="64" t="s">
        <v>317</v>
      </c>
      <c r="BT132" s="70">
        <v>1.0</v>
      </c>
      <c r="BU132" s="70">
        <v>1.0</v>
      </c>
      <c r="BV132" s="64" t="s">
        <v>253</v>
      </c>
      <c r="BW132" s="65"/>
      <c r="BX132" s="64"/>
      <c r="BY132" s="64" t="s">
        <v>269</v>
      </c>
      <c r="BZ132" s="64" t="s">
        <v>1170</v>
      </c>
      <c r="CA132" s="64" t="s">
        <v>1171</v>
      </c>
      <c r="CB132" s="66" t="s">
        <v>271</v>
      </c>
      <c r="CC132" s="66" t="s">
        <v>255</v>
      </c>
    </row>
    <row r="133" ht="15.75" customHeight="1">
      <c r="A133" s="67">
        <v>2022.0</v>
      </c>
      <c r="B133" s="64" t="s">
        <v>239</v>
      </c>
      <c r="C133" s="64" t="s">
        <v>339</v>
      </c>
      <c r="D133" s="64"/>
      <c r="E133" s="64" t="s">
        <v>340</v>
      </c>
      <c r="F133" s="64" t="s">
        <v>295</v>
      </c>
      <c r="G133" s="64" t="s">
        <v>458</v>
      </c>
      <c r="H133" s="64" t="s">
        <v>387</v>
      </c>
      <c r="I133" s="64" t="s">
        <v>387</v>
      </c>
      <c r="J133" s="64" t="s">
        <v>1172</v>
      </c>
      <c r="K133" s="64" t="s">
        <v>332</v>
      </c>
      <c r="L133" s="64"/>
      <c r="M133" s="64" t="s">
        <v>1173</v>
      </c>
      <c r="N133" s="64" t="s">
        <v>300</v>
      </c>
      <c r="O133" s="64" t="s">
        <v>1059</v>
      </c>
      <c r="P133" s="70">
        <v>40.0</v>
      </c>
      <c r="Q133" s="64"/>
      <c r="R133" s="64"/>
      <c r="S133" s="64" t="s">
        <v>1167</v>
      </c>
      <c r="T133" s="71" t="s">
        <v>1174</v>
      </c>
      <c r="U133" s="64" t="s">
        <v>158</v>
      </c>
      <c r="V133" s="71" t="s">
        <v>1175</v>
      </c>
      <c r="W133" s="69" t="s">
        <v>174</v>
      </c>
      <c r="X133" s="70">
        <v>5.0</v>
      </c>
      <c r="Y133" s="70">
        <v>64.0</v>
      </c>
      <c r="Z133" s="70">
        <f t="shared" si="229"/>
        <v>59</v>
      </c>
      <c r="AA133" s="72">
        <f t="shared" si="230"/>
        <v>11.8</v>
      </c>
      <c r="AB133" s="70">
        <v>29.0</v>
      </c>
      <c r="AC133" s="70">
        <v>80.0</v>
      </c>
      <c r="AD133" s="70">
        <f t="shared" si="231"/>
        <v>51</v>
      </c>
      <c r="AE133" s="72">
        <f t="shared" si="232"/>
        <v>1.75862069</v>
      </c>
      <c r="AF133" s="70">
        <v>73.0</v>
      </c>
      <c r="AG133" s="70">
        <v>92.0</v>
      </c>
      <c r="AH133" s="70">
        <f t="shared" si="242"/>
        <v>19</v>
      </c>
      <c r="AI133" s="72">
        <f t="shared" si="243"/>
        <v>0.2602739726</v>
      </c>
      <c r="AJ133" s="70">
        <v>42.0</v>
      </c>
      <c r="AK133" s="70">
        <v>71.0</v>
      </c>
      <c r="AL133" s="70">
        <f t="shared" si="235"/>
        <v>29</v>
      </c>
      <c r="AM133" s="72">
        <f t="shared" si="236"/>
        <v>0.6904761905</v>
      </c>
      <c r="AN133" s="70">
        <v>72.0</v>
      </c>
      <c r="AO133" s="70">
        <v>85.0</v>
      </c>
      <c r="AP133" s="70">
        <f t="shared" si="237"/>
        <v>13</v>
      </c>
      <c r="AQ133" s="72">
        <f t="shared" si="238"/>
        <v>0.1805555556</v>
      </c>
      <c r="AR133" s="70">
        <v>72.0</v>
      </c>
      <c r="AS133" s="70">
        <v>80.0</v>
      </c>
      <c r="AT133" s="70">
        <f t="shared" si="239"/>
        <v>8</v>
      </c>
      <c r="AU133" s="72">
        <f t="shared" si="240"/>
        <v>0.1111111111</v>
      </c>
      <c r="AV133" s="70"/>
      <c r="AW133" s="70"/>
      <c r="AX133" s="70"/>
      <c r="AY133" s="70"/>
      <c r="AZ133" s="70">
        <v>71.0</v>
      </c>
      <c r="BA133" s="70">
        <v>81.0</v>
      </c>
      <c r="BB133" s="70">
        <f t="shared" si="241"/>
        <v>10</v>
      </c>
      <c r="BC133" s="70">
        <v>32.7</v>
      </c>
      <c r="BD133" s="73">
        <v>0.902</v>
      </c>
      <c r="BE133" s="70">
        <v>0.89</v>
      </c>
      <c r="BF133" s="72">
        <v>0.93</v>
      </c>
      <c r="BG133" s="70">
        <v>5.25</v>
      </c>
      <c r="BH133" s="70">
        <v>1.63</v>
      </c>
      <c r="BI133" s="72">
        <v>0.87</v>
      </c>
      <c r="BJ133" s="70">
        <v>2.94</v>
      </c>
      <c r="BK133" s="75">
        <f>(BL133*100)/(100+140)</f>
        <v>0.5416666667</v>
      </c>
      <c r="BL133" s="70">
        <v>1.3</v>
      </c>
      <c r="BM133" s="72">
        <v>1.4</v>
      </c>
      <c r="BN133" s="64">
        <f t="shared" si="228"/>
        <v>52</v>
      </c>
      <c r="BO133" s="64"/>
      <c r="BP133" s="64"/>
      <c r="BQ133" s="64"/>
      <c r="BR133" s="64"/>
      <c r="BS133" s="64" t="s">
        <v>317</v>
      </c>
      <c r="BT133" s="70">
        <v>1.0</v>
      </c>
      <c r="BU133" s="70">
        <v>1.0</v>
      </c>
      <c r="BV133" s="64" t="s">
        <v>253</v>
      </c>
      <c r="BW133" s="65"/>
      <c r="BX133" s="64"/>
      <c r="BY133" s="64" t="s">
        <v>269</v>
      </c>
      <c r="BZ133" s="64" t="s">
        <v>1170</v>
      </c>
      <c r="CA133" s="64" t="s">
        <v>1171</v>
      </c>
      <c r="CB133" s="66" t="s">
        <v>271</v>
      </c>
      <c r="CC133" s="66" t="s">
        <v>255</v>
      </c>
    </row>
    <row r="134" ht="15.75" customHeight="1">
      <c r="A134" s="67">
        <v>2022.0</v>
      </c>
      <c r="B134" s="64" t="s">
        <v>503</v>
      </c>
      <c r="C134" s="64" t="s">
        <v>504</v>
      </c>
      <c r="D134" s="64"/>
      <c r="E134" s="64" t="s">
        <v>505</v>
      </c>
      <c r="F134" s="64" t="s">
        <v>506</v>
      </c>
      <c r="G134" s="64" t="s">
        <v>1063</v>
      </c>
      <c r="H134" s="64" t="s">
        <v>1064</v>
      </c>
      <c r="I134" s="64" t="s">
        <v>1064</v>
      </c>
      <c r="J134" s="64" t="s">
        <v>1176</v>
      </c>
      <c r="K134" s="64" t="s">
        <v>246</v>
      </c>
      <c r="L134" s="64"/>
      <c r="M134" s="64" t="s">
        <v>1177</v>
      </c>
      <c r="N134" s="64" t="s">
        <v>518</v>
      </c>
      <c r="O134" s="64" t="s">
        <v>249</v>
      </c>
      <c r="P134" s="70">
        <v>12.0</v>
      </c>
      <c r="Q134" s="64"/>
      <c r="R134" s="64"/>
      <c r="S134" s="64" t="s">
        <v>347</v>
      </c>
      <c r="T134" s="71" t="s">
        <v>1067</v>
      </c>
      <c r="U134" s="70" t="s">
        <v>174</v>
      </c>
      <c r="V134" s="71" t="s">
        <v>1178</v>
      </c>
      <c r="W134" s="64" t="s">
        <v>174</v>
      </c>
      <c r="X134" s="70"/>
      <c r="Y134" s="70"/>
      <c r="Z134" s="70"/>
      <c r="AA134" s="72"/>
      <c r="AB134" s="70"/>
      <c r="AC134" s="70"/>
      <c r="AD134" s="70"/>
      <c r="AE134" s="72"/>
      <c r="AF134" s="70"/>
      <c r="AG134" s="70"/>
      <c r="AH134" s="70"/>
      <c r="AI134" s="72"/>
      <c r="AJ134" s="70"/>
      <c r="AK134" s="70"/>
      <c r="AL134" s="70"/>
      <c r="AM134" s="72"/>
      <c r="AN134" s="70"/>
      <c r="AO134" s="70"/>
      <c r="AP134" s="70"/>
      <c r="AQ134" s="72"/>
      <c r="AR134" s="70"/>
      <c r="AS134" s="70"/>
      <c r="AT134" s="70"/>
      <c r="AU134" s="72"/>
      <c r="AV134" s="70"/>
      <c r="AW134" s="70"/>
      <c r="AX134" s="70"/>
      <c r="AY134" s="70"/>
      <c r="AZ134" s="70"/>
      <c r="BA134" s="70"/>
      <c r="BB134" s="70"/>
      <c r="BC134" s="70">
        <v>38.7</v>
      </c>
      <c r="BD134" s="73">
        <v>0.907</v>
      </c>
      <c r="BE134" s="70">
        <v>1.32</v>
      </c>
      <c r="BF134" s="72">
        <v>0.94</v>
      </c>
      <c r="BG134" s="70">
        <v>6.47</v>
      </c>
      <c r="BH134" s="70">
        <v>2.21</v>
      </c>
      <c r="BI134" s="72">
        <v>0.87</v>
      </c>
      <c r="BJ134" s="70">
        <v>3.19</v>
      </c>
      <c r="BK134" s="75">
        <f>(BL134*100)/(100+37)</f>
        <v>2.401459854</v>
      </c>
      <c r="BL134" s="70">
        <v>3.29</v>
      </c>
      <c r="BM134" s="72">
        <v>0.37</v>
      </c>
      <c r="BN134" s="64">
        <f t="shared" si="228"/>
        <v>39.48</v>
      </c>
      <c r="BO134" s="64"/>
      <c r="BP134" s="64"/>
      <c r="BQ134" s="64"/>
      <c r="BR134" s="64"/>
      <c r="BS134" s="64" t="s">
        <v>268</v>
      </c>
      <c r="BT134" s="70">
        <v>3.0</v>
      </c>
      <c r="BU134" s="70">
        <v>3.0</v>
      </c>
      <c r="BV134" s="64" t="s">
        <v>253</v>
      </c>
      <c r="BW134" s="65"/>
      <c r="BX134" s="64"/>
      <c r="BY134" s="64" t="s">
        <v>254</v>
      </c>
      <c r="BZ134" s="64" t="s">
        <v>254</v>
      </c>
      <c r="CA134" s="66" t="s">
        <v>254</v>
      </c>
      <c r="CB134" s="66" t="s">
        <v>254</v>
      </c>
      <c r="CC134" s="66" t="s">
        <v>255</v>
      </c>
    </row>
    <row r="135" ht="15.75" customHeight="1">
      <c r="A135" s="67">
        <v>2022.0</v>
      </c>
      <c r="B135" s="64" t="s">
        <v>726</v>
      </c>
      <c r="C135" s="64" t="s">
        <v>737</v>
      </c>
      <c r="D135" s="64"/>
      <c r="E135" s="64" t="s">
        <v>738</v>
      </c>
      <c r="F135" s="64" t="s">
        <v>1179</v>
      </c>
      <c r="G135" s="64" t="s">
        <v>1180</v>
      </c>
      <c r="H135" s="64" t="s">
        <v>1181</v>
      </c>
      <c r="I135" s="64" t="s">
        <v>1181</v>
      </c>
      <c r="J135" s="64" t="s">
        <v>1182</v>
      </c>
      <c r="K135" s="64" t="s">
        <v>246</v>
      </c>
      <c r="L135" s="64"/>
      <c r="M135" s="64" t="s">
        <v>1183</v>
      </c>
      <c r="N135" s="64" t="s">
        <v>312</v>
      </c>
      <c r="O135" s="64" t="s">
        <v>486</v>
      </c>
      <c r="P135" s="70">
        <v>10.0</v>
      </c>
      <c r="Q135" s="64"/>
      <c r="R135" s="64"/>
      <c r="S135" s="64" t="s">
        <v>1184</v>
      </c>
      <c r="T135" s="64"/>
      <c r="U135" s="64"/>
      <c r="V135" s="71" t="s">
        <v>1185</v>
      </c>
      <c r="W135" s="64" t="s">
        <v>158</v>
      </c>
      <c r="X135" s="70"/>
      <c r="Y135" s="70"/>
      <c r="Z135" s="70"/>
      <c r="AA135" s="72"/>
      <c r="AB135" s="70"/>
      <c r="AC135" s="70"/>
      <c r="AD135" s="70"/>
      <c r="AE135" s="72"/>
      <c r="AF135" s="70"/>
      <c r="AG135" s="70"/>
      <c r="AH135" s="70"/>
      <c r="AI135" s="72"/>
      <c r="AJ135" s="70"/>
      <c r="AK135" s="70"/>
      <c r="AL135" s="70"/>
      <c r="AM135" s="72"/>
      <c r="AN135" s="70"/>
      <c r="AO135" s="70"/>
      <c r="AP135" s="70"/>
      <c r="AQ135" s="72"/>
      <c r="AR135" s="70"/>
      <c r="AS135" s="70"/>
      <c r="AT135" s="70"/>
      <c r="AU135" s="72"/>
      <c r="AV135" s="70"/>
      <c r="AW135" s="70"/>
      <c r="AX135" s="70"/>
      <c r="AY135" s="70"/>
      <c r="AZ135" s="70"/>
      <c r="BA135" s="70"/>
      <c r="BB135" s="70"/>
      <c r="BC135" s="70">
        <v>57.2</v>
      </c>
      <c r="BD135" s="73">
        <v>0.926</v>
      </c>
      <c r="BE135" s="70">
        <v>3.2</v>
      </c>
      <c r="BF135" s="72">
        <v>0.96</v>
      </c>
      <c r="BG135" s="70">
        <v>11.11</v>
      </c>
      <c r="BH135" s="70">
        <v>1.74</v>
      </c>
      <c r="BI135" s="72">
        <v>0.89</v>
      </c>
      <c r="BJ135" s="70">
        <v>3.19</v>
      </c>
      <c r="BK135" s="75">
        <f>(BL135*100)/(100+100)</f>
        <v>0.44</v>
      </c>
      <c r="BL135" s="70">
        <v>0.88</v>
      </c>
      <c r="BM135" s="72">
        <v>1.0</v>
      </c>
      <c r="BN135" s="64">
        <f t="shared" si="228"/>
        <v>8.8</v>
      </c>
      <c r="BO135" s="64"/>
      <c r="BP135" s="64"/>
      <c r="BQ135" s="64"/>
      <c r="BR135" s="64"/>
      <c r="BS135" s="64" t="s">
        <v>760</v>
      </c>
      <c r="BT135" s="70">
        <v>1.0</v>
      </c>
      <c r="BU135" s="70">
        <v>1.0</v>
      </c>
      <c r="BV135" s="64" t="s">
        <v>253</v>
      </c>
      <c r="BW135" s="65"/>
      <c r="BX135" s="64"/>
      <c r="BY135" s="64" t="s">
        <v>254</v>
      </c>
      <c r="BZ135" s="64" t="s">
        <v>254</v>
      </c>
      <c r="CA135" s="66" t="s">
        <v>254</v>
      </c>
      <c r="CB135" s="66" t="s">
        <v>254</v>
      </c>
      <c r="CC135" s="66" t="s">
        <v>255</v>
      </c>
    </row>
    <row r="136" ht="15.75" customHeight="1">
      <c r="A136" s="67">
        <v>2022.0</v>
      </c>
      <c r="B136" s="64" t="s">
        <v>503</v>
      </c>
      <c r="C136" s="64" t="s">
        <v>504</v>
      </c>
      <c r="D136" s="64"/>
      <c r="E136" s="64" t="s">
        <v>505</v>
      </c>
      <c r="F136" s="64" t="s">
        <v>506</v>
      </c>
      <c r="G136" s="64" t="s">
        <v>507</v>
      </c>
      <c r="H136" s="64" t="s">
        <v>508</v>
      </c>
      <c r="I136" s="64" t="s">
        <v>508</v>
      </c>
      <c r="J136" s="64" t="s">
        <v>1186</v>
      </c>
      <c r="K136" s="64" t="s">
        <v>246</v>
      </c>
      <c r="L136" s="64"/>
      <c r="M136" s="64" t="s">
        <v>1187</v>
      </c>
      <c r="N136" s="64" t="s">
        <v>511</v>
      </c>
      <c r="O136" s="64" t="s">
        <v>249</v>
      </c>
      <c r="P136" s="70">
        <v>14.0</v>
      </c>
      <c r="Q136" s="64"/>
      <c r="R136" s="64"/>
      <c r="S136" s="64" t="s">
        <v>1188</v>
      </c>
      <c r="T136" s="71" t="s">
        <v>1189</v>
      </c>
      <c r="U136" s="64" t="s">
        <v>177</v>
      </c>
      <c r="V136" s="71" t="s">
        <v>1190</v>
      </c>
      <c r="W136" s="64" t="s">
        <v>174</v>
      </c>
      <c r="X136" s="70"/>
      <c r="Y136" s="70"/>
      <c r="Z136" s="70"/>
      <c r="AA136" s="72"/>
      <c r="AB136" s="70"/>
      <c r="AC136" s="70"/>
      <c r="AD136" s="70"/>
      <c r="AE136" s="72"/>
      <c r="AF136" s="70"/>
      <c r="AG136" s="70"/>
      <c r="AH136" s="70"/>
      <c r="AI136" s="72"/>
      <c r="AJ136" s="70"/>
      <c r="AK136" s="70"/>
      <c r="AL136" s="70"/>
      <c r="AM136" s="72"/>
      <c r="AN136" s="70"/>
      <c r="AO136" s="70"/>
      <c r="AP136" s="70"/>
      <c r="AQ136" s="72"/>
      <c r="AR136" s="70"/>
      <c r="AS136" s="70"/>
      <c r="AT136" s="70"/>
      <c r="AU136" s="72"/>
      <c r="AV136" s="70"/>
      <c r="AW136" s="70"/>
      <c r="AX136" s="70"/>
      <c r="AY136" s="70"/>
      <c r="AZ136" s="70"/>
      <c r="BA136" s="70"/>
      <c r="BB136" s="70"/>
      <c r="BC136" s="70">
        <v>34.6</v>
      </c>
      <c r="BD136" s="73">
        <v>0.894</v>
      </c>
      <c r="BE136" s="70">
        <v>1.69</v>
      </c>
      <c r="BF136" s="72">
        <v>0.93</v>
      </c>
      <c r="BG136" s="70">
        <v>5.5</v>
      </c>
      <c r="BH136" s="70">
        <v>1.76</v>
      </c>
      <c r="BI136" s="72">
        <v>0.86</v>
      </c>
      <c r="BJ136" s="70">
        <v>3.16</v>
      </c>
      <c r="BK136" s="75">
        <f>(BL136*100)/(100+31)</f>
        <v>1.633587786</v>
      </c>
      <c r="BL136" s="70">
        <v>2.14</v>
      </c>
      <c r="BM136" s="72">
        <v>0.31</v>
      </c>
      <c r="BN136" s="64">
        <f t="shared" si="228"/>
        <v>29.96</v>
      </c>
      <c r="BO136" s="64"/>
      <c r="BP136" s="64"/>
      <c r="BQ136" s="64"/>
      <c r="BR136" s="64"/>
      <c r="BS136" s="64" t="s">
        <v>317</v>
      </c>
      <c r="BT136" s="70">
        <v>1.0</v>
      </c>
      <c r="BU136" s="70">
        <v>1.0</v>
      </c>
      <c r="BV136" s="64" t="s">
        <v>253</v>
      </c>
      <c r="BW136" s="65"/>
      <c r="BX136" s="64"/>
      <c r="BY136" s="64" t="s">
        <v>254</v>
      </c>
      <c r="BZ136" s="64" t="s">
        <v>254</v>
      </c>
      <c r="CA136" s="66" t="s">
        <v>254</v>
      </c>
      <c r="CB136" s="66" t="s">
        <v>254</v>
      </c>
      <c r="CC136" s="66" t="s">
        <v>255</v>
      </c>
    </row>
    <row r="137" ht="15.75" customHeight="1">
      <c r="A137" s="67">
        <v>2022.0</v>
      </c>
      <c r="B137" s="64" t="s">
        <v>726</v>
      </c>
      <c r="C137" s="64" t="s">
        <v>737</v>
      </c>
      <c r="D137" s="64"/>
      <c r="E137" s="64" t="s">
        <v>738</v>
      </c>
      <c r="F137" s="64" t="s">
        <v>789</v>
      </c>
      <c r="G137" s="64" t="s">
        <v>1191</v>
      </c>
      <c r="H137" s="64" t="s">
        <v>839</v>
      </c>
      <c r="I137" s="64" t="s">
        <v>839</v>
      </c>
      <c r="J137" s="64" t="s">
        <v>1192</v>
      </c>
      <c r="K137" s="64" t="s">
        <v>246</v>
      </c>
      <c r="L137" s="64"/>
      <c r="M137" s="64" t="s">
        <v>1193</v>
      </c>
      <c r="N137" s="64" t="s">
        <v>743</v>
      </c>
      <c r="O137" s="64" t="s">
        <v>249</v>
      </c>
      <c r="P137" s="70">
        <v>13.0</v>
      </c>
      <c r="Q137" s="64"/>
      <c r="R137" s="64"/>
      <c r="S137" s="64" t="s">
        <v>1194</v>
      </c>
      <c r="T137" s="64"/>
      <c r="U137" s="64"/>
      <c r="V137" s="71" t="s">
        <v>1195</v>
      </c>
      <c r="W137" s="64" t="s">
        <v>174</v>
      </c>
      <c r="X137" s="70"/>
      <c r="Y137" s="70"/>
      <c r="Z137" s="70"/>
      <c r="AA137" s="72"/>
      <c r="AB137" s="70"/>
      <c r="AC137" s="70"/>
      <c r="AD137" s="70"/>
      <c r="AE137" s="72"/>
      <c r="AF137" s="70"/>
      <c r="AG137" s="70"/>
      <c r="AH137" s="70"/>
      <c r="AI137" s="72"/>
      <c r="AJ137" s="70"/>
      <c r="AK137" s="70"/>
      <c r="AL137" s="70"/>
      <c r="AM137" s="72"/>
      <c r="AN137" s="70"/>
      <c r="AO137" s="70"/>
      <c r="AP137" s="70"/>
      <c r="AQ137" s="72"/>
      <c r="AR137" s="70"/>
      <c r="AS137" s="70"/>
      <c r="AT137" s="70"/>
      <c r="AU137" s="72"/>
      <c r="AV137" s="70"/>
      <c r="AW137" s="70"/>
      <c r="AX137" s="70"/>
      <c r="AY137" s="70"/>
      <c r="AZ137" s="70"/>
      <c r="BA137" s="70"/>
      <c r="BB137" s="70"/>
      <c r="BC137" s="70">
        <v>34.7</v>
      </c>
      <c r="BD137" s="73">
        <v>0.897</v>
      </c>
      <c r="BE137" s="70">
        <v>1.45</v>
      </c>
      <c r="BF137" s="72">
        <v>0.93</v>
      </c>
      <c r="BG137" s="70">
        <v>5.43</v>
      </c>
      <c r="BH137" s="70">
        <v>1.86</v>
      </c>
      <c r="BI137" s="72">
        <v>0.86</v>
      </c>
      <c r="BJ137" s="70">
        <v>3.24</v>
      </c>
      <c r="BK137" s="75">
        <f>(BL137*100)/(100+47)</f>
        <v>1.462585034</v>
      </c>
      <c r="BL137" s="70">
        <v>2.15</v>
      </c>
      <c r="BM137" s="72">
        <v>0.47</v>
      </c>
      <c r="BN137" s="64">
        <f t="shared" si="228"/>
        <v>27.95</v>
      </c>
      <c r="BO137" s="64"/>
      <c r="BP137" s="64"/>
      <c r="BQ137" s="64"/>
      <c r="BR137" s="64"/>
      <c r="BS137" s="64" t="s">
        <v>252</v>
      </c>
      <c r="BT137" s="70">
        <v>1.0</v>
      </c>
      <c r="BU137" s="70">
        <v>1.0</v>
      </c>
      <c r="BV137" s="64" t="s">
        <v>253</v>
      </c>
      <c r="BW137" s="65"/>
      <c r="BX137" s="64"/>
      <c r="BY137" s="64" t="s">
        <v>254</v>
      </c>
      <c r="BZ137" s="64" t="s">
        <v>254</v>
      </c>
      <c r="CA137" s="66" t="s">
        <v>254</v>
      </c>
      <c r="CB137" s="66" t="s">
        <v>254</v>
      </c>
      <c r="CC137" s="66" t="s">
        <v>255</v>
      </c>
    </row>
    <row r="138" ht="15.75" customHeight="1">
      <c r="A138" s="67">
        <v>2022.0</v>
      </c>
      <c r="B138" s="64" t="s">
        <v>726</v>
      </c>
      <c r="C138" s="64" t="s">
        <v>737</v>
      </c>
      <c r="D138" s="64"/>
      <c r="E138" s="64" t="s">
        <v>738</v>
      </c>
      <c r="F138" s="64" t="s">
        <v>739</v>
      </c>
      <c r="G138" s="64" t="s">
        <v>739</v>
      </c>
      <c r="H138" s="64" t="s">
        <v>822</v>
      </c>
      <c r="I138" s="64" t="s">
        <v>822</v>
      </c>
      <c r="J138" s="64" t="s">
        <v>1047</v>
      </c>
      <c r="K138" s="64" t="s">
        <v>246</v>
      </c>
      <c r="L138" s="64"/>
      <c r="M138" s="64" t="s">
        <v>1196</v>
      </c>
      <c r="N138" s="64" t="s">
        <v>743</v>
      </c>
      <c r="O138" s="64" t="s">
        <v>249</v>
      </c>
      <c r="P138" s="70">
        <v>25.0</v>
      </c>
      <c r="Q138" s="64"/>
      <c r="R138" s="64"/>
      <c r="S138" s="64" t="s">
        <v>1197</v>
      </c>
      <c r="T138" s="64"/>
      <c r="U138" s="64"/>
      <c r="V138" s="71" t="s">
        <v>1198</v>
      </c>
      <c r="W138" s="64" t="s">
        <v>174</v>
      </c>
      <c r="X138" s="70"/>
      <c r="Y138" s="70"/>
      <c r="Z138" s="70"/>
      <c r="AA138" s="72"/>
      <c r="AB138" s="70"/>
      <c r="AC138" s="70"/>
      <c r="AD138" s="70"/>
      <c r="AE138" s="72"/>
      <c r="AF138" s="70"/>
      <c r="AG138" s="70"/>
      <c r="AH138" s="70"/>
      <c r="AI138" s="72"/>
      <c r="AJ138" s="70"/>
      <c r="AK138" s="70"/>
      <c r="AL138" s="70"/>
      <c r="AM138" s="72"/>
      <c r="AN138" s="70"/>
      <c r="AO138" s="70"/>
      <c r="AP138" s="70"/>
      <c r="AQ138" s="72"/>
      <c r="AR138" s="70"/>
      <c r="AS138" s="70"/>
      <c r="AT138" s="70"/>
      <c r="AU138" s="72"/>
      <c r="AV138" s="70"/>
      <c r="AW138" s="70"/>
      <c r="AX138" s="70"/>
      <c r="AY138" s="70"/>
      <c r="AZ138" s="70"/>
      <c r="BA138" s="70"/>
      <c r="BB138" s="70"/>
      <c r="BC138" s="70">
        <v>33.3</v>
      </c>
      <c r="BD138" s="73">
        <v>0.913</v>
      </c>
      <c r="BE138" s="70">
        <v>0.44</v>
      </c>
      <c r="BF138" s="72">
        <v>0.95</v>
      </c>
      <c r="BG138" s="70">
        <v>5.22</v>
      </c>
      <c r="BH138" s="70">
        <v>2.0</v>
      </c>
      <c r="BI138" s="72">
        <v>0.87</v>
      </c>
      <c r="BJ138" s="70">
        <v>3.11</v>
      </c>
      <c r="BK138" s="75">
        <f>(BL138*100)/(100+56)</f>
        <v>1.128205128</v>
      </c>
      <c r="BL138" s="70">
        <v>1.76</v>
      </c>
      <c r="BM138" s="72">
        <v>0.56</v>
      </c>
      <c r="BN138" s="64">
        <f t="shared" si="228"/>
        <v>44</v>
      </c>
      <c r="BO138" s="64"/>
      <c r="BP138" s="64"/>
      <c r="BQ138" s="64"/>
      <c r="BR138" s="64"/>
      <c r="BS138" s="64" t="s">
        <v>252</v>
      </c>
      <c r="BT138" s="70">
        <v>3.0</v>
      </c>
      <c r="BU138" s="70">
        <v>3.0</v>
      </c>
      <c r="BV138" s="64" t="s">
        <v>253</v>
      </c>
      <c r="BW138" s="65"/>
      <c r="BX138" s="64"/>
      <c r="BY138" s="64" t="s">
        <v>254</v>
      </c>
      <c r="BZ138" s="64" t="s">
        <v>254</v>
      </c>
      <c r="CA138" s="66" t="s">
        <v>254</v>
      </c>
      <c r="CB138" s="66" t="s">
        <v>254</v>
      </c>
      <c r="CC138" s="66" t="s">
        <v>255</v>
      </c>
    </row>
    <row r="139" ht="15.75" customHeight="1">
      <c r="A139" s="67">
        <v>2022.0</v>
      </c>
      <c r="B139" s="64" t="s">
        <v>503</v>
      </c>
      <c r="C139" s="64" t="s">
        <v>504</v>
      </c>
      <c r="D139" s="64"/>
      <c r="E139" s="64" t="s">
        <v>505</v>
      </c>
      <c r="F139" s="64" t="s">
        <v>506</v>
      </c>
      <c r="G139" s="64" t="s">
        <v>561</v>
      </c>
      <c r="H139" s="64" t="s">
        <v>562</v>
      </c>
      <c r="I139" s="64" t="s">
        <v>562</v>
      </c>
      <c r="J139" s="64" t="s">
        <v>1199</v>
      </c>
      <c r="K139" s="64" t="s">
        <v>246</v>
      </c>
      <c r="L139" s="64"/>
      <c r="M139" s="64" t="s">
        <v>1200</v>
      </c>
      <c r="N139" s="64" t="s">
        <v>511</v>
      </c>
      <c r="O139" s="64" t="s">
        <v>313</v>
      </c>
      <c r="P139" s="70">
        <v>58.0</v>
      </c>
      <c r="Q139" s="64"/>
      <c r="R139" s="64"/>
      <c r="S139" s="64" t="s">
        <v>1201</v>
      </c>
      <c r="T139" s="71" t="s">
        <v>1202</v>
      </c>
      <c r="U139" s="64" t="s">
        <v>158</v>
      </c>
      <c r="V139" s="71" t="s">
        <v>1203</v>
      </c>
      <c r="W139" s="64" t="s">
        <v>177</v>
      </c>
      <c r="X139" s="70">
        <v>75.0</v>
      </c>
      <c r="Y139" s="70">
        <v>80.0</v>
      </c>
      <c r="Z139" s="70">
        <f t="shared" ref="Z139:Z142" si="244">Y139-X139</f>
        <v>5</v>
      </c>
      <c r="AA139" s="72">
        <f t="shared" ref="AA139:AA142" si="245">(Y139-X139)/X139</f>
        <v>0.06666666667</v>
      </c>
      <c r="AB139" s="70">
        <v>88.0</v>
      </c>
      <c r="AC139" s="70">
        <v>96.0</v>
      </c>
      <c r="AD139" s="70">
        <f t="shared" ref="AD139:AD142" si="246">AC139-AB139</f>
        <v>8</v>
      </c>
      <c r="AE139" s="72">
        <f t="shared" ref="AE139:AE142" si="247">(AC139-AB139)/AB139</f>
        <v>0.09090909091</v>
      </c>
      <c r="AF139" s="70">
        <v>97.0</v>
      </c>
      <c r="AG139" s="70">
        <v>100.0</v>
      </c>
      <c r="AH139" s="70">
        <f t="shared" ref="AH139:AH142" si="248">AG139-AF139</f>
        <v>3</v>
      </c>
      <c r="AI139" s="72">
        <f t="shared" ref="AI139:AI142" si="249">(AG139-AF139)/AF139</f>
        <v>0.03092783505</v>
      </c>
      <c r="AJ139" s="70">
        <v>52.0</v>
      </c>
      <c r="AK139" s="70">
        <v>78.0</v>
      </c>
      <c r="AL139" s="70">
        <f t="shared" ref="AL139:AL142" si="250">AK139-AJ139</f>
        <v>26</v>
      </c>
      <c r="AM139" s="72">
        <f t="shared" ref="AM139:AM142" si="251">(AK139-AJ139)/AJ139</f>
        <v>0.5</v>
      </c>
      <c r="AN139" s="70">
        <v>93.0</v>
      </c>
      <c r="AO139" s="70">
        <v>97.0</v>
      </c>
      <c r="AP139" s="70">
        <f t="shared" ref="AP139:AP142" si="252">AO139-AN139</f>
        <v>4</v>
      </c>
      <c r="AQ139" s="72">
        <f t="shared" ref="AQ139:AQ142" si="253">(AO139-AN139)/AN139</f>
        <v>0.04301075269</v>
      </c>
      <c r="AR139" s="70">
        <v>89.0</v>
      </c>
      <c r="AS139" s="70">
        <v>95.0</v>
      </c>
      <c r="AT139" s="70">
        <f t="shared" ref="AT139:AT142" si="254">AS139-AR139</f>
        <v>6</v>
      </c>
      <c r="AU139" s="72">
        <f t="shared" ref="AU139:AU142" si="255">(AS139-AR139)/AR139</f>
        <v>0.06741573034</v>
      </c>
      <c r="AV139" s="70"/>
      <c r="AW139" s="70"/>
      <c r="AX139" s="70"/>
      <c r="AY139" s="70"/>
      <c r="AZ139" s="70">
        <v>89.0</v>
      </c>
      <c r="BA139" s="70">
        <v>91.0</v>
      </c>
      <c r="BB139" s="70">
        <f t="shared" ref="BB139:BB142" si="256">BA139-AZ139</f>
        <v>2</v>
      </c>
      <c r="BC139" s="70">
        <v>45.4</v>
      </c>
      <c r="BD139" s="73">
        <v>0.922</v>
      </c>
      <c r="BE139" s="70">
        <v>1.37</v>
      </c>
      <c r="BF139" s="72">
        <v>0.96</v>
      </c>
      <c r="BG139" s="70">
        <v>7.91</v>
      </c>
      <c r="BH139" s="70">
        <v>1.97</v>
      </c>
      <c r="BI139" s="72">
        <v>0.88</v>
      </c>
      <c r="BJ139" s="70">
        <v>3.43</v>
      </c>
      <c r="BK139" s="75">
        <f>(BL139*100)/(100+33)</f>
        <v>1.586466165</v>
      </c>
      <c r="BL139" s="70">
        <v>2.11</v>
      </c>
      <c r="BM139" s="72">
        <v>0.33</v>
      </c>
      <c r="BN139" s="64">
        <f t="shared" si="228"/>
        <v>122.38</v>
      </c>
      <c r="BO139" s="64"/>
      <c r="BP139" s="64"/>
      <c r="BQ139" s="64"/>
      <c r="BR139" s="64"/>
      <c r="BS139" s="64" t="s">
        <v>317</v>
      </c>
      <c r="BT139" s="70">
        <v>3.0</v>
      </c>
      <c r="BU139" s="70">
        <v>3.0</v>
      </c>
      <c r="BV139" s="64" t="s">
        <v>253</v>
      </c>
      <c r="BW139" s="65"/>
      <c r="BX139" s="64"/>
      <c r="BY139" s="64" t="s">
        <v>269</v>
      </c>
      <c r="BZ139" s="64" t="s">
        <v>1204</v>
      </c>
      <c r="CA139" s="64" t="s">
        <v>1205</v>
      </c>
      <c r="CB139" s="66" t="s">
        <v>271</v>
      </c>
      <c r="CC139" s="66" t="s">
        <v>255</v>
      </c>
    </row>
    <row r="140" ht="15.75" customHeight="1">
      <c r="A140" s="67">
        <v>2022.0</v>
      </c>
      <c r="B140" s="64" t="s">
        <v>726</v>
      </c>
      <c r="C140" s="64" t="s">
        <v>727</v>
      </c>
      <c r="D140" s="64"/>
      <c r="E140" s="64" t="s">
        <v>728</v>
      </c>
      <c r="F140" s="64" t="s">
        <v>729</v>
      </c>
      <c r="G140" s="64" t="s">
        <v>729</v>
      </c>
      <c r="H140" s="64" t="s">
        <v>730</v>
      </c>
      <c r="I140" s="64" t="s">
        <v>730</v>
      </c>
      <c r="J140" s="64" t="s">
        <v>1206</v>
      </c>
      <c r="K140" s="64" t="s">
        <v>246</v>
      </c>
      <c r="L140" s="64"/>
      <c r="M140" s="64" t="s">
        <v>1207</v>
      </c>
      <c r="N140" s="64" t="s">
        <v>1208</v>
      </c>
      <c r="O140" s="64" t="s">
        <v>301</v>
      </c>
      <c r="P140" s="70">
        <v>12.0</v>
      </c>
      <c r="Q140" s="64"/>
      <c r="R140" s="64"/>
      <c r="S140" s="64" t="s">
        <v>1201</v>
      </c>
      <c r="T140" s="71" t="s">
        <v>1209</v>
      </c>
      <c r="U140" s="70" t="s">
        <v>174</v>
      </c>
      <c r="V140" s="71" t="s">
        <v>1210</v>
      </c>
      <c r="W140" s="64" t="s">
        <v>174</v>
      </c>
      <c r="X140" s="70">
        <v>64.0</v>
      </c>
      <c r="Y140" s="70">
        <v>78.0</v>
      </c>
      <c r="Z140" s="70">
        <f t="shared" si="244"/>
        <v>14</v>
      </c>
      <c r="AA140" s="72">
        <f t="shared" si="245"/>
        <v>0.21875</v>
      </c>
      <c r="AB140" s="70">
        <v>97.0</v>
      </c>
      <c r="AC140" s="70">
        <v>99.0</v>
      </c>
      <c r="AD140" s="70">
        <f t="shared" si="246"/>
        <v>2</v>
      </c>
      <c r="AE140" s="72">
        <f t="shared" si="247"/>
        <v>0.0206185567</v>
      </c>
      <c r="AF140" s="70">
        <v>97.0</v>
      </c>
      <c r="AG140" s="70">
        <v>100.0</v>
      </c>
      <c r="AH140" s="70">
        <f t="shared" si="248"/>
        <v>3</v>
      </c>
      <c r="AI140" s="72">
        <f t="shared" si="249"/>
        <v>0.03092783505</v>
      </c>
      <c r="AJ140" s="70">
        <v>51.0</v>
      </c>
      <c r="AK140" s="70">
        <v>57.0</v>
      </c>
      <c r="AL140" s="70">
        <f t="shared" si="250"/>
        <v>6</v>
      </c>
      <c r="AM140" s="72">
        <f t="shared" si="251"/>
        <v>0.1176470588</v>
      </c>
      <c r="AN140" s="70">
        <v>81.0</v>
      </c>
      <c r="AO140" s="70">
        <v>82.0</v>
      </c>
      <c r="AP140" s="70">
        <f t="shared" si="252"/>
        <v>1</v>
      </c>
      <c r="AQ140" s="72">
        <f t="shared" si="253"/>
        <v>0.01234567901</v>
      </c>
      <c r="AR140" s="70">
        <v>69.0</v>
      </c>
      <c r="AS140" s="70">
        <v>79.0</v>
      </c>
      <c r="AT140" s="70">
        <f t="shared" si="254"/>
        <v>10</v>
      </c>
      <c r="AU140" s="72">
        <f t="shared" si="255"/>
        <v>0.1449275362</v>
      </c>
      <c r="AV140" s="70"/>
      <c r="AW140" s="70"/>
      <c r="AX140" s="70"/>
      <c r="AY140" s="70"/>
      <c r="AZ140" s="70">
        <v>81.0</v>
      </c>
      <c r="BA140" s="70">
        <v>81.0</v>
      </c>
      <c r="BB140" s="70">
        <f t="shared" si="256"/>
        <v>0</v>
      </c>
      <c r="BC140" s="70">
        <v>34.7</v>
      </c>
      <c r="BD140" s="73">
        <v>0.909</v>
      </c>
      <c r="BE140" s="70">
        <v>0.62</v>
      </c>
      <c r="BF140" s="72">
        <v>0.94</v>
      </c>
      <c r="BG140" s="70">
        <v>5.39</v>
      </c>
      <c r="BH140" s="70">
        <v>1.82</v>
      </c>
      <c r="BI140" s="72">
        <v>0.87</v>
      </c>
      <c r="BJ140" s="70">
        <v>3.28</v>
      </c>
      <c r="BK140" s="75">
        <f>(BL140*100)/(100+31)</f>
        <v>2.091603053</v>
      </c>
      <c r="BL140" s="70">
        <v>2.74</v>
      </c>
      <c r="BM140" s="72">
        <v>0.31</v>
      </c>
      <c r="BN140" s="64">
        <f t="shared" si="228"/>
        <v>32.88</v>
      </c>
      <c r="BO140" s="64"/>
      <c r="BP140" s="64"/>
      <c r="BQ140" s="64"/>
      <c r="BR140" s="64"/>
      <c r="BS140" s="64" t="s">
        <v>317</v>
      </c>
      <c r="BT140" s="70">
        <v>1.0</v>
      </c>
      <c r="BU140" s="70">
        <v>3.0</v>
      </c>
      <c r="BV140" s="64" t="s">
        <v>253</v>
      </c>
      <c r="BW140" s="65"/>
      <c r="BX140" s="64"/>
      <c r="BY140" s="64" t="s">
        <v>269</v>
      </c>
      <c r="BZ140" s="64" t="s">
        <v>1211</v>
      </c>
      <c r="CA140" s="64" t="s">
        <v>1212</v>
      </c>
      <c r="CB140" s="66" t="s">
        <v>271</v>
      </c>
      <c r="CC140" s="66" t="s">
        <v>255</v>
      </c>
    </row>
    <row r="141" ht="15.75" customHeight="1">
      <c r="A141" s="67">
        <v>2022.0</v>
      </c>
      <c r="B141" s="64" t="s">
        <v>715</v>
      </c>
      <c r="C141" s="64" t="s">
        <v>1213</v>
      </c>
      <c r="D141" s="64"/>
      <c r="E141" s="64" t="s">
        <v>1214</v>
      </c>
      <c r="F141" s="64" t="s">
        <v>1215</v>
      </c>
      <c r="G141" s="64" t="s">
        <v>1216</v>
      </c>
      <c r="H141" s="64" t="s">
        <v>1217</v>
      </c>
      <c r="I141" s="64" t="s">
        <v>1217</v>
      </c>
      <c r="J141" s="87" t="s">
        <v>1218</v>
      </c>
      <c r="K141" s="64" t="s">
        <v>246</v>
      </c>
      <c r="L141" s="64"/>
      <c r="M141" s="64" t="s">
        <v>1219</v>
      </c>
      <c r="N141" s="64" t="s">
        <v>1023</v>
      </c>
      <c r="O141" s="64" t="s">
        <v>301</v>
      </c>
      <c r="P141" s="70">
        <v>20.0</v>
      </c>
      <c r="Q141" s="64"/>
      <c r="R141" s="64"/>
      <c r="S141" s="64" t="s">
        <v>1220</v>
      </c>
      <c r="T141" s="71" t="s">
        <v>1221</v>
      </c>
      <c r="U141" s="70" t="s">
        <v>174</v>
      </c>
      <c r="V141" s="71" t="s">
        <v>1222</v>
      </c>
      <c r="W141" s="64" t="s">
        <v>174</v>
      </c>
      <c r="X141" s="70">
        <v>27.0</v>
      </c>
      <c r="Y141" s="70">
        <v>49.0</v>
      </c>
      <c r="Z141" s="70">
        <f t="shared" si="244"/>
        <v>22</v>
      </c>
      <c r="AA141" s="72">
        <f t="shared" si="245"/>
        <v>0.8148148148</v>
      </c>
      <c r="AB141" s="70">
        <v>49.0</v>
      </c>
      <c r="AC141" s="70">
        <v>80.0</v>
      </c>
      <c r="AD141" s="70">
        <f t="shared" si="246"/>
        <v>31</v>
      </c>
      <c r="AE141" s="72">
        <f t="shared" si="247"/>
        <v>0.6326530612</v>
      </c>
      <c r="AF141" s="70">
        <v>75.0</v>
      </c>
      <c r="AG141" s="70">
        <v>92.0</v>
      </c>
      <c r="AH141" s="70">
        <f t="shared" si="248"/>
        <v>17</v>
      </c>
      <c r="AI141" s="72">
        <f t="shared" si="249"/>
        <v>0.2266666667</v>
      </c>
      <c r="AJ141" s="70">
        <v>55.0</v>
      </c>
      <c r="AK141" s="70">
        <v>64.0</v>
      </c>
      <c r="AL141" s="70">
        <f t="shared" si="250"/>
        <v>9</v>
      </c>
      <c r="AM141" s="72">
        <f t="shared" si="251"/>
        <v>0.1636363636</v>
      </c>
      <c r="AN141" s="70">
        <v>69.0</v>
      </c>
      <c r="AO141" s="70">
        <v>80.0</v>
      </c>
      <c r="AP141" s="70">
        <f t="shared" si="252"/>
        <v>11</v>
      </c>
      <c r="AQ141" s="72">
        <f t="shared" si="253"/>
        <v>0.1594202899</v>
      </c>
      <c r="AR141" s="70">
        <v>69.0</v>
      </c>
      <c r="AS141" s="70">
        <v>85.0</v>
      </c>
      <c r="AT141" s="70">
        <f t="shared" si="254"/>
        <v>16</v>
      </c>
      <c r="AU141" s="72">
        <f t="shared" si="255"/>
        <v>0.231884058</v>
      </c>
      <c r="AV141" s="70"/>
      <c r="AW141" s="70"/>
      <c r="AX141" s="70"/>
      <c r="AY141" s="70"/>
      <c r="AZ141" s="70">
        <v>67.0</v>
      </c>
      <c r="BA141" s="70">
        <v>77.0</v>
      </c>
      <c r="BB141" s="70">
        <f t="shared" si="256"/>
        <v>10</v>
      </c>
      <c r="BC141" s="70">
        <v>33.7</v>
      </c>
      <c r="BD141" s="73">
        <v>0.907</v>
      </c>
      <c r="BE141" s="70">
        <v>0.76</v>
      </c>
      <c r="BF141" s="72">
        <v>0.95</v>
      </c>
      <c r="BG141" s="70">
        <v>5.11</v>
      </c>
      <c r="BH141" s="70">
        <v>1.9</v>
      </c>
      <c r="BI141" s="72">
        <v>0.87</v>
      </c>
      <c r="BJ141" s="70">
        <v>3.32</v>
      </c>
      <c r="BK141" s="75">
        <f>(BL141*100)/(100+152)</f>
        <v>1.253968254</v>
      </c>
      <c r="BL141" s="70">
        <v>3.16</v>
      </c>
      <c r="BM141" s="72">
        <v>1.52</v>
      </c>
      <c r="BN141" s="64">
        <f t="shared" si="228"/>
        <v>63.2</v>
      </c>
      <c r="BO141" s="64"/>
      <c r="BP141" s="64"/>
      <c r="BQ141" s="64"/>
      <c r="BR141" s="64"/>
      <c r="BS141" s="64" t="s">
        <v>281</v>
      </c>
      <c r="BT141" s="70">
        <v>2.0</v>
      </c>
      <c r="BU141" s="70">
        <v>4.0</v>
      </c>
      <c r="BV141" s="64" t="s">
        <v>253</v>
      </c>
      <c r="BW141" s="65"/>
      <c r="BX141" s="64"/>
      <c r="BY141" s="64" t="s">
        <v>269</v>
      </c>
      <c r="BZ141" s="64" t="s">
        <v>1223</v>
      </c>
      <c r="CA141" s="66" t="s">
        <v>1224</v>
      </c>
      <c r="CB141" s="66" t="s">
        <v>271</v>
      </c>
      <c r="CC141" s="66" t="s">
        <v>255</v>
      </c>
    </row>
    <row r="142" ht="15.75" customHeight="1">
      <c r="A142" s="67">
        <v>2022.0</v>
      </c>
      <c r="B142" s="64" t="s">
        <v>503</v>
      </c>
      <c r="C142" s="64" t="s">
        <v>504</v>
      </c>
      <c r="D142" s="64"/>
      <c r="E142" s="64" t="s">
        <v>505</v>
      </c>
      <c r="F142" s="64" t="s">
        <v>506</v>
      </c>
      <c r="G142" s="64" t="s">
        <v>507</v>
      </c>
      <c r="H142" s="64" t="s">
        <v>508</v>
      </c>
      <c r="I142" s="64" t="s">
        <v>508</v>
      </c>
      <c r="J142" s="64" t="s">
        <v>1225</v>
      </c>
      <c r="K142" s="64" t="s">
        <v>246</v>
      </c>
      <c r="L142" s="64"/>
      <c r="M142" s="64" t="s">
        <v>1226</v>
      </c>
      <c r="N142" s="64" t="s">
        <v>511</v>
      </c>
      <c r="O142" s="64" t="s">
        <v>313</v>
      </c>
      <c r="P142" s="70">
        <v>34.0</v>
      </c>
      <c r="Q142" s="64"/>
      <c r="R142" s="64"/>
      <c r="S142" s="64" t="s">
        <v>1227</v>
      </c>
      <c r="T142" s="71" t="s">
        <v>1189</v>
      </c>
      <c r="U142" s="70" t="s">
        <v>158</v>
      </c>
      <c r="V142" s="71" t="s">
        <v>1190</v>
      </c>
      <c r="W142" s="64" t="s">
        <v>174</v>
      </c>
      <c r="X142" s="70">
        <v>64.0</v>
      </c>
      <c r="Y142" s="70">
        <v>77.0</v>
      </c>
      <c r="Z142" s="70">
        <f t="shared" si="244"/>
        <v>13</v>
      </c>
      <c r="AA142" s="72">
        <f t="shared" si="245"/>
        <v>0.203125</v>
      </c>
      <c r="AB142" s="70">
        <v>85.0</v>
      </c>
      <c r="AC142" s="70">
        <v>88.0</v>
      </c>
      <c r="AD142" s="70">
        <f t="shared" si="246"/>
        <v>3</v>
      </c>
      <c r="AE142" s="72">
        <f t="shared" si="247"/>
        <v>0.03529411765</v>
      </c>
      <c r="AF142" s="70">
        <v>100.0</v>
      </c>
      <c r="AG142" s="70">
        <v>100.0</v>
      </c>
      <c r="AH142" s="70">
        <f t="shared" si="248"/>
        <v>0</v>
      </c>
      <c r="AI142" s="72">
        <f t="shared" si="249"/>
        <v>0</v>
      </c>
      <c r="AJ142" s="70">
        <v>47.0</v>
      </c>
      <c r="AK142" s="70">
        <v>65.0</v>
      </c>
      <c r="AL142" s="70">
        <f t="shared" si="250"/>
        <v>18</v>
      </c>
      <c r="AM142" s="72">
        <f t="shared" si="251"/>
        <v>0.3829787234</v>
      </c>
      <c r="AN142" s="70">
        <v>91.0</v>
      </c>
      <c r="AO142" s="70">
        <v>96.0</v>
      </c>
      <c r="AP142" s="70">
        <f t="shared" si="252"/>
        <v>5</v>
      </c>
      <c r="AQ142" s="72">
        <f t="shared" si="253"/>
        <v>0.05494505495</v>
      </c>
      <c r="AR142" s="70">
        <v>88.0</v>
      </c>
      <c r="AS142" s="70">
        <v>95.0</v>
      </c>
      <c r="AT142" s="70">
        <f t="shared" si="254"/>
        <v>7</v>
      </c>
      <c r="AU142" s="72">
        <f t="shared" si="255"/>
        <v>0.07954545455</v>
      </c>
      <c r="AV142" s="70"/>
      <c r="AW142" s="70"/>
      <c r="AX142" s="70"/>
      <c r="AY142" s="70"/>
      <c r="AZ142" s="70">
        <v>88.0</v>
      </c>
      <c r="BA142" s="70">
        <v>92.0</v>
      </c>
      <c r="BB142" s="70">
        <f t="shared" si="256"/>
        <v>4</v>
      </c>
      <c r="BC142" s="70">
        <v>34.6</v>
      </c>
      <c r="BD142" s="73">
        <v>0.894</v>
      </c>
      <c r="BE142" s="70">
        <v>1.49</v>
      </c>
      <c r="BF142" s="72">
        <v>0.93</v>
      </c>
      <c r="BG142" s="70">
        <v>5.5</v>
      </c>
      <c r="BH142" s="70">
        <v>1.76</v>
      </c>
      <c r="BI142" s="72">
        <v>0.86</v>
      </c>
      <c r="BJ142" s="70">
        <v>3.16</v>
      </c>
      <c r="BK142" s="75">
        <f>(BL142*100)/(100+34)</f>
        <v>1.671641791</v>
      </c>
      <c r="BL142" s="70">
        <v>2.24</v>
      </c>
      <c r="BM142" s="72">
        <v>0.34</v>
      </c>
      <c r="BN142" s="64">
        <f t="shared" si="228"/>
        <v>76.16</v>
      </c>
      <c r="BO142" s="64"/>
      <c r="BP142" s="64"/>
      <c r="BQ142" s="64"/>
      <c r="BR142" s="64"/>
      <c r="BS142" s="64" t="s">
        <v>268</v>
      </c>
      <c r="BT142" s="70">
        <v>1.0</v>
      </c>
      <c r="BU142" s="70">
        <v>1.0</v>
      </c>
      <c r="BV142" s="64" t="s">
        <v>253</v>
      </c>
      <c r="BW142" s="65"/>
      <c r="BX142" s="64"/>
      <c r="BY142" s="64" t="s">
        <v>269</v>
      </c>
      <c r="BZ142" s="64" t="s">
        <v>1228</v>
      </c>
      <c r="CA142" s="64" t="s">
        <v>1229</v>
      </c>
      <c r="CB142" s="66" t="s">
        <v>1230</v>
      </c>
      <c r="CC142" s="66" t="s">
        <v>255</v>
      </c>
    </row>
    <row r="143" ht="15.75" customHeight="1">
      <c r="A143" s="67">
        <v>2022.0</v>
      </c>
      <c r="B143" s="64" t="s">
        <v>503</v>
      </c>
      <c r="C143" s="64" t="s">
        <v>504</v>
      </c>
      <c r="D143" s="64"/>
      <c r="E143" s="64" t="s">
        <v>505</v>
      </c>
      <c r="F143" s="64" t="s">
        <v>506</v>
      </c>
      <c r="G143" s="64" t="s">
        <v>1063</v>
      </c>
      <c r="H143" s="64" t="s">
        <v>1064</v>
      </c>
      <c r="I143" s="64" t="s">
        <v>1064</v>
      </c>
      <c r="J143" s="64" t="s">
        <v>1176</v>
      </c>
      <c r="K143" s="64" t="s">
        <v>246</v>
      </c>
      <c r="L143" s="64"/>
      <c r="M143" s="64" t="s">
        <v>1231</v>
      </c>
      <c r="N143" s="64" t="s">
        <v>518</v>
      </c>
      <c r="O143" s="64" t="s">
        <v>301</v>
      </c>
      <c r="P143" s="70">
        <v>12.0</v>
      </c>
      <c r="Q143" s="64"/>
      <c r="R143" s="64"/>
      <c r="S143" s="64" t="s">
        <v>347</v>
      </c>
      <c r="T143" s="71" t="s">
        <v>1232</v>
      </c>
      <c r="U143" s="70" t="s">
        <v>174</v>
      </c>
      <c r="V143" s="71" t="s">
        <v>1233</v>
      </c>
      <c r="W143" s="64" t="s">
        <v>174</v>
      </c>
      <c r="X143" s="70"/>
      <c r="Y143" s="70"/>
      <c r="Z143" s="70"/>
      <c r="AA143" s="72"/>
      <c r="AB143" s="70"/>
      <c r="AC143" s="70"/>
      <c r="AD143" s="70"/>
      <c r="AE143" s="72"/>
      <c r="AF143" s="70"/>
      <c r="AG143" s="70"/>
      <c r="AH143" s="70"/>
      <c r="AI143" s="72"/>
      <c r="AJ143" s="70"/>
      <c r="AK143" s="70"/>
      <c r="AL143" s="70"/>
      <c r="AM143" s="72"/>
      <c r="AN143" s="70"/>
      <c r="AO143" s="70"/>
      <c r="AP143" s="70"/>
      <c r="AQ143" s="72"/>
      <c r="AR143" s="70"/>
      <c r="AS143" s="70"/>
      <c r="AT143" s="70"/>
      <c r="AU143" s="72"/>
      <c r="AV143" s="70"/>
      <c r="AW143" s="70"/>
      <c r="AX143" s="70"/>
      <c r="AY143" s="70"/>
      <c r="AZ143" s="70"/>
      <c r="BA143" s="70"/>
      <c r="BB143" s="70"/>
      <c r="BC143" s="70">
        <v>44.4</v>
      </c>
      <c r="BD143" s="73">
        <v>0.922</v>
      </c>
      <c r="BE143" s="70">
        <v>1.25</v>
      </c>
      <c r="BF143" s="72">
        <v>0.96</v>
      </c>
      <c r="BG143" s="70">
        <v>7.72</v>
      </c>
      <c r="BH143" s="70">
        <v>1.96</v>
      </c>
      <c r="BI143" s="72">
        <v>0.89</v>
      </c>
      <c r="BJ143" s="70">
        <v>3.38</v>
      </c>
      <c r="BK143" s="75">
        <f>(BL143*100)/(100+30)</f>
        <v>2.453846154</v>
      </c>
      <c r="BL143" s="70">
        <v>3.19</v>
      </c>
      <c r="BM143" s="72">
        <v>0.3</v>
      </c>
      <c r="BN143" s="64">
        <f t="shared" si="228"/>
        <v>38.28</v>
      </c>
      <c r="BO143" s="64"/>
      <c r="BP143" s="64"/>
      <c r="BQ143" s="64"/>
      <c r="BR143" s="64"/>
      <c r="BS143" s="64" t="s">
        <v>268</v>
      </c>
      <c r="BT143" s="70">
        <v>3.0</v>
      </c>
      <c r="BU143" s="70">
        <v>3.0</v>
      </c>
      <c r="BV143" s="64" t="s">
        <v>253</v>
      </c>
      <c r="BW143" s="65"/>
      <c r="BX143" s="64"/>
      <c r="BY143" s="64" t="s">
        <v>254</v>
      </c>
      <c r="BZ143" s="66" t="s">
        <v>254</v>
      </c>
      <c r="CA143" s="66" t="s">
        <v>254</v>
      </c>
      <c r="CB143" s="66" t="s">
        <v>254</v>
      </c>
      <c r="CC143" s="66" t="s">
        <v>255</v>
      </c>
    </row>
    <row r="144" ht="15.75" customHeight="1">
      <c r="A144" s="67">
        <v>2022.0</v>
      </c>
      <c r="B144" s="64" t="s">
        <v>503</v>
      </c>
      <c r="C144" s="64" t="s">
        <v>592</v>
      </c>
      <c r="D144" s="64"/>
      <c r="E144" s="64" t="s">
        <v>687</v>
      </c>
      <c r="F144" s="64" t="s">
        <v>688</v>
      </c>
      <c r="G144" s="64" t="s">
        <v>689</v>
      </c>
      <c r="H144" s="64" t="s">
        <v>690</v>
      </c>
      <c r="I144" s="64" t="s">
        <v>690</v>
      </c>
      <c r="J144" s="64" t="s">
        <v>1234</v>
      </c>
      <c r="K144" s="64" t="s">
        <v>246</v>
      </c>
      <c r="L144" s="64"/>
      <c r="M144" s="64" t="s">
        <v>1235</v>
      </c>
      <c r="N144" s="64" t="s">
        <v>248</v>
      </c>
      <c r="O144" s="64" t="s">
        <v>301</v>
      </c>
      <c r="P144" s="70">
        <v>14.0</v>
      </c>
      <c r="Q144" s="64"/>
      <c r="R144" s="64"/>
      <c r="S144" s="64" t="s">
        <v>1201</v>
      </c>
      <c r="T144" s="64"/>
      <c r="U144" s="64"/>
      <c r="V144" s="71" t="s">
        <v>1236</v>
      </c>
      <c r="W144" s="64" t="s">
        <v>174</v>
      </c>
      <c r="X144" s="70"/>
      <c r="Y144" s="70"/>
      <c r="Z144" s="70"/>
      <c r="AA144" s="72"/>
      <c r="AB144" s="70"/>
      <c r="AC144" s="70"/>
      <c r="AD144" s="70"/>
      <c r="AE144" s="72"/>
      <c r="AF144" s="70"/>
      <c r="AG144" s="70"/>
      <c r="AH144" s="70"/>
      <c r="AI144" s="72"/>
      <c r="AJ144" s="70"/>
      <c r="AK144" s="70"/>
      <c r="AL144" s="70"/>
      <c r="AM144" s="72"/>
      <c r="AN144" s="70"/>
      <c r="AO144" s="70"/>
      <c r="AP144" s="70"/>
      <c r="AQ144" s="72"/>
      <c r="AR144" s="70"/>
      <c r="AS144" s="70"/>
      <c r="AT144" s="70"/>
      <c r="AU144" s="72"/>
      <c r="AV144" s="70"/>
      <c r="AW144" s="70"/>
      <c r="AX144" s="70"/>
      <c r="AY144" s="70"/>
      <c r="AZ144" s="70"/>
      <c r="BA144" s="70"/>
      <c r="BB144" s="70"/>
      <c r="BC144" s="70">
        <v>41.0</v>
      </c>
      <c r="BD144" s="73">
        <v>0.917</v>
      </c>
      <c r="BE144" s="70">
        <v>2.12</v>
      </c>
      <c r="BF144" s="72">
        <v>0.95</v>
      </c>
      <c r="BG144" s="70">
        <v>6.75</v>
      </c>
      <c r="BH144" s="70">
        <v>2.02</v>
      </c>
      <c r="BI144" s="72">
        <v>0.88</v>
      </c>
      <c r="BJ144" s="70">
        <v>3.51</v>
      </c>
      <c r="BK144" s="75">
        <f>(BL144*100)/(100+43)</f>
        <v>1.832167832</v>
      </c>
      <c r="BL144" s="70">
        <v>2.62</v>
      </c>
      <c r="BM144" s="72">
        <v>0.43</v>
      </c>
      <c r="BN144" s="64">
        <f t="shared" si="228"/>
        <v>36.68</v>
      </c>
      <c r="BO144" s="64"/>
      <c r="BP144" s="64"/>
      <c r="BQ144" s="64"/>
      <c r="BR144" s="64"/>
      <c r="BS144" s="64" t="s">
        <v>268</v>
      </c>
      <c r="BT144" s="70">
        <v>1.0</v>
      </c>
      <c r="BU144" s="70">
        <v>2.0</v>
      </c>
      <c r="BV144" s="64" t="s">
        <v>253</v>
      </c>
      <c r="BW144" s="65"/>
      <c r="BX144" s="64"/>
      <c r="BY144" s="64" t="s">
        <v>254</v>
      </c>
      <c r="BZ144" s="66" t="s">
        <v>254</v>
      </c>
      <c r="CA144" s="66" t="s">
        <v>254</v>
      </c>
      <c r="CB144" s="66" t="s">
        <v>254</v>
      </c>
      <c r="CC144" s="66" t="s">
        <v>255</v>
      </c>
    </row>
    <row r="145" ht="15.75" customHeight="1">
      <c r="A145" s="67">
        <v>2022.0</v>
      </c>
      <c r="B145" s="64"/>
      <c r="C145" s="64"/>
      <c r="D145" s="64"/>
      <c r="E145" s="64"/>
      <c r="F145" s="64"/>
      <c r="G145" s="64"/>
      <c r="H145" s="88" t="s">
        <v>1237</v>
      </c>
      <c r="I145" s="89" t="s">
        <v>1237</v>
      </c>
      <c r="J145" s="64" t="s">
        <v>1238</v>
      </c>
      <c r="K145" s="64" t="s">
        <v>1072</v>
      </c>
      <c r="L145" s="64"/>
      <c r="M145" s="64"/>
      <c r="N145" s="64" t="s">
        <v>1239</v>
      </c>
      <c r="O145" s="64" t="s">
        <v>324</v>
      </c>
      <c r="P145" s="70"/>
      <c r="Q145" s="64"/>
      <c r="R145" s="64"/>
      <c r="S145" s="64" t="s">
        <v>1073</v>
      </c>
      <c r="T145" s="64"/>
      <c r="U145" s="64"/>
      <c r="V145" s="71" t="s">
        <v>1240</v>
      </c>
      <c r="W145" s="64" t="s">
        <v>158</v>
      </c>
      <c r="X145" s="70">
        <v>9.0</v>
      </c>
      <c r="Y145" s="70">
        <v>16.0</v>
      </c>
      <c r="Z145" s="70">
        <f t="shared" ref="Z145:Z150" si="257">Y145-X145</f>
        <v>7</v>
      </c>
      <c r="AA145" s="72">
        <f t="shared" ref="AA145:AA150" si="258">(Y145-X145)/X145</f>
        <v>0.7777777778</v>
      </c>
      <c r="AB145" s="70">
        <v>16.0</v>
      </c>
      <c r="AC145" s="70">
        <v>22.0</v>
      </c>
      <c r="AD145" s="70">
        <f t="shared" ref="AD145:AD150" si="259">AC145-AB145</f>
        <v>6</v>
      </c>
      <c r="AE145" s="72">
        <f t="shared" ref="AE145:AE150" si="260">(AC145-AB145)/AB145</f>
        <v>0.375</v>
      </c>
      <c r="AF145" s="70"/>
      <c r="AG145" s="70"/>
      <c r="AH145" s="70"/>
      <c r="AI145" s="72"/>
      <c r="AJ145" s="70">
        <v>31.0</v>
      </c>
      <c r="AK145" s="70">
        <v>39.0</v>
      </c>
      <c r="AL145" s="70">
        <f t="shared" ref="AL145:AL150" si="261">AK145-AJ145</f>
        <v>8</v>
      </c>
      <c r="AM145" s="72">
        <f t="shared" ref="AM145:AM150" si="262">(AK145-AJ145)/AJ145</f>
        <v>0.2580645161</v>
      </c>
      <c r="AN145" s="70"/>
      <c r="AO145" s="70"/>
      <c r="AP145" s="70"/>
      <c r="AQ145" s="72"/>
      <c r="AR145" s="70">
        <v>77.0</v>
      </c>
      <c r="AS145" s="70">
        <v>92.0</v>
      </c>
      <c r="AT145" s="70">
        <f t="shared" ref="AT145:AT150" si="263">AS145-AR145</f>
        <v>15</v>
      </c>
      <c r="AU145" s="72">
        <f t="shared" ref="AU145:AU150" si="264">(AS145-AR145)/AR145</f>
        <v>0.1948051948</v>
      </c>
      <c r="AV145" s="70"/>
      <c r="AW145" s="70"/>
      <c r="AX145" s="70"/>
      <c r="AY145" s="70"/>
      <c r="AZ145" s="70"/>
      <c r="BA145" s="70"/>
      <c r="BB145" s="70"/>
      <c r="BC145" s="70">
        <v>0.0</v>
      </c>
      <c r="BD145" s="73">
        <v>0.0</v>
      </c>
      <c r="BE145" s="70"/>
      <c r="BF145" s="72">
        <v>0.94</v>
      </c>
      <c r="BG145" s="70">
        <v>5.37</v>
      </c>
      <c r="BH145" s="70"/>
      <c r="BI145" s="72">
        <v>0.87</v>
      </c>
      <c r="BJ145" s="70">
        <v>3.42</v>
      </c>
      <c r="BK145" s="75"/>
      <c r="BL145" s="70"/>
      <c r="BM145" s="72"/>
      <c r="BN145" s="64"/>
      <c r="BO145" s="64"/>
      <c r="BP145" s="64"/>
      <c r="BQ145" s="64"/>
      <c r="BR145" s="64"/>
      <c r="BS145" s="64" t="s">
        <v>268</v>
      </c>
      <c r="BT145" s="70">
        <v>1.0</v>
      </c>
      <c r="BU145" s="70">
        <v>2.0</v>
      </c>
      <c r="BV145" s="64" t="s">
        <v>1241</v>
      </c>
      <c r="BW145" s="65"/>
      <c r="BX145" s="64"/>
      <c r="BY145" s="64" t="s">
        <v>428</v>
      </c>
      <c r="BZ145" s="64" t="s">
        <v>429</v>
      </c>
      <c r="CA145" s="66" t="s">
        <v>430</v>
      </c>
      <c r="CB145" s="66" t="s">
        <v>271</v>
      </c>
      <c r="CC145" s="66" t="s">
        <v>255</v>
      </c>
    </row>
    <row r="146" ht="15.75" customHeight="1">
      <c r="A146" s="67">
        <v>2022.0</v>
      </c>
      <c r="B146" s="64" t="s">
        <v>239</v>
      </c>
      <c r="C146" s="64" t="s">
        <v>1242</v>
      </c>
      <c r="D146" s="64"/>
      <c r="E146" s="64" t="s">
        <v>1243</v>
      </c>
      <c r="F146" s="64" t="s">
        <v>242</v>
      </c>
      <c r="G146" s="64" t="s">
        <v>1244</v>
      </c>
      <c r="H146" s="64" t="s">
        <v>1245</v>
      </c>
      <c r="I146" s="64" t="s">
        <v>1245</v>
      </c>
      <c r="J146" s="64" t="s">
        <v>1246</v>
      </c>
      <c r="K146" s="64" t="s">
        <v>246</v>
      </c>
      <c r="L146" s="64"/>
      <c r="M146" s="64" t="s">
        <v>1247</v>
      </c>
      <c r="N146" s="64" t="s">
        <v>1248</v>
      </c>
      <c r="O146" s="64" t="s">
        <v>324</v>
      </c>
      <c r="P146" s="70">
        <v>48.0</v>
      </c>
      <c r="Q146" s="64"/>
      <c r="R146" s="64"/>
      <c r="S146" s="64" t="s">
        <v>1249</v>
      </c>
      <c r="T146" s="71" t="s">
        <v>1250</v>
      </c>
      <c r="U146" s="70" t="s">
        <v>158</v>
      </c>
      <c r="V146" s="71" t="s">
        <v>1251</v>
      </c>
      <c r="W146" s="64" t="s">
        <v>174</v>
      </c>
      <c r="X146" s="70">
        <v>39.0</v>
      </c>
      <c r="Y146" s="70">
        <v>44.0</v>
      </c>
      <c r="Z146" s="70">
        <f t="shared" si="257"/>
        <v>5</v>
      </c>
      <c r="AA146" s="72">
        <f t="shared" si="258"/>
        <v>0.1282051282</v>
      </c>
      <c r="AB146" s="70">
        <v>46.0</v>
      </c>
      <c r="AC146" s="70">
        <v>53.0</v>
      </c>
      <c r="AD146" s="70">
        <f t="shared" si="259"/>
        <v>7</v>
      </c>
      <c r="AE146" s="72">
        <f t="shared" si="260"/>
        <v>0.152173913</v>
      </c>
      <c r="AF146" s="70">
        <v>61.0</v>
      </c>
      <c r="AG146" s="70">
        <v>75.0</v>
      </c>
      <c r="AH146" s="70">
        <f t="shared" ref="AH146:AH150" si="265">AG146-AF146</f>
        <v>14</v>
      </c>
      <c r="AI146" s="72">
        <f t="shared" ref="AI146:AI150" si="266">(AG146-AF146)/AF146</f>
        <v>0.2295081967</v>
      </c>
      <c r="AJ146" s="70">
        <v>18.0</v>
      </c>
      <c r="AK146" s="70">
        <v>36.0</v>
      </c>
      <c r="AL146" s="70">
        <f t="shared" si="261"/>
        <v>18</v>
      </c>
      <c r="AM146" s="72">
        <f t="shared" si="262"/>
        <v>1</v>
      </c>
      <c r="AN146" s="70">
        <v>40.0</v>
      </c>
      <c r="AO146" s="70">
        <v>65.0</v>
      </c>
      <c r="AP146" s="70">
        <f t="shared" ref="AP146:AP150" si="267">AO146-AN146</f>
        <v>25</v>
      </c>
      <c r="AQ146" s="72">
        <f t="shared" ref="AQ146:AQ150" si="268">(AO146-AN146)/AN146</f>
        <v>0.625</v>
      </c>
      <c r="AR146" s="70">
        <v>47.0</v>
      </c>
      <c r="AS146" s="70">
        <v>68.0</v>
      </c>
      <c r="AT146" s="70">
        <f t="shared" si="263"/>
        <v>21</v>
      </c>
      <c r="AU146" s="72">
        <f t="shared" si="264"/>
        <v>0.4468085106</v>
      </c>
      <c r="AV146" s="70"/>
      <c r="AW146" s="70"/>
      <c r="AX146" s="70"/>
      <c r="AY146" s="70"/>
      <c r="AZ146" s="70">
        <v>40.0</v>
      </c>
      <c r="BA146" s="70">
        <v>64.0</v>
      </c>
      <c r="BB146" s="70">
        <f t="shared" ref="BB146:BB147" si="269">BA146-AZ146</f>
        <v>24</v>
      </c>
      <c r="BC146" s="70">
        <v>33.5</v>
      </c>
      <c r="BD146" s="73">
        <v>0.918</v>
      </c>
      <c r="BE146" s="70">
        <v>1.12</v>
      </c>
      <c r="BF146" s="72">
        <v>0.96</v>
      </c>
      <c r="BG146" s="70">
        <v>5.14</v>
      </c>
      <c r="BH146" s="70">
        <v>1.67</v>
      </c>
      <c r="BI146" s="72">
        <v>0.87</v>
      </c>
      <c r="BJ146" s="70">
        <v>3.24</v>
      </c>
      <c r="BK146" s="75">
        <f>(BL146*100)/(100+98)</f>
        <v>1.303030303</v>
      </c>
      <c r="BL146" s="70">
        <v>2.58</v>
      </c>
      <c r="BM146" s="72">
        <v>0.98</v>
      </c>
      <c r="BN146" s="64">
        <f t="shared" ref="BN146:BN219" si="270">P146*BL146</f>
        <v>123.84</v>
      </c>
      <c r="BO146" s="64"/>
      <c r="BP146" s="64"/>
      <c r="BQ146" s="64"/>
      <c r="BR146" s="64"/>
      <c r="BS146" s="64" t="s">
        <v>281</v>
      </c>
      <c r="BT146" s="70">
        <v>1.0</v>
      </c>
      <c r="BU146" s="70">
        <v>4.0</v>
      </c>
      <c r="BV146" s="64" t="s">
        <v>253</v>
      </c>
      <c r="BW146" s="65"/>
      <c r="BX146" s="64"/>
      <c r="BY146" s="64" t="s">
        <v>269</v>
      </c>
      <c r="BZ146" s="64" t="s">
        <v>1252</v>
      </c>
      <c r="CA146" s="64" t="s">
        <v>1253</v>
      </c>
      <c r="CB146" s="66" t="s">
        <v>271</v>
      </c>
      <c r="CC146" s="66" t="s">
        <v>255</v>
      </c>
    </row>
    <row r="147" ht="15.75" customHeight="1">
      <c r="A147" s="67">
        <v>2022.0</v>
      </c>
      <c r="B147" s="64" t="s">
        <v>503</v>
      </c>
      <c r="C147" s="64" t="s">
        <v>504</v>
      </c>
      <c r="D147" s="64"/>
      <c r="E147" s="64" t="s">
        <v>505</v>
      </c>
      <c r="F147" s="64" t="s">
        <v>242</v>
      </c>
      <c r="G147" s="64" t="s">
        <v>1254</v>
      </c>
      <c r="H147" s="64" t="s">
        <v>1255</v>
      </c>
      <c r="I147" s="64" t="s">
        <v>1255</v>
      </c>
      <c r="J147" s="64" t="s">
        <v>1256</v>
      </c>
      <c r="K147" s="64" t="s">
        <v>246</v>
      </c>
      <c r="L147" s="64"/>
      <c r="M147" s="64" t="s">
        <v>1257</v>
      </c>
      <c r="N147" s="64" t="s">
        <v>1258</v>
      </c>
      <c r="O147" s="64" t="s">
        <v>324</v>
      </c>
      <c r="P147" s="70">
        <v>39.0</v>
      </c>
      <c r="Q147" s="64"/>
      <c r="R147" s="64"/>
      <c r="S147" s="64" t="s">
        <v>1259</v>
      </c>
      <c r="T147" s="71" t="s">
        <v>1260</v>
      </c>
      <c r="U147" s="70" t="s">
        <v>174</v>
      </c>
      <c r="V147" s="71" t="s">
        <v>1261</v>
      </c>
      <c r="W147" s="64" t="s">
        <v>174</v>
      </c>
      <c r="X147" s="70">
        <v>50.0</v>
      </c>
      <c r="Y147" s="70">
        <v>55.0</v>
      </c>
      <c r="Z147" s="70">
        <f t="shared" si="257"/>
        <v>5</v>
      </c>
      <c r="AA147" s="72">
        <f t="shared" si="258"/>
        <v>0.1</v>
      </c>
      <c r="AB147" s="70">
        <v>96.0</v>
      </c>
      <c r="AC147" s="70">
        <v>97.0</v>
      </c>
      <c r="AD147" s="70">
        <f t="shared" si="259"/>
        <v>1</v>
      </c>
      <c r="AE147" s="72">
        <f t="shared" si="260"/>
        <v>0.01041666667</v>
      </c>
      <c r="AF147" s="70">
        <v>99.0</v>
      </c>
      <c r="AG147" s="70">
        <v>100.0</v>
      </c>
      <c r="AH147" s="70">
        <f t="shared" si="265"/>
        <v>1</v>
      </c>
      <c r="AI147" s="72">
        <f t="shared" si="266"/>
        <v>0.0101010101</v>
      </c>
      <c r="AJ147" s="70">
        <v>50.0</v>
      </c>
      <c r="AK147" s="70">
        <v>55.0</v>
      </c>
      <c r="AL147" s="70">
        <f t="shared" si="261"/>
        <v>5</v>
      </c>
      <c r="AM147" s="72">
        <f t="shared" si="262"/>
        <v>0.1</v>
      </c>
      <c r="AN147" s="70">
        <v>76.0</v>
      </c>
      <c r="AO147" s="70">
        <v>89.0</v>
      </c>
      <c r="AP147" s="70">
        <f t="shared" si="267"/>
        <v>13</v>
      </c>
      <c r="AQ147" s="72">
        <f t="shared" si="268"/>
        <v>0.1710526316</v>
      </c>
      <c r="AR147" s="70">
        <v>84.0</v>
      </c>
      <c r="AS147" s="70">
        <v>88.0</v>
      </c>
      <c r="AT147" s="70">
        <f t="shared" si="263"/>
        <v>4</v>
      </c>
      <c r="AU147" s="72">
        <f t="shared" si="264"/>
        <v>0.04761904762</v>
      </c>
      <c r="AV147" s="70"/>
      <c r="AW147" s="70"/>
      <c r="AX147" s="70"/>
      <c r="AY147" s="70"/>
      <c r="AZ147" s="70">
        <v>78.0</v>
      </c>
      <c r="BA147" s="70">
        <v>82.0</v>
      </c>
      <c r="BB147" s="70">
        <f t="shared" si="269"/>
        <v>4</v>
      </c>
      <c r="BC147" s="70">
        <v>36.0</v>
      </c>
      <c r="BD147" s="73">
        <v>0.923</v>
      </c>
      <c r="BE147" s="70">
        <v>0.81</v>
      </c>
      <c r="BF147" s="72">
        <v>0.97</v>
      </c>
      <c r="BG147" s="70">
        <v>5.75</v>
      </c>
      <c r="BH147" s="70">
        <v>1.62</v>
      </c>
      <c r="BI147" s="72">
        <v>0.88</v>
      </c>
      <c r="BJ147" s="70">
        <v>3.26</v>
      </c>
      <c r="BK147" s="75">
        <f>(BL147*100)/(100+76)</f>
        <v>1.420454545</v>
      </c>
      <c r="BL147" s="70">
        <v>2.5</v>
      </c>
      <c r="BM147" s="72">
        <v>0.76</v>
      </c>
      <c r="BN147" s="64">
        <f t="shared" si="270"/>
        <v>97.5</v>
      </c>
      <c r="BO147" s="64"/>
      <c r="BP147" s="64"/>
      <c r="BQ147" s="64"/>
      <c r="BR147" s="64"/>
      <c r="BS147" s="64" t="s">
        <v>268</v>
      </c>
      <c r="BT147" s="70">
        <v>1.0</v>
      </c>
      <c r="BU147" s="70">
        <v>3.0</v>
      </c>
      <c r="BV147" s="64" t="s">
        <v>253</v>
      </c>
      <c r="BW147" s="65"/>
      <c r="BX147" s="64"/>
      <c r="BY147" s="64" t="s">
        <v>269</v>
      </c>
      <c r="BZ147" s="64" t="s">
        <v>1262</v>
      </c>
      <c r="CA147" s="64" t="s">
        <v>1263</v>
      </c>
      <c r="CB147" s="66" t="s">
        <v>271</v>
      </c>
      <c r="CC147" s="66" t="s">
        <v>255</v>
      </c>
    </row>
    <row r="148" ht="15.75" customHeight="1">
      <c r="A148" s="67">
        <v>2022.0</v>
      </c>
      <c r="B148" s="64" t="s">
        <v>503</v>
      </c>
      <c r="C148" s="64" t="s">
        <v>528</v>
      </c>
      <c r="D148" s="70" t="s">
        <v>529</v>
      </c>
      <c r="E148" s="64" t="s">
        <v>529</v>
      </c>
      <c r="F148" s="64" t="s">
        <v>259</v>
      </c>
      <c r="G148" s="64" t="s">
        <v>1264</v>
      </c>
      <c r="H148" s="64" t="s">
        <v>1265</v>
      </c>
      <c r="I148" s="64" t="s">
        <v>1265</v>
      </c>
      <c r="J148" s="64" t="s">
        <v>1266</v>
      </c>
      <c r="K148" s="64" t="s">
        <v>246</v>
      </c>
      <c r="L148" s="64"/>
      <c r="M148" s="64" t="s">
        <v>1267</v>
      </c>
      <c r="N148" s="64" t="s">
        <v>679</v>
      </c>
      <c r="O148" s="64" t="s">
        <v>357</v>
      </c>
      <c r="P148" s="70">
        <v>43.0</v>
      </c>
      <c r="Q148" s="64"/>
      <c r="R148" s="64"/>
      <c r="S148" s="64" t="s">
        <v>1268</v>
      </c>
      <c r="T148" s="71" t="s">
        <v>1269</v>
      </c>
      <c r="U148" s="70" t="s">
        <v>174</v>
      </c>
      <c r="V148" s="71" t="s">
        <v>1270</v>
      </c>
      <c r="W148" s="64" t="s">
        <v>174</v>
      </c>
      <c r="X148" s="70">
        <v>18.0</v>
      </c>
      <c r="Y148" s="70">
        <v>30.0</v>
      </c>
      <c r="Z148" s="70">
        <f t="shared" si="257"/>
        <v>12</v>
      </c>
      <c r="AA148" s="72">
        <f t="shared" si="258"/>
        <v>0.6666666667</v>
      </c>
      <c r="AB148" s="70">
        <v>52.0</v>
      </c>
      <c r="AC148" s="70">
        <v>52.0</v>
      </c>
      <c r="AD148" s="70">
        <f t="shared" si="259"/>
        <v>0</v>
      </c>
      <c r="AE148" s="72">
        <f t="shared" si="260"/>
        <v>0</v>
      </c>
      <c r="AF148" s="70">
        <v>100.0</v>
      </c>
      <c r="AG148" s="70">
        <v>100.0</v>
      </c>
      <c r="AH148" s="70">
        <f t="shared" si="265"/>
        <v>0</v>
      </c>
      <c r="AI148" s="72">
        <f t="shared" si="266"/>
        <v>0</v>
      </c>
      <c r="AJ148" s="70">
        <v>18.0</v>
      </c>
      <c r="AK148" s="70">
        <v>31.0</v>
      </c>
      <c r="AL148" s="70">
        <f t="shared" si="261"/>
        <v>13</v>
      </c>
      <c r="AM148" s="72">
        <f t="shared" si="262"/>
        <v>0.7222222222</v>
      </c>
      <c r="AN148" s="70">
        <v>97.0</v>
      </c>
      <c r="AO148" s="70">
        <v>100.0</v>
      </c>
      <c r="AP148" s="70">
        <f t="shared" si="267"/>
        <v>3</v>
      </c>
      <c r="AQ148" s="72">
        <f t="shared" si="268"/>
        <v>0.03092783505</v>
      </c>
      <c r="AR148" s="70">
        <v>97.0</v>
      </c>
      <c r="AS148" s="70">
        <v>97.0</v>
      </c>
      <c r="AT148" s="70">
        <f t="shared" si="263"/>
        <v>0</v>
      </c>
      <c r="AU148" s="72">
        <f t="shared" si="264"/>
        <v>0</v>
      </c>
      <c r="AV148" s="70"/>
      <c r="AW148" s="70"/>
      <c r="AX148" s="70"/>
      <c r="AY148" s="70"/>
      <c r="AZ148" s="70"/>
      <c r="BA148" s="70"/>
      <c r="BB148" s="70"/>
      <c r="BC148" s="70">
        <v>34.2</v>
      </c>
      <c r="BD148" s="73">
        <v>0.919</v>
      </c>
      <c r="BE148" s="70"/>
      <c r="BF148" s="72">
        <v>0.96</v>
      </c>
      <c r="BG148" s="70">
        <v>5.21</v>
      </c>
      <c r="BH148" s="70">
        <v>1.61</v>
      </c>
      <c r="BI148" s="72">
        <v>0.88</v>
      </c>
      <c r="BJ148" s="70">
        <v>3.33</v>
      </c>
      <c r="BK148" s="75">
        <f>(BL148*100)/(100+70)</f>
        <v>1.452941176</v>
      </c>
      <c r="BL148" s="70">
        <v>2.47</v>
      </c>
      <c r="BM148" s="72">
        <v>0.7</v>
      </c>
      <c r="BN148" s="64">
        <f t="shared" si="270"/>
        <v>106.21</v>
      </c>
      <c r="BO148" s="64"/>
      <c r="BP148" s="64"/>
      <c r="BQ148" s="64"/>
      <c r="BR148" s="64"/>
      <c r="BS148" s="64" t="s">
        <v>317</v>
      </c>
      <c r="BT148" s="70">
        <v>1.0</v>
      </c>
      <c r="BU148" s="70">
        <v>2.0</v>
      </c>
      <c r="BV148" s="64" t="s">
        <v>361</v>
      </c>
      <c r="BW148" s="65"/>
      <c r="BX148" s="64"/>
      <c r="BY148" s="64" t="s">
        <v>269</v>
      </c>
      <c r="BZ148" s="64" t="s">
        <v>1271</v>
      </c>
      <c r="CA148" s="64" t="s">
        <v>1272</v>
      </c>
      <c r="CB148" s="66" t="s">
        <v>271</v>
      </c>
      <c r="CC148" s="66" t="s">
        <v>255</v>
      </c>
    </row>
    <row r="149" ht="15.75" customHeight="1">
      <c r="A149" s="67">
        <v>2022.0</v>
      </c>
      <c r="B149" s="64" t="s">
        <v>911</v>
      </c>
      <c r="C149" s="64" t="s">
        <v>983</v>
      </c>
      <c r="D149" s="70" t="s">
        <v>258</v>
      </c>
      <c r="E149" s="64" t="s">
        <v>1273</v>
      </c>
      <c r="F149" s="64" t="s">
        <v>259</v>
      </c>
      <c r="G149" s="64" t="s">
        <v>1274</v>
      </c>
      <c r="H149" s="64" t="s">
        <v>1275</v>
      </c>
      <c r="I149" s="64" t="s">
        <v>1275</v>
      </c>
      <c r="J149" s="64" t="s">
        <v>1276</v>
      </c>
      <c r="K149" s="64" t="s">
        <v>246</v>
      </c>
      <c r="L149" s="64"/>
      <c r="M149" s="64" t="s">
        <v>1277</v>
      </c>
      <c r="N149" s="64" t="s">
        <v>263</v>
      </c>
      <c r="O149" s="64" t="s">
        <v>357</v>
      </c>
      <c r="P149" s="70">
        <v>101.0</v>
      </c>
      <c r="Q149" s="64"/>
      <c r="R149" s="64"/>
      <c r="S149" s="64" t="s">
        <v>1278</v>
      </c>
      <c r="T149" s="71" t="s">
        <v>1279</v>
      </c>
      <c r="U149" s="70" t="s">
        <v>158</v>
      </c>
      <c r="V149" s="71" t="s">
        <v>1280</v>
      </c>
      <c r="W149" s="64" t="s">
        <v>174</v>
      </c>
      <c r="X149" s="70">
        <v>18.0</v>
      </c>
      <c r="Y149" s="70">
        <v>34.0</v>
      </c>
      <c r="Z149" s="70">
        <f t="shared" si="257"/>
        <v>16</v>
      </c>
      <c r="AA149" s="72">
        <f t="shared" si="258"/>
        <v>0.8888888889</v>
      </c>
      <c r="AB149" s="70">
        <v>68.0</v>
      </c>
      <c r="AC149" s="70">
        <v>68.0</v>
      </c>
      <c r="AD149" s="70">
        <f t="shared" si="259"/>
        <v>0</v>
      </c>
      <c r="AE149" s="72">
        <f t="shared" si="260"/>
        <v>0</v>
      </c>
      <c r="AF149" s="70">
        <v>91.0</v>
      </c>
      <c r="AG149" s="70">
        <v>97.0</v>
      </c>
      <c r="AH149" s="70">
        <f t="shared" si="265"/>
        <v>6</v>
      </c>
      <c r="AI149" s="72">
        <f t="shared" si="266"/>
        <v>0.06593406593</v>
      </c>
      <c r="AJ149" s="70">
        <v>62.0</v>
      </c>
      <c r="AK149" s="70">
        <v>77.0</v>
      </c>
      <c r="AL149" s="70">
        <f t="shared" si="261"/>
        <v>15</v>
      </c>
      <c r="AM149" s="72">
        <f t="shared" si="262"/>
        <v>0.2419354839</v>
      </c>
      <c r="AN149" s="70">
        <v>64.0</v>
      </c>
      <c r="AO149" s="70">
        <v>81.0</v>
      </c>
      <c r="AP149" s="70">
        <f t="shared" si="267"/>
        <v>17</v>
      </c>
      <c r="AQ149" s="72">
        <f t="shared" si="268"/>
        <v>0.265625</v>
      </c>
      <c r="AR149" s="70">
        <v>59.0</v>
      </c>
      <c r="AS149" s="70">
        <v>75.0</v>
      </c>
      <c r="AT149" s="70">
        <f t="shared" si="263"/>
        <v>16</v>
      </c>
      <c r="AU149" s="72">
        <f t="shared" si="264"/>
        <v>0.2711864407</v>
      </c>
      <c r="AV149" s="70"/>
      <c r="AW149" s="70"/>
      <c r="AX149" s="70"/>
      <c r="AY149" s="70"/>
      <c r="AZ149" s="70"/>
      <c r="BA149" s="70"/>
      <c r="BB149" s="70"/>
      <c r="BC149" s="70">
        <v>34.2</v>
      </c>
      <c r="BD149" s="73">
        <v>0.915</v>
      </c>
      <c r="BE149" s="70">
        <v>1.39</v>
      </c>
      <c r="BF149" s="72">
        <v>0.95</v>
      </c>
      <c r="BG149" s="70">
        <v>5.41</v>
      </c>
      <c r="BH149" s="70">
        <v>1.77</v>
      </c>
      <c r="BI149" s="72">
        <v>0.88</v>
      </c>
      <c r="BJ149" s="70">
        <v>3.15</v>
      </c>
      <c r="BK149" s="75">
        <f>(BL149*100)/(100+62)</f>
        <v>1.462962963</v>
      </c>
      <c r="BL149" s="70">
        <v>2.37</v>
      </c>
      <c r="BM149" s="72">
        <v>0.62</v>
      </c>
      <c r="BN149" s="64">
        <f t="shared" si="270"/>
        <v>239.37</v>
      </c>
      <c r="BO149" s="64"/>
      <c r="BP149" s="64"/>
      <c r="BQ149" s="64"/>
      <c r="BR149" s="64"/>
      <c r="BS149" s="64" t="s">
        <v>252</v>
      </c>
      <c r="BT149" s="70">
        <v>1.0</v>
      </c>
      <c r="BU149" s="70">
        <v>2.0</v>
      </c>
      <c r="BV149" s="64" t="s">
        <v>253</v>
      </c>
      <c r="BW149" s="65"/>
      <c r="BX149" s="64"/>
      <c r="BY149" s="64" t="s">
        <v>269</v>
      </c>
      <c r="BZ149" s="64" t="s">
        <v>1281</v>
      </c>
      <c r="CA149" s="64" t="s">
        <v>1282</v>
      </c>
      <c r="CB149" s="66" t="s">
        <v>271</v>
      </c>
      <c r="CC149" s="66" t="s">
        <v>255</v>
      </c>
    </row>
    <row r="150" ht="15.75" customHeight="1">
      <c r="A150" s="67">
        <v>2022.0</v>
      </c>
      <c r="B150" s="64" t="s">
        <v>911</v>
      </c>
      <c r="C150" s="64" t="s">
        <v>983</v>
      </c>
      <c r="D150" s="70" t="s">
        <v>258</v>
      </c>
      <c r="E150" s="64" t="s">
        <v>1017</v>
      </c>
      <c r="F150" s="64" t="s">
        <v>259</v>
      </c>
      <c r="G150" s="64" t="s">
        <v>1283</v>
      </c>
      <c r="H150" s="64" t="s">
        <v>1284</v>
      </c>
      <c r="I150" s="64" t="s">
        <v>1284</v>
      </c>
      <c r="J150" s="64" t="s">
        <v>1285</v>
      </c>
      <c r="K150" s="64" t="s">
        <v>246</v>
      </c>
      <c r="L150" s="64"/>
      <c r="M150" s="64" t="s">
        <v>1286</v>
      </c>
      <c r="N150" s="64" t="s">
        <v>263</v>
      </c>
      <c r="O150" s="64" t="s">
        <v>357</v>
      </c>
      <c r="P150" s="70">
        <v>54.0</v>
      </c>
      <c r="Q150" s="64"/>
      <c r="R150" s="64"/>
      <c r="S150" s="64" t="s">
        <v>1287</v>
      </c>
      <c r="T150" s="71" t="s">
        <v>1288</v>
      </c>
      <c r="U150" s="70" t="s">
        <v>158</v>
      </c>
      <c r="V150" s="71" t="s">
        <v>1289</v>
      </c>
      <c r="W150" s="64" t="s">
        <v>174</v>
      </c>
      <c r="X150" s="70">
        <v>15.0</v>
      </c>
      <c r="Y150" s="70">
        <v>34.0</v>
      </c>
      <c r="Z150" s="70">
        <f t="shared" si="257"/>
        <v>19</v>
      </c>
      <c r="AA150" s="72">
        <f t="shared" si="258"/>
        <v>1.266666667</v>
      </c>
      <c r="AB150" s="70">
        <v>45.0</v>
      </c>
      <c r="AC150" s="70">
        <v>72.0</v>
      </c>
      <c r="AD150" s="70">
        <f t="shared" si="259"/>
        <v>27</v>
      </c>
      <c r="AE150" s="72">
        <f t="shared" si="260"/>
        <v>0.6</v>
      </c>
      <c r="AF150" s="70">
        <v>78.0</v>
      </c>
      <c r="AG150" s="70">
        <v>89.0</v>
      </c>
      <c r="AH150" s="70">
        <f t="shared" si="265"/>
        <v>11</v>
      </c>
      <c r="AI150" s="72">
        <f t="shared" si="266"/>
        <v>0.141025641</v>
      </c>
      <c r="AJ150" s="70">
        <v>42.0</v>
      </c>
      <c r="AK150" s="70">
        <v>66.0</v>
      </c>
      <c r="AL150" s="70">
        <f t="shared" si="261"/>
        <v>24</v>
      </c>
      <c r="AM150" s="72">
        <f t="shared" si="262"/>
        <v>0.5714285714</v>
      </c>
      <c r="AN150" s="70">
        <v>65.0</v>
      </c>
      <c r="AO150" s="70">
        <v>77.0</v>
      </c>
      <c r="AP150" s="70">
        <f t="shared" si="267"/>
        <v>12</v>
      </c>
      <c r="AQ150" s="72">
        <f t="shared" si="268"/>
        <v>0.1846153846</v>
      </c>
      <c r="AR150" s="70">
        <v>60.0</v>
      </c>
      <c r="AS150" s="70">
        <v>72.0</v>
      </c>
      <c r="AT150" s="70">
        <f t="shared" si="263"/>
        <v>12</v>
      </c>
      <c r="AU150" s="72">
        <f t="shared" si="264"/>
        <v>0.2</v>
      </c>
      <c r="AV150" s="70"/>
      <c r="AW150" s="70"/>
      <c r="AX150" s="70"/>
      <c r="AY150" s="70"/>
      <c r="AZ150" s="70"/>
      <c r="BA150" s="70"/>
      <c r="BB150" s="70"/>
      <c r="BC150" s="70">
        <v>34.9</v>
      </c>
      <c r="BD150" s="73">
        <v>0.917</v>
      </c>
      <c r="BE150" s="70">
        <v>0.5</v>
      </c>
      <c r="BF150" s="72">
        <v>0.96</v>
      </c>
      <c r="BG150" s="70">
        <v>5.32</v>
      </c>
      <c r="BH150" s="70">
        <v>1.69</v>
      </c>
      <c r="BI150" s="72">
        <v>0.88</v>
      </c>
      <c r="BJ150" s="70">
        <v>3.39</v>
      </c>
      <c r="BK150" s="75">
        <f>(BL150*100)/(100+34)</f>
        <v>1.828358209</v>
      </c>
      <c r="BL150" s="70">
        <v>2.45</v>
      </c>
      <c r="BM150" s="72">
        <v>0.34</v>
      </c>
      <c r="BN150" s="64">
        <f t="shared" si="270"/>
        <v>132.3</v>
      </c>
      <c r="BO150" s="64"/>
      <c r="BP150" s="64"/>
      <c r="BQ150" s="64"/>
      <c r="BR150" s="64"/>
      <c r="BS150" s="64" t="s">
        <v>760</v>
      </c>
      <c r="BT150" s="70">
        <v>1.0</v>
      </c>
      <c r="BU150" s="70">
        <v>2.0</v>
      </c>
      <c r="BV150" s="64" t="s">
        <v>253</v>
      </c>
      <c r="BW150" s="65"/>
      <c r="BX150" s="64"/>
      <c r="BY150" s="64" t="s">
        <v>269</v>
      </c>
      <c r="BZ150" s="64" t="s">
        <v>1290</v>
      </c>
      <c r="CA150" s="64" t="s">
        <v>1291</v>
      </c>
      <c r="CB150" s="66" t="s">
        <v>271</v>
      </c>
      <c r="CC150" s="66" t="s">
        <v>255</v>
      </c>
    </row>
    <row r="151" ht="15.75" customHeight="1">
      <c r="A151" s="67">
        <v>2022.0</v>
      </c>
      <c r="B151" s="64" t="s">
        <v>503</v>
      </c>
      <c r="C151" s="64" t="s">
        <v>658</v>
      </c>
      <c r="D151" s="64"/>
      <c r="E151" s="64" t="s">
        <v>659</v>
      </c>
      <c r="F151" s="64" t="s">
        <v>1292</v>
      </c>
      <c r="G151" s="64" t="s">
        <v>1293</v>
      </c>
      <c r="H151" s="64" t="s">
        <v>1294</v>
      </c>
      <c r="I151" s="64" t="s">
        <v>1294</v>
      </c>
      <c r="J151" s="64" t="s">
        <v>1295</v>
      </c>
      <c r="K151" s="64" t="s">
        <v>246</v>
      </c>
      <c r="L151" s="64"/>
      <c r="M151" s="64" t="s">
        <v>1296</v>
      </c>
      <c r="N151" s="64" t="s">
        <v>589</v>
      </c>
      <c r="O151" s="64" t="s">
        <v>357</v>
      </c>
      <c r="P151" s="70">
        <v>12.0</v>
      </c>
      <c r="Q151" s="64"/>
      <c r="R151" s="64"/>
      <c r="S151" s="64" t="s">
        <v>1297</v>
      </c>
      <c r="T151" s="64"/>
      <c r="U151" s="64"/>
      <c r="V151" s="71" t="s">
        <v>1298</v>
      </c>
      <c r="W151" s="64" t="s">
        <v>174</v>
      </c>
      <c r="X151" s="70"/>
      <c r="Y151" s="70"/>
      <c r="Z151" s="70"/>
      <c r="AA151" s="72"/>
      <c r="AB151" s="70"/>
      <c r="AC151" s="70"/>
      <c r="AD151" s="70"/>
      <c r="AE151" s="72"/>
      <c r="AF151" s="70"/>
      <c r="AG151" s="70"/>
      <c r="AH151" s="70"/>
      <c r="AI151" s="72"/>
      <c r="AJ151" s="70"/>
      <c r="AK151" s="70"/>
      <c r="AL151" s="70"/>
      <c r="AM151" s="72"/>
      <c r="AN151" s="70"/>
      <c r="AO151" s="70"/>
      <c r="AP151" s="70"/>
      <c r="AQ151" s="72"/>
      <c r="AR151" s="70"/>
      <c r="AS151" s="70"/>
      <c r="AT151" s="70"/>
      <c r="AU151" s="72"/>
      <c r="AV151" s="70"/>
      <c r="AW151" s="70"/>
      <c r="AX151" s="70"/>
      <c r="AY151" s="70"/>
      <c r="AZ151" s="70"/>
      <c r="BA151" s="70"/>
      <c r="BB151" s="70"/>
      <c r="BC151" s="70">
        <v>36.1</v>
      </c>
      <c r="BD151" s="73">
        <v>0.916</v>
      </c>
      <c r="BE151" s="70">
        <v>1.51</v>
      </c>
      <c r="BF151" s="72">
        <v>0.95</v>
      </c>
      <c r="BG151" s="70">
        <v>5.82</v>
      </c>
      <c r="BH151" s="70">
        <v>1.55</v>
      </c>
      <c r="BI151" s="72">
        <v>0.88</v>
      </c>
      <c r="BJ151" s="70">
        <v>3.2</v>
      </c>
      <c r="BK151" s="75">
        <f>(BL151*100)/(100+24)</f>
        <v>1.60483871</v>
      </c>
      <c r="BL151" s="70">
        <v>1.99</v>
      </c>
      <c r="BM151" s="72">
        <v>0.24</v>
      </c>
      <c r="BN151" s="64">
        <f t="shared" si="270"/>
        <v>23.88</v>
      </c>
      <c r="BO151" s="64"/>
      <c r="BP151" s="64"/>
      <c r="BQ151" s="64"/>
      <c r="BR151" s="64"/>
      <c r="BS151" s="64" t="s">
        <v>268</v>
      </c>
      <c r="BT151" s="70">
        <v>1.0</v>
      </c>
      <c r="BU151" s="70">
        <v>2.0</v>
      </c>
      <c r="BV151" s="64" t="s">
        <v>253</v>
      </c>
      <c r="BW151" s="65"/>
      <c r="BX151" s="64"/>
      <c r="BY151" s="64" t="s">
        <v>254</v>
      </c>
      <c r="BZ151" s="64" t="s">
        <v>254</v>
      </c>
      <c r="CA151" s="64" t="s">
        <v>254</v>
      </c>
      <c r="CB151" s="64" t="s">
        <v>254</v>
      </c>
      <c r="CC151" s="66" t="s">
        <v>255</v>
      </c>
    </row>
    <row r="152" ht="15.75" customHeight="1">
      <c r="A152" s="67">
        <v>2022.0</v>
      </c>
      <c r="B152" s="64" t="s">
        <v>503</v>
      </c>
      <c r="C152" s="64" t="s">
        <v>504</v>
      </c>
      <c r="D152" s="64"/>
      <c r="E152" s="64" t="s">
        <v>505</v>
      </c>
      <c r="F152" s="64" t="s">
        <v>506</v>
      </c>
      <c r="G152" s="64" t="s">
        <v>1063</v>
      </c>
      <c r="H152" s="64" t="s">
        <v>1064</v>
      </c>
      <c r="I152" s="64" t="s">
        <v>1064</v>
      </c>
      <c r="J152" s="64" t="s">
        <v>1176</v>
      </c>
      <c r="K152" s="64" t="s">
        <v>246</v>
      </c>
      <c r="L152" s="64"/>
      <c r="M152" s="64" t="s">
        <v>1299</v>
      </c>
      <c r="N152" s="64" t="s">
        <v>1300</v>
      </c>
      <c r="O152" s="64" t="s">
        <v>357</v>
      </c>
      <c r="P152" s="70">
        <v>11.0</v>
      </c>
      <c r="Q152" s="64"/>
      <c r="R152" s="64"/>
      <c r="S152" s="64" t="s">
        <v>1301</v>
      </c>
      <c r="T152" s="71" t="s">
        <v>1232</v>
      </c>
      <c r="U152" s="64" t="s">
        <v>174</v>
      </c>
      <c r="V152" s="71" t="s">
        <v>1302</v>
      </c>
      <c r="W152" s="64" t="s">
        <v>174</v>
      </c>
      <c r="X152" s="70"/>
      <c r="Y152" s="70"/>
      <c r="Z152" s="70"/>
      <c r="AA152" s="72"/>
      <c r="AB152" s="70"/>
      <c r="AC152" s="70"/>
      <c r="AD152" s="70"/>
      <c r="AE152" s="72"/>
      <c r="AF152" s="70"/>
      <c r="AG152" s="70"/>
      <c r="AH152" s="70"/>
      <c r="AI152" s="72"/>
      <c r="AJ152" s="70"/>
      <c r="AK152" s="70"/>
      <c r="AL152" s="70"/>
      <c r="AM152" s="72"/>
      <c r="AN152" s="70"/>
      <c r="AO152" s="70"/>
      <c r="AP152" s="70"/>
      <c r="AQ152" s="72"/>
      <c r="AR152" s="70"/>
      <c r="AS152" s="70"/>
      <c r="AT152" s="70"/>
      <c r="AU152" s="72"/>
      <c r="AV152" s="70"/>
      <c r="AW152" s="70"/>
      <c r="AX152" s="70"/>
      <c r="AY152" s="70"/>
      <c r="AZ152" s="70"/>
      <c r="BA152" s="70"/>
      <c r="BB152" s="70"/>
      <c r="BC152" s="70">
        <v>37.0</v>
      </c>
      <c r="BD152" s="73">
        <v>0.924</v>
      </c>
      <c r="BE152" s="70">
        <v>1.11</v>
      </c>
      <c r="BF152" s="72">
        <v>0.96</v>
      </c>
      <c r="BG152" s="70">
        <v>5.94</v>
      </c>
      <c r="BH152" s="70">
        <v>1.54</v>
      </c>
      <c r="BI152" s="72">
        <v>0.89</v>
      </c>
      <c r="BJ152" s="70">
        <v>3.32</v>
      </c>
      <c r="BK152" s="75">
        <f>(BL152*100)/(100+59)</f>
        <v>2.157232704</v>
      </c>
      <c r="BL152" s="70">
        <v>3.43</v>
      </c>
      <c r="BM152" s="72">
        <v>0.59</v>
      </c>
      <c r="BN152" s="64">
        <f t="shared" si="270"/>
        <v>37.73</v>
      </c>
      <c r="BO152" s="64"/>
      <c r="BP152" s="64"/>
      <c r="BQ152" s="64"/>
      <c r="BR152" s="64"/>
      <c r="BS152" s="64" t="s">
        <v>268</v>
      </c>
      <c r="BT152" s="70">
        <v>3.0</v>
      </c>
      <c r="BU152" s="70">
        <v>3.0</v>
      </c>
      <c r="BV152" s="64" t="s">
        <v>253</v>
      </c>
      <c r="BW152" s="65"/>
      <c r="BX152" s="64"/>
      <c r="BY152" s="64" t="s">
        <v>254</v>
      </c>
      <c r="BZ152" s="64" t="s">
        <v>254</v>
      </c>
      <c r="CA152" s="64" t="s">
        <v>254</v>
      </c>
      <c r="CB152" s="66" t="s">
        <v>254</v>
      </c>
      <c r="CC152" s="66" t="s">
        <v>255</v>
      </c>
    </row>
    <row r="153" ht="15.75" customHeight="1">
      <c r="A153" s="67">
        <v>2022.0</v>
      </c>
      <c r="B153" s="64" t="s">
        <v>503</v>
      </c>
      <c r="C153" s="64" t="s">
        <v>504</v>
      </c>
      <c r="D153" s="64"/>
      <c r="E153" s="64" t="s">
        <v>505</v>
      </c>
      <c r="F153" s="64" t="s">
        <v>506</v>
      </c>
      <c r="G153" s="64" t="s">
        <v>507</v>
      </c>
      <c r="H153" s="64" t="s">
        <v>508</v>
      </c>
      <c r="I153" s="64" t="s">
        <v>508</v>
      </c>
      <c r="J153" s="64" t="s">
        <v>1225</v>
      </c>
      <c r="K153" s="64" t="s">
        <v>246</v>
      </c>
      <c r="L153" s="64"/>
      <c r="M153" s="64" t="s">
        <v>1303</v>
      </c>
      <c r="N153" s="64" t="s">
        <v>511</v>
      </c>
      <c r="O153" s="64" t="s">
        <v>357</v>
      </c>
      <c r="P153" s="70">
        <v>12.0</v>
      </c>
      <c r="Q153" s="64"/>
      <c r="R153" s="64"/>
      <c r="S153" s="64" t="s">
        <v>1304</v>
      </c>
      <c r="T153" s="71" t="s">
        <v>1189</v>
      </c>
      <c r="U153" s="64" t="s">
        <v>177</v>
      </c>
      <c r="V153" s="71" t="s">
        <v>1305</v>
      </c>
      <c r="W153" s="64" t="s">
        <v>174</v>
      </c>
      <c r="X153" s="70"/>
      <c r="Y153" s="70"/>
      <c r="Z153" s="70"/>
      <c r="AA153" s="72"/>
      <c r="AB153" s="70"/>
      <c r="AC153" s="70"/>
      <c r="AD153" s="70"/>
      <c r="AE153" s="72"/>
      <c r="AF153" s="70"/>
      <c r="AG153" s="70"/>
      <c r="AH153" s="70"/>
      <c r="AI153" s="72"/>
      <c r="AJ153" s="70"/>
      <c r="AK153" s="70"/>
      <c r="AL153" s="70"/>
      <c r="AM153" s="72"/>
      <c r="AN153" s="70"/>
      <c r="AO153" s="70"/>
      <c r="AP153" s="70"/>
      <c r="AQ153" s="72"/>
      <c r="AR153" s="70"/>
      <c r="AS153" s="70"/>
      <c r="AT153" s="70"/>
      <c r="AU153" s="72"/>
      <c r="AV153" s="70"/>
      <c r="AW153" s="70"/>
      <c r="AX153" s="70"/>
      <c r="AY153" s="70"/>
      <c r="AZ153" s="70"/>
      <c r="BA153" s="70"/>
      <c r="BB153" s="70"/>
      <c r="BC153" s="70">
        <v>32.0</v>
      </c>
      <c r="BD153" s="72">
        <v>0.86</v>
      </c>
      <c r="BE153" s="70"/>
      <c r="BF153" s="72">
        <v>0.94</v>
      </c>
      <c r="BG153" s="70">
        <v>5.34</v>
      </c>
      <c r="BH153" s="70">
        <v>1.91</v>
      </c>
      <c r="BI153" s="72">
        <v>0.78</v>
      </c>
      <c r="BJ153" s="70">
        <v>2.66</v>
      </c>
      <c r="BK153" s="75">
        <f>(BL153*100)/(100+41)</f>
        <v>1.404255319</v>
      </c>
      <c r="BL153" s="70">
        <v>1.98</v>
      </c>
      <c r="BM153" s="72">
        <v>0.41</v>
      </c>
      <c r="BN153" s="64">
        <f t="shared" si="270"/>
        <v>23.76</v>
      </c>
      <c r="BO153" s="64"/>
      <c r="BP153" s="64"/>
      <c r="BQ153" s="64"/>
      <c r="BR153" s="64"/>
      <c r="BS153" s="64" t="s">
        <v>268</v>
      </c>
      <c r="BT153" s="70">
        <v>1.0</v>
      </c>
      <c r="BU153" s="70">
        <v>1.0</v>
      </c>
      <c r="BV153" s="64" t="s">
        <v>253</v>
      </c>
      <c r="BW153" s="65"/>
      <c r="BX153" s="64"/>
      <c r="BY153" s="64" t="s">
        <v>254</v>
      </c>
      <c r="BZ153" s="64" t="s">
        <v>254</v>
      </c>
      <c r="CA153" s="64" t="s">
        <v>254</v>
      </c>
      <c r="CB153" s="66" t="s">
        <v>254</v>
      </c>
      <c r="CC153" s="66" t="s">
        <v>255</v>
      </c>
    </row>
    <row r="154" ht="15.75" customHeight="1">
      <c r="A154" s="67">
        <v>2022.0</v>
      </c>
      <c r="B154" s="64" t="s">
        <v>239</v>
      </c>
      <c r="C154" s="64" t="s">
        <v>293</v>
      </c>
      <c r="D154" s="64"/>
      <c r="E154" s="64" t="s">
        <v>1306</v>
      </c>
      <c r="F154" s="64" t="s">
        <v>295</v>
      </c>
      <c r="G154" s="64" t="s">
        <v>1307</v>
      </c>
      <c r="H154" s="64" t="s">
        <v>1308</v>
      </c>
      <c r="I154" s="64" t="s">
        <v>1308</v>
      </c>
      <c r="J154" s="64" t="s">
        <v>1309</v>
      </c>
      <c r="K154" s="64" t="s">
        <v>246</v>
      </c>
      <c r="L154" s="64"/>
      <c r="M154" s="64" t="s">
        <v>1310</v>
      </c>
      <c r="N154" s="64" t="s">
        <v>300</v>
      </c>
      <c r="O154" s="64" t="s">
        <v>357</v>
      </c>
      <c r="P154" s="70">
        <v>13.0</v>
      </c>
      <c r="Q154" s="64"/>
      <c r="R154" s="64"/>
      <c r="S154" s="64" t="s">
        <v>1311</v>
      </c>
      <c r="T154" s="64"/>
      <c r="U154" s="64"/>
      <c r="V154" s="71" t="s">
        <v>1312</v>
      </c>
      <c r="W154" s="64" t="s">
        <v>174</v>
      </c>
      <c r="X154" s="70"/>
      <c r="Y154" s="70"/>
      <c r="Z154" s="70"/>
      <c r="AA154" s="72"/>
      <c r="AB154" s="70"/>
      <c r="AC154" s="70"/>
      <c r="AD154" s="70"/>
      <c r="AE154" s="72"/>
      <c r="AF154" s="70"/>
      <c r="AG154" s="70"/>
      <c r="AH154" s="70"/>
      <c r="AI154" s="72"/>
      <c r="AJ154" s="70"/>
      <c r="AK154" s="70"/>
      <c r="AL154" s="70"/>
      <c r="AM154" s="72"/>
      <c r="AN154" s="70"/>
      <c r="AO154" s="70"/>
      <c r="AP154" s="70"/>
      <c r="AQ154" s="72"/>
      <c r="AR154" s="70"/>
      <c r="AS154" s="70"/>
      <c r="AT154" s="70"/>
      <c r="AU154" s="72"/>
      <c r="AV154" s="70"/>
      <c r="AW154" s="70"/>
      <c r="AX154" s="70"/>
      <c r="AY154" s="70"/>
      <c r="AZ154" s="70"/>
      <c r="BA154" s="70"/>
      <c r="BB154" s="70"/>
      <c r="BC154" s="70">
        <v>35.9</v>
      </c>
      <c r="BD154" s="73">
        <v>0.921</v>
      </c>
      <c r="BE154" s="70">
        <v>0.95</v>
      </c>
      <c r="BF154" s="72">
        <v>0.96</v>
      </c>
      <c r="BG154" s="70">
        <v>5.57</v>
      </c>
      <c r="BH154" s="70">
        <v>1.68</v>
      </c>
      <c r="BI154" s="72">
        <v>0.88</v>
      </c>
      <c r="BJ154" s="70">
        <v>3.4</v>
      </c>
      <c r="BK154" s="75">
        <f>(BL154*100)/(100+29)</f>
        <v>1.620155039</v>
      </c>
      <c r="BL154" s="70">
        <v>2.09</v>
      </c>
      <c r="BM154" s="72">
        <v>0.29</v>
      </c>
      <c r="BN154" s="64">
        <f t="shared" si="270"/>
        <v>27.17</v>
      </c>
      <c r="BO154" s="64"/>
      <c r="BP154" s="64"/>
      <c r="BQ154" s="64"/>
      <c r="BR154" s="64"/>
      <c r="BS154" s="64" t="s">
        <v>268</v>
      </c>
      <c r="BT154" s="70">
        <v>3.0</v>
      </c>
      <c r="BU154" s="70">
        <v>4.0</v>
      </c>
      <c r="BV154" s="64" t="s">
        <v>253</v>
      </c>
      <c r="BW154" s="65"/>
      <c r="BX154" s="64"/>
      <c r="BY154" s="64" t="s">
        <v>254</v>
      </c>
      <c r="BZ154" s="64" t="s">
        <v>254</v>
      </c>
      <c r="CA154" s="64" t="s">
        <v>254</v>
      </c>
      <c r="CB154" s="66" t="s">
        <v>254</v>
      </c>
      <c r="CC154" s="66" t="s">
        <v>255</v>
      </c>
    </row>
    <row r="155" ht="15.75" customHeight="1">
      <c r="A155" s="67">
        <v>2022.0</v>
      </c>
      <c r="B155" s="64" t="s">
        <v>726</v>
      </c>
      <c r="C155" s="64" t="s">
        <v>737</v>
      </c>
      <c r="D155" s="64"/>
      <c r="E155" s="64" t="s">
        <v>1313</v>
      </c>
      <c r="F155" s="90" t="s">
        <v>1314</v>
      </c>
      <c r="G155" s="90" t="s">
        <v>1314</v>
      </c>
      <c r="H155" s="64" t="s">
        <v>1315</v>
      </c>
      <c r="I155" s="64" t="s">
        <v>1315</v>
      </c>
      <c r="J155" s="64" t="s">
        <v>1316</v>
      </c>
      <c r="K155" s="64" t="s">
        <v>246</v>
      </c>
      <c r="L155" s="64"/>
      <c r="M155" s="64" t="s">
        <v>1317</v>
      </c>
      <c r="N155" s="64" t="s">
        <v>1318</v>
      </c>
      <c r="O155" s="64" t="s">
        <v>357</v>
      </c>
      <c r="P155" s="70">
        <v>116.0</v>
      </c>
      <c r="Q155" s="64"/>
      <c r="R155" s="64"/>
      <c r="S155" s="64" t="s">
        <v>1319</v>
      </c>
      <c r="T155" s="71" t="s">
        <v>1320</v>
      </c>
      <c r="U155" s="64" t="s">
        <v>174</v>
      </c>
      <c r="V155" s="71" t="s">
        <v>1321</v>
      </c>
      <c r="W155" s="64" t="s">
        <v>174</v>
      </c>
      <c r="X155" s="70">
        <v>8.0</v>
      </c>
      <c r="Y155" s="70">
        <v>28.0</v>
      </c>
      <c r="Z155" s="70">
        <f t="shared" ref="Z155:Z165" si="271">Y155-X155</f>
        <v>20</v>
      </c>
      <c r="AA155" s="72">
        <f t="shared" ref="AA155:AA165" si="272">(Y155-X155)/X155</f>
        <v>2.5</v>
      </c>
      <c r="AB155" s="70">
        <v>76.0</v>
      </c>
      <c r="AC155" s="70">
        <v>88.0</v>
      </c>
      <c r="AD155" s="70">
        <f t="shared" ref="AD155:AD165" si="273">AC155-AB155</f>
        <v>12</v>
      </c>
      <c r="AE155" s="72">
        <f t="shared" ref="AE155:AE165" si="274">(AC155-AB155)/AB155</f>
        <v>0.1578947368</v>
      </c>
      <c r="AF155" s="70">
        <v>90.0</v>
      </c>
      <c r="AG155" s="70">
        <v>94.0</v>
      </c>
      <c r="AH155" s="70">
        <f t="shared" ref="AH155:AH162" si="275">AG155-AF155</f>
        <v>4</v>
      </c>
      <c r="AI155" s="72">
        <f t="shared" ref="AI155:AI162" si="276">(AG155-AF155)/AF155</f>
        <v>0.04444444444</v>
      </c>
      <c r="AJ155" s="70">
        <v>28.0</v>
      </c>
      <c r="AK155" s="70">
        <v>38.0</v>
      </c>
      <c r="AL155" s="70">
        <f t="shared" ref="AL155:AL165" si="277">AK155-AJ155</f>
        <v>10</v>
      </c>
      <c r="AM155" s="72">
        <f t="shared" ref="AM155:AM165" si="278">(AK155-AJ155)/AJ155</f>
        <v>0.3571428571</v>
      </c>
      <c r="AN155" s="70">
        <v>74.0</v>
      </c>
      <c r="AO155" s="70">
        <v>78.0</v>
      </c>
      <c r="AP155" s="70">
        <f t="shared" ref="AP155:AP165" si="279">AO155-AN155</f>
        <v>4</v>
      </c>
      <c r="AQ155" s="72">
        <f t="shared" ref="AQ155:AQ165" si="280">(AO155-AN155)/AN155</f>
        <v>0.05405405405</v>
      </c>
      <c r="AR155" s="70">
        <v>71.0</v>
      </c>
      <c r="AS155" s="70">
        <v>77.0</v>
      </c>
      <c r="AT155" s="70">
        <f t="shared" ref="AT155:AT165" si="281">AS155-AR155</f>
        <v>6</v>
      </c>
      <c r="AU155" s="72">
        <f t="shared" ref="AU155:AU165" si="282">(AS155-AR155)/AR155</f>
        <v>0.08450704225</v>
      </c>
      <c r="AV155" s="70"/>
      <c r="AW155" s="70"/>
      <c r="AX155" s="70"/>
      <c r="AY155" s="70"/>
      <c r="AZ155" s="70"/>
      <c r="BA155" s="70"/>
      <c r="BB155" s="70"/>
      <c r="BC155" s="70">
        <v>35.7</v>
      </c>
      <c r="BD155" s="73">
        <v>0.912</v>
      </c>
      <c r="BE155" s="70">
        <v>0.79</v>
      </c>
      <c r="BF155" s="72">
        <v>0.94</v>
      </c>
      <c r="BG155" s="70">
        <v>5.63</v>
      </c>
      <c r="BH155" s="70">
        <v>1.62</v>
      </c>
      <c r="BI155" s="72">
        <v>0.88</v>
      </c>
      <c r="BJ155" s="70">
        <v>3.29</v>
      </c>
      <c r="BK155" s="75">
        <f>(BL155*100)/(100+33)</f>
        <v>1.293233083</v>
      </c>
      <c r="BL155" s="70">
        <v>1.72</v>
      </c>
      <c r="BM155" s="72">
        <v>0.33</v>
      </c>
      <c r="BN155" s="64">
        <f t="shared" si="270"/>
        <v>199.52</v>
      </c>
      <c r="BO155" s="64"/>
      <c r="BP155" s="64"/>
      <c r="BQ155" s="64"/>
      <c r="BR155" s="64"/>
      <c r="BS155" s="64" t="s">
        <v>252</v>
      </c>
      <c r="BT155" s="70">
        <v>2.0</v>
      </c>
      <c r="BU155" s="70">
        <v>2.0</v>
      </c>
      <c r="BV155" s="64" t="s">
        <v>253</v>
      </c>
      <c r="BW155" s="65"/>
      <c r="BX155" s="64"/>
      <c r="BY155" s="64" t="s">
        <v>269</v>
      </c>
      <c r="BZ155" s="64" t="s">
        <v>1322</v>
      </c>
      <c r="CA155" s="64" t="s">
        <v>1323</v>
      </c>
      <c r="CB155" s="66" t="s">
        <v>271</v>
      </c>
      <c r="CC155" s="66" t="s">
        <v>255</v>
      </c>
    </row>
    <row r="156" ht="15.75" customHeight="1">
      <c r="A156" s="67">
        <v>2022.0</v>
      </c>
      <c r="B156" s="64" t="s">
        <v>503</v>
      </c>
      <c r="C156" s="64" t="s">
        <v>1324</v>
      </c>
      <c r="D156" s="64"/>
      <c r="E156" s="64" t="s">
        <v>1325</v>
      </c>
      <c r="F156" s="64" t="s">
        <v>1326</v>
      </c>
      <c r="G156" s="64" t="s">
        <v>1327</v>
      </c>
      <c r="H156" s="64" t="s">
        <v>1328</v>
      </c>
      <c r="I156" s="64" t="s">
        <v>1328</v>
      </c>
      <c r="J156" s="64" t="s">
        <v>1329</v>
      </c>
      <c r="K156" s="64" t="s">
        <v>246</v>
      </c>
      <c r="L156" s="64"/>
      <c r="M156" s="64" t="s">
        <v>1330</v>
      </c>
      <c r="N156" s="64" t="s">
        <v>1331</v>
      </c>
      <c r="O156" s="64" t="s">
        <v>357</v>
      </c>
      <c r="P156" s="70">
        <v>20.0</v>
      </c>
      <c r="Q156" s="64"/>
      <c r="R156" s="64"/>
      <c r="S156" s="64" t="s">
        <v>1332</v>
      </c>
      <c r="T156" s="71" t="s">
        <v>1333</v>
      </c>
      <c r="U156" s="64" t="s">
        <v>174</v>
      </c>
      <c r="V156" s="71" t="s">
        <v>1334</v>
      </c>
      <c r="W156" s="64" t="s">
        <v>174</v>
      </c>
      <c r="X156" s="70">
        <v>33.0</v>
      </c>
      <c r="Y156" s="70">
        <v>49.0</v>
      </c>
      <c r="Z156" s="70">
        <f t="shared" si="271"/>
        <v>16</v>
      </c>
      <c r="AA156" s="72">
        <f t="shared" si="272"/>
        <v>0.4848484848</v>
      </c>
      <c r="AB156" s="70">
        <v>64.0</v>
      </c>
      <c r="AC156" s="70">
        <v>78.0</v>
      </c>
      <c r="AD156" s="70">
        <f t="shared" si="273"/>
        <v>14</v>
      </c>
      <c r="AE156" s="72">
        <f t="shared" si="274"/>
        <v>0.21875</v>
      </c>
      <c r="AF156" s="70">
        <v>92.0</v>
      </c>
      <c r="AG156" s="70">
        <v>95.0</v>
      </c>
      <c r="AH156" s="70">
        <f t="shared" si="275"/>
        <v>3</v>
      </c>
      <c r="AI156" s="72">
        <f t="shared" si="276"/>
        <v>0.03260869565</v>
      </c>
      <c r="AJ156" s="70">
        <v>47.0</v>
      </c>
      <c r="AK156" s="70">
        <v>57.0</v>
      </c>
      <c r="AL156" s="70">
        <f t="shared" si="277"/>
        <v>10</v>
      </c>
      <c r="AM156" s="72">
        <f t="shared" si="278"/>
        <v>0.2127659574</v>
      </c>
      <c r="AN156" s="70">
        <v>83.0</v>
      </c>
      <c r="AO156" s="70">
        <v>88.0</v>
      </c>
      <c r="AP156" s="70">
        <f t="shared" si="279"/>
        <v>5</v>
      </c>
      <c r="AQ156" s="72">
        <f t="shared" si="280"/>
        <v>0.06024096386</v>
      </c>
      <c r="AR156" s="70">
        <v>77.0</v>
      </c>
      <c r="AS156" s="70">
        <v>87.0</v>
      </c>
      <c r="AT156" s="70">
        <f t="shared" si="281"/>
        <v>10</v>
      </c>
      <c r="AU156" s="72">
        <f t="shared" si="282"/>
        <v>0.1298701299</v>
      </c>
      <c r="AV156" s="70"/>
      <c r="AW156" s="70"/>
      <c r="AX156" s="70"/>
      <c r="AY156" s="70"/>
      <c r="AZ156" s="70"/>
      <c r="BA156" s="70"/>
      <c r="BB156" s="70"/>
      <c r="BC156" s="70">
        <v>35.1</v>
      </c>
      <c r="BD156" s="73">
        <v>0.921</v>
      </c>
      <c r="BE156" s="70">
        <v>0.6</v>
      </c>
      <c r="BF156" s="72">
        <v>0.96</v>
      </c>
      <c r="BG156" s="70">
        <v>5.48</v>
      </c>
      <c r="BH156" s="70">
        <v>2.08</v>
      </c>
      <c r="BI156" s="72">
        <v>0.88</v>
      </c>
      <c r="BJ156" s="70">
        <v>3.3</v>
      </c>
      <c r="BK156" s="75">
        <f>(BL156*100)/(100+18)</f>
        <v>2.415254237</v>
      </c>
      <c r="BL156" s="70">
        <v>2.85</v>
      </c>
      <c r="BM156" s="72">
        <v>0.18</v>
      </c>
      <c r="BN156" s="64">
        <f t="shared" si="270"/>
        <v>57</v>
      </c>
      <c r="BO156" s="64"/>
      <c r="BP156" s="64"/>
      <c r="BQ156" s="64"/>
      <c r="BR156" s="64"/>
      <c r="BS156" s="64" t="s">
        <v>268</v>
      </c>
      <c r="BT156" s="70">
        <v>1.0</v>
      </c>
      <c r="BU156" s="70">
        <v>4.0</v>
      </c>
      <c r="BV156" s="64" t="s">
        <v>253</v>
      </c>
      <c r="BW156" s="65"/>
      <c r="BX156" s="64"/>
      <c r="BY156" s="64" t="s">
        <v>269</v>
      </c>
      <c r="BZ156" s="64" t="s">
        <v>1335</v>
      </c>
      <c r="CA156" s="66" t="s">
        <v>1336</v>
      </c>
      <c r="CB156" s="66" t="s">
        <v>271</v>
      </c>
      <c r="CC156" s="66" t="s">
        <v>255</v>
      </c>
    </row>
    <row r="157" ht="15.75" customHeight="1">
      <c r="A157" s="67">
        <v>2022.0</v>
      </c>
      <c r="B157" s="64" t="s">
        <v>726</v>
      </c>
      <c r="C157" s="64" t="s">
        <v>737</v>
      </c>
      <c r="D157" s="64"/>
      <c r="E157" s="64" t="s">
        <v>738</v>
      </c>
      <c r="F157" s="64" t="s">
        <v>739</v>
      </c>
      <c r="G157" s="64" t="s">
        <v>739</v>
      </c>
      <c r="H157" s="64" t="s">
        <v>822</v>
      </c>
      <c r="I157" s="64" t="s">
        <v>822</v>
      </c>
      <c r="J157" s="64" t="s">
        <v>1337</v>
      </c>
      <c r="K157" s="64" t="s">
        <v>246</v>
      </c>
      <c r="L157" s="64"/>
      <c r="M157" s="64" t="s">
        <v>1338</v>
      </c>
      <c r="N157" s="64" t="s">
        <v>1339</v>
      </c>
      <c r="O157" s="64" t="s">
        <v>395</v>
      </c>
      <c r="P157" s="70">
        <v>38.0</v>
      </c>
      <c r="Q157" s="64"/>
      <c r="R157" s="64"/>
      <c r="S157" s="64" t="s">
        <v>1340</v>
      </c>
      <c r="T157" s="71" t="s">
        <v>1341</v>
      </c>
      <c r="U157" s="64" t="s">
        <v>158</v>
      </c>
      <c r="V157" s="71" t="s">
        <v>1342</v>
      </c>
      <c r="W157" s="64" t="s">
        <v>174</v>
      </c>
      <c r="X157" s="70">
        <v>39.0</v>
      </c>
      <c r="Y157" s="70">
        <v>63.0</v>
      </c>
      <c r="Z157" s="70">
        <f t="shared" si="271"/>
        <v>24</v>
      </c>
      <c r="AA157" s="72">
        <f t="shared" si="272"/>
        <v>0.6153846154</v>
      </c>
      <c r="AB157" s="70">
        <v>83.0</v>
      </c>
      <c r="AC157" s="70">
        <v>91.0</v>
      </c>
      <c r="AD157" s="70">
        <f t="shared" si="273"/>
        <v>8</v>
      </c>
      <c r="AE157" s="72">
        <f t="shared" si="274"/>
        <v>0.09638554217</v>
      </c>
      <c r="AF157" s="70">
        <v>39.0</v>
      </c>
      <c r="AG157" s="70">
        <v>63.0</v>
      </c>
      <c r="AH157" s="70">
        <f t="shared" si="275"/>
        <v>24</v>
      </c>
      <c r="AI157" s="72">
        <f t="shared" si="276"/>
        <v>0.6153846154</v>
      </c>
      <c r="AJ157" s="70">
        <v>26.0</v>
      </c>
      <c r="AK157" s="70">
        <v>44.0</v>
      </c>
      <c r="AL157" s="70">
        <f t="shared" si="277"/>
        <v>18</v>
      </c>
      <c r="AM157" s="72">
        <f t="shared" si="278"/>
        <v>0.6923076923</v>
      </c>
      <c r="AN157" s="70">
        <v>92.0</v>
      </c>
      <c r="AO157" s="70">
        <v>95.0</v>
      </c>
      <c r="AP157" s="70">
        <f t="shared" si="279"/>
        <v>3</v>
      </c>
      <c r="AQ157" s="72">
        <f t="shared" si="280"/>
        <v>0.03260869565</v>
      </c>
      <c r="AR157" s="70">
        <v>86.0</v>
      </c>
      <c r="AS157" s="70">
        <v>89.0</v>
      </c>
      <c r="AT157" s="70">
        <f t="shared" si="281"/>
        <v>3</v>
      </c>
      <c r="AU157" s="72">
        <f t="shared" si="282"/>
        <v>0.03488372093</v>
      </c>
      <c r="AV157" s="70"/>
      <c r="AW157" s="70"/>
      <c r="AX157" s="70"/>
      <c r="AY157" s="70"/>
      <c r="AZ157" s="70"/>
      <c r="BA157" s="70"/>
      <c r="BB157" s="70"/>
      <c r="BC157" s="70">
        <v>40.0</v>
      </c>
      <c r="BD157" s="73">
        <v>0.919</v>
      </c>
      <c r="BE157" s="70">
        <v>0.97</v>
      </c>
      <c r="BF157" s="72">
        <v>0.96</v>
      </c>
      <c r="BG157" s="70">
        <v>5.5</v>
      </c>
      <c r="BH157" s="70">
        <v>3.46</v>
      </c>
      <c r="BI157" s="72">
        <v>0.88</v>
      </c>
      <c r="BJ157" s="70">
        <v>4.5</v>
      </c>
      <c r="BK157" s="75">
        <f>(BL157*100)/(100+28)</f>
        <v>0.9609375</v>
      </c>
      <c r="BL157" s="70">
        <v>1.23</v>
      </c>
      <c r="BM157" s="72">
        <v>0.28</v>
      </c>
      <c r="BN157" s="64">
        <f t="shared" si="270"/>
        <v>46.74</v>
      </c>
      <c r="BO157" s="64"/>
      <c r="BP157" s="64"/>
      <c r="BQ157" s="64"/>
      <c r="BR157" s="64"/>
      <c r="BS157" s="64" t="s">
        <v>252</v>
      </c>
      <c r="BT157" s="70">
        <v>3.0</v>
      </c>
      <c r="BU157" s="70">
        <v>3.0</v>
      </c>
      <c r="BV157" s="64" t="s">
        <v>253</v>
      </c>
      <c r="BW157" s="65"/>
      <c r="BX157" s="64"/>
      <c r="BY157" s="64" t="s">
        <v>269</v>
      </c>
      <c r="BZ157" s="64" t="s">
        <v>1343</v>
      </c>
      <c r="CA157" s="66" t="s">
        <v>1344</v>
      </c>
      <c r="CB157" s="66" t="s">
        <v>271</v>
      </c>
      <c r="CC157" s="66" t="s">
        <v>255</v>
      </c>
    </row>
    <row r="158" ht="15.75" customHeight="1">
      <c r="A158" s="91">
        <v>2022.0</v>
      </c>
      <c r="B158" s="64" t="s">
        <v>503</v>
      </c>
      <c r="C158" s="64" t="s">
        <v>583</v>
      </c>
      <c r="D158" s="64"/>
      <c r="E158" s="64" t="s">
        <v>584</v>
      </c>
      <c r="F158" s="64" t="s">
        <v>545</v>
      </c>
      <c r="G158" s="64" t="s">
        <v>585</v>
      </c>
      <c r="H158" s="64" t="s">
        <v>586</v>
      </c>
      <c r="I158" s="64" t="s">
        <v>586</v>
      </c>
      <c r="J158" s="64" t="s">
        <v>1345</v>
      </c>
      <c r="K158" s="64" t="s">
        <v>246</v>
      </c>
      <c r="L158" s="64"/>
      <c r="M158" s="64" t="s">
        <v>1346</v>
      </c>
      <c r="N158" s="64" t="s">
        <v>1347</v>
      </c>
      <c r="O158" s="64" t="s">
        <v>395</v>
      </c>
      <c r="P158" s="70">
        <v>51.0</v>
      </c>
      <c r="Q158" s="64"/>
      <c r="R158" s="64"/>
      <c r="S158" s="64" t="s">
        <v>1348</v>
      </c>
      <c r="T158" s="71" t="s">
        <v>1349</v>
      </c>
      <c r="U158" s="64" t="s">
        <v>174</v>
      </c>
      <c r="V158" s="71" t="s">
        <v>1350</v>
      </c>
      <c r="W158" s="64" t="s">
        <v>174</v>
      </c>
      <c r="X158" s="70">
        <v>15.0</v>
      </c>
      <c r="Y158" s="70">
        <v>38.0</v>
      </c>
      <c r="Z158" s="70">
        <f t="shared" si="271"/>
        <v>23</v>
      </c>
      <c r="AA158" s="72">
        <f t="shared" si="272"/>
        <v>1.533333333</v>
      </c>
      <c r="AB158" s="70">
        <v>86.0</v>
      </c>
      <c r="AC158" s="70">
        <v>89.0</v>
      </c>
      <c r="AD158" s="70">
        <f t="shared" si="273"/>
        <v>3</v>
      </c>
      <c r="AE158" s="72">
        <f t="shared" si="274"/>
        <v>0.03488372093</v>
      </c>
      <c r="AF158" s="70">
        <v>92.0</v>
      </c>
      <c r="AG158" s="70">
        <v>100.0</v>
      </c>
      <c r="AH158" s="70">
        <f t="shared" si="275"/>
        <v>8</v>
      </c>
      <c r="AI158" s="72">
        <f t="shared" si="276"/>
        <v>0.08695652174</v>
      </c>
      <c r="AJ158" s="70">
        <v>21.0</v>
      </c>
      <c r="AK158" s="70">
        <v>36.0</v>
      </c>
      <c r="AL158" s="70">
        <f t="shared" si="277"/>
        <v>15</v>
      </c>
      <c r="AM158" s="72">
        <f t="shared" si="278"/>
        <v>0.7142857143</v>
      </c>
      <c r="AN158" s="70">
        <v>76.0</v>
      </c>
      <c r="AO158" s="70">
        <v>89.0</v>
      </c>
      <c r="AP158" s="70">
        <f t="shared" si="279"/>
        <v>13</v>
      </c>
      <c r="AQ158" s="72">
        <f t="shared" si="280"/>
        <v>0.1710526316</v>
      </c>
      <c r="AR158" s="70">
        <v>72.0</v>
      </c>
      <c r="AS158" s="70">
        <v>84.0</v>
      </c>
      <c r="AT158" s="70">
        <f t="shared" si="281"/>
        <v>12</v>
      </c>
      <c r="AU158" s="72">
        <f t="shared" si="282"/>
        <v>0.1666666667</v>
      </c>
      <c r="AV158" s="70"/>
      <c r="AW158" s="70"/>
      <c r="AX158" s="70"/>
      <c r="AY158" s="70"/>
      <c r="AZ158" s="70"/>
      <c r="BA158" s="70"/>
      <c r="BB158" s="70"/>
      <c r="BC158" s="70">
        <v>34.0</v>
      </c>
      <c r="BD158" s="73">
        <v>0.901</v>
      </c>
      <c r="BE158" s="70">
        <v>0.83</v>
      </c>
      <c r="BF158" s="72">
        <v>0.94</v>
      </c>
      <c r="BG158" s="70">
        <v>5.22</v>
      </c>
      <c r="BH158" s="70">
        <v>1.8</v>
      </c>
      <c r="BI158" s="72">
        <v>0.86</v>
      </c>
      <c r="BJ158" s="70">
        <v>3.29</v>
      </c>
      <c r="BK158" s="75">
        <f>(BL158*100)/(100+73)</f>
        <v>1.98265896</v>
      </c>
      <c r="BL158" s="70">
        <v>3.43</v>
      </c>
      <c r="BM158" s="72">
        <v>0.73</v>
      </c>
      <c r="BN158" s="64">
        <f t="shared" si="270"/>
        <v>174.93</v>
      </c>
      <c r="BO158" s="64"/>
      <c r="BP158" s="64"/>
      <c r="BQ158" s="64"/>
      <c r="BR158" s="64"/>
      <c r="BS158" s="64" t="s">
        <v>268</v>
      </c>
      <c r="BT158" s="70">
        <v>1.0</v>
      </c>
      <c r="BU158" s="70">
        <v>1.0</v>
      </c>
      <c r="BV158" s="64" t="s">
        <v>253</v>
      </c>
      <c r="BW158" s="65"/>
      <c r="BX158" s="64"/>
      <c r="BY158" s="64" t="s">
        <v>269</v>
      </c>
      <c r="BZ158" s="64" t="s">
        <v>1351</v>
      </c>
      <c r="CA158" s="64" t="s">
        <v>1352</v>
      </c>
      <c r="CB158" s="66" t="s">
        <v>271</v>
      </c>
      <c r="CC158" s="66" t="s">
        <v>255</v>
      </c>
    </row>
    <row r="159" ht="15.75" customHeight="1">
      <c r="A159" s="67">
        <v>2022.0</v>
      </c>
      <c r="B159" s="64" t="s">
        <v>503</v>
      </c>
      <c r="C159" s="64" t="s">
        <v>1353</v>
      </c>
      <c r="D159" s="64"/>
      <c r="E159" s="64" t="s">
        <v>1354</v>
      </c>
      <c r="F159" s="64" t="s">
        <v>1355</v>
      </c>
      <c r="G159" s="64" t="s">
        <v>1356</v>
      </c>
      <c r="H159" s="64" t="s">
        <v>1357</v>
      </c>
      <c r="I159" s="64" t="s">
        <v>1357</v>
      </c>
      <c r="J159" s="64" t="s">
        <v>1358</v>
      </c>
      <c r="K159" s="64" t="s">
        <v>246</v>
      </c>
      <c r="L159" s="64"/>
      <c r="M159" s="64" t="s">
        <v>1359</v>
      </c>
      <c r="N159" s="64" t="s">
        <v>1347</v>
      </c>
      <c r="O159" s="64" t="s">
        <v>395</v>
      </c>
      <c r="P159" s="70">
        <v>16.0</v>
      </c>
      <c r="Q159" s="64"/>
      <c r="R159" s="64"/>
      <c r="S159" s="64" t="s">
        <v>1360</v>
      </c>
      <c r="T159" s="71" t="s">
        <v>1361</v>
      </c>
      <c r="U159" s="64" t="s">
        <v>158</v>
      </c>
      <c r="V159" s="71" t="s">
        <v>1362</v>
      </c>
      <c r="W159" s="64" t="s">
        <v>174</v>
      </c>
      <c r="X159" s="70">
        <v>31.0</v>
      </c>
      <c r="Y159" s="70">
        <v>62.0</v>
      </c>
      <c r="Z159" s="70">
        <f t="shared" si="271"/>
        <v>31</v>
      </c>
      <c r="AA159" s="72">
        <f t="shared" si="272"/>
        <v>1</v>
      </c>
      <c r="AB159" s="70">
        <v>55.0</v>
      </c>
      <c r="AC159" s="70">
        <v>82.0</v>
      </c>
      <c r="AD159" s="70">
        <f t="shared" si="273"/>
        <v>27</v>
      </c>
      <c r="AE159" s="72">
        <f t="shared" si="274"/>
        <v>0.4909090909</v>
      </c>
      <c r="AF159" s="70">
        <v>94.0</v>
      </c>
      <c r="AG159" s="70">
        <v>99.0</v>
      </c>
      <c r="AH159" s="70">
        <f t="shared" si="275"/>
        <v>5</v>
      </c>
      <c r="AI159" s="72">
        <f t="shared" si="276"/>
        <v>0.05319148936</v>
      </c>
      <c r="AJ159" s="70">
        <v>54.0</v>
      </c>
      <c r="AK159" s="70">
        <v>75.0</v>
      </c>
      <c r="AL159" s="70">
        <f t="shared" si="277"/>
        <v>21</v>
      </c>
      <c r="AM159" s="72">
        <f t="shared" si="278"/>
        <v>0.3888888889</v>
      </c>
      <c r="AN159" s="70">
        <v>87.0</v>
      </c>
      <c r="AO159" s="70">
        <v>92.0</v>
      </c>
      <c r="AP159" s="70">
        <f t="shared" si="279"/>
        <v>5</v>
      </c>
      <c r="AQ159" s="72">
        <f t="shared" si="280"/>
        <v>0.05747126437</v>
      </c>
      <c r="AR159" s="70">
        <v>89.0</v>
      </c>
      <c r="AS159" s="70">
        <v>92.0</v>
      </c>
      <c r="AT159" s="70">
        <f t="shared" si="281"/>
        <v>3</v>
      </c>
      <c r="AU159" s="72">
        <f t="shared" si="282"/>
        <v>0.03370786517</v>
      </c>
      <c r="AV159" s="70"/>
      <c r="AW159" s="70"/>
      <c r="AX159" s="70"/>
      <c r="AY159" s="70"/>
      <c r="AZ159" s="70"/>
      <c r="BA159" s="70"/>
      <c r="BB159" s="70"/>
      <c r="BC159" s="70">
        <v>33.3</v>
      </c>
      <c r="BD159" s="73">
        <v>0.875</v>
      </c>
      <c r="BE159" s="70">
        <v>0.89</v>
      </c>
      <c r="BF159" s="72">
        <v>0.92</v>
      </c>
      <c r="BG159" s="70">
        <v>5.08</v>
      </c>
      <c r="BH159" s="70">
        <v>1.08</v>
      </c>
      <c r="BI159" s="72">
        <v>0.83</v>
      </c>
      <c r="BJ159" s="70">
        <v>3.42</v>
      </c>
      <c r="BK159" s="75">
        <f>(BL159*100)/(100+95)</f>
        <v>1.276923077</v>
      </c>
      <c r="BL159" s="70">
        <v>2.49</v>
      </c>
      <c r="BM159" s="72">
        <v>0.95</v>
      </c>
      <c r="BN159" s="64">
        <f t="shared" si="270"/>
        <v>39.84</v>
      </c>
      <c r="BO159" s="64"/>
      <c r="BP159" s="64"/>
      <c r="BQ159" s="64"/>
      <c r="BR159" s="64"/>
      <c r="BS159" s="64" t="s">
        <v>317</v>
      </c>
      <c r="BT159" s="70">
        <v>1.0</v>
      </c>
      <c r="BU159" s="70">
        <v>1.0</v>
      </c>
      <c r="BV159" s="64" t="s">
        <v>253</v>
      </c>
      <c r="BW159" s="65"/>
      <c r="BX159" s="64"/>
      <c r="BY159" s="64" t="s">
        <v>269</v>
      </c>
      <c r="BZ159" s="64" t="s">
        <v>1363</v>
      </c>
      <c r="CA159" s="64" t="s">
        <v>1364</v>
      </c>
      <c r="CB159" s="66" t="s">
        <v>271</v>
      </c>
      <c r="CC159" s="66" t="s">
        <v>255</v>
      </c>
    </row>
    <row r="160" ht="15.75" customHeight="1">
      <c r="A160" s="67">
        <v>2022.0</v>
      </c>
      <c r="B160" s="64" t="s">
        <v>503</v>
      </c>
      <c r="C160" s="64" t="s">
        <v>592</v>
      </c>
      <c r="D160" s="64"/>
      <c r="E160" s="64" t="s">
        <v>593</v>
      </c>
      <c r="F160" s="64" t="s">
        <v>594</v>
      </c>
      <c r="G160" s="64" t="s">
        <v>595</v>
      </c>
      <c r="H160" s="64" t="s">
        <v>596</v>
      </c>
      <c r="I160" s="64" t="s">
        <v>596</v>
      </c>
      <c r="J160" s="64" t="s">
        <v>683</v>
      </c>
      <c r="K160" s="64" t="s">
        <v>246</v>
      </c>
      <c r="L160" s="64"/>
      <c r="M160" s="64" t="s">
        <v>1365</v>
      </c>
      <c r="N160" s="64" t="s">
        <v>289</v>
      </c>
      <c r="O160" s="64" t="s">
        <v>395</v>
      </c>
      <c r="P160" s="70">
        <v>40.0</v>
      </c>
      <c r="Q160" s="64"/>
      <c r="R160" s="64"/>
      <c r="S160" s="64" t="s">
        <v>1366</v>
      </c>
      <c r="T160" s="71" t="s">
        <v>1367</v>
      </c>
      <c r="U160" s="64" t="s">
        <v>174</v>
      </c>
      <c r="V160" s="71" t="s">
        <v>1368</v>
      </c>
      <c r="W160" s="64" t="s">
        <v>174</v>
      </c>
      <c r="X160" s="70">
        <v>5.0</v>
      </c>
      <c r="Y160" s="70">
        <v>20.0</v>
      </c>
      <c r="Z160" s="70">
        <f t="shared" si="271"/>
        <v>15</v>
      </c>
      <c r="AA160" s="72">
        <f t="shared" si="272"/>
        <v>3</v>
      </c>
      <c r="AB160" s="70">
        <v>83.0</v>
      </c>
      <c r="AC160" s="70">
        <v>87.0</v>
      </c>
      <c r="AD160" s="70">
        <f t="shared" si="273"/>
        <v>4</v>
      </c>
      <c r="AE160" s="72">
        <f t="shared" si="274"/>
        <v>0.04819277108</v>
      </c>
      <c r="AF160" s="70">
        <v>93.0</v>
      </c>
      <c r="AG160" s="70">
        <v>95.0</v>
      </c>
      <c r="AH160" s="70">
        <f t="shared" si="275"/>
        <v>2</v>
      </c>
      <c r="AI160" s="72">
        <f t="shared" si="276"/>
        <v>0.02150537634</v>
      </c>
      <c r="AJ160" s="70">
        <v>39.0</v>
      </c>
      <c r="AK160" s="70">
        <v>59.0</v>
      </c>
      <c r="AL160" s="70">
        <f t="shared" si="277"/>
        <v>20</v>
      </c>
      <c r="AM160" s="72">
        <f t="shared" si="278"/>
        <v>0.5128205128</v>
      </c>
      <c r="AN160" s="70">
        <v>83.0</v>
      </c>
      <c r="AO160" s="70">
        <v>83.0</v>
      </c>
      <c r="AP160" s="70">
        <f t="shared" si="279"/>
        <v>0</v>
      </c>
      <c r="AQ160" s="72">
        <f t="shared" si="280"/>
        <v>0</v>
      </c>
      <c r="AR160" s="70">
        <v>75.0</v>
      </c>
      <c r="AS160" s="70">
        <v>80.0</v>
      </c>
      <c r="AT160" s="70">
        <f t="shared" si="281"/>
        <v>5</v>
      </c>
      <c r="AU160" s="72">
        <f t="shared" si="282"/>
        <v>0.06666666667</v>
      </c>
      <c r="AV160" s="70"/>
      <c r="AW160" s="70"/>
      <c r="AX160" s="70"/>
      <c r="AY160" s="70"/>
      <c r="AZ160" s="70"/>
      <c r="BA160" s="70"/>
      <c r="BB160" s="70"/>
      <c r="BC160" s="70">
        <v>50.8</v>
      </c>
      <c r="BD160" s="73">
        <v>0.906</v>
      </c>
      <c r="BE160" s="70">
        <v>1.25</v>
      </c>
      <c r="BF160" s="72">
        <v>0.94</v>
      </c>
      <c r="BG160" s="70">
        <v>5.85</v>
      </c>
      <c r="BH160" s="70">
        <v>1.68</v>
      </c>
      <c r="BI160" s="72">
        <v>0.87</v>
      </c>
      <c r="BJ160" s="70">
        <v>3.21</v>
      </c>
      <c r="BK160" s="75">
        <f>(BL160*100)/(100+26)</f>
        <v>2.452380952</v>
      </c>
      <c r="BL160" s="70">
        <v>3.09</v>
      </c>
      <c r="BM160" s="72">
        <v>0.26</v>
      </c>
      <c r="BN160" s="64">
        <f t="shared" si="270"/>
        <v>123.6</v>
      </c>
      <c r="BO160" s="64"/>
      <c r="BP160" s="64"/>
      <c r="BQ160" s="64"/>
      <c r="BR160" s="64"/>
      <c r="BS160" s="64" t="s">
        <v>268</v>
      </c>
      <c r="BT160" s="70">
        <v>1.0</v>
      </c>
      <c r="BU160" s="70">
        <v>1.0</v>
      </c>
      <c r="BV160" s="64" t="s">
        <v>253</v>
      </c>
      <c r="BW160" s="65"/>
      <c r="BX160" s="64"/>
      <c r="BY160" s="64" t="s">
        <v>269</v>
      </c>
      <c r="BZ160" s="64" t="s">
        <v>1369</v>
      </c>
      <c r="CA160" s="64" t="s">
        <v>1370</v>
      </c>
      <c r="CB160" s="66" t="s">
        <v>271</v>
      </c>
      <c r="CC160" s="66" t="s">
        <v>255</v>
      </c>
    </row>
    <row r="161" ht="15.75" customHeight="1">
      <c r="A161" s="67">
        <v>2022.0</v>
      </c>
      <c r="B161" s="64" t="s">
        <v>503</v>
      </c>
      <c r="C161" s="64" t="s">
        <v>592</v>
      </c>
      <c r="D161" s="64"/>
      <c r="E161" s="64" t="s">
        <v>616</v>
      </c>
      <c r="F161" s="64" t="s">
        <v>506</v>
      </c>
      <c r="G161" s="64" t="s">
        <v>617</v>
      </c>
      <c r="H161" s="64" t="s">
        <v>618</v>
      </c>
      <c r="I161" s="64" t="s">
        <v>618</v>
      </c>
      <c r="J161" s="64" t="s">
        <v>1371</v>
      </c>
      <c r="K161" s="64" t="s">
        <v>246</v>
      </c>
      <c r="L161" s="64"/>
      <c r="M161" s="64" t="s">
        <v>1372</v>
      </c>
      <c r="N161" s="64" t="s">
        <v>621</v>
      </c>
      <c r="O161" s="64" t="s">
        <v>395</v>
      </c>
      <c r="P161" s="70">
        <v>29.0</v>
      </c>
      <c r="Q161" s="64"/>
      <c r="R161" s="64"/>
      <c r="S161" s="64" t="s">
        <v>1373</v>
      </c>
      <c r="T161" s="71" t="s">
        <v>1374</v>
      </c>
      <c r="U161" s="64" t="s">
        <v>174</v>
      </c>
      <c r="V161" s="71" t="s">
        <v>1375</v>
      </c>
      <c r="W161" s="64" t="s">
        <v>174</v>
      </c>
      <c r="X161" s="70">
        <v>32.0</v>
      </c>
      <c r="Y161" s="70">
        <v>54.0</v>
      </c>
      <c r="Z161" s="70">
        <f t="shared" si="271"/>
        <v>22</v>
      </c>
      <c r="AA161" s="72">
        <f t="shared" si="272"/>
        <v>0.6875</v>
      </c>
      <c r="AB161" s="70">
        <v>86.0</v>
      </c>
      <c r="AC161" s="70">
        <v>96.0</v>
      </c>
      <c r="AD161" s="70">
        <f t="shared" si="273"/>
        <v>10</v>
      </c>
      <c r="AE161" s="72">
        <f t="shared" si="274"/>
        <v>0.1162790698</v>
      </c>
      <c r="AF161" s="70">
        <v>97.0</v>
      </c>
      <c r="AG161" s="70">
        <v>100.0</v>
      </c>
      <c r="AH161" s="70">
        <f t="shared" si="275"/>
        <v>3</v>
      </c>
      <c r="AI161" s="72">
        <f t="shared" si="276"/>
        <v>0.03092783505</v>
      </c>
      <c r="AJ161" s="70">
        <v>50.0</v>
      </c>
      <c r="AK161" s="70">
        <v>63.0</v>
      </c>
      <c r="AL161" s="70">
        <f t="shared" si="277"/>
        <v>13</v>
      </c>
      <c r="AM161" s="72">
        <f t="shared" si="278"/>
        <v>0.26</v>
      </c>
      <c r="AN161" s="70">
        <v>89.0</v>
      </c>
      <c r="AO161" s="70">
        <v>90.0</v>
      </c>
      <c r="AP161" s="70">
        <f t="shared" si="279"/>
        <v>1</v>
      </c>
      <c r="AQ161" s="72">
        <f t="shared" si="280"/>
        <v>0.01123595506</v>
      </c>
      <c r="AR161" s="70">
        <v>86.0</v>
      </c>
      <c r="AS161" s="70">
        <v>87.0</v>
      </c>
      <c r="AT161" s="70">
        <f t="shared" si="281"/>
        <v>1</v>
      </c>
      <c r="AU161" s="72">
        <f t="shared" si="282"/>
        <v>0.01162790698</v>
      </c>
      <c r="AV161" s="70"/>
      <c r="AW161" s="70"/>
      <c r="AX161" s="70"/>
      <c r="AY161" s="70"/>
      <c r="AZ161" s="70"/>
      <c r="BA161" s="70"/>
      <c r="BB161" s="70"/>
      <c r="BC161" s="70">
        <v>33.2</v>
      </c>
      <c r="BD161" s="72">
        <v>0.9</v>
      </c>
      <c r="BE161" s="70">
        <v>0.69</v>
      </c>
      <c r="BF161" s="72">
        <v>0.93</v>
      </c>
      <c r="BG161" s="70">
        <v>5.15</v>
      </c>
      <c r="BH161" s="70">
        <v>1.47</v>
      </c>
      <c r="BI161" s="72">
        <v>0.87</v>
      </c>
      <c r="BJ161" s="70">
        <v>3.13</v>
      </c>
      <c r="BK161" s="75">
        <f>(BL161*100)/(100+51)</f>
        <v>3.317880795</v>
      </c>
      <c r="BL161" s="70">
        <v>5.01</v>
      </c>
      <c r="BM161" s="72">
        <v>0.51</v>
      </c>
      <c r="BN161" s="64">
        <f t="shared" si="270"/>
        <v>145.29</v>
      </c>
      <c r="BO161" s="64"/>
      <c r="BP161" s="64"/>
      <c r="BQ161" s="64"/>
      <c r="BR161" s="64"/>
      <c r="BS161" s="64" t="s">
        <v>268</v>
      </c>
      <c r="BT161" s="70">
        <v>4.0</v>
      </c>
      <c r="BU161" s="70">
        <v>4.0</v>
      </c>
      <c r="BV161" s="64" t="s">
        <v>253</v>
      </c>
      <c r="BW161" s="65"/>
      <c r="BX161" s="64"/>
      <c r="BY161" s="64" t="s">
        <v>269</v>
      </c>
      <c r="BZ161" s="64" t="s">
        <v>1376</v>
      </c>
      <c r="CA161" s="66" t="s">
        <v>1377</v>
      </c>
      <c r="CB161" s="66" t="s">
        <v>271</v>
      </c>
      <c r="CC161" s="66" t="s">
        <v>255</v>
      </c>
    </row>
    <row r="162" ht="15.75" customHeight="1">
      <c r="A162" s="67">
        <v>2022.0</v>
      </c>
      <c r="B162" s="64" t="s">
        <v>239</v>
      </c>
      <c r="C162" s="64" t="s">
        <v>306</v>
      </c>
      <c r="D162" s="64"/>
      <c r="E162" s="64" t="s">
        <v>1378</v>
      </c>
      <c r="F162" s="64" t="s">
        <v>1379</v>
      </c>
      <c r="G162" s="64" t="s">
        <v>1380</v>
      </c>
      <c r="H162" s="64" t="s">
        <v>1381</v>
      </c>
      <c r="I162" s="64" t="s">
        <v>1381</v>
      </c>
      <c r="J162" s="64" t="s">
        <v>1382</v>
      </c>
      <c r="K162" s="64" t="s">
        <v>246</v>
      </c>
      <c r="L162" s="64"/>
      <c r="M162" s="64" t="s">
        <v>1383</v>
      </c>
      <c r="N162" s="64" t="s">
        <v>1384</v>
      </c>
      <c r="O162" s="64" t="s">
        <v>357</v>
      </c>
      <c r="P162" s="70">
        <v>20.0</v>
      </c>
      <c r="Q162" s="64"/>
      <c r="R162" s="64"/>
      <c r="S162" s="64" t="s">
        <v>1385</v>
      </c>
      <c r="T162" s="71" t="s">
        <v>1386</v>
      </c>
      <c r="U162" s="64" t="s">
        <v>158</v>
      </c>
      <c r="V162" s="71" t="s">
        <v>1387</v>
      </c>
      <c r="W162" s="64" t="s">
        <v>174</v>
      </c>
      <c r="X162" s="70">
        <v>14.0</v>
      </c>
      <c r="Y162" s="70">
        <v>35.0</v>
      </c>
      <c r="Z162" s="70">
        <f t="shared" si="271"/>
        <v>21</v>
      </c>
      <c r="AA162" s="72">
        <f t="shared" si="272"/>
        <v>1.5</v>
      </c>
      <c r="AB162" s="70">
        <v>39.0</v>
      </c>
      <c r="AC162" s="70">
        <v>74.0</v>
      </c>
      <c r="AD162" s="70">
        <f t="shared" si="273"/>
        <v>35</v>
      </c>
      <c r="AE162" s="72">
        <f t="shared" si="274"/>
        <v>0.8974358974</v>
      </c>
      <c r="AF162" s="70">
        <v>77.0</v>
      </c>
      <c r="AG162" s="70">
        <v>91.0</v>
      </c>
      <c r="AH162" s="70">
        <f t="shared" si="275"/>
        <v>14</v>
      </c>
      <c r="AI162" s="72">
        <f t="shared" si="276"/>
        <v>0.1818181818</v>
      </c>
      <c r="AJ162" s="70">
        <v>38.0</v>
      </c>
      <c r="AK162" s="70">
        <v>68.0</v>
      </c>
      <c r="AL162" s="70">
        <f t="shared" si="277"/>
        <v>30</v>
      </c>
      <c r="AM162" s="72">
        <f t="shared" si="278"/>
        <v>0.7894736842</v>
      </c>
      <c r="AN162" s="70">
        <v>58.0</v>
      </c>
      <c r="AO162" s="70">
        <v>81.0</v>
      </c>
      <c r="AP162" s="70">
        <f t="shared" si="279"/>
        <v>23</v>
      </c>
      <c r="AQ162" s="72">
        <f t="shared" si="280"/>
        <v>0.3965517241</v>
      </c>
      <c r="AR162" s="70">
        <v>60.0</v>
      </c>
      <c r="AS162" s="70">
        <v>84.0</v>
      </c>
      <c r="AT162" s="70">
        <f t="shared" si="281"/>
        <v>24</v>
      </c>
      <c r="AU162" s="72">
        <f t="shared" si="282"/>
        <v>0.4</v>
      </c>
      <c r="AV162" s="70"/>
      <c r="AW162" s="70"/>
      <c r="AX162" s="70"/>
      <c r="AY162" s="70"/>
      <c r="AZ162" s="70"/>
      <c r="BA162" s="70"/>
      <c r="BB162" s="70"/>
      <c r="BC162" s="70">
        <v>35.6</v>
      </c>
      <c r="BD162" s="73">
        <v>0.919</v>
      </c>
      <c r="BE162" s="70">
        <v>0.68</v>
      </c>
      <c r="BF162" s="72">
        <v>0.96</v>
      </c>
      <c r="BG162" s="70">
        <v>5.61</v>
      </c>
      <c r="BH162" s="70">
        <v>1.82</v>
      </c>
      <c r="BI162" s="72">
        <v>0.88</v>
      </c>
      <c r="BJ162" s="70">
        <v>3.29</v>
      </c>
      <c r="BK162" s="75">
        <f>(BL162*100)/(100+36)</f>
        <v>1.044117647</v>
      </c>
      <c r="BL162" s="70">
        <v>1.42</v>
      </c>
      <c r="BM162" s="72">
        <v>0.36</v>
      </c>
      <c r="BN162" s="64">
        <f t="shared" si="270"/>
        <v>28.4</v>
      </c>
      <c r="BO162" s="64"/>
      <c r="BP162" s="64"/>
      <c r="BQ162" s="64"/>
      <c r="BR162" s="64"/>
      <c r="BS162" s="64" t="s">
        <v>252</v>
      </c>
      <c r="BT162" s="70">
        <v>1.0</v>
      </c>
      <c r="BU162" s="70">
        <v>2.0</v>
      </c>
      <c r="BV162" s="64" t="s">
        <v>253</v>
      </c>
      <c r="BW162" s="65"/>
      <c r="BX162" s="64"/>
      <c r="BY162" s="64" t="s">
        <v>269</v>
      </c>
      <c r="BZ162" s="64" t="s">
        <v>1388</v>
      </c>
      <c r="CA162" s="64" t="s">
        <v>1389</v>
      </c>
      <c r="CB162" s="66" t="s">
        <v>271</v>
      </c>
      <c r="CC162" s="66" t="s">
        <v>255</v>
      </c>
    </row>
    <row r="163" ht="15.75" customHeight="1">
      <c r="A163" s="67">
        <v>2022.0</v>
      </c>
      <c r="B163" s="64" t="s">
        <v>726</v>
      </c>
      <c r="C163" s="64" t="s">
        <v>727</v>
      </c>
      <c r="D163" s="64"/>
      <c r="E163" s="64" t="s">
        <v>728</v>
      </c>
      <c r="F163" s="64" t="s">
        <v>729</v>
      </c>
      <c r="G163" s="64" t="s">
        <v>729</v>
      </c>
      <c r="H163" s="64" t="s">
        <v>1390</v>
      </c>
      <c r="I163" s="64" t="s">
        <v>1390</v>
      </c>
      <c r="J163" s="64" t="s">
        <v>1391</v>
      </c>
      <c r="K163" s="64" t="s">
        <v>246</v>
      </c>
      <c r="L163" s="64"/>
      <c r="M163" s="64" t="s">
        <v>1392</v>
      </c>
      <c r="N163" s="64" t="s">
        <v>1208</v>
      </c>
      <c r="O163" s="64" t="s">
        <v>395</v>
      </c>
      <c r="P163" s="70">
        <v>22.0</v>
      </c>
      <c r="Q163" s="64"/>
      <c r="R163" s="64"/>
      <c r="S163" s="64" t="s">
        <v>1393</v>
      </c>
      <c r="T163" s="64"/>
      <c r="U163" s="64"/>
      <c r="V163" s="71" t="s">
        <v>1394</v>
      </c>
      <c r="W163" s="64" t="s">
        <v>174</v>
      </c>
      <c r="X163" s="70">
        <v>41.0</v>
      </c>
      <c r="Y163" s="70">
        <v>63.0</v>
      </c>
      <c r="Z163" s="70">
        <f t="shared" si="271"/>
        <v>22</v>
      </c>
      <c r="AA163" s="72">
        <f t="shared" si="272"/>
        <v>0.5365853659</v>
      </c>
      <c r="AB163" s="70">
        <v>91.0</v>
      </c>
      <c r="AC163" s="70">
        <v>100.0</v>
      </c>
      <c r="AD163" s="70">
        <f t="shared" si="273"/>
        <v>9</v>
      </c>
      <c r="AE163" s="72">
        <f t="shared" si="274"/>
        <v>0.0989010989</v>
      </c>
      <c r="AF163" s="70"/>
      <c r="AG163" s="70"/>
      <c r="AH163" s="70"/>
      <c r="AI163" s="72"/>
      <c r="AJ163" s="70">
        <v>44.0</v>
      </c>
      <c r="AK163" s="70">
        <v>63.0</v>
      </c>
      <c r="AL163" s="70">
        <f t="shared" si="277"/>
        <v>19</v>
      </c>
      <c r="AM163" s="72">
        <f t="shared" si="278"/>
        <v>0.4318181818</v>
      </c>
      <c r="AN163" s="70">
        <v>66.0</v>
      </c>
      <c r="AO163" s="70">
        <v>77.0</v>
      </c>
      <c r="AP163" s="70">
        <f t="shared" si="279"/>
        <v>11</v>
      </c>
      <c r="AQ163" s="72">
        <f t="shared" si="280"/>
        <v>0.1666666667</v>
      </c>
      <c r="AR163" s="70">
        <v>62.0</v>
      </c>
      <c r="AS163" s="70">
        <v>72.0</v>
      </c>
      <c r="AT163" s="70">
        <f t="shared" si="281"/>
        <v>10</v>
      </c>
      <c r="AU163" s="72">
        <f t="shared" si="282"/>
        <v>0.1612903226</v>
      </c>
      <c r="AV163" s="70"/>
      <c r="AW163" s="70"/>
      <c r="AX163" s="70"/>
      <c r="AY163" s="70"/>
      <c r="AZ163" s="70"/>
      <c r="BA163" s="70"/>
      <c r="BB163" s="70"/>
      <c r="BC163" s="70">
        <v>0.0</v>
      </c>
      <c r="BD163" s="73">
        <v>0.0</v>
      </c>
      <c r="BE163" s="70">
        <v>0.65</v>
      </c>
      <c r="BF163" s="72">
        <v>0.94</v>
      </c>
      <c r="BG163" s="70">
        <v>5.11</v>
      </c>
      <c r="BH163" s="70">
        <v>1.81</v>
      </c>
      <c r="BI163" s="72">
        <v>0.87</v>
      </c>
      <c r="BJ163" s="70">
        <v>3.22</v>
      </c>
      <c r="BK163" s="75">
        <f>(BL163*100)/(100+40)</f>
        <v>1.428571429</v>
      </c>
      <c r="BL163" s="70">
        <v>2.0</v>
      </c>
      <c r="BM163" s="72">
        <v>0.4</v>
      </c>
      <c r="BN163" s="64">
        <f t="shared" si="270"/>
        <v>44</v>
      </c>
      <c r="BO163" s="64"/>
      <c r="BP163" s="64"/>
      <c r="BQ163" s="64"/>
      <c r="BR163" s="64"/>
      <c r="BS163" s="64" t="s">
        <v>281</v>
      </c>
      <c r="BT163" s="70">
        <v>1.0</v>
      </c>
      <c r="BU163" s="70">
        <v>4.0</v>
      </c>
      <c r="BV163" s="64" t="s">
        <v>253</v>
      </c>
      <c r="BW163" s="65"/>
      <c r="BX163" s="64"/>
      <c r="BY163" s="64" t="s">
        <v>428</v>
      </c>
      <c r="BZ163" s="64" t="s">
        <v>1395</v>
      </c>
      <c r="CA163" s="64" t="s">
        <v>1396</v>
      </c>
      <c r="CB163" s="66" t="s">
        <v>271</v>
      </c>
      <c r="CC163" s="66" t="s">
        <v>255</v>
      </c>
    </row>
    <row r="164" ht="15.75" customHeight="1">
      <c r="A164" s="67">
        <v>2022.0</v>
      </c>
      <c r="B164" s="64" t="s">
        <v>503</v>
      </c>
      <c r="C164" s="64" t="s">
        <v>504</v>
      </c>
      <c r="D164" s="64"/>
      <c r="E164" s="64" t="s">
        <v>505</v>
      </c>
      <c r="F164" s="64" t="s">
        <v>506</v>
      </c>
      <c r="G164" s="64" t="s">
        <v>561</v>
      </c>
      <c r="H164" s="64" t="s">
        <v>562</v>
      </c>
      <c r="I164" s="64" t="s">
        <v>562</v>
      </c>
      <c r="J164" s="64" t="s">
        <v>1397</v>
      </c>
      <c r="K164" s="64" t="s">
        <v>246</v>
      </c>
      <c r="L164" s="64"/>
      <c r="M164" s="64" t="s">
        <v>1398</v>
      </c>
      <c r="N164" s="64" t="s">
        <v>511</v>
      </c>
      <c r="O164" s="64" t="s">
        <v>395</v>
      </c>
      <c r="P164" s="70">
        <v>64.0</v>
      </c>
      <c r="Q164" s="64"/>
      <c r="R164" s="64"/>
      <c r="S164" s="64" t="s">
        <v>1201</v>
      </c>
      <c r="T164" s="76" t="s">
        <v>1399</v>
      </c>
      <c r="U164" s="79" t="s">
        <v>174</v>
      </c>
      <c r="V164" s="76" t="s">
        <v>1400</v>
      </c>
      <c r="W164" s="79" t="s">
        <v>174</v>
      </c>
      <c r="X164" s="70">
        <v>67.0</v>
      </c>
      <c r="Y164" s="70">
        <v>70.0</v>
      </c>
      <c r="Z164" s="70">
        <f t="shared" si="271"/>
        <v>3</v>
      </c>
      <c r="AA164" s="72">
        <f t="shared" si="272"/>
        <v>0.0447761194</v>
      </c>
      <c r="AB164" s="70">
        <v>95.0</v>
      </c>
      <c r="AC164" s="70">
        <v>99.0</v>
      </c>
      <c r="AD164" s="70">
        <f t="shared" si="273"/>
        <v>4</v>
      </c>
      <c r="AE164" s="72">
        <f t="shared" si="274"/>
        <v>0.04210526316</v>
      </c>
      <c r="AF164" s="70"/>
      <c r="AG164" s="70"/>
      <c r="AH164" s="70"/>
      <c r="AI164" s="72"/>
      <c r="AJ164" s="70">
        <v>30.0</v>
      </c>
      <c r="AK164" s="70">
        <v>38.0</v>
      </c>
      <c r="AL164" s="70">
        <f t="shared" si="277"/>
        <v>8</v>
      </c>
      <c r="AM164" s="72">
        <f t="shared" si="278"/>
        <v>0.2666666667</v>
      </c>
      <c r="AN164" s="70">
        <v>75.0</v>
      </c>
      <c r="AO164" s="70">
        <v>78.0</v>
      </c>
      <c r="AP164" s="70">
        <f t="shared" si="279"/>
        <v>3</v>
      </c>
      <c r="AQ164" s="72">
        <f t="shared" si="280"/>
        <v>0.04</v>
      </c>
      <c r="AR164" s="70">
        <v>76.0</v>
      </c>
      <c r="AS164" s="70">
        <v>77.0</v>
      </c>
      <c r="AT164" s="70">
        <f t="shared" si="281"/>
        <v>1</v>
      </c>
      <c r="AU164" s="72">
        <f t="shared" si="282"/>
        <v>0.01315789474</v>
      </c>
      <c r="AV164" s="70"/>
      <c r="AW164" s="70"/>
      <c r="AX164" s="70"/>
      <c r="AY164" s="70"/>
      <c r="AZ164" s="70"/>
      <c r="BA164" s="70"/>
      <c r="BB164" s="70"/>
      <c r="BC164" s="70">
        <v>48.7</v>
      </c>
      <c r="BD164" s="73">
        <v>0.903</v>
      </c>
      <c r="BE164" s="70">
        <v>1.08</v>
      </c>
      <c r="BF164" s="72">
        <v>0.94</v>
      </c>
      <c r="BG164" s="70">
        <v>6.09</v>
      </c>
      <c r="BH164" s="70">
        <v>1.6</v>
      </c>
      <c r="BI164" s="72">
        <v>0.87</v>
      </c>
      <c r="BJ164" s="70">
        <v>3.29</v>
      </c>
      <c r="BK164" s="75">
        <f>(BL164*100)/(100+29)</f>
        <v>1.410852713</v>
      </c>
      <c r="BL164" s="70">
        <v>1.82</v>
      </c>
      <c r="BM164" s="72">
        <v>0.29</v>
      </c>
      <c r="BN164" s="64">
        <f t="shared" si="270"/>
        <v>116.48</v>
      </c>
      <c r="BO164" s="64"/>
      <c r="BP164" s="64"/>
      <c r="BQ164" s="64"/>
      <c r="BR164" s="64"/>
      <c r="BS164" s="64" t="s">
        <v>317</v>
      </c>
      <c r="BT164" s="70">
        <v>1.0</v>
      </c>
      <c r="BU164" s="70">
        <v>5.0</v>
      </c>
      <c r="BV164" s="64" t="s">
        <v>253</v>
      </c>
      <c r="BW164" s="65"/>
      <c r="BX164" s="64"/>
      <c r="BY164" s="64" t="s">
        <v>269</v>
      </c>
      <c r="BZ164" s="64" t="s">
        <v>1204</v>
      </c>
      <c r="CA164" s="66" t="s">
        <v>1205</v>
      </c>
      <c r="CB164" s="66" t="s">
        <v>271</v>
      </c>
      <c r="CC164" s="66" t="s">
        <v>255</v>
      </c>
    </row>
    <row r="165" ht="15.75" customHeight="1">
      <c r="A165" s="67">
        <v>2022.0</v>
      </c>
      <c r="B165" s="64" t="s">
        <v>726</v>
      </c>
      <c r="C165" s="64" t="s">
        <v>737</v>
      </c>
      <c r="D165" s="64"/>
      <c r="E165" s="64" t="s">
        <v>1313</v>
      </c>
      <c r="F165" s="64" t="s">
        <v>1401</v>
      </c>
      <c r="G165" s="64" t="s">
        <v>1402</v>
      </c>
      <c r="H165" s="64" t="s">
        <v>1403</v>
      </c>
      <c r="I165" s="64" t="s">
        <v>1403</v>
      </c>
      <c r="J165" s="64" t="s">
        <v>1404</v>
      </c>
      <c r="K165" s="64" t="s">
        <v>246</v>
      </c>
      <c r="L165" s="64"/>
      <c r="M165" s="64" t="s">
        <v>1405</v>
      </c>
      <c r="N165" s="64" t="s">
        <v>1406</v>
      </c>
      <c r="O165" s="64" t="s">
        <v>395</v>
      </c>
      <c r="P165" s="70">
        <v>51.0</v>
      </c>
      <c r="Q165" s="64"/>
      <c r="R165" s="64"/>
      <c r="S165" s="64" t="s">
        <v>1407</v>
      </c>
      <c r="T165" s="71" t="s">
        <v>1408</v>
      </c>
      <c r="U165" s="64" t="s">
        <v>174</v>
      </c>
      <c r="V165" s="71" t="s">
        <v>1409</v>
      </c>
      <c r="W165" s="64" t="s">
        <v>174</v>
      </c>
      <c r="X165" s="70">
        <v>27.0</v>
      </c>
      <c r="Y165" s="70">
        <v>57.0</v>
      </c>
      <c r="Z165" s="70">
        <f t="shared" si="271"/>
        <v>30</v>
      </c>
      <c r="AA165" s="72">
        <f t="shared" si="272"/>
        <v>1.111111111</v>
      </c>
      <c r="AB165" s="70">
        <v>59.0</v>
      </c>
      <c r="AC165" s="70">
        <v>83.0</v>
      </c>
      <c r="AD165" s="70">
        <f t="shared" si="273"/>
        <v>24</v>
      </c>
      <c r="AE165" s="72">
        <f t="shared" si="274"/>
        <v>0.406779661</v>
      </c>
      <c r="AF165" s="70">
        <v>73.0</v>
      </c>
      <c r="AG165" s="70">
        <v>90.0</v>
      </c>
      <c r="AH165" s="70">
        <f>AG165-AF165</f>
        <v>17</v>
      </c>
      <c r="AI165" s="72">
        <f>(AG165-AF165)/AF165</f>
        <v>0.2328767123</v>
      </c>
      <c r="AJ165" s="70">
        <v>11.0</v>
      </c>
      <c r="AK165" s="70">
        <v>33.0</v>
      </c>
      <c r="AL165" s="70">
        <f t="shared" si="277"/>
        <v>22</v>
      </c>
      <c r="AM165" s="72">
        <f t="shared" si="278"/>
        <v>2</v>
      </c>
      <c r="AN165" s="70">
        <v>50.0</v>
      </c>
      <c r="AO165" s="70">
        <v>67.0</v>
      </c>
      <c r="AP165" s="70">
        <f t="shared" si="279"/>
        <v>17</v>
      </c>
      <c r="AQ165" s="72">
        <f t="shared" si="280"/>
        <v>0.34</v>
      </c>
      <c r="AR165" s="70">
        <v>51.0</v>
      </c>
      <c r="AS165" s="70">
        <v>71.0</v>
      </c>
      <c r="AT165" s="70">
        <f t="shared" si="281"/>
        <v>20</v>
      </c>
      <c r="AU165" s="72">
        <f t="shared" si="282"/>
        <v>0.3921568627</v>
      </c>
      <c r="AV165" s="70"/>
      <c r="AW165" s="70"/>
      <c r="AX165" s="70"/>
      <c r="AY165" s="70"/>
      <c r="AZ165" s="70"/>
      <c r="BA165" s="70"/>
      <c r="BB165" s="70"/>
      <c r="BC165" s="70">
        <v>46.7</v>
      </c>
      <c r="BD165" s="73">
        <v>0.917</v>
      </c>
      <c r="BE165" s="70">
        <v>0.76</v>
      </c>
      <c r="BF165" s="72">
        <v>0.95</v>
      </c>
      <c r="BG165" s="70">
        <v>5.84</v>
      </c>
      <c r="BH165" s="70">
        <v>2.71</v>
      </c>
      <c r="BI165" s="72">
        <v>0.88</v>
      </c>
      <c r="BJ165" s="70">
        <v>5.69</v>
      </c>
      <c r="BK165" s="75">
        <f>(BL165*100)/(100+40)</f>
        <v>1.428571429</v>
      </c>
      <c r="BL165" s="70">
        <v>2.0</v>
      </c>
      <c r="BM165" s="72">
        <v>0.4</v>
      </c>
      <c r="BN165" s="64">
        <f t="shared" si="270"/>
        <v>102</v>
      </c>
      <c r="BO165" s="64"/>
      <c r="BP165" s="64"/>
      <c r="BQ165" s="64"/>
      <c r="BR165" s="64"/>
      <c r="BS165" s="64" t="s">
        <v>268</v>
      </c>
      <c r="BT165" s="70">
        <v>3.0</v>
      </c>
      <c r="BU165" s="70">
        <v>3.0</v>
      </c>
      <c r="BV165" s="64" t="s">
        <v>253</v>
      </c>
      <c r="BW165" s="65"/>
      <c r="BX165" s="64"/>
      <c r="BY165" s="64" t="s">
        <v>269</v>
      </c>
      <c r="BZ165" s="64" t="s">
        <v>1410</v>
      </c>
      <c r="CA165" s="66" t="s">
        <v>1411</v>
      </c>
      <c r="CB165" s="66" t="s">
        <v>271</v>
      </c>
      <c r="CC165" s="66" t="s">
        <v>255</v>
      </c>
    </row>
    <row r="166" ht="15.75" customHeight="1">
      <c r="A166" s="67">
        <v>2022.0</v>
      </c>
      <c r="B166" s="64" t="s">
        <v>726</v>
      </c>
      <c r="C166" s="64" t="s">
        <v>737</v>
      </c>
      <c r="D166" s="64"/>
      <c r="E166" s="64" t="s">
        <v>738</v>
      </c>
      <c r="F166" s="64" t="s">
        <v>815</v>
      </c>
      <c r="G166" s="64" t="s">
        <v>815</v>
      </c>
      <c r="H166" s="64" t="s">
        <v>816</v>
      </c>
      <c r="I166" s="64" t="s">
        <v>816</v>
      </c>
      <c r="J166" s="64" t="s">
        <v>1412</v>
      </c>
      <c r="K166" s="64" t="s">
        <v>246</v>
      </c>
      <c r="L166" s="64"/>
      <c r="M166" s="64" t="s">
        <v>1413</v>
      </c>
      <c r="N166" s="64" t="s">
        <v>819</v>
      </c>
      <c r="O166" s="64" t="s">
        <v>395</v>
      </c>
      <c r="P166" s="70">
        <v>10.0</v>
      </c>
      <c r="Q166" s="64"/>
      <c r="R166" s="64"/>
      <c r="S166" s="64" t="s">
        <v>1414</v>
      </c>
      <c r="T166" s="64"/>
      <c r="U166" s="64"/>
      <c r="V166" s="71" t="s">
        <v>1415</v>
      </c>
      <c r="W166" s="64" t="s">
        <v>174</v>
      </c>
      <c r="X166" s="70"/>
      <c r="Y166" s="70"/>
      <c r="Z166" s="70"/>
      <c r="AA166" s="72"/>
      <c r="AB166" s="70"/>
      <c r="AC166" s="70"/>
      <c r="AD166" s="70"/>
      <c r="AE166" s="72"/>
      <c r="AF166" s="70"/>
      <c r="AG166" s="70"/>
      <c r="AH166" s="70"/>
      <c r="AI166" s="72"/>
      <c r="AJ166" s="70"/>
      <c r="AK166" s="70"/>
      <c r="AL166" s="70"/>
      <c r="AM166" s="72"/>
      <c r="AN166" s="70"/>
      <c r="AO166" s="70"/>
      <c r="AP166" s="70"/>
      <c r="AQ166" s="72"/>
      <c r="AR166" s="70"/>
      <c r="AS166" s="70"/>
      <c r="AT166" s="70"/>
      <c r="AU166" s="72"/>
      <c r="AV166" s="70"/>
      <c r="AW166" s="70"/>
      <c r="AX166" s="70"/>
      <c r="AY166" s="70"/>
      <c r="AZ166" s="70"/>
      <c r="BA166" s="70"/>
      <c r="BB166" s="70"/>
      <c r="BC166" s="70">
        <v>48.9</v>
      </c>
      <c r="BD166" s="73">
        <v>0.916</v>
      </c>
      <c r="BE166" s="70">
        <v>0.54</v>
      </c>
      <c r="BF166" s="72">
        <v>0.95</v>
      </c>
      <c r="BG166" s="70">
        <v>5.45</v>
      </c>
      <c r="BH166" s="70">
        <v>1.59</v>
      </c>
      <c r="BI166" s="72">
        <v>0.88</v>
      </c>
      <c r="BJ166" s="70">
        <v>3.28</v>
      </c>
      <c r="BK166" s="75">
        <f>(BL166*100)/(100+34)</f>
        <v>1.917910448</v>
      </c>
      <c r="BL166" s="70">
        <v>2.57</v>
      </c>
      <c r="BM166" s="72">
        <v>0.34</v>
      </c>
      <c r="BN166" s="64">
        <f t="shared" si="270"/>
        <v>25.7</v>
      </c>
      <c r="BO166" s="64"/>
      <c r="BP166" s="64"/>
      <c r="BQ166" s="64"/>
      <c r="BR166" s="64"/>
      <c r="BS166" s="64" t="s">
        <v>760</v>
      </c>
      <c r="BT166" s="70">
        <v>1.0</v>
      </c>
      <c r="BU166" s="70">
        <v>4.0</v>
      </c>
      <c r="BV166" s="64" t="s">
        <v>253</v>
      </c>
      <c r="BW166" s="65"/>
      <c r="BX166" s="64"/>
      <c r="BY166" s="64" t="s">
        <v>254</v>
      </c>
      <c r="BZ166" s="64" t="s">
        <v>254</v>
      </c>
      <c r="CA166" s="64" t="s">
        <v>254</v>
      </c>
      <c r="CB166" s="66" t="s">
        <v>254</v>
      </c>
      <c r="CC166" s="66" t="s">
        <v>255</v>
      </c>
    </row>
    <row r="167" ht="15.75" customHeight="1">
      <c r="A167" s="67">
        <v>2022.0</v>
      </c>
      <c r="B167" s="64" t="s">
        <v>239</v>
      </c>
      <c r="C167" s="64" t="s">
        <v>1416</v>
      </c>
      <c r="D167" s="64"/>
      <c r="E167" s="64" t="s">
        <v>1416</v>
      </c>
      <c r="F167" s="64" t="s">
        <v>1417</v>
      </c>
      <c r="G167" s="64" t="s">
        <v>1418</v>
      </c>
      <c r="H167" s="64" t="s">
        <v>1419</v>
      </c>
      <c r="I167" s="64" t="s">
        <v>1419</v>
      </c>
      <c r="J167" s="64" t="s">
        <v>1420</v>
      </c>
      <c r="K167" s="64" t="s">
        <v>246</v>
      </c>
      <c r="L167" s="64"/>
      <c r="M167" s="64" t="s">
        <v>1421</v>
      </c>
      <c r="N167" s="64" t="s">
        <v>1422</v>
      </c>
      <c r="O167" s="64" t="s">
        <v>395</v>
      </c>
      <c r="P167" s="70">
        <v>10.0</v>
      </c>
      <c r="Q167" s="64"/>
      <c r="R167" s="64"/>
      <c r="S167" s="64" t="s">
        <v>1423</v>
      </c>
      <c r="T167" s="64"/>
      <c r="U167" s="64"/>
      <c r="V167" s="71" t="s">
        <v>1424</v>
      </c>
      <c r="W167" s="64" t="s">
        <v>174</v>
      </c>
      <c r="X167" s="70"/>
      <c r="Y167" s="70"/>
      <c r="Z167" s="70"/>
      <c r="AA167" s="72"/>
      <c r="AB167" s="70"/>
      <c r="AC167" s="70"/>
      <c r="AD167" s="70"/>
      <c r="AE167" s="72"/>
      <c r="AF167" s="70"/>
      <c r="AG167" s="70"/>
      <c r="AH167" s="70"/>
      <c r="AI167" s="72"/>
      <c r="AJ167" s="70"/>
      <c r="AK167" s="70"/>
      <c r="AL167" s="70"/>
      <c r="AM167" s="72"/>
      <c r="AN167" s="70"/>
      <c r="AO167" s="70"/>
      <c r="AP167" s="70"/>
      <c r="AQ167" s="72"/>
      <c r="AR167" s="70"/>
      <c r="AS167" s="70"/>
      <c r="AT167" s="70"/>
      <c r="AU167" s="72"/>
      <c r="AV167" s="70"/>
      <c r="AW167" s="70"/>
      <c r="AX167" s="70"/>
      <c r="AY167" s="70"/>
      <c r="AZ167" s="70"/>
      <c r="BA167" s="70"/>
      <c r="BB167" s="70"/>
      <c r="BC167" s="70">
        <v>43.2</v>
      </c>
      <c r="BD167" s="73">
        <v>0.822</v>
      </c>
      <c r="BE167" s="70">
        <v>0.54</v>
      </c>
      <c r="BF167" s="72">
        <v>0.95</v>
      </c>
      <c r="BG167" s="70">
        <v>5.28</v>
      </c>
      <c r="BH167" s="70">
        <v>1.77</v>
      </c>
      <c r="BI167" s="72">
        <v>0.88</v>
      </c>
      <c r="BJ167" s="70">
        <v>3.27</v>
      </c>
      <c r="BK167" s="75">
        <f>(BL167*100)/(100+20)</f>
        <v>1.9</v>
      </c>
      <c r="BL167" s="70">
        <v>2.28</v>
      </c>
      <c r="BM167" s="72">
        <v>0.2</v>
      </c>
      <c r="BN167" s="64">
        <f t="shared" si="270"/>
        <v>22.8</v>
      </c>
      <c r="BO167" s="64"/>
      <c r="BP167" s="64"/>
      <c r="BQ167" s="64"/>
      <c r="BR167" s="64"/>
      <c r="BS167" s="64" t="s">
        <v>268</v>
      </c>
      <c r="BT167" s="70">
        <v>1.0</v>
      </c>
      <c r="BU167" s="70">
        <v>1.0</v>
      </c>
      <c r="BV167" s="64" t="s">
        <v>361</v>
      </c>
      <c r="BW167" s="65"/>
      <c r="BX167" s="64"/>
      <c r="BY167" s="64" t="s">
        <v>254</v>
      </c>
      <c r="BZ167" s="64" t="s">
        <v>254</v>
      </c>
      <c r="CA167" s="64" t="s">
        <v>254</v>
      </c>
      <c r="CB167" s="66" t="s">
        <v>254</v>
      </c>
      <c r="CC167" s="66" t="s">
        <v>255</v>
      </c>
    </row>
    <row r="168" ht="15.75" customHeight="1">
      <c r="A168" s="67">
        <v>2022.0</v>
      </c>
      <c r="B168" s="64" t="s">
        <v>503</v>
      </c>
      <c r="C168" s="64" t="s">
        <v>1425</v>
      </c>
      <c r="D168" s="64"/>
      <c r="E168" s="64" t="s">
        <v>1426</v>
      </c>
      <c r="F168" s="64" t="s">
        <v>1427</v>
      </c>
      <c r="G168" s="64" t="s">
        <v>1428</v>
      </c>
      <c r="H168" s="64" t="s">
        <v>1429</v>
      </c>
      <c r="I168" s="64" t="s">
        <v>1429</v>
      </c>
      <c r="J168" s="64" t="s">
        <v>1430</v>
      </c>
      <c r="K168" s="64" t="s">
        <v>246</v>
      </c>
      <c r="L168" s="64"/>
      <c r="M168" s="64" t="s">
        <v>1431</v>
      </c>
      <c r="N168" s="64" t="s">
        <v>1432</v>
      </c>
      <c r="O168" s="68" t="s">
        <v>376</v>
      </c>
      <c r="P168" s="70">
        <v>32.0</v>
      </c>
      <c r="Q168" s="64"/>
      <c r="R168" s="64"/>
      <c r="S168" s="64" t="s">
        <v>1433</v>
      </c>
      <c r="T168" s="71" t="s">
        <v>1434</v>
      </c>
      <c r="U168" s="64" t="s">
        <v>174</v>
      </c>
      <c r="V168" s="71" t="s">
        <v>1435</v>
      </c>
      <c r="W168" s="64" t="s">
        <v>174</v>
      </c>
      <c r="X168" s="70">
        <v>18.0</v>
      </c>
      <c r="Y168" s="70">
        <v>37.0</v>
      </c>
      <c r="Z168" s="70">
        <f t="shared" ref="Z168:Z172" si="283">Y168-X168</f>
        <v>19</v>
      </c>
      <c r="AA168" s="72">
        <f t="shared" ref="AA168:AA172" si="284">(Y168-X168)/X168</f>
        <v>1.055555556</v>
      </c>
      <c r="AB168" s="70">
        <v>51.0</v>
      </c>
      <c r="AC168" s="70">
        <v>66.0</v>
      </c>
      <c r="AD168" s="70">
        <f t="shared" ref="AD168:AD172" si="285">AC168-AB168</f>
        <v>15</v>
      </c>
      <c r="AE168" s="72">
        <f t="shared" ref="AE168:AE172" si="286">(AC168-AB168)/AB168</f>
        <v>0.2941176471</v>
      </c>
      <c r="AF168" s="70">
        <v>93.0</v>
      </c>
      <c r="AG168" s="70">
        <v>93.0</v>
      </c>
      <c r="AH168" s="70">
        <f t="shared" ref="AH168:AH172" si="287">AG168-AF168</f>
        <v>0</v>
      </c>
      <c r="AI168" s="72">
        <f t="shared" ref="AI168:AI172" si="288">(AG168-AF168)/AF168</f>
        <v>0</v>
      </c>
      <c r="AJ168" s="70">
        <v>36.0</v>
      </c>
      <c r="AK168" s="70">
        <v>48.0</v>
      </c>
      <c r="AL168" s="70">
        <f t="shared" ref="AL168:AL172" si="289">AK168-AJ168</f>
        <v>12</v>
      </c>
      <c r="AM168" s="72">
        <f t="shared" ref="AM168:AM172" si="290">(AK168-AJ168)/AJ168</f>
        <v>0.3333333333</v>
      </c>
      <c r="AN168" s="70">
        <v>81.0</v>
      </c>
      <c r="AO168" s="70">
        <v>81.0</v>
      </c>
      <c r="AP168" s="70">
        <f t="shared" ref="AP168:AP172" si="291">AO168-AN168</f>
        <v>0</v>
      </c>
      <c r="AQ168" s="72">
        <f t="shared" ref="AQ168:AQ172" si="292">(AO168-AN168)/AN168</f>
        <v>0</v>
      </c>
      <c r="AR168" s="70">
        <v>77.0</v>
      </c>
      <c r="AS168" s="70">
        <v>78.0</v>
      </c>
      <c r="AT168" s="70">
        <f t="shared" ref="AT168:AT172" si="293">AS168-AR168</f>
        <v>1</v>
      </c>
      <c r="AU168" s="72">
        <f t="shared" ref="AU168:AU172" si="294">(AS168-AR168)/AR168</f>
        <v>0.01298701299</v>
      </c>
      <c r="AV168" s="70"/>
      <c r="AW168" s="70"/>
      <c r="AX168" s="70"/>
      <c r="AY168" s="70"/>
      <c r="AZ168" s="70"/>
      <c r="BA168" s="70"/>
      <c r="BB168" s="70"/>
      <c r="BC168" s="70">
        <v>33.5</v>
      </c>
      <c r="BD168" s="73">
        <v>0.911</v>
      </c>
      <c r="BE168" s="70">
        <v>0.8</v>
      </c>
      <c r="BF168" s="72">
        <v>0.94</v>
      </c>
      <c r="BG168" s="70">
        <v>5.32</v>
      </c>
      <c r="BH168" s="70">
        <v>2.13</v>
      </c>
      <c r="BI168" s="72">
        <v>0.88</v>
      </c>
      <c r="BJ168" s="70">
        <v>3.06</v>
      </c>
      <c r="BK168" s="75">
        <f>(BL168*100)/(100+42)</f>
        <v>2.690140845</v>
      </c>
      <c r="BL168" s="70">
        <v>3.82</v>
      </c>
      <c r="BM168" s="72">
        <v>0.42</v>
      </c>
      <c r="BN168" s="64">
        <f t="shared" si="270"/>
        <v>122.24</v>
      </c>
      <c r="BO168" s="64"/>
      <c r="BP168" s="64"/>
      <c r="BQ168" s="64"/>
      <c r="BR168" s="64"/>
      <c r="BS168" s="64" t="s">
        <v>268</v>
      </c>
      <c r="BT168" s="70">
        <v>1.0</v>
      </c>
      <c r="BU168" s="70">
        <v>2.0</v>
      </c>
      <c r="BV168" s="64" t="s">
        <v>253</v>
      </c>
      <c r="BW168" s="65"/>
      <c r="BX168" s="64"/>
      <c r="BY168" s="64" t="s">
        <v>269</v>
      </c>
      <c r="BZ168" s="64" t="s">
        <v>1436</v>
      </c>
      <c r="CA168" s="64" t="s">
        <v>1437</v>
      </c>
      <c r="CB168" s="66" t="s">
        <v>271</v>
      </c>
      <c r="CC168" s="66" t="s">
        <v>255</v>
      </c>
    </row>
    <row r="169" ht="15.75" customHeight="1">
      <c r="A169" s="67">
        <v>2022.0</v>
      </c>
      <c r="B169" s="64" t="s">
        <v>256</v>
      </c>
      <c r="C169" s="64" t="s">
        <v>1438</v>
      </c>
      <c r="D169" s="64"/>
      <c r="E169" s="64" t="s">
        <v>1439</v>
      </c>
      <c r="F169" s="64" t="s">
        <v>1440</v>
      </c>
      <c r="G169" s="64" t="s">
        <v>1441</v>
      </c>
      <c r="H169" s="64" t="s">
        <v>1442</v>
      </c>
      <c r="I169" s="64" t="s">
        <v>1442</v>
      </c>
      <c r="J169" s="64" t="s">
        <v>1443</v>
      </c>
      <c r="K169" s="64" t="s">
        <v>246</v>
      </c>
      <c r="L169" s="64"/>
      <c r="M169" s="64" t="s">
        <v>1444</v>
      </c>
      <c r="N169" s="69" t="s">
        <v>1445</v>
      </c>
      <c r="O169" s="68" t="s">
        <v>376</v>
      </c>
      <c r="P169" s="70">
        <v>19.0</v>
      </c>
      <c r="Q169" s="64"/>
      <c r="R169" s="64"/>
      <c r="S169" s="64" t="s">
        <v>1446</v>
      </c>
      <c r="T169" s="71" t="s">
        <v>1447</v>
      </c>
      <c r="U169" s="64" t="s">
        <v>174</v>
      </c>
      <c r="V169" s="71" t="s">
        <v>1448</v>
      </c>
      <c r="W169" s="64" t="s">
        <v>174</v>
      </c>
      <c r="X169" s="70">
        <v>37.0</v>
      </c>
      <c r="Y169" s="70">
        <v>46.0</v>
      </c>
      <c r="Z169" s="70">
        <f t="shared" si="283"/>
        <v>9</v>
      </c>
      <c r="AA169" s="72">
        <f t="shared" si="284"/>
        <v>0.2432432432</v>
      </c>
      <c r="AB169" s="70">
        <v>75.0</v>
      </c>
      <c r="AC169" s="70">
        <v>99.0</v>
      </c>
      <c r="AD169" s="70">
        <f t="shared" si="285"/>
        <v>24</v>
      </c>
      <c r="AE169" s="72">
        <f t="shared" si="286"/>
        <v>0.32</v>
      </c>
      <c r="AF169" s="70">
        <v>98.0</v>
      </c>
      <c r="AG169" s="70">
        <v>100.0</v>
      </c>
      <c r="AH169" s="70">
        <f t="shared" si="287"/>
        <v>2</v>
      </c>
      <c r="AI169" s="72">
        <f t="shared" si="288"/>
        <v>0.02040816327</v>
      </c>
      <c r="AJ169" s="70">
        <v>42.0</v>
      </c>
      <c r="AK169" s="70">
        <v>62.0</v>
      </c>
      <c r="AL169" s="70">
        <f t="shared" si="289"/>
        <v>20</v>
      </c>
      <c r="AM169" s="72">
        <f t="shared" si="290"/>
        <v>0.4761904762</v>
      </c>
      <c r="AN169" s="70">
        <v>77.0</v>
      </c>
      <c r="AO169" s="70">
        <v>85.0</v>
      </c>
      <c r="AP169" s="70">
        <f t="shared" si="291"/>
        <v>8</v>
      </c>
      <c r="AQ169" s="72">
        <f t="shared" si="292"/>
        <v>0.1038961039</v>
      </c>
      <c r="AR169" s="70">
        <v>79.0</v>
      </c>
      <c r="AS169" s="70">
        <v>82.0</v>
      </c>
      <c r="AT169" s="70">
        <f t="shared" si="293"/>
        <v>3</v>
      </c>
      <c r="AU169" s="72">
        <f t="shared" si="294"/>
        <v>0.03797468354</v>
      </c>
      <c r="AV169" s="70"/>
      <c r="AW169" s="70"/>
      <c r="AX169" s="70"/>
      <c r="AY169" s="70"/>
      <c r="AZ169" s="70"/>
      <c r="BA169" s="70"/>
      <c r="BB169" s="70"/>
      <c r="BC169" s="70"/>
      <c r="BD169" s="70"/>
      <c r="BE169" s="70">
        <v>0.72</v>
      </c>
      <c r="BF169" s="72">
        <v>0.95</v>
      </c>
      <c r="BG169" s="70">
        <v>5.31</v>
      </c>
      <c r="BH169" s="70">
        <v>2.05</v>
      </c>
      <c r="BI169" s="72">
        <v>0.87</v>
      </c>
      <c r="BJ169" s="70">
        <v>3.12</v>
      </c>
      <c r="BK169" s="92">
        <f>(BL169*100)/(100+20)</f>
        <v>5.875</v>
      </c>
      <c r="BL169" s="70">
        <v>7.05</v>
      </c>
      <c r="BM169" s="72">
        <v>0.2</v>
      </c>
      <c r="BN169" s="64">
        <f t="shared" si="270"/>
        <v>133.95</v>
      </c>
      <c r="BO169" s="64"/>
      <c r="BP169" s="64"/>
      <c r="BQ169" s="64"/>
      <c r="BR169" s="64"/>
      <c r="BS169" s="64" t="s">
        <v>317</v>
      </c>
      <c r="BT169" s="70">
        <v>1.0</v>
      </c>
      <c r="BU169" s="70">
        <v>3.0</v>
      </c>
      <c r="BV169" s="64" t="s">
        <v>253</v>
      </c>
      <c r="BW169" s="65"/>
      <c r="BX169" s="64"/>
      <c r="BY169" s="64" t="s">
        <v>269</v>
      </c>
      <c r="BZ169" s="64" t="s">
        <v>1449</v>
      </c>
      <c r="CA169" s="66" t="s">
        <v>1450</v>
      </c>
      <c r="CB169" s="66" t="s">
        <v>271</v>
      </c>
      <c r="CC169" s="66" t="s">
        <v>255</v>
      </c>
    </row>
    <row r="170" ht="15.75" customHeight="1">
      <c r="A170" s="67">
        <v>2022.0</v>
      </c>
      <c r="B170" s="64" t="s">
        <v>715</v>
      </c>
      <c r="C170" s="64" t="s">
        <v>1451</v>
      </c>
      <c r="D170" s="70" t="s">
        <v>1452</v>
      </c>
      <c r="E170" s="64" t="s">
        <v>1453</v>
      </c>
      <c r="F170" s="64" t="s">
        <v>259</v>
      </c>
      <c r="G170" s="64" t="s">
        <v>1454</v>
      </c>
      <c r="H170" s="64" t="s">
        <v>1455</v>
      </c>
      <c r="I170" s="64" t="s">
        <v>1455</v>
      </c>
      <c r="J170" s="64" t="s">
        <v>1456</v>
      </c>
      <c r="K170" s="64" t="s">
        <v>246</v>
      </c>
      <c r="L170" s="64"/>
      <c r="M170" s="64" t="s">
        <v>1454</v>
      </c>
      <c r="N170" s="69" t="s">
        <v>679</v>
      </c>
      <c r="O170" s="64" t="s">
        <v>264</v>
      </c>
      <c r="P170" s="70">
        <v>58.0</v>
      </c>
      <c r="Q170" s="64"/>
      <c r="R170" s="64"/>
      <c r="S170" s="64" t="s">
        <v>1457</v>
      </c>
      <c r="T170" s="71" t="s">
        <v>1458</v>
      </c>
      <c r="U170" s="64" t="s">
        <v>174</v>
      </c>
      <c r="V170" s="71" t="s">
        <v>1459</v>
      </c>
      <c r="W170" s="64" t="s">
        <v>174</v>
      </c>
      <c r="X170" s="70">
        <v>51.0</v>
      </c>
      <c r="Y170" s="70">
        <v>71.0</v>
      </c>
      <c r="Z170" s="70">
        <f t="shared" si="283"/>
        <v>20</v>
      </c>
      <c r="AA170" s="72">
        <f t="shared" si="284"/>
        <v>0.3921568627</v>
      </c>
      <c r="AB170" s="70">
        <v>94.0</v>
      </c>
      <c r="AC170" s="70">
        <v>96.0</v>
      </c>
      <c r="AD170" s="70">
        <f t="shared" si="285"/>
        <v>2</v>
      </c>
      <c r="AE170" s="72">
        <f t="shared" si="286"/>
        <v>0.02127659574</v>
      </c>
      <c r="AF170" s="70">
        <v>96.0</v>
      </c>
      <c r="AG170" s="70">
        <v>100.0</v>
      </c>
      <c r="AH170" s="70">
        <f t="shared" si="287"/>
        <v>4</v>
      </c>
      <c r="AI170" s="72">
        <f t="shared" si="288"/>
        <v>0.04166666667</v>
      </c>
      <c r="AJ170" s="70">
        <v>36.0</v>
      </c>
      <c r="AK170" s="70">
        <v>55.0</v>
      </c>
      <c r="AL170" s="70">
        <f t="shared" si="289"/>
        <v>19</v>
      </c>
      <c r="AM170" s="72">
        <f t="shared" si="290"/>
        <v>0.5277777778</v>
      </c>
      <c r="AN170" s="70">
        <v>92.0</v>
      </c>
      <c r="AO170" s="70">
        <v>94.0</v>
      </c>
      <c r="AP170" s="70">
        <f t="shared" si="291"/>
        <v>2</v>
      </c>
      <c r="AQ170" s="72">
        <f t="shared" si="292"/>
        <v>0.02173913043</v>
      </c>
      <c r="AR170" s="70">
        <v>88.0</v>
      </c>
      <c r="AS170" s="70">
        <v>92.0</v>
      </c>
      <c r="AT170" s="70">
        <f t="shared" si="293"/>
        <v>4</v>
      </c>
      <c r="AU170" s="72">
        <f t="shared" si="294"/>
        <v>0.04545454545</v>
      </c>
      <c r="AV170" s="70"/>
      <c r="AW170" s="70"/>
      <c r="AX170" s="70"/>
      <c r="AY170" s="70"/>
      <c r="AZ170" s="70"/>
      <c r="BA170" s="70"/>
      <c r="BB170" s="70"/>
      <c r="BC170" s="70"/>
      <c r="BD170" s="70"/>
      <c r="BE170" s="70">
        <v>0.88</v>
      </c>
      <c r="BF170" s="72">
        <v>0.94</v>
      </c>
      <c r="BG170" s="70">
        <v>5.18</v>
      </c>
      <c r="BH170" s="70">
        <v>3.3</v>
      </c>
      <c r="BI170" s="72">
        <v>0.87</v>
      </c>
      <c r="BJ170" s="70">
        <v>4.42</v>
      </c>
      <c r="BK170" s="92">
        <f>(BL170*100)/(100+40)</f>
        <v>2.164285714</v>
      </c>
      <c r="BL170" s="70">
        <v>3.03</v>
      </c>
      <c r="BM170" s="72">
        <v>0.4</v>
      </c>
      <c r="BN170" s="64">
        <f t="shared" si="270"/>
        <v>175.74</v>
      </c>
      <c r="BO170" s="64"/>
      <c r="BP170" s="64"/>
      <c r="BQ170" s="64"/>
      <c r="BR170" s="64"/>
      <c r="BS170" s="64" t="s">
        <v>317</v>
      </c>
      <c r="BT170" s="70">
        <v>1.0</v>
      </c>
      <c r="BU170" s="70">
        <v>5.0</v>
      </c>
      <c r="BV170" s="64" t="s">
        <v>253</v>
      </c>
      <c r="BW170" s="65"/>
      <c r="BX170" s="64"/>
      <c r="BY170" s="64" t="s">
        <v>269</v>
      </c>
      <c r="BZ170" s="64" t="s">
        <v>1460</v>
      </c>
      <c r="CA170" s="64" t="s">
        <v>1461</v>
      </c>
      <c r="CB170" s="66" t="s">
        <v>271</v>
      </c>
      <c r="CC170" s="66" t="s">
        <v>255</v>
      </c>
    </row>
    <row r="171" ht="15.75" customHeight="1">
      <c r="A171" s="67">
        <v>2022.0</v>
      </c>
      <c r="B171" s="69" t="s">
        <v>911</v>
      </c>
      <c r="C171" s="69" t="s">
        <v>968</v>
      </c>
      <c r="D171" s="70" t="s">
        <v>913</v>
      </c>
      <c r="E171" s="69" t="s">
        <v>969</v>
      </c>
      <c r="F171" s="69" t="s">
        <v>259</v>
      </c>
      <c r="G171" s="69" t="s">
        <v>970</v>
      </c>
      <c r="H171" s="69" t="s">
        <v>971</v>
      </c>
      <c r="I171" s="69" t="s">
        <v>971</v>
      </c>
      <c r="J171" s="69" t="s">
        <v>1462</v>
      </c>
      <c r="K171" s="69" t="s">
        <v>246</v>
      </c>
      <c r="L171" s="69"/>
      <c r="M171" s="69" t="s">
        <v>1463</v>
      </c>
      <c r="N171" s="69" t="s">
        <v>263</v>
      </c>
      <c r="O171" s="68" t="s">
        <v>376</v>
      </c>
      <c r="P171" s="68">
        <v>40.0</v>
      </c>
      <c r="Q171" s="69"/>
      <c r="R171" s="69"/>
      <c r="S171" s="69" t="s">
        <v>1464</v>
      </c>
      <c r="T171" s="69"/>
      <c r="U171" s="69"/>
      <c r="V171" s="93" t="s">
        <v>1465</v>
      </c>
      <c r="W171" s="69" t="s">
        <v>174</v>
      </c>
      <c r="X171" s="68">
        <v>63.0</v>
      </c>
      <c r="Y171" s="68">
        <v>77.0</v>
      </c>
      <c r="Z171" s="70">
        <f t="shared" si="283"/>
        <v>14</v>
      </c>
      <c r="AA171" s="72">
        <f t="shared" si="284"/>
        <v>0.2222222222</v>
      </c>
      <c r="AB171" s="68">
        <v>92.0</v>
      </c>
      <c r="AC171" s="68">
        <v>99.0</v>
      </c>
      <c r="AD171" s="70">
        <f t="shared" si="285"/>
        <v>7</v>
      </c>
      <c r="AE171" s="72">
        <f t="shared" si="286"/>
        <v>0.07608695652</v>
      </c>
      <c r="AF171" s="68">
        <v>95.0</v>
      </c>
      <c r="AG171" s="68">
        <v>100.0</v>
      </c>
      <c r="AH171" s="70">
        <f t="shared" si="287"/>
        <v>5</v>
      </c>
      <c r="AI171" s="72">
        <f t="shared" si="288"/>
        <v>0.05263157895</v>
      </c>
      <c r="AJ171" s="68">
        <v>71.0</v>
      </c>
      <c r="AK171" s="68">
        <v>88.0</v>
      </c>
      <c r="AL171" s="70">
        <f t="shared" si="289"/>
        <v>17</v>
      </c>
      <c r="AM171" s="72">
        <f t="shared" si="290"/>
        <v>0.2394366197</v>
      </c>
      <c r="AN171" s="68">
        <v>84.0</v>
      </c>
      <c r="AO171" s="68">
        <v>91.0</v>
      </c>
      <c r="AP171" s="70">
        <f t="shared" si="291"/>
        <v>7</v>
      </c>
      <c r="AQ171" s="72">
        <f t="shared" si="292"/>
        <v>0.08333333333</v>
      </c>
      <c r="AR171" s="68">
        <v>79.0</v>
      </c>
      <c r="AS171" s="68">
        <v>85.0</v>
      </c>
      <c r="AT171" s="70">
        <f t="shared" si="293"/>
        <v>6</v>
      </c>
      <c r="AU171" s="72">
        <f t="shared" si="294"/>
        <v>0.07594936709</v>
      </c>
      <c r="AV171" s="68"/>
      <c r="AW171" s="68"/>
      <c r="AX171" s="68"/>
      <c r="AY171" s="68"/>
      <c r="AZ171" s="68"/>
      <c r="BA171" s="68"/>
      <c r="BB171" s="70"/>
      <c r="BC171" s="68"/>
      <c r="BD171" s="68"/>
      <c r="BE171" s="70">
        <v>0.66</v>
      </c>
      <c r="BF171" s="78">
        <v>0.96</v>
      </c>
      <c r="BG171" s="68">
        <v>5.14</v>
      </c>
      <c r="BH171" s="70"/>
      <c r="BI171" s="72"/>
      <c r="BJ171" s="70"/>
      <c r="BK171" s="92">
        <f>(BL171*100)/(100+30)</f>
        <v>2.153846154</v>
      </c>
      <c r="BL171" s="68">
        <v>2.8</v>
      </c>
      <c r="BM171" s="78">
        <v>0.3</v>
      </c>
      <c r="BN171" s="64">
        <f t="shared" si="270"/>
        <v>112</v>
      </c>
      <c r="BO171" s="69"/>
      <c r="BP171" s="69"/>
      <c r="BQ171" s="69"/>
      <c r="BR171" s="69"/>
      <c r="BS171" s="69" t="s">
        <v>268</v>
      </c>
      <c r="BT171" s="68">
        <v>3.0</v>
      </c>
      <c r="BU171" s="68"/>
      <c r="BV171" s="64" t="s">
        <v>1466</v>
      </c>
      <c r="BW171" s="65"/>
      <c r="BX171" s="64" t="s">
        <v>1467</v>
      </c>
      <c r="BY171" s="64" t="s">
        <v>428</v>
      </c>
      <c r="BZ171" s="64" t="s">
        <v>1468</v>
      </c>
      <c r="CA171" s="66" t="s">
        <v>1469</v>
      </c>
      <c r="CB171" s="66" t="s">
        <v>271</v>
      </c>
      <c r="CC171" s="66" t="s">
        <v>255</v>
      </c>
    </row>
    <row r="172" ht="15.75" customHeight="1">
      <c r="A172" s="67">
        <v>2022.0</v>
      </c>
      <c r="B172" s="69" t="s">
        <v>715</v>
      </c>
      <c r="C172" s="69" t="s">
        <v>1470</v>
      </c>
      <c r="D172" s="70" t="s">
        <v>1452</v>
      </c>
      <c r="E172" s="69" t="s">
        <v>1471</v>
      </c>
      <c r="F172" s="69" t="s">
        <v>1472</v>
      </c>
      <c r="G172" s="69" t="s">
        <v>1473</v>
      </c>
      <c r="H172" s="69" t="s">
        <v>1474</v>
      </c>
      <c r="I172" s="69" t="s">
        <v>1474</v>
      </c>
      <c r="J172" s="69" t="s">
        <v>1475</v>
      </c>
      <c r="K172" s="69" t="s">
        <v>246</v>
      </c>
      <c r="L172" s="69"/>
      <c r="M172" s="69" t="s">
        <v>1476</v>
      </c>
      <c r="N172" s="69" t="s">
        <v>679</v>
      </c>
      <c r="O172" s="69" t="s">
        <v>264</v>
      </c>
      <c r="P172" s="68">
        <v>31.0</v>
      </c>
      <c r="Q172" s="69"/>
      <c r="R172" s="69"/>
      <c r="S172" s="69" t="s">
        <v>1477</v>
      </c>
      <c r="T172" s="93" t="s">
        <v>1478</v>
      </c>
      <c r="U172" s="69" t="s">
        <v>174</v>
      </c>
      <c r="V172" s="93" t="s">
        <v>1479</v>
      </c>
      <c r="W172" s="69" t="s">
        <v>174</v>
      </c>
      <c r="X172" s="68">
        <v>42.0</v>
      </c>
      <c r="Y172" s="68">
        <v>64.0</v>
      </c>
      <c r="Z172" s="70">
        <f t="shared" si="283"/>
        <v>22</v>
      </c>
      <c r="AA172" s="72">
        <f t="shared" si="284"/>
        <v>0.5238095238</v>
      </c>
      <c r="AB172" s="68">
        <v>76.0</v>
      </c>
      <c r="AC172" s="68">
        <v>98.0</v>
      </c>
      <c r="AD172" s="70">
        <f t="shared" si="285"/>
        <v>22</v>
      </c>
      <c r="AE172" s="72">
        <f t="shared" si="286"/>
        <v>0.2894736842</v>
      </c>
      <c r="AF172" s="68">
        <v>97.0</v>
      </c>
      <c r="AG172" s="68">
        <v>100.0</v>
      </c>
      <c r="AH172" s="70">
        <f t="shared" si="287"/>
        <v>3</v>
      </c>
      <c r="AI172" s="72">
        <f t="shared" si="288"/>
        <v>0.03092783505</v>
      </c>
      <c r="AJ172" s="68">
        <v>24.0</v>
      </c>
      <c r="AK172" s="68">
        <v>45.0</v>
      </c>
      <c r="AL172" s="70">
        <f t="shared" si="289"/>
        <v>21</v>
      </c>
      <c r="AM172" s="72">
        <f t="shared" si="290"/>
        <v>0.875</v>
      </c>
      <c r="AN172" s="68">
        <v>91.0</v>
      </c>
      <c r="AO172" s="68">
        <v>92.0</v>
      </c>
      <c r="AP172" s="70">
        <f t="shared" si="291"/>
        <v>1</v>
      </c>
      <c r="AQ172" s="72">
        <f t="shared" si="292"/>
        <v>0.01098901099</v>
      </c>
      <c r="AR172" s="68">
        <v>89.0</v>
      </c>
      <c r="AS172" s="68">
        <v>93.0</v>
      </c>
      <c r="AT172" s="70">
        <f t="shared" si="293"/>
        <v>4</v>
      </c>
      <c r="AU172" s="72">
        <f t="shared" si="294"/>
        <v>0.04494382022</v>
      </c>
      <c r="AV172" s="68"/>
      <c r="AW172" s="68"/>
      <c r="AX172" s="68"/>
      <c r="AY172" s="68"/>
      <c r="AZ172" s="68"/>
      <c r="BA172" s="68"/>
      <c r="BB172" s="70"/>
      <c r="BC172" s="68"/>
      <c r="BD172" s="68"/>
      <c r="BE172" s="70">
        <v>0.75</v>
      </c>
      <c r="BF172" s="78">
        <v>0.95</v>
      </c>
      <c r="BG172" s="68">
        <v>5.35</v>
      </c>
      <c r="BH172" s="70">
        <v>1.91</v>
      </c>
      <c r="BI172" s="78">
        <v>0.88</v>
      </c>
      <c r="BJ172" s="68">
        <v>3.26</v>
      </c>
      <c r="BK172" s="92">
        <f>(BL172*100)/(100+43)</f>
        <v>2.685314685</v>
      </c>
      <c r="BL172" s="68">
        <v>3.84</v>
      </c>
      <c r="BM172" s="78">
        <v>0.43</v>
      </c>
      <c r="BN172" s="64">
        <f t="shared" si="270"/>
        <v>119.04</v>
      </c>
      <c r="BO172" s="69"/>
      <c r="BP172" s="69"/>
      <c r="BQ172" s="69"/>
      <c r="BR172" s="69"/>
      <c r="BS172" s="64" t="s">
        <v>268</v>
      </c>
      <c r="BT172" s="68">
        <v>1.0</v>
      </c>
      <c r="BU172" s="68">
        <v>2.0</v>
      </c>
      <c r="BV172" s="64" t="s">
        <v>253</v>
      </c>
      <c r="BW172" s="65"/>
      <c r="BX172" s="64"/>
      <c r="BY172" s="64" t="s">
        <v>269</v>
      </c>
      <c r="BZ172" s="64" t="s">
        <v>1480</v>
      </c>
      <c r="CA172" s="64" t="s">
        <v>1481</v>
      </c>
      <c r="CB172" s="66" t="s">
        <v>271</v>
      </c>
      <c r="CC172" s="66" t="s">
        <v>255</v>
      </c>
    </row>
    <row r="173" ht="15.75" customHeight="1">
      <c r="A173" s="67">
        <v>2022.0</v>
      </c>
      <c r="B173" s="64" t="s">
        <v>503</v>
      </c>
      <c r="C173" s="64" t="s">
        <v>504</v>
      </c>
      <c r="D173" s="64"/>
      <c r="E173" s="64" t="s">
        <v>505</v>
      </c>
      <c r="F173" s="64" t="s">
        <v>506</v>
      </c>
      <c r="G173" s="64" t="s">
        <v>561</v>
      </c>
      <c r="H173" s="64" t="s">
        <v>562</v>
      </c>
      <c r="I173" s="64" t="s">
        <v>562</v>
      </c>
      <c r="J173" s="64" t="s">
        <v>1482</v>
      </c>
      <c r="K173" s="64" t="s">
        <v>246</v>
      </c>
      <c r="L173" s="64"/>
      <c r="M173" s="64" t="s">
        <v>1483</v>
      </c>
      <c r="N173" s="69" t="s">
        <v>511</v>
      </c>
      <c r="O173" s="64" t="s">
        <v>264</v>
      </c>
      <c r="P173" s="70">
        <v>39.0</v>
      </c>
      <c r="Q173" s="64"/>
      <c r="R173" s="64"/>
      <c r="S173" s="64" t="s">
        <v>1484</v>
      </c>
      <c r="T173" s="71" t="s">
        <v>1399</v>
      </c>
      <c r="U173" s="64" t="s">
        <v>174</v>
      </c>
      <c r="V173" s="71" t="s">
        <v>1400</v>
      </c>
      <c r="W173" s="64" t="s">
        <v>174</v>
      </c>
      <c r="X173" s="70"/>
      <c r="Y173" s="70"/>
      <c r="Z173" s="70"/>
      <c r="AA173" s="72"/>
      <c r="AB173" s="70"/>
      <c r="AC173" s="70"/>
      <c r="AD173" s="70"/>
      <c r="AE173" s="72"/>
      <c r="AF173" s="70"/>
      <c r="AG173" s="70"/>
      <c r="AH173" s="70"/>
      <c r="AI173" s="72"/>
      <c r="AJ173" s="70"/>
      <c r="AK173" s="70"/>
      <c r="AL173" s="70"/>
      <c r="AM173" s="72"/>
      <c r="AN173" s="70"/>
      <c r="AO173" s="70"/>
      <c r="AP173" s="70"/>
      <c r="AQ173" s="72"/>
      <c r="AR173" s="70"/>
      <c r="AS173" s="70"/>
      <c r="AT173" s="70"/>
      <c r="AU173" s="72"/>
      <c r="AV173" s="70"/>
      <c r="AW173" s="70"/>
      <c r="AX173" s="70"/>
      <c r="AY173" s="70"/>
      <c r="AZ173" s="70"/>
      <c r="BA173" s="70"/>
      <c r="BB173" s="70"/>
      <c r="BC173" s="70">
        <v>35.5</v>
      </c>
      <c r="BD173" s="70">
        <v>89.5</v>
      </c>
      <c r="BE173" s="70">
        <v>1.84</v>
      </c>
      <c r="BF173" s="72">
        <v>0.93</v>
      </c>
      <c r="BG173" s="70">
        <v>5.56</v>
      </c>
      <c r="BH173" s="70">
        <v>2.11</v>
      </c>
      <c r="BI173" s="72">
        <v>0.86</v>
      </c>
      <c r="BJ173" s="70">
        <v>3.32</v>
      </c>
      <c r="BK173" s="92">
        <f>(BL173*100)/(100+27)</f>
        <v>1.433070866</v>
      </c>
      <c r="BL173" s="70">
        <v>1.82</v>
      </c>
      <c r="BM173" s="72">
        <v>0.27</v>
      </c>
      <c r="BN173" s="64">
        <f t="shared" si="270"/>
        <v>70.98</v>
      </c>
      <c r="BO173" s="64"/>
      <c r="BP173" s="64"/>
      <c r="BQ173" s="64"/>
      <c r="BR173" s="64"/>
      <c r="BS173" s="64" t="s">
        <v>268</v>
      </c>
      <c r="BT173" s="70">
        <v>1.0</v>
      </c>
      <c r="BU173" s="70">
        <v>5.0</v>
      </c>
      <c r="BV173" s="64" t="s">
        <v>253</v>
      </c>
      <c r="BW173" s="65"/>
      <c r="BX173" s="64"/>
      <c r="BY173" s="64" t="s">
        <v>254</v>
      </c>
      <c r="BZ173" s="64" t="s">
        <v>254</v>
      </c>
      <c r="CA173" s="64" t="s">
        <v>254</v>
      </c>
      <c r="CB173" s="66" t="s">
        <v>254</v>
      </c>
      <c r="CC173" s="66" t="s">
        <v>255</v>
      </c>
    </row>
    <row r="174" ht="15.75" customHeight="1">
      <c r="A174" s="67">
        <v>2022.0</v>
      </c>
      <c r="B174" s="64" t="s">
        <v>1485</v>
      </c>
      <c r="C174" s="64" t="s">
        <v>1486</v>
      </c>
      <c r="D174" s="64"/>
      <c r="E174" s="64" t="s">
        <v>1486</v>
      </c>
      <c r="F174" s="64" t="s">
        <v>1487</v>
      </c>
      <c r="G174" s="64" t="s">
        <v>1488</v>
      </c>
      <c r="H174" s="64" t="s">
        <v>1489</v>
      </c>
      <c r="I174" s="64" t="s">
        <v>1489</v>
      </c>
      <c r="J174" s="64" t="s">
        <v>1490</v>
      </c>
      <c r="K174" s="64" t="s">
        <v>246</v>
      </c>
      <c r="L174" s="64"/>
      <c r="M174" s="64" t="s">
        <v>1491</v>
      </c>
      <c r="N174" s="69" t="s">
        <v>1492</v>
      </c>
      <c r="O174" s="64" t="s">
        <v>395</v>
      </c>
      <c r="P174" s="70">
        <v>5.0</v>
      </c>
      <c r="Q174" s="64"/>
      <c r="R174" s="64"/>
      <c r="S174" s="64" t="s">
        <v>1414</v>
      </c>
      <c r="T174" s="64"/>
      <c r="U174" s="64"/>
      <c r="V174" s="71" t="s">
        <v>1493</v>
      </c>
      <c r="W174" s="64" t="s">
        <v>174</v>
      </c>
      <c r="X174" s="70"/>
      <c r="Y174" s="70"/>
      <c r="Z174" s="70"/>
      <c r="AA174" s="72"/>
      <c r="AB174" s="70"/>
      <c r="AC174" s="70"/>
      <c r="AD174" s="70"/>
      <c r="AE174" s="72"/>
      <c r="AF174" s="70"/>
      <c r="AG174" s="70"/>
      <c r="AH174" s="70"/>
      <c r="AI174" s="72"/>
      <c r="AJ174" s="70"/>
      <c r="AK174" s="70"/>
      <c r="AL174" s="70"/>
      <c r="AM174" s="72"/>
      <c r="AN174" s="70"/>
      <c r="AO174" s="70"/>
      <c r="AP174" s="70"/>
      <c r="AQ174" s="72"/>
      <c r="AR174" s="70"/>
      <c r="AS174" s="70"/>
      <c r="AT174" s="70"/>
      <c r="AU174" s="72"/>
      <c r="AV174" s="70"/>
      <c r="AW174" s="70"/>
      <c r="AX174" s="70"/>
      <c r="AY174" s="70"/>
      <c r="AZ174" s="70"/>
      <c r="BA174" s="70"/>
      <c r="BB174" s="70"/>
      <c r="BC174" s="70">
        <v>33.1</v>
      </c>
      <c r="BD174" s="73">
        <v>0.916</v>
      </c>
      <c r="BE174" s="70">
        <v>0.63</v>
      </c>
      <c r="BF174" s="72">
        <v>0.95</v>
      </c>
      <c r="BG174" s="70">
        <v>5.17</v>
      </c>
      <c r="BH174" s="70">
        <v>1.46</v>
      </c>
      <c r="BI174" s="72">
        <v>0.88</v>
      </c>
      <c r="BJ174" s="70">
        <v>3.1</v>
      </c>
      <c r="BK174" s="92">
        <f>(BL174*100)/(100+11)</f>
        <v>1.603603604</v>
      </c>
      <c r="BL174" s="70">
        <v>1.78</v>
      </c>
      <c r="BM174" s="72">
        <v>0.11</v>
      </c>
      <c r="BN174" s="64">
        <f t="shared" si="270"/>
        <v>8.9</v>
      </c>
      <c r="BO174" s="64"/>
      <c r="BP174" s="64"/>
      <c r="BQ174" s="64"/>
      <c r="BR174" s="64"/>
      <c r="BS174" s="64" t="s">
        <v>281</v>
      </c>
      <c r="BT174" s="70">
        <v>1.0</v>
      </c>
      <c r="BU174" s="70">
        <v>1.0</v>
      </c>
      <c r="BV174" s="64" t="s">
        <v>253</v>
      </c>
      <c r="BW174" s="65"/>
      <c r="BX174" s="64"/>
      <c r="BY174" s="64" t="s">
        <v>254</v>
      </c>
      <c r="BZ174" s="64" t="s">
        <v>254</v>
      </c>
      <c r="CA174" s="64" t="s">
        <v>254</v>
      </c>
      <c r="CB174" s="66" t="s">
        <v>254</v>
      </c>
      <c r="CC174" s="66" t="s">
        <v>255</v>
      </c>
    </row>
    <row r="175" ht="15.75" customHeight="1">
      <c r="A175" s="67">
        <v>2022.0</v>
      </c>
      <c r="B175" s="64" t="s">
        <v>911</v>
      </c>
      <c r="C175" s="64" t="s">
        <v>983</v>
      </c>
      <c r="D175" s="64"/>
      <c r="E175" s="64" t="s">
        <v>1017</v>
      </c>
      <c r="F175" s="64" t="s">
        <v>1097</v>
      </c>
      <c r="G175" s="64" t="s">
        <v>1494</v>
      </c>
      <c r="H175" s="64" t="s">
        <v>1495</v>
      </c>
      <c r="I175" s="64" t="s">
        <v>1495</v>
      </c>
      <c r="J175" s="64" t="s">
        <v>1496</v>
      </c>
      <c r="K175" s="64" t="s">
        <v>246</v>
      </c>
      <c r="L175" s="64"/>
      <c r="M175" s="64" t="s">
        <v>1497</v>
      </c>
      <c r="N175" s="69" t="s">
        <v>1498</v>
      </c>
      <c r="O175" s="64" t="s">
        <v>395</v>
      </c>
      <c r="P175" s="70">
        <v>10.0</v>
      </c>
      <c r="Q175" s="64"/>
      <c r="R175" s="64"/>
      <c r="S175" s="64" t="s">
        <v>1092</v>
      </c>
      <c r="T175" s="64"/>
      <c r="U175" s="64"/>
      <c r="V175" s="71" t="s">
        <v>1499</v>
      </c>
      <c r="W175" s="64" t="s">
        <v>174</v>
      </c>
      <c r="X175" s="70"/>
      <c r="Y175" s="70"/>
      <c r="Z175" s="70"/>
      <c r="AA175" s="72"/>
      <c r="AB175" s="70"/>
      <c r="AC175" s="70"/>
      <c r="AD175" s="70"/>
      <c r="AE175" s="72"/>
      <c r="AF175" s="70"/>
      <c r="AG175" s="70"/>
      <c r="AH175" s="70"/>
      <c r="AI175" s="72"/>
      <c r="AJ175" s="70"/>
      <c r="AK175" s="70"/>
      <c r="AL175" s="70"/>
      <c r="AM175" s="72"/>
      <c r="AN175" s="70"/>
      <c r="AO175" s="70"/>
      <c r="AP175" s="70"/>
      <c r="AQ175" s="72"/>
      <c r="AR175" s="70"/>
      <c r="AS175" s="70"/>
      <c r="AT175" s="70"/>
      <c r="AU175" s="72"/>
      <c r="AV175" s="70"/>
      <c r="AW175" s="70"/>
      <c r="AX175" s="70"/>
      <c r="AY175" s="70"/>
      <c r="AZ175" s="70"/>
      <c r="BA175" s="70"/>
      <c r="BB175" s="70"/>
      <c r="BC175" s="70">
        <v>33.4</v>
      </c>
      <c r="BD175" s="73">
        <v>0.868</v>
      </c>
      <c r="BE175" s="70">
        <v>0.42</v>
      </c>
      <c r="BF175" s="72">
        <v>0.95</v>
      </c>
      <c r="BG175" s="70">
        <v>5.27</v>
      </c>
      <c r="BH175" s="70">
        <v>1.69</v>
      </c>
      <c r="BI175" s="72">
        <v>0.88</v>
      </c>
      <c r="BJ175" s="70">
        <v>3.45</v>
      </c>
      <c r="BK175" s="92">
        <f>(BL175*100)/(100+25)</f>
        <v>1.232</v>
      </c>
      <c r="BL175" s="70">
        <v>1.54</v>
      </c>
      <c r="BM175" s="72">
        <v>0.25</v>
      </c>
      <c r="BN175" s="64">
        <f t="shared" si="270"/>
        <v>15.4</v>
      </c>
      <c r="BO175" s="64"/>
      <c r="BP175" s="64"/>
      <c r="BQ175" s="64"/>
      <c r="BR175" s="64"/>
      <c r="BS175" s="64" t="s">
        <v>268</v>
      </c>
      <c r="BT175" s="70">
        <v>1.0</v>
      </c>
      <c r="BU175" s="70">
        <v>3.0</v>
      </c>
      <c r="BV175" s="64" t="s">
        <v>253</v>
      </c>
      <c r="BW175" s="65"/>
      <c r="BX175" s="64"/>
      <c r="BY175" s="64" t="s">
        <v>254</v>
      </c>
      <c r="BZ175" s="64" t="s">
        <v>254</v>
      </c>
      <c r="CA175" s="64" t="s">
        <v>254</v>
      </c>
      <c r="CB175" s="66" t="s">
        <v>254</v>
      </c>
      <c r="CC175" s="66" t="s">
        <v>255</v>
      </c>
    </row>
    <row r="176" ht="15.75" customHeight="1">
      <c r="A176" s="67">
        <v>2022.0</v>
      </c>
      <c r="B176" s="64" t="s">
        <v>911</v>
      </c>
      <c r="C176" s="64" t="s">
        <v>1500</v>
      </c>
      <c r="D176" s="64"/>
      <c r="E176" s="64" t="s">
        <v>1501</v>
      </c>
      <c r="F176" s="64" t="s">
        <v>1502</v>
      </c>
      <c r="G176" s="64" t="s">
        <v>1503</v>
      </c>
      <c r="H176" s="64" t="s">
        <v>1504</v>
      </c>
      <c r="I176" s="64" t="s">
        <v>1504</v>
      </c>
      <c r="J176" s="64" t="s">
        <v>1505</v>
      </c>
      <c r="K176" s="64" t="s">
        <v>246</v>
      </c>
      <c r="L176" s="64"/>
      <c r="M176" s="64" t="s">
        <v>1506</v>
      </c>
      <c r="N176" s="69" t="s">
        <v>1498</v>
      </c>
      <c r="O176" s="64" t="s">
        <v>395</v>
      </c>
      <c r="P176" s="70">
        <v>10.0</v>
      </c>
      <c r="Q176" s="64"/>
      <c r="R176" s="64"/>
      <c r="S176" s="64" t="s">
        <v>1092</v>
      </c>
      <c r="T176" s="64"/>
      <c r="U176" s="64"/>
      <c r="V176" s="71" t="s">
        <v>1507</v>
      </c>
      <c r="W176" s="64" t="s">
        <v>174</v>
      </c>
      <c r="X176" s="70"/>
      <c r="Y176" s="70"/>
      <c r="Z176" s="70"/>
      <c r="AA176" s="72"/>
      <c r="AB176" s="70"/>
      <c r="AC176" s="70"/>
      <c r="AD176" s="70"/>
      <c r="AE176" s="72"/>
      <c r="AF176" s="70"/>
      <c r="AG176" s="70"/>
      <c r="AH176" s="70"/>
      <c r="AI176" s="72"/>
      <c r="AJ176" s="70"/>
      <c r="AK176" s="70"/>
      <c r="AL176" s="70"/>
      <c r="AM176" s="72"/>
      <c r="AN176" s="70"/>
      <c r="AO176" s="70"/>
      <c r="AP176" s="70"/>
      <c r="AQ176" s="72"/>
      <c r="AR176" s="70"/>
      <c r="AS176" s="70"/>
      <c r="AT176" s="70"/>
      <c r="AU176" s="72"/>
      <c r="AV176" s="70"/>
      <c r="AW176" s="70"/>
      <c r="AX176" s="70"/>
      <c r="AY176" s="70"/>
      <c r="AZ176" s="70"/>
      <c r="BA176" s="70"/>
      <c r="BB176" s="70"/>
      <c r="BC176" s="70">
        <v>34.4</v>
      </c>
      <c r="BD176" s="73">
        <v>0.807</v>
      </c>
      <c r="BE176" s="70">
        <v>0.45</v>
      </c>
      <c r="BF176" s="72">
        <v>0.95</v>
      </c>
      <c r="BG176" s="70">
        <v>5.25</v>
      </c>
      <c r="BH176" s="70">
        <v>1.48</v>
      </c>
      <c r="BI176" s="72">
        <v>0.87</v>
      </c>
      <c r="BJ176" s="70">
        <v>3.36</v>
      </c>
      <c r="BK176" s="92">
        <f>(BL176*100)/(100+27)</f>
        <v>1.007874016</v>
      </c>
      <c r="BL176" s="70">
        <v>1.28</v>
      </c>
      <c r="BM176" s="72">
        <v>0.27</v>
      </c>
      <c r="BN176" s="64">
        <f t="shared" si="270"/>
        <v>12.8</v>
      </c>
      <c r="BO176" s="64"/>
      <c r="BP176" s="64"/>
      <c r="BQ176" s="64"/>
      <c r="BR176" s="64"/>
      <c r="BS176" s="64" t="s">
        <v>268</v>
      </c>
      <c r="BT176" s="70">
        <v>1.0</v>
      </c>
      <c r="BU176" s="70">
        <v>3.0</v>
      </c>
      <c r="BV176" s="64" t="s">
        <v>253</v>
      </c>
      <c r="BW176" s="65"/>
      <c r="BX176" s="64"/>
      <c r="BY176" s="64" t="s">
        <v>254</v>
      </c>
      <c r="BZ176" s="64" t="s">
        <v>254</v>
      </c>
      <c r="CA176" s="66" t="s">
        <v>254</v>
      </c>
      <c r="CB176" s="66" t="s">
        <v>254</v>
      </c>
      <c r="CC176" s="66" t="s">
        <v>255</v>
      </c>
    </row>
    <row r="177" ht="15.75" customHeight="1">
      <c r="A177" s="67">
        <v>2022.0</v>
      </c>
      <c r="B177" s="64" t="s">
        <v>503</v>
      </c>
      <c r="C177" s="64" t="s">
        <v>592</v>
      </c>
      <c r="D177" s="64"/>
      <c r="E177" s="64" t="s">
        <v>1508</v>
      </c>
      <c r="F177" s="64" t="s">
        <v>1509</v>
      </c>
      <c r="G177" s="64" t="s">
        <v>1510</v>
      </c>
      <c r="H177" s="64" t="s">
        <v>1511</v>
      </c>
      <c r="I177" s="64" t="s">
        <v>1511</v>
      </c>
      <c r="J177" s="64" t="s">
        <v>1512</v>
      </c>
      <c r="K177" s="64" t="s">
        <v>246</v>
      </c>
      <c r="L177" s="64"/>
      <c r="M177" s="64" t="s">
        <v>1513</v>
      </c>
      <c r="N177" s="69" t="s">
        <v>1514</v>
      </c>
      <c r="O177" s="64" t="s">
        <v>395</v>
      </c>
      <c r="P177" s="70">
        <v>10.0</v>
      </c>
      <c r="Q177" s="64"/>
      <c r="R177" s="64"/>
      <c r="S177" s="64" t="s">
        <v>1515</v>
      </c>
      <c r="T177" s="64"/>
      <c r="U177" s="64"/>
      <c r="V177" s="71" t="s">
        <v>1516</v>
      </c>
      <c r="W177" s="64" t="s">
        <v>174</v>
      </c>
      <c r="X177" s="70"/>
      <c r="Y177" s="70"/>
      <c r="Z177" s="70"/>
      <c r="AA177" s="72"/>
      <c r="AB177" s="70"/>
      <c r="AC177" s="70"/>
      <c r="AD177" s="70"/>
      <c r="AE177" s="72"/>
      <c r="AF177" s="70"/>
      <c r="AG177" s="70"/>
      <c r="AH177" s="70"/>
      <c r="AI177" s="72"/>
      <c r="AJ177" s="70"/>
      <c r="AK177" s="70"/>
      <c r="AL177" s="70"/>
      <c r="AM177" s="72"/>
      <c r="AN177" s="70"/>
      <c r="AO177" s="70"/>
      <c r="AP177" s="70"/>
      <c r="AQ177" s="72"/>
      <c r="AR177" s="70"/>
      <c r="AS177" s="70"/>
      <c r="AT177" s="70"/>
      <c r="AU177" s="72"/>
      <c r="AV177" s="70"/>
      <c r="AW177" s="70"/>
      <c r="AX177" s="70"/>
      <c r="AY177" s="70"/>
      <c r="AZ177" s="70"/>
      <c r="BA177" s="70"/>
      <c r="BB177" s="70"/>
      <c r="BC177" s="70"/>
      <c r="BD177" s="70"/>
      <c r="BE177" s="70">
        <v>1.05</v>
      </c>
      <c r="BF177" s="72">
        <v>0.93</v>
      </c>
      <c r="BG177" s="70">
        <v>5.04</v>
      </c>
      <c r="BH177" s="70">
        <v>2.22</v>
      </c>
      <c r="BI177" s="72">
        <v>0.87</v>
      </c>
      <c r="BJ177" s="70">
        <v>3.15</v>
      </c>
      <c r="BK177" s="92">
        <f>(BL177*100)/(100+181)</f>
        <v>0.9893238434</v>
      </c>
      <c r="BL177" s="70">
        <v>2.78</v>
      </c>
      <c r="BM177" s="72">
        <v>1.81</v>
      </c>
      <c r="BN177" s="64">
        <f t="shared" si="270"/>
        <v>27.8</v>
      </c>
      <c r="BO177" s="64"/>
      <c r="BP177" s="64"/>
      <c r="BQ177" s="64"/>
      <c r="BR177" s="64"/>
      <c r="BS177" s="64" t="s">
        <v>268</v>
      </c>
      <c r="BT177" s="70">
        <v>2.0</v>
      </c>
      <c r="BU177" s="70">
        <v>2.0</v>
      </c>
      <c r="BV177" s="64" t="s">
        <v>253</v>
      </c>
      <c r="BW177" s="65"/>
      <c r="BX177" s="64"/>
      <c r="BY177" s="64" t="s">
        <v>254</v>
      </c>
      <c r="BZ177" s="64" t="s">
        <v>254</v>
      </c>
      <c r="CA177" s="66" t="s">
        <v>254</v>
      </c>
      <c r="CB177" s="66" t="s">
        <v>254</v>
      </c>
      <c r="CC177" s="66" t="s">
        <v>255</v>
      </c>
    </row>
    <row r="178" ht="15.75" customHeight="1">
      <c r="A178" s="67">
        <v>2022.0</v>
      </c>
      <c r="B178" s="64" t="s">
        <v>726</v>
      </c>
      <c r="C178" s="64" t="s">
        <v>737</v>
      </c>
      <c r="D178" s="64"/>
      <c r="E178" s="64" t="s">
        <v>738</v>
      </c>
      <c r="F178" s="64" t="s">
        <v>739</v>
      </c>
      <c r="G178" s="64" t="s">
        <v>739</v>
      </c>
      <c r="H178" s="64" t="s">
        <v>822</v>
      </c>
      <c r="I178" s="64" t="s">
        <v>822</v>
      </c>
      <c r="J178" s="64" t="s">
        <v>1517</v>
      </c>
      <c r="K178" s="64" t="s">
        <v>246</v>
      </c>
      <c r="L178" s="64"/>
      <c r="M178" s="64" t="s">
        <v>1518</v>
      </c>
      <c r="N178" s="69" t="s">
        <v>1339</v>
      </c>
      <c r="O178" s="64" t="s">
        <v>264</v>
      </c>
      <c r="P178" s="70">
        <v>14.0</v>
      </c>
      <c r="Q178" s="64"/>
      <c r="R178" s="64"/>
      <c r="S178" s="64" t="s">
        <v>1519</v>
      </c>
      <c r="T178" s="71" t="s">
        <v>1341</v>
      </c>
      <c r="U178" s="64" t="s">
        <v>174</v>
      </c>
      <c r="V178" s="71" t="s">
        <v>1520</v>
      </c>
      <c r="W178" s="64" t="s">
        <v>174</v>
      </c>
      <c r="X178" s="70"/>
      <c r="Y178" s="70"/>
      <c r="Z178" s="70"/>
      <c r="AA178" s="72"/>
      <c r="AB178" s="70"/>
      <c r="AC178" s="70"/>
      <c r="AD178" s="70"/>
      <c r="AE178" s="72"/>
      <c r="AF178" s="70"/>
      <c r="AG178" s="70"/>
      <c r="AH178" s="70"/>
      <c r="AI178" s="72"/>
      <c r="AJ178" s="70"/>
      <c r="AK178" s="70"/>
      <c r="AL178" s="70"/>
      <c r="AM178" s="72"/>
      <c r="AN178" s="70"/>
      <c r="AO178" s="70"/>
      <c r="AP178" s="70"/>
      <c r="AQ178" s="72"/>
      <c r="AR178" s="70"/>
      <c r="AS178" s="70"/>
      <c r="AT178" s="70"/>
      <c r="AU178" s="72"/>
      <c r="AV178" s="70"/>
      <c r="AW178" s="70"/>
      <c r="AX178" s="70"/>
      <c r="AY178" s="70"/>
      <c r="AZ178" s="70"/>
      <c r="BA178" s="70"/>
      <c r="BB178" s="70"/>
      <c r="BC178" s="70"/>
      <c r="BD178" s="70"/>
      <c r="BE178" s="70">
        <v>0.59</v>
      </c>
      <c r="BF178" s="72">
        <v>0.94</v>
      </c>
      <c r="BG178" s="70">
        <v>5.11</v>
      </c>
      <c r="BH178" s="70">
        <v>1.93</v>
      </c>
      <c r="BI178" s="72">
        <v>0.87</v>
      </c>
      <c r="BJ178" s="70">
        <v>3.17</v>
      </c>
      <c r="BK178" s="92">
        <f>(BL178*100)/(100+46)</f>
        <v>1.52739726</v>
      </c>
      <c r="BL178" s="70">
        <v>2.23</v>
      </c>
      <c r="BM178" s="72">
        <v>0.46</v>
      </c>
      <c r="BN178" s="64">
        <f t="shared" si="270"/>
        <v>31.22</v>
      </c>
      <c r="BO178" s="64"/>
      <c r="BP178" s="64"/>
      <c r="BQ178" s="64"/>
      <c r="BR178" s="64"/>
      <c r="BS178" s="64" t="s">
        <v>268</v>
      </c>
      <c r="BT178" s="70">
        <v>2.0</v>
      </c>
      <c r="BU178" s="70">
        <v>3.0</v>
      </c>
      <c r="BV178" s="64" t="s">
        <v>253</v>
      </c>
      <c r="BW178" s="65"/>
      <c r="BX178" s="64"/>
      <c r="BY178" s="64" t="s">
        <v>254</v>
      </c>
      <c r="BZ178" s="64" t="s">
        <v>254</v>
      </c>
      <c r="CA178" s="66" t="s">
        <v>254</v>
      </c>
      <c r="CB178" s="66" t="s">
        <v>254</v>
      </c>
      <c r="CC178" s="66" t="s">
        <v>255</v>
      </c>
    </row>
    <row r="179" ht="15.75" customHeight="1">
      <c r="A179" s="67">
        <v>2022.0</v>
      </c>
      <c r="B179" s="69" t="s">
        <v>239</v>
      </c>
      <c r="C179" s="69" t="s">
        <v>282</v>
      </c>
      <c r="D179" s="69"/>
      <c r="E179" s="69" t="s">
        <v>318</v>
      </c>
      <c r="F179" s="69" t="s">
        <v>295</v>
      </c>
      <c r="G179" s="69" t="s">
        <v>319</v>
      </c>
      <c r="H179" s="69" t="s">
        <v>320</v>
      </c>
      <c r="I179" s="69" t="s">
        <v>319</v>
      </c>
      <c r="J179" s="69" t="s">
        <v>1521</v>
      </c>
      <c r="K179" s="69" t="s">
        <v>246</v>
      </c>
      <c r="L179" s="69"/>
      <c r="M179" s="69" t="s">
        <v>1522</v>
      </c>
      <c r="N179" s="69" t="s">
        <v>323</v>
      </c>
      <c r="O179" s="69" t="s">
        <v>264</v>
      </c>
      <c r="P179" s="68">
        <v>23.0</v>
      </c>
      <c r="Q179" s="69"/>
      <c r="R179" s="69"/>
      <c r="S179" s="69" t="s">
        <v>1523</v>
      </c>
      <c r="T179" s="69"/>
      <c r="U179" s="69"/>
      <c r="V179" s="93" t="s">
        <v>1524</v>
      </c>
      <c r="W179" s="69" t="s">
        <v>174</v>
      </c>
      <c r="X179" s="68">
        <v>1.0</v>
      </c>
      <c r="Y179" s="68">
        <v>6.0</v>
      </c>
      <c r="Z179" s="70">
        <f t="shared" ref="Z179:Z186" si="295">Y179-X179</f>
        <v>5</v>
      </c>
      <c r="AA179" s="72">
        <f t="shared" ref="AA179:AA186" si="296">(Y179-X179)/X179</f>
        <v>5</v>
      </c>
      <c r="AB179" s="68">
        <v>4.0</v>
      </c>
      <c r="AC179" s="68">
        <v>13.0</v>
      </c>
      <c r="AD179" s="70">
        <f t="shared" ref="AD179:AD186" si="297">AC179-AB179</f>
        <v>9</v>
      </c>
      <c r="AE179" s="72">
        <f t="shared" ref="AE179:AE186" si="298">(AC179-AB179)/AB179</f>
        <v>2.25</v>
      </c>
      <c r="AF179" s="68">
        <v>63.0</v>
      </c>
      <c r="AG179" s="68">
        <v>63.0</v>
      </c>
      <c r="AH179" s="70">
        <f t="shared" ref="AH179:AH186" si="299">AG179-AF179</f>
        <v>0</v>
      </c>
      <c r="AI179" s="72">
        <f t="shared" ref="AI179:AI186" si="300">(AG179-AF179)/AF179</f>
        <v>0</v>
      </c>
      <c r="AJ179" s="68">
        <v>24.0</v>
      </c>
      <c r="AK179" s="68">
        <v>26.0</v>
      </c>
      <c r="AL179" s="70">
        <f t="shared" ref="AL179:AL186" si="301">AK179-AJ179</f>
        <v>2</v>
      </c>
      <c r="AM179" s="72">
        <f t="shared" ref="AM179:AM186" si="302">(AK179-AJ179)/AJ179</f>
        <v>0.08333333333</v>
      </c>
      <c r="AN179" s="68">
        <v>52.0</v>
      </c>
      <c r="AO179" s="68">
        <v>66.0</v>
      </c>
      <c r="AP179" s="70">
        <f t="shared" ref="AP179:AP186" si="303">AO179-AN179</f>
        <v>14</v>
      </c>
      <c r="AQ179" s="72">
        <f t="shared" ref="AQ179:AQ186" si="304">(AO179-AN179)/AN179</f>
        <v>0.2692307692</v>
      </c>
      <c r="AR179" s="68">
        <v>42.0</v>
      </c>
      <c r="AS179" s="68">
        <v>60.0</v>
      </c>
      <c r="AT179" s="70">
        <f t="shared" ref="AT179:AT186" si="305">AS179-AR179</f>
        <v>18</v>
      </c>
      <c r="AU179" s="72">
        <f t="shared" ref="AU179:AU186" si="306">(AS179-AR179)/AR179</f>
        <v>0.4285714286</v>
      </c>
      <c r="AV179" s="68"/>
      <c r="AW179" s="68"/>
      <c r="AX179" s="68"/>
      <c r="AY179" s="68"/>
      <c r="AZ179" s="68"/>
      <c r="BA179" s="68"/>
      <c r="BB179" s="70"/>
      <c r="BC179" s="68"/>
      <c r="BD179" s="68"/>
      <c r="BE179" s="68">
        <v>0.49</v>
      </c>
      <c r="BF179" s="78">
        <v>0.94</v>
      </c>
      <c r="BG179" s="68">
        <v>5.48</v>
      </c>
      <c r="BH179" s="68">
        <v>2.26</v>
      </c>
      <c r="BI179" s="78">
        <v>0.88</v>
      </c>
      <c r="BJ179" s="68">
        <v>3.22</v>
      </c>
      <c r="BK179" s="92">
        <f>(BL179*100)/(100+60)</f>
        <v>1.84375</v>
      </c>
      <c r="BL179" s="68">
        <v>2.95</v>
      </c>
      <c r="BM179" s="78">
        <v>0.6</v>
      </c>
      <c r="BN179" s="64">
        <f t="shared" si="270"/>
        <v>67.85</v>
      </c>
      <c r="BO179" s="69"/>
      <c r="BP179" s="69"/>
      <c r="BQ179" s="69"/>
      <c r="BR179" s="69"/>
      <c r="BS179" s="69" t="s">
        <v>268</v>
      </c>
      <c r="BT179" s="68">
        <v>1.0</v>
      </c>
      <c r="BU179" s="68">
        <v>2.0</v>
      </c>
      <c r="BV179" s="64" t="s">
        <v>253</v>
      </c>
      <c r="BW179" s="65"/>
      <c r="BX179" s="64"/>
      <c r="BY179" s="64" t="s">
        <v>269</v>
      </c>
      <c r="BZ179" s="64" t="s">
        <v>150</v>
      </c>
      <c r="CA179" s="66" t="s">
        <v>270</v>
      </c>
      <c r="CB179" s="66" t="s">
        <v>271</v>
      </c>
      <c r="CC179" s="66" t="s">
        <v>464</v>
      </c>
    </row>
    <row r="180" ht="15.75" customHeight="1">
      <c r="A180" s="67">
        <v>2022.0</v>
      </c>
      <c r="B180" s="69" t="s">
        <v>239</v>
      </c>
      <c r="C180" s="69" t="s">
        <v>239</v>
      </c>
      <c r="D180" s="69"/>
      <c r="E180" s="69" t="s">
        <v>1525</v>
      </c>
      <c r="F180" s="69" t="s">
        <v>295</v>
      </c>
      <c r="G180" s="69" t="s">
        <v>329</v>
      </c>
      <c r="H180" s="69" t="s">
        <v>1526</v>
      </c>
      <c r="I180" s="69" t="s">
        <v>1526</v>
      </c>
      <c r="J180" s="69" t="s">
        <v>1527</v>
      </c>
      <c r="K180" s="69" t="s">
        <v>246</v>
      </c>
      <c r="L180" s="69"/>
      <c r="M180" s="69" t="s">
        <v>1528</v>
      </c>
      <c r="N180" s="69" t="s">
        <v>366</v>
      </c>
      <c r="O180" s="69" t="s">
        <v>264</v>
      </c>
      <c r="P180" s="68">
        <v>28.0</v>
      </c>
      <c r="Q180" s="69"/>
      <c r="R180" s="69"/>
      <c r="S180" s="69" t="s">
        <v>1529</v>
      </c>
      <c r="T180" s="93" t="s">
        <v>1530</v>
      </c>
      <c r="U180" s="64" t="s">
        <v>158</v>
      </c>
      <c r="V180" s="93" t="s">
        <v>1531</v>
      </c>
      <c r="W180" s="69" t="s">
        <v>174</v>
      </c>
      <c r="X180" s="68">
        <v>37.0</v>
      </c>
      <c r="Y180" s="68">
        <v>67.0</v>
      </c>
      <c r="Z180" s="70">
        <f t="shared" si="295"/>
        <v>30</v>
      </c>
      <c r="AA180" s="72">
        <f t="shared" si="296"/>
        <v>0.8108108108</v>
      </c>
      <c r="AB180" s="68">
        <v>81.0</v>
      </c>
      <c r="AC180" s="68">
        <v>97.0</v>
      </c>
      <c r="AD180" s="70">
        <f t="shared" si="297"/>
        <v>16</v>
      </c>
      <c r="AE180" s="72">
        <f t="shared" si="298"/>
        <v>0.1975308642</v>
      </c>
      <c r="AF180" s="68">
        <v>99.0</v>
      </c>
      <c r="AG180" s="68">
        <v>99.0</v>
      </c>
      <c r="AH180" s="70">
        <f t="shared" si="299"/>
        <v>0</v>
      </c>
      <c r="AI180" s="72">
        <f t="shared" si="300"/>
        <v>0</v>
      </c>
      <c r="AJ180" s="68">
        <v>44.0</v>
      </c>
      <c r="AK180" s="68">
        <v>56.0</v>
      </c>
      <c r="AL180" s="70">
        <f t="shared" si="301"/>
        <v>12</v>
      </c>
      <c r="AM180" s="72">
        <f t="shared" si="302"/>
        <v>0.2727272727</v>
      </c>
      <c r="AN180" s="68">
        <v>81.0</v>
      </c>
      <c r="AO180" s="68">
        <v>89.0</v>
      </c>
      <c r="AP180" s="70">
        <f t="shared" si="303"/>
        <v>8</v>
      </c>
      <c r="AQ180" s="72">
        <f t="shared" si="304"/>
        <v>0.0987654321</v>
      </c>
      <c r="AR180" s="68">
        <v>77.0</v>
      </c>
      <c r="AS180" s="68">
        <v>87.0</v>
      </c>
      <c r="AT180" s="70">
        <f t="shared" si="305"/>
        <v>10</v>
      </c>
      <c r="AU180" s="72">
        <f t="shared" si="306"/>
        <v>0.1298701299</v>
      </c>
      <c r="AV180" s="68"/>
      <c r="AW180" s="68"/>
      <c r="AX180" s="68"/>
      <c r="AY180" s="68"/>
      <c r="AZ180" s="68"/>
      <c r="BA180" s="68"/>
      <c r="BB180" s="70"/>
      <c r="BC180" s="68"/>
      <c r="BD180" s="68"/>
      <c r="BE180" s="70">
        <v>0.57</v>
      </c>
      <c r="BF180" s="78">
        <v>0.94</v>
      </c>
      <c r="BG180" s="68">
        <v>5.32</v>
      </c>
      <c r="BH180" s="70">
        <v>1.4</v>
      </c>
      <c r="BI180" s="78">
        <v>0.87</v>
      </c>
      <c r="BJ180" s="68">
        <v>3.25</v>
      </c>
      <c r="BK180" s="92">
        <f>(BL180*100)/(100+51)</f>
        <v>1.728476821</v>
      </c>
      <c r="BL180" s="68">
        <v>2.61</v>
      </c>
      <c r="BM180" s="78">
        <v>0.51</v>
      </c>
      <c r="BN180" s="64">
        <f t="shared" si="270"/>
        <v>73.08</v>
      </c>
      <c r="BO180" s="69"/>
      <c r="BP180" s="69"/>
      <c r="BQ180" s="69"/>
      <c r="BR180" s="69"/>
      <c r="BS180" s="64" t="s">
        <v>317</v>
      </c>
      <c r="BT180" s="68">
        <v>1.0</v>
      </c>
      <c r="BU180" s="68">
        <v>1.0</v>
      </c>
      <c r="BV180" s="64" t="s">
        <v>253</v>
      </c>
      <c r="BW180" s="65"/>
      <c r="BX180" s="64"/>
      <c r="BY180" s="64" t="s">
        <v>269</v>
      </c>
      <c r="BZ180" s="64" t="s">
        <v>1532</v>
      </c>
      <c r="CA180" s="64" t="s">
        <v>1533</v>
      </c>
      <c r="CB180" s="66" t="s">
        <v>271</v>
      </c>
      <c r="CC180" s="66" t="s">
        <v>255</v>
      </c>
    </row>
    <row r="181" ht="15.75" customHeight="1">
      <c r="A181" s="67">
        <v>2022.0</v>
      </c>
      <c r="B181" s="69" t="s">
        <v>503</v>
      </c>
      <c r="C181" s="69" t="s">
        <v>504</v>
      </c>
      <c r="D181" s="69"/>
      <c r="E181" s="69" t="s">
        <v>505</v>
      </c>
      <c r="F181" s="69" t="s">
        <v>506</v>
      </c>
      <c r="G181" s="69" t="s">
        <v>561</v>
      </c>
      <c r="H181" s="69" t="s">
        <v>562</v>
      </c>
      <c r="I181" s="69" t="s">
        <v>562</v>
      </c>
      <c r="J181" s="69" t="s">
        <v>1534</v>
      </c>
      <c r="K181" s="69" t="s">
        <v>246</v>
      </c>
      <c r="L181" s="69"/>
      <c r="M181" s="69" t="s">
        <v>1535</v>
      </c>
      <c r="N181" s="69" t="s">
        <v>511</v>
      </c>
      <c r="O181" s="69" t="s">
        <v>405</v>
      </c>
      <c r="P181" s="68">
        <v>34.0</v>
      </c>
      <c r="Q181" s="69"/>
      <c r="R181" s="69"/>
      <c r="S181" s="69" t="s">
        <v>1536</v>
      </c>
      <c r="T181" s="93" t="s">
        <v>1537</v>
      </c>
      <c r="U181" s="69" t="s">
        <v>174</v>
      </c>
      <c r="V181" s="93" t="s">
        <v>1538</v>
      </c>
      <c r="W181" s="69" t="s">
        <v>174</v>
      </c>
      <c r="X181" s="68">
        <v>66.0</v>
      </c>
      <c r="Y181" s="68">
        <v>83.0</v>
      </c>
      <c r="Z181" s="70">
        <f t="shared" si="295"/>
        <v>17</v>
      </c>
      <c r="AA181" s="72">
        <f t="shared" si="296"/>
        <v>0.2575757576</v>
      </c>
      <c r="AB181" s="68">
        <v>99.0</v>
      </c>
      <c r="AC181" s="68">
        <v>100.0</v>
      </c>
      <c r="AD181" s="70">
        <f t="shared" si="297"/>
        <v>1</v>
      </c>
      <c r="AE181" s="72">
        <f t="shared" si="298"/>
        <v>0.0101010101</v>
      </c>
      <c r="AF181" s="68">
        <v>100.0</v>
      </c>
      <c r="AG181" s="68">
        <v>100.0</v>
      </c>
      <c r="AH181" s="70">
        <f t="shared" si="299"/>
        <v>0</v>
      </c>
      <c r="AI181" s="72">
        <f t="shared" si="300"/>
        <v>0</v>
      </c>
      <c r="AJ181" s="68">
        <v>41.0</v>
      </c>
      <c r="AK181" s="68">
        <v>52.0</v>
      </c>
      <c r="AL181" s="70">
        <f t="shared" si="301"/>
        <v>11</v>
      </c>
      <c r="AM181" s="72">
        <f t="shared" si="302"/>
        <v>0.2682926829</v>
      </c>
      <c r="AN181" s="68">
        <v>76.0</v>
      </c>
      <c r="AO181" s="68">
        <v>85.0</v>
      </c>
      <c r="AP181" s="70">
        <f t="shared" si="303"/>
        <v>9</v>
      </c>
      <c r="AQ181" s="72">
        <f t="shared" si="304"/>
        <v>0.1184210526</v>
      </c>
      <c r="AR181" s="68">
        <v>81.0</v>
      </c>
      <c r="AS181" s="68">
        <v>93.0</v>
      </c>
      <c r="AT181" s="70">
        <f t="shared" si="305"/>
        <v>12</v>
      </c>
      <c r="AU181" s="72">
        <f t="shared" si="306"/>
        <v>0.1481481481</v>
      </c>
      <c r="AV181" s="68"/>
      <c r="AW181" s="68"/>
      <c r="AX181" s="68"/>
      <c r="AY181" s="68"/>
      <c r="AZ181" s="68"/>
      <c r="BA181" s="68"/>
      <c r="BB181" s="70"/>
      <c r="BC181" s="68"/>
      <c r="BD181" s="68"/>
      <c r="BE181" s="70">
        <v>1.93</v>
      </c>
      <c r="BF181" s="78">
        <v>0.93</v>
      </c>
      <c r="BG181" s="68">
        <v>4.6</v>
      </c>
      <c r="BH181" s="70">
        <v>2.06</v>
      </c>
      <c r="BI181" s="78">
        <v>0.85</v>
      </c>
      <c r="BJ181" s="68">
        <v>2.63</v>
      </c>
      <c r="BK181" s="92">
        <f>(BL181*100)/(100+20)</f>
        <v>1.85</v>
      </c>
      <c r="BL181" s="68">
        <v>2.22</v>
      </c>
      <c r="BM181" s="78">
        <v>0.2</v>
      </c>
      <c r="BN181" s="64">
        <f t="shared" si="270"/>
        <v>75.48</v>
      </c>
      <c r="BO181" s="69"/>
      <c r="BP181" s="69"/>
      <c r="BQ181" s="69"/>
      <c r="BR181" s="69"/>
      <c r="BS181" s="69" t="s">
        <v>268</v>
      </c>
      <c r="BT181" s="68">
        <v>5.0</v>
      </c>
      <c r="BU181" s="68">
        <v>5.0</v>
      </c>
      <c r="BV181" s="64" t="s">
        <v>253</v>
      </c>
      <c r="BW181" s="65"/>
      <c r="BX181" s="64"/>
      <c r="BY181" s="64" t="s">
        <v>269</v>
      </c>
      <c r="BZ181" s="64" t="s">
        <v>1204</v>
      </c>
      <c r="CA181" s="66" t="s">
        <v>1205</v>
      </c>
      <c r="CB181" s="66" t="s">
        <v>271</v>
      </c>
      <c r="CC181" s="66" t="s">
        <v>255</v>
      </c>
    </row>
    <row r="182" ht="15.75" customHeight="1">
      <c r="A182" s="67">
        <v>2022.0</v>
      </c>
      <c r="B182" s="69" t="s">
        <v>239</v>
      </c>
      <c r="C182" s="69" t="s">
        <v>489</v>
      </c>
      <c r="D182" s="69"/>
      <c r="E182" s="69" t="s">
        <v>489</v>
      </c>
      <c r="F182" s="69" t="s">
        <v>490</v>
      </c>
      <c r="G182" s="69" t="s">
        <v>491</v>
      </c>
      <c r="H182" s="69" t="s">
        <v>492</v>
      </c>
      <c r="I182" s="69" t="s">
        <v>492</v>
      </c>
      <c r="J182" s="69" t="s">
        <v>1539</v>
      </c>
      <c r="K182" s="69" t="s">
        <v>246</v>
      </c>
      <c r="L182" s="69"/>
      <c r="M182" s="69" t="s">
        <v>1540</v>
      </c>
      <c r="N182" s="69" t="s">
        <v>495</v>
      </c>
      <c r="O182" s="69" t="s">
        <v>405</v>
      </c>
      <c r="P182" s="68">
        <v>24.0</v>
      </c>
      <c r="Q182" s="69"/>
      <c r="R182" s="69"/>
      <c r="S182" s="69" t="s">
        <v>1541</v>
      </c>
      <c r="T182" s="69"/>
      <c r="U182" s="69"/>
      <c r="V182" s="93" t="s">
        <v>1542</v>
      </c>
      <c r="W182" s="69" t="s">
        <v>174</v>
      </c>
      <c r="X182" s="68">
        <v>43.0</v>
      </c>
      <c r="Y182" s="68">
        <v>81.0</v>
      </c>
      <c r="Z182" s="70">
        <f t="shared" si="295"/>
        <v>38</v>
      </c>
      <c r="AA182" s="72">
        <f t="shared" si="296"/>
        <v>0.8837209302</v>
      </c>
      <c r="AB182" s="68">
        <v>97.0</v>
      </c>
      <c r="AC182" s="68">
        <v>99.0</v>
      </c>
      <c r="AD182" s="70">
        <f t="shared" si="297"/>
        <v>2</v>
      </c>
      <c r="AE182" s="72">
        <f t="shared" si="298"/>
        <v>0.0206185567</v>
      </c>
      <c r="AF182" s="68">
        <v>99.0</v>
      </c>
      <c r="AG182" s="68">
        <v>99.0</v>
      </c>
      <c r="AH182" s="70">
        <f t="shared" si="299"/>
        <v>0</v>
      </c>
      <c r="AI182" s="72">
        <f t="shared" si="300"/>
        <v>0</v>
      </c>
      <c r="AJ182" s="68">
        <v>21.0</v>
      </c>
      <c r="AK182" s="68">
        <v>45.0</v>
      </c>
      <c r="AL182" s="70">
        <f t="shared" si="301"/>
        <v>24</v>
      </c>
      <c r="AM182" s="72">
        <f t="shared" si="302"/>
        <v>1.142857143</v>
      </c>
      <c r="AN182" s="68">
        <v>91.0</v>
      </c>
      <c r="AO182" s="68">
        <v>95.0</v>
      </c>
      <c r="AP182" s="70">
        <f t="shared" si="303"/>
        <v>4</v>
      </c>
      <c r="AQ182" s="72">
        <f t="shared" si="304"/>
        <v>0.04395604396</v>
      </c>
      <c r="AR182" s="68">
        <v>90.0</v>
      </c>
      <c r="AS182" s="68">
        <v>94.0</v>
      </c>
      <c r="AT182" s="70">
        <f t="shared" si="305"/>
        <v>4</v>
      </c>
      <c r="AU182" s="72">
        <f t="shared" si="306"/>
        <v>0.04444444444</v>
      </c>
      <c r="AV182" s="68"/>
      <c r="AW182" s="68"/>
      <c r="AX182" s="68"/>
      <c r="AY182" s="68"/>
      <c r="AZ182" s="68"/>
      <c r="BA182" s="68"/>
      <c r="BB182" s="70"/>
      <c r="BC182" s="68"/>
      <c r="BD182" s="68"/>
      <c r="BE182" s="70">
        <v>1.01</v>
      </c>
      <c r="BF182" s="78">
        <v>0.92</v>
      </c>
      <c r="BG182" s="68">
        <v>5.12</v>
      </c>
      <c r="BH182" s="70">
        <v>2.4</v>
      </c>
      <c r="BI182" s="78">
        <v>0.83</v>
      </c>
      <c r="BJ182" s="68">
        <v>2.73</v>
      </c>
      <c r="BK182" s="92">
        <f>(BL182*100)/(100+22)</f>
        <v>4.344262295</v>
      </c>
      <c r="BL182" s="68">
        <v>5.3</v>
      </c>
      <c r="BM182" s="78">
        <v>0.22</v>
      </c>
      <c r="BN182" s="64">
        <f t="shared" si="270"/>
        <v>127.2</v>
      </c>
      <c r="BO182" s="69"/>
      <c r="BP182" s="69"/>
      <c r="BQ182" s="69"/>
      <c r="BR182" s="69"/>
      <c r="BS182" s="64" t="s">
        <v>317</v>
      </c>
      <c r="BT182" s="68">
        <v>2.0</v>
      </c>
      <c r="BU182" s="68">
        <v>4.0</v>
      </c>
      <c r="BV182" s="64" t="s">
        <v>253</v>
      </c>
      <c r="BW182" s="65"/>
      <c r="BX182" s="64"/>
      <c r="BY182" s="64" t="s">
        <v>428</v>
      </c>
      <c r="BZ182" s="64" t="s">
        <v>1543</v>
      </c>
      <c r="CA182" s="66" t="s">
        <v>1544</v>
      </c>
      <c r="CB182" s="66" t="s">
        <v>271</v>
      </c>
      <c r="CC182" s="66" t="s">
        <v>255</v>
      </c>
    </row>
    <row r="183" ht="15.75" customHeight="1">
      <c r="A183" s="67">
        <v>2022.0</v>
      </c>
      <c r="B183" s="69" t="s">
        <v>726</v>
      </c>
      <c r="C183" s="69" t="s">
        <v>727</v>
      </c>
      <c r="D183" s="69"/>
      <c r="E183" s="69" t="s">
        <v>728</v>
      </c>
      <c r="F183" s="69" t="s">
        <v>729</v>
      </c>
      <c r="G183" s="69" t="s">
        <v>729</v>
      </c>
      <c r="H183" s="69" t="s">
        <v>730</v>
      </c>
      <c r="I183" s="69" t="s">
        <v>730</v>
      </c>
      <c r="J183" s="69" t="s">
        <v>1545</v>
      </c>
      <c r="K183" s="69" t="s">
        <v>246</v>
      </c>
      <c r="L183" s="69"/>
      <c r="M183" s="69" t="s">
        <v>1546</v>
      </c>
      <c r="N183" s="69" t="s">
        <v>1208</v>
      </c>
      <c r="O183" s="69" t="s">
        <v>405</v>
      </c>
      <c r="P183" s="68">
        <v>22.0</v>
      </c>
      <c r="Q183" s="69"/>
      <c r="R183" s="69"/>
      <c r="S183" s="69" t="s">
        <v>1547</v>
      </c>
      <c r="T183" s="69"/>
      <c r="U183" s="69"/>
      <c r="V183" s="93" t="s">
        <v>1548</v>
      </c>
      <c r="W183" s="69" t="s">
        <v>174</v>
      </c>
      <c r="X183" s="68">
        <v>22.0</v>
      </c>
      <c r="Y183" s="68">
        <v>48.0</v>
      </c>
      <c r="Z183" s="70">
        <f t="shared" si="295"/>
        <v>26</v>
      </c>
      <c r="AA183" s="72">
        <f t="shared" si="296"/>
        <v>1.181818182</v>
      </c>
      <c r="AB183" s="68">
        <v>92.0</v>
      </c>
      <c r="AC183" s="68">
        <v>94.0</v>
      </c>
      <c r="AD183" s="70">
        <f t="shared" si="297"/>
        <v>2</v>
      </c>
      <c r="AE183" s="72">
        <f t="shared" si="298"/>
        <v>0.02173913043</v>
      </c>
      <c r="AF183" s="68">
        <v>97.0</v>
      </c>
      <c r="AG183" s="68">
        <v>99.0</v>
      </c>
      <c r="AH183" s="70">
        <f t="shared" si="299"/>
        <v>2</v>
      </c>
      <c r="AI183" s="72">
        <f t="shared" si="300"/>
        <v>0.0206185567</v>
      </c>
      <c r="AJ183" s="68">
        <v>27.0</v>
      </c>
      <c r="AK183" s="68">
        <v>38.0</v>
      </c>
      <c r="AL183" s="70">
        <f t="shared" si="301"/>
        <v>11</v>
      </c>
      <c r="AM183" s="72">
        <f t="shared" si="302"/>
        <v>0.4074074074</v>
      </c>
      <c r="AN183" s="68">
        <v>71.0</v>
      </c>
      <c r="AO183" s="68">
        <v>80.0</v>
      </c>
      <c r="AP183" s="70">
        <f t="shared" si="303"/>
        <v>9</v>
      </c>
      <c r="AQ183" s="72">
        <f t="shared" si="304"/>
        <v>0.1267605634</v>
      </c>
      <c r="AR183" s="68">
        <v>68.0</v>
      </c>
      <c r="AS183" s="68">
        <v>75.0</v>
      </c>
      <c r="AT183" s="70">
        <f t="shared" si="305"/>
        <v>7</v>
      </c>
      <c r="AU183" s="72">
        <f t="shared" si="306"/>
        <v>0.1029411765</v>
      </c>
      <c r="AV183" s="68"/>
      <c r="AW183" s="68"/>
      <c r="AX183" s="68"/>
      <c r="AY183" s="68"/>
      <c r="AZ183" s="68"/>
      <c r="BA183" s="68"/>
      <c r="BB183" s="70"/>
      <c r="BC183" s="68"/>
      <c r="BD183" s="68"/>
      <c r="BE183" s="70">
        <v>0.61</v>
      </c>
      <c r="BF183" s="78">
        <v>0.93</v>
      </c>
      <c r="BG183" s="68">
        <v>4.81</v>
      </c>
      <c r="BH183" s="70">
        <v>2.49</v>
      </c>
      <c r="BI183" s="78">
        <v>0.85</v>
      </c>
      <c r="BJ183" s="68">
        <v>2.6</v>
      </c>
      <c r="BK183" s="92">
        <f>(BL183*100)/(100+21)</f>
        <v>1.975206612</v>
      </c>
      <c r="BL183" s="68">
        <v>2.39</v>
      </c>
      <c r="BM183" s="78">
        <v>0.21</v>
      </c>
      <c r="BN183" s="64">
        <f t="shared" si="270"/>
        <v>52.58</v>
      </c>
      <c r="BO183" s="69"/>
      <c r="BP183" s="69"/>
      <c r="BQ183" s="69"/>
      <c r="BR183" s="69"/>
      <c r="BS183" s="69" t="s">
        <v>268</v>
      </c>
      <c r="BT183" s="68">
        <v>1.0</v>
      </c>
      <c r="BU183" s="68">
        <v>4.0</v>
      </c>
      <c r="BV183" s="64" t="s">
        <v>253</v>
      </c>
      <c r="BW183" s="65"/>
      <c r="BX183" s="64"/>
      <c r="BY183" s="64" t="s">
        <v>428</v>
      </c>
      <c r="BZ183" s="64" t="s">
        <v>1549</v>
      </c>
      <c r="CA183" s="64" t="s">
        <v>1550</v>
      </c>
      <c r="CB183" s="66" t="s">
        <v>271</v>
      </c>
      <c r="CC183" s="66" t="s">
        <v>255</v>
      </c>
    </row>
    <row r="184" ht="15.75" customHeight="1">
      <c r="A184" s="67">
        <v>2022.0</v>
      </c>
      <c r="B184" s="69" t="s">
        <v>911</v>
      </c>
      <c r="C184" s="69" t="s">
        <v>912</v>
      </c>
      <c r="D184" s="70" t="s">
        <v>913</v>
      </c>
      <c r="E184" s="69" t="s">
        <v>1551</v>
      </c>
      <c r="F184" s="69" t="s">
        <v>259</v>
      </c>
      <c r="G184" s="69" t="s">
        <v>1552</v>
      </c>
      <c r="H184" s="69" t="s">
        <v>1552</v>
      </c>
      <c r="I184" s="69" t="s">
        <v>1552</v>
      </c>
      <c r="J184" s="69" t="s">
        <v>1553</v>
      </c>
      <c r="K184" s="69" t="s">
        <v>246</v>
      </c>
      <c r="L184" s="69"/>
      <c r="M184" s="69" t="s">
        <v>1554</v>
      </c>
      <c r="N184" s="69" t="s">
        <v>679</v>
      </c>
      <c r="O184" s="69" t="s">
        <v>405</v>
      </c>
      <c r="P184" s="68">
        <v>48.0</v>
      </c>
      <c r="Q184" s="69"/>
      <c r="R184" s="69"/>
      <c r="S184" s="69" t="s">
        <v>1555</v>
      </c>
      <c r="T184" s="93" t="s">
        <v>1556</v>
      </c>
      <c r="U184" s="69" t="s">
        <v>174</v>
      </c>
      <c r="V184" s="93" t="s">
        <v>1557</v>
      </c>
      <c r="W184" s="69" t="s">
        <v>174</v>
      </c>
      <c r="X184" s="68">
        <v>31.0</v>
      </c>
      <c r="Y184" s="68">
        <v>51.0</v>
      </c>
      <c r="Z184" s="70">
        <f t="shared" si="295"/>
        <v>20</v>
      </c>
      <c r="AA184" s="72">
        <f t="shared" si="296"/>
        <v>0.6451612903</v>
      </c>
      <c r="AB184" s="68">
        <v>69.0</v>
      </c>
      <c r="AC184" s="68">
        <v>77.0</v>
      </c>
      <c r="AD184" s="70">
        <f t="shared" si="297"/>
        <v>8</v>
      </c>
      <c r="AE184" s="72">
        <f t="shared" si="298"/>
        <v>0.115942029</v>
      </c>
      <c r="AF184" s="68">
        <v>99.0</v>
      </c>
      <c r="AG184" s="68">
        <v>99.0</v>
      </c>
      <c r="AH184" s="70">
        <f t="shared" si="299"/>
        <v>0</v>
      </c>
      <c r="AI184" s="72">
        <f t="shared" si="300"/>
        <v>0</v>
      </c>
      <c r="AJ184" s="68">
        <v>37.0</v>
      </c>
      <c r="AK184" s="68">
        <v>65.0</v>
      </c>
      <c r="AL184" s="70">
        <f t="shared" si="301"/>
        <v>28</v>
      </c>
      <c r="AM184" s="72">
        <f t="shared" si="302"/>
        <v>0.7567567568</v>
      </c>
      <c r="AN184" s="68">
        <v>93.0</v>
      </c>
      <c r="AO184" s="68">
        <v>96.0</v>
      </c>
      <c r="AP184" s="70">
        <f t="shared" si="303"/>
        <v>3</v>
      </c>
      <c r="AQ184" s="72">
        <f t="shared" si="304"/>
        <v>0.03225806452</v>
      </c>
      <c r="AR184" s="68">
        <v>89.0</v>
      </c>
      <c r="AS184" s="68">
        <v>92.0</v>
      </c>
      <c r="AT184" s="70">
        <f t="shared" si="305"/>
        <v>3</v>
      </c>
      <c r="AU184" s="72">
        <f t="shared" si="306"/>
        <v>0.03370786517</v>
      </c>
      <c r="AV184" s="68"/>
      <c r="AW184" s="68"/>
      <c r="AX184" s="68"/>
      <c r="AY184" s="68"/>
      <c r="AZ184" s="68"/>
      <c r="BA184" s="68"/>
      <c r="BB184" s="70"/>
      <c r="BC184" s="68"/>
      <c r="BD184" s="68"/>
      <c r="BE184" s="70">
        <v>1.51</v>
      </c>
      <c r="BF184" s="78">
        <v>0.93</v>
      </c>
      <c r="BG184" s="68">
        <v>5.56</v>
      </c>
      <c r="BH184" s="70">
        <v>1.53</v>
      </c>
      <c r="BI184" s="78">
        <v>0.84</v>
      </c>
      <c r="BJ184" s="68">
        <v>2.88</v>
      </c>
      <c r="BK184" s="92">
        <f>(BL184*100)/(100+59)</f>
        <v>2.27672956</v>
      </c>
      <c r="BL184" s="68">
        <v>3.62</v>
      </c>
      <c r="BM184" s="78">
        <v>0.59</v>
      </c>
      <c r="BN184" s="64">
        <f t="shared" si="270"/>
        <v>173.76</v>
      </c>
      <c r="BO184" s="69"/>
      <c r="BP184" s="69"/>
      <c r="BQ184" s="69"/>
      <c r="BR184" s="69"/>
      <c r="BS184" s="69" t="s">
        <v>268</v>
      </c>
      <c r="BT184" s="68">
        <v>2.0</v>
      </c>
      <c r="BU184" s="68">
        <v>3.0</v>
      </c>
      <c r="BV184" s="64" t="s">
        <v>253</v>
      </c>
      <c r="BW184" s="65"/>
      <c r="BX184" s="64"/>
      <c r="BY184" s="64" t="s">
        <v>269</v>
      </c>
      <c r="BZ184" s="64" t="s">
        <v>1558</v>
      </c>
      <c r="CA184" s="64" t="s">
        <v>1559</v>
      </c>
      <c r="CB184" s="66" t="s">
        <v>271</v>
      </c>
      <c r="CC184" s="66" t="s">
        <v>255</v>
      </c>
    </row>
    <row r="185" ht="15.75" customHeight="1">
      <c r="A185" s="67">
        <v>2022.0</v>
      </c>
      <c r="B185" s="69" t="s">
        <v>1560</v>
      </c>
      <c r="C185" s="69" t="s">
        <v>1561</v>
      </c>
      <c r="D185" s="69"/>
      <c r="E185" s="69" t="s">
        <v>1562</v>
      </c>
      <c r="F185" s="69" t="s">
        <v>1563</v>
      </c>
      <c r="G185" s="69" t="s">
        <v>1564</v>
      </c>
      <c r="H185" s="69" t="s">
        <v>1565</v>
      </c>
      <c r="I185" s="69" t="s">
        <v>1565</v>
      </c>
      <c r="J185" s="69" t="s">
        <v>1566</v>
      </c>
      <c r="K185" s="64" t="s">
        <v>332</v>
      </c>
      <c r="L185" s="64"/>
      <c r="M185" s="69" t="s">
        <v>1567</v>
      </c>
      <c r="N185" s="69" t="s">
        <v>1568</v>
      </c>
      <c r="O185" s="69" t="s">
        <v>264</v>
      </c>
      <c r="P185" s="68">
        <v>20.0</v>
      </c>
      <c r="Q185" s="69"/>
      <c r="R185" s="69"/>
      <c r="S185" s="69" t="s">
        <v>1569</v>
      </c>
      <c r="T185" s="93" t="s">
        <v>1570</v>
      </c>
      <c r="U185" s="64" t="s">
        <v>158</v>
      </c>
      <c r="V185" s="93" t="s">
        <v>1571</v>
      </c>
      <c r="W185" s="69" t="s">
        <v>174</v>
      </c>
      <c r="X185" s="68">
        <v>2.0</v>
      </c>
      <c r="Y185" s="68">
        <v>13.0</v>
      </c>
      <c r="Z185" s="70">
        <f t="shared" si="295"/>
        <v>11</v>
      </c>
      <c r="AA185" s="72">
        <f t="shared" si="296"/>
        <v>5.5</v>
      </c>
      <c r="AB185" s="68">
        <v>6.0</v>
      </c>
      <c r="AC185" s="68">
        <v>13.0</v>
      </c>
      <c r="AD185" s="70">
        <f t="shared" si="297"/>
        <v>7</v>
      </c>
      <c r="AE185" s="72">
        <f t="shared" si="298"/>
        <v>1.166666667</v>
      </c>
      <c r="AF185" s="68">
        <v>96.0</v>
      </c>
      <c r="AG185" s="68">
        <v>98.0</v>
      </c>
      <c r="AH185" s="70">
        <f t="shared" si="299"/>
        <v>2</v>
      </c>
      <c r="AI185" s="72">
        <f t="shared" si="300"/>
        <v>0.02083333333</v>
      </c>
      <c r="AJ185" s="68">
        <v>17.0</v>
      </c>
      <c r="AK185" s="68">
        <v>41.0</v>
      </c>
      <c r="AL185" s="70">
        <f t="shared" si="301"/>
        <v>24</v>
      </c>
      <c r="AM185" s="72">
        <f t="shared" si="302"/>
        <v>1.411764706</v>
      </c>
      <c r="AN185" s="68">
        <v>83.0</v>
      </c>
      <c r="AO185" s="68">
        <v>88.0</v>
      </c>
      <c r="AP185" s="70">
        <f t="shared" si="303"/>
        <v>5</v>
      </c>
      <c r="AQ185" s="72">
        <f t="shared" si="304"/>
        <v>0.06024096386</v>
      </c>
      <c r="AR185" s="68">
        <v>81.0</v>
      </c>
      <c r="AS185" s="68">
        <v>88.0</v>
      </c>
      <c r="AT185" s="70">
        <f t="shared" si="305"/>
        <v>7</v>
      </c>
      <c r="AU185" s="72">
        <f t="shared" si="306"/>
        <v>0.08641975309</v>
      </c>
      <c r="AV185" s="68"/>
      <c r="AW185" s="68"/>
      <c r="AX185" s="68"/>
      <c r="AY185" s="68"/>
      <c r="AZ185" s="68"/>
      <c r="BA185" s="68"/>
      <c r="BB185" s="70"/>
      <c r="BC185" s="68"/>
      <c r="BD185" s="68"/>
      <c r="BE185" s="70">
        <v>0.69</v>
      </c>
      <c r="BF185" s="78">
        <v>0.94</v>
      </c>
      <c r="BG185" s="68">
        <v>5.27</v>
      </c>
      <c r="BH185" s="70">
        <v>1.95</v>
      </c>
      <c r="BI185" s="78">
        <v>0.87</v>
      </c>
      <c r="BJ185" s="68">
        <v>3.18</v>
      </c>
      <c r="BK185" s="92">
        <f>(BL185*100)/(100+54)</f>
        <v>0.2987012987</v>
      </c>
      <c r="BL185" s="68">
        <v>0.46</v>
      </c>
      <c r="BM185" s="78">
        <v>0.54</v>
      </c>
      <c r="BN185" s="64">
        <f t="shared" si="270"/>
        <v>9.2</v>
      </c>
      <c r="BO185" s="69"/>
      <c r="BP185" s="69"/>
      <c r="BQ185" s="69"/>
      <c r="BR185" s="69"/>
      <c r="BS185" s="69" t="s">
        <v>268</v>
      </c>
      <c r="BT185" s="68">
        <v>4.0</v>
      </c>
      <c r="BU185" s="68">
        <v>1.0</v>
      </c>
      <c r="BV185" s="64" t="s">
        <v>253</v>
      </c>
      <c r="BW185" s="65"/>
      <c r="BX185" s="64"/>
      <c r="BY185" s="64" t="s">
        <v>269</v>
      </c>
      <c r="BZ185" s="64" t="s">
        <v>1572</v>
      </c>
      <c r="CA185" s="64" t="s">
        <v>1573</v>
      </c>
      <c r="CB185" s="66" t="s">
        <v>271</v>
      </c>
      <c r="CC185" s="66" t="s">
        <v>255</v>
      </c>
    </row>
    <row r="186" ht="15.75" customHeight="1">
      <c r="A186" s="67">
        <v>2022.0</v>
      </c>
      <c r="B186" s="69" t="s">
        <v>715</v>
      </c>
      <c r="C186" s="69" t="s">
        <v>1213</v>
      </c>
      <c r="D186" s="70" t="s">
        <v>1452</v>
      </c>
      <c r="E186" s="69" t="s">
        <v>1574</v>
      </c>
      <c r="F186" s="69" t="s">
        <v>1575</v>
      </c>
      <c r="G186" s="69" t="s">
        <v>1576</v>
      </c>
      <c r="H186" s="69" t="s">
        <v>1577</v>
      </c>
      <c r="I186" s="69" t="s">
        <v>1577</v>
      </c>
      <c r="J186" s="69" t="s">
        <v>1578</v>
      </c>
      <c r="K186" s="69" t="s">
        <v>246</v>
      </c>
      <c r="L186" s="69"/>
      <c r="M186" s="69" t="s">
        <v>1579</v>
      </c>
      <c r="N186" s="69" t="s">
        <v>679</v>
      </c>
      <c r="O186" s="69" t="s">
        <v>405</v>
      </c>
      <c r="P186" s="68">
        <v>99.0</v>
      </c>
      <c r="Q186" s="69"/>
      <c r="R186" s="69"/>
      <c r="S186" s="69" t="s">
        <v>1580</v>
      </c>
      <c r="T186" s="93" t="s">
        <v>1581</v>
      </c>
      <c r="U186" s="64" t="s">
        <v>158</v>
      </c>
      <c r="V186" s="93" t="s">
        <v>1582</v>
      </c>
      <c r="W186" s="69" t="s">
        <v>158</v>
      </c>
      <c r="X186" s="68">
        <v>44.0</v>
      </c>
      <c r="Y186" s="68">
        <v>77.0</v>
      </c>
      <c r="Z186" s="70">
        <f t="shared" si="295"/>
        <v>33</v>
      </c>
      <c r="AA186" s="72">
        <f t="shared" si="296"/>
        <v>0.75</v>
      </c>
      <c r="AB186" s="68">
        <v>96.0</v>
      </c>
      <c r="AC186" s="68">
        <v>99.0</v>
      </c>
      <c r="AD186" s="70">
        <f t="shared" si="297"/>
        <v>3</v>
      </c>
      <c r="AE186" s="72">
        <f t="shared" si="298"/>
        <v>0.03125</v>
      </c>
      <c r="AF186" s="68">
        <v>96.0</v>
      </c>
      <c r="AG186" s="68">
        <v>100.0</v>
      </c>
      <c r="AH186" s="70">
        <f t="shared" si="299"/>
        <v>4</v>
      </c>
      <c r="AI186" s="72">
        <f t="shared" si="300"/>
        <v>0.04166666667</v>
      </c>
      <c r="AJ186" s="68">
        <v>14.0</v>
      </c>
      <c r="AK186" s="68">
        <v>41.0</v>
      </c>
      <c r="AL186" s="70">
        <f t="shared" si="301"/>
        <v>27</v>
      </c>
      <c r="AM186" s="72">
        <f t="shared" si="302"/>
        <v>1.928571429</v>
      </c>
      <c r="AN186" s="68">
        <v>94.0</v>
      </c>
      <c r="AO186" s="68">
        <v>99.0</v>
      </c>
      <c r="AP186" s="70">
        <f t="shared" si="303"/>
        <v>5</v>
      </c>
      <c r="AQ186" s="72">
        <f t="shared" si="304"/>
        <v>0.05319148936</v>
      </c>
      <c r="AR186" s="68">
        <v>93.0</v>
      </c>
      <c r="AS186" s="68">
        <v>95.0</v>
      </c>
      <c r="AT186" s="70">
        <f t="shared" si="305"/>
        <v>2</v>
      </c>
      <c r="AU186" s="72">
        <f t="shared" si="306"/>
        <v>0.02150537634</v>
      </c>
      <c r="AV186" s="68"/>
      <c r="AW186" s="68"/>
      <c r="AX186" s="68"/>
      <c r="AY186" s="68"/>
      <c r="AZ186" s="68"/>
      <c r="BA186" s="68"/>
      <c r="BB186" s="70"/>
      <c r="BC186" s="68"/>
      <c r="BD186" s="68"/>
      <c r="BE186" s="70">
        <v>1.0</v>
      </c>
      <c r="BF186" s="72">
        <v>0.93</v>
      </c>
      <c r="BG186" s="68">
        <v>5.78</v>
      </c>
      <c r="BH186" s="70">
        <v>2.29</v>
      </c>
      <c r="BI186" s="72">
        <v>0.86</v>
      </c>
      <c r="BJ186" s="68">
        <v>3.09</v>
      </c>
      <c r="BK186" s="92">
        <f>(BL186*100)/(100+32)</f>
        <v>2.78030303</v>
      </c>
      <c r="BL186" s="68">
        <v>3.67</v>
      </c>
      <c r="BM186" s="78">
        <v>0.32</v>
      </c>
      <c r="BN186" s="64">
        <f t="shared" si="270"/>
        <v>363.33</v>
      </c>
      <c r="BO186" s="69"/>
      <c r="BP186" s="69"/>
      <c r="BQ186" s="69"/>
      <c r="BR186" s="69"/>
      <c r="BS186" s="64" t="s">
        <v>317</v>
      </c>
      <c r="BT186" s="68">
        <v>1.0</v>
      </c>
      <c r="BU186" s="68">
        <v>4.0</v>
      </c>
      <c r="BV186" s="64" t="s">
        <v>253</v>
      </c>
      <c r="BW186" s="65"/>
      <c r="BX186" s="64"/>
      <c r="BY186" s="64" t="s">
        <v>269</v>
      </c>
      <c r="BZ186" s="64" t="s">
        <v>1583</v>
      </c>
      <c r="CA186" s="64" t="s">
        <v>1584</v>
      </c>
      <c r="CB186" s="66" t="s">
        <v>271</v>
      </c>
      <c r="CC186" s="66" t="s">
        <v>255</v>
      </c>
    </row>
    <row r="187" ht="15.75" customHeight="1">
      <c r="A187" s="91">
        <v>2022.0</v>
      </c>
      <c r="B187" s="64" t="s">
        <v>239</v>
      </c>
      <c r="C187" s="64" t="s">
        <v>489</v>
      </c>
      <c r="D187" s="64"/>
      <c r="E187" s="64" t="s">
        <v>489</v>
      </c>
      <c r="F187" s="64" t="s">
        <v>490</v>
      </c>
      <c r="G187" s="64" t="s">
        <v>491</v>
      </c>
      <c r="H187" s="64" t="s">
        <v>1585</v>
      </c>
      <c r="I187" s="64" t="s">
        <v>1585</v>
      </c>
      <c r="J187" s="64" t="s">
        <v>1586</v>
      </c>
      <c r="K187" s="64" t="s">
        <v>246</v>
      </c>
      <c r="L187" s="64"/>
      <c r="M187" s="64" t="s">
        <v>1587</v>
      </c>
      <c r="N187" s="64" t="s">
        <v>1588</v>
      </c>
      <c r="O187" s="64" t="s">
        <v>405</v>
      </c>
      <c r="P187" s="70">
        <v>11.0</v>
      </c>
      <c r="Q187" s="64"/>
      <c r="R187" s="64"/>
      <c r="S187" s="64" t="s">
        <v>1589</v>
      </c>
      <c r="T187" s="71" t="s">
        <v>1590</v>
      </c>
      <c r="U187" s="64" t="s">
        <v>174</v>
      </c>
      <c r="V187" s="71" t="s">
        <v>1591</v>
      </c>
      <c r="W187" s="64" t="s">
        <v>174</v>
      </c>
      <c r="X187" s="70"/>
      <c r="Y187" s="70"/>
      <c r="Z187" s="70"/>
      <c r="AA187" s="72"/>
      <c r="AB187" s="70"/>
      <c r="AC187" s="70"/>
      <c r="AD187" s="70"/>
      <c r="AE187" s="72"/>
      <c r="AF187" s="70"/>
      <c r="AG187" s="70"/>
      <c r="AH187" s="70"/>
      <c r="AI187" s="72"/>
      <c r="AJ187" s="70"/>
      <c r="AK187" s="70"/>
      <c r="AL187" s="70"/>
      <c r="AM187" s="72"/>
      <c r="AN187" s="70"/>
      <c r="AO187" s="70"/>
      <c r="AP187" s="70"/>
      <c r="AQ187" s="72"/>
      <c r="AR187" s="70"/>
      <c r="AS187" s="70"/>
      <c r="AT187" s="70"/>
      <c r="AU187" s="72"/>
      <c r="AV187" s="70"/>
      <c r="AW187" s="70"/>
      <c r="AX187" s="70"/>
      <c r="AY187" s="70"/>
      <c r="AZ187" s="70"/>
      <c r="BA187" s="70"/>
      <c r="BB187" s="70"/>
      <c r="BC187" s="70"/>
      <c r="BD187" s="70"/>
      <c r="BE187" s="70">
        <v>0.71</v>
      </c>
      <c r="BF187" s="72">
        <v>0.92</v>
      </c>
      <c r="BG187" s="70">
        <v>5.11</v>
      </c>
      <c r="BH187" s="70">
        <v>1.85</v>
      </c>
      <c r="BI187" s="72">
        <v>0.84</v>
      </c>
      <c r="BJ187" s="70">
        <v>2.47</v>
      </c>
      <c r="BK187" s="92">
        <f>(BL187*100)/(100+14)</f>
        <v>3.228070175</v>
      </c>
      <c r="BL187" s="70">
        <v>3.68</v>
      </c>
      <c r="BM187" s="72">
        <v>0.14</v>
      </c>
      <c r="BN187" s="64">
        <f t="shared" si="270"/>
        <v>40.48</v>
      </c>
      <c r="BO187" s="64"/>
      <c r="BP187" s="64"/>
      <c r="BQ187" s="64"/>
      <c r="BR187" s="64"/>
      <c r="BS187" s="64" t="s">
        <v>317</v>
      </c>
      <c r="BT187" s="70">
        <v>1.0</v>
      </c>
      <c r="BU187" s="70">
        <v>4.0</v>
      </c>
      <c r="BV187" s="64" t="s">
        <v>253</v>
      </c>
      <c r="BW187" s="65"/>
      <c r="BX187" s="64"/>
      <c r="BY187" s="64" t="s">
        <v>254</v>
      </c>
      <c r="BZ187" s="64" t="s">
        <v>254</v>
      </c>
      <c r="CA187" s="64" t="s">
        <v>254</v>
      </c>
      <c r="CB187" s="64" t="s">
        <v>254</v>
      </c>
      <c r="CC187" s="66" t="s">
        <v>255</v>
      </c>
    </row>
    <row r="188" ht="15.75" customHeight="1">
      <c r="A188" s="67">
        <v>2022.0</v>
      </c>
      <c r="B188" s="69" t="s">
        <v>239</v>
      </c>
      <c r="C188" s="69" t="s">
        <v>282</v>
      </c>
      <c r="D188" s="69"/>
      <c r="E188" s="69" t="s">
        <v>318</v>
      </c>
      <c r="F188" s="69" t="s">
        <v>295</v>
      </c>
      <c r="G188" s="69" t="s">
        <v>319</v>
      </c>
      <c r="H188" s="69" t="s">
        <v>320</v>
      </c>
      <c r="I188" s="69" t="s">
        <v>319</v>
      </c>
      <c r="J188" s="69" t="s">
        <v>1592</v>
      </c>
      <c r="K188" s="69" t="s">
        <v>246</v>
      </c>
      <c r="L188" s="69"/>
      <c r="M188" s="69" t="s">
        <v>1593</v>
      </c>
      <c r="N188" s="69" t="s">
        <v>323</v>
      </c>
      <c r="O188" s="69" t="s">
        <v>405</v>
      </c>
      <c r="P188" s="68">
        <v>23.0</v>
      </c>
      <c r="Q188" s="69"/>
      <c r="R188" s="69"/>
      <c r="S188" s="69" t="s">
        <v>1523</v>
      </c>
      <c r="T188" s="69"/>
      <c r="U188" s="69"/>
      <c r="V188" s="93" t="s">
        <v>1524</v>
      </c>
      <c r="W188" s="69" t="s">
        <v>174</v>
      </c>
      <c r="X188" s="68">
        <v>2.0</v>
      </c>
      <c r="Y188" s="68">
        <v>3.0</v>
      </c>
      <c r="Z188" s="70">
        <f t="shared" ref="Z188:Z201" si="307">Y188-X188</f>
        <v>1</v>
      </c>
      <c r="AA188" s="72">
        <f t="shared" ref="AA188:AA190" si="308">(Y188-X188)/X188</f>
        <v>0.5</v>
      </c>
      <c r="AB188" s="68">
        <v>2.0</v>
      </c>
      <c r="AC188" s="68">
        <v>4.0</v>
      </c>
      <c r="AD188" s="70">
        <f t="shared" ref="AD188:AD201" si="309">AC188-AB188</f>
        <v>2</v>
      </c>
      <c r="AE188" s="72">
        <f t="shared" ref="AE188:AE201" si="310">(AC188-AB188)/AB188</f>
        <v>1</v>
      </c>
      <c r="AF188" s="68">
        <v>46.0</v>
      </c>
      <c r="AG188" s="68">
        <v>50.0</v>
      </c>
      <c r="AH188" s="70">
        <f t="shared" ref="AH188:AH199" si="311">AG188-AF188</f>
        <v>4</v>
      </c>
      <c r="AI188" s="72">
        <f t="shared" ref="AI188:AI199" si="312">(AG188-AF188)/AF188</f>
        <v>0.08695652174</v>
      </c>
      <c r="AJ188" s="68">
        <v>14.0</v>
      </c>
      <c r="AK188" s="68">
        <v>16.0</v>
      </c>
      <c r="AL188" s="70">
        <f t="shared" ref="AL188:AL201" si="313">AK188-AJ188</f>
        <v>2</v>
      </c>
      <c r="AM188" s="72">
        <f t="shared" ref="AM188:AM201" si="314">(AK188-AJ188)/AJ188</f>
        <v>0.1428571429</v>
      </c>
      <c r="AN188" s="68">
        <v>79.0</v>
      </c>
      <c r="AO188" s="68">
        <v>88.0</v>
      </c>
      <c r="AP188" s="70">
        <f t="shared" ref="AP188:AP201" si="315">AO188-AN188</f>
        <v>9</v>
      </c>
      <c r="AQ188" s="72">
        <f t="shared" ref="AQ188:AQ201" si="316">(AO188-AN188)/AN188</f>
        <v>0.1139240506</v>
      </c>
      <c r="AR188" s="68">
        <v>67.0</v>
      </c>
      <c r="AS188" s="68">
        <v>70.0</v>
      </c>
      <c r="AT188" s="70">
        <f t="shared" ref="AT188:AT201" si="317">AS188-AR188</f>
        <v>3</v>
      </c>
      <c r="AU188" s="72">
        <f t="shared" ref="AU188:AU201" si="318">(AS188-AR188)/AR188</f>
        <v>0.0447761194</v>
      </c>
      <c r="AV188" s="68"/>
      <c r="AW188" s="68"/>
      <c r="AX188" s="68"/>
      <c r="AY188" s="68"/>
      <c r="AZ188" s="68"/>
      <c r="BA188" s="68"/>
      <c r="BB188" s="70"/>
      <c r="BC188" s="68"/>
      <c r="BD188" s="68"/>
      <c r="BE188" s="68">
        <v>0.39</v>
      </c>
      <c r="BF188" s="78">
        <v>0.93</v>
      </c>
      <c r="BG188" s="68">
        <v>4.73</v>
      </c>
      <c r="BH188" s="68">
        <v>2.44</v>
      </c>
      <c r="BI188" s="78">
        <v>0.86</v>
      </c>
      <c r="BJ188" s="68">
        <v>2.95</v>
      </c>
      <c r="BK188" s="92">
        <f t="shared" ref="BK188:BK189" si="319">(BL188*100)/(100+48)</f>
        <v>2.371621622</v>
      </c>
      <c r="BL188" s="68">
        <v>3.51</v>
      </c>
      <c r="BM188" s="78">
        <v>0.48</v>
      </c>
      <c r="BN188" s="64">
        <f t="shared" si="270"/>
        <v>80.73</v>
      </c>
      <c r="BO188" s="69"/>
      <c r="BP188" s="69"/>
      <c r="BQ188" s="69"/>
      <c r="BR188" s="69"/>
      <c r="BS188" s="69" t="s">
        <v>268</v>
      </c>
      <c r="BT188" s="68">
        <v>1.0</v>
      </c>
      <c r="BU188" s="68">
        <v>2.0</v>
      </c>
      <c r="BV188" s="64" t="s">
        <v>253</v>
      </c>
      <c r="BW188" s="65"/>
      <c r="BX188" s="64"/>
      <c r="BY188" s="64" t="s">
        <v>428</v>
      </c>
      <c r="BZ188" s="64" t="s">
        <v>429</v>
      </c>
      <c r="CA188" s="66" t="s">
        <v>305</v>
      </c>
      <c r="CB188" s="66" t="s">
        <v>271</v>
      </c>
      <c r="CC188" s="64" t="s">
        <v>464</v>
      </c>
    </row>
    <row r="189" ht="15.75" customHeight="1">
      <c r="A189" s="67">
        <v>2022.0</v>
      </c>
      <c r="B189" s="69" t="s">
        <v>239</v>
      </c>
      <c r="C189" s="69" t="s">
        <v>282</v>
      </c>
      <c r="D189" s="69"/>
      <c r="E189" s="69" t="s">
        <v>1525</v>
      </c>
      <c r="F189" s="69" t="s">
        <v>295</v>
      </c>
      <c r="G189" s="69" t="s">
        <v>329</v>
      </c>
      <c r="H189" s="69" t="s">
        <v>1526</v>
      </c>
      <c r="I189" s="69" t="s">
        <v>1594</v>
      </c>
      <c r="J189" s="69" t="s">
        <v>1595</v>
      </c>
      <c r="K189" s="69" t="s">
        <v>246</v>
      </c>
      <c r="L189" s="69"/>
      <c r="M189" s="69" t="s">
        <v>1596</v>
      </c>
      <c r="N189" s="69" t="s">
        <v>323</v>
      </c>
      <c r="O189" s="69" t="s">
        <v>405</v>
      </c>
      <c r="P189" s="68">
        <v>28.0</v>
      </c>
      <c r="Q189" s="69"/>
      <c r="R189" s="69"/>
      <c r="S189" s="69" t="s">
        <v>1597</v>
      </c>
      <c r="T189" s="69"/>
      <c r="U189" s="69"/>
      <c r="V189" s="93" t="s">
        <v>1598</v>
      </c>
      <c r="W189" s="69" t="s">
        <v>174</v>
      </c>
      <c r="X189" s="68">
        <v>9.0</v>
      </c>
      <c r="Y189" s="68">
        <v>22.0</v>
      </c>
      <c r="Z189" s="70">
        <f t="shared" si="307"/>
        <v>13</v>
      </c>
      <c r="AA189" s="72">
        <f t="shared" si="308"/>
        <v>1.444444444</v>
      </c>
      <c r="AB189" s="68">
        <v>16.0</v>
      </c>
      <c r="AC189" s="68">
        <v>28.0</v>
      </c>
      <c r="AD189" s="70">
        <f t="shared" si="309"/>
        <v>12</v>
      </c>
      <c r="AE189" s="72">
        <f t="shared" si="310"/>
        <v>0.75</v>
      </c>
      <c r="AF189" s="68">
        <v>48.0</v>
      </c>
      <c r="AG189" s="68">
        <v>56.0</v>
      </c>
      <c r="AH189" s="70">
        <f t="shared" si="311"/>
        <v>8</v>
      </c>
      <c r="AI189" s="72">
        <f t="shared" si="312"/>
        <v>0.1666666667</v>
      </c>
      <c r="AJ189" s="68">
        <v>6.0</v>
      </c>
      <c r="AK189" s="68">
        <v>13.0</v>
      </c>
      <c r="AL189" s="70">
        <f t="shared" si="313"/>
        <v>7</v>
      </c>
      <c r="AM189" s="72">
        <f t="shared" si="314"/>
        <v>1.166666667</v>
      </c>
      <c r="AN189" s="68">
        <v>81.0</v>
      </c>
      <c r="AO189" s="68">
        <v>83.0</v>
      </c>
      <c r="AP189" s="70">
        <f t="shared" si="315"/>
        <v>2</v>
      </c>
      <c r="AQ189" s="72">
        <f t="shared" si="316"/>
        <v>0.02469135802</v>
      </c>
      <c r="AR189" s="68">
        <v>62.0</v>
      </c>
      <c r="AS189" s="68">
        <v>69.0</v>
      </c>
      <c r="AT189" s="70">
        <f t="shared" si="317"/>
        <v>7</v>
      </c>
      <c r="AU189" s="72">
        <f t="shared" si="318"/>
        <v>0.1129032258</v>
      </c>
      <c r="AV189" s="68"/>
      <c r="AW189" s="68"/>
      <c r="AX189" s="68"/>
      <c r="AY189" s="68"/>
      <c r="AZ189" s="68"/>
      <c r="BA189" s="68"/>
      <c r="BB189" s="70"/>
      <c r="BC189" s="68"/>
      <c r="BD189" s="68"/>
      <c r="BE189" s="70"/>
      <c r="BF189" s="68"/>
      <c r="BG189" s="68"/>
      <c r="BH189" s="70"/>
      <c r="BI189" s="68"/>
      <c r="BJ189" s="68"/>
      <c r="BK189" s="92">
        <f t="shared" si="319"/>
        <v>1.871621622</v>
      </c>
      <c r="BL189" s="68">
        <v>2.77</v>
      </c>
      <c r="BM189" s="78">
        <v>0.48</v>
      </c>
      <c r="BN189" s="64">
        <f t="shared" si="270"/>
        <v>77.56</v>
      </c>
      <c r="BO189" s="69"/>
      <c r="BP189" s="69"/>
      <c r="BQ189" s="69"/>
      <c r="BR189" s="69"/>
      <c r="BS189" s="69" t="s">
        <v>317</v>
      </c>
      <c r="BT189" s="68">
        <v>1.0</v>
      </c>
      <c r="BU189" s="68">
        <v>1.0</v>
      </c>
      <c r="BV189" s="64" t="s">
        <v>253</v>
      </c>
      <c r="BW189" s="65"/>
      <c r="BX189" s="64"/>
      <c r="BY189" s="64" t="s">
        <v>428</v>
      </c>
      <c r="BZ189" s="64" t="s">
        <v>429</v>
      </c>
      <c r="CA189" s="66" t="s">
        <v>305</v>
      </c>
      <c r="CB189" s="66" t="s">
        <v>1230</v>
      </c>
      <c r="CC189" s="64" t="s">
        <v>464</v>
      </c>
    </row>
    <row r="190" ht="15.75" customHeight="1">
      <c r="A190" s="91">
        <v>2022.0</v>
      </c>
      <c r="B190" s="64" t="s">
        <v>911</v>
      </c>
      <c r="C190" s="64" t="s">
        <v>958</v>
      </c>
      <c r="D190" s="70" t="s">
        <v>913</v>
      </c>
      <c r="E190" s="64" t="s">
        <v>959</v>
      </c>
      <c r="F190" s="64" t="s">
        <v>259</v>
      </c>
      <c r="G190" s="64" t="s">
        <v>1148</v>
      </c>
      <c r="H190" s="64" t="s">
        <v>961</v>
      </c>
      <c r="I190" s="64" t="s">
        <v>961</v>
      </c>
      <c r="J190" s="64" t="s">
        <v>1599</v>
      </c>
      <c r="K190" s="64" t="s">
        <v>246</v>
      </c>
      <c r="L190" s="64"/>
      <c r="M190" s="64" t="s">
        <v>1600</v>
      </c>
      <c r="N190" s="64" t="s">
        <v>679</v>
      </c>
      <c r="O190" s="64" t="s">
        <v>405</v>
      </c>
      <c r="P190" s="70">
        <v>63.0</v>
      </c>
      <c r="Q190" s="64"/>
      <c r="R190" s="64"/>
      <c r="S190" s="64" t="s">
        <v>1601</v>
      </c>
      <c r="T190" s="71" t="s">
        <v>1602</v>
      </c>
      <c r="U190" s="64" t="s">
        <v>158</v>
      </c>
      <c r="V190" s="71" t="s">
        <v>1603</v>
      </c>
      <c r="W190" s="64" t="s">
        <v>158</v>
      </c>
      <c r="X190" s="70">
        <v>25.0</v>
      </c>
      <c r="Y190" s="70">
        <v>49.0</v>
      </c>
      <c r="Z190" s="70">
        <f t="shared" si="307"/>
        <v>24</v>
      </c>
      <c r="AA190" s="72">
        <f t="shared" si="308"/>
        <v>0.96</v>
      </c>
      <c r="AB190" s="70">
        <v>93.0</v>
      </c>
      <c r="AC190" s="70">
        <v>95.0</v>
      </c>
      <c r="AD190" s="70">
        <f t="shared" si="309"/>
        <v>2</v>
      </c>
      <c r="AE190" s="72">
        <f t="shared" si="310"/>
        <v>0.02150537634</v>
      </c>
      <c r="AF190" s="70">
        <v>98.0</v>
      </c>
      <c r="AG190" s="70">
        <v>99.0</v>
      </c>
      <c r="AH190" s="70">
        <f t="shared" si="311"/>
        <v>1</v>
      </c>
      <c r="AI190" s="72">
        <f t="shared" si="312"/>
        <v>0.01020408163</v>
      </c>
      <c r="AJ190" s="70">
        <v>39.0</v>
      </c>
      <c r="AK190" s="70">
        <v>66.0</v>
      </c>
      <c r="AL190" s="70">
        <f t="shared" si="313"/>
        <v>27</v>
      </c>
      <c r="AM190" s="72">
        <f t="shared" si="314"/>
        <v>0.6923076923</v>
      </c>
      <c r="AN190" s="70">
        <v>89.0</v>
      </c>
      <c r="AO190" s="70">
        <v>96.0</v>
      </c>
      <c r="AP190" s="70">
        <f t="shared" si="315"/>
        <v>7</v>
      </c>
      <c r="AQ190" s="72">
        <f t="shared" si="316"/>
        <v>0.07865168539</v>
      </c>
      <c r="AR190" s="70">
        <v>81.0</v>
      </c>
      <c r="AS190" s="70">
        <v>92.0</v>
      </c>
      <c r="AT190" s="70">
        <f t="shared" si="317"/>
        <v>11</v>
      </c>
      <c r="AU190" s="72">
        <f t="shared" si="318"/>
        <v>0.1358024691</v>
      </c>
      <c r="AV190" s="70"/>
      <c r="AW190" s="70"/>
      <c r="AX190" s="70"/>
      <c r="AY190" s="70"/>
      <c r="AZ190" s="70"/>
      <c r="BA190" s="70"/>
      <c r="BB190" s="70"/>
      <c r="BC190" s="70"/>
      <c r="BD190" s="70"/>
      <c r="BE190" s="70">
        <v>1.69</v>
      </c>
      <c r="BF190" s="72">
        <v>0.92</v>
      </c>
      <c r="BG190" s="70">
        <v>4.26</v>
      </c>
      <c r="BH190" s="70">
        <v>2.21</v>
      </c>
      <c r="BI190" s="72">
        <v>0.83</v>
      </c>
      <c r="BJ190" s="70">
        <v>2.92</v>
      </c>
      <c r="BK190" s="92">
        <f>(BL190*100)/(100+55)</f>
        <v>2.458064516</v>
      </c>
      <c r="BL190" s="70">
        <v>3.81</v>
      </c>
      <c r="BM190" s="72">
        <v>0.55</v>
      </c>
      <c r="BN190" s="64">
        <f t="shared" si="270"/>
        <v>240.03</v>
      </c>
      <c r="BO190" s="64"/>
      <c r="BP190" s="64"/>
      <c r="BQ190" s="64"/>
      <c r="BR190" s="64"/>
      <c r="BS190" s="64" t="s">
        <v>268</v>
      </c>
      <c r="BT190" s="70">
        <v>1.0</v>
      </c>
      <c r="BU190" s="70">
        <v>2.0</v>
      </c>
      <c r="BV190" s="64" t="s">
        <v>253</v>
      </c>
      <c r="BW190" s="65"/>
      <c r="BX190" s="64"/>
      <c r="BY190" s="64" t="s">
        <v>269</v>
      </c>
      <c r="BZ190" s="64" t="s">
        <v>1604</v>
      </c>
      <c r="CA190" s="64" t="s">
        <v>1605</v>
      </c>
      <c r="CB190" s="66" t="s">
        <v>271</v>
      </c>
      <c r="CC190" s="66" t="s">
        <v>255</v>
      </c>
    </row>
    <row r="191" ht="15.75" customHeight="1">
      <c r="A191" s="91">
        <v>2022.0</v>
      </c>
      <c r="B191" s="64" t="s">
        <v>911</v>
      </c>
      <c r="C191" s="64" t="s">
        <v>958</v>
      </c>
      <c r="D191" s="70" t="s">
        <v>913</v>
      </c>
      <c r="E191" s="64" t="s">
        <v>1606</v>
      </c>
      <c r="F191" s="64" t="s">
        <v>259</v>
      </c>
      <c r="G191" s="64" t="s">
        <v>1156</v>
      </c>
      <c r="H191" s="64" t="s">
        <v>1607</v>
      </c>
      <c r="I191" s="64" t="s">
        <v>1607</v>
      </c>
      <c r="J191" s="64" t="s">
        <v>1608</v>
      </c>
      <c r="K191" s="64" t="s">
        <v>246</v>
      </c>
      <c r="L191" s="64"/>
      <c r="M191" s="64" t="s">
        <v>1609</v>
      </c>
      <c r="N191" s="64" t="s">
        <v>679</v>
      </c>
      <c r="O191" s="64" t="s">
        <v>405</v>
      </c>
      <c r="P191" s="70">
        <v>65.0</v>
      </c>
      <c r="Q191" s="64"/>
      <c r="R191" s="64"/>
      <c r="S191" s="64" t="s">
        <v>1610</v>
      </c>
      <c r="T191" s="71" t="s">
        <v>1611</v>
      </c>
      <c r="U191" s="64" t="s">
        <v>174</v>
      </c>
      <c r="V191" s="71" t="s">
        <v>1612</v>
      </c>
      <c r="W191" s="64" t="s">
        <v>174</v>
      </c>
      <c r="X191" s="70">
        <v>0.0</v>
      </c>
      <c r="Y191" s="70">
        <v>5.0</v>
      </c>
      <c r="Z191" s="70">
        <f t="shared" si="307"/>
        <v>5</v>
      </c>
      <c r="AA191" s="72"/>
      <c r="AB191" s="70">
        <v>5.0</v>
      </c>
      <c r="AC191" s="70">
        <v>9.0</v>
      </c>
      <c r="AD191" s="70">
        <f t="shared" si="309"/>
        <v>4</v>
      </c>
      <c r="AE191" s="72">
        <f t="shared" si="310"/>
        <v>0.8</v>
      </c>
      <c r="AF191" s="70">
        <v>49.0</v>
      </c>
      <c r="AG191" s="70">
        <v>68.0</v>
      </c>
      <c r="AH191" s="70">
        <f t="shared" si="311"/>
        <v>19</v>
      </c>
      <c r="AI191" s="72">
        <f t="shared" si="312"/>
        <v>0.387755102</v>
      </c>
      <c r="AJ191" s="70">
        <v>63.0</v>
      </c>
      <c r="AK191" s="70">
        <v>67.0</v>
      </c>
      <c r="AL191" s="70">
        <f t="shared" si="313"/>
        <v>4</v>
      </c>
      <c r="AM191" s="72">
        <f t="shared" si="314"/>
        <v>0.06349206349</v>
      </c>
      <c r="AN191" s="70">
        <v>86.0</v>
      </c>
      <c r="AO191" s="70">
        <v>87.0</v>
      </c>
      <c r="AP191" s="70">
        <f t="shared" si="315"/>
        <v>1</v>
      </c>
      <c r="AQ191" s="72">
        <f t="shared" si="316"/>
        <v>0.01162790698</v>
      </c>
      <c r="AR191" s="70">
        <v>83.0</v>
      </c>
      <c r="AS191" s="70">
        <v>85.0</v>
      </c>
      <c r="AT191" s="70">
        <f t="shared" si="317"/>
        <v>2</v>
      </c>
      <c r="AU191" s="72">
        <f t="shared" si="318"/>
        <v>0.02409638554</v>
      </c>
      <c r="AV191" s="70"/>
      <c r="AW191" s="70"/>
      <c r="AX191" s="70"/>
      <c r="AY191" s="70"/>
      <c r="AZ191" s="70"/>
      <c r="BA191" s="70"/>
      <c r="BB191" s="70"/>
      <c r="BC191" s="70"/>
      <c r="BD191" s="70"/>
      <c r="BE191" s="70">
        <v>1.38</v>
      </c>
      <c r="BF191" s="72">
        <v>0.92</v>
      </c>
      <c r="BG191" s="70">
        <v>4.04</v>
      </c>
      <c r="BH191" s="70">
        <v>2.16</v>
      </c>
      <c r="BI191" s="72">
        <v>0.83</v>
      </c>
      <c r="BJ191" s="70">
        <v>2.53</v>
      </c>
      <c r="BK191" s="92">
        <f>(BL191*100)/(100+43)</f>
        <v>2.482517483</v>
      </c>
      <c r="BL191" s="70">
        <v>3.55</v>
      </c>
      <c r="BM191" s="72">
        <v>0.43</v>
      </c>
      <c r="BN191" s="64">
        <f t="shared" si="270"/>
        <v>230.75</v>
      </c>
      <c r="BO191" s="64"/>
      <c r="BP191" s="64"/>
      <c r="BQ191" s="64"/>
      <c r="BR191" s="64"/>
      <c r="BS191" s="64" t="s">
        <v>268</v>
      </c>
      <c r="BT191" s="70">
        <v>1.0</v>
      </c>
      <c r="BU191" s="70">
        <v>2.0</v>
      </c>
      <c r="BV191" s="64" t="s">
        <v>253</v>
      </c>
      <c r="BW191" s="65"/>
      <c r="BX191" s="64"/>
      <c r="BY191" s="64" t="s">
        <v>269</v>
      </c>
      <c r="BZ191" s="64" t="s">
        <v>1613</v>
      </c>
      <c r="CA191" s="64" t="s">
        <v>1614</v>
      </c>
      <c r="CB191" s="66" t="s">
        <v>271</v>
      </c>
      <c r="CC191" s="66" t="s">
        <v>255</v>
      </c>
    </row>
    <row r="192" ht="15.75" customHeight="1">
      <c r="A192" s="91">
        <v>2022.0</v>
      </c>
      <c r="B192" s="64" t="s">
        <v>911</v>
      </c>
      <c r="C192" s="64" t="s">
        <v>958</v>
      </c>
      <c r="D192" s="70" t="s">
        <v>913</v>
      </c>
      <c r="E192" s="64" t="s">
        <v>1615</v>
      </c>
      <c r="F192" s="64" t="s">
        <v>259</v>
      </c>
      <c r="G192" s="64" t="s">
        <v>1616</v>
      </c>
      <c r="H192" s="64" t="s">
        <v>1617</v>
      </c>
      <c r="I192" s="64" t="s">
        <v>1617</v>
      </c>
      <c r="J192" s="64" t="s">
        <v>1618</v>
      </c>
      <c r="K192" s="64" t="s">
        <v>246</v>
      </c>
      <c r="L192" s="64"/>
      <c r="M192" s="64" t="s">
        <v>1619</v>
      </c>
      <c r="N192" s="64" t="s">
        <v>679</v>
      </c>
      <c r="O192" s="64" t="s">
        <v>405</v>
      </c>
      <c r="P192" s="70">
        <v>57.0</v>
      </c>
      <c r="Q192" s="64"/>
      <c r="R192" s="64"/>
      <c r="S192" s="64" t="s">
        <v>1620</v>
      </c>
      <c r="T192" s="71" t="s">
        <v>1621</v>
      </c>
      <c r="U192" s="64" t="s">
        <v>174</v>
      </c>
      <c r="V192" s="71" t="s">
        <v>1622</v>
      </c>
      <c r="W192" s="64" t="s">
        <v>174</v>
      </c>
      <c r="X192" s="70">
        <v>56.0</v>
      </c>
      <c r="Y192" s="70">
        <v>73.0</v>
      </c>
      <c r="Z192" s="70">
        <f t="shared" si="307"/>
        <v>17</v>
      </c>
      <c r="AA192" s="72">
        <f t="shared" ref="AA192:AA201" si="320">(Y192-X192)/X192</f>
        <v>0.3035714286</v>
      </c>
      <c r="AB192" s="70">
        <v>93.0</v>
      </c>
      <c r="AC192" s="70">
        <v>99.0</v>
      </c>
      <c r="AD192" s="70">
        <f t="shared" si="309"/>
        <v>6</v>
      </c>
      <c r="AE192" s="72">
        <f t="shared" si="310"/>
        <v>0.06451612903</v>
      </c>
      <c r="AF192" s="70">
        <v>98.0</v>
      </c>
      <c r="AG192" s="70">
        <v>100.0</v>
      </c>
      <c r="AH192" s="70">
        <f t="shared" si="311"/>
        <v>2</v>
      </c>
      <c r="AI192" s="72">
        <f t="shared" si="312"/>
        <v>0.02040816327</v>
      </c>
      <c r="AJ192" s="70">
        <v>59.0</v>
      </c>
      <c r="AK192" s="70">
        <v>63.0</v>
      </c>
      <c r="AL192" s="70">
        <f t="shared" si="313"/>
        <v>4</v>
      </c>
      <c r="AM192" s="72">
        <f t="shared" si="314"/>
        <v>0.06779661017</v>
      </c>
      <c r="AN192" s="70">
        <v>93.0</v>
      </c>
      <c r="AO192" s="70">
        <v>95.0</v>
      </c>
      <c r="AP192" s="70">
        <f t="shared" si="315"/>
        <v>2</v>
      </c>
      <c r="AQ192" s="72">
        <f t="shared" si="316"/>
        <v>0.02150537634</v>
      </c>
      <c r="AR192" s="70">
        <v>92.0</v>
      </c>
      <c r="AS192" s="70">
        <v>94.0</v>
      </c>
      <c r="AT192" s="70">
        <f t="shared" si="317"/>
        <v>2</v>
      </c>
      <c r="AU192" s="72">
        <f t="shared" si="318"/>
        <v>0.02173913043</v>
      </c>
      <c r="AV192" s="70"/>
      <c r="AW192" s="70"/>
      <c r="AX192" s="70"/>
      <c r="AY192" s="70"/>
      <c r="AZ192" s="70"/>
      <c r="BA192" s="70"/>
      <c r="BB192" s="70"/>
      <c r="BC192" s="70"/>
      <c r="BD192" s="70"/>
      <c r="BE192" s="70">
        <v>1.71</v>
      </c>
      <c r="BF192" s="72">
        <v>0.93</v>
      </c>
      <c r="BG192" s="70">
        <v>4.56</v>
      </c>
      <c r="BH192" s="70">
        <v>1.84</v>
      </c>
      <c r="BI192" s="72">
        <v>0.85</v>
      </c>
      <c r="BJ192" s="70">
        <v>2.77</v>
      </c>
      <c r="BK192" s="92">
        <f>(BL192*100)/(100+57)</f>
        <v>1.898089172</v>
      </c>
      <c r="BL192" s="70">
        <v>2.98</v>
      </c>
      <c r="BM192" s="72">
        <v>0.57</v>
      </c>
      <c r="BN192" s="64">
        <f t="shared" si="270"/>
        <v>169.86</v>
      </c>
      <c r="BO192" s="64"/>
      <c r="BP192" s="64"/>
      <c r="BQ192" s="64"/>
      <c r="BR192" s="64"/>
      <c r="BS192" s="64" t="s">
        <v>268</v>
      </c>
      <c r="BT192" s="70">
        <v>1.0</v>
      </c>
      <c r="BU192" s="70">
        <v>2.0</v>
      </c>
      <c r="BV192" s="64" t="s">
        <v>253</v>
      </c>
      <c r="BW192" s="65"/>
      <c r="BX192" s="64"/>
      <c r="BY192" s="64" t="s">
        <v>269</v>
      </c>
      <c r="BZ192" s="64" t="s">
        <v>1623</v>
      </c>
      <c r="CA192" s="64" t="s">
        <v>1624</v>
      </c>
      <c r="CB192" s="66" t="s">
        <v>271</v>
      </c>
      <c r="CC192" s="66" t="s">
        <v>255</v>
      </c>
    </row>
    <row r="193" ht="15.75" customHeight="1">
      <c r="A193" s="91">
        <v>2022.0</v>
      </c>
      <c r="B193" s="64" t="s">
        <v>911</v>
      </c>
      <c r="C193" s="64" t="s">
        <v>958</v>
      </c>
      <c r="D193" s="70" t="s">
        <v>913</v>
      </c>
      <c r="E193" s="64" t="s">
        <v>959</v>
      </c>
      <c r="F193" s="64" t="s">
        <v>259</v>
      </c>
      <c r="G193" s="64" t="s">
        <v>1156</v>
      </c>
      <c r="H193" s="64" t="s">
        <v>1157</v>
      </c>
      <c r="I193" s="64" t="s">
        <v>1157</v>
      </c>
      <c r="J193" s="64" t="s">
        <v>1625</v>
      </c>
      <c r="K193" s="64" t="s">
        <v>246</v>
      </c>
      <c r="L193" s="64"/>
      <c r="M193" s="64" t="s">
        <v>1626</v>
      </c>
      <c r="N193" s="64" t="s">
        <v>679</v>
      </c>
      <c r="O193" s="64" t="s">
        <v>405</v>
      </c>
      <c r="P193" s="70">
        <v>57.0</v>
      </c>
      <c r="Q193" s="64"/>
      <c r="R193" s="64"/>
      <c r="S193" s="64" t="s">
        <v>1627</v>
      </c>
      <c r="T193" s="71" t="s">
        <v>1628</v>
      </c>
      <c r="U193" s="64" t="s">
        <v>174</v>
      </c>
      <c r="V193" s="71" t="s">
        <v>1629</v>
      </c>
      <c r="W193" s="64" t="s">
        <v>174</v>
      </c>
      <c r="X193" s="70">
        <v>67.0</v>
      </c>
      <c r="Y193" s="70">
        <v>83.0</v>
      </c>
      <c r="Z193" s="70">
        <f t="shared" si="307"/>
        <v>16</v>
      </c>
      <c r="AA193" s="72">
        <f t="shared" si="320"/>
        <v>0.2388059701</v>
      </c>
      <c r="AB193" s="70">
        <v>98.0</v>
      </c>
      <c r="AC193" s="70">
        <v>99.0</v>
      </c>
      <c r="AD193" s="70">
        <f t="shared" si="309"/>
        <v>1</v>
      </c>
      <c r="AE193" s="72">
        <f t="shared" si="310"/>
        <v>0.01020408163</v>
      </c>
      <c r="AF193" s="70">
        <v>100.0</v>
      </c>
      <c r="AG193" s="70">
        <v>100.0</v>
      </c>
      <c r="AH193" s="70">
        <f t="shared" si="311"/>
        <v>0</v>
      </c>
      <c r="AI193" s="72">
        <f t="shared" si="312"/>
        <v>0</v>
      </c>
      <c r="AJ193" s="70">
        <v>27.0</v>
      </c>
      <c r="AK193" s="70">
        <v>39.0</v>
      </c>
      <c r="AL193" s="70">
        <f t="shared" si="313"/>
        <v>12</v>
      </c>
      <c r="AM193" s="72">
        <f t="shared" si="314"/>
        <v>0.4444444444</v>
      </c>
      <c r="AN193" s="70">
        <v>85.0</v>
      </c>
      <c r="AO193" s="70">
        <v>97.0</v>
      </c>
      <c r="AP193" s="70">
        <f t="shared" si="315"/>
        <v>12</v>
      </c>
      <c r="AQ193" s="72">
        <f t="shared" si="316"/>
        <v>0.1411764706</v>
      </c>
      <c r="AR193" s="70">
        <v>82.0</v>
      </c>
      <c r="AS193" s="70">
        <v>93.0</v>
      </c>
      <c r="AT193" s="70">
        <f t="shared" si="317"/>
        <v>11</v>
      </c>
      <c r="AU193" s="72">
        <f t="shared" si="318"/>
        <v>0.1341463415</v>
      </c>
      <c r="AV193" s="70"/>
      <c r="AW193" s="70"/>
      <c r="AX193" s="70"/>
      <c r="AY193" s="70"/>
      <c r="AZ193" s="70"/>
      <c r="BA193" s="70"/>
      <c r="BB193" s="70"/>
      <c r="BC193" s="70"/>
      <c r="BD193" s="70"/>
      <c r="BE193" s="70">
        <v>1.91</v>
      </c>
      <c r="BF193" s="72">
        <v>0.92</v>
      </c>
      <c r="BG193" s="70">
        <v>4.38</v>
      </c>
      <c r="BH193" s="70">
        <v>1.55</v>
      </c>
      <c r="BI193" s="72">
        <v>0.84</v>
      </c>
      <c r="BJ193" s="70">
        <v>2.58</v>
      </c>
      <c r="BK193" s="92">
        <f>(BL193*100)/(100+44)</f>
        <v>2.569444444</v>
      </c>
      <c r="BL193" s="70">
        <v>3.7</v>
      </c>
      <c r="BM193" s="72">
        <v>0.44</v>
      </c>
      <c r="BN193" s="64">
        <f t="shared" si="270"/>
        <v>210.9</v>
      </c>
      <c r="BO193" s="64"/>
      <c r="BP193" s="64"/>
      <c r="BQ193" s="64"/>
      <c r="BR193" s="64"/>
      <c r="BS193" s="64" t="s">
        <v>268</v>
      </c>
      <c r="BT193" s="70">
        <v>1.0</v>
      </c>
      <c r="BU193" s="70">
        <v>2.0</v>
      </c>
      <c r="BV193" s="64" t="s">
        <v>253</v>
      </c>
      <c r="BW193" s="65"/>
      <c r="BX193" s="64"/>
      <c r="BY193" s="64" t="s">
        <v>269</v>
      </c>
      <c r="BZ193" s="64" t="s">
        <v>1630</v>
      </c>
      <c r="CA193" s="64" t="s">
        <v>1631</v>
      </c>
      <c r="CB193" s="66" t="s">
        <v>271</v>
      </c>
      <c r="CC193" s="66" t="s">
        <v>255</v>
      </c>
    </row>
    <row r="194" ht="15.75" customHeight="1">
      <c r="A194" s="91">
        <v>2022.0</v>
      </c>
      <c r="B194" s="64" t="s">
        <v>911</v>
      </c>
      <c r="C194" s="64" t="s">
        <v>968</v>
      </c>
      <c r="D194" s="70" t="s">
        <v>913</v>
      </c>
      <c r="E194" s="64" t="s">
        <v>1632</v>
      </c>
      <c r="F194" s="64" t="s">
        <v>259</v>
      </c>
      <c r="G194" s="64" t="s">
        <v>1633</v>
      </c>
      <c r="H194" s="64" t="s">
        <v>1634</v>
      </c>
      <c r="I194" s="64" t="s">
        <v>1634</v>
      </c>
      <c r="J194" s="64" t="s">
        <v>1635</v>
      </c>
      <c r="K194" s="64" t="s">
        <v>246</v>
      </c>
      <c r="L194" s="64"/>
      <c r="M194" s="64" t="s">
        <v>1636</v>
      </c>
      <c r="N194" s="64" t="s">
        <v>263</v>
      </c>
      <c r="O194" s="64" t="s">
        <v>907</v>
      </c>
      <c r="P194" s="70">
        <v>32.0</v>
      </c>
      <c r="Q194" s="64"/>
      <c r="R194" s="64"/>
      <c r="S194" s="64" t="s">
        <v>1637</v>
      </c>
      <c r="T194" s="71" t="s">
        <v>1638</v>
      </c>
      <c r="U194" s="64" t="s">
        <v>174</v>
      </c>
      <c r="V194" s="71" t="s">
        <v>1639</v>
      </c>
      <c r="W194" s="64" t="s">
        <v>174</v>
      </c>
      <c r="X194" s="70">
        <v>59.0</v>
      </c>
      <c r="Y194" s="70">
        <v>86.0</v>
      </c>
      <c r="Z194" s="70">
        <f t="shared" si="307"/>
        <v>27</v>
      </c>
      <c r="AA194" s="72">
        <f t="shared" si="320"/>
        <v>0.4576271186</v>
      </c>
      <c r="AB194" s="70">
        <v>99.0</v>
      </c>
      <c r="AC194" s="70">
        <v>100.0</v>
      </c>
      <c r="AD194" s="70">
        <f t="shared" si="309"/>
        <v>1</v>
      </c>
      <c r="AE194" s="72">
        <f t="shared" si="310"/>
        <v>0.0101010101</v>
      </c>
      <c r="AF194" s="70">
        <v>100.0</v>
      </c>
      <c r="AG194" s="70">
        <v>100.0</v>
      </c>
      <c r="AH194" s="70">
        <f t="shared" si="311"/>
        <v>0</v>
      </c>
      <c r="AI194" s="72">
        <f t="shared" si="312"/>
        <v>0</v>
      </c>
      <c r="AJ194" s="70">
        <v>32.0</v>
      </c>
      <c r="AK194" s="70">
        <v>49.0</v>
      </c>
      <c r="AL194" s="70">
        <f t="shared" si="313"/>
        <v>17</v>
      </c>
      <c r="AM194" s="72">
        <f t="shared" si="314"/>
        <v>0.53125</v>
      </c>
      <c r="AN194" s="70">
        <v>89.0</v>
      </c>
      <c r="AO194" s="70">
        <v>96.0</v>
      </c>
      <c r="AP194" s="70">
        <f t="shared" si="315"/>
        <v>7</v>
      </c>
      <c r="AQ194" s="72">
        <f t="shared" si="316"/>
        <v>0.07865168539</v>
      </c>
      <c r="AR194" s="70">
        <v>84.0</v>
      </c>
      <c r="AS194" s="70">
        <v>87.0</v>
      </c>
      <c r="AT194" s="70">
        <f t="shared" si="317"/>
        <v>3</v>
      </c>
      <c r="AU194" s="72">
        <f t="shared" si="318"/>
        <v>0.03571428571</v>
      </c>
      <c r="AV194" s="70"/>
      <c r="AW194" s="70"/>
      <c r="AX194" s="70"/>
      <c r="AY194" s="70"/>
      <c r="AZ194" s="70"/>
      <c r="BA194" s="70"/>
      <c r="BB194" s="70"/>
      <c r="BC194" s="70"/>
      <c r="BD194" s="70"/>
      <c r="BE194" s="70">
        <v>0.6</v>
      </c>
      <c r="BF194" s="72">
        <v>0.96</v>
      </c>
      <c r="BG194" s="70">
        <v>5.5</v>
      </c>
      <c r="BH194" s="70">
        <v>1.73</v>
      </c>
      <c r="BI194" s="72">
        <v>0.88</v>
      </c>
      <c r="BJ194" s="70">
        <v>3.11</v>
      </c>
      <c r="BK194" s="92">
        <f>(BL194*100)/(100+19)</f>
        <v>2.991596639</v>
      </c>
      <c r="BL194" s="70">
        <v>3.56</v>
      </c>
      <c r="BM194" s="72">
        <v>0.19</v>
      </c>
      <c r="BN194" s="64">
        <f t="shared" si="270"/>
        <v>113.92</v>
      </c>
      <c r="BO194" s="64"/>
      <c r="BP194" s="64"/>
      <c r="BQ194" s="64"/>
      <c r="BR194" s="64"/>
      <c r="BS194" s="64" t="s">
        <v>281</v>
      </c>
      <c r="BT194" s="70">
        <v>1.0</v>
      </c>
      <c r="BU194" s="70">
        <v>3.0</v>
      </c>
      <c r="BV194" s="64" t="s">
        <v>253</v>
      </c>
      <c r="BW194" s="65"/>
      <c r="BX194" s="64"/>
      <c r="BY194" s="64" t="s">
        <v>269</v>
      </c>
      <c r="BZ194" s="64" t="s">
        <v>1640</v>
      </c>
      <c r="CA194" s="64" t="s">
        <v>1641</v>
      </c>
      <c r="CB194" s="66" t="s">
        <v>271</v>
      </c>
      <c r="CC194" s="66" t="s">
        <v>255</v>
      </c>
    </row>
    <row r="195" ht="15.75" customHeight="1">
      <c r="A195" s="91">
        <v>2022.0</v>
      </c>
      <c r="B195" s="64" t="s">
        <v>256</v>
      </c>
      <c r="C195" s="64" t="s">
        <v>257</v>
      </c>
      <c r="D195" s="70" t="s">
        <v>258</v>
      </c>
      <c r="E195" s="64" t="s">
        <v>1642</v>
      </c>
      <c r="F195" s="64" t="s">
        <v>259</v>
      </c>
      <c r="G195" s="64" t="s">
        <v>1643</v>
      </c>
      <c r="H195" s="64" t="s">
        <v>1644</v>
      </c>
      <c r="I195" s="64" t="s">
        <v>1644</v>
      </c>
      <c r="J195" s="64" t="s">
        <v>1645</v>
      </c>
      <c r="K195" s="64" t="s">
        <v>246</v>
      </c>
      <c r="L195" s="64"/>
      <c r="M195" s="64" t="s">
        <v>1646</v>
      </c>
      <c r="N195" s="64" t="s">
        <v>263</v>
      </c>
      <c r="O195" s="64" t="s">
        <v>405</v>
      </c>
      <c r="P195" s="70">
        <v>11.0</v>
      </c>
      <c r="Q195" s="64"/>
      <c r="R195" s="64"/>
      <c r="S195" s="64" t="s">
        <v>1597</v>
      </c>
      <c r="T195" s="71" t="s">
        <v>1647</v>
      </c>
      <c r="U195" s="64" t="s">
        <v>174</v>
      </c>
      <c r="V195" s="71" t="s">
        <v>1648</v>
      </c>
      <c r="W195" s="64" t="s">
        <v>174</v>
      </c>
      <c r="X195" s="70">
        <v>38.0</v>
      </c>
      <c r="Y195" s="70">
        <v>63.0</v>
      </c>
      <c r="Z195" s="70">
        <f t="shared" si="307"/>
        <v>25</v>
      </c>
      <c r="AA195" s="72">
        <f t="shared" si="320"/>
        <v>0.6578947368</v>
      </c>
      <c r="AB195" s="70">
        <v>86.0</v>
      </c>
      <c r="AC195" s="70">
        <v>96.0</v>
      </c>
      <c r="AD195" s="70">
        <f t="shared" si="309"/>
        <v>10</v>
      </c>
      <c r="AE195" s="72">
        <f t="shared" si="310"/>
        <v>0.1162790698</v>
      </c>
      <c r="AF195" s="70">
        <v>95.0</v>
      </c>
      <c r="AG195" s="70">
        <v>99.0</v>
      </c>
      <c r="AH195" s="70">
        <f t="shared" si="311"/>
        <v>4</v>
      </c>
      <c r="AI195" s="72">
        <f t="shared" si="312"/>
        <v>0.04210526316</v>
      </c>
      <c r="AJ195" s="70">
        <v>26.0</v>
      </c>
      <c r="AK195" s="70">
        <v>49.0</v>
      </c>
      <c r="AL195" s="70">
        <f t="shared" si="313"/>
        <v>23</v>
      </c>
      <c r="AM195" s="72">
        <f t="shared" si="314"/>
        <v>0.8846153846</v>
      </c>
      <c r="AN195" s="70">
        <v>91.0</v>
      </c>
      <c r="AO195" s="70">
        <v>96.0</v>
      </c>
      <c r="AP195" s="70">
        <f t="shared" si="315"/>
        <v>5</v>
      </c>
      <c r="AQ195" s="72">
        <f t="shared" si="316"/>
        <v>0.05494505495</v>
      </c>
      <c r="AR195" s="70">
        <v>83.0</v>
      </c>
      <c r="AS195" s="70">
        <v>86.0</v>
      </c>
      <c r="AT195" s="70">
        <f t="shared" si="317"/>
        <v>3</v>
      </c>
      <c r="AU195" s="72">
        <f t="shared" si="318"/>
        <v>0.03614457831</v>
      </c>
      <c r="AV195" s="68"/>
      <c r="AW195" s="68"/>
      <c r="AX195" s="68"/>
      <c r="AY195" s="68"/>
      <c r="AZ195" s="68"/>
      <c r="BA195" s="68"/>
      <c r="BB195" s="70"/>
      <c r="BC195" s="68"/>
      <c r="BD195" s="68"/>
      <c r="BE195" s="70">
        <v>1.75</v>
      </c>
      <c r="BF195" s="72">
        <v>0.91</v>
      </c>
      <c r="BG195" s="70">
        <v>3.29</v>
      </c>
      <c r="BH195" s="70"/>
      <c r="BI195" s="72"/>
      <c r="BJ195" s="70"/>
      <c r="BK195" s="92">
        <f>(BL195*100)/(100+61)</f>
        <v>2.173913043</v>
      </c>
      <c r="BL195" s="70">
        <v>3.5</v>
      </c>
      <c r="BM195" s="72">
        <v>0.61</v>
      </c>
      <c r="BN195" s="64">
        <f t="shared" si="270"/>
        <v>38.5</v>
      </c>
      <c r="BO195" s="64"/>
      <c r="BP195" s="64"/>
      <c r="BQ195" s="64"/>
      <c r="BR195" s="64"/>
      <c r="BS195" s="64" t="s">
        <v>268</v>
      </c>
      <c r="BT195" s="70">
        <v>2.0</v>
      </c>
      <c r="BU195" s="70"/>
      <c r="BV195" s="64" t="s">
        <v>1649</v>
      </c>
      <c r="BW195" s="65"/>
      <c r="BX195" s="64" t="s">
        <v>1650</v>
      </c>
      <c r="BY195" s="64" t="s">
        <v>269</v>
      </c>
      <c r="BZ195" s="64" t="s">
        <v>150</v>
      </c>
      <c r="CA195" s="66" t="s">
        <v>1651</v>
      </c>
      <c r="CB195" s="66" t="s">
        <v>271</v>
      </c>
      <c r="CC195" s="66" t="s">
        <v>255</v>
      </c>
    </row>
    <row r="196" ht="15.75" customHeight="1">
      <c r="A196" s="91">
        <v>2022.0</v>
      </c>
      <c r="B196" s="64" t="s">
        <v>503</v>
      </c>
      <c r="C196" s="64" t="s">
        <v>592</v>
      </c>
      <c r="D196" s="64"/>
      <c r="E196" s="64" t="s">
        <v>593</v>
      </c>
      <c r="F196" s="64" t="s">
        <v>594</v>
      </c>
      <c r="G196" s="64" t="s">
        <v>595</v>
      </c>
      <c r="H196" s="64" t="s">
        <v>596</v>
      </c>
      <c r="I196" s="64" t="s">
        <v>596</v>
      </c>
      <c r="J196" s="64" t="s">
        <v>683</v>
      </c>
      <c r="K196" s="64" t="s">
        <v>246</v>
      </c>
      <c r="L196" s="64"/>
      <c r="M196" s="64" t="s">
        <v>1652</v>
      </c>
      <c r="N196" s="64" t="s">
        <v>289</v>
      </c>
      <c r="O196" s="64" t="s">
        <v>907</v>
      </c>
      <c r="P196" s="70">
        <v>23.0</v>
      </c>
      <c r="Q196" s="64"/>
      <c r="R196" s="64"/>
      <c r="S196" s="64" t="s">
        <v>1653</v>
      </c>
      <c r="T196" s="71" t="s">
        <v>1654</v>
      </c>
      <c r="U196" s="64" t="s">
        <v>174</v>
      </c>
      <c r="V196" s="71" t="s">
        <v>1655</v>
      </c>
      <c r="W196" s="64" t="s">
        <v>174</v>
      </c>
      <c r="X196" s="70">
        <v>2.0</v>
      </c>
      <c r="Y196" s="70">
        <v>33.0</v>
      </c>
      <c r="Z196" s="70">
        <f t="shared" si="307"/>
        <v>31</v>
      </c>
      <c r="AA196" s="72">
        <f t="shared" si="320"/>
        <v>15.5</v>
      </c>
      <c r="AB196" s="70">
        <v>81.0</v>
      </c>
      <c r="AC196" s="70">
        <v>90.0</v>
      </c>
      <c r="AD196" s="70">
        <f t="shared" si="309"/>
        <v>9</v>
      </c>
      <c r="AE196" s="72">
        <f t="shared" si="310"/>
        <v>0.1111111111</v>
      </c>
      <c r="AF196" s="70">
        <v>94.0</v>
      </c>
      <c r="AG196" s="70">
        <v>96.0</v>
      </c>
      <c r="AH196" s="70">
        <f t="shared" si="311"/>
        <v>2</v>
      </c>
      <c r="AI196" s="72">
        <f t="shared" si="312"/>
        <v>0.02127659574</v>
      </c>
      <c r="AJ196" s="70">
        <v>37.0</v>
      </c>
      <c r="AK196" s="70">
        <v>53.0</v>
      </c>
      <c r="AL196" s="70">
        <f t="shared" si="313"/>
        <v>16</v>
      </c>
      <c r="AM196" s="72">
        <f t="shared" si="314"/>
        <v>0.4324324324</v>
      </c>
      <c r="AN196" s="70">
        <v>72.0</v>
      </c>
      <c r="AO196" s="70">
        <v>74.0</v>
      </c>
      <c r="AP196" s="70">
        <f t="shared" si="315"/>
        <v>2</v>
      </c>
      <c r="AQ196" s="72">
        <f t="shared" si="316"/>
        <v>0.02777777778</v>
      </c>
      <c r="AR196" s="70">
        <v>71.0</v>
      </c>
      <c r="AS196" s="70">
        <v>81.0</v>
      </c>
      <c r="AT196" s="70">
        <f t="shared" si="317"/>
        <v>10</v>
      </c>
      <c r="AU196" s="72">
        <f t="shared" si="318"/>
        <v>0.1408450704</v>
      </c>
      <c r="AV196" s="70"/>
      <c r="AW196" s="70"/>
      <c r="AX196" s="70"/>
      <c r="AY196" s="70"/>
      <c r="AZ196" s="70"/>
      <c r="BA196" s="70"/>
      <c r="BB196" s="70"/>
      <c r="BC196" s="70"/>
      <c r="BD196" s="70"/>
      <c r="BE196" s="70">
        <v>1.24</v>
      </c>
      <c r="BF196" s="72">
        <v>0.93</v>
      </c>
      <c r="BG196" s="70">
        <v>5.25</v>
      </c>
      <c r="BH196" s="70">
        <v>2.05</v>
      </c>
      <c r="BI196" s="72">
        <v>0.85</v>
      </c>
      <c r="BJ196" s="70">
        <v>2.99</v>
      </c>
      <c r="BK196" s="92">
        <f>(BL196*100)/(100+36)</f>
        <v>3.955882353</v>
      </c>
      <c r="BL196" s="70">
        <v>5.38</v>
      </c>
      <c r="BM196" s="72">
        <v>0.36</v>
      </c>
      <c r="BN196" s="64">
        <f t="shared" si="270"/>
        <v>123.74</v>
      </c>
      <c r="BO196" s="64"/>
      <c r="BP196" s="64"/>
      <c r="BQ196" s="64"/>
      <c r="BR196" s="64"/>
      <c r="BS196" s="64" t="s">
        <v>317</v>
      </c>
      <c r="BT196" s="70">
        <v>1.0</v>
      </c>
      <c r="BU196" s="70">
        <v>1.0</v>
      </c>
      <c r="BV196" s="64" t="s">
        <v>253</v>
      </c>
      <c r="BW196" s="65"/>
      <c r="BX196" s="64"/>
      <c r="BY196" s="64" t="s">
        <v>269</v>
      </c>
      <c r="BZ196" s="64" t="s">
        <v>1369</v>
      </c>
      <c r="CA196" s="64" t="s">
        <v>1370</v>
      </c>
      <c r="CB196" s="66" t="s">
        <v>271</v>
      </c>
      <c r="CC196" s="66" t="s">
        <v>255</v>
      </c>
    </row>
    <row r="197" ht="15.75" customHeight="1">
      <c r="A197" s="91">
        <v>2022.0</v>
      </c>
      <c r="B197" s="64" t="s">
        <v>715</v>
      </c>
      <c r="C197" s="64" t="s">
        <v>1213</v>
      </c>
      <c r="D197" s="70" t="s">
        <v>1452</v>
      </c>
      <c r="E197" s="64" t="s">
        <v>1656</v>
      </c>
      <c r="F197" s="64" t="s">
        <v>1472</v>
      </c>
      <c r="G197" s="64" t="s">
        <v>1657</v>
      </c>
      <c r="H197" s="64" t="s">
        <v>1658</v>
      </c>
      <c r="I197" s="64" t="s">
        <v>1658</v>
      </c>
      <c r="J197" s="64" t="s">
        <v>1659</v>
      </c>
      <c r="K197" s="64" t="s">
        <v>246</v>
      </c>
      <c r="L197" s="64"/>
      <c r="M197" s="64" t="s">
        <v>1660</v>
      </c>
      <c r="N197" s="64" t="s">
        <v>679</v>
      </c>
      <c r="O197" s="64" t="s">
        <v>907</v>
      </c>
      <c r="P197" s="70">
        <v>56.0</v>
      </c>
      <c r="Q197" s="64"/>
      <c r="R197" s="64"/>
      <c r="S197" s="64" t="s">
        <v>1661</v>
      </c>
      <c r="T197" s="71" t="s">
        <v>1662</v>
      </c>
      <c r="U197" s="64" t="s">
        <v>174</v>
      </c>
      <c r="V197" s="71" t="s">
        <v>1663</v>
      </c>
      <c r="W197" s="64" t="s">
        <v>174</v>
      </c>
      <c r="X197" s="70">
        <v>47.0</v>
      </c>
      <c r="Y197" s="70">
        <v>72.0</v>
      </c>
      <c r="Z197" s="70">
        <f t="shared" si="307"/>
        <v>25</v>
      </c>
      <c r="AA197" s="72">
        <f t="shared" si="320"/>
        <v>0.5319148936</v>
      </c>
      <c r="AB197" s="70">
        <v>94.0</v>
      </c>
      <c r="AC197" s="70">
        <v>98.0</v>
      </c>
      <c r="AD197" s="70">
        <f t="shared" si="309"/>
        <v>4</v>
      </c>
      <c r="AE197" s="72">
        <f t="shared" si="310"/>
        <v>0.04255319149</v>
      </c>
      <c r="AF197" s="70">
        <v>98.0</v>
      </c>
      <c r="AG197" s="70">
        <v>99.0</v>
      </c>
      <c r="AH197" s="70">
        <f t="shared" si="311"/>
        <v>1</v>
      </c>
      <c r="AI197" s="72">
        <f t="shared" si="312"/>
        <v>0.01020408163</v>
      </c>
      <c r="AJ197" s="70">
        <v>60.0</v>
      </c>
      <c r="AK197" s="70">
        <v>79.0</v>
      </c>
      <c r="AL197" s="70">
        <f t="shared" si="313"/>
        <v>19</v>
      </c>
      <c r="AM197" s="72">
        <f t="shared" si="314"/>
        <v>0.3166666667</v>
      </c>
      <c r="AN197" s="70">
        <v>88.0</v>
      </c>
      <c r="AO197" s="70">
        <v>93.0</v>
      </c>
      <c r="AP197" s="70">
        <f t="shared" si="315"/>
        <v>5</v>
      </c>
      <c r="AQ197" s="72">
        <f t="shared" si="316"/>
        <v>0.05681818182</v>
      </c>
      <c r="AR197" s="70">
        <v>89.0</v>
      </c>
      <c r="AS197" s="70">
        <v>97.0</v>
      </c>
      <c r="AT197" s="70">
        <f t="shared" si="317"/>
        <v>8</v>
      </c>
      <c r="AU197" s="72">
        <f t="shared" si="318"/>
        <v>0.08988764045</v>
      </c>
      <c r="AV197" s="70"/>
      <c r="AW197" s="70"/>
      <c r="AX197" s="70"/>
      <c r="AY197" s="70"/>
      <c r="AZ197" s="70"/>
      <c r="BA197" s="70"/>
      <c r="BB197" s="70"/>
      <c r="BC197" s="70"/>
      <c r="BD197" s="70"/>
      <c r="BE197" s="70">
        <v>0.9</v>
      </c>
      <c r="BF197" s="72">
        <v>0.92</v>
      </c>
      <c r="BG197" s="70">
        <v>4.75</v>
      </c>
      <c r="BH197" s="70">
        <v>2.12</v>
      </c>
      <c r="BI197" s="72">
        <v>0.84</v>
      </c>
      <c r="BJ197" s="70">
        <v>2.61</v>
      </c>
      <c r="BK197" s="92">
        <f>(BL197*100)/(100+34)</f>
        <v>3.350746269</v>
      </c>
      <c r="BL197" s="70">
        <v>4.49</v>
      </c>
      <c r="BM197" s="72">
        <v>0.34</v>
      </c>
      <c r="BN197" s="64">
        <f t="shared" si="270"/>
        <v>251.44</v>
      </c>
      <c r="BO197" s="64"/>
      <c r="BP197" s="64"/>
      <c r="BQ197" s="64"/>
      <c r="BR197" s="64"/>
      <c r="BS197" s="64" t="s">
        <v>268</v>
      </c>
      <c r="BT197" s="70">
        <v>1.0</v>
      </c>
      <c r="BU197" s="70">
        <v>2.0</v>
      </c>
      <c r="BV197" s="64" t="s">
        <v>253</v>
      </c>
      <c r="BW197" s="65"/>
      <c r="BX197" s="64"/>
      <c r="BY197" s="64" t="s">
        <v>269</v>
      </c>
      <c r="BZ197" s="64" t="s">
        <v>1664</v>
      </c>
      <c r="CA197" s="64" t="s">
        <v>1665</v>
      </c>
      <c r="CB197" s="66" t="s">
        <v>271</v>
      </c>
      <c r="CC197" s="66" t="s">
        <v>255</v>
      </c>
    </row>
    <row r="198" ht="15.75" customHeight="1">
      <c r="A198" s="91">
        <v>2022.0</v>
      </c>
      <c r="B198" s="64" t="s">
        <v>911</v>
      </c>
      <c r="C198" s="64" t="s">
        <v>968</v>
      </c>
      <c r="D198" s="70" t="s">
        <v>913</v>
      </c>
      <c r="E198" s="64" t="s">
        <v>1666</v>
      </c>
      <c r="F198" s="64" t="s">
        <v>259</v>
      </c>
      <c r="G198" s="64" t="s">
        <v>1667</v>
      </c>
      <c r="H198" s="64" t="s">
        <v>1668</v>
      </c>
      <c r="I198" s="64" t="s">
        <v>1668</v>
      </c>
      <c r="J198" s="64" t="s">
        <v>1669</v>
      </c>
      <c r="K198" s="64" t="s">
        <v>246</v>
      </c>
      <c r="L198" s="64"/>
      <c r="M198" s="64" t="s">
        <v>1670</v>
      </c>
      <c r="N198" s="64" t="s">
        <v>263</v>
      </c>
      <c r="O198" s="64" t="s">
        <v>907</v>
      </c>
      <c r="P198" s="70">
        <v>29.0</v>
      </c>
      <c r="Q198" s="64"/>
      <c r="R198" s="64"/>
      <c r="S198" s="64" t="s">
        <v>1637</v>
      </c>
      <c r="T198" s="71" t="s">
        <v>1671</v>
      </c>
      <c r="U198" s="64" t="s">
        <v>174</v>
      </c>
      <c r="V198" s="71" t="s">
        <v>1672</v>
      </c>
      <c r="W198" s="64" t="s">
        <v>174</v>
      </c>
      <c r="X198" s="70">
        <v>51.0</v>
      </c>
      <c r="Y198" s="70">
        <v>81.0</v>
      </c>
      <c r="Z198" s="70">
        <f t="shared" si="307"/>
        <v>30</v>
      </c>
      <c r="AA198" s="72">
        <f t="shared" si="320"/>
        <v>0.5882352941</v>
      </c>
      <c r="AB198" s="70">
        <v>96.0</v>
      </c>
      <c r="AC198" s="70">
        <v>98.0</v>
      </c>
      <c r="AD198" s="70">
        <f t="shared" si="309"/>
        <v>2</v>
      </c>
      <c r="AE198" s="72">
        <f t="shared" si="310"/>
        <v>0.02083333333</v>
      </c>
      <c r="AF198" s="70">
        <v>99.0</v>
      </c>
      <c r="AG198" s="70">
        <v>100.0</v>
      </c>
      <c r="AH198" s="70">
        <f t="shared" si="311"/>
        <v>1</v>
      </c>
      <c r="AI198" s="72">
        <f t="shared" si="312"/>
        <v>0.0101010101</v>
      </c>
      <c r="AJ198" s="70">
        <v>12.0</v>
      </c>
      <c r="AK198" s="70">
        <v>34.0</v>
      </c>
      <c r="AL198" s="70">
        <f t="shared" si="313"/>
        <v>22</v>
      </c>
      <c r="AM198" s="72">
        <f t="shared" si="314"/>
        <v>1.833333333</v>
      </c>
      <c r="AN198" s="70">
        <v>91.0</v>
      </c>
      <c r="AO198" s="70">
        <v>97.0</v>
      </c>
      <c r="AP198" s="70">
        <f t="shared" si="315"/>
        <v>6</v>
      </c>
      <c r="AQ198" s="72">
        <f t="shared" si="316"/>
        <v>0.06593406593</v>
      </c>
      <c r="AR198" s="70">
        <v>87.0</v>
      </c>
      <c r="AS198" s="70">
        <v>91.0</v>
      </c>
      <c r="AT198" s="70">
        <f t="shared" si="317"/>
        <v>4</v>
      </c>
      <c r="AU198" s="72">
        <f t="shared" si="318"/>
        <v>0.04597701149</v>
      </c>
      <c r="AV198" s="70"/>
      <c r="AW198" s="70"/>
      <c r="AX198" s="70"/>
      <c r="AY198" s="70"/>
      <c r="AZ198" s="70"/>
      <c r="BA198" s="70"/>
      <c r="BB198" s="70"/>
      <c r="BC198" s="70"/>
      <c r="BD198" s="70"/>
      <c r="BE198" s="70">
        <v>0.89</v>
      </c>
      <c r="BF198" s="72">
        <v>0.93</v>
      </c>
      <c r="BG198" s="70">
        <v>5.36</v>
      </c>
      <c r="BH198" s="70">
        <v>2.36</v>
      </c>
      <c r="BI198" s="72">
        <v>0.85</v>
      </c>
      <c r="BJ198" s="70">
        <v>2.81</v>
      </c>
      <c r="BK198" s="92">
        <f>(BL198*100)/(100+24)</f>
        <v>2.927419355</v>
      </c>
      <c r="BL198" s="70">
        <v>3.63</v>
      </c>
      <c r="BM198" s="72">
        <v>0.24</v>
      </c>
      <c r="BN198" s="64">
        <f t="shared" si="270"/>
        <v>105.27</v>
      </c>
      <c r="BO198" s="64"/>
      <c r="BP198" s="64"/>
      <c r="BQ198" s="64"/>
      <c r="BR198" s="64"/>
      <c r="BS198" s="64" t="s">
        <v>268</v>
      </c>
      <c r="BT198" s="70">
        <v>1.0</v>
      </c>
      <c r="BU198" s="70">
        <v>4.0</v>
      </c>
      <c r="BV198" s="64" t="s">
        <v>253</v>
      </c>
      <c r="BW198" s="65"/>
      <c r="BX198" s="64"/>
      <c r="BY198" s="64" t="s">
        <v>269</v>
      </c>
      <c r="BZ198" s="64" t="s">
        <v>1673</v>
      </c>
      <c r="CA198" s="64" t="s">
        <v>1674</v>
      </c>
      <c r="CB198" s="66" t="s">
        <v>271</v>
      </c>
      <c r="CC198" s="66" t="s">
        <v>255</v>
      </c>
    </row>
    <row r="199" ht="15.75" customHeight="1">
      <c r="A199" s="91">
        <v>2022.0</v>
      </c>
      <c r="B199" s="64" t="s">
        <v>911</v>
      </c>
      <c r="C199" s="64" t="s">
        <v>912</v>
      </c>
      <c r="D199" s="70" t="s">
        <v>913</v>
      </c>
      <c r="E199" s="64" t="s">
        <v>914</v>
      </c>
      <c r="F199" s="64" t="s">
        <v>259</v>
      </c>
      <c r="G199" s="64" t="s">
        <v>1675</v>
      </c>
      <c r="H199" s="64" t="s">
        <v>1676</v>
      </c>
      <c r="I199" s="64" t="s">
        <v>1676</v>
      </c>
      <c r="J199" s="64" t="s">
        <v>1677</v>
      </c>
      <c r="K199" s="64" t="s">
        <v>246</v>
      </c>
      <c r="L199" s="64"/>
      <c r="M199" s="64" t="s">
        <v>1678</v>
      </c>
      <c r="N199" s="64" t="s">
        <v>263</v>
      </c>
      <c r="O199" s="64" t="s">
        <v>405</v>
      </c>
      <c r="P199" s="70">
        <v>72.0</v>
      </c>
      <c r="Q199" s="64"/>
      <c r="R199" s="64"/>
      <c r="S199" s="64" t="s">
        <v>1679</v>
      </c>
      <c r="T199" s="64"/>
      <c r="U199" s="64"/>
      <c r="V199" s="71" t="s">
        <v>1680</v>
      </c>
      <c r="W199" s="64" t="s">
        <v>174</v>
      </c>
      <c r="X199" s="70">
        <v>14.0</v>
      </c>
      <c r="Y199" s="70">
        <v>58.0</v>
      </c>
      <c r="Z199" s="70">
        <f t="shared" si="307"/>
        <v>44</v>
      </c>
      <c r="AA199" s="72">
        <f t="shared" si="320"/>
        <v>3.142857143</v>
      </c>
      <c r="AB199" s="70">
        <v>66.0</v>
      </c>
      <c r="AC199" s="70">
        <v>90.0</v>
      </c>
      <c r="AD199" s="70">
        <f t="shared" si="309"/>
        <v>24</v>
      </c>
      <c r="AE199" s="72">
        <f t="shared" si="310"/>
        <v>0.3636363636</v>
      </c>
      <c r="AF199" s="70">
        <v>96.0</v>
      </c>
      <c r="AG199" s="70">
        <v>96.0</v>
      </c>
      <c r="AH199" s="70">
        <f t="shared" si="311"/>
        <v>0</v>
      </c>
      <c r="AI199" s="72">
        <f t="shared" si="312"/>
        <v>0</v>
      </c>
      <c r="AJ199" s="70">
        <v>50.0</v>
      </c>
      <c r="AK199" s="70">
        <v>65.0</v>
      </c>
      <c r="AL199" s="70">
        <f t="shared" si="313"/>
        <v>15</v>
      </c>
      <c r="AM199" s="72">
        <f t="shared" si="314"/>
        <v>0.3</v>
      </c>
      <c r="AN199" s="70">
        <v>77.0</v>
      </c>
      <c r="AO199" s="70">
        <v>88.0</v>
      </c>
      <c r="AP199" s="70">
        <f t="shared" si="315"/>
        <v>11</v>
      </c>
      <c r="AQ199" s="72">
        <f t="shared" si="316"/>
        <v>0.1428571429</v>
      </c>
      <c r="AR199" s="70">
        <v>82.0</v>
      </c>
      <c r="AS199" s="70">
        <v>86.0</v>
      </c>
      <c r="AT199" s="70">
        <f t="shared" si="317"/>
        <v>4</v>
      </c>
      <c r="AU199" s="72">
        <f t="shared" si="318"/>
        <v>0.0487804878</v>
      </c>
      <c r="AV199" s="70"/>
      <c r="AW199" s="70"/>
      <c r="AX199" s="70"/>
      <c r="AY199" s="70"/>
      <c r="AZ199" s="70"/>
      <c r="BA199" s="70"/>
      <c r="BB199" s="70"/>
      <c r="BC199" s="70"/>
      <c r="BD199" s="70"/>
      <c r="BE199" s="70">
        <v>1.05</v>
      </c>
      <c r="BF199" s="72">
        <v>0.92</v>
      </c>
      <c r="BG199" s="70">
        <v>4.43</v>
      </c>
      <c r="BH199" s="70">
        <v>2.49</v>
      </c>
      <c r="BI199" s="72">
        <v>0.84</v>
      </c>
      <c r="BJ199" s="70">
        <v>2.4</v>
      </c>
      <c r="BK199" s="92">
        <f>(BL199*100)/(100+51)</f>
        <v>2.152317881</v>
      </c>
      <c r="BL199" s="70">
        <v>3.25</v>
      </c>
      <c r="BM199" s="72">
        <v>0.51</v>
      </c>
      <c r="BN199" s="64">
        <f t="shared" si="270"/>
        <v>234</v>
      </c>
      <c r="BO199" s="64"/>
      <c r="BP199" s="64"/>
      <c r="BQ199" s="64"/>
      <c r="BR199" s="64"/>
      <c r="BS199" s="64" t="s">
        <v>268</v>
      </c>
      <c r="BT199" s="70">
        <v>1.0</v>
      </c>
      <c r="BU199" s="70">
        <v>2.0</v>
      </c>
      <c r="BV199" s="64" t="s">
        <v>253</v>
      </c>
      <c r="BW199" s="65"/>
      <c r="BX199" s="64"/>
      <c r="BY199" s="64" t="s">
        <v>428</v>
      </c>
      <c r="BZ199" s="64" t="s">
        <v>1681</v>
      </c>
      <c r="CA199" s="64" t="s">
        <v>1682</v>
      </c>
      <c r="CB199" s="66" t="s">
        <v>271</v>
      </c>
      <c r="CC199" s="66" t="s">
        <v>255</v>
      </c>
    </row>
    <row r="200" ht="15.75" customHeight="1">
      <c r="A200" s="91">
        <v>2022.0</v>
      </c>
      <c r="B200" s="64" t="s">
        <v>911</v>
      </c>
      <c r="C200" s="64" t="s">
        <v>958</v>
      </c>
      <c r="D200" s="70" t="s">
        <v>913</v>
      </c>
      <c r="E200" s="64" t="s">
        <v>959</v>
      </c>
      <c r="F200" s="64" t="s">
        <v>259</v>
      </c>
      <c r="G200" s="64" t="s">
        <v>1133</v>
      </c>
      <c r="H200" s="64" t="s">
        <v>1134</v>
      </c>
      <c r="I200" s="64" t="s">
        <v>1134</v>
      </c>
      <c r="J200" s="64" t="s">
        <v>1683</v>
      </c>
      <c r="K200" s="64" t="s">
        <v>246</v>
      </c>
      <c r="L200" s="64"/>
      <c r="M200" s="64" t="s">
        <v>1684</v>
      </c>
      <c r="N200" s="64" t="s">
        <v>679</v>
      </c>
      <c r="O200" s="64" t="s">
        <v>907</v>
      </c>
      <c r="P200" s="70">
        <v>64.0</v>
      </c>
      <c r="Q200" s="64"/>
      <c r="R200" s="64"/>
      <c r="S200" s="64" t="s">
        <v>1685</v>
      </c>
      <c r="T200" s="71" t="s">
        <v>1686</v>
      </c>
      <c r="U200" s="64" t="s">
        <v>174</v>
      </c>
      <c r="V200" s="71" t="s">
        <v>1687</v>
      </c>
      <c r="W200" s="64" t="s">
        <v>174</v>
      </c>
      <c r="X200" s="70">
        <v>58.0</v>
      </c>
      <c r="Y200" s="70">
        <v>80.0</v>
      </c>
      <c r="Z200" s="70">
        <f t="shared" si="307"/>
        <v>22</v>
      </c>
      <c r="AA200" s="72">
        <f t="shared" si="320"/>
        <v>0.3793103448</v>
      </c>
      <c r="AB200" s="70">
        <v>97.0</v>
      </c>
      <c r="AC200" s="70">
        <v>99.0</v>
      </c>
      <c r="AD200" s="70">
        <f t="shared" si="309"/>
        <v>2</v>
      </c>
      <c r="AE200" s="72">
        <f t="shared" si="310"/>
        <v>0.0206185567</v>
      </c>
      <c r="AF200" s="70"/>
      <c r="AG200" s="70"/>
      <c r="AH200" s="70"/>
      <c r="AI200" s="72"/>
      <c r="AJ200" s="70">
        <v>66.0</v>
      </c>
      <c r="AK200" s="70">
        <v>75.0</v>
      </c>
      <c r="AL200" s="70">
        <f t="shared" si="313"/>
        <v>9</v>
      </c>
      <c r="AM200" s="72">
        <f t="shared" si="314"/>
        <v>0.1363636364</v>
      </c>
      <c r="AN200" s="70">
        <v>91.0</v>
      </c>
      <c r="AO200" s="70">
        <v>94.0</v>
      </c>
      <c r="AP200" s="70">
        <f t="shared" si="315"/>
        <v>3</v>
      </c>
      <c r="AQ200" s="72">
        <f t="shared" si="316"/>
        <v>0.03296703297</v>
      </c>
      <c r="AR200" s="70">
        <v>88.0</v>
      </c>
      <c r="AS200" s="70">
        <v>94.0</v>
      </c>
      <c r="AT200" s="70">
        <f t="shared" si="317"/>
        <v>6</v>
      </c>
      <c r="AU200" s="72">
        <f t="shared" si="318"/>
        <v>0.06818181818</v>
      </c>
      <c r="AV200" s="70"/>
      <c r="AW200" s="70"/>
      <c r="AX200" s="70"/>
      <c r="AY200" s="70"/>
      <c r="AZ200" s="70"/>
      <c r="BA200" s="70"/>
      <c r="BB200" s="70"/>
      <c r="BC200" s="70"/>
      <c r="BD200" s="70"/>
      <c r="BE200" s="70">
        <v>1.05</v>
      </c>
      <c r="BF200" s="72">
        <v>0.93</v>
      </c>
      <c r="BG200" s="70">
        <v>4.31</v>
      </c>
      <c r="BH200" s="70">
        <v>1.76</v>
      </c>
      <c r="BI200" s="72">
        <v>0.86</v>
      </c>
      <c r="BJ200" s="70">
        <v>2.42</v>
      </c>
      <c r="BK200" s="92">
        <f>(BL200*100)/(100+56)</f>
        <v>2.358974359</v>
      </c>
      <c r="BL200" s="70">
        <v>3.68</v>
      </c>
      <c r="BM200" s="72">
        <v>0.56</v>
      </c>
      <c r="BN200" s="64">
        <f t="shared" si="270"/>
        <v>235.52</v>
      </c>
      <c r="BO200" s="64"/>
      <c r="BP200" s="64"/>
      <c r="BQ200" s="64"/>
      <c r="BR200" s="64"/>
      <c r="BS200" s="64" t="s">
        <v>281</v>
      </c>
      <c r="BT200" s="70">
        <v>1.0</v>
      </c>
      <c r="BU200" s="70">
        <v>2.0</v>
      </c>
      <c r="BV200" s="64" t="s">
        <v>253</v>
      </c>
      <c r="BW200" s="65"/>
      <c r="BX200" s="64"/>
      <c r="BY200" s="64" t="s">
        <v>269</v>
      </c>
      <c r="BZ200" s="64" t="s">
        <v>1688</v>
      </c>
      <c r="CA200" s="64" t="s">
        <v>1689</v>
      </c>
      <c r="CB200" s="66" t="s">
        <v>271</v>
      </c>
      <c r="CC200" s="66" t="s">
        <v>255</v>
      </c>
    </row>
    <row r="201" ht="15.75" customHeight="1">
      <c r="A201" s="91">
        <v>2022.0</v>
      </c>
      <c r="B201" s="64" t="s">
        <v>503</v>
      </c>
      <c r="C201" s="64" t="s">
        <v>592</v>
      </c>
      <c r="D201" s="70" t="s">
        <v>603</v>
      </c>
      <c r="E201" s="64" t="s">
        <v>593</v>
      </c>
      <c r="F201" s="64" t="s">
        <v>259</v>
      </c>
      <c r="G201" s="64" t="s">
        <v>604</v>
      </c>
      <c r="H201" s="64" t="s">
        <v>605</v>
      </c>
      <c r="I201" s="64" t="s">
        <v>605</v>
      </c>
      <c r="J201" s="64" t="s">
        <v>1690</v>
      </c>
      <c r="K201" s="64" t="s">
        <v>246</v>
      </c>
      <c r="L201" s="64"/>
      <c r="M201" s="64" t="s">
        <v>1691</v>
      </c>
      <c r="N201" s="64" t="s">
        <v>679</v>
      </c>
      <c r="O201" s="64" t="s">
        <v>907</v>
      </c>
      <c r="P201" s="70">
        <v>72.0</v>
      </c>
      <c r="Q201" s="64"/>
      <c r="R201" s="64"/>
      <c r="S201" s="64" t="s">
        <v>1692</v>
      </c>
      <c r="T201" s="71" t="s">
        <v>1693</v>
      </c>
      <c r="U201" s="64" t="s">
        <v>158</v>
      </c>
      <c r="V201" s="71" t="s">
        <v>1694</v>
      </c>
      <c r="W201" s="64" t="s">
        <v>174</v>
      </c>
      <c r="X201" s="70">
        <v>52.0</v>
      </c>
      <c r="Y201" s="70">
        <v>83.0</v>
      </c>
      <c r="Z201" s="70">
        <f t="shared" si="307"/>
        <v>31</v>
      </c>
      <c r="AA201" s="72">
        <f t="shared" si="320"/>
        <v>0.5961538462</v>
      </c>
      <c r="AB201" s="70">
        <v>98.0</v>
      </c>
      <c r="AC201" s="70">
        <v>100.0</v>
      </c>
      <c r="AD201" s="70">
        <f t="shared" si="309"/>
        <v>2</v>
      </c>
      <c r="AE201" s="72">
        <f t="shared" si="310"/>
        <v>0.02040816327</v>
      </c>
      <c r="AF201" s="70">
        <v>100.0</v>
      </c>
      <c r="AG201" s="70">
        <v>100.0</v>
      </c>
      <c r="AH201" s="70">
        <f>AG201-AF201</f>
        <v>0</v>
      </c>
      <c r="AI201" s="72">
        <f>(AG201-AF201)/AF201</f>
        <v>0</v>
      </c>
      <c r="AJ201" s="70">
        <v>80.0</v>
      </c>
      <c r="AK201" s="70">
        <v>86.0</v>
      </c>
      <c r="AL201" s="70">
        <f t="shared" si="313"/>
        <v>6</v>
      </c>
      <c r="AM201" s="72">
        <f t="shared" si="314"/>
        <v>0.075</v>
      </c>
      <c r="AN201" s="70">
        <v>97.0</v>
      </c>
      <c r="AO201" s="70">
        <v>100.0</v>
      </c>
      <c r="AP201" s="70">
        <f t="shared" si="315"/>
        <v>3</v>
      </c>
      <c r="AQ201" s="72">
        <f t="shared" si="316"/>
        <v>0.03092783505</v>
      </c>
      <c r="AR201" s="70">
        <v>93.0</v>
      </c>
      <c r="AS201" s="70">
        <v>98.0</v>
      </c>
      <c r="AT201" s="70">
        <f t="shared" si="317"/>
        <v>5</v>
      </c>
      <c r="AU201" s="72">
        <f t="shared" si="318"/>
        <v>0.05376344086</v>
      </c>
      <c r="AV201" s="70"/>
      <c r="AW201" s="70"/>
      <c r="AX201" s="70"/>
      <c r="AY201" s="70"/>
      <c r="AZ201" s="70"/>
      <c r="BA201" s="70"/>
      <c r="BB201" s="70"/>
      <c r="BC201" s="70"/>
      <c r="BD201" s="70"/>
      <c r="BE201" s="70">
        <v>0.81</v>
      </c>
      <c r="BF201" s="72">
        <v>0.93</v>
      </c>
      <c r="BG201" s="70">
        <v>4.37</v>
      </c>
      <c r="BH201" s="70">
        <v>2.11</v>
      </c>
      <c r="BI201" s="72">
        <v>0.85</v>
      </c>
      <c r="BJ201" s="70">
        <v>2.54</v>
      </c>
      <c r="BK201" s="92">
        <f>(BL201*100)/(100+111)</f>
        <v>1.232227488</v>
      </c>
      <c r="BL201" s="70">
        <v>2.6</v>
      </c>
      <c r="BM201" s="72">
        <v>1.11</v>
      </c>
      <c r="BN201" s="64">
        <f t="shared" si="270"/>
        <v>187.2</v>
      </c>
      <c r="BO201" s="64"/>
      <c r="BP201" s="64"/>
      <c r="BQ201" s="64"/>
      <c r="BR201" s="64"/>
      <c r="BS201" s="64" t="s">
        <v>268</v>
      </c>
      <c r="BT201" s="70">
        <v>1.0</v>
      </c>
      <c r="BU201" s="70">
        <v>2.0</v>
      </c>
      <c r="BV201" s="64" t="s">
        <v>361</v>
      </c>
      <c r="BW201" s="65"/>
      <c r="BX201" s="64"/>
      <c r="BY201" s="64" t="s">
        <v>269</v>
      </c>
      <c r="BZ201" s="64" t="s">
        <v>1695</v>
      </c>
      <c r="CA201" s="66" t="s">
        <v>1696</v>
      </c>
      <c r="CB201" s="66" t="s">
        <v>271</v>
      </c>
      <c r="CC201" s="66" t="s">
        <v>255</v>
      </c>
    </row>
    <row r="202" ht="15.75" customHeight="1">
      <c r="A202" s="91">
        <v>2022.0</v>
      </c>
      <c r="B202" s="64" t="s">
        <v>726</v>
      </c>
      <c r="C202" s="64" t="s">
        <v>737</v>
      </c>
      <c r="D202" s="64"/>
      <c r="E202" s="64" t="s">
        <v>738</v>
      </c>
      <c r="F202" s="64" t="s">
        <v>739</v>
      </c>
      <c r="G202" s="64" t="s">
        <v>739</v>
      </c>
      <c r="H202" s="64" t="s">
        <v>1697</v>
      </c>
      <c r="I202" s="64" t="s">
        <v>1697</v>
      </c>
      <c r="J202" s="64" t="s">
        <v>1698</v>
      </c>
      <c r="K202" s="64" t="s">
        <v>246</v>
      </c>
      <c r="L202" s="64"/>
      <c r="M202" s="64" t="s">
        <v>1699</v>
      </c>
      <c r="N202" s="64" t="s">
        <v>743</v>
      </c>
      <c r="O202" s="64" t="s">
        <v>907</v>
      </c>
      <c r="P202" s="70">
        <v>15.0</v>
      </c>
      <c r="Q202" s="64"/>
      <c r="R202" s="64"/>
      <c r="S202" s="64" t="s">
        <v>1700</v>
      </c>
      <c r="T202" s="64"/>
      <c r="U202" s="64"/>
      <c r="V202" s="71" t="s">
        <v>1701</v>
      </c>
      <c r="W202" s="64" t="s">
        <v>158</v>
      </c>
      <c r="X202" s="70"/>
      <c r="Y202" s="70"/>
      <c r="Z202" s="70"/>
      <c r="AA202" s="72"/>
      <c r="AB202" s="70"/>
      <c r="AC202" s="70"/>
      <c r="AD202" s="70"/>
      <c r="AE202" s="72"/>
      <c r="AF202" s="70"/>
      <c r="AG202" s="70"/>
      <c r="AH202" s="70"/>
      <c r="AI202" s="72"/>
      <c r="AJ202" s="70"/>
      <c r="AK202" s="70"/>
      <c r="AL202" s="70"/>
      <c r="AM202" s="72"/>
      <c r="AN202" s="70"/>
      <c r="AO202" s="70"/>
      <c r="AP202" s="70"/>
      <c r="AQ202" s="72"/>
      <c r="AR202" s="70"/>
      <c r="AS202" s="70"/>
      <c r="AT202" s="70"/>
      <c r="AU202" s="72"/>
      <c r="AV202" s="70"/>
      <c r="AW202" s="70"/>
      <c r="AX202" s="70"/>
      <c r="AY202" s="70"/>
      <c r="AZ202" s="70"/>
      <c r="BA202" s="70"/>
      <c r="BB202" s="70"/>
      <c r="BC202" s="70"/>
      <c r="BD202" s="70"/>
      <c r="BE202" s="70">
        <v>0.73</v>
      </c>
      <c r="BF202" s="72">
        <v>0.92</v>
      </c>
      <c r="BG202" s="70">
        <v>4.32</v>
      </c>
      <c r="BH202" s="70">
        <v>2.55</v>
      </c>
      <c r="BI202" s="72">
        <v>0.83</v>
      </c>
      <c r="BJ202" s="70">
        <v>2.37</v>
      </c>
      <c r="BK202" s="92">
        <f>(BL202*100)/(100+11)</f>
        <v>2.09009009</v>
      </c>
      <c r="BL202" s="70">
        <v>2.32</v>
      </c>
      <c r="BM202" s="72">
        <v>0.11</v>
      </c>
      <c r="BN202" s="64">
        <f t="shared" si="270"/>
        <v>34.8</v>
      </c>
      <c r="BO202" s="64"/>
      <c r="BP202" s="64"/>
      <c r="BQ202" s="64"/>
      <c r="BR202" s="64"/>
      <c r="BS202" s="64" t="s">
        <v>317</v>
      </c>
      <c r="BT202" s="70">
        <v>2.0</v>
      </c>
      <c r="BU202" s="70">
        <v>3.0</v>
      </c>
      <c r="BV202" s="64" t="s">
        <v>253</v>
      </c>
      <c r="BW202" s="65"/>
      <c r="BX202" s="64"/>
      <c r="BY202" s="64" t="s">
        <v>254</v>
      </c>
      <c r="BZ202" s="64" t="s">
        <v>254</v>
      </c>
      <c r="CA202" s="64" t="s">
        <v>254</v>
      </c>
      <c r="CB202" s="64" t="s">
        <v>254</v>
      </c>
      <c r="CC202" s="66" t="s">
        <v>255</v>
      </c>
    </row>
    <row r="203" ht="15.75" customHeight="1">
      <c r="A203" s="91">
        <v>2022.0</v>
      </c>
      <c r="B203" s="64" t="s">
        <v>726</v>
      </c>
      <c r="C203" s="64" t="s">
        <v>737</v>
      </c>
      <c r="D203" s="64"/>
      <c r="E203" s="64" t="s">
        <v>738</v>
      </c>
      <c r="F203" s="64" t="s">
        <v>739</v>
      </c>
      <c r="G203" s="64" t="s">
        <v>739</v>
      </c>
      <c r="H203" s="64" t="s">
        <v>1702</v>
      </c>
      <c r="I203" s="64" t="s">
        <v>1702</v>
      </c>
      <c r="J203" s="64" t="s">
        <v>1703</v>
      </c>
      <c r="K203" s="64" t="s">
        <v>246</v>
      </c>
      <c r="L203" s="64"/>
      <c r="M203" s="64" t="s">
        <v>1704</v>
      </c>
      <c r="N203" s="64" t="s">
        <v>743</v>
      </c>
      <c r="O203" s="64" t="s">
        <v>907</v>
      </c>
      <c r="P203" s="70">
        <v>9.0</v>
      </c>
      <c r="Q203" s="64"/>
      <c r="R203" s="64"/>
      <c r="S203" s="64" t="s">
        <v>1700</v>
      </c>
      <c r="T203" s="64"/>
      <c r="U203" s="64"/>
      <c r="V203" s="71" t="s">
        <v>1705</v>
      </c>
      <c r="W203" s="64" t="s">
        <v>174</v>
      </c>
      <c r="X203" s="70"/>
      <c r="Y203" s="70"/>
      <c r="Z203" s="70"/>
      <c r="AA203" s="72"/>
      <c r="AB203" s="70"/>
      <c r="AC203" s="70"/>
      <c r="AD203" s="70"/>
      <c r="AE203" s="72"/>
      <c r="AF203" s="70"/>
      <c r="AG203" s="70"/>
      <c r="AH203" s="70"/>
      <c r="AI203" s="72"/>
      <c r="AJ203" s="70"/>
      <c r="AK203" s="70"/>
      <c r="AL203" s="70"/>
      <c r="AM203" s="72"/>
      <c r="AN203" s="70"/>
      <c r="AO203" s="70"/>
      <c r="AP203" s="70"/>
      <c r="AQ203" s="72"/>
      <c r="AR203" s="70"/>
      <c r="AS203" s="70"/>
      <c r="AT203" s="70"/>
      <c r="AU203" s="72"/>
      <c r="AV203" s="70"/>
      <c r="AW203" s="70"/>
      <c r="AX203" s="70"/>
      <c r="AY203" s="70"/>
      <c r="AZ203" s="70"/>
      <c r="BA203" s="70"/>
      <c r="BB203" s="70"/>
      <c r="BC203" s="70"/>
      <c r="BD203" s="70"/>
      <c r="BE203" s="70">
        <v>0.78</v>
      </c>
      <c r="BF203" s="72">
        <v>0.92</v>
      </c>
      <c r="BG203" s="70">
        <v>4.84</v>
      </c>
      <c r="BH203" s="70">
        <v>2.53</v>
      </c>
      <c r="BI203" s="72">
        <v>0.83</v>
      </c>
      <c r="BJ203" s="70">
        <v>2.88</v>
      </c>
      <c r="BK203" s="92">
        <f>(BL203*100)/(100+18)</f>
        <v>1.915254237</v>
      </c>
      <c r="BL203" s="70">
        <v>2.26</v>
      </c>
      <c r="BM203" s="72">
        <v>0.18</v>
      </c>
      <c r="BN203" s="64">
        <f t="shared" si="270"/>
        <v>20.34</v>
      </c>
      <c r="BO203" s="64"/>
      <c r="BP203" s="64"/>
      <c r="BQ203" s="64"/>
      <c r="BR203" s="64"/>
      <c r="BS203" s="64" t="s">
        <v>317</v>
      </c>
      <c r="BT203" s="70">
        <v>2.0</v>
      </c>
      <c r="BU203" s="70">
        <v>3.0</v>
      </c>
      <c r="BV203" s="64" t="s">
        <v>253</v>
      </c>
      <c r="BW203" s="65"/>
      <c r="BX203" s="64"/>
      <c r="BY203" s="64" t="s">
        <v>254</v>
      </c>
      <c r="BZ203" s="64" t="s">
        <v>254</v>
      </c>
      <c r="CA203" s="64" t="s">
        <v>254</v>
      </c>
      <c r="CB203" s="64" t="s">
        <v>254</v>
      </c>
      <c r="CC203" s="66" t="s">
        <v>255</v>
      </c>
    </row>
    <row r="204" ht="15.75" customHeight="1">
      <c r="A204" s="91">
        <v>2022.0</v>
      </c>
      <c r="B204" s="64" t="s">
        <v>503</v>
      </c>
      <c r="C204" s="64" t="s">
        <v>592</v>
      </c>
      <c r="D204" s="64"/>
      <c r="E204" s="64" t="s">
        <v>616</v>
      </c>
      <c r="F204" s="64" t="s">
        <v>506</v>
      </c>
      <c r="G204" s="64" t="s">
        <v>617</v>
      </c>
      <c r="H204" s="64" t="s">
        <v>618</v>
      </c>
      <c r="I204" s="64" t="s">
        <v>618</v>
      </c>
      <c r="J204" s="64" t="s">
        <v>1706</v>
      </c>
      <c r="K204" s="64" t="s">
        <v>246</v>
      </c>
      <c r="L204" s="64"/>
      <c r="M204" s="64" t="s">
        <v>1707</v>
      </c>
      <c r="N204" s="64" t="s">
        <v>621</v>
      </c>
      <c r="O204" s="64" t="s">
        <v>907</v>
      </c>
      <c r="P204" s="70">
        <v>25.0</v>
      </c>
      <c r="Q204" s="64"/>
      <c r="R204" s="64"/>
      <c r="S204" s="64" t="s">
        <v>1653</v>
      </c>
      <c r="T204" s="64"/>
      <c r="U204" s="64"/>
      <c r="V204" s="71" t="s">
        <v>1708</v>
      </c>
      <c r="W204" s="64" t="s">
        <v>174</v>
      </c>
      <c r="X204" s="70"/>
      <c r="Y204" s="70"/>
      <c r="Z204" s="70"/>
      <c r="AA204" s="72"/>
      <c r="AB204" s="70"/>
      <c r="AC204" s="70"/>
      <c r="AD204" s="70"/>
      <c r="AE204" s="72"/>
      <c r="AF204" s="70"/>
      <c r="AG204" s="70"/>
      <c r="AH204" s="70"/>
      <c r="AI204" s="72"/>
      <c r="AJ204" s="70"/>
      <c r="AK204" s="70"/>
      <c r="AL204" s="70"/>
      <c r="AM204" s="72"/>
      <c r="AN204" s="70"/>
      <c r="AO204" s="70"/>
      <c r="AP204" s="70"/>
      <c r="AQ204" s="72"/>
      <c r="AR204" s="70"/>
      <c r="AS204" s="70"/>
      <c r="AT204" s="70"/>
      <c r="AU204" s="72"/>
      <c r="AV204" s="70"/>
      <c r="AW204" s="70"/>
      <c r="AX204" s="70"/>
      <c r="AY204" s="70"/>
      <c r="AZ204" s="70"/>
      <c r="BA204" s="70"/>
      <c r="BB204" s="70"/>
      <c r="BC204" s="70"/>
      <c r="BD204" s="70"/>
      <c r="BE204" s="70">
        <v>1.69</v>
      </c>
      <c r="BF204" s="72">
        <v>0.92</v>
      </c>
      <c r="BG204" s="70">
        <v>4.87</v>
      </c>
      <c r="BH204" s="70">
        <v>2.61</v>
      </c>
      <c r="BI204" s="72">
        <v>0.85</v>
      </c>
      <c r="BJ204" s="70">
        <v>2.78</v>
      </c>
      <c r="BK204" s="92">
        <f>(BL204*100)/(100+34)</f>
        <v>4.074626866</v>
      </c>
      <c r="BL204" s="70">
        <v>5.46</v>
      </c>
      <c r="BM204" s="72">
        <v>0.34</v>
      </c>
      <c r="BN204" s="64">
        <f t="shared" si="270"/>
        <v>136.5</v>
      </c>
      <c r="BO204" s="64"/>
      <c r="BP204" s="64"/>
      <c r="BQ204" s="64"/>
      <c r="BR204" s="64"/>
      <c r="BS204" s="64" t="s">
        <v>268</v>
      </c>
      <c r="BT204" s="70">
        <v>4.0</v>
      </c>
      <c r="BU204" s="70">
        <v>4.0</v>
      </c>
      <c r="BV204" s="64" t="s">
        <v>253</v>
      </c>
      <c r="BW204" s="65"/>
      <c r="BX204" s="64"/>
      <c r="BY204" s="64" t="s">
        <v>254</v>
      </c>
      <c r="BZ204" s="64" t="s">
        <v>254</v>
      </c>
      <c r="CA204" s="64" t="s">
        <v>254</v>
      </c>
      <c r="CB204" s="64" t="s">
        <v>254</v>
      </c>
      <c r="CC204" s="66" t="s">
        <v>255</v>
      </c>
    </row>
    <row r="205" ht="15.75" customHeight="1">
      <c r="A205" s="91">
        <v>2022.0</v>
      </c>
      <c r="B205" s="64" t="s">
        <v>726</v>
      </c>
      <c r="C205" s="64" t="s">
        <v>737</v>
      </c>
      <c r="D205" s="64"/>
      <c r="E205" s="64" t="s">
        <v>1313</v>
      </c>
      <c r="F205" s="64" t="s">
        <v>1709</v>
      </c>
      <c r="G205" s="94" t="s">
        <v>1710</v>
      </c>
      <c r="H205" s="64" t="s">
        <v>1711</v>
      </c>
      <c r="I205" s="64" t="s">
        <v>1711</v>
      </c>
      <c r="J205" s="64" t="s">
        <v>1712</v>
      </c>
      <c r="K205" s="64" t="s">
        <v>246</v>
      </c>
      <c r="L205" s="64"/>
      <c r="M205" s="64" t="s">
        <v>1713</v>
      </c>
      <c r="N205" s="64" t="s">
        <v>1208</v>
      </c>
      <c r="O205" s="64" t="s">
        <v>907</v>
      </c>
      <c r="P205" s="70">
        <v>10.0</v>
      </c>
      <c r="Q205" s="64"/>
      <c r="R205" s="64"/>
      <c r="S205" s="64" t="s">
        <v>1714</v>
      </c>
      <c r="T205" s="64"/>
      <c r="U205" s="64"/>
      <c r="V205" s="71" t="s">
        <v>1715</v>
      </c>
      <c r="W205" s="64" t="s">
        <v>158</v>
      </c>
      <c r="X205" s="70"/>
      <c r="Y205" s="70"/>
      <c r="Z205" s="70"/>
      <c r="AA205" s="72"/>
      <c r="AB205" s="70"/>
      <c r="AC205" s="70"/>
      <c r="AD205" s="70"/>
      <c r="AE205" s="72"/>
      <c r="AF205" s="70"/>
      <c r="AG205" s="70"/>
      <c r="AH205" s="70"/>
      <c r="AI205" s="72"/>
      <c r="AJ205" s="70"/>
      <c r="AK205" s="70"/>
      <c r="AL205" s="70"/>
      <c r="AM205" s="72"/>
      <c r="AN205" s="70"/>
      <c r="AO205" s="70"/>
      <c r="AP205" s="70"/>
      <c r="AQ205" s="72"/>
      <c r="AR205" s="70"/>
      <c r="AS205" s="70"/>
      <c r="AT205" s="70"/>
      <c r="AU205" s="72"/>
      <c r="AV205" s="70"/>
      <c r="AW205" s="70"/>
      <c r="AX205" s="70"/>
      <c r="AY205" s="70"/>
      <c r="AZ205" s="70"/>
      <c r="BA205" s="70"/>
      <c r="BB205" s="70"/>
      <c r="BC205" s="70"/>
      <c r="BD205" s="70"/>
      <c r="BE205" s="70">
        <v>1.0</v>
      </c>
      <c r="BF205" s="72">
        <v>0.93</v>
      </c>
      <c r="BG205" s="70">
        <v>5.72</v>
      </c>
      <c r="BH205" s="70">
        <v>1.62</v>
      </c>
      <c r="BI205" s="72">
        <v>0.86</v>
      </c>
      <c r="BJ205" s="70">
        <v>3.17</v>
      </c>
      <c r="BK205" s="92">
        <f>(BL205*100)/(100+15)</f>
        <v>3.304347826</v>
      </c>
      <c r="BL205" s="70">
        <v>3.8</v>
      </c>
      <c r="BM205" s="72">
        <v>0.15</v>
      </c>
      <c r="BN205" s="64">
        <f t="shared" si="270"/>
        <v>38</v>
      </c>
      <c r="BO205" s="64"/>
      <c r="BP205" s="64"/>
      <c r="BQ205" s="64"/>
      <c r="BR205" s="64"/>
      <c r="BS205" s="64" t="s">
        <v>268</v>
      </c>
      <c r="BT205" s="70">
        <v>4.0</v>
      </c>
      <c r="BU205" s="70">
        <v>3.0</v>
      </c>
      <c r="BV205" s="64" t="s">
        <v>253</v>
      </c>
      <c r="BW205" s="65"/>
      <c r="BX205" s="64"/>
      <c r="BY205" s="64" t="s">
        <v>254</v>
      </c>
      <c r="BZ205" s="64" t="s">
        <v>254</v>
      </c>
      <c r="CA205" s="64" t="s">
        <v>254</v>
      </c>
      <c r="CB205" s="64" t="s">
        <v>254</v>
      </c>
      <c r="CC205" s="66" t="s">
        <v>255</v>
      </c>
    </row>
    <row r="206" ht="15.75" customHeight="1">
      <c r="A206" s="91">
        <v>2022.0</v>
      </c>
      <c r="B206" s="64" t="s">
        <v>726</v>
      </c>
      <c r="C206" s="64" t="s">
        <v>727</v>
      </c>
      <c r="D206" s="64"/>
      <c r="E206" s="64" t="s">
        <v>728</v>
      </c>
      <c r="F206" s="64" t="s">
        <v>729</v>
      </c>
      <c r="G206" s="64" t="s">
        <v>729</v>
      </c>
      <c r="H206" s="64" t="s">
        <v>730</v>
      </c>
      <c r="I206" s="64" t="s">
        <v>730</v>
      </c>
      <c r="J206" s="64" t="s">
        <v>1716</v>
      </c>
      <c r="K206" s="64" t="s">
        <v>246</v>
      </c>
      <c r="L206" s="64"/>
      <c r="M206" s="64" t="s">
        <v>1717</v>
      </c>
      <c r="N206" s="64" t="s">
        <v>1208</v>
      </c>
      <c r="O206" s="64" t="s">
        <v>907</v>
      </c>
      <c r="P206" s="70">
        <v>12.0</v>
      </c>
      <c r="Q206" s="64"/>
      <c r="R206" s="64"/>
      <c r="S206" s="64" t="s">
        <v>1547</v>
      </c>
      <c r="T206" s="64"/>
      <c r="U206" s="64"/>
      <c r="V206" s="71" t="s">
        <v>1718</v>
      </c>
      <c r="W206" s="64" t="s">
        <v>174</v>
      </c>
      <c r="X206" s="70"/>
      <c r="Y206" s="70"/>
      <c r="Z206" s="70"/>
      <c r="AA206" s="72"/>
      <c r="AB206" s="70"/>
      <c r="AC206" s="70"/>
      <c r="AD206" s="70"/>
      <c r="AE206" s="72"/>
      <c r="AF206" s="70"/>
      <c r="AG206" s="70"/>
      <c r="AH206" s="70"/>
      <c r="AI206" s="72"/>
      <c r="AJ206" s="70"/>
      <c r="AK206" s="70"/>
      <c r="AL206" s="70"/>
      <c r="AM206" s="72"/>
      <c r="AN206" s="70"/>
      <c r="AO206" s="70"/>
      <c r="AP206" s="70"/>
      <c r="AQ206" s="72"/>
      <c r="AR206" s="70"/>
      <c r="AS206" s="70"/>
      <c r="AT206" s="70"/>
      <c r="AU206" s="72"/>
      <c r="AV206" s="70"/>
      <c r="AW206" s="70"/>
      <c r="AX206" s="70"/>
      <c r="AY206" s="70"/>
      <c r="AZ206" s="70"/>
      <c r="BA206" s="70"/>
      <c r="BB206" s="70"/>
      <c r="BC206" s="70"/>
      <c r="BD206" s="70"/>
      <c r="BE206" s="70">
        <v>0.74</v>
      </c>
      <c r="BF206" s="72">
        <v>0.92</v>
      </c>
      <c r="BG206" s="70">
        <v>5.0</v>
      </c>
      <c r="BH206" s="70">
        <v>2.4</v>
      </c>
      <c r="BI206" s="72">
        <v>0.85</v>
      </c>
      <c r="BJ206" s="70">
        <v>2.77</v>
      </c>
      <c r="BK206" s="92">
        <f>(BL206*100)/(100+34)</f>
        <v>2.28358209</v>
      </c>
      <c r="BL206" s="70">
        <v>3.06</v>
      </c>
      <c r="BM206" s="72">
        <v>0.34</v>
      </c>
      <c r="BN206" s="64">
        <f t="shared" si="270"/>
        <v>36.72</v>
      </c>
      <c r="BO206" s="64"/>
      <c r="BP206" s="64"/>
      <c r="BQ206" s="64"/>
      <c r="BR206" s="64"/>
      <c r="BS206" s="64" t="s">
        <v>317</v>
      </c>
      <c r="BT206" s="70">
        <v>1.0</v>
      </c>
      <c r="BU206" s="70">
        <v>4.0</v>
      </c>
      <c r="BV206" s="64" t="s">
        <v>253</v>
      </c>
      <c r="BW206" s="65"/>
      <c r="BX206" s="64"/>
      <c r="BY206" s="64" t="s">
        <v>254</v>
      </c>
      <c r="BZ206" s="64" t="s">
        <v>254</v>
      </c>
      <c r="CA206" s="64" t="s">
        <v>254</v>
      </c>
      <c r="CB206" s="64" t="s">
        <v>254</v>
      </c>
      <c r="CC206" s="66" t="s">
        <v>255</v>
      </c>
    </row>
    <row r="207" ht="15.75" customHeight="1">
      <c r="A207" s="91">
        <v>2022.0</v>
      </c>
      <c r="B207" s="64" t="s">
        <v>239</v>
      </c>
      <c r="C207" s="64" t="s">
        <v>306</v>
      </c>
      <c r="D207" s="64"/>
      <c r="E207" s="64" t="s">
        <v>1719</v>
      </c>
      <c r="F207" s="64" t="s">
        <v>1720</v>
      </c>
      <c r="G207" s="64" t="s">
        <v>1721</v>
      </c>
      <c r="H207" s="64" t="s">
        <v>1722</v>
      </c>
      <c r="I207" s="64" t="s">
        <v>1722</v>
      </c>
      <c r="J207" s="64" t="s">
        <v>1723</v>
      </c>
      <c r="K207" s="64" t="s">
        <v>332</v>
      </c>
      <c r="L207" s="64"/>
      <c r="M207" s="64" t="s">
        <v>1724</v>
      </c>
      <c r="N207" s="64" t="s">
        <v>1725</v>
      </c>
      <c r="O207" s="64" t="s">
        <v>907</v>
      </c>
      <c r="P207" s="70">
        <v>25.0</v>
      </c>
      <c r="Q207" s="64"/>
      <c r="R207" s="64"/>
      <c r="S207" s="64" t="s">
        <v>1726</v>
      </c>
      <c r="T207" s="71" t="s">
        <v>1727</v>
      </c>
      <c r="U207" s="64" t="s">
        <v>158</v>
      </c>
      <c r="V207" s="71" t="s">
        <v>1728</v>
      </c>
      <c r="W207" s="64" t="s">
        <v>158</v>
      </c>
      <c r="X207" s="70">
        <v>19.0</v>
      </c>
      <c r="Y207" s="70">
        <v>66.0</v>
      </c>
      <c r="Z207" s="70">
        <f t="shared" ref="Z207:Z221" si="321">Y207-X207</f>
        <v>47</v>
      </c>
      <c r="AA207" s="72">
        <f t="shared" ref="AA207:AA221" si="322">(Y207-X207)/X207</f>
        <v>2.473684211</v>
      </c>
      <c r="AB207" s="70">
        <v>67.0</v>
      </c>
      <c r="AC207" s="70">
        <v>97.0</v>
      </c>
      <c r="AD207" s="70">
        <f t="shared" ref="AD207:AD221" si="323">AC207-AB207</f>
        <v>30</v>
      </c>
      <c r="AE207" s="72">
        <f t="shared" ref="AE207:AE221" si="324">(AC207-AB207)/AB207</f>
        <v>0.447761194</v>
      </c>
      <c r="AF207" s="70">
        <v>91.0</v>
      </c>
      <c r="AG207" s="70">
        <v>100.0</v>
      </c>
      <c r="AH207" s="70">
        <f t="shared" ref="AH207:AH221" si="325">AG207-AF207</f>
        <v>9</v>
      </c>
      <c r="AI207" s="72">
        <f t="shared" ref="AI207:AI221" si="326">(AG207-AF207)/AF207</f>
        <v>0.0989010989</v>
      </c>
      <c r="AJ207" s="70">
        <v>41.0</v>
      </c>
      <c r="AK207" s="70">
        <v>49.0</v>
      </c>
      <c r="AL207" s="70">
        <f t="shared" ref="AL207:AL221" si="327">AK207-AJ207</f>
        <v>8</v>
      </c>
      <c r="AM207" s="72">
        <f t="shared" ref="AM207:AM221" si="328">(AK207-AJ207)/AJ207</f>
        <v>0.1951219512</v>
      </c>
      <c r="AN207" s="70">
        <v>68.0</v>
      </c>
      <c r="AO207" s="70">
        <v>93.0</v>
      </c>
      <c r="AP207" s="70">
        <f t="shared" ref="AP207:AP219" si="329">AO207-AN207</f>
        <v>25</v>
      </c>
      <c r="AQ207" s="72">
        <f t="shared" ref="AQ207:AQ219" si="330">(AO207-AN207)/AN207</f>
        <v>0.3676470588</v>
      </c>
      <c r="AR207" s="70">
        <v>64.0</v>
      </c>
      <c r="AS207" s="70">
        <v>87.0</v>
      </c>
      <c r="AT207" s="70">
        <f t="shared" ref="AT207:AT221" si="331">AS207-AR207</f>
        <v>23</v>
      </c>
      <c r="AU207" s="72">
        <f t="shared" ref="AU207:AU221" si="332">(AS207-AR207)/AR207</f>
        <v>0.359375</v>
      </c>
      <c r="AV207" s="70"/>
      <c r="AW207" s="70"/>
      <c r="AX207" s="70"/>
      <c r="AY207" s="70"/>
      <c r="AZ207" s="70"/>
      <c r="BA207" s="70"/>
      <c r="BB207" s="70"/>
      <c r="BC207" s="70"/>
      <c r="BD207" s="70"/>
      <c r="BE207" s="70">
        <v>0.81</v>
      </c>
      <c r="BF207" s="72">
        <v>0.94</v>
      </c>
      <c r="BG207" s="70">
        <v>5.1</v>
      </c>
      <c r="BH207" s="70">
        <v>2.13</v>
      </c>
      <c r="BI207" s="72">
        <v>0.87</v>
      </c>
      <c r="BJ207" s="70">
        <v>3.2</v>
      </c>
      <c r="BK207" s="92">
        <f>(BL207*100)/(100+92)</f>
        <v>3.276041667</v>
      </c>
      <c r="BL207" s="70">
        <v>6.29</v>
      </c>
      <c r="BM207" s="72">
        <v>0.92</v>
      </c>
      <c r="BN207" s="64">
        <f t="shared" si="270"/>
        <v>157.25</v>
      </c>
      <c r="BO207" s="64"/>
      <c r="BP207" s="64"/>
      <c r="BQ207" s="64"/>
      <c r="BR207" s="64"/>
      <c r="BS207" s="64" t="s">
        <v>317</v>
      </c>
      <c r="BT207" s="70">
        <v>1.0</v>
      </c>
      <c r="BU207" s="70">
        <v>1.0</v>
      </c>
      <c r="BV207" s="64" t="s">
        <v>253</v>
      </c>
      <c r="BW207" s="65"/>
      <c r="BX207" s="64"/>
      <c r="BY207" s="64" t="s">
        <v>269</v>
      </c>
      <c r="BZ207" s="64" t="s">
        <v>1729</v>
      </c>
      <c r="CA207" s="64" t="s">
        <v>1730</v>
      </c>
      <c r="CB207" s="66" t="s">
        <v>271</v>
      </c>
      <c r="CC207" s="66" t="s">
        <v>255</v>
      </c>
    </row>
    <row r="208" ht="15.75" customHeight="1">
      <c r="A208" s="91">
        <v>2022.0</v>
      </c>
      <c r="B208" s="64" t="s">
        <v>726</v>
      </c>
      <c r="C208" s="64" t="s">
        <v>737</v>
      </c>
      <c r="D208" s="64"/>
      <c r="E208" s="64" t="s">
        <v>1313</v>
      </c>
      <c r="F208" s="64" t="s">
        <v>1731</v>
      </c>
      <c r="G208" s="64" t="s">
        <v>1731</v>
      </c>
      <c r="H208" s="64" t="s">
        <v>1732</v>
      </c>
      <c r="I208" s="64" t="s">
        <v>1732</v>
      </c>
      <c r="J208" s="64" t="s">
        <v>1733</v>
      </c>
      <c r="K208" s="64" t="s">
        <v>246</v>
      </c>
      <c r="L208" s="64"/>
      <c r="M208" s="64" t="s">
        <v>1734</v>
      </c>
      <c r="N208" s="64" t="s">
        <v>1735</v>
      </c>
      <c r="O208" s="64" t="s">
        <v>907</v>
      </c>
      <c r="P208" s="70">
        <v>15.0</v>
      </c>
      <c r="Q208" s="64"/>
      <c r="R208" s="64"/>
      <c r="S208" s="64" t="s">
        <v>1547</v>
      </c>
      <c r="T208" s="71" t="s">
        <v>1736</v>
      </c>
      <c r="U208" s="64" t="s">
        <v>174</v>
      </c>
      <c r="V208" s="71" t="s">
        <v>1737</v>
      </c>
      <c r="W208" s="64" t="s">
        <v>174</v>
      </c>
      <c r="X208" s="70">
        <v>13.0</v>
      </c>
      <c r="Y208" s="70">
        <v>49.0</v>
      </c>
      <c r="Z208" s="70">
        <f t="shared" si="321"/>
        <v>36</v>
      </c>
      <c r="AA208" s="72">
        <f t="shared" si="322"/>
        <v>2.769230769</v>
      </c>
      <c r="AB208" s="70">
        <v>96.0</v>
      </c>
      <c r="AC208" s="70">
        <v>97.0</v>
      </c>
      <c r="AD208" s="70">
        <f t="shared" si="323"/>
        <v>1</v>
      </c>
      <c r="AE208" s="72">
        <f t="shared" si="324"/>
        <v>0.01041666667</v>
      </c>
      <c r="AF208" s="70">
        <v>96.0</v>
      </c>
      <c r="AG208" s="70">
        <v>100.0</v>
      </c>
      <c r="AH208" s="70">
        <f t="shared" si="325"/>
        <v>4</v>
      </c>
      <c r="AI208" s="72">
        <f t="shared" si="326"/>
        <v>0.04166666667</v>
      </c>
      <c r="AJ208" s="70">
        <v>57.0</v>
      </c>
      <c r="AK208" s="70">
        <v>75.0</v>
      </c>
      <c r="AL208" s="70">
        <f t="shared" si="327"/>
        <v>18</v>
      </c>
      <c r="AM208" s="72">
        <f t="shared" si="328"/>
        <v>0.3157894737</v>
      </c>
      <c r="AN208" s="70">
        <v>89.0</v>
      </c>
      <c r="AO208" s="70">
        <v>96.0</v>
      </c>
      <c r="AP208" s="70">
        <f t="shared" si="329"/>
        <v>7</v>
      </c>
      <c r="AQ208" s="72">
        <f t="shared" si="330"/>
        <v>0.07865168539</v>
      </c>
      <c r="AR208" s="70">
        <v>85.0</v>
      </c>
      <c r="AS208" s="70">
        <v>91.0</v>
      </c>
      <c r="AT208" s="70">
        <f t="shared" si="331"/>
        <v>6</v>
      </c>
      <c r="AU208" s="72">
        <f t="shared" si="332"/>
        <v>0.07058823529</v>
      </c>
      <c r="AV208" s="70"/>
      <c r="AW208" s="70"/>
      <c r="AX208" s="70"/>
      <c r="AY208" s="70"/>
      <c r="AZ208" s="70"/>
      <c r="BA208" s="70"/>
      <c r="BB208" s="70"/>
      <c r="BC208" s="70"/>
      <c r="BD208" s="70"/>
      <c r="BE208" s="70">
        <v>0.98</v>
      </c>
      <c r="BF208" s="72">
        <v>0.93</v>
      </c>
      <c r="BG208" s="70">
        <v>4.58</v>
      </c>
      <c r="BH208" s="70">
        <v>2.37</v>
      </c>
      <c r="BI208" s="72">
        <v>0.86</v>
      </c>
      <c r="BJ208" s="70">
        <v>2.96</v>
      </c>
      <c r="BK208" s="92">
        <f>(BL208*100)/(100+12)</f>
        <v>2.973214286</v>
      </c>
      <c r="BL208" s="70">
        <v>3.33</v>
      </c>
      <c r="BM208" s="72">
        <v>0.12</v>
      </c>
      <c r="BN208" s="64">
        <f t="shared" si="270"/>
        <v>49.95</v>
      </c>
      <c r="BO208" s="64"/>
      <c r="BP208" s="64"/>
      <c r="BQ208" s="64"/>
      <c r="BR208" s="64"/>
      <c r="BS208" s="64" t="s">
        <v>268</v>
      </c>
      <c r="BT208" s="70">
        <v>1.0</v>
      </c>
      <c r="BU208" s="70">
        <v>1.0</v>
      </c>
      <c r="BV208" s="64" t="s">
        <v>253</v>
      </c>
      <c r="BW208" s="65"/>
      <c r="BX208" s="64"/>
      <c r="BY208" s="64" t="s">
        <v>269</v>
      </c>
      <c r="BZ208" s="64" t="s">
        <v>1738</v>
      </c>
      <c r="CA208" s="64" t="s">
        <v>1739</v>
      </c>
      <c r="CB208" s="66" t="s">
        <v>271</v>
      </c>
      <c r="CC208" s="66" t="s">
        <v>255</v>
      </c>
    </row>
    <row r="209" ht="15.75" customHeight="1">
      <c r="A209" s="91">
        <v>2022.0</v>
      </c>
      <c r="B209" s="64" t="s">
        <v>726</v>
      </c>
      <c r="C209" s="64" t="s">
        <v>737</v>
      </c>
      <c r="D209" s="64"/>
      <c r="E209" s="64" t="s">
        <v>1313</v>
      </c>
      <c r="F209" s="64" t="s">
        <v>1731</v>
      </c>
      <c r="G209" s="64" t="s">
        <v>1731</v>
      </c>
      <c r="H209" s="64" t="s">
        <v>1740</v>
      </c>
      <c r="I209" s="64" t="s">
        <v>1740</v>
      </c>
      <c r="J209" s="64" t="s">
        <v>1741</v>
      </c>
      <c r="K209" s="64" t="s">
        <v>246</v>
      </c>
      <c r="L209" s="64"/>
      <c r="M209" s="64" t="s">
        <v>1742</v>
      </c>
      <c r="N209" s="64" t="s">
        <v>1735</v>
      </c>
      <c r="O209" s="64" t="s">
        <v>425</v>
      </c>
      <c r="P209" s="70">
        <v>31.0</v>
      </c>
      <c r="Q209" s="64"/>
      <c r="R209" s="64"/>
      <c r="S209" s="64" t="s">
        <v>1547</v>
      </c>
      <c r="T209" s="64"/>
      <c r="U209" s="64"/>
      <c r="V209" s="71" t="s">
        <v>1743</v>
      </c>
      <c r="W209" s="64" t="s">
        <v>174</v>
      </c>
      <c r="X209" s="70">
        <v>19.0</v>
      </c>
      <c r="Y209" s="70">
        <v>37.0</v>
      </c>
      <c r="Z209" s="70">
        <f t="shared" si="321"/>
        <v>18</v>
      </c>
      <c r="AA209" s="72">
        <f t="shared" si="322"/>
        <v>0.9473684211</v>
      </c>
      <c r="AB209" s="70">
        <v>98.0</v>
      </c>
      <c r="AC209" s="70">
        <v>100.0</v>
      </c>
      <c r="AD209" s="70">
        <f t="shared" si="323"/>
        <v>2</v>
      </c>
      <c r="AE209" s="72">
        <f t="shared" si="324"/>
        <v>0.02040816327</v>
      </c>
      <c r="AF209" s="70">
        <v>100.0</v>
      </c>
      <c r="AG209" s="70">
        <v>100.0</v>
      </c>
      <c r="AH209" s="70">
        <f t="shared" si="325"/>
        <v>0</v>
      </c>
      <c r="AI209" s="72">
        <f t="shared" si="326"/>
        <v>0</v>
      </c>
      <c r="AJ209" s="70">
        <v>59.0</v>
      </c>
      <c r="AK209" s="70">
        <v>82.0</v>
      </c>
      <c r="AL209" s="70">
        <f t="shared" si="327"/>
        <v>23</v>
      </c>
      <c r="AM209" s="72">
        <f t="shared" si="328"/>
        <v>0.3898305085</v>
      </c>
      <c r="AN209" s="70">
        <v>75.0</v>
      </c>
      <c r="AO209" s="70">
        <v>90.0</v>
      </c>
      <c r="AP209" s="70">
        <f t="shared" si="329"/>
        <v>15</v>
      </c>
      <c r="AQ209" s="72">
        <f t="shared" si="330"/>
        <v>0.2</v>
      </c>
      <c r="AR209" s="70">
        <v>72.0</v>
      </c>
      <c r="AS209" s="70">
        <v>86.0</v>
      </c>
      <c r="AT209" s="70">
        <f t="shared" si="331"/>
        <v>14</v>
      </c>
      <c r="AU209" s="72">
        <f t="shared" si="332"/>
        <v>0.1944444444</v>
      </c>
      <c r="AV209" s="70"/>
      <c r="AW209" s="70"/>
      <c r="AX209" s="70"/>
      <c r="AY209" s="70"/>
      <c r="AZ209" s="70"/>
      <c r="BA209" s="70"/>
      <c r="BB209" s="70"/>
      <c r="BC209" s="70"/>
      <c r="BD209" s="70"/>
      <c r="BE209" s="70">
        <v>0.69</v>
      </c>
      <c r="BF209" s="72">
        <v>0.93</v>
      </c>
      <c r="BG209" s="70">
        <v>4.89</v>
      </c>
      <c r="BH209" s="70">
        <v>1.42</v>
      </c>
      <c r="BI209" s="72">
        <v>0.86</v>
      </c>
      <c r="BJ209" s="70">
        <v>2.93</v>
      </c>
      <c r="BK209" s="92">
        <f>(BL209*100)/(100+19)</f>
        <v>2.647058824</v>
      </c>
      <c r="BL209" s="70">
        <v>3.15</v>
      </c>
      <c r="BM209" s="72">
        <v>0.19</v>
      </c>
      <c r="BN209" s="64">
        <f t="shared" si="270"/>
        <v>97.65</v>
      </c>
      <c r="BO209" s="64"/>
      <c r="BP209" s="64"/>
      <c r="BQ209" s="64"/>
      <c r="BR209" s="64"/>
      <c r="BS209" s="64" t="s">
        <v>268</v>
      </c>
      <c r="BT209" s="70">
        <v>1.0</v>
      </c>
      <c r="BU209" s="70">
        <v>1.0</v>
      </c>
      <c r="BV209" s="64" t="s">
        <v>253</v>
      </c>
      <c r="BW209" s="65"/>
      <c r="BX209" s="64"/>
      <c r="BY209" s="64" t="s">
        <v>428</v>
      </c>
      <c r="BZ209" s="64" t="s">
        <v>1744</v>
      </c>
      <c r="CA209" s="64" t="s">
        <v>1745</v>
      </c>
      <c r="CB209" s="66" t="s">
        <v>271</v>
      </c>
      <c r="CC209" s="66" t="s">
        <v>255</v>
      </c>
    </row>
    <row r="210" ht="15.75" customHeight="1">
      <c r="A210" s="91">
        <v>2022.0</v>
      </c>
      <c r="B210" s="64" t="s">
        <v>715</v>
      </c>
      <c r="C210" s="64" t="s">
        <v>1451</v>
      </c>
      <c r="D210" s="70" t="s">
        <v>1452</v>
      </c>
      <c r="E210" s="64" t="s">
        <v>1451</v>
      </c>
      <c r="F210" s="64" t="s">
        <v>259</v>
      </c>
      <c r="G210" s="64" t="s">
        <v>1746</v>
      </c>
      <c r="H210" s="64" t="s">
        <v>1747</v>
      </c>
      <c r="I210" s="64" t="s">
        <v>1747</v>
      </c>
      <c r="J210" s="64" t="s">
        <v>1746</v>
      </c>
      <c r="K210" s="64" t="s">
        <v>246</v>
      </c>
      <c r="L210" s="64"/>
      <c r="M210" s="64" t="s">
        <v>1748</v>
      </c>
      <c r="N210" s="64" t="s">
        <v>679</v>
      </c>
      <c r="O210" s="64" t="s">
        <v>852</v>
      </c>
      <c r="P210" s="70">
        <v>97.0</v>
      </c>
      <c r="Q210" s="64"/>
      <c r="R210" s="64"/>
      <c r="S210" s="64" t="s">
        <v>1749</v>
      </c>
      <c r="T210" s="71" t="s">
        <v>1750</v>
      </c>
      <c r="U210" s="64" t="s">
        <v>174</v>
      </c>
      <c r="V210" s="71" t="s">
        <v>1751</v>
      </c>
      <c r="W210" s="64" t="s">
        <v>174</v>
      </c>
      <c r="X210" s="70">
        <v>65.0</v>
      </c>
      <c r="Y210" s="70">
        <v>70.0</v>
      </c>
      <c r="Z210" s="70">
        <f t="shared" si="321"/>
        <v>5</v>
      </c>
      <c r="AA210" s="72">
        <f t="shared" si="322"/>
        <v>0.07692307692</v>
      </c>
      <c r="AB210" s="70">
        <v>98.0</v>
      </c>
      <c r="AC210" s="70">
        <v>99.0</v>
      </c>
      <c r="AD210" s="70">
        <f t="shared" si="323"/>
        <v>1</v>
      </c>
      <c r="AE210" s="72">
        <f t="shared" si="324"/>
        <v>0.01020408163</v>
      </c>
      <c r="AF210" s="70">
        <v>99.0</v>
      </c>
      <c r="AG210" s="70">
        <v>100.0</v>
      </c>
      <c r="AH210" s="70">
        <f t="shared" si="325"/>
        <v>1</v>
      </c>
      <c r="AI210" s="72">
        <f t="shared" si="326"/>
        <v>0.0101010101</v>
      </c>
      <c r="AJ210" s="70">
        <v>48.0</v>
      </c>
      <c r="AK210" s="70">
        <v>65.0</v>
      </c>
      <c r="AL210" s="70">
        <f t="shared" si="327"/>
        <v>17</v>
      </c>
      <c r="AM210" s="72">
        <f t="shared" si="328"/>
        <v>0.3541666667</v>
      </c>
      <c r="AN210" s="70">
        <v>90.0</v>
      </c>
      <c r="AO210" s="70">
        <v>94.0</v>
      </c>
      <c r="AP210" s="70">
        <f t="shared" si="329"/>
        <v>4</v>
      </c>
      <c r="AQ210" s="72">
        <f t="shared" si="330"/>
        <v>0.04444444444</v>
      </c>
      <c r="AR210" s="70">
        <v>90.0</v>
      </c>
      <c r="AS210" s="70">
        <v>94.0</v>
      </c>
      <c r="AT210" s="70">
        <f t="shared" si="331"/>
        <v>4</v>
      </c>
      <c r="AU210" s="72">
        <f t="shared" si="332"/>
        <v>0.04444444444</v>
      </c>
      <c r="AV210" s="70"/>
      <c r="AW210" s="70"/>
      <c r="AX210" s="70"/>
      <c r="AY210" s="70"/>
      <c r="AZ210" s="70"/>
      <c r="BA210" s="70"/>
      <c r="BB210" s="70"/>
      <c r="BC210" s="70"/>
      <c r="BD210" s="70"/>
      <c r="BE210" s="70">
        <v>0.4</v>
      </c>
      <c r="BF210" s="72">
        <v>0.96</v>
      </c>
      <c r="BG210" s="70">
        <v>5.47</v>
      </c>
      <c r="BH210" s="70">
        <v>1.44</v>
      </c>
      <c r="BI210" s="72">
        <v>0.88</v>
      </c>
      <c r="BJ210" s="70">
        <v>3.28</v>
      </c>
      <c r="BK210" s="92">
        <f>(BL210*100)/(100+38)</f>
        <v>2.68115942</v>
      </c>
      <c r="BL210" s="70">
        <v>3.7</v>
      </c>
      <c r="BM210" s="72">
        <v>0.38</v>
      </c>
      <c r="BN210" s="64">
        <f t="shared" si="270"/>
        <v>358.9</v>
      </c>
      <c r="BO210" s="64"/>
      <c r="BP210" s="64"/>
      <c r="BQ210" s="64"/>
      <c r="BR210" s="64"/>
      <c r="BS210" s="64" t="s">
        <v>317</v>
      </c>
      <c r="BT210" s="70">
        <v>1.0</v>
      </c>
      <c r="BU210" s="70">
        <v>2.0</v>
      </c>
      <c r="BV210" s="64" t="s">
        <v>473</v>
      </c>
      <c r="BW210" s="65"/>
      <c r="BX210" s="64"/>
      <c r="BY210" s="64" t="s">
        <v>269</v>
      </c>
      <c r="BZ210" s="64" t="s">
        <v>1460</v>
      </c>
      <c r="CA210" s="64" t="s">
        <v>1461</v>
      </c>
      <c r="CB210" s="66" t="s">
        <v>271</v>
      </c>
      <c r="CC210" s="66" t="s">
        <v>255</v>
      </c>
    </row>
    <row r="211" ht="15.75" customHeight="1">
      <c r="A211" s="91">
        <v>2022.0</v>
      </c>
      <c r="B211" s="64" t="s">
        <v>726</v>
      </c>
      <c r="C211" s="64" t="s">
        <v>727</v>
      </c>
      <c r="D211" s="64"/>
      <c r="E211" s="64" t="s">
        <v>728</v>
      </c>
      <c r="F211" s="64" t="s">
        <v>1752</v>
      </c>
      <c r="G211" s="64" t="s">
        <v>1752</v>
      </c>
      <c r="H211" s="64" t="s">
        <v>1753</v>
      </c>
      <c r="I211" s="64" t="s">
        <v>1753</v>
      </c>
      <c r="J211" s="64" t="s">
        <v>1754</v>
      </c>
      <c r="K211" s="64" t="s">
        <v>246</v>
      </c>
      <c r="L211" s="64"/>
      <c r="M211" s="64" t="s">
        <v>1755</v>
      </c>
      <c r="N211" s="64" t="s">
        <v>1756</v>
      </c>
      <c r="O211" s="64" t="s">
        <v>425</v>
      </c>
      <c r="P211" s="70">
        <v>29.0</v>
      </c>
      <c r="Q211" s="64"/>
      <c r="R211" s="64"/>
      <c r="S211" s="64" t="s">
        <v>1757</v>
      </c>
      <c r="T211" s="71" t="s">
        <v>1758</v>
      </c>
      <c r="U211" s="64" t="s">
        <v>174</v>
      </c>
      <c r="V211" s="71" t="s">
        <v>1759</v>
      </c>
      <c r="W211" s="64" t="s">
        <v>174</v>
      </c>
      <c r="X211" s="70">
        <v>4.0</v>
      </c>
      <c r="Y211" s="70">
        <v>14.0</v>
      </c>
      <c r="Z211" s="70">
        <f t="shared" si="321"/>
        <v>10</v>
      </c>
      <c r="AA211" s="72">
        <f t="shared" si="322"/>
        <v>2.5</v>
      </c>
      <c r="AB211" s="70">
        <v>9.0</v>
      </c>
      <c r="AC211" s="70">
        <v>21.0</v>
      </c>
      <c r="AD211" s="70">
        <f t="shared" si="323"/>
        <v>12</v>
      </c>
      <c r="AE211" s="72">
        <f t="shared" si="324"/>
        <v>1.333333333</v>
      </c>
      <c r="AF211" s="70">
        <v>53.0</v>
      </c>
      <c r="AG211" s="70">
        <v>66.0</v>
      </c>
      <c r="AH211" s="70">
        <f t="shared" si="325"/>
        <v>13</v>
      </c>
      <c r="AI211" s="72">
        <f t="shared" si="326"/>
        <v>0.2452830189</v>
      </c>
      <c r="AJ211" s="70">
        <v>28.0</v>
      </c>
      <c r="AK211" s="70">
        <v>41.0</v>
      </c>
      <c r="AL211" s="70">
        <f t="shared" si="327"/>
        <v>13</v>
      </c>
      <c r="AM211" s="72">
        <f t="shared" si="328"/>
        <v>0.4642857143</v>
      </c>
      <c r="AN211" s="70">
        <v>79.0</v>
      </c>
      <c r="AO211" s="70">
        <v>88.0</v>
      </c>
      <c r="AP211" s="70">
        <f t="shared" si="329"/>
        <v>9</v>
      </c>
      <c r="AQ211" s="72">
        <f t="shared" si="330"/>
        <v>0.1139240506</v>
      </c>
      <c r="AR211" s="70">
        <v>74.0</v>
      </c>
      <c r="AS211" s="70">
        <v>75.0</v>
      </c>
      <c r="AT211" s="70">
        <f t="shared" si="331"/>
        <v>1</v>
      </c>
      <c r="AU211" s="72">
        <f t="shared" si="332"/>
        <v>0.01351351351</v>
      </c>
      <c r="AV211" s="70"/>
      <c r="AW211" s="70"/>
      <c r="AX211" s="70"/>
      <c r="AY211" s="70"/>
      <c r="AZ211" s="70"/>
      <c r="BA211" s="70"/>
      <c r="BB211" s="70"/>
      <c r="BC211" s="70"/>
      <c r="BD211" s="70"/>
      <c r="BE211" s="70">
        <v>0.79</v>
      </c>
      <c r="BF211" s="72">
        <v>0.94</v>
      </c>
      <c r="BG211" s="70">
        <v>4.9</v>
      </c>
      <c r="BH211" s="70">
        <v>1.9</v>
      </c>
      <c r="BI211" s="72">
        <v>0.88</v>
      </c>
      <c r="BJ211" s="70">
        <v>2.91</v>
      </c>
      <c r="BK211" s="92">
        <f>(BL211*100)/(100+39)</f>
        <v>1.791366906</v>
      </c>
      <c r="BL211" s="70">
        <v>2.49</v>
      </c>
      <c r="BM211" s="72">
        <v>0.39</v>
      </c>
      <c r="BN211" s="64">
        <f t="shared" si="270"/>
        <v>72.21</v>
      </c>
      <c r="BO211" s="64"/>
      <c r="BP211" s="64"/>
      <c r="BQ211" s="64"/>
      <c r="BR211" s="64"/>
      <c r="BS211" s="64" t="s">
        <v>268</v>
      </c>
      <c r="BT211" s="70">
        <v>1.0</v>
      </c>
      <c r="BU211" s="70">
        <v>2.0</v>
      </c>
      <c r="BV211" s="64" t="s">
        <v>253</v>
      </c>
      <c r="BW211" s="65"/>
      <c r="BX211" s="64"/>
      <c r="BY211" s="64" t="s">
        <v>269</v>
      </c>
      <c r="BZ211" s="64" t="s">
        <v>1760</v>
      </c>
      <c r="CA211" s="64" t="s">
        <v>1761</v>
      </c>
      <c r="CB211" s="66" t="s">
        <v>271</v>
      </c>
      <c r="CC211" s="66" t="s">
        <v>255</v>
      </c>
    </row>
    <row r="212" ht="15.75" customHeight="1">
      <c r="A212" s="91">
        <v>2022.0</v>
      </c>
      <c r="B212" s="64" t="s">
        <v>239</v>
      </c>
      <c r="C212" s="64" t="s">
        <v>282</v>
      </c>
      <c r="D212" s="64"/>
      <c r="E212" s="64" t="s">
        <v>283</v>
      </c>
      <c r="F212" s="64" t="s">
        <v>1762</v>
      </c>
      <c r="G212" s="64" t="s">
        <v>1763</v>
      </c>
      <c r="H212" s="64" t="s">
        <v>1764</v>
      </c>
      <c r="I212" s="64" t="s">
        <v>1764</v>
      </c>
      <c r="J212" s="64" t="s">
        <v>1765</v>
      </c>
      <c r="K212" s="64" t="s">
        <v>246</v>
      </c>
      <c r="L212" s="64"/>
      <c r="M212" s="64" t="s">
        <v>1766</v>
      </c>
      <c r="N212" s="64" t="s">
        <v>289</v>
      </c>
      <c r="O212" s="64" t="s">
        <v>1767</v>
      </c>
      <c r="P212" s="70">
        <v>48.0</v>
      </c>
      <c r="Q212" s="64"/>
      <c r="R212" s="64"/>
      <c r="S212" s="64" t="s">
        <v>1541</v>
      </c>
      <c r="T212" s="64"/>
      <c r="U212" s="64"/>
      <c r="V212" s="71" t="s">
        <v>1768</v>
      </c>
      <c r="W212" s="64" t="s">
        <v>174</v>
      </c>
      <c r="X212" s="70">
        <v>4.0</v>
      </c>
      <c r="Y212" s="70">
        <v>35.0</v>
      </c>
      <c r="Z212" s="70">
        <f t="shared" si="321"/>
        <v>31</v>
      </c>
      <c r="AA212" s="72">
        <f t="shared" si="322"/>
        <v>7.75</v>
      </c>
      <c r="AB212" s="70">
        <v>46.0</v>
      </c>
      <c r="AC212" s="70">
        <v>80.0</v>
      </c>
      <c r="AD212" s="70">
        <f t="shared" si="323"/>
        <v>34</v>
      </c>
      <c r="AE212" s="72">
        <f t="shared" si="324"/>
        <v>0.7391304348</v>
      </c>
      <c r="AF212" s="70">
        <v>98.0</v>
      </c>
      <c r="AG212" s="70">
        <v>100.0</v>
      </c>
      <c r="AH212" s="70">
        <f t="shared" si="325"/>
        <v>2</v>
      </c>
      <c r="AI212" s="72">
        <f t="shared" si="326"/>
        <v>0.02040816327</v>
      </c>
      <c r="AJ212" s="70">
        <v>22.0</v>
      </c>
      <c r="AK212" s="70">
        <v>28.0</v>
      </c>
      <c r="AL212" s="70">
        <f t="shared" si="327"/>
        <v>6</v>
      </c>
      <c r="AM212" s="72">
        <f t="shared" si="328"/>
        <v>0.2727272727</v>
      </c>
      <c r="AN212" s="70">
        <v>87.0</v>
      </c>
      <c r="AO212" s="70">
        <v>93.0</v>
      </c>
      <c r="AP212" s="70">
        <f t="shared" si="329"/>
        <v>6</v>
      </c>
      <c r="AQ212" s="72">
        <f t="shared" si="330"/>
        <v>0.06896551724</v>
      </c>
      <c r="AR212" s="70">
        <v>82.0</v>
      </c>
      <c r="AS212" s="70">
        <v>88.0</v>
      </c>
      <c r="AT212" s="70">
        <f t="shared" si="331"/>
        <v>6</v>
      </c>
      <c r="AU212" s="72">
        <f t="shared" si="332"/>
        <v>0.07317073171</v>
      </c>
      <c r="AV212" s="70"/>
      <c r="AW212" s="70"/>
      <c r="AX212" s="70"/>
      <c r="AY212" s="70"/>
      <c r="AZ212" s="70"/>
      <c r="BA212" s="70"/>
      <c r="BB212" s="70"/>
      <c r="BC212" s="70"/>
      <c r="BD212" s="70"/>
      <c r="BE212" s="70">
        <v>0.42</v>
      </c>
      <c r="BF212" s="72">
        <v>0.94</v>
      </c>
      <c r="BG212" s="70">
        <v>4.94</v>
      </c>
      <c r="BH212" s="70">
        <v>2.09</v>
      </c>
      <c r="BI212" s="72">
        <v>0.88</v>
      </c>
      <c r="BJ212" s="70">
        <v>3.16</v>
      </c>
      <c r="BK212" s="92">
        <f>(BL212*100)/(100+26)</f>
        <v>5.746031746</v>
      </c>
      <c r="BL212" s="70">
        <v>7.24</v>
      </c>
      <c r="BM212" s="72">
        <v>0.26</v>
      </c>
      <c r="BN212" s="64">
        <f t="shared" si="270"/>
        <v>347.52</v>
      </c>
      <c r="BO212" s="64"/>
      <c r="BP212" s="64"/>
      <c r="BQ212" s="64"/>
      <c r="BR212" s="64"/>
      <c r="BS212" s="64" t="s">
        <v>268</v>
      </c>
      <c r="BT212" s="70">
        <v>1.0</v>
      </c>
      <c r="BU212" s="70">
        <v>2.0</v>
      </c>
      <c r="BV212" s="64" t="s">
        <v>253</v>
      </c>
      <c r="BW212" s="65"/>
      <c r="BX212" s="64"/>
      <c r="BY212" s="64" t="s">
        <v>428</v>
      </c>
      <c r="BZ212" s="64" t="s">
        <v>1769</v>
      </c>
      <c r="CA212" s="64" t="s">
        <v>1770</v>
      </c>
      <c r="CB212" s="66" t="s">
        <v>271</v>
      </c>
      <c r="CC212" s="66" t="s">
        <v>255</v>
      </c>
    </row>
    <row r="213" ht="15.75" customHeight="1">
      <c r="A213" s="91">
        <v>2022.0</v>
      </c>
      <c r="B213" s="64" t="s">
        <v>239</v>
      </c>
      <c r="C213" s="64" t="s">
        <v>282</v>
      </c>
      <c r="D213" s="64"/>
      <c r="E213" s="64" t="s">
        <v>283</v>
      </c>
      <c r="F213" s="64" t="s">
        <v>399</v>
      </c>
      <c r="G213" s="64" t="s">
        <v>1771</v>
      </c>
      <c r="H213" s="64" t="s">
        <v>1772</v>
      </c>
      <c r="I213" s="64" t="s">
        <v>1772</v>
      </c>
      <c r="J213" s="64" t="s">
        <v>1773</v>
      </c>
      <c r="K213" s="64" t="s">
        <v>246</v>
      </c>
      <c r="L213" s="64"/>
      <c r="M213" s="64" t="s">
        <v>1774</v>
      </c>
      <c r="N213" s="64" t="s">
        <v>404</v>
      </c>
      <c r="O213" s="64" t="s">
        <v>447</v>
      </c>
      <c r="P213" s="70">
        <v>36.0</v>
      </c>
      <c r="Q213" s="64"/>
      <c r="R213" s="64"/>
      <c r="S213" s="64" t="s">
        <v>1775</v>
      </c>
      <c r="T213" s="64"/>
      <c r="U213" s="64"/>
      <c r="V213" s="71" t="s">
        <v>1776</v>
      </c>
      <c r="W213" s="64" t="s">
        <v>174</v>
      </c>
      <c r="X213" s="70">
        <v>14.0</v>
      </c>
      <c r="Y213" s="70">
        <v>45.0</v>
      </c>
      <c r="Z213" s="70">
        <f t="shared" si="321"/>
        <v>31</v>
      </c>
      <c r="AA213" s="72">
        <f t="shared" si="322"/>
        <v>2.214285714</v>
      </c>
      <c r="AB213" s="70">
        <v>36.0</v>
      </c>
      <c r="AC213" s="70">
        <v>37.0</v>
      </c>
      <c r="AD213" s="70">
        <f t="shared" si="323"/>
        <v>1</v>
      </c>
      <c r="AE213" s="72">
        <f t="shared" si="324"/>
        <v>0.02777777778</v>
      </c>
      <c r="AF213" s="70">
        <v>37.0</v>
      </c>
      <c r="AG213" s="70">
        <v>64.0</v>
      </c>
      <c r="AH213" s="70">
        <f t="shared" si="325"/>
        <v>27</v>
      </c>
      <c r="AI213" s="72">
        <f t="shared" si="326"/>
        <v>0.7297297297</v>
      </c>
      <c r="AJ213" s="70">
        <v>14.0</v>
      </c>
      <c r="AK213" s="70">
        <v>45.0</v>
      </c>
      <c r="AL213" s="70">
        <f t="shared" si="327"/>
        <v>31</v>
      </c>
      <c r="AM213" s="72">
        <f t="shared" si="328"/>
        <v>2.214285714</v>
      </c>
      <c r="AN213" s="70">
        <v>95.0</v>
      </c>
      <c r="AO213" s="70">
        <v>99.0</v>
      </c>
      <c r="AP213" s="70">
        <f t="shared" si="329"/>
        <v>4</v>
      </c>
      <c r="AQ213" s="72">
        <f t="shared" si="330"/>
        <v>0.04210526316</v>
      </c>
      <c r="AR213" s="70">
        <v>36.0</v>
      </c>
      <c r="AS213" s="70">
        <v>37.0</v>
      </c>
      <c r="AT213" s="70">
        <f t="shared" si="331"/>
        <v>1</v>
      </c>
      <c r="AU213" s="72">
        <f t="shared" si="332"/>
        <v>0.02777777778</v>
      </c>
      <c r="AV213" s="70"/>
      <c r="AW213" s="70"/>
      <c r="AX213" s="70"/>
      <c r="AY213" s="70"/>
      <c r="AZ213" s="70"/>
      <c r="BA213" s="70"/>
      <c r="BB213" s="70"/>
      <c r="BC213" s="70"/>
      <c r="BD213" s="70"/>
      <c r="BE213" s="70">
        <v>0.58</v>
      </c>
      <c r="BF213" s="72">
        <v>0.92</v>
      </c>
      <c r="BG213" s="70">
        <v>4.95</v>
      </c>
      <c r="BH213" s="70">
        <v>1.58</v>
      </c>
      <c r="BI213" s="72">
        <v>0.85</v>
      </c>
      <c r="BJ213" s="70">
        <v>3.21</v>
      </c>
      <c r="BK213" s="92">
        <f>(BL213*100)/(100+23)</f>
        <v>4.869918699</v>
      </c>
      <c r="BL213" s="70">
        <v>5.99</v>
      </c>
      <c r="BM213" s="72">
        <v>0.23</v>
      </c>
      <c r="BN213" s="64">
        <f t="shared" si="270"/>
        <v>215.64</v>
      </c>
      <c r="BO213" s="64"/>
      <c r="BP213" s="64"/>
      <c r="BQ213" s="64"/>
      <c r="BR213" s="64"/>
      <c r="BS213" s="64" t="s">
        <v>268</v>
      </c>
      <c r="BT213" s="70">
        <v>1.0</v>
      </c>
      <c r="BU213" s="70">
        <v>3.0</v>
      </c>
      <c r="BV213" s="64" t="s">
        <v>253</v>
      </c>
      <c r="BW213" s="65"/>
      <c r="BX213" s="64"/>
      <c r="BY213" s="64" t="s">
        <v>269</v>
      </c>
      <c r="BZ213" s="64" t="s">
        <v>1777</v>
      </c>
      <c r="CA213" s="64" t="s">
        <v>1778</v>
      </c>
      <c r="CB213" s="66" t="s">
        <v>271</v>
      </c>
      <c r="CC213" s="66" t="s">
        <v>255</v>
      </c>
    </row>
    <row r="214" ht="15.75" customHeight="1">
      <c r="A214" s="88">
        <v>2022.0</v>
      </c>
      <c r="B214" s="66" t="s">
        <v>503</v>
      </c>
      <c r="C214" s="64" t="s">
        <v>504</v>
      </c>
      <c r="D214" s="64"/>
      <c r="E214" s="64" t="s">
        <v>505</v>
      </c>
      <c r="F214" s="64" t="s">
        <v>506</v>
      </c>
      <c r="G214" s="64" t="s">
        <v>1779</v>
      </c>
      <c r="H214" s="64" t="s">
        <v>1780</v>
      </c>
      <c r="I214" s="64" t="s">
        <v>1780</v>
      </c>
      <c r="J214" s="64" t="s">
        <v>1781</v>
      </c>
      <c r="K214" s="64" t="s">
        <v>246</v>
      </c>
      <c r="L214" s="64"/>
      <c r="M214" s="64" t="s">
        <v>1782</v>
      </c>
      <c r="N214" s="64" t="s">
        <v>1783</v>
      </c>
      <c r="O214" s="64" t="s">
        <v>447</v>
      </c>
      <c r="P214" s="70">
        <v>45.0</v>
      </c>
      <c r="Q214" s="64"/>
      <c r="R214" s="64"/>
      <c r="S214" s="64" t="s">
        <v>1784</v>
      </c>
      <c r="T214" s="95" t="s">
        <v>1785</v>
      </c>
      <c r="U214" s="64" t="s">
        <v>158</v>
      </c>
      <c r="V214" s="96" t="s">
        <v>1786</v>
      </c>
      <c r="W214" s="97" t="s">
        <v>158</v>
      </c>
      <c r="X214" s="70">
        <v>13.0</v>
      </c>
      <c r="Y214" s="70">
        <v>40.0</v>
      </c>
      <c r="Z214" s="70">
        <f t="shared" si="321"/>
        <v>27</v>
      </c>
      <c r="AA214" s="72">
        <f t="shared" si="322"/>
        <v>2.076923077</v>
      </c>
      <c r="AB214" s="70">
        <v>75.0</v>
      </c>
      <c r="AC214" s="70">
        <v>94.0</v>
      </c>
      <c r="AD214" s="70">
        <f t="shared" si="323"/>
        <v>19</v>
      </c>
      <c r="AE214" s="72">
        <f t="shared" si="324"/>
        <v>0.2533333333</v>
      </c>
      <c r="AF214" s="70">
        <v>91.0</v>
      </c>
      <c r="AG214" s="70">
        <v>99.0</v>
      </c>
      <c r="AH214" s="70">
        <f t="shared" si="325"/>
        <v>8</v>
      </c>
      <c r="AI214" s="72">
        <f t="shared" si="326"/>
        <v>0.08791208791</v>
      </c>
      <c r="AJ214" s="70">
        <v>24.0</v>
      </c>
      <c r="AK214" s="70">
        <v>62.0</v>
      </c>
      <c r="AL214" s="70">
        <f t="shared" si="327"/>
        <v>38</v>
      </c>
      <c r="AM214" s="72">
        <f t="shared" si="328"/>
        <v>1.583333333</v>
      </c>
      <c r="AN214" s="70">
        <v>75.0</v>
      </c>
      <c r="AO214" s="70">
        <v>88.0</v>
      </c>
      <c r="AP214" s="70">
        <f t="shared" si="329"/>
        <v>13</v>
      </c>
      <c r="AQ214" s="72">
        <f t="shared" si="330"/>
        <v>0.1733333333</v>
      </c>
      <c r="AR214" s="70">
        <v>74.0</v>
      </c>
      <c r="AS214" s="70">
        <v>92.0</v>
      </c>
      <c r="AT214" s="70">
        <f t="shared" si="331"/>
        <v>18</v>
      </c>
      <c r="AU214" s="72">
        <f t="shared" si="332"/>
        <v>0.2432432432</v>
      </c>
      <c r="AV214" s="70"/>
      <c r="AW214" s="70"/>
      <c r="AX214" s="70"/>
      <c r="AY214" s="70"/>
      <c r="AZ214" s="70"/>
      <c r="BA214" s="70"/>
      <c r="BB214" s="70"/>
      <c r="BC214" s="98"/>
      <c r="BD214" s="98"/>
      <c r="BE214" s="70">
        <v>1.49</v>
      </c>
      <c r="BF214" s="72">
        <v>0.94</v>
      </c>
      <c r="BG214" s="70">
        <v>6.22</v>
      </c>
      <c r="BH214" s="70">
        <v>2.22</v>
      </c>
      <c r="BI214" s="72">
        <v>0.87</v>
      </c>
      <c r="BJ214" s="70">
        <v>3.36</v>
      </c>
      <c r="BK214" s="92">
        <f>(BL214*100)/(100+49)</f>
        <v>2.228187919</v>
      </c>
      <c r="BL214" s="70">
        <v>3.32</v>
      </c>
      <c r="BM214" s="72">
        <v>0.49</v>
      </c>
      <c r="BN214" s="64">
        <f t="shared" si="270"/>
        <v>149.4</v>
      </c>
      <c r="BO214" s="98"/>
      <c r="BP214" s="98"/>
      <c r="BQ214" s="98"/>
      <c r="BR214" s="98"/>
      <c r="BS214" s="64" t="s">
        <v>281</v>
      </c>
      <c r="BT214" s="70">
        <v>2.0</v>
      </c>
      <c r="BU214" s="70">
        <v>6.0</v>
      </c>
      <c r="BV214" s="64" t="s">
        <v>1787</v>
      </c>
      <c r="BW214" s="65"/>
      <c r="BX214" s="64"/>
      <c r="BY214" s="64" t="s">
        <v>269</v>
      </c>
      <c r="BZ214" s="64" t="s">
        <v>1788</v>
      </c>
      <c r="CA214" s="64" t="s">
        <v>1789</v>
      </c>
      <c r="CB214" s="66" t="s">
        <v>271</v>
      </c>
      <c r="CC214" s="66" t="s">
        <v>255</v>
      </c>
    </row>
    <row r="215" ht="15.75" customHeight="1">
      <c r="A215" s="91">
        <v>2022.0</v>
      </c>
      <c r="B215" s="64" t="s">
        <v>726</v>
      </c>
      <c r="C215" s="64" t="s">
        <v>737</v>
      </c>
      <c r="D215" s="64"/>
      <c r="E215" s="64" t="s">
        <v>738</v>
      </c>
      <c r="F215" s="64" t="s">
        <v>739</v>
      </c>
      <c r="G215" s="64" t="s">
        <v>739</v>
      </c>
      <c r="H215" s="64" t="s">
        <v>805</v>
      </c>
      <c r="I215" s="64" t="s">
        <v>805</v>
      </c>
      <c r="J215" s="64" t="s">
        <v>1790</v>
      </c>
      <c r="K215" s="64" t="s">
        <v>246</v>
      </c>
      <c r="L215" s="64"/>
      <c r="M215" s="64" t="s">
        <v>1791</v>
      </c>
      <c r="N215" s="64" t="s">
        <v>743</v>
      </c>
      <c r="O215" s="64" t="s">
        <v>447</v>
      </c>
      <c r="P215" s="70">
        <v>44.0</v>
      </c>
      <c r="Q215" s="64"/>
      <c r="R215" s="64"/>
      <c r="S215" s="64" t="s">
        <v>1792</v>
      </c>
      <c r="T215" s="71" t="s">
        <v>1793</v>
      </c>
      <c r="U215" s="64" t="s">
        <v>174</v>
      </c>
      <c r="V215" s="71" t="s">
        <v>1794</v>
      </c>
      <c r="W215" s="64" t="s">
        <v>174</v>
      </c>
      <c r="X215" s="70">
        <v>34.0</v>
      </c>
      <c r="Y215" s="70">
        <v>51.0</v>
      </c>
      <c r="Z215" s="70">
        <f t="shared" si="321"/>
        <v>17</v>
      </c>
      <c r="AA215" s="72">
        <f t="shared" si="322"/>
        <v>0.5</v>
      </c>
      <c r="AB215" s="70">
        <v>89.0</v>
      </c>
      <c r="AC215" s="70">
        <v>92.0</v>
      </c>
      <c r="AD215" s="70">
        <f t="shared" si="323"/>
        <v>3</v>
      </c>
      <c r="AE215" s="72">
        <f t="shared" si="324"/>
        <v>0.03370786517</v>
      </c>
      <c r="AF215" s="70">
        <v>96.0</v>
      </c>
      <c r="AG215" s="70">
        <v>100.0</v>
      </c>
      <c r="AH215" s="70">
        <f t="shared" si="325"/>
        <v>4</v>
      </c>
      <c r="AI215" s="72">
        <f t="shared" si="326"/>
        <v>0.04166666667</v>
      </c>
      <c r="AJ215" s="70">
        <v>16.0</v>
      </c>
      <c r="AK215" s="70">
        <v>35.0</v>
      </c>
      <c r="AL215" s="70">
        <f t="shared" si="327"/>
        <v>19</v>
      </c>
      <c r="AM215" s="72">
        <f t="shared" si="328"/>
        <v>1.1875</v>
      </c>
      <c r="AN215" s="70">
        <v>90.0</v>
      </c>
      <c r="AO215" s="70">
        <v>92.0</v>
      </c>
      <c r="AP215" s="70">
        <f t="shared" si="329"/>
        <v>2</v>
      </c>
      <c r="AQ215" s="72">
        <f t="shared" si="330"/>
        <v>0.02222222222</v>
      </c>
      <c r="AR215" s="70">
        <v>88.0</v>
      </c>
      <c r="AS215" s="70">
        <v>92.0</v>
      </c>
      <c r="AT215" s="70">
        <f t="shared" si="331"/>
        <v>4</v>
      </c>
      <c r="AU215" s="72">
        <f t="shared" si="332"/>
        <v>0.04545454545</v>
      </c>
      <c r="AV215" s="70"/>
      <c r="AW215" s="70"/>
      <c r="AX215" s="70"/>
      <c r="AY215" s="70"/>
      <c r="AZ215" s="70"/>
      <c r="BA215" s="70"/>
      <c r="BB215" s="70"/>
      <c r="BC215" s="70"/>
      <c r="BD215" s="70"/>
      <c r="BE215" s="70">
        <v>0.45</v>
      </c>
      <c r="BF215" s="72">
        <v>0.94</v>
      </c>
      <c r="BG215" s="70">
        <v>4.85</v>
      </c>
      <c r="BH215" s="70">
        <v>1.72</v>
      </c>
      <c r="BI215" s="72">
        <v>0.88</v>
      </c>
      <c r="BJ215" s="70">
        <v>2.83</v>
      </c>
      <c r="BK215" s="92">
        <f>(BL215*100)/(100+42)</f>
        <v>2.246478873</v>
      </c>
      <c r="BL215" s="70">
        <v>3.19</v>
      </c>
      <c r="BM215" s="72">
        <v>0.42</v>
      </c>
      <c r="BN215" s="64">
        <f t="shared" si="270"/>
        <v>140.36</v>
      </c>
      <c r="BO215" s="64"/>
      <c r="BP215" s="64"/>
      <c r="BQ215" s="64"/>
      <c r="BR215" s="64"/>
      <c r="BS215" s="64" t="s">
        <v>760</v>
      </c>
      <c r="BT215" s="70">
        <v>1.0</v>
      </c>
      <c r="BU215" s="70">
        <v>3.0</v>
      </c>
      <c r="BV215" s="64" t="s">
        <v>253</v>
      </c>
      <c r="BW215" s="65"/>
      <c r="BX215" s="64"/>
      <c r="BY215" s="64" t="s">
        <v>269</v>
      </c>
      <c r="BZ215" s="64" t="s">
        <v>1343</v>
      </c>
      <c r="CA215" s="66" t="s">
        <v>1344</v>
      </c>
      <c r="CB215" s="66" t="s">
        <v>271</v>
      </c>
      <c r="CC215" s="66" t="s">
        <v>255</v>
      </c>
    </row>
    <row r="216" ht="15.75" customHeight="1">
      <c r="A216" s="91">
        <v>2022.0</v>
      </c>
      <c r="B216" s="64" t="s">
        <v>239</v>
      </c>
      <c r="C216" s="64" t="s">
        <v>480</v>
      </c>
      <c r="D216" s="64"/>
      <c r="E216" s="64" t="s">
        <v>328</v>
      </c>
      <c r="F216" s="64" t="s">
        <v>1575</v>
      </c>
      <c r="G216" s="64" t="s">
        <v>1795</v>
      </c>
      <c r="H216" s="64" t="s">
        <v>1795</v>
      </c>
      <c r="I216" s="64" t="s">
        <v>1795</v>
      </c>
      <c r="J216" s="64" t="s">
        <v>1796</v>
      </c>
      <c r="K216" s="64" t="s">
        <v>246</v>
      </c>
      <c r="L216" s="64"/>
      <c r="M216" s="64" t="s">
        <v>1797</v>
      </c>
      <c r="N216" s="64" t="s">
        <v>1798</v>
      </c>
      <c r="O216" s="64" t="s">
        <v>1767</v>
      </c>
      <c r="P216" s="70">
        <v>24.0</v>
      </c>
      <c r="Q216" s="64"/>
      <c r="R216" s="64"/>
      <c r="S216" s="64" t="s">
        <v>1446</v>
      </c>
      <c r="T216" s="71" t="s">
        <v>1799</v>
      </c>
      <c r="U216" s="64" t="s">
        <v>174</v>
      </c>
      <c r="V216" s="71" t="s">
        <v>1800</v>
      </c>
      <c r="W216" s="64" t="s">
        <v>174</v>
      </c>
      <c r="X216" s="70">
        <v>6.0</v>
      </c>
      <c r="Y216" s="70">
        <v>13.0</v>
      </c>
      <c r="Z216" s="70">
        <f t="shared" si="321"/>
        <v>7</v>
      </c>
      <c r="AA216" s="72">
        <f t="shared" si="322"/>
        <v>1.166666667</v>
      </c>
      <c r="AB216" s="70">
        <v>60.0</v>
      </c>
      <c r="AC216" s="70">
        <v>78.0</v>
      </c>
      <c r="AD216" s="70">
        <f t="shared" si="323"/>
        <v>18</v>
      </c>
      <c r="AE216" s="72">
        <f t="shared" si="324"/>
        <v>0.3</v>
      </c>
      <c r="AF216" s="70">
        <v>96.0</v>
      </c>
      <c r="AG216" s="70">
        <v>100.0</v>
      </c>
      <c r="AH216" s="70">
        <f t="shared" si="325"/>
        <v>4</v>
      </c>
      <c r="AI216" s="72">
        <f t="shared" si="326"/>
        <v>0.04166666667</v>
      </c>
      <c r="AJ216" s="70">
        <v>22.0</v>
      </c>
      <c r="AK216" s="70">
        <v>49.0</v>
      </c>
      <c r="AL216" s="70">
        <f t="shared" si="327"/>
        <v>27</v>
      </c>
      <c r="AM216" s="72">
        <f t="shared" si="328"/>
        <v>1.227272727</v>
      </c>
      <c r="AN216" s="70">
        <v>96.0</v>
      </c>
      <c r="AO216" s="70">
        <v>97.0</v>
      </c>
      <c r="AP216" s="70">
        <f t="shared" si="329"/>
        <v>1</v>
      </c>
      <c r="AQ216" s="72">
        <f t="shared" si="330"/>
        <v>0.01041666667</v>
      </c>
      <c r="AR216" s="70">
        <v>89.0</v>
      </c>
      <c r="AS216" s="70">
        <v>90.0</v>
      </c>
      <c r="AT216" s="70">
        <f t="shared" si="331"/>
        <v>1</v>
      </c>
      <c r="AU216" s="72">
        <f t="shared" si="332"/>
        <v>0.01123595506</v>
      </c>
      <c r="AV216" s="70"/>
      <c r="AW216" s="70"/>
      <c r="AX216" s="70"/>
      <c r="AY216" s="70"/>
      <c r="AZ216" s="70"/>
      <c r="BA216" s="70"/>
      <c r="BB216" s="70"/>
      <c r="BC216" s="70"/>
      <c r="BD216" s="70"/>
      <c r="BE216" s="70">
        <v>1.06</v>
      </c>
      <c r="BF216" s="72">
        <v>0.94</v>
      </c>
      <c r="BG216" s="70">
        <v>4.89</v>
      </c>
      <c r="BH216" s="70">
        <v>1.88</v>
      </c>
      <c r="BI216" s="72">
        <v>0.87</v>
      </c>
      <c r="BJ216" s="70">
        <v>3.0</v>
      </c>
      <c r="BK216" s="92">
        <f>(BL216*100)/(100+67)</f>
        <v>3.245508982</v>
      </c>
      <c r="BL216" s="70">
        <v>5.42</v>
      </c>
      <c r="BM216" s="72">
        <v>0.67</v>
      </c>
      <c r="BN216" s="64">
        <f t="shared" si="270"/>
        <v>130.08</v>
      </c>
      <c r="BO216" s="64"/>
      <c r="BP216" s="64"/>
      <c r="BQ216" s="64"/>
      <c r="BR216" s="64"/>
      <c r="BS216" s="64" t="s">
        <v>760</v>
      </c>
      <c r="BT216" s="70">
        <v>1.0</v>
      </c>
      <c r="BU216" s="70">
        <v>2.0</v>
      </c>
      <c r="BV216" s="64" t="s">
        <v>253</v>
      </c>
      <c r="BW216" s="65"/>
      <c r="BX216" s="64"/>
      <c r="BY216" s="64" t="s">
        <v>269</v>
      </c>
      <c r="BZ216" s="64" t="s">
        <v>1801</v>
      </c>
      <c r="CA216" s="64" t="s">
        <v>1802</v>
      </c>
      <c r="CB216" s="66" t="s">
        <v>271</v>
      </c>
      <c r="CC216" s="66" t="s">
        <v>255</v>
      </c>
    </row>
    <row r="217" ht="15.75" customHeight="1">
      <c r="A217" s="91">
        <v>2022.0</v>
      </c>
      <c r="B217" s="64" t="s">
        <v>239</v>
      </c>
      <c r="C217" s="64" t="s">
        <v>339</v>
      </c>
      <c r="D217" s="64"/>
      <c r="E217" s="64" t="s">
        <v>340</v>
      </c>
      <c r="F217" s="64" t="s">
        <v>295</v>
      </c>
      <c r="G217" s="64" t="s">
        <v>458</v>
      </c>
      <c r="H217" s="64" t="s">
        <v>387</v>
      </c>
      <c r="I217" s="64" t="s">
        <v>387</v>
      </c>
      <c r="J217" s="64" t="s">
        <v>1803</v>
      </c>
      <c r="K217" s="64" t="s">
        <v>246</v>
      </c>
      <c r="L217" s="64"/>
      <c r="M217" s="64" t="s">
        <v>1804</v>
      </c>
      <c r="N217" s="64" t="s">
        <v>300</v>
      </c>
      <c r="O217" s="64" t="s">
        <v>1805</v>
      </c>
      <c r="P217" s="70">
        <v>33.0</v>
      </c>
      <c r="Q217" s="64"/>
      <c r="R217" s="64"/>
      <c r="S217" s="64" t="s">
        <v>1806</v>
      </c>
      <c r="T217" s="71" t="s">
        <v>1807</v>
      </c>
      <c r="U217" s="64" t="s">
        <v>158</v>
      </c>
      <c r="V217" s="71" t="s">
        <v>1808</v>
      </c>
      <c r="W217" s="69" t="s">
        <v>174</v>
      </c>
      <c r="X217" s="70">
        <v>43.0</v>
      </c>
      <c r="Y217" s="70">
        <v>53.0</v>
      </c>
      <c r="Z217" s="70">
        <f t="shared" si="321"/>
        <v>10</v>
      </c>
      <c r="AA217" s="72">
        <f t="shared" si="322"/>
        <v>0.2325581395</v>
      </c>
      <c r="AB217" s="70">
        <v>85.0</v>
      </c>
      <c r="AC217" s="70">
        <v>87.0</v>
      </c>
      <c r="AD217" s="70">
        <f t="shared" si="323"/>
        <v>2</v>
      </c>
      <c r="AE217" s="72">
        <f t="shared" si="324"/>
        <v>0.02352941176</v>
      </c>
      <c r="AF217" s="70">
        <v>95.0</v>
      </c>
      <c r="AG217" s="70">
        <v>99.0</v>
      </c>
      <c r="AH217" s="70">
        <f t="shared" si="325"/>
        <v>4</v>
      </c>
      <c r="AI217" s="72">
        <f t="shared" si="326"/>
        <v>0.04210526316</v>
      </c>
      <c r="AJ217" s="70">
        <v>31.0</v>
      </c>
      <c r="AK217" s="70">
        <v>41.0</v>
      </c>
      <c r="AL217" s="70">
        <f t="shared" si="327"/>
        <v>10</v>
      </c>
      <c r="AM217" s="72">
        <f t="shared" si="328"/>
        <v>0.3225806452</v>
      </c>
      <c r="AN217" s="70">
        <v>86.0</v>
      </c>
      <c r="AO217" s="70">
        <v>94.0</v>
      </c>
      <c r="AP217" s="70">
        <f t="shared" si="329"/>
        <v>8</v>
      </c>
      <c r="AQ217" s="72">
        <f t="shared" si="330"/>
        <v>0.09302325581</v>
      </c>
      <c r="AR217" s="70">
        <v>79.0</v>
      </c>
      <c r="AS217" s="70">
        <v>85.0</v>
      </c>
      <c r="AT217" s="70">
        <f t="shared" si="331"/>
        <v>6</v>
      </c>
      <c r="AU217" s="72">
        <f t="shared" si="332"/>
        <v>0.07594936709</v>
      </c>
      <c r="AV217" s="70"/>
      <c r="AW217" s="70"/>
      <c r="AX217" s="70"/>
      <c r="AY217" s="70"/>
      <c r="AZ217" s="70"/>
      <c r="BA217" s="70"/>
      <c r="BB217" s="70"/>
      <c r="BC217" s="70"/>
      <c r="BD217" s="70"/>
      <c r="BE217" s="70">
        <v>0.61</v>
      </c>
      <c r="BF217" s="72">
        <v>0.93</v>
      </c>
      <c r="BG217" s="70">
        <v>4.97</v>
      </c>
      <c r="BH217" s="70">
        <v>2.57</v>
      </c>
      <c r="BI217" s="72">
        <v>0.86</v>
      </c>
      <c r="BJ217" s="70">
        <v>3.04</v>
      </c>
      <c r="BK217" s="92">
        <f>(BL217*100)/(100+33)</f>
        <v>2.526315789</v>
      </c>
      <c r="BL217" s="70">
        <v>3.36</v>
      </c>
      <c r="BM217" s="72">
        <v>0.33</v>
      </c>
      <c r="BN217" s="64">
        <f t="shared" si="270"/>
        <v>110.88</v>
      </c>
      <c r="BO217" s="64"/>
      <c r="BP217" s="64"/>
      <c r="BQ217" s="64"/>
      <c r="BR217" s="64"/>
      <c r="BS217" s="64" t="s">
        <v>317</v>
      </c>
      <c r="BT217" s="70">
        <v>2.0</v>
      </c>
      <c r="BU217" s="70">
        <v>3.0</v>
      </c>
      <c r="BV217" s="64" t="s">
        <v>253</v>
      </c>
      <c r="BW217" s="65"/>
      <c r="BX217" s="64"/>
      <c r="BY217" s="64" t="s">
        <v>269</v>
      </c>
      <c r="BZ217" s="64" t="s">
        <v>1170</v>
      </c>
      <c r="CA217" s="64" t="s">
        <v>1171</v>
      </c>
      <c r="CB217" s="66" t="s">
        <v>271</v>
      </c>
      <c r="CC217" s="66" t="s">
        <v>255</v>
      </c>
    </row>
    <row r="218" ht="15.75" customHeight="1">
      <c r="A218" s="91">
        <v>2022.0</v>
      </c>
      <c r="B218" s="64" t="s">
        <v>911</v>
      </c>
      <c r="C218" s="64" t="s">
        <v>930</v>
      </c>
      <c r="D218" s="70" t="s">
        <v>258</v>
      </c>
      <c r="E218" s="64" t="s">
        <v>1809</v>
      </c>
      <c r="F218" s="64" t="s">
        <v>259</v>
      </c>
      <c r="G218" s="64" t="s">
        <v>1810</v>
      </c>
      <c r="H218" s="64" t="s">
        <v>1811</v>
      </c>
      <c r="I218" s="64" t="s">
        <v>1811</v>
      </c>
      <c r="J218" s="64" t="s">
        <v>1812</v>
      </c>
      <c r="K218" s="64" t="s">
        <v>246</v>
      </c>
      <c r="L218" s="64"/>
      <c r="M218" s="64" t="s">
        <v>1813</v>
      </c>
      <c r="N218" s="64" t="s">
        <v>263</v>
      </c>
      <c r="O218" s="64" t="s">
        <v>447</v>
      </c>
      <c r="P218" s="70">
        <v>105.0</v>
      </c>
      <c r="Q218" s="64"/>
      <c r="R218" s="64"/>
      <c r="S218" s="64" t="s">
        <v>1814</v>
      </c>
      <c r="T218" s="71" t="s">
        <v>1815</v>
      </c>
      <c r="U218" s="64" t="s">
        <v>174</v>
      </c>
      <c r="V218" s="71" t="s">
        <v>1816</v>
      </c>
      <c r="W218" s="64" t="s">
        <v>174</v>
      </c>
      <c r="X218" s="70">
        <v>40.0</v>
      </c>
      <c r="Y218" s="70">
        <v>63.0</v>
      </c>
      <c r="Z218" s="70">
        <f t="shared" si="321"/>
        <v>23</v>
      </c>
      <c r="AA218" s="72">
        <f t="shared" si="322"/>
        <v>0.575</v>
      </c>
      <c r="AB218" s="70">
        <v>89.0</v>
      </c>
      <c r="AC218" s="70">
        <v>90.0</v>
      </c>
      <c r="AD218" s="70">
        <f t="shared" si="323"/>
        <v>1</v>
      </c>
      <c r="AE218" s="72">
        <f t="shared" si="324"/>
        <v>0.01123595506</v>
      </c>
      <c r="AF218" s="70">
        <v>100.0</v>
      </c>
      <c r="AG218" s="70">
        <v>100.0</v>
      </c>
      <c r="AH218" s="70">
        <f t="shared" si="325"/>
        <v>0</v>
      </c>
      <c r="AI218" s="72">
        <f t="shared" si="326"/>
        <v>0</v>
      </c>
      <c r="AJ218" s="70">
        <v>30.0</v>
      </c>
      <c r="AK218" s="70">
        <v>43.0</v>
      </c>
      <c r="AL218" s="70">
        <f t="shared" si="327"/>
        <v>13</v>
      </c>
      <c r="AM218" s="72">
        <f t="shared" si="328"/>
        <v>0.4333333333</v>
      </c>
      <c r="AN218" s="70">
        <v>93.0</v>
      </c>
      <c r="AO218" s="70">
        <v>97.0</v>
      </c>
      <c r="AP218" s="70">
        <f t="shared" si="329"/>
        <v>4</v>
      </c>
      <c r="AQ218" s="72">
        <f t="shared" si="330"/>
        <v>0.04301075269</v>
      </c>
      <c r="AR218" s="70">
        <v>72.0</v>
      </c>
      <c r="AS218" s="70">
        <v>91.0</v>
      </c>
      <c r="AT218" s="70">
        <f t="shared" si="331"/>
        <v>19</v>
      </c>
      <c r="AU218" s="72">
        <f t="shared" si="332"/>
        <v>0.2638888889</v>
      </c>
      <c r="AV218" s="70"/>
      <c r="AW218" s="70"/>
      <c r="AX218" s="70"/>
      <c r="AY218" s="70"/>
      <c r="AZ218" s="70"/>
      <c r="BA218" s="70"/>
      <c r="BB218" s="70"/>
      <c r="BC218" s="70"/>
      <c r="BD218" s="70"/>
      <c r="BE218" s="70">
        <v>0.79</v>
      </c>
      <c r="BF218" s="72">
        <v>0.95</v>
      </c>
      <c r="BG218" s="70">
        <v>0.79</v>
      </c>
      <c r="BH218" s="70">
        <v>2.07</v>
      </c>
      <c r="BI218" s="72">
        <v>0.87</v>
      </c>
      <c r="BJ218" s="70">
        <v>2.07</v>
      </c>
      <c r="BK218" s="92">
        <f>(BL218*100)/(100+91)</f>
        <v>1.172774869</v>
      </c>
      <c r="BL218" s="70">
        <v>2.24</v>
      </c>
      <c r="BM218" s="72">
        <v>0.91</v>
      </c>
      <c r="BN218" s="64">
        <f t="shared" si="270"/>
        <v>235.2</v>
      </c>
      <c r="BO218" s="64"/>
      <c r="BP218" s="64"/>
      <c r="BQ218" s="64"/>
      <c r="BR218" s="64"/>
      <c r="BS218" s="64" t="s">
        <v>281</v>
      </c>
      <c r="BT218" s="70">
        <v>1.0</v>
      </c>
      <c r="BU218" s="70">
        <v>2.0</v>
      </c>
      <c r="BV218" s="64" t="s">
        <v>253</v>
      </c>
      <c r="BW218" s="65"/>
      <c r="BX218" s="64"/>
      <c r="BY218" s="64" t="s">
        <v>269</v>
      </c>
      <c r="BZ218" s="64" t="s">
        <v>1817</v>
      </c>
      <c r="CA218" s="64" t="s">
        <v>1818</v>
      </c>
      <c r="CB218" s="66" t="s">
        <v>271</v>
      </c>
      <c r="CC218" s="66" t="s">
        <v>255</v>
      </c>
    </row>
    <row r="219" ht="15.75" customHeight="1">
      <c r="A219" s="91">
        <v>2022.0</v>
      </c>
      <c r="B219" s="64" t="s">
        <v>911</v>
      </c>
      <c r="C219" s="64" t="s">
        <v>930</v>
      </c>
      <c r="D219" s="70" t="s">
        <v>258</v>
      </c>
      <c r="E219" s="64" t="s">
        <v>1809</v>
      </c>
      <c r="F219" s="64" t="s">
        <v>259</v>
      </c>
      <c r="G219" s="64" t="s">
        <v>1819</v>
      </c>
      <c r="H219" s="64" t="s">
        <v>1820</v>
      </c>
      <c r="I219" s="64" t="s">
        <v>1820</v>
      </c>
      <c r="J219" s="64" t="s">
        <v>1821</v>
      </c>
      <c r="K219" s="64" t="s">
        <v>246</v>
      </c>
      <c r="L219" s="64"/>
      <c r="M219" s="64" t="s">
        <v>1822</v>
      </c>
      <c r="N219" s="64" t="s">
        <v>263</v>
      </c>
      <c r="O219" s="64" t="s">
        <v>447</v>
      </c>
      <c r="P219" s="70">
        <v>119.0</v>
      </c>
      <c r="Q219" s="64"/>
      <c r="R219" s="64"/>
      <c r="S219" s="64" t="s">
        <v>1823</v>
      </c>
      <c r="T219" s="71" t="s">
        <v>1824</v>
      </c>
      <c r="U219" s="64" t="s">
        <v>174</v>
      </c>
      <c r="V219" s="71" t="s">
        <v>1825</v>
      </c>
      <c r="W219" s="64" t="s">
        <v>174</v>
      </c>
      <c r="X219" s="70">
        <v>21.0</v>
      </c>
      <c r="Y219" s="70">
        <v>52.0</v>
      </c>
      <c r="Z219" s="70">
        <f t="shared" si="321"/>
        <v>31</v>
      </c>
      <c r="AA219" s="72">
        <f t="shared" si="322"/>
        <v>1.476190476</v>
      </c>
      <c r="AB219" s="70">
        <v>94.0</v>
      </c>
      <c r="AC219" s="70">
        <v>96.0</v>
      </c>
      <c r="AD219" s="70">
        <f t="shared" si="323"/>
        <v>2</v>
      </c>
      <c r="AE219" s="72">
        <f t="shared" si="324"/>
        <v>0.02127659574</v>
      </c>
      <c r="AF219" s="70">
        <v>99.0</v>
      </c>
      <c r="AG219" s="70">
        <v>100.0</v>
      </c>
      <c r="AH219" s="70">
        <f t="shared" si="325"/>
        <v>1</v>
      </c>
      <c r="AI219" s="72">
        <f t="shared" si="326"/>
        <v>0.0101010101</v>
      </c>
      <c r="AJ219" s="70">
        <v>27.0</v>
      </c>
      <c r="AK219" s="70">
        <v>55.0</v>
      </c>
      <c r="AL219" s="70">
        <f t="shared" si="327"/>
        <v>28</v>
      </c>
      <c r="AM219" s="72">
        <f t="shared" si="328"/>
        <v>1.037037037</v>
      </c>
      <c r="AN219" s="70">
        <v>84.0</v>
      </c>
      <c r="AO219" s="70">
        <v>98.0</v>
      </c>
      <c r="AP219" s="70">
        <f t="shared" si="329"/>
        <v>14</v>
      </c>
      <c r="AQ219" s="72">
        <f t="shared" si="330"/>
        <v>0.1666666667</v>
      </c>
      <c r="AR219" s="70">
        <v>81.0</v>
      </c>
      <c r="AS219" s="70">
        <v>92.0</v>
      </c>
      <c r="AT219" s="70">
        <f t="shared" si="331"/>
        <v>11</v>
      </c>
      <c r="AU219" s="72">
        <f t="shared" si="332"/>
        <v>0.1358024691</v>
      </c>
      <c r="AV219" s="70"/>
      <c r="AW219" s="70"/>
      <c r="AX219" s="70"/>
      <c r="AY219" s="70"/>
      <c r="AZ219" s="70"/>
      <c r="BA219" s="70"/>
      <c r="BB219" s="70"/>
      <c r="BC219" s="70"/>
      <c r="BD219" s="70"/>
      <c r="BE219" s="70">
        <v>0.99</v>
      </c>
      <c r="BF219" s="72">
        <v>0.95</v>
      </c>
      <c r="BG219" s="70">
        <v>5.04</v>
      </c>
      <c r="BH219" s="70">
        <v>2.58</v>
      </c>
      <c r="BI219" s="72">
        <v>0.88</v>
      </c>
      <c r="BJ219" s="70">
        <v>2.94</v>
      </c>
      <c r="BK219" s="92">
        <f>(BL219*100)/(100+73)</f>
        <v>1.346820809</v>
      </c>
      <c r="BL219" s="70">
        <v>2.33</v>
      </c>
      <c r="BM219" s="72">
        <v>0.73</v>
      </c>
      <c r="BN219" s="64">
        <f t="shared" si="270"/>
        <v>277.27</v>
      </c>
      <c r="BO219" s="64"/>
      <c r="BP219" s="64"/>
      <c r="BQ219" s="64"/>
      <c r="BR219" s="64"/>
      <c r="BS219" s="64" t="s">
        <v>281</v>
      </c>
      <c r="BT219" s="70">
        <v>1.0</v>
      </c>
      <c r="BU219" s="70">
        <v>2.0</v>
      </c>
      <c r="BV219" s="64" t="s">
        <v>253</v>
      </c>
      <c r="BW219" s="65"/>
      <c r="BX219" s="64"/>
      <c r="BY219" s="64" t="s">
        <v>269</v>
      </c>
      <c r="BZ219" s="64" t="s">
        <v>1826</v>
      </c>
      <c r="CA219" s="64" t="s">
        <v>1827</v>
      </c>
      <c r="CB219" s="66" t="s">
        <v>271</v>
      </c>
      <c r="CC219" s="66" t="s">
        <v>255</v>
      </c>
    </row>
    <row r="220" ht="15.75" customHeight="1">
      <c r="A220" s="91">
        <v>2022.0</v>
      </c>
      <c r="B220" s="64" t="s">
        <v>256</v>
      </c>
      <c r="C220" s="64" t="s">
        <v>1828</v>
      </c>
      <c r="D220" s="70" t="s">
        <v>258</v>
      </c>
      <c r="E220" s="64" t="s">
        <v>1829</v>
      </c>
      <c r="F220" s="64" t="s">
        <v>259</v>
      </c>
      <c r="G220" s="64" t="s">
        <v>1830</v>
      </c>
      <c r="H220" s="64" t="s">
        <v>1831</v>
      </c>
      <c r="I220" s="64" t="s">
        <v>1831</v>
      </c>
      <c r="J220" s="64" t="s">
        <v>1832</v>
      </c>
      <c r="K220" s="64" t="s">
        <v>1072</v>
      </c>
      <c r="L220" s="64"/>
      <c r="M220" s="64" t="s">
        <v>1833</v>
      </c>
      <c r="N220" s="64" t="s">
        <v>1834</v>
      </c>
      <c r="O220" s="64" t="s">
        <v>447</v>
      </c>
      <c r="P220" s="70"/>
      <c r="Q220" s="64"/>
      <c r="R220" s="64"/>
      <c r="S220" s="64" t="s">
        <v>1073</v>
      </c>
      <c r="T220" s="64"/>
      <c r="U220" s="64"/>
      <c r="V220" s="64"/>
      <c r="W220" s="64"/>
      <c r="X220" s="70">
        <v>57.0</v>
      </c>
      <c r="Y220" s="70">
        <v>69.0</v>
      </c>
      <c r="Z220" s="70">
        <f t="shared" si="321"/>
        <v>12</v>
      </c>
      <c r="AA220" s="72">
        <f t="shared" si="322"/>
        <v>0.2105263158</v>
      </c>
      <c r="AB220" s="70">
        <v>72.0</v>
      </c>
      <c r="AC220" s="70">
        <v>75.0</v>
      </c>
      <c r="AD220" s="70">
        <f t="shared" si="323"/>
        <v>3</v>
      </c>
      <c r="AE220" s="72">
        <f t="shared" si="324"/>
        <v>0.04166666667</v>
      </c>
      <c r="AF220" s="70">
        <v>90.0</v>
      </c>
      <c r="AG220" s="70">
        <v>93.0</v>
      </c>
      <c r="AH220" s="70">
        <f t="shared" si="325"/>
        <v>3</v>
      </c>
      <c r="AI220" s="72">
        <f t="shared" si="326"/>
        <v>0.03333333333</v>
      </c>
      <c r="AJ220" s="70">
        <v>11.0</v>
      </c>
      <c r="AK220" s="70">
        <v>33.0</v>
      </c>
      <c r="AL220" s="70">
        <f t="shared" si="327"/>
        <v>22</v>
      </c>
      <c r="AM220" s="72">
        <f t="shared" si="328"/>
        <v>2</v>
      </c>
      <c r="AN220" s="70"/>
      <c r="AO220" s="70"/>
      <c r="AP220" s="70"/>
      <c r="AQ220" s="72"/>
      <c r="AR220" s="70">
        <v>70.0</v>
      </c>
      <c r="AS220" s="70">
        <v>89.0</v>
      </c>
      <c r="AT220" s="70">
        <f t="shared" si="331"/>
        <v>19</v>
      </c>
      <c r="AU220" s="72">
        <f t="shared" si="332"/>
        <v>0.2714285714</v>
      </c>
      <c r="AV220" s="70"/>
      <c r="AW220" s="70"/>
      <c r="AX220" s="70"/>
      <c r="AY220" s="70"/>
      <c r="AZ220" s="70"/>
      <c r="BA220" s="70"/>
      <c r="BB220" s="70"/>
      <c r="BC220" s="70"/>
      <c r="BD220" s="70"/>
      <c r="BE220" s="70"/>
      <c r="BF220" s="72">
        <v>0.93</v>
      </c>
      <c r="BG220" s="70">
        <v>4.67</v>
      </c>
      <c r="BH220" s="70"/>
      <c r="BI220" s="72">
        <v>0.86</v>
      </c>
      <c r="BJ220" s="70">
        <v>2.65</v>
      </c>
      <c r="BK220" s="92"/>
      <c r="BL220" s="70"/>
      <c r="BM220" s="72"/>
      <c r="BN220" s="64"/>
      <c r="BO220" s="64"/>
      <c r="BP220" s="64"/>
      <c r="BQ220" s="64"/>
      <c r="BR220" s="64"/>
      <c r="BS220" s="64" t="s">
        <v>281</v>
      </c>
      <c r="BT220" s="70">
        <v>1.0</v>
      </c>
      <c r="BU220" s="70">
        <v>1.0</v>
      </c>
      <c r="BV220" s="64" t="s">
        <v>1072</v>
      </c>
      <c r="BW220" s="65"/>
      <c r="BX220" s="64"/>
      <c r="BY220" s="64" t="s">
        <v>428</v>
      </c>
      <c r="BZ220" s="64" t="s">
        <v>429</v>
      </c>
      <c r="CA220" s="66" t="s">
        <v>430</v>
      </c>
      <c r="CB220" s="66" t="s">
        <v>271</v>
      </c>
      <c r="CC220" s="66" t="s">
        <v>255</v>
      </c>
    </row>
    <row r="221" ht="15.75" customHeight="1">
      <c r="A221" s="91">
        <v>2022.0</v>
      </c>
      <c r="B221" s="64"/>
      <c r="C221" s="64"/>
      <c r="D221" s="64"/>
      <c r="E221" s="64"/>
      <c r="F221" s="64"/>
      <c r="G221" s="64"/>
      <c r="H221" s="64" t="s">
        <v>1835</v>
      </c>
      <c r="I221" s="64" t="s">
        <v>1835</v>
      </c>
      <c r="J221" s="64" t="s">
        <v>1836</v>
      </c>
      <c r="K221" s="64" t="s">
        <v>1837</v>
      </c>
      <c r="L221" s="64"/>
      <c r="M221" s="64"/>
      <c r="N221" s="64"/>
      <c r="O221" s="64" t="s">
        <v>1838</v>
      </c>
      <c r="P221" s="70"/>
      <c r="Q221" s="64"/>
      <c r="R221" s="64"/>
      <c r="S221" s="64" t="s">
        <v>1073</v>
      </c>
      <c r="T221" s="64"/>
      <c r="U221" s="64"/>
      <c r="V221" s="71" t="s">
        <v>1839</v>
      </c>
      <c r="W221" s="64" t="s">
        <v>174</v>
      </c>
      <c r="X221" s="70">
        <v>28.0</v>
      </c>
      <c r="Y221" s="70">
        <v>45.0</v>
      </c>
      <c r="Z221" s="70">
        <f t="shared" si="321"/>
        <v>17</v>
      </c>
      <c r="AA221" s="72">
        <f t="shared" si="322"/>
        <v>0.6071428571</v>
      </c>
      <c r="AB221" s="70">
        <v>28.0</v>
      </c>
      <c r="AC221" s="70">
        <v>49.0</v>
      </c>
      <c r="AD221" s="70">
        <f t="shared" si="323"/>
        <v>21</v>
      </c>
      <c r="AE221" s="72">
        <f t="shared" si="324"/>
        <v>0.75</v>
      </c>
      <c r="AF221" s="70">
        <v>70.0</v>
      </c>
      <c r="AG221" s="70">
        <v>82.0</v>
      </c>
      <c r="AH221" s="70">
        <f t="shared" si="325"/>
        <v>12</v>
      </c>
      <c r="AI221" s="72">
        <f t="shared" si="326"/>
        <v>0.1714285714</v>
      </c>
      <c r="AJ221" s="70">
        <v>28.0</v>
      </c>
      <c r="AK221" s="70">
        <v>59.0</v>
      </c>
      <c r="AL221" s="70">
        <f t="shared" si="327"/>
        <v>31</v>
      </c>
      <c r="AM221" s="72">
        <f t="shared" si="328"/>
        <v>1.107142857</v>
      </c>
      <c r="AN221" s="70"/>
      <c r="AO221" s="70"/>
      <c r="AP221" s="70"/>
      <c r="AQ221" s="72"/>
      <c r="AR221" s="70">
        <v>69.0</v>
      </c>
      <c r="AS221" s="70">
        <v>77.0</v>
      </c>
      <c r="AT221" s="70">
        <f t="shared" si="331"/>
        <v>8</v>
      </c>
      <c r="AU221" s="72">
        <f t="shared" si="332"/>
        <v>0.115942029</v>
      </c>
      <c r="AV221" s="70"/>
      <c r="AW221" s="70"/>
      <c r="AX221" s="70"/>
      <c r="AY221" s="70"/>
      <c r="AZ221" s="70"/>
      <c r="BA221" s="70"/>
      <c r="BB221" s="70"/>
      <c r="BC221" s="70"/>
      <c r="BD221" s="70"/>
      <c r="BE221" s="70"/>
      <c r="BF221" s="72">
        <v>0.93</v>
      </c>
      <c r="BG221" s="70">
        <v>4.92</v>
      </c>
      <c r="BH221" s="70"/>
      <c r="BI221" s="72">
        <v>0.85</v>
      </c>
      <c r="BJ221" s="70">
        <v>3.02</v>
      </c>
      <c r="BK221" s="92"/>
      <c r="BL221" s="70"/>
      <c r="BM221" s="72"/>
      <c r="BN221" s="64"/>
      <c r="BO221" s="64"/>
      <c r="BP221" s="64"/>
      <c r="BQ221" s="64"/>
      <c r="BR221" s="64"/>
      <c r="BS221" s="64" t="s">
        <v>268</v>
      </c>
      <c r="BT221" s="70">
        <v>1.0</v>
      </c>
      <c r="BU221" s="70">
        <v>1.0</v>
      </c>
      <c r="BV221" s="64" t="s">
        <v>1837</v>
      </c>
      <c r="BW221" s="65"/>
      <c r="BX221" s="64"/>
      <c r="BY221" s="64" t="s">
        <v>428</v>
      </c>
      <c r="BZ221" s="64" t="s">
        <v>429</v>
      </c>
      <c r="CA221" s="66" t="s">
        <v>430</v>
      </c>
      <c r="CB221" s="66" t="s">
        <v>271</v>
      </c>
      <c r="CC221" s="66" t="s">
        <v>255</v>
      </c>
    </row>
    <row r="222" ht="15.75" customHeight="1">
      <c r="A222" s="91">
        <v>2022.0</v>
      </c>
      <c r="B222" s="64" t="s">
        <v>715</v>
      </c>
      <c r="C222" s="64" t="s">
        <v>1470</v>
      </c>
      <c r="D222" s="70" t="s">
        <v>1452</v>
      </c>
      <c r="E222" s="64" t="s">
        <v>1840</v>
      </c>
      <c r="F222" s="64" t="s">
        <v>1472</v>
      </c>
      <c r="G222" s="64" t="s">
        <v>1841</v>
      </c>
      <c r="H222" s="64" t="s">
        <v>1842</v>
      </c>
      <c r="I222" s="64" t="s">
        <v>1842</v>
      </c>
      <c r="J222" s="64" t="s">
        <v>1843</v>
      </c>
      <c r="K222" s="64" t="s">
        <v>246</v>
      </c>
      <c r="L222" s="64"/>
      <c r="M222" s="64" t="s">
        <v>1844</v>
      </c>
      <c r="N222" s="64" t="s">
        <v>679</v>
      </c>
      <c r="O222" s="64" t="s">
        <v>852</v>
      </c>
      <c r="P222" s="70">
        <v>50.0</v>
      </c>
      <c r="Q222" s="64"/>
      <c r="R222" s="64"/>
      <c r="S222" s="64" t="s">
        <v>1661</v>
      </c>
      <c r="T222" s="71" t="s">
        <v>1845</v>
      </c>
      <c r="U222" s="64" t="s">
        <v>174</v>
      </c>
      <c r="V222" s="71" t="s">
        <v>1846</v>
      </c>
      <c r="W222" s="64" t="s">
        <v>174</v>
      </c>
      <c r="X222" s="70"/>
      <c r="Y222" s="70"/>
      <c r="Z222" s="70"/>
      <c r="AA222" s="72"/>
      <c r="AB222" s="70"/>
      <c r="AC222" s="70"/>
      <c r="AD222" s="70"/>
      <c r="AE222" s="72"/>
      <c r="AF222" s="70"/>
      <c r="AG222" s="70"/>
      <c r="AH222" s="70"/>
      <c r="AI222" s="72"/>
      <c r="AJ222" s="70"/>
      <c r="AK222" s="70"/>
      <c r="AL222" s="70"/>
      <c r="AM222" s="72"/>
      <c r="AN222" s="70"/>
      <c r="AO222" s="70"/>
      <c r="AP222" s="70"/>
      <c r="AQ222" s="72"/>
      <c r="AR222" s="70"/>
      <c r="AS222" s="70"/>
      <c r="AT222" s="70"/>
      <c r="AU222" s="72"/>
      <c r="AV222" s="70"/>
      <c r="AW222" s="70"/>
      <c r="AX222" s="70"/>
      <c r="AY222" s="70"/>
      <c r="AZ222" s="70"/>
      <c r="BA222" s="70"/>
      <c r="BB222" s="70"/>
      <c r="BC222" s="70"/>
      <c r="BD222" s="70"/>
      <c r="BE222" s="70">
        <v>0.5</v>
      </c>
      <c r="BF222" s="72">
        <v>0.93</v>
      </c>
      <c r="BG222" s="70">
        <v>5.02</v>
      </c>
      <c r="BH222" s="70">
        <v>1.96</v>
      </c>
      <c r="BI222" s="72">
        <v>0.85</v>
      </c>
      <c r="BJ222" s="70">
        <v>3.27</v>
      </c>
      <c r="BK222" s="92">
        <f>(BL222*100)/(100+55)</f>
        <v>2.529032258</v>
      </c>
      <c r="BL222" s="70">
        <v>3.92</v>
      </c>
      <c r="BM222" s="72">
        <v>0.55</v>
      </c>
      <c r="BN222" s="64">
        <f t="shared" ref="BN222:BN251" si="333">P222*BL222</f>
        <v>196</v>
      </c>
      <c r="BO222" s="64"/>
      <c r="BP222" s="64"/>
      <c r="BQ222" s="64"/>
      <c r="BR222" s="64"/>
      <c r="BS222" s="64" t="s">
        <v>252</v>
      </c>
      <c r="BT222" s="70">
        <v>1.0</v>
      </c>
      <c r="BU222" s="70">
        <v>2.0</v>
      </c>
      <c r="BV222" s="64" t="s">
        <v>253</v>
      </c>
      <c r="BW222" s="65"/>
      <c r="BX222" s="64"/>
      <c r="BY222" s="64" t="s">
        <v>254</v>
      </c>
      <c r="BZ222" s="64" t="s">
        <v>254</v>
      </c>
      <c r="CA222" s="64" t="s">
        <v>254</v>
      </c>
      <c r="CB222" s="64" t="s">
        <v>254</v>
      </c>
      <c r="CC222" s="66" t="s">
        <v>255</v>
      </c>
    </row>
    <row r="223" ht="15.75" customHeight="1">
      <c r="A223" s="91">
        <v>2022.0</v>
      </c>
      <c r="B223" s="64" t="s">
        <v>715</v>
      </c>
      <c r="C223" s="64" t="s">
        <v>1470</v>
      </c>
      <c r="D223" s="70" t="s">
        <v>1452</v>
      </c>
      <c r="E223" s="64" t="s">
        <v>1840</v>
      </c>
      <c r="F223" s="64" t="s">
        <v>259</v>
      </c>
      <c r="G223" s="64" t="s">
        <v>1847</v>
      </c>
      <c r="H223" s="64" t="s">
        <v>1848</v>
      </c>
      <c r="I223" s="64" t="s">
        <v>1848</v>
      </c>
      <c r="J223" s="64" t="s">
        <v>1849</v>
      </c>
      <c r="K223" s="64" t="s">
        <v>246</v>
      </c>
      <c r="L223" s="64"/>
      <c r="M223" s="64" t="s">
        <v>1850</v>
      </c>
      <c r="N223" s="64" t="s">
        <v>679</v>
      </c>
      <c r="O223" s="64" t="s">
        <v>852</v>
      </c>
      <c r="P223" s="70">
        <v>52.0</v>
      </c>
      <c r="Q223" s="64"/>
      <c r="R223" s="64"/>
      <c r="S223" s="64" t="s">
        <v>1851</v>
      </c>
      <c r="T223" s="71" t="s">
        <v>1852</v>
      </c>
      <c r="U223" s="64" t="s">
        <v>174</v>
      </c>
      <c r="V223" s="71" t="s">
        <v>1853</v>
      </c>
      <c r="W223" s="64" t="s">
        <v>174</v>
      </c>
      <c r="X223" s="70"/>
      <c r="Y223" s="70"/>
      <c r="Z223" s="70"/>
      <c r="AA223" s="72"/>
      <c r="AB223" s="70"/>
      <c r="AC223" s="70"/>
      <c r="AD223" s="70"/>
      <c r="AE223" s="72"/>
      <c r="AF223" s="70"/>
      <c r="AG223" s="70"/>
      <c r="AH223" s="70"/>
      <c r="AI223" s="72"/>
      <c r="AJ223" s="70"/>
      <c r="AK223" s="70"/>
      <c r="AL223" s="70"/>
      <c r="AM223" s="72"/>
      <c r="AN223" s="70"/>
      <c r="AO223" s="70"/>
      <c r="AP223" s="70"/>
      <c r="AQ223" s="72"/>
      <c r="AR223" s="70"/>
      <c r="AS223" s="70"/>
      <c r="AT223" s="70"/>
      <c r="AU223" s="72"/>
      <c r="AV223" s="70"/>
      <c r="AW223" s="70"/>
      <c r="AX223" s="70"/>
      <c r="AY223" s="70"/>
      <c r="AZ223" s="70"/>
      <c r="BA223" s="70"/>
      <c r="BB223" s="70"/>
      <c r="BC223" s="70"/>
      <c r="BD223" s="70"/>
      <c r="BE223" s="70">
        <v>1.19</v>
      </c>
      <c r="BF223" s="72">
        <v>0.94</v>
      </c>
      <c r="BG223" s="70">
        <v>4.94</v>
      </c>
      <c r="BH223" s="70">
        <v>1.75</v>
      </c>
      <c r="BI223" s="72">
        <v>0.86</v>
      </c>
      <c r="BJ223" s="70">
        <v>3.17</v>
      </c>
      <c r="BK223" s="92">
        <f>(BL223*100)/(100+46)</f>
        <v>2.582191781</v>
      </c>
      <c r="BL223" s="70">
        <v>3.77</v>
      </c>
      <c r="BM223" s="72">
        <v>0.46</v>
      </c>
      <c r="BN223" s="64">
        <f t="shared" si="333"/>
        <v>196.04</v>
      </c>
      <c r="BO223" s="64"/>
      <c r="BP223" s="64"/>
      <c r="BQ223" s="64"/>
      <c r="BR223" s="64"/>
      <c r="BS223" s="64" t="s">
        <v>252</v>
      </c>
      <c r="BT223" s="70">
        <v>1.0</v>
      </c>
      <c r="BU223" s="70">
        <v>2.0</v>
      </c>
      <c r="BV223" s="64" t="s">
        <v>253</v>
      </c>
      <c r="BW223" s="65"/>
      <c r="BX223" s="64"/>
      <c r="BY223" s="64" t="s">
        <v>254</v>
      </c>
      <c r="BZ223" s="64" t="s">
        <v>254</v>
      </c>
      <c r="CA223" s="64" t="s">
        <v>254</v>
      </c>
      <c r="CB223" s="64" t="s">
        <v>254</v>
      </c>
      <c r="CC223" s="66" t="s">
        <v>255</v>
      </c>
    </row>
    <row r="224" ht="15.75" customHeight="1">
      <c r="A224" s="91">
        <v>2022.0</v>
      </c>
      <c r="B224" s="64" t="s">
        <v>726</v>
      </c>
      <c r="C224" s="64" t="s">
        <v>727</v>
      </c>
      <c r="D224" s="64"/>
      <c r="E224" s="64" t="s">
        <v>1854</v>
      </c>
      <c r="F224" s="64" t="s">
        <v>1855</v>
      </c>
      <c r="G224" s="64" t="s">
        <v>1855</v>
      </c>
      <c r="H224" s="64" t="s">
        <v>1856</v>
      </c>
      <c r="I224" s="64" t="s">
        <v>1856</v>
      </c>
      <c r="J224" s="64" t="s">
        <v>1857</v>
      </c>
      <c r="K224" s="64" t="s">
        <v>246</v>
      </c>
      <c r="L224" s="64"/>
      <c r="M224" s="64" t="s">
        <v>1858</v>
      </c>
      <c r="N224" s="64" t="s">
        <v>1859</v>
      </c>
      <c r="O224" s="64" t="s">
        <v>1860</v>
      </c>
      <c r="P224" s="70">
        <v>37.0</v>
      </c>
      <c r="Q224" s="64"/>
      <c r="R224" s="64"/>
      <c r="S224" s="64" t="s">
        <v>1653</v>
      </c>
      <c r="T224" s="71" t="s">
        <v>1861</v>
      </c>
      <c r="U224" s="64" t="s">
        <v>158</v>
      </c>
      <c r="V224" s="71" t="s">
        <v>1862</v>
      </c>
      <c r="W224" s="64" t="s">
        <v>174</v>
      </c>
      <c r="X224" s="70">
        <v>0.0</v>
      </c>
      <c r="Y224" s="70">
        <v>10.0</v>
      </c>
      <c r="Z224" s="70">
        <f t="shared" ref="Z224:Z234" si="334">Y224-X224</f>
        <v>10</v>
      </c>
      <c r="AA224" s="72"/>
      <c r="AB224" s="70">
        <v>3.0</v>
      </c>
      <c r="AC224" s="70">
        <v>11.0</v>
      </c>
      <c r="AD224" s="70">
        <f t="shared" ref="AD224:AD234" si="335">AC224-AB224</f>
        <v>8</v>
      </c>
      <c r="AE224" s="72">
        <f t="shared" ref="AE224:AE233" si="336">(AC224-AB224)/AB224</f>
        <v>2.666666667</v>
      </c>
      <c r="AF224" s="70">
        <v>46.0</v>
      </c>
      <c r="AG224" s="70">
        <v>78.0</v>
      </c>
      <c r="AH224" s="70">
        <f t="shared" ref="AH224:AH234" si="337">AG224-AF224</f>
        <v>32</v>
      </c>
      <c r="AI224" s="72">
        <f t="shared" ref="AI224:AI233" si="338">(AG224-AF224)/AF224</f>
        <v>0.6956521739</v>
      </c>
      <c r="AJ224" s="70">
        <v>41.0</v>
      </c>
      <c r="AK224" s="70">
        <v>65.0</v>
      </c>
      <c r="AL224" s="70">
        <f t="shared" ref="AL224:AL234" si="339">AK224-AJ224</f>
        <v>24</v>
      </c>
      <c r="AM224" s="72">
        <f t="shared" ref="AM224:AM234" si="340">(AK224-AJ224)/AJ224</f>
        <v>0.5853658537</v>
      </c>
      <c r="AN224" s="70">
        <v>45.0</v>
      </c>
      <c r="AO224" s="70">
        <v>76.0</v>
      </c>
      <c r="AP224" s="70">
        <f t="shared" ref="AP224:AP234" si="341">AO224-AN224</f>
        <v>31</v>
      </c>
      <c r="AQ224" s="72">
        <f t="shared" ref="AQ224:AQ234" si="342">(AO224-AN224)/AN224</f>
        <v>0.6888888889</v>
      </c>
      <c r="AR224" s="70">
        <v>42.0</v>
      </c>
      <c r="AS224" s="70">
        <v>66.0</v>
      </c>
      <c r="AT224" s="70">
        <f t="shared" ref="AT224:AT234" si="343">AS224-AR224</f>
        <v>24</v>
      </c>
      <c r="AU224" s="72">
        <f t="shared" ref="AU224:AU234" si="344">(AS224-AR224)/AR224</f>
        <v>0.5714285714</v>
      </c>
      <c r="AV224" s="70"/>
      <c r="AW224" s="70"/>
      <c r="AX224" s="70"/>
      <c r="AY224" s="70"/>
      <c r="AZ224" s="70"/>
      <c r="BA224" s="70"/>
      <c r="BB224" s="70"/>
      <c r="BC224" s="70"/>
      <c r="BD224" s="70"/>
      <c r="BE224" s="70">
        <v>1.12</v>
      </c>
      <c r="BF224" s="72">
        <v>0.94</v>
      </c>
      <c r="BG224" s="70">
        <v>5.01</v>
      </c>
      <c r="BH224" s="70">
        <v>3.66</v>
      </c>
      <c r="BI224" s="72">
        <v>0.88</v>
      </c>
      <c r="BJ224" s="70">
        <v>3.26</v>
      </c>
      <c r="BK224" s="92">
        <f>(BL224*100)/(100+30)</f>
        <v>2.869230769</v>
      </c>
      <c r="BL224" s="70">
        <v>3.73</v>
      </c>
      <c r="BM224" s="72">
        <v>0.3</v>
      </c>
      <c r="BN224" s="64">
        <f t="shared" si="333"/>
        <v>138.01</v>
      </c>
      <c r="BO224" s="64"/>
      <c r="BP224" s="64"/>
      <c r="BQ224" s="64"/>
      <c r="BR224" s="64"/>
      <c r="BS224" s="64" t="s">
        <v>281</v>
      </c>
      <c r="BT224" s="70">
        <v>1.0</v>
      </c>
      <c r="BU224" s="70">
        <v>3.0</v>
      </c>
      <c r="BV224" s="64" t="s">
        <v>253</v>
      </c>
      <c r="BW224" s="65"/>
      <c r="BX224" s="64"/>
      <c r="BY224" s="64" t="s">
        <v>269</v>
      </c>
      <c r="BZ224" s="64" t="s">
        <v>1863</v>
      </c>
      <c r="CA224" s="64" t="s">
        <v>1864</v>
      </c>
      <c r="CB224" s="66" t="s">
        <v>271</v>
      </c>
      <c r="CC224" s="66" t="s">
        <v>255</v>
      </c>
    </row>
    <row r="225" ht="15.75" customHeight="1">
      <c r="A225" s="91">
        <v>2022.0</v>
      </c>
      <c r="B225" s="64" t="s">
        <v>726</v>
      </c>
      <c r="C225" s="64" t="s">
        <v>737</v>
      </c>
      <c r="D225" s="64"/>
      <c r="E225" s="64" t="s">
        <v>738</v>
      </c>
      <c r="F225" s="64" t="s">
        <v>739</v>
      </c>
      <c r="G225" s="64" t="s">
        <v>739</v>
      </c>
      <c r="H225" s="64" t="s">
        <v>1865</v>
      </c>
      <c r="I225" s="64" t="s">
        <v>1865</v>
      </c>
      <c r="J225" s="64" t="s">
        <v>1866</v>
      </c>
      <c r="K225" s="64" t="s">
        <v>246</v>
      </c>
      <c r="L225" s="64"/>
      <c r="M225" s="64" t="s">
        <v>1867</v>
      </c>
      <c r="N225" s="64" t="s">
        <v>743</v>
      </c>
      <c r="O225" s="64" t="s">
        <v>447</v>
      </c>
      <c r="P225" s="70">
        <v>17.0</v>
      </c>
      <c r="Q225" s="64"/>
      <c r="R225" s="64"/>
      <c r="S225" s="64" t="s">
        <v>1868</v>
      </c>
      <c r="T225" s="71" t="s">
        <v>1869</v>
      </c>
      <c r="U225" s="64" t="s">
        <v>174</v>
      </c>
      <c r="V225" s="71" t="s">
        <v>1870</v>
      </c>
      <c r="W225" s="64" t="s">
        <v>174</v>
      </c>
      <c r="X225" s="70">
        <v>26.0</v>
      </c>
      <c r="Y225" s="70">
        <v>60.0</v>
      </c>
      <c r="Z225" s="70">
        <f t="shared" si="334"/>
        <v>34</v>
      </c>
      <c r="AA225" s="72">
        <f t="shared" ref="AA225:AA231" si="345">(Y225-X225)/X225</f>
        <v>1.307692308</v>
      </c>
      <c r="AB225" s="70">
        <v>89.0</v>
      </c>
      <c r="AC225" s="70">
        <v>100.0</v>
      </c>
      <c r="AD225" s="70">
        <f t="shared" si="335"/>
        <v>11</v>
      </c>
      <c r="AE225" s="72">
        <f t="shared" si="336"/>
        <v>0.1235955056</v>
      </c>
      <c r="AF225" s="70">
        <v>100.0</v>
      </c>
      <c r="AG225" s="70">
        <v>100.0</v>
      </c>
      <c r="AH225" s="70">
        <f t="shared" si="337"/>
        <v>0</v>
      </c>
      <c r="AI225" s="72">
        <f t="shared" si="338"/>
        <v>0</v>
      </c>
      <c r="AJ225" s="70">
        <v>86.0</v>
      </c>
      <c r="AK225" s="70">
        <v>98.0</v>
      </c>
      <c r="AL225" s="70">
        <f t="shared" si="339"/>
        <v>12</v>
      </c>
      <c r="AM225" s="72">
        <f t="shared" si="340"/>
        <v>0.1395348837</v>
      </c>
      <c r="AN225" s="70">
        <v>93.0</v>
      </c>
      <c r="AO225" s="70">
        <v>98.0</v>
      </c>
      <c r="AP225" s="70">
        <f t="shared" si="341"/>
        <v>5</v>
      </c>
      <c r="AQ225" s="72">
        <f t="shared" si="342"/>
        <v>0.05376344086</v>
      </c>
      <c r="AR225" s="70">
        <v>91.0</v>
      </c>
      <c r="AS225" s="70">
        <v>95.0</v>
      </c>
      <c r="AT225" s="70">
        <f t="shared" si="343"/>
        <v>4</v>
      </c>
      <c r="AU225" s="72">
        <f t="shared" si="344"/>
        <v>0.04395604396</v>
      </c>
      <c r="AV225" s="70"/>
      <c r="AW225" s="70"/>
      <c r="AX225" s="70"/>
      <c r="AY225" s="70"/>
      <c r="AZ225" s="70"/>
      <c r="BA225" s="70"/>
      <c r="BB225" s="70"/>
      <c r="BC225" s="70"/>
      <c r="BD225" s="70"/>
      <c r="BE225" s="70">
        <v>0.58</v>
      </c>
      <c r="BF225" s="72">
        <v>0.93</v>
      </c>
      <c r="BG225" s="70">
        <v>4.77</v>
      </c>
      <c r="BH225" s="70">
        <v>1.66</v>
      </c>
      <c r="BI225" s="72">
        <v>0.86</v>
      </c>
      <c r="BJ225" s="70">
        <v>1.66</v>
      </c>
      <c r="BK225" s="92">
        <f>(BL225*100)/(100+17)</f>
        <v>3.051282051</v>
      </c>
      <c r="BL225" s="70">
        <v>3.57</v>
      </c>
      <c r="BM225" s="72">
        <v>0.17</v>
      </c>
      <c r="BN225" s="64">
        <f t="shared" si="333"/>
        <v>60.69</v>
      </c>
      <c r="BO225" s="64"/>
      <c r="BP225" s="64"/>
      <c r="BQ225" s="64"/>
      <c r="BR225" s="64"/>
      <c r="BS225" s="64" t="s">
        <v>760</v>
      </c>
      <c r="BT225" s="70">
        <v>1.0</v>
      </c>
      <c r="BU225" s="70">
        <v>3.0</v>
      </c>
      <c r="BV225" s="64" t="s">
        <v>253</v>
      </c>
      <c r="BW225" s="65"/>
      <c r="BX225" s="64"/>
      <c r="BY225" s="64" t="s">
        <v>269</v>
      </c>
      <c r="BZ225" s="64" t="s">
        <v>1871</v>
      </c>
      <c r="CA225" s="64" t="s">
        <v>1872</v>
      </c>
      <c r="CB225" s="66" t="s">
        <v>271</v>
      </c>
      <c r="CC225" s="66" t="s">
        <v>255</v>
      </c>
    </row>
    <row r="226" ht="15.75" customHeight="1">
      <c r="A226" s="91">
        <v>2022.0</v>
      </c>
      <c r="B226" s="64" t="s">
        <v>911</v>
      </c>
      <c r="C226" s="64" t="s">
        <v>958</v>
      </c>
      <c r="D226" s="70" t="s">
        <v>913</v>
      </c>
      <c r="E226" s="64" t="s">
        <v>959</v>
      </c>
      <c r="F226" s="64" t="s">
        <v>259</v>
      </c>
      <c r="G226" s="64" t="s">
        <v>1156</v>
      </c>
      <c r="H226" s="64" t="s">
        <v>1157</v>
      </c>
      <c r="I226" s="64" t="s">
        <v>1157</v>
      </c>
      <c r="J226" s="64" t="s">
        <v>1873</v>
      </c>
      <c r="K226" s="64" t="s">
        <v>246</v>
      </c>
      <c r="L226" s="64"/>
      <c r="M226" s="64" t="s">
        <v>1874</v>
      </c>
      <c r="N226" s="64" t="s">
        <v>679</v>
      </c>
      <c r="O226" s="64" t="s">
        <v>447</v>
      </c>
      <c r="P226" s="70">
        <v>76.0</v>
      </c>
      <c r="Q226" s="64"/>
      <c r="R226" s="64"/>
      <c r="S226" s="64" t="s">
        <v>1875</v>
      </c>
      <c r="T226" s="71" t="s">
        <v>1876</v>
      </c>
      <c r="U226" s="64" t="s">
        <v>174</v>
      </c>
      <c r="V226" s="71" t="s">
        <v>1877</v>
      </c>
      <c r="W226" s="64" t="s">
        <v>174</v>
      </c>
      <c r="X226" s="70">
        <v>59.0</v>
      </c>
      <c r="Y226" s="70">
        <v>73.0</v>
      </c>
      <c r="Z226" s="70">
        <f t="shared" si="334"/>
        <v>14</v>
      </c>
      <c r="AA226" s="72">
        <f t="shared" si="345"/>
        <v>0.2372881356</v>
      </c>
      <c r="AB226" s="70">
        <v>98.0</v>
      </c>
      <c r="AC226" s="70">
        <v>100.0</v>
      </c>
      <c r="AD226" s="70">
        <f t="shared" si="335"/>
        <v>2</v>
      </c>
      <c r="AE226" s="72">
        <f t="shared" si="336"/>
        <v>0.02040816327</v>
      </c>
      <c r="AF226" s="70">
        <v>98.0</v>
      </c>
      <c r="AG226" s="70">
        <v>100.0</v>
      </c>
      <c r="AH226" s="70">
        <f t="shared" si="337"/>
        <v>2</v>
      </c>
      <c r="AI226" s="72">
        <f t="shared" si="338"/>
        <v>0.02040816327</v>
      </c>
      <c r="AJ226" s="70">
        <v>9.0</v>
      </c>
      <c r="AK226" s="70">
        <v>35.0</v>
      </c>
      <c r="AL226" s="70">
        <f t="shared" si="339"/>
        <v>26</v>
      </c>
      <c r="AM226" s="72">
        <f t="shared" si="340"/>
        <v>2.888888889</v>
      </c>
      <c r="AN226" s="70">
        <v>89.0</v>
      </c>
      <c r="AO226" s="70">
        <v>91.0</v>
      </c>
      <c r="AP226" s="70">
        <f t="shared" si="341"/>
        <v>2</v>
      </c>
      <c r="AQ226" s="72">
        <f t="shared" si="342"/>
        <v>0.02247191011</v>
      </c>
      <c r="AR226" s="70">
        <v>84.0</v>
      </c>
      <c r="AS226" s="70">
        <v>87.0</v>
      </c>
      <c r="AT226" s="70">
        <f t="shared" si="343"/>
        <v>3</v>
      </c>
      <c r="AU226" s="72">
        <f t="shared" si="344"/>
        <v>0.03571428571</v>
      </c>
      <c r="AV226" s="70"/>
      <c r="AW226" s="70"/>
      <c r="AX226" s="70"/>
      <c r="AY226" s="70"/>
      <c r="AZ226" s="70"/>
      <c r="BA226" s="70"/>
      <c r="BB226" s="70"/>
      <c r="BC226" s="70"/>
      <c r="BD226" s="70"/>
      <c r="BE226" s="70">
        <v>1.39</v>
      </c>
      <c r="BF226" s="72">
        <v>0.92</v>
      </c>
      <c r="BG226" s="70">
        <v>5.07</v>
      </c>
      <c r="BH226" s="70">
        <v>2.55</v>
      </c>
      <c r="BI226" s="72">
        <v>0.84</v>
      </c>
      <c r="BJ226" s="70">
        <v>3.13</v>
      </c>
      <c r="BK226" s="92">
        <f>(BL226*100)/(100+41)</f>
        <v>2.503546099</v>
      </c>
      <c r="BL226" s="70">
        <v>3.53</v>
      </c>
      <c r="BM226" s="72">
        <v>0.41</v>
      </c>
      <c r="BN226" s="64">
        <f t="shared" si="333"/>
        <v>268.28</v>
      </c>
      <c r="BO226" s="64"/>
      <c r="BP226" s="64"/>
      <c r="BQ226" s="64"/>
      <c r="BR226" s="64"/>
      <c r="BS226" s="64" t="s">
        <v>760</v>
      </c>
      <c r="BT226" s="70">
        <v>1.0</v>
      </c>
      <c r="BU226" s="70">
        <v>3.0</v>
      </c>
      <c r="BV226" s="64" t="s">
        <v>253</v>
      </c>
      <c r="BW226" s="65"/>
      <c r="BX226" s="64"/>
      <c r="BY226" s="64" t="s">
        <v>269</v>
      </c>
      <c r="BZ226" s="64" t="s">
        <v>1878</v>
      </c>
      <c r="CA226" s="64" t="s">
        <v>1879</v>
      </c>
      <c r="CB226" s="66" t="s">
        <v>271</v>
      </c>
      <c r="CC226" s="66" t="s">
        <v>255</v>
      </c>
    </row>
    <row r="227" ht="15.75" customHeight="1">
      <c r="A227" s="91">
        <v>2022.0</v>
      </c>
      <c r="B227" s="64" t="s">
        <v>911</v>
      </c>
      <c r="C227" s="64" t="s">
        <v>958</v>
      </c>
      <c r="D227" s="70" t="s">
        <v>913</v>
      </c>
      <c r="E227" s="64" t="s">
        <v>959</v>
      </c>
      <c r="F227" s="64" t="s">
        <v>259</v>
      </c>
      <c r="G227" s="64" t="s">
        <v>1156</v>
      </c>
      <c r="H227" s="64" t="s">
        <v>1157</v>
      </c>
      <c r="I227" s="64" t="s">
        <v>1157</v>
      </c>
      <c r="J227" s="64" t="s">
        <v>1880</v>
      </c>
      <c r="K227" s="64" t="s">
        <v>246</v>
      </c>
      <c r="L227" s="64"/>
      <c r="M227" s="64" t="s">
        <v>1881</v>
      </c>
      <c r="N227" s="64" t="s">
        <v>679</v>
      </c>
      <c r="O227" s="64" t="s">
        <v>425</v>
      </c>
      <c r="P227" s="70">
        <v>56.0</v>
      </c>
      <c r="Q227" s="64"/>
      <c r="R227" s="64"/>
      <c r="S227" s="64" t="s">
        <v>1882</v>
      </c>
      <c r="T227" s="71" t="s">
        <v>1628</v>
      </c>
      <c r="U227" s="64" t="s">
        <v>174</v>
      </c>
      <c r="V227" s="71" t="s">
        <v>1883</v>
      </c>
      <c r="W227" s="64" t="s">
        <v>174</v>
      </c>
      <c r="X227" s="70">
        <v>65.0</v>
      </c>
      <c r="Y227" s="70">
        <v>82.0</v>
      </c>
      <c r="Z227" s="70">
        <f t="shared" si="334"/>
        <v>17</v>
      </c>
      <c r="AA227" s="72">
        <f t="shared" si="345"/>
        <v>0.2615384615</v>
      </c>
      <c r="AB227" s="70">
        <v>97.0</v>
      </c>
      <c r="AC227" s="70">
        <v>100.0</v>
      </c>
      <c r="AD227" s="70">
        <f t="shared" si="335"/>
        <v>3</v>
      </c>
      <c r="AE227" s="72">
        <f t="shared" si="336"/>
        <v>0.03092783505</v>
      </c>
      <c r="AF227" s="70">
        <v>100.0</v>
      </c>
      <c r="AG227" s="70">
        <v>100.0</v>
      </c>
      <c r="AH227" s="70">
        <f t="shared" si="337"/>
        <v>0</v>
      </c>
      <c r="AI227" s="72">
        <f t="shared" si="338"/>
        <v>0</v>
      </c>
      <c r="AJ227" s="70">
        <v>27.0</v>
      </c>
      <c r="AK227" s="70">
        <v>59.0</v>
      </c>
      <c r="AL227" s="70">
        <f t="shared" si="339"/>
        <v>32</v>
      </c>
      <c r="AM227" s="72">
        <f t="shared" si="340"/>
        <v>1.185185185</v>
      </c>
      <c r="AN227" s="70">
        <v>91.0</v>
      </c>
      <c r="AO227" s="70">
        <v>94.0</v>
      </c>
      <c r="AP227" s="70">
        <f t="shared" si="341"/>
        <v>3</v>
      </c>
      <c r="AQ227" s="72">
        <f t="shared" si="342"/>
        <v>0.03296703297</v>
      </c>
      <c r="AR227" s="70">
        <v>85.0</v>
      </c>
      <c r="AS227" s="70">
        <v>92.0</v>
      </c>
      <c r="AT227" s="70">
        <f t="shared" si="343"/>
        <v>7</v>
      </c>
      <c r="AU227" s="72">
        <f t="shared" si="344"/>
        <v>0.08235294118</v>
      </c>
      <c r="AV227" s="70"/>
      <c r="AW227" s="70"/>
      <c r="AX227" s="70"/>
      <c r="AY227" s="70"/>
      <c r="AZ227" s="70"/>
      <c r="BA227" s="70"/>
      <c r="BB227" s="70"/>
      <c r="BC227" s="70"/>
      <c r="BD227" s="70"/>
      <c r="BE227" s="70">
        <v>1.08</v>
      </c>
      <c r="BF227" s="72">
        <v>0.93</v>
      </c>
      <c r="BG227" s="70">
        <v>5.04</v>
      </c>
      <c r="BH227" s="70">
        <v>1.74</v>
      </c>
      <c r="BI227" s="72">
        <v>0.85</v>
      </c>
      <c r="BJ227" s="70">
        <v>3.12</v>
      </c>
      <c r="BK227" s="92">
        <f>(BL227*100)/(100+56)</f>
        <v>2.275641026</v>
      </c>
      <c r="BL227" s="70">
        <v>3.55</v>
      </c>
      <c r="BM227" s="72">
        <v>0.56</v>
      </c>
      <c r="BN227" s="64">
        <f t="shared" si="333"/>
        <v>198.8</v>
      </c>
      <c r="BO227" s="64"/>
      <c r="BP227" s="64"/>
      <c r="BQ227" s="64"/>
      <c r="BR227" s="64"/>
      <c r="BS227" s="64" t="s">
        <v>252</v>
      </c>
      <c r="BT227" s="70">
        <v>2.0</v>
      </c>
      <c r="BU227" s="70">
        <v>4.0</v>
      </c>
      <c r="BV227" s="64" t="s">
        <v>253</v>
      </c>
      <c r="BW227" s="65"/>
      <c r="BX227" s="64"/>
      <c r="BY227" s="64" t="s">
        <v>269</v>
      </c>
      <c r="BZ227" s="64" t="s">
        <v>1878</v>
      </c>
      <c r="CA227" s="64" t="s">
        <v>1879</v>
      </c>
      <c r="CB227" s="66" t="s">
        <v>271</v>
      </c>
      <c r="CC227" s="66" t="s">
        <v>255</v>
      </c>
    </row>
    <row r="228" ht="15.75" customHeight="1">
      <c r="A228" s="91">
        <v>2022.0</v>
      </c>
      <c r="B228" s="64" t="s">
        <v>911</v>
      </c>
      <c r="C228" s="64" t="s">
        <v>958</v>
      </c>
      <c r="D228" s="70" t="s">
        <v>913</v>
      </c>
      <c r="E228" s="64" t="s">
        <v>959</v>
      </c>
      <c r="F228" s="64" t="s">
        <v>259</v>
      </c>
      <c r="G228" s="64" t="s">
        <v>960</v>
      </c>
      <c r="H228" s="64" t="s">
        <v>1884</v>
      </c>
      <c r="I228" s="64" t="s">
        <v>1884</v>
      </c>
      <c r="J228" s="64" t="s">
        <v>1885</v>
      </c>
      <c r="K228" s="64" t="s">
        <v>332</v>
      </c>
      <c r="L228" s="64"/>
      <c r="M228" s="64" t="s">
        <v>1886</v>
      </c>
      <c r="N228" s="64" t="s">
        <v>679</v>
      </c>
      <c r="O228" s="64" t="s">
        <v>447</v>
      </c>
      <c r="P228" s="70">
        <v>19.0</v>
      </c>
      <c r="Q228" s="64"/>
      <c r="R228" s="64"/>
      <c r="S228" s="64" t="s">
        <v>1887</v>
      </c>
      <c r="T228" s="71" t="s">
        <v>1888</v>
      </c>
      <c r="U228" s="64" t="s">
        <v>158</v>
      </c>
      <c r="V228" s="71" t="s">
        <v>1889</v>
      </c>
      <c r="W228" s="64" t="s">
        <v>174</v>
      </c>
      <c r="X228" s="70">
        <v>34.0</v>
      </c>
      <c r="Y228" s="70">
        <v>65.0</v>
      </c>
      <c r="Z228" s="70">
        <f t="shared" si="334"/>
        <v>31</v>
      </c>
      <c r="AA228" s="72">
        <f t="shared" si="345"/>
        <v>0.9117647059</v>
      </c>
      <c r="AB228" s="70">
        <v>100.0</v>
      </c>
      <c r="AC228" s="70">
        <v>100.0</v>
      </c>
      <c r="AD228" s="70">
        <f t="shared" si="335"/>
        <v>0</v>
      </c>
      <c r="AE228" s="72">
        <f t="shared" si="336"/>
        <v>0</v>
      </c>
      <c r="AF228" s="70">
        <v>100.0</v>
      </c>
      <c r="AG228" s="70">
        <v>100.0</v>
      </c>
      <c r="AH228" s="70">
        <f t="shared" si="337"/>
        <v>0</v>
      </c>
      <c r="AI228" s="72">
        <f t="shared" si="338"/>
        <v>0</v>
      </c>
      <c r="AJ228" s="70">
        <v>8.0</v>
      </c>
      <c r="AK228" s="70">
        <v>26.0</v>
      </c>
      <c r="AL228" s="70">
        <f t="shared" si="339"/>
        <v>18</v>
      </c>
      <c r="AM228" s="72">
        <f t="shared" si="340"/>
        <v>2.25</v>
      </c>
      <c r="AN228" s="70">
        <v>87.0</v>
      </c>
      <c r="AO228" s="70">
        <v>93.0</v>
      </c>
      <c r="AP228" s="70">
        <f t="shared" si="341"/>
        <v>6</v>
      </c>
      <c r="AQ228" s="72">
        <f t="shared" si="342"/>
        <v>0.06896551724</v>
      </c>
      <c r="AR228" s="70">
        <v>86.0</v>
      </c>
      <c r="AS228" s="70">
        <v>87.0</v>
      </c>
      <c r="AT228" s="70">
        <f t="shared" si="343"/>
        <v>1</v>
      </c>
      <c r="AU228" s="72">
        <f t="shared" si="344"/>
        <v>0.01162790698</v>
      </c>
      <c r="AV228" s="70"/>
      <c r="AW228" s="70"/>
      <c r="AX228" s="70"/>
      <c r="AY228" s="70"/>
      <c r="AZ228" s="70"/>
      <c r="BA228" s="70"/>
      <c r="BB228" s="70"/>
      <c r="BC228" s="70"/>
      <c r="BD228" s="70"/>
      <c r="BE228" s="70">
        <v>0.71</v>
      </c>
      <c r="BF228" s="72">
        <v>0.94</v>
      </c>
      <c r="BG228" s="70">
        <v>5.06</v>
      </c>
      <c r="BH228" s="70">
        <v>2.25</v>
      </c>
      <c r="BI228" s="72">
        <v>0.88</v>
      </c>
      <c r="BJ228" s="70">
        <v>2.91</v>
      </c>
      <c r="BK228" s="92">
        <f>(BL228*100)/(100+65)</f>
        <v>1.921212121</v>
      </c>
      <c r="BL228" s="70">
        <v>3.17</v>
      </c>
      <c r="BM228" s="72">
        <v>0.65</v>
      </c>
      <c r="BN228" s="64">
        <f t="shared" si="333"/>
        <v>60.23</v>
      </c>
      <c r="BO228" s="64"/>
      <c r="BP228" s="64"/>
      <c r="BQ228" s="64"/>
      <c r="BR228" s="64"/>
      <c r="BS228" s="64" t="s">
        <v>252</v>
      </c>
      <c r="BT228" s="70">
        <v>1.0</v>
      </c>
      <c r="BU228" s="70">
        <v>2.0</v>
      </c>
      <c r="BV228" s="64" t="s">
        <v>253</v>
      </c>
      <c r="BW228" s="65"/>
      <c r="BX228" s="64"/>
      <c r="BY228" s="64" t="s">
        <v>269</v>
      </c>
      <c r="BZ228" s="64" t="s">
        <v>1604</v>
      </c>
      <c r="CA228" s="66" t="s">
        <v>1605</v>
      </c>
      <c r="CB228" s="66" t="s">
        <v>271</v>
      </c>
      <c r="CC228" s="66" t="s">
        <v>255</v>
      </c>
    </row>
    <row r="229" ht="15.75" customHeight="1">
      <c r="A229" s="91">
        <v>2022.0</v>
      </c>
      <c r="B229" s="64" t="s">
        <v>239</v>
      </c>
      <c r="C229" s="64" t="s">
        <v>282</v>
      </c>
      <c r="D229" s="64"/>
      <c r="E229" s="64" t="s">
        <v>318</v>
      </c>
      <c r="F229" s="64" t="s">
        <v>399</v>
      </c>
      <c r="G229" s="64" t="s">
        <v>400</v>
      </c>
      <c r="H229" s="64" t="s">
        <v>1890</v>
      </c>
      <c r="I229" s="64" t="s">
        <v>1890</v>
      </c>
      <c r="J229" s="64" t="s">
        <v>1891</v>
      </c>
      <c r="K229" s="64" t="s">
        <v>246</v>
      </c>
      <c r="L229" s="64"/>
      <c r="M229" s="64" t="s">
        <v>1892</v>
      </c>
      <c r="N229" s="64" t="s">
        <v>424</v>
      </c>
      <c r="O229" s="64" t="s">
        <v>1893</v>
      </c>
      <c r="P229" s="70">
        <v>24.0</v>
      </c>
      <c r="Q229" s="64"/>
      <c r="R229" s="64"/>
      <c r="S229" s="64" t="s">
        <v>1775</v>
      </c>
      <c r="T229" s="64"/>
      <c r="U229" s="64"/>
      <c r="V229" s="71" t="s">
        <v>1894</v>
      </c>
      <c r="W229" s="69" t="s">
        <v>174</v>
      </c>
      <c r="X229" s="70">
        <v>43.0</v>
      </c>
      <c r="Y229" s="70">
        <v>55.0</v>
      </c>
      <c r="Z229" s="70">
        <f t="shared" si="334"/>
        <v>12</v>
      </c>
      <c r="AA229" s="72">
        <f t="shared" si="345"/>
        <v>0.2790697674</v>
      </c>
      <c r="AB229" s="70">
        <v>76.0</v>
      </c>
      <c r="AC229" s="70">
        <v>90.0</v>
      </c>
      <c r="AD229" s="70">
        <f t="shared" si="335"/>
        <v>14</v>
      </c>
      <c r="AE229" s="72">
        <f t="shared" si="336"/>
        <v>0.1842105263</v>
      </c>
      <c r="AF229" s="70">
        <v>97.0</v>
      </c>
      <c r="AG229" s="70">
        <v>100.0</v>
      </c>
      <c r="AH229" s="70">
        <f t="shared" si="337"/>
        <v>3</v>
      </c>
      <c r="AI229" s="72">
        <f t="shared" si="338"/>
        <v>0.03092783505</v>
      </c>
      <c r="AJ229" s="70">
        <v>51.0</v>
      </c>
      <c r="AK229" s="70">
        <v>86.0</v>
      </c>
      <c r="AL229" s="70">
        <f t="shared" si="339"/>
        <v>35</v>
      </c>
      <c r="AM229" s="72">
        <f t="shared" si="340"/>
        <v>0.6862745098</v>
      </c>
      <c r="AN229" s="70">
        <v>71.0</v>
      </c>
      <c r="AO229" s="70">
        <v>95.0</v>
      </c>
      <c r="AP229" s="70">
        <f t="shared" si="341"/>
        <v>24</v>
      </c>
      <c r="AQ229" s="72">
        <f t="shared" si="342"/>
        <v>0.338028169</v>
      </c>
      <c r="AR229" s="70">
        <v>71.0</v>
      </c>
      <c r="AS229" s="70">
        <v>81.0</v>
      </c>
      <c r="AT229" s="70">
        <f t="shared" si="343"/>
        <v>10</v>
      </c>
      <c r="AU229" s="72">
        <f t="shared" si="344"/>
        <v>0.1408450704</v>
      </c>
      <c r="AV229" s="70"/>
      <c r="AW229" s="70"/>
      <c r="AX229" s="70"/>
      <c r="AY229" s="70"/>
      <c r="AZ229" s="70"/>
      <c r="BA229" s="70"/>
      <c r="BB229" s="70"/>
      <c r="BC229" s="70"/>
      <c r="BD229" s="70"/>
      <c r="BE229" s="70">
        <v>0.76</v>
      </c>
      <c r="BF229" s="72">
        <v>0.94</v>
      </c>
      <c r="BG229" s="70">
        <v>5.12</v>
      </c>
      <c r="BH229" s="70">
        <v>1.85</v>
      </c>
      <c r="BI229" s="72">
        <v>0.87</v>
      </c>
      <c r="BJ229" s="70">
        <v>2.92</v>
      </c>
      <c r="BK229" s="92">
        <f>(BL229*100)/(100+14)</f>
        <v>5.096491228</v>
      </c>
      <c r="BL229" s="70">
        <v>5.81</v>
      </c>
      <c r="BM229" s="72">
        <v>0.14</v>
      </c>
      <c r="BN229" s="64">
        <f t="shared" si="333"/>
        <v>139.44</v>
      </c>
      <c r="BO229" s="64"/>
      <c r="BP229" s="64"/>
      <c r="BQ229" s="64"/>
      <c r="BR229" s="64"/>
      <c r="BS229" s="64" t="s">
        <v>317</v>
      </c>
      <c r="BT229" s="70">
        <v>1.0</v>
      </c>
      <c r="BU229" s="70">
        <v>3.0</v>
      </c>
      <c r="BV229" s="64" t="s">
        <v>253</v>
      </c>
      <c r="BW229" s="65"/>
      <c r="BX229" s="64"/>
      <c r="BY229" s="64" t="s">
        <v>428</v>
      </c>
      <c r="BZ229" s="64" t="s">
        <v>1895</v>
      </c>
      <c r="CA229" s="64" t="s">
        <v>1896</v>
      </c>
      <c r="CB229" s="66" t="s">
        <v>271</v>
      </c>
      <c r="CC229" s="66" t="s">
        <v>255</v>
      </c>
    </row>
    <row r="230" ht="15.75" customHeight="1">
      <c r="A230" s="91">
        <v>2022.0</v>
      </c>
      <c r="B230" s="64" t="s">
        <v>715</v>
      </c>
      <c r="C230" s="64" t="s">
        <v>1213</v>
      </c>
      <c r="D230" s="70" t="s">
        <v>1452</v>
      </c>
      <c r="E230" s="64" t="s">
        <v>1897</v>
      </c>
      <c r="F230" s="64" t="s">
        <v>259</v>
      </c>
      <c r="G230" s="64" t="s">
        <v>1898</v>
      </c>
      <c r="H230" s="64" t="s">
        <v>1899</v>
      </c>
      <c r="I230" s="64" t="s">
        <v>1899</v>
      </c>
      <c r="J230" s="64" t="s">
        <v>1900</v>
      </c>
      <c r="K230" s="64" t="s">
        <v>332</v>
      </c>
      <c r="L230" s="64"/>
      <c r="M230" s="64" t="s">
        <v>1901</v>
      </c>
      <c r="N230" s="64" t="s">
        <v>679</v>
      </c>
      <c r="O230" s="64" t="s">
        <v>1902</v>
      </c>
      <c r="P230" s="70">
        <v>47.0</v>
      </c>
      <c r="Q230" s="64"/>
      <c r="R230" s="64"/>
      <c r="S230" s="64" t="s">
        <v>1903</v>
      </c>
      <c r="T230" s="71" t="s">
        <v>1904</v>
      </c>
      <c r="U230" s="64" t="s">
        <v>158</v>
      </c>
      <c r="V230" s="71" t="s">
        <v>1905</v>
      </c>
      <c r="W230" s="64" t="s">
        <v>174</v>
      </c>
      <c r="X230" s="70">
        <v>50.0</v>
      </c>
      <c r="Y230" s="70">
        <v>70.0</v>
      </c>
      <c r="Z230" s="70">
        <f t="shared" si="334"/>
        <v>20</v>
      </c>
      <c r="AA230" s="72">
        <f t="shared" si="345"/>
        <v>0.4</v>
      </c>
      <c r="AB230" s="70">
        <v>92.0</v>
      </c>
      <c r="AC230" s="70">
        <v>97.0</v>
      </c>
      <c r="AD230" s="70">
        <f t="shared" si="335"/>
        <v>5</v>
      </c>
      <c r="AE230" s="72">
        <f t="shared" si="336"/>
        <v>0.05434782609</v>
      </c>
      <c r="AF230" s="70">
        <v>100.0</v>
      </c>
      <c r="AG230" s="70">
        <v>100.0</v>
      </c>
      <c r="AH230" s="70">
        <f t="shared" si="337"/>
        <v>0</v>
      </c>
      <c r="AI230" s="72">
        <f t="shared" si="338"/>
        <v>0</v>
      </c>
      <c r="AJ230" s="70">
        <v>36.0</v>
      </c>
      <c r="AK230" s="70">
        <v>52.0</v>
      </c>
      <c r="AL230" s="70">
        <f t="shared" si="339"/>
        <v>16</v>
      </c>
      <c r="AM230" s="72">
        <f t="shared" si="340"/>
        <v>0.4444444444</v>
      </c>
      <c r="AN230" s="70">
        <v>83.0</v>
      </c>
      <c r="AO230" s="70">
        <v>89.0</v>
      </c>
      <c r="AP230" s="70">
        <f t="shared" si="341"/>
        <v>6</v>
      </c>
      <c r="AQ230" s="72">
        <f t="shared" si="342"/>
        <v>0.07228915663</v>
      </c>
      <c r="AR230" s="70">
        <v>48.0</v>
      </c>
      <c r="AS230" s="70">
        <v>59.0</v>
      </c>
      <c r="AT230" s="70">
        <f t="shared" si="343"/>
        <v>11</v>
      </c>
      <c r="AU230" s="72">
        <f t="shared" si="344"/>
        <v>0.2291666667</v>
      </c>
      <c r="AV230" s="70"/>
      <c r="AW230" s="70"/>
      <c r="AX230" s="70"/>
      <c r="AY230" s="70"/>
      <c r="AZ230" s="70"/>
      <c r="BA230" s="70"/>
      <c r="BB230" s="70"/>
      <c r="BC230" s="70"/>
      <c r="BD230" s="70"/>
      <c r="BE230" s="70">
        <v>0.56</v>
      </c>
      <c r="BF230" s="72">
        <v>0.94</v>
      </c>
      <c r="BG230" s="70">
        <v>5.17</v>
      </c>
      <c r="BH230" s="70">
        <v>1.71</v>
      </c>
      <c r="BI230" s="72">
        <v>0.86</v>
      </c>
      <c r="BJ230" s="70">
        <v>3.1</v>
      </c>
      <c r="BK230" s="92">
        <f>(BL230*100)/(100+70)</f>
        <v>1.711764706</v>
      </c>
      <c r="BL230" s="70">
        <v>2.91</v>
      </c>
      <c r="BM230" s="72">
        <v>0.7</v>
      </c>
      <c r="BN230" s="64">
        <f t="shared" si="333"/>
        <v>136.77</v>
      </c>
      <c r="BO230" s="64"/>
      <c r="BP230" s="64"/>
      <c r="BQ230" s="64"/>
      <c r="BR230" s="64"/>
      <c r="BS230" s="64" t="s">
        <v>252</v>
      </c>
      <c r="BT230" s="70">
        <v>1.0</v>
      </c>
      <c r="BU230" s="70">
        <v>2.0</v>
      </c>
      <c r="BV230" s="64" t="s">
        <v>253</v>
      </c>
      <c r="BW230" s="65"/>
      <c r="BX230" s="64"/>
      <c r="BY230" s="64" t="s">
        <v>269</v>
      </c>
      <c r="BZ230" s="64" t="s">
        <v>1906</v>
      </c>
      <c r="CA230" s="64" t="s">
        <v>1907</v>
      </c>
      <c r="CB230" s="66" t="s">
        <v>271</v>
      </c>
      <c r="CC230" s="66" t="s">
        <v>255</v>
      </c>
    </row>
    <row r="231" ht="15.75" customHeight="1">
      <c r="A231" s="91">
        <v>2022.0</v>
      </c>
      <c r="B231" s="64" t="s">
        <v>715</v>
      </c>
      <c r="C231" s="64" t="s">
        <v>1213</v>
      </c>
      <c r="D231" s="70" t="s">
        <v>1452</v>
      </c>
      <c r="E231" s="64" t="s">
        <v>1897</v>
      </c>
      <c r="F231" s="64" t="s">
        <v>259</v>
      </c>
      <c r="G231" s="64" t="s">
        <v>1898</v>
      </c>
      <c r="H231" s="64" t="s">
        <v>1899</v>
      </c>
      <c r="I231" s="64" t="s">
        <v>1899</v>
      </c>
      <c r="J231" s="64" t="s">
        <v>1908</v>
      </c>
      <c r="K231" s="64" t="s">
        <v>332</v>
      </c>
      <c r="L231" s="64"/>
      <c r="M231" s="64" t="s">
        <v>1909</v>
      </c>
      <c r="N231" s="64" t="s">
        <v>679</v>
      </c>
      <c r="O231" s="64" t="s">
        <v>1902</v>
      </c>
      <c r="P231" s="70">
        <v>47.0</v>
      </c>
      <c r="Q231" s="64"/>
      <c r="R231" s="64"/>
      <c r="S231" s="64" t="s">
        <v>1903</v>
      </c>
      <c r="T231" s="71" t="s">
        <v>1910</v>
      </c>
      <c r="U231" s="64" t="s">
        <v>158</v>
      </c>
      <c r="V231" s="71" t="s">
        <v>1911</v>
      </c>
      <c r="W231" s="64" t="s">
        <v>174</v>
      </c>
      <c r="X231" s="70">
        <v>58.0</v>
      </c>
      <c r="Y231" s="70">
        <v>80.0</v>
      </c>
      <c r="Z231" s="70">
        <f t="shared" si="334"/>
        <v>22</v>
      </c>
      <c r="AA231" s="72">
        <f t="shared" si="345"/>
        <v>0.3793103448</v>
      </c>
      <c r="AB231" s="70">
        <v>94.0</v>
      </c>
      <c r="AC231" s="70">
        <v>98.0</v>
      </c>
      <c r="AD231" s="70">
        <f t="shared" si="335"/>
        <v>4</v>
      </c>
      <c r="AE231" s="72">
        <f t="shared" si="336"/>
        <v>0.04255319149</v>
      </c>
      <c r="AF231" s="70">
        <v>96.0</v>
      </c>
      <c r="AG231" s="70">
        <v>98.0</v>
      </c>
      <c r="AH231" s="70">
        <f t="shared" si="337"/>
        <v>2</v>
      </c>
      <c r="AI231" s="72">
        <f t="shared" si="338"/>
        <v>0.02083333333</v>
      </c>
      <c r="AJ231" s="70">
        <v>28.0</v>
      </c>
      <c r="AK231" s="70">
        <v>64.0</v>
      </c>
      <c r="AL231" s="70">
        <f t="shared" si="339"/>
        <v>36</v>
      </c>
      <c r="AM231" s="72">
        <f t="shared" si="340"/>
        <v>1.285714286</v>
      </c>
      <c r="AN231" s="70">
        <v>77.0</v>
      </c>
      <c r="AO231" s="70">
        <v>81.0</v>
      </c>
      <c r="AP231" s="70">
        <f t="shared" si="341"/>
        <v>4</v>
      </c>
      <c r="AQ231" s="72">
        <f t="shared" si="342"/>
        <v>0.05194805195</v>
      </c>
      <c r="AR231" s="70">
        <v>51.0</v>
      </c>
      <c r="AS231" s="70">
        <v>63.0</v>
      </c>
      <c r="AT231" s="70">
        <f t="shared" si="343"/>
        <v>12</v>
      </c>
      <c r="AU231" s="72">
        <f t="shared" si="344"/>
        <v>0.2352941176</v>
      </c>
      <c r="AV231" s="70"/>
      <c r="AW231" s="70"/>
      <c r="AX231" s="70"/>
      <c r="AY231" s="70"/>
      <c r="AZ231" s="70"/>
      <c r="BA231" s="70"/>
      <c r="BB231" s="70"/>
      <c r="BC231" s="70"/>
      <c r="BD231" s="70"/>
      <c r="BE231" s="70">
        <v>0.45</v>
      </c>
      <c r="BF231" s="72">
        <v>0.94</v>
      </c>
      <c r="BG231" s="70">
        <v>5.14</v>
      </c>
      <c r="BH231" s="70">
        <v>1.74</v>
      </c>
      <c r="BI231" s="72">
        <v>0.86</v>
      </c>
      <c r="BJ231" s="70">
        <v>3.17</v>
      </c>
      <c r="BK231" s="92">
        <f>(BL231*100)/(100+66)</f>
        <v>2.28313253</v>
      </c>
      <c r="BL231" s="70">
        <v>3.79</v>
      </c>
      <c r="BM231" s="72">
        <v>0.66</v>
      </c>
      <c r="BN231" s="64">
        <f t="shared" si="333"/>
        <v>178.13</v>
      </c>
      <c r="BO231" s="64"/>
      <c r="BP231" s="64"/>
      <c r="BQ231" s="64"/>
      <c r="BR231" s="64"/>
      <c r="BS231" s="64" t="s">
        <v>252</v>
      </c>
      <c r="BT231" s="70">
        <v>1.0</v>
      </c>
      <c r="BU231" s="70">
        <v>2.0</v>
      </c>
      <c r="BV231" s="64" t="s">
        <v>253</v>
      </c>
      <c r="BW231" s="65"/>
      <c r="BX231" s="64"/>
      <c r="BY231" s="64" t="s">
        <v>269</v>
      </c>
      <c r="BZ231" s="64" t="s">
        <v>1906</v>
      </c>
      <c r="CA231" s="64" t="s">
        <v>1907</v>
      </c>
      <c r="CB231" s="66" t="s">
        <v>271</v>
      </c>
      <c r="CC231" s="66" t="s">
        <v>255</v>
      </c>
    </row>
    <row r="232" ht="15.75" customHeight="1">
      <c r="A232" s="91">
        <v>2022.0</v>
      </c>
      <c r="B232" s="64" t="s">
        <v>715</v>
      </c>
      <c r="C232" s="64" t="s">
        <v>1451</v>
      </c>
      <c r="D232" s="70" t="s">
        <v>1452</v>
      </c>
      <c r="E232" s="64" t="s">
        <v>1912</v>
      </c>
      <c r="F232" s="64" t="s">
        <v>259</v>
      </c>
      <c r="G232" s="64" t="s">
        <v>1746</v>
      </c>
      <c r="H232" s="64" t="s">
        <v>1747</v>
      </c>
      <c r="I232" s="64" t="s">
        <v>1747</v>
      </c>
      <c r="J232" s="64" t="s">
        <v>1913</v>
      </c>
      <c r="K232" s="64" t="s">
        <v>332</v>
      </c>
      <c r="L232" s="64"/>
      <c r="M232" s="64" t="s">
        <v>1914</v>
      </c>
      <c r="N232" s="64" t="s">
        <v>679</v>
      </c>
      <c r="O232" s="64" t="s">
        <v>447</v>
      </c>
      <c r="P232" s="70">
        <v>18.0</v>
      </c>
      <c r="Q232" s="64"/>
      <c r="R232" s="64"/>
      <c r="S232" s="64" t="s">
        <v>1915</v>
      </c>
      <c r="T232" s="71" t="s">
        <v>1750</v>
      </c>
      <c r="U232" s="64" t="s">
        <v>174</v>
      </c>
      <c r="V232" s="71" t="s">
        <v>1916</v>
      </c>
      <c r="W232" s="64" t="s">
        <v>174</v>
      </c>
      <c r="X232" s="70">
        <v>0.0</v>
      </c>
      <c r="Y232" s="70">
        <v>4.0</v>
      </c>
      <c r="Z232" s="70">
        <f t="shared" si="334"/>
        <v>4</v>
      </c>
      <c r="AA232" s="72"/>
      <c r="AB232" s="70">
        <v>2.0</v>
      </c>
      <c r="AC232" s="70">
        <v>6.0</v>
      </c>
      <c r="AD232" s="70">
        <f t="shared" si="335"/>
        <v>4</v>
      </c>
      <c r="AE232" s="72">
        <f t="shared" si="336"/>
        <v>2</v>
      </c>
      <c r="AF232" s="70">
        <v>67.0</v>
      </c>
      <c r="AG232" s="70">
        <v>74.0</v>
      </c>
      <c r="AH232" s="70">
        <f t="shared" si="337"/>
        <v>7</v>
      </c>
      <c r="AI232" s="72">
        <f t="shared" si="338"/>
        <v>0.1044776119</v>
      </c>
      <c r="AJ232" s="70">
        <v>24.0</v>
      </c>
      <c r="AK232" s="70">
        <v>46.0</v>
      </c>
      <c r="AL232" s="70">
        <f t="shared" si="339"/>
        <v>22</v>
      </c>
      <c r="AM232" s="72">
        <f t="shared" si="340"/>
        <v>0.9166666667</v>
      </c>
      <c r="AN232" s="70">
        <v>67.0</v>
      </c>
      <c r="AO232" s="70">
        <v>74.0</v>
      </c>
      <c r="AP232" s="70">
        <f t="shared" si="341"/>
        <v>7</v>
      </c>
      <c r="AQ232" s="72">
        <f t="shared" si="342"/>
        <v>0.1044776119</v>
      </c>
      <c r="AR232" s="70">
        <v>65.0</v>
      </c>
      <c r="AS232" s="70">
        <v>74.0</v>
      </c>
      <c r="AT232" s="70">
        <f t="shared" si="343"/>
        <v>9</v>
      </c>
      <c r="AU232" s="72">
        <f t="shared" si="344"/>
        <v>0.1384615385</v>
      </c>
      <c r="AV232" s="70"/>
      <c r="AW232" s="70"/>
      <c r="AX232" s="70"/>
      <c r="AY232" s="70"/>
      <c r="AZ232" s="70"/>
      <c r="BA232" s="70"/>
      <c r="BB232" s="70"/>
      <c r="BC232" s="70"/>
      <c r="BD232" s="70"/>
      <c r="BE232" s="70">
        <v>0.67</v>
      </c>
      <c r="BF232" s="72">
        <v>0.96</v>
      </c>
      <c r="BG232" s="70">
        <v>5.19</v>
      </c>
      <c r="BH232" s="70">
        <v>1.92</v>
      </c>
      <c r="BI232" s="72">
        <v>0.88</v>
      </c>
      <c r="BJ232" s="70">
        <v>3.25</v>
      </c>
      <c r="BK232" s="92">
        <f>(BL232*100)/(100+55)</f>
        <v>2.980645161</v>
      </c>
      <c r="BL232" s="70">
        <v>4.62</v>
      </c>
      <c r="BM232" s="72">
        <v>0.55</v>
      </c>
      <c r="BN232" s="64">
        <f t="shared" si="333"/>
        <v>83.16</v>
      </c>
      <c r="BO232" s="64"/>
      <c r="BP232" s="64"/>
      <c r="BQ232" s="64"/>
      <c r="BR232" s="64"/>
      <c r="BS232" s="64" t="s">
        <v>281</v>
      </c>
      <c r="BT232" s="70">
        <v>1.0</v>
      </c>
      <c r="BU232" s="70">
        <v>2.0</v>
      </c>
      <c r="BV232" s="64" t="s">
        <v>473</v>
      </c>
      <c r="BW232" s="65"/>
      <c r="BX232" s="64"/>
      <c r="BY232" s="64" t="s">
        <v>269</v>
      </c>
      <c r="BZ232" s="64" t="s">
        <v>1917</v>
      </c>
      <c r="CA232" s="64" t="s">
        <v>1918</v>
      </c>
      <c r="CB232" s="66" t="s">
        <v>271</v>
      </c>
      <c r="CC232" s="66" t="s">
        <v>255</v>
      </c>
    </row>
    <row r="233" ht="15.75" customHeight="1">
      <c r="A233" s="91">
        <v>2022.0</v>
      </c>
      <c r="B233" s="64" t="s">
        <v>726</v>
      </c>
      <c r="C233" s="64" t="s">
        <v>737</v>
      </c>
      <c r="D233" s="64"/>
      <c r="E233" s="64" t="s">
        <v>738</v>
      </c>
      <c r="F233" s="64" t="s">
        <v>739</v>
      </c>
      <c r="G233" s="64" t="s">
        <v>739</v>
      </c>
      <c r="H233" s="64" t="s">
        <v>822</v>
      </c>
      <c r="I233" s="64" t="s">
        <v>822</v>
      </c>
      <c r="J233" s="64" t="s">
        <v>1919</v>
      </c>
      <c r="K233" s="64" t="s">
        <v>246</v>
      </c>
      <c r="L233" s="64"/>
      <c r="M233" s="64" t="s">
        <v>1920</v>
      </c>
      <c r="N233" s="64" t="s">
        <v>743</v>
      </c>
      <c r="O233" s="64" t="s">
        <v>1893</v>
      </c>
      <c r="P233" s="70">
        <v>24.0</v>
      </c>
      <c r="Q233" s="64"/>
      <c r="R233" s="64"/>
      <c r="S233" s="64" t="s">
        <v>1921</v>
      </c>
      <c r="T233" s="71" t="s">
        <v>1922</v>
      </c>
      <c r="U233" s="64" t="s">
        <v>174</v>
      </c>
      <c r="V233" s="71" t="s">
        <v>1923</v>
      </c>
      <c r="W233" s="64" t="s">
        <v>174</v>
      </c>
      <c r="X233" s="70">
        <v>73.0</v>
      </c>
      <c r="Y233" s="70">
        <v>79.0</v>
      </c>
      <c r="Z233" s="70">
        <f t="shared" si="334"/>
        <v>6</v>
      </c>
      <c r="AA233" s="72">
        <f t="shared" ref="AA233:AA234" si="346">(Y233-X233)/X233</f>
        <v>0.08219178082</v>
      </c>
      <c r="AB233" s="70">
        <v>97.0</v>
      </c>
      <c r="AC233" s="70">
        <v>100.0</v>
      </c>
      <c r="AD233" s="70">
        <f t="shared" si="335"/>
        <v>3</v>
      </c>
      <c r="AE233" s="72">
        <f t="shared" si="336"/>
        <v>0.03092783505</v>
      </c>
      <c r="AF233" s="70">
        <v>97.0</v>
      </c>
      <c r="AG233" s="70">
        <v>100.0</v>
      </c>
      <c r="AH233" s="70">
        <f t="shared" si="337"/>
        <v>3</v>
      </c>
      <c r="AI233" s="72">
        <f t="shared" si="338"/>
        <v>0.03092783505</v>
      </c>
      <c r="AJ233" s="70">
        <v>52.0</v>
      </c>
      <c r="AK233" s="70">
        <v>60.0</v>
      </c>
      <c r="AL233" s="70">
        <f t="shared" si="339"/>
        <v>8</v>
      </c>
      <c r="AM233" s="72">
        <f t="shared" si="340"/>
        <v>0.1538461538</v>
      </c>
      <c r="AN233" s="70">
        <v>92.0</v>
      </c>
      <c r="AO233" s="70">
        <v>98.0</v>
      </c>
      <c r="AP233" s="70">
        <f t="shared" si="341"/>
        <v>6</v>
      </c>
      <c r="AQ233" s="72">
        <f t="shared" si="342"/>
        <v>0.0652173913</v>
      </c>
      <c r="AR233" s="70">
        <v>92.0</v>
      </c>
      <c r="AS233" s="70">
        <v>97.0</v>
      </c>
      <c r="AT233" s="70">
        <f t="shared" si="343"/>
        <v>5</v>
      </c>
      <c r="AU233" s="72">
        <f t="shared" si="344"/>
        <v>0.05434782609</v>
      </c>
      <c r="AV233" s="70"/>
      <c r="AW233" s="70"/>
      <c r="AX233" s="70"/>
      <c r="AY233" s="70"/>
      <c r="AZ233" s="70"/>
      <c r="BA233" s="70"/>
      <c r="BB233" s="70"/>
      <c r="BC233" s="70"/>
      <c r="BD233" s="70"/>
      <c r="BE233" s="70">
        <v>0.71</v>
      </c>
      <c r="BF233" s="72">
        <v>0.94</v>
      </c>
      <c r="BG233" s="70">
        <v>5.01</v>
      </c>
      <c r="BH233" s="70">
        <v>1.8</v>
      </c>
      <c r="BI233" s="72">
        <v>0.87</v>
      </c>
      <c r="BJ233" s="70">
        <v>2.9</v>
      </c>
      <c r="BK233" s="92">
        <f>(BL233*100)/(100+37)</f>
        <v>2.145985401</v>
      </c>
      <c r="BL233" s="70">
        <v>2.94</v>
      </c>
      <c r="BM233" s="72">
        <v>0.37</v>
      </c>
      <c r="BN233" s="64">
        <f t="shared" si="333"/>
        <v>70.56</v>
      </c>
      <c r="BO233" s="64"/>
      <c r="BP233" s="64"/>
      <c r="BQ233" s="64"/>
      <c r="BR233" s="64"/>
      <c r="BS233" s="64" t="s">
        <v>268</v>
      </c>
      <c r="BT233" s="70">
        <v>2.0</v>
      </c>
      <c r="BU233" s="70">
        <v>3.0</v>
      </c>
      <c r="BV233" s="64" t="s">
        <v>253</v>
      </c>
      <c r="BW233" s="65"/>
      <c r="BX233" s="64"/>
      <c r="BY233" s="64" t="s">
        <v>269</v>
      </c>
      <c r="BZ233" s="64" t="s">
        <v>1924</v>
      </c>
      <c r="CA233" s="66" t="s">
        <v>1925</v>
      </c>
      <c r="CB233" s="66" t="s">
        <v>271</v>
      </c>
      <c r="CC233" s="66" t="s">
        <v>255</v>
      </c>
    </row>
    <row r="234" ht="15.75" customHeight="1">
      <c r="A234" s="91">
        <v>2022.0</v>
      </c>
      <c r="B234" s="64" t="s">
        <v>715</v>
      </c>
      <c r="C234" s="64" t="s">
        <v>1213</v>
      </c>
      <c r="D234" s="70" t="s">
        <v>1452</v>
      </c>
      <c r="E234" s="64" t="s">
        <v>1214</v>
      </c>
      <c r="F234" s="64" t="s">
        <v>259</v>
      </c>
      <c r="G234" s="64" t="s">
        <v>1898</v>
      </c>
      <c r="H234" s="64" t="s">
        <v>1926</v>
      </c>
      <c r="I234" s="64" t="s">
        <v>1926</v>
      </c>
      <c r="J234" s="66" t="s">
        <v>1927</v>
      </c>
      <c r="K234" s="64" t="s">
        <v>246</v>
      </c>
      <c r="L234" s="64"/>
      <c r="M234" s="64" t="s">
        <v>1928</v>
      </c>
      <c r="N234" s="64" t="s">
        <v>679</v>
      </c>
      <c r="O234" s="64" t="s">
        <v>1893</v>
      </c>
      <c r="P234" s="70">
        <v>52.0</v>
      </c>
      <c r="Q234" s="64"/>
      <c r="R234" s="64"/>
      <c r="S234" s="64" t="s">
        <v>1929</v>
      </c>
      <c r="T234" s="71" t="s">
        <v>1930</v>
      </c>
      <c r="U234" s="64" t="s">
        <v>174</v>
      </c>
      <c r="V234" s="71" t="s">
        <v>1931</v>
      </c>
      <c r="W234" s="64" t="s">
        <v>174</v>
      </c>
      <c r="X234" s="70">
        <v>74.0</v>
      </c>
      <c r="Y234" s="70">
        <v>87.0</v>
      </c>
      <c r="Z234" s="70">
        <f t="shared" si="334"/>
        <v>13</v>
      </c>
      <c r="AA234" s="72">
        <f t="shared" si="346"/>
        <v>0.1756756757</v>
      </c>
      <c r="AB234" s="70">
        <v>0.0</v>
      </c>
      <c r="AC234" s="70">
        <v>8.0</v>
      </c>
      <c r="AD234" s="70">
        <f t="shared" si="335"/>
        <v>8</v>
      </c>
      <c r="AE234" s="72"/>
      <c r="AF234" s="70">
        <v>0.0</v>
      </c>
      <c r="AG234" s="70">
        <v>6.0</v>
      </c>
      <c r="AH234" s="70">
        <f t="shared" si="337"/>
        <v>6</v>
      </c>
      <c r="AI234" s="72"/>
      <c r="AJ234" s="70">
        <v>41.0</v>
      </c>
      <c r="AK234" s="70">
        <v>64.0</v>
      </c>
      <c r="AL234" s="70">
        <f t="shared" si="339"/>
        <v>23</v>
      </c>
      <c r="AM234" s="72">
        <f t="shared" si="340"/>
        <v>0.5609756098</v>
      </c>
      <c r="AN234" s="70">
        <v>73.0</v>
      </c>
      <c r="AO234" s="70">
        <v>81.0</v>
      </c>
      <c r="AP234" s="70">
        <f t="shared" si="341"/>
        <v>8</v>
      </c>
      <c r="AQ234" s="72">
        <f t="shared" si="342"/>
        <v>0.1095890411</v>
      </c>
      <c r="AR234" s="70">
        <v>71.0</v>
      </c>
      <c r="AS234" s="70">
        <v>84.0</v>
      </c>
      <c r="AT234" s="70">
        <f t="shared" si="343"/>
        <v>13</v>
      </c>
      <c r="AU234" s="72">
        <f t="shared" si="344"/>
        <v>0.1830985915</v>
      </c>
      <c r="AV234" s="70"/>
      <c r="AW234" s="70"/>
      <c r="AX234" s="70"/>
      <c r="AY234" s="70"/>
      <c r="AZ234" s="70"/>
      <c r="BA234" s="70"/>
      <c r="BB234" s="70"/>
      <c r="BC234" s="70"/>
      <c r="BD234" s="70"/>
      <c r="BE234" s="70">
        <v>0.73</v>
      </c>
      <c r="BF234" s="72">
        <v>0.93</v>
      </c>
      <c r="BG234" s="70">
        <v>4.8</v>
      </c>
      <c r="BH234" s="70">
        <v>2.23</v>
      </c>
      <c r="BI234" s="72">
        <v>0.84</v>
      </c>
      <c r="BJ234" s="70">
        <v>3.0</v>
      </c>
      <c r="BK234" s="92">
        <f>(BL234*100)/(100+32)</f>
        <v>3.242424242</v>
      </c>
      <c r="BL234" s="70">
        <v>4.28</v>
      </c>
      <c r="BM234" s="72">
        <v>0.32</v>
      </c>
      <c r="BN234" s="64">
        <f t="shared" si="333"/>
        <v>222.56</v>
      </c>
      <c r="BO234" s="64"/>
      <c r="BP234" s="64"/>
      <c r="BQ234" s="64"/>
      <c r="BR234" s="64"/>
      <c r="BS234" s="64" t="s">
        <v>281</v>
      </c>
      <c r="BT234" s="70">
        <v>1.0</v>
      </c>
      <c r="BU234" s="70">
        <v>3.0</v>
      </c>
      <c r="BV234" s="64" t="s">
        <v>253</v>
      </c>
      <c r="BW234" s="65"/>
      <c r="BX234" s="64"/>
      <c r="BY234" s="64" t="s">
        <v>269</v>
      </c>
      <c r="BZ234" s="64" t="s">
        <v>1932</v>
      </c>
      <c r="CA234" s="64" t="s">
        <v>1933</v>
      </c>
      <c r="CB234" s="66" t="s">
        <v>271</v>
      </c>
      <c r="CC234" s="66" t="s">
        <v>255</v>
      </c>
    </row>
    <row r="235" ht="15.75" customHeight="1">
      <c r="A235" s="91">
        <v>2022.0</v>
      </c>
      <c r="B235" s="64" t="s">
        <v>503</v>
      </c>
      <c r="C235" s="64" t="s">
        <v>592</v>
      </c>
      <c r="D235" s="64"/>
      <c r="E235" s="64" t="s">
        <v>1508</v>
      </c>
      <c r="F235" s="64" t="s">
        <v>1509</v>
      </c>
      <c r="G235" s="64" t="s">
        <v>1510</v>
      </c>
      <c r="H235" s="64" t="s">
        <v>1511</v>
      </c>
      <c r="I235" s="64" t="s">
        <v>1511</v>
      </c>
      <c r="J235" s="64" t="s">
        <v>1934</v>
      </c>
      <c r="K235" s="64" t="s">
        <v>246</v>
      </c>
      <c r="L235" s="64"/>
      <c r="M235" s="64" t="s">
        <v>1935</v>
      </c>
      <c r="N235" s="64" t="s">
        <v>1102</v>
      </c>
      <c r="O235" s="64" t="s">
        <v>1860</v>
      </c>
      <c r="P235" s="70">
        <v>17.0</v>
      </c>
      <c r="Q235" s="64"/>
      <c r="R235" s="64"/>
      <c r="S235" s="64" t="s">
        <v>1784</v>
      </c>
      <c r="T235" s="64"/>
      <c r="U235" s="64"/>
      <c r="V235" s="71" t="s">
        <v>1936</v>
      </c>
      <c r="W235" s="64" t="s">
        <v>174</v>
      </c>
      <c r="X235" s="70"/>
      <c r="Y235" s="70"/>
      <c r="Z235" s="70"/>
      <c r="AA235" s="72"/>
      <c r="AB235" s="70"/>
      <c r="AC235" s="70"/>
      <c r="AD235" s="70"/>
      <c r="AE235" s="72"/>
      <c r="AF235" s="70"/>
      <c r="AG235" s="70"/>
      <c r="AH235" s="70"/>
      <c r="AI235" s="72"/>
      <c r="AJ235" s="70"/>
      <c r="AK235" s="70"/>
      <c r="AL235" s="70"/>
      <c r="AM235" s="72"/>
      <c r="AN235" s="70"/>
      <c r="AO235" s="70"/>
      <c r="AP235" s="70"/>
      <c r="AQ235" s="72"/>
      <c r="AR235" s="70"/>
      <c r="AS235" s="70"/>
      <c r="AT235" s="70"/>
      <c r="AU235" s="72"/>
      <c r="AV235" s="70"/>
      <c r="AW235" s="70"/>
      <c r="AX235" s="70"/>
      <c r="AY235" s="70"/>
      <c r="AZ235" s="70"/>
      <c r="BA235" s="70"/>
      <c r="BB235" s="70"/>
      <c r="BC235" s="70"/>
      <c r="BD235" s="70"/>
      <c r="BE235" s="70">
        <v>1.03</v>
      </c>
      <c r="BF235" s="72">
        <v>0.95</v>
      </c>
      <c r="BG235" s="70">
        <v>6.81</v>
      </c>
      <c r="BH235" s="70">
        <v>2.06</v>
      </c>
      <c r="BI235" s="72">
        <v>0.87</v>
      </c>
      <c r="BJ235" s="70">
        <v>3.23</v>
      </c>
      <c r="BK235" s="92">
        <f>(BL235*100)/(100+55)</f>
        <v>2.748387097</v>
      </c>
      <c r="BL235" s="70">
        <v>4.26</v>
      </c>
      <c r="BM235" s="72">
        <v>0.55</v>
      </c>
      <c r="BN235" s="64">
        <f t="shared" si="333"/>
        <v>72.42</v>
      </c>
      <c r="BO235" s="64"/>
      <c r="BP235" s="64"/>
      <c r="BQ235" s="64"/>
      <c r="BR235" s="64"/>
      <c r="BS235" s="64" t="s">
        <v>317</v>
      </c>
      <c r="BT235" s="70">
        <v>2.0</v>
      </c>
      <c r="BU235" s="70">
        <v>3.0</v>
      </c>
      <c r="BV235" s="64" t="s">
        <v>1787</v>
      </c>
      <c r="BW235" s="65"/>
      <c r="BX235" s="64"/>
      <c r="BY235" s="64" t="s">
        <v>254</v>
      </c>
      <c r="BZ235" s="64" t="s">
        <v>254</v>
      </c>
      <c r="CA235" s="64" t="s">
        <v>254</v>
      </c>
      <c r="CB235" s="64" t="s">
        <v>254</v>
      </c>
      <c r="CC235" s="66" t="s">
        <v>255</v>
      </c>
    </row>
    <row r="236" ht="15.75" customHeight="1">
      <c r="A236" s="91">
        <v>2022.0</v>
      </c>
      <c r="B236" s="64" t="s">
        <v>726</v>
      </c>
      <c r="C236" s="64" t="s">
        <v>727</v>
      </c>
      <c r="D236" s="64"/>
      <c r="E236" s="64" t="s">
        <v>728</v>
      </c>
      <c r="F236" s="64" t="s">
        <v>729</v>
      </c>
      <c r="G236" s="64" t="s">
        <v>729</v>
      </c>
      <c r="H236" s="64" t="s">
        <v>730</v>
      </c>
      <c r="I236" s="64" t="s">
        <v>730</v>
      </c>
      <c r="J236" s="64" t="s">
        <v>1937</v>
      </c>
      <c r="K236" s="64" t="s">
        <v>246</v>
      </c>
      <c r="L236" s="64"/>
      <c r="M236" s="64" t="s">
        <v>1938</v>
      </c>
      <c r="N236" s="64" t="s">
        <v>1208</v>
      </c>
      <c r="O236" s="64" t="s">
        <v>1939</v>
      </c>
      <c r="P236" s="70">
        <v>50.0</v>
      </c>
      <c r="Q236" s="64"/>
      <c r="R236" s="64"/>
      <c r="S236" s="64" t="s">
        <v>1940</v>
      </c>
      <c r="T236" s="64"/>
      <c r="U236" s="64"/>
      <c r="V236" s="71" t="s">
        <v>1941</v>
      </c>
      <c r="W236" s="64" t="s">
        <v>174</v>
      </c>
      <c r="X236" s="70">
        <v>26.0</v>
      </c>
      <c r="Y236" s="70">
        <v>58.0</v>
      </c>
      <c r="Z236" s="70">
        <f t="shared" ref="Z236:Z317" si="347">Y236-X236</f>
        <v>32</v>
      </c>
      <c r="AA236" s="72">
        <f t="shared" ref="AA236:AA240" si="348">(Y236-X236)/X236</f>
        <v>1.230769231</v>
      </c>
      <c r="AB236" s="70">
        <v>87.0</v>
      </c>
      <c r="AC236" s="70">
        <v>97.0</v>
      </c>
      <c r="AD236" s="70">
        <f t="shared" ref="AD236:AD317" si="349">AC236-AB236</f>
        <v>10</v>
      </c>
      <c r="AE236" s="72">
        <f t="shared" ref="AE236:AE240" si="350">(AC236-AB236)/AB236</f>
        <v>0.1149425287</v>
      </c>
      <c r="AF236" s="70">
        <v>96.0</v>
      </c>
      <c r="AG236" s="70">
        <v>98.0</v>
      </c>
      <c r="AH236" s="70">
        <f t="shared" ref="AH236:AH284" si="351">AG236-AF236</f>
        <v>2</v>
      </c>
      <c r="AI236" s="72">
        <f t="shared" ref="AI236:AI284" si="352">(AG236-AF236)/AF236</f>
        <v>0.02083333333</v>
      </c>
      <c r="AJ236" s="70">
        <v>20.0</v>
      </c>
      <c r="AK236" s="70">
        <v>45.0</v>
      </c>
      <c r="AL236" s="70">
        <f t="shared" ref="AL236:AL317" si="353">AK236-AJ236</f>
        <v>25</v>
      </c>
      <c r="AM236" s="72">
        <f t="shared" ref="AM236:AM317" si="354">(AK236-AJ236)/AJ236</f>
        <v>1.25</v>
      </c>
      <c r="AN236" s="70">
        <v>58.0</v>
      </c>
      <c r="AO236" s="70">
        <v>77.0</v>
      </c>
      <c r="AP236" s="70">
        <f t="shared" ref="AP236:AP251" si="355">AO236-AN236</f>
        <v>19</v>
      </c>
      <c r="AQ236" s="72">
        <f t="shared" ref="AQ236:AQ251" si="356">(AO236-AN236)/AN236</f>
        <v>0.3275862069</v>
      </c>
      <c r="AR236" s="70">
        <v>51.0</v>
      </c>
      <c r="AS236" s="70">
        <v>66.0</v>
      </c>
      <c r="AT236" s="70">
        <f t="shared" ref="AT236:AT317" si="357">AS236-AR236</f>
        <v>15</v>
      </c>
      <c r="AU236" s="72">
        <f t="shared" ref="AU236:AU317" si="358">(AS236-AR236)/AR236</f>
        <v>0.2941176471</v>
      </c>
      <c r="AV236" s="70"/>
      <c r="AW236" s="70"/>
      <c r="AX236" s="70"/>
      <c r="AY236" s="70"/>
      <c r="AZ236" s="70"/>
      <c r="BA236" s="70"/>
      <c r="BB236" s="70"/>
      <c r="BC236" s="70"/>
      <c r="BD236" s="70"/>
      <c r="BE236" s="70">
        <v>0.58</v>
      </c>
      <c r="BF236" s="72">
        <v>0.93</v>
      </c>
      <c r="BG236" s="70">
        <v>5.32</v>
      </c>
      <c r="BH236" s="70">
        <v>2.11</v>
      </c>
      <c r="BI236" s="72">
        <v>0.85</v>
      </c>
      <c r="BJ236" s="70">
        <v>2.96</v>
      </c>
      <c r="BK236" s="92">
        <f>(BL236*100)/(100+37)</f>
        <v>1.437956204</v>
      </c>
      <c r="BL236" s="70">
        <v>1.97</v>
      </c>
      <c r="BM236" s="72">
        <v>0.37</v>
      </c>
      <c r="BN236" s="64">
        <f t="shared" si="333"/>
        <v>98.5</v>
      </c>
      <c r="BO236" s="64"/>
      <c r="BP236" s="64"/>
      <c r="BQ236" s="64"/>
      <c r="BR236" s="64"/>
      <c r="BS236" s="64" t="s">
        <v>281</v>
      </c>
      <c r="BT236" s="70">
        <v>1.0</v>
      </c>
      <c r="BU236" s="70">
        <v>4.0</v>
      </c>
      <c r="BV236" s="64" t="s">
        <v>253</v>
      </c>
      <c r="BW236" s="65"/>
      <c r="BX236" s="64"/>
      <c r="BY236" s="64" t="s">
        <v>428</v>
      </c>
      <c r="BZ236" s="64" t="s">
        <v>1942</v>
      </c>
      <c r="CA236" s="64" t="s">
        <v>1943</v>
      </c>
      <c r="CB236" s="66" t="s">
        <v>271</v>
      </c>
      <c r="CC236" s="66" t="s">
        <v>255</v>
      </c>
    </row>
    <row r="237" ht="15.75" customHeight="1">
      <c r="A237" s="91">
        <v>2022.0</v>
      </c>
      <c r="B237" s="64" t="s">
        <v>503</v>
      </c>
      <c r="C237" s="64" t="s">
        <v>592</v>
      </c>
      <c r="D237" s="64"/>
      <c r="E237" s="64" t="s">
        <v>1944</v>
      </c>
      <c r="F237" s="64" t="s">
        <v>1945</v>
      </c>
      <c r="G237" s="64" t="s">
        <v>1946</v>
      </c>
      <c r="H237" s="64" t="s">
        <v>1947</v>
      </c>
      <c r="I237" s="64" t="s">
        <v>1947</v>
      </c>
      <c r="J237" s="64" t="s">
        <v>1948</v>
      </c>
      <c r="K237" s="64" t="s">
        <v>246</v>
      </c>
      <c r="L237" s="64"/>
      <c r="M237" s="64" t="s">
        <v>1949</v>
      </c>
      <c r="N237" s="64" t="s">
        <v>1102</v>
      </c>
      <c r="O237" s="64" t="s">
        <v>1950</v>
      </c>
      <c r="P237" s="70">
        <v>14.0</v>
      </c>
      <c r="Q237" s="64"/>
      <c r="R237" s="64"/>
      <c r="S237" s="64" t="s">
        <v>1951</v>
      </c>
      <c r="T237" s="71" t="s">
        <v>1952</v>
      </c>
      <c r="U237" s="64" t="s">
        <v>174</v>
      </c>
      <c r="V237" s="71" t="s">
        <v>1953</v>
      </c>
      <c r="W237" s="64" t="s">
        <v>174</v>
      </c>
      <c r="X237" s="70">
        <v>29.0</v>
      </c>
      <c r="Y237" s="70">
        <v>68.0</v>
      </c>
      <c r="Z237" s="70">
        <f t="shared" si="347"/>
        <v>39</v>
      </c>
      <c r="AA237" s="72">
        <f t="shared" si="348"/>
        <v>1.344827586</v>
      </c>
      <c r="AB237" s="70">
        <v>87.0</v>
      </c>
      <c r="AC237" s="70">
        <v>97.0</v>
      </c>
      <c r="AD237" s="70">
        <f t="shared" si="349"/>
        <v>10</v>
      </c>
      <c r="AE237" s="72">
        <f t="shared" si="350"/>
        <v>0.1149425287</v>
      </c>
      <c r="AF237" s="70">
        <v>92.0</v>
      </c>
      <c r="AG237" s="70">
        <v>100.0</v>
      </c>
      <c r="AH237" s="70">
        <f t="shared" si="351"/>
        <v>8</v>
      </c>
      <c r="AI237" s="72">
        <f t="shared" si="352"/>
        <v>0.08695652174</v>
      </c>
      <c r="AJ237" s="70">
        <v>22.0</v>
      </c>
      <c r="AK237" s="70">
        <v>32.0</v>
      </c>
      <c r="AL237" s="70">
        <f t="shared" si="353"/>
        <v>10</v>
      </c>
      <c r="AM237" s="72">
        <f t="shared" si="354"/>
        <v>0.4545454545</v>
      </c>
      <c r="AN237" s="70">
        <v>80.0</v>
      </c>
      <c r="AO237" s="70">
        <v>85.0</v>
      </c>
      <c r="AP237" s="70">
        <f t="shared" si="355"/>
        <v>5</v>
      </c>
      <c r="AQ237" s="72">
        <f t="shared" si="356"/>
        <v>0.0625</v>
      </c>
      <c r="AR237" s="70">
        <v>78.0</v>
      </c>
      <c r="AS237" s="70">
        <v>85.0</v>
      </c>
      <c r="AT237" s="70">
        <f t="shared" si="357"/>
        <v>7</v>
      </c>
      <c r="AU237" s="72">
        <f t="shared" si="358"/>
        <v>0.08974358974</v>
      </c>
      <c r="AV237" s="70"/>
      <c r="AW237" s="70"/>
      <c r="AX237" s="70"/>
      <c r="AY237" s="70"/>
      <c r="AZ237" s="70"/>
      <c r="BA237" s="70"/>
      <c r="BB237" s="70"/>
      <c r="BC237" s="70"/>
      <c r="BD237" s="70"/>
      <c r="BE237" s="70">
        <v>1.02</v>
      </c>
      <c r="BF237" s="72">
        <v>0.96</v>
      </c>
      <c r="BG237" s="70">
        <v>6.25</v>
      </c>
      <c r="BH237" s="70">
        <v>2.46</v>
      </c>
      <c r="BI237" s="72">
        <v>0.88</v>
      </c>
      <c r="BJ237" s="70">
        <v>3.6</v>
      </c>
      <c r="BK237" s="92">
        <f>(BL237*100)/(100+61)</f>
        <v>2.97515528</v>
      </c>
      <c r="BL237" s="70">
        <v>4.79</v>
      </c>
      <c r="BM237" s="72">
        <v>0.61</v>
      </c>
      <c r="BN237" s="64">
        <f t="shared" si="333"/>
        <v>67.06</v>
      </c>
      <c r="BO237" s="64"/>
      <c r="BP237" s="64"/>
      <c r="BQ237" s="64"/>
      <c r="BR237" s="64"/>
      <c r="BS237" s="64" t="s">
        <v>268</v>
      </c>
      <c r="BT237" s="70">
        <v>1.0</v>
      </c>
      <c r="BU237" s="70">
        <v>3.0</v>
      </c>
      <c r="BV237" s="64" t="s">
        <v>253</v>
      </c>
      <c r="BW237" s="65"/>
      <c r="BX237" s="64"/>
      <c r="BY237" s="64" t="s">
        <v>269</v>
      </c>
      <c r="BZ237" s="64" t="s">
        <v>1954</v>
      </c>
      <c r="CA237" s="64" t="s">
        <v>1955</v>
      </c>
      <c r="CB237" s="66" t="s">
        <v>271</v>
      </c>
      <c r="CC237" s="66" t="s">
        <v>255</v>
      </c>
    </row>
    <row r="238" ht="15.75" customHeight="1">
      <c r="A238" s="91">
        <v>2022.0</v>
      </c>
      <c r="B238" s="64" t="s">
        <v>911</v>
      </c>
      <c r="C238" s="64" t="s">
        <v>930</v>
      </c>
      <c r="D238" s="70" t="s">
        <v>258</v>
      </c>
      <c r="E238" s="64" t="s">
        <v>931</v>
      </c>
      <c r="F238" s="64" t="s">
        <v>259</v>
      </c>
      <c r="G238" s="64" t="s">
        <v>1956</v>
      </c>
      <c r="H238" s="64" t="s">
        <v>1957</v>
      </c>
      <c r="I238" s="64" t="s">
        <v>1957</v>
      </c>
      <c r="J238" s="64" t="s">
        <v>1958</v>
      </c>
      <c r="K238" s="64" t="s">
        <v>246</v>
      </c>
      <c r="L238" s="64"/>
      <c r="M238" s="64" t="s">
        <v>1959</v>
      </c>
      <c r="N238" s="64" t="s">
        <v>263</v>
      </c>
      <c r="O238" s="64" t="s">
        <v>476</v>
      </c>
      <c r="P238" s="70">
        <v>39.0</v>
      </c>
      <c r="Q238" s="64"/>
      <c r="R238" s="64"/>
      <c r="S238" s="64" t="s">
        <v>1960</v>
      </c>
      <c r="T238" s="71" t="s">
        <v>1961</v>
      </c>
      <c r="U238" s="64" t="s">
        <v>174</v>
      </c>
      <c r="V238" s="71" t="s">
        <v>1962</v>
      </c>
      <c r="W238" s="64" t="s">
        <v>174</v>
      </c>
      <c r="X238" s="70">
        <v>24.0</v>
      </c>
      <c r="Y238" s="70">
        <v>57.0</v>
      </c>
      <c r="Z238" s="70">
        <f t="shared" si="347"/>
        <v>33</v>
      </c>
      <c r="AA238" s="72">
        <f t="shared" si="348"/>
        <v>1.375</v>
      </c>
      <c r="AB238" s="70">
        <v>89.0</v>
      </c>
      <c r="AC238" s="70">
        <v>100.0</v>
      </c>
      <c r="AD238" s="70">
        <f t="shared" si="349"/>
        <v>11</v>
      </c>
      <c r="AE238" s="72">
        <f t="shared" si="350"/>
        <v>0.1235955056</v>
      </c>
      <c r="AF238" s="70">
        <v>96.0</v>
      </c>
      <c r="AG238" s="70">
        <v>100.0</v>
      </c>
      <c r="AH238" s="70">
        <f t="shared" si="351"/>
        <v>4</v>
      </c>
      <c r="AI238" s="72">
        <f t="shared" si="352"/>
        <v>0.04166666667</v>
      </c>
      <c r="AJ238" s="70">
        <v>52.0</v>
      </c>
      <c r="AK238" s="70">
        <v>69.0</v>
      </c>
      <c r="AL238" s="70">
        <f t="shared" si="353"/>
        <v>17</v>
      </c>
      <c r="AM238" s="72">
        <f t="shared" si="354"/>
        <v>0.3269230769</v>
      </c>
      <c r="AN238" s="70">
        <v>91.0</v>
      </c>
      <c r="AO238" s="70">
        <v>92.0</v>
      </c>
      <c r="AP238" s="70">
        <f t="shared" si="355"/>
        <v>1</v>
      </c>
      <c r="AQ238" s="72">
        <f t="shared" si="356"/>
        <v>0.01098901099</v>
      </c>
      <c r="AR238" s="70">
        <v>83.0</v>
      </c>
      <c r="AS238" s="70">
        <v>89.0</v>
      </c>
      <c r="AT238" s="70">
        <f t="shared" si="357"/>
        <v>6</v>
      </c>
      <c r="AU238" s="72">
        <f t="shared" si="358"/>
        <v>0.07228915663</v>
      </c>
      <c r="AV238" s="70"/>
      <c r="AW238" s="70"/>
      <c r="AX238" s="70"/>
      <c r="AY238" s="70"/>
      <c r="AZ238" s="70"/>
      <c r="BA238" s="70"/>
      <c r="BB238" s="70"/>
      <c r="BC238" s="70"/>
      <c r="BD238" s="70"/>
      <c r="BE238" s="70">
        <v>0.63</v>
      </c>
      <c r="BF238" s="72">
        <v>0.94</v>
      </c>
      <c r="BG238" s="70">
        <v>4.97</v>
      </c>
      <c r="BH238" s="70">
        <v>2.1</v>
      </c>
      <c r="BI238" s="72">
        <v>0.87</v>
      </c>
      <c r="BJ238" s="70">
        <v>2.81</v>
      </c>
      <c r="BK238" s="92">
        <f>(BL238*100)/(100+57)</f>
        <v>1.949044586</v>
      </c>
      <c r="BL238" s="70">
        <v>3.06</v>
      </c>
      <c r="BM238" s="72">
        <v>0.57</v>
      </c>
      <c r="BN238" s="64">
        <f t="shared" si="333"/>
        <v>119.34</v>
      </c>
      <c r="BO238" s="64"/>
      <c r="BP238" s="64"/>
      <c r="BQ238" s="64"/>
      <c r="BR238" s="64"/>
      <c r="BS238" s="64" t="s">
        <v>281</v>
      </c>
      <c r="BT238" s="70">
        <v>1.0</v>
      </c>
      <c r="BU238" s="70">
        <v>2.0</v>
      </c>
      <c r="BV238" s="64" t="s">
        <v>253</v>
      </c>
      <c r="BW238" s="65"/>
      <c r="BX238" s="64"/>
      <c r="BY238" s="64" t="s">
        <v>269</v>
      </c>
      <c r="BZ238" s="64" t="s">
        <v>1963</v>
      </c>
      <c r="CA238" s="64" t="s">
        <v>1964</v>
      </c>
      <c r="CB238" s="66" t="s">
        <v>271</v>
      </c>
      <c r="CC238" s="66" t="s">
        <v>255</v>
      </c>
    </row>
    <row r="239" ht="15.75" customHeight="1">
      <c r="A239" s="91">
        <v>2022.0</v>
      </c>
      <c r="B239" s="64" t="s">
        <v>726</v>
      </c>
      <c r="C239" s="64" t="s">
        <v>727</v>
      </c>
      <c r="D239" s="64"/>
      <c r="E239" s="64" t="s">
        <v>1965</v>
      </c>
      <c r="F239" s="64" t="s">
        <v>1966</v>
      </c>
      <c r="G239" s="64" t="s">
        <v>1967</v>
      </c>
      <c r="H239" s="64" t="s">
        <v>1968</v>
      </c>
      <c r="I239" s="64" t="s">
        <v>1969</v>
      </c>
      <c r="J239" s="64" t="s">
        <v>1970</v>
      </c>
      <c r="K239" s="64" t="s">
        <v>246</v>
      </c>
      <c r="L239" s="64"/>
      <c r="M239" s="64" t="s">
        <v>1971</v>
      </c>
      <c r="N239" s="64" t="s">
        <v>1972</v>
      </c>
      <c r="O239" s="64" t="s">
        <v>1059</v>
      </c>
      <c r="P239" s="70">
        <v>23.0</v>
      </c>
      <c r="Q239" s="64"/>
      <c r="R239" s="64"/>
      <c r="S239" s="64" t="s">
        <v>1714</v>
      </c>
      <c r="T239" s="71" t="s">
        <v>1973</v>
      </c>
      <c r="U239" s="64" t="s">
        <v>174</v>
      </c>
      <c r="V239" s="71" t="s">
        <v>1974</v>
      </c>
      <c r="W239" s="64" t="s">
        <v>174</v>
      </c>
      <c r="X239" s="70">
        <v>16.0</v>
      </c>
      <c r="Y239" s="70">
        <v>57.0</v>
      </c>
      <c r="Z239" s="70">
        <f t="shared" si="347"/>
        <v>41</v>
      </c>
      <c r="AA239" s="72">
        <f t="shared" si="348"/>
        <v>2.5625</v>
      </c>
      <c r="AB239" s="70">
        <v>90.0</v>
      </c>
      <c r="AC239" s="70">
        <v>97.0</v>
      </c>
      <c r="AD239" s="70">
        <f t="shared" si="349"/>
        <v>7</v>
      </c>
      <c r="AE239" s="72">
        <f t="shared" si="350"/>
        <v>0.07777777778</v>
      </c>
      <c r="AF239" s="70">
        <v>99.0</v>
      </c>
      <c r="AG239" s="70">
        <v>99.0</v>
      </c>
      <c r="AH239" s="70">
        <f t="shared" si="351"/>
        <v>0</v>
      </c>
      <c r="AI239" s="72">
        <f t="shared" si="352"/>
        <v>0</v>
      </c>
      <c r="AJ239" s="70">
        <v>35.0</v>
      </c>
      <c r="AK239" s="70">
        <v>56.0</v>
      </c>
      <c r="AL239" s="70">
        <f t="shared" si="353"/>
        <v>21</v>
      </c>
      <c r="AM239" s="72">
        <f t="shared" si="354"/>
        <v>0.6</v>
      </c>
      <c r="AN239" s="70">
        <v>84.0</v>
      </c>
      <c r="AO239" s="70">
        <v>86.0</v>
      </c>
      <c r="AP239" s="70">
        <f t="shared" si="355"/>
        <v>2</v>
      </c>
      <c r="AQ239" s="72">
        <f t="shared" si="356"/>
        <v>0.02380952381</v>
      </c>
      <c r="AR239" s="70">
        <v>82.0</v>
      </c>
      <c r="AS239" s="70">
        <v>83.0</v>
      </c>
      <c r="AT239" s="70">
        <f t="shared" si="357"/>
        <v>1</v>
      </c>
      <c r="AU239" s="72">
        <f t="shared" si="358"/>
        <v>0.01219512195</v>
      </c>
      <c r="AV239" s="70"/>
      <c r="AW239" s="70"/>
      <c r="AX239" s="70"/>
      <c r="AY239" s="70"/>
      <c r="AZ239" s="70"/>
      <c r="BA239" s="70"/>
      <c r="BB239" s="70"/>
      <c r="BC239" s="70"/>
      <c r="BD239" s="70"/>
      <c r="BE239" s="70">
        <v>1.14</v>
      </c>
      <c r="BF239" s="72">
        <v>0.97</v>
      </c>
      <c r="BG239" s="70">
        <v>4.94</v>
      </c>
      <c r="BH239" s="70"/>
      <c r="BI239" s="72"/>
      <c r="BJ239" s="70"/>
      <c r="BK239" s="92">
        <f>(BL239*100)/(100+28)</f>
        <v>3.0234375</v>
      </c>
      <c r="BL239" s="70">
        <v>3.87</v>
      </c>
      <c r="BM239" s="72">
        <v>0.28</v>
      </c>
      <c r="BN239" s="64">
        <f t="shared" si="333"/>
        <v>89.01</v>
      </c>
      <c r="BO239" s="64"/>
      <c r="BP239" s="64"/>
      <c r="BQ239" s="64"/>
      <c r="BR239" s="64"/>
      <c r="BS239" s="64" t="s">
        <v>760</v>
      </c>
      <c r="BT239" s="70">
        <v>3.0</v>
      </c>
      <c r="BU239" s="70">
        <v>0.0</v>
      </c>
      <c r="BV239" s="64" t="s">
        <v>1975</v>
      </c>
      <c r="BW239" s="65"/>
      <c r="BX239" s="64" t="s">
        <v>1976</v>
      </c>
      <c r="BY239" s="64" t="s">
        <v>269</v>
      </c>
      <c r="BZ239" s="64" t="s">
        <v>1977</v>
      </c>
      <c r="CA239" s="64" t="s">
        <v>1978</v>
      </c>
      <c r="CB239" s="66" t="s">
        <v>271</v>
      </c>
      <c r="CC239" s="66" t="s">
        <v>255</v>
      </c>
    </row>
    <row r="240" ht="15.75" customHeight="1">
      <c r="A240" s="91">
        <v>2022.0</v>
      </c>
      <c r="B240" s="64" t="s">
        <v>239</v>
      </c>
      <c r="C240" s="64" t="s">
        <v>489</v>
      </c>
      <c r="D240" s="64"/>
      <c r="E240" s="64" t="s">
        <v>489</v>
      </c>
      <c r="F240" s="64" t="s">
        <v>490</v>
      </c>
      <c r="G240" s="64" t="s">
        <v>491</v>
      </c>
      <c r="H240" s="64" t="s">
        <v>492</v>
      </c>
      <c r="I240" s="64" t="s">
        <v>1979</v>
      </c>
      <c r="J240" s="64" t="s">
        <v>1980</v>
      </c>
      <c r="K240" s="64" t="s">
        <v>332</v>
      </c>
      <c r="L240" s="64"/>
      <c r="M240" s="64" t="s">
        <v>1981</v>
      </c>
      <c r="N240" s="64" t="s">
        <v>495</v>
      </c>
      <c r="O240" s="64" t="s">
        <v>1059</v>
      </c>
      <c r="P240" s="70">
        <v>152.0</v>
      </c>
      <c r="Q240" s="64"/>
      <c r="R240" s="64"/>
      <c r="S240" s="64" t="s">
        <v>1982</v>
      </c>
      <c r="T240" s="71" t="s">
        <v>1590</v>
      </c>
      <c r="U240" s="64" t="s">
        <v>158</v>
      </c>
      <c r="V240" s="71" t="s">
        <v>1983</v>
      </c>
      <c r="W240" s="64" t="s">
        <v>174</v>
      </c>
      <c r="X240" s="70">
        <v>75.0</v>
      </c>
      <c r="Y240" s="70">
        <v>86.0</v>
      </c>
      <c r="Z240" s="70">
        <f t="shared" si="347"/>
        <v>11</v>
      </c>
      <c r="AA240" s="72">
        <f t="shared" si="348"/>
        <v>0.1466666667</v>
      </c>
      <c r="AB240" s="70">
        <v>99.0</v>
      </c>
      <c r="AC240" s="70">
        <v>100.0</v>
      </c>
      <c r="AD240" s="70">
        <f t="shared" si="349"/>
        <v>1</v>
      </c>
      <c r="AE240" s="72">
        <f t="shared" si="350"/>
        <v>0.0101010101</v>
      </c>
      <c r="AF240" s="70">
        <v>100.0</v>
      </c>
      <c r="AG240" s="70">
        <v>100.0</v>
      </c>
      <c r="AH240" s="70">
        <f t="shared" si="351"/>
        <v>0</v>
      </c>
      <c r="AI240" s="72">
        <f t="shared" si="352"/>
        <v>0</v>
      </c>
      <c r="AJ240" s="70">
        <v>8.0</v>
      </c>
      <c r="AK240" s="70">
        <v>35.0</v>
      </c>
      <c r="AL240" s="70">
        <f t="shared" si="353"/>
        <v>27</v>
      </c>
      <c r="AM240" s="72">
        <f t="shared" si="354"/>
        <v>3.375</v>
      </c>
      <c r="AN240" s="70">
        <v>86.0</v>
      </c>
      <c r="AO240" s="70">
        <v>90.0</v>
      </c>
      <c r="AP240" s="70">
        <f t="shared" si="355"/>
        <v>4</v>
      </c>
      <c r="AQ240" s="72">
        <f t="shared" si="356"/>
        <v>0.04651162791</v>
      </c>
      <c r="AR240" s="70">
        <v>69.0</v>
      </c>
      <c r="AS240" s="70">
        <v>86.0</v>
      </c>
      <c r="AT240" s="70">
        <f t="shared" si="357"/>
        <v>17</v>
      </c>
      <c r="AU240" s="72">
        <f t="shared" si="358"/>
        <v>0.2463768116</v>
      </c>
      <c r="AV240" s="70"/>
      <c r="AW240" s="70"/>
      <c r="AX240" s="70"/>
      <c r="AY240" s="70"/>
      <c r="AZ240" s="70"/>
      <c r="BA240" s="70"/>
      <c r="BB240" s="70"/>
      <c r="BC240" s="70"/>
      <c r="BD240" s="70"/>
      <c r="BE240" s="70">
        <v>0.48</v>
      </c>
      <c r="BF240" s="72">
        <v>0.95</v>
      </c>
      <c r="BG240" s="70">
        <v>5.41</v>
      </c>
      <c r="BH240" s="70">
        <v>1.8</v>
      </c>
      <c r="BI240" s="72">
        <v>0.88</v>
      </c>
      <c r="BJ240" s="70">
        <v>3.1</v>
      </c>
      <c r="BK240" s="92">
        <f>(BL240*100)/(100+63)</f>
        <v>0.9447852761</v>
      </c>
      <c r="BL240" s="70">
        <v>1.54</v>
      </c>
      <c r="BM240" s="72">
        <v>0.63</v>
      </c>
      <c r="BN240" s="64">
        <f t="shared" si="333"/>
        <v>234.08</v>
      </c>
      <c r="BO240" s="64"/>
      <c r="BP240" s="64"/>
      <c r="BQ240" s="64"/>
      <c r="BR240" s="64"/>
      <c r="BS240" s="64" t="s">
        <v>317</v>
      </c>
      <c r="BT240" s="70">
        <v>3.0</v>
      </c>
      <c r="BU240" s="70">
        <v>3.0</v>
      </c>
      <c r="BV240" s="64" t="s">
        <v>253</v>
      </c>
      <c r="BW240" s="65"/>
      <c r="BX240" s="64"/>
      <c r="BY240" s="64" t="s">
        <v>269</v>
      </c>
      <c r="BZ240" s="64" t="s">
        <v>1984</v>
      </c>
      <c r="CA240" s="64" t="s">
        <v>1985</v>
      </c>
      <c r="CB240" s="66" t="s">
        <v>271</v>
      </c>
      <c r="CC240" s="66" t="s">
        <v>255</v>
      </c>
    </row>
    <row r="241" ht="15.75" customHeight="1">
      <c r="A241" s="91">
        <v>2022.0</v>
      </c>
      <c r="B241" s="64" t="s">
        <v>911</v>
      </c>
      <c r="C241" s="64" t="s">
        <v>958</v>
      </c>
      <c r="D241" s="70" t="s">
        <v>913</v>
      </c>
      <c r="E241" s="64" t="s">
        <v>1615</v>
      </c>
      <c r="F241" s="64" t="s">
        <v>259</v>
      </c>
      <c r="G241" s="64" t="s">
        <v>1986</v>
      </c>
      <c r="H241" s="64" t="s">
        <v>1987</v>
      </c>
      <c r="I241" s="64" t="s">
        <v>1988</v>
      </c>
      <c r="J241" s="64" t="s">
        <v>1989</v>
      </c>
      <c r="K241" s="64" t="s">
        <v>246</v>
      </c>
      <c r="L241" s="64"/>
      <c r="M241" s="64" t="s">
        <v>1990</v>
      </c>
      <c r="N241" s="64" t="s">
        <v>679</v>
      </c>
      <c r="O241" s="64" t="s">
        <v>476</v>
      </c>
      <c r="P241" s="70">
        <v>33.0</v>
      </c>
      <c r="Q241" s="64"/>
      <c r="R241" s="64"/>
      <c r="S241" s="64" t="s">
        <v>1991</v>
      </c>
      <c r="T241" s="64"/>
      <c r="U241" s="64"/>
      <c r="V241" s="71" t="s">
        <v>1992</v>
      </c>
      <c r="W241" s="64" t="s">
        <v>174</v>
      </c>
      <c r="X241" s="70">
        <v>0.0</v>
      </c>
      <c r="Y241" s="70">
        <v>2.0</v>
      </c>
      <c r="Z241" s="70">
        <f t="shared" si="347"/>
        <v>2</v>
      </c>
      <c r="AA241" s="72"/>
      <c r="AB241" s="70">
        <v>0.0</v>
      </c>
      <c r="AC241" s="70">
        <v>4.0</v>
      </c>
      <c r="AD241" s="70">
        <f t="shared" si="349"/>
        <v>4</v>
      </c>
      <c r="AE241" s="72"/>
      <c r="AF241" s="70">
        <v>45.0</v>
      </c>
      <c r="AG241" s="70">
        <v>67.0</v>
      </c>
      <c r="AH241" s="70">
        <f t="shared" si="351"/>
        <v>22</v>
      </c>
      <c r="AI241" s="72">
        <f t="shared" si="352"/>
        <v>0.4888888889</v>
      </c>
      <c r="AJ241" s="70">
        <v>42.0</v>
      </c>
      <c r="AK241" s="70">
        <v>56.0</v>
      </c>
      <c r="AL241" s="70">
        <f t="shared" si="353"/>
        <v>14</v>
      </c>
      <c r="AM241" s="72">
        <f t="shared" si="354"/>
        <v>0.3333333333</v>
      </c>
      <c r="AN241" s="70">
        <v>84.0</v>
      </c>
      <c r="AO241" s="70">
        <v>92.0</v>
      </c>
      <c r="AP241" s="70">
        <f t="shared" si="355"/>
        <v>8</v>
      </c>
      <c r="AQ241" s="72">
        <f t="shared" si="356"/>
        <v>0.09523809524</v>
      </c>
      <c r="AR241" s="70">
        <v>81.0</v>
      </c>
      <c r="AS241" s="70">
        <v>95.0</v>
      </c>
      <c r="AT241" s="70">
        <f t="shared" si="357"/>
        <v>14</v>
      </c>
      <c r="AU241" s="72">
        <f t="shared" si="358"/>
        <v>0.1728395062</v>
      </c>
      <c r="AV241" s="70"/>
      <c r="AW241" s="70"/>
      <c r="AX241" s="70"/>
      <c r="AY241" s="70"/>
      <c r="AZ241" s="70"/>
      <c r="BA241" s="70"/>
      <c r="BB241" s="70"/>
      <c r="BC241" s="70"/>
      <c r="BD241" s="70"/>
      <c r="BE241" s="70">
        <v>1.21</v>
      </c>
      <c r="BF241" s="72">
        <v>0.93</v>
      </c>
      <c r="BG241" s="70">
        <v>4.85</v>
      </c>
      <c r="BH241" s="70">
        <v>1.73</v>
      </c>
      <c r="BI241" s="72">
        <v>0.86</v>
      </c>
      <c r="BJ241" s="70">
        <v>3.25</v>
      </c>
      <c r="BK241" s="92">
        <f>(BL241*100)/(100+41)</f>
        <v>2.361702128</v>
      </c>
      <c r="BL241" s="70">
        <v>3.33</v>
      </c>
      <c r="BM241" s="72">
        <v>0.41</v>
      </c>
      <c r="BN241" s="64">
        <f t="shared" si="333"/>
        <v>109.89</v>
      </c>
      <c r="BO241" s="64"/>
      <c r="BP241" s="64"/>
      <c r="BQ241" s="64"/>
      <c r="BR241" s="64"/>
      <c r="BS241" s="64" t="s">
        <v>281</v>
      </c>
      <c r="BT241" s="70">
        <v>2.0</v>
      </c>
      <c r="BU241" s="70">
        <v>2.0</v>
      </c>
      <c r="BV241" s="64" t="s">
        <v>253</v>
      </c>
      <c r="BW241" s="65"/>
      <c r="BX241" s="64"/>
      <c r="BY241" s="64" t="s">
        <v>428</v>
      </c>
      <c r="BZ241" s="64" t="s">
        <v>1993</v>
      </c>
      <c r="CA241" s="64" t="s">
        <v>1994</v>
      </c>
      <c r="CB241" s="66" t="s">
        <v>271</v>
      </c>
      <c r="CC241" s="66" t="s">
        <v>255</v>
      </c>
    </row>
    <row r="242" ht="15.75" customHeight="1">
      <c r="A242" s="91">
        <v>2022.0</v>
      </c>
      <c r="B242" s="64" t="s">
        <v>503</v>
      </c>
      <c r="C242" s="64" t="s">
        <v>528</v>
      </c>
      <c r="D242" s="70" t="s">
        <v>529</v>
      </c>
      <c r="E242" s="64" t="s">
        <v>529</v>
      </c>
      <c r="F242" s="64" t="s">
        <v>259</v>
      </c>
      <c r="G242" s="64" t="s">
        <v>1995</v>
      </c>
      <c r="H242" s="64" t="s">
        <v>1996</v>
      </c>
      <c r="I242" s="64" t="s">
        <v>1997</v>
      </c>
      <c r="J242" s="64" t="s">
        <v>1998</v>
      </c>
      <c r="K242" s="64" t="s">
        <v>246</v>
      </c>
      <c r="L242" s="64"/>
      <c r="M242" s="64" t="s">
        <v>1999</v>
      </c>
      <c r="N242" s="64" t="s">
        <v>2000</v>
      </c>
      <c r="O242" s="64" t="s">
        <v>476</v>
      </c>
      <c r="P242" s="70">
        <v>29.0</v>
      </c>
      <c r="Q242" s="64"/>
      <c r="R242" s="64"/>
      <c r="S242" s="64" t="s">
        <v>2001</v>
      </c>
      <c r="T242" s="71" t="s">
        <v>2002</v>
      </c>
      <c r="U242" s="64" t="s">
        <v>158</v>
      </c>
      <c r="V242" s="71" t="s">
        <v>2003</v>
      </c>
      <c r="W242" s="69" t="s">
        <v>158</v>
      </c>
      <c r="X242" s="70">
        <v>59.0</v>
      </c>
      <c r="Y242" s="70">
        <v>63.0</v>
      </c>
      <c r="Z242" s="70">
        <f t="shared" si="347"/>
        <v>4</v>
      </c>
      <c r="AA242" s="72">
        <f t="shared" ref="AA242:AA285" si="359">(Y242-X242)/X242</f>
        <v>0.06779661017</v>
      </c>
      <c r="AB242" s="70">
        <v>65.0</v>
      </c>
      <c r="AC242" s="70">
        <v>68.0</v>
      </c>
      <c r="AD242" s="70">
        <f t="shared" si="349"/>
        <v>3</v>
      </c>
      <c r="AE242" s="72">
        <f t="shared" ref="AE242:AE317" si="360">(AC242-AB242)/AB242</f>
        <v>0.04615384615</v>
      </c>
      <c r="AF242" s="70">
        <v>100.0</v>
      </c>
      <c r="AG242" s="70">
        <v>100.0</v>
      </c>
      <c r="AH242" s="70">
        <f t="shared" si="351"/>
        <v>0</v>
      </c>
      <c r="AI242" s="72">
        <f t="shared" si="352"/>
        <v>0</v>
      </c>
      <c r="AJ242" s="70">
        <v>48.0</v>
      </c>
      <c r="AK242" s="70">
        <v>58.0</v>
      </c>
      <c r="AL242" s="70">
        <f t="shared" si="353"/>
        <v>10</v>
      </c>
      <c r="AM242" s="72">
        <f t="shared" si="354"/>
        <v>0.2083333333</v>
      </c>
      <c r="AN242" s="70">
        <v>83.0</v>
      </c>
      <c r="AO242" s="70">
        <v>93.0</v>
      </c>
      <c r="AP242" s="70">
        <f t="shared" si="355"/>
        <v>10</v>
      </c>
      <c r="AQ242" s="72">
        <f t="shared" si="356"/>
        <v>0.1204819277</v>
      </c>
      <c r="AR242" s="70">
        <v>84.0</v>
      </c>
      <c r="AS242" s="70">
        <v>88.0</v>
      </c>
      <c r="AT242" s="70">
        <f t="shared" si="357"/>
        <v>4</v>
      </c>
      <c r="AU242" s="72">
        <f t="shared" si="358"/>
        <v>0.04761904762</v>
      </c>
      <c r="AV242" s="70"/>
      <c r="AW242" s="70"/>
      <c r="AX242" s="70"/>
      <c r="AY242" s="70"/>
      <c r="AZ242" s="70"/>
      <c r="BA242" s="70"/>
      <c r="BB242" s="70"/>
      <c r="BC242" s="70"/>
      <c r="BD242" s="70"/>
      <c r="BE242" s="70">
        <v>0.96</v>
      </c>
      <c r="BF242" s="72">
        <v>0.93</v>
      </c>
      <c r="BG242" s="70">
        <v>5.25</v>
      </c>
      <c r="BH242" s="70">
        <v>2.11</v>
      </c>
      <c r="BI242" s="72">
        <v>0.86</v>
      </c>
      <c r="BJ242" s="70">
        <v>3.06</v>
      </c>
      <c r="BK242" s="92">
        <f>(BL242*100)/(100+40)</f>
        <v>1.507142857</v>
      </c>
      <c r="BL242" s="70">
        <v>2.11</v>
      </c>
      <c r="BM242" s="72">
        <v>0.4</v>
      </c>
      <c r="BN242" s="64">
        <f t="shared" si="333"/>
        <v>61.19</v>
      </c>
      <c r="BO242" s="64"/>
      <c r="BP242" s="64"/>
      <c r="BQ242" s="64"/>
      <c r="BR242" s="64"/>
      <c r="BS242" s="64" t="s">
        <v>317</v>
      </c>
      <c r="BT242" s="70">
        <v>1.0</v>
      </c>
      <c r="BU242" s="70">
        <v>2.0</v>
      </c>
      <c r="BV242" s="64" t="s">
        <v>253</v>
      </c>
      <c r="BW242" s="65"/>
      <c r="BX242" s="64"/>
      <c r="BY242" s="64" t="s">
        <v>269</v>
      </c>
      <c r="BZ242" s="64" t="s">
        <v>2004</v>
      </c>
      <c r="CA242" s="64" t="s">
        <v>2005</v>
      </c>
      <c r="CB242" s="66" t="s">
        <v>271</v>
      </c>
      <c r="CC242" s="66" t="s">
        <v>255</v>
      </c>
    </row>
    <row r="243" ht="15.75" customHeight="1">
      <c r="A243" s="91">
        <v>2022.0</v>
      </c>
      <c r="B243" s="64" t="s">
        <v>503</v>
      </c>
      <c r="C243" s="64" t="s">
        <v>592</v>
      </c>
      <c r="D243" s="64"/>
      <c r="E243" s="64" t="s">
        <v>687</v>
      </c>
      <c r="F243" s="64" t="s">
        <v>2006</v>
      </c>
      <c r="G243" s="64" t="s">
        <v>2007</v>
      </c>
      <c r="H243" s="64" t="s">
        <v>2008</v>
      </c>
      <c r="I243" s="64" t="s">
        <v>2008</v>
      </c>
      <c r="J243" s="64" t="s">
        <v>2009</v>
      </c>
      <c r="K243" s="64" t="s">
        <v>246</v>
      </c>
      <c r="L243" s="64"/>
      <c r="M243" s="64" t="s">
        <v>2010</v>
      </c>
      <c r="N243" s="64" t="s">
        <v>2011</v>
      </c>
      <c r="O243" s="64" t="s">
        <v>476</v>
      </c>
      <c r="P243" s="70">
        <v>16.0</v>
      </c>
      <c r="Q243" s="64"/>
      <c r="R243" s="64"/>
      <c r="S243" s="64" t="s">
        <v>2012</v>
      </c>
      <c r="T243" s="71" t="s">
        <v>2013</v>
      </c>
      <c r="U243" s="64" t="s">
        <v>174</v>
      </c>
      <c r="V243" s="71" t="s">
        <v>2014</v>
      </c>
      <c r="W243" s="64" t="s">
        <v>174</v>
      </c>
      <c r="X243" s="70">
        <v>62.0</v>
      </c>
      <c r="Y243" s="70">
        <v>86.0</v>
      </c>
      <c r="Z243" s="70">
        <f t="shared" si="347"/>
        <v>24</v>
      </c>
      <c r="AA243" s="72">
        <f t="shared" si="359"/>
        <v>0.3870967742</v>
      </c>
      <c r="AB243" s="70">
        <v>99.0</v>
      </c>
      <c r="AC243" s="70">
        <v>100.0</v>
      </c>
      <c r="AD243" s="70">
        <f t="shared" si="349"/>
        <v>1</v>
      </c>
      <c r="AE243" s="72">
        <f t="shared" si="360"/>
        <v>0.0101010101</v>
      </c>
      <c r="AF243" s="70">
        <v>100.0</v>
      </c>
      <c r="AG243" s="70">
        <v>100.0</v>
      </c>
      <c r="AH243" s="70">
        <f t="shared" si="351"/>
        <v>0</v>
      </c>
      <c r="AI243" s="72">
        <f t="shared" si="352"/>
        <v>0</v>
      </c>
      <c r="AJ243" s="70">
        <v>32.0</v>
      </c>
      <c r="AK243" s="70">
        <v>38.0</v>
      </c>
      <c r="AL243" s="70">
        <f t="shared" si="353"/>
        <v>6</v>
      </c>
      <c r="AM243" s="72">
        <f t="shared" si="354"/>
        <v>0.1875</v>
      </c>
      <c r="AN243" s="70">
        <v>98.0</v>
      </c>
      <c r="AO243" s="70">
        <v>100.0</v>
      </c>
      <c r="AP243" s="70">
        <f t="shared" si="355"/>
        <v>2</v>
      </c>
      <c r="AQ243" s="72">
        <f t="shared" si="356"/>
        <v>0.02040816327</v>
      </c>
      <c r="AR243" s="70">
        <v>97.0</v>
      </c>
      <c r="AS243" s="70">
        <v>98.0</v>
      </c>
      <c r="AT243" s="70">
        <f t="shared" si="357"/>
        <v>1</v>
      </c>
      <c r="AU243" s="72">
        <f t="shared" si="358"/>
        <v>0.01030927835</v>
      </c>
      <c r="AV243" s="70"/>
      <c r="AW243" s="70"/>
      <c r="AX243" s="70"/>
      <c r="AY243" s="70"/>
      <c r="AZ243" s="70"/>
      <c r="BA243" s="70"/>
      <c r="BB243" s="70"/>
      <c r="BC243" s="70"/>
      <c r="BD243" s="70"/>
      <c r="BE243" s="70">
        <v>0.63</v>
      </c>
      <c r="BF243" s="72">
        <v>0.96</v>
      </c>
      <c r="BG243" s="70">
        <v>5.35</v>
      </c>
      <c r="BH243" s="70">
        <v>2.03</v>
      </c>
      <c r="BI243" s="72">
        <v>0.88</v>
      </c>
      <c r="BJ243" s="70">
        <v>3.18</v>
      </c>
      <c r="BK243" s="92">
        <f>(BL243*100)/(100+89)</f>
        <v>1.978835979</v>
      </c>
      <c r="BL243" s="70">
        <v>3.74</v>
      </c>
      <c r="BM243" s="72">
        <v>0.89</v>
      </c>
      <c r="BN243" s="64">
        <f t="shared" si="333"/>
        <v>59.84</v>
      </c>
      <c r="BO243" s="64"/>
      <c r="BP243" s="64"/>
      <c r="BQ243" s="64"/>
      <c r="BR243" s="64"/>
      <c r="BS243" s="64" t="s">
        <v>268</v>
      </c>
      <c r="BT243" s="70">
        <v>1.0</v>
      </c>
      <c r="BU243" s="70">
        <v>3.0</v>
      </c>
      <c r="BV243" s="64" t="s">
        <v>473</v>
      </c>
      <c r="BW243" s="65"/>
      <c r="BX243" s="64"/>
      <c r="BY243" s="64" t="s">
        <v>269</v>
      </c>
      <c r="BZ243" s="64" t="s">
        <v>2015</v>
      </c>
      <c r="CA243" s="64" t="s">
        <v>2016</v>
      </c>
      <c r="CB243" s="66" t="s">
        <v>271</v>
      </c>
      <c r="CC243" s="66" t="s">
        <v>255</v>
      </c>
    </row>
    <row r="244" ht="15.75" customHeight="1">
      <c r="A244" s="91">
        <v>2022.0</v>
      </c>
      <c r="B244" s="64" t="s">
        <v>239</v>
      </c>
      <c r="C244" s="64" t="s">
        <v>2017</v>
      </c>
      <c r="D244" s="64"/>
      <c r="E244" s="64" t="s">
        <v>2018</v>
      </c>
      <c r="F244" s="64" t="s">
        <v>2019</v>
      </c>
      <c r="G244" s="64" t="s">
        <v>2020</v>
      </c>
      <c r="H244" s="64" t="s">
        <v>2019</v>
      </c>
      <c r="I244" s="64" t="s">
        <v>2019</v>
      </c>
      <c r="J244" s="64" t="s">
        <v>2021</v>
      </c>
      <c r="K244" s="64" t="s">
        <v>246</v>
      </c>
      <c r="L244" s="64"/>
      <c r="M244" s="64" t="s">
        <v>2022</v>
      </c>
      <c r="N244" s="64" t="s">
        <v>743</v>
      </c>
      <c r="O244" s="64" t="s">
        <v>486</v>
      </c>
      <c r="P244" s="70">
        <v>56.0</v>
      </c>
      <c r="Q244" s="64"/>
      <c r="R244" s="64"/>
      <c r="S244" s="64" t="s">
        <v>2023</v>
      </c>
      <c r="T244" s="71" t="s">
        <v>2024</v>
      </c>
      <c r="U244" s="64" t="s">
        <v>174</v>
      </c>
      <c r="V244" s="71" t="s">
        <v>2025</v>
      </c>
      <c r="W244" s="64" t="s">
        <v>174</v>
      </c>
      <c r="X244" s="70">
        <v>36.0</v>
      </c>
      <c r="Y244" s="70">
        <v>61.0</v>
      </c>
      <c r="Z244" s="70">
        <f t="shared" si="347"/>
        <v>25</v>
      </c>
      <c r="AA244" s="72">
        <f t="shared" si="359"/>
        <v>0.6944444444</v>
      </c>
      <c r="AB244" s="70">
        <v>77.0</v>
      </c>
      <c r="AC244" s="70">
        <v>95.0</v>
      </c>
      <c r="AD244" s="70">
        <f t="shared" si="349"/>
        <v>18</v>
      </c>
      <c r="AE244" s="72">
        <f t="shared" si="360"/>
        <v>0.2337662338</v>
      </c>
      <c r="AF244" s="70">
        <v>96.0</v>
      </c>
      <c r="AG244" s="70">
        <v>99.0</v>
      </c>
      <c r="AH244" s="70">
        <f t="shared" si="351"/>
        <v>3</v>
      </c>
      <c r="AI244" s="72">
        <f t="shared" si="352"/>
        <v>0.03125</v>
      </c>
      <c r="AJ244" s="70">
        <v>25.0</v>
      </c>
      <c r="AK244" s="70">
        <v>40.0</v>
      </c>
      <c r="AL244" s="70">
        <f t="shared" si="353"/>
        <v>15</v>
      </c>
      <c r="AM244" s="72">
        <f t="shared" si="354"/>
        <v>0.6</v>
      </c>
      <c r="AN244" s="70">
        <v>87.0</v>
      </c>
      <c r="AO244" s="70">
        <v>90.0</v>
      </c>
      <c r="AP244" s="70">
        <f t="shared" si="355"/>
        <v>3</v>
      </c>
      <c r="AQ244" s="72">
        <f t="shared" si="356"/>
        <v>0.03448275862</v>
      </c>
      <c r="AR244" s="70">
        <v>78.0</v>
      </c>
      <c r="AS244" s="70">
        <v>90.0</v>
      </c>
      <c r="AT244" s="70">
        <f t="shared" si="357"/>
        <v>12</v>
      </c>
      <c r="AU244" s="72">
        <f t="shared" si="358"/>
        <v>0.1538461538</v>
      </c>
      <c r="AV244" s="70"/>
      <c r="AW244" s="70"/>
      <c r="AX244" s="70"/>
      <c r="AY244" s="70"/>
      <c r="AZ244" s="70"/>
      <c r="BA244" s="70"/>
      <c r="BB244" s="70"/>
      <c r="BC244" s="70"/>
      <c r="BD244" s="70"/>
      <c r="BE244" s="70">
        <v>1.98</v>
      </c>
      <c r="BF244" s="72">
        <v>0.97</v>
      </c>
      <c r="BG244" s="70">
        <v>2.78</v>
      </c>
      <c r="BH244" s="70"/>
      <c r="BI244" s="72"/>
      <c r="BJ244" s="70"/>
      <c r="BK244" s="92">
        <f>(BL244*100)/(100+69)</f>
        <v>1.49112426</v>
      </c>
      <c r="BL244" s="70">
        <v>2.52</v>
      </c>
      <c r="BM244" s="72">
        <v>0.69</v>
      </c>
      <c r="BN244" s="64">
        <f t="shared" si="333"/>
        <v>141.12</v>
      </c>
      <c r="BO244" s="64"/>
      <c r="BP244" s="64"/>
      <c r="BQ244" s="64"/>
      <c r="BR244" s="64"/>
      <c r="BS244" s="64" t="s">
        <v>317</v>
      </c>
      <c r="BT244" s="70">
        <v>3.0</v>
      </c>
      <c r="BU244" s="70">
        <v>0.0</v>
      </c>
      <c r="BV244" s="64" t="s">
        <v>2026</v>
      </c>
      <c r="BW244" s="65"/>
      <c r="BX244" s="64" t="s">
        <v>2027</v>
      </c>
      <c r="BY244" s="64" t="s">
        <v>269</v>
      </c>
      <c r="BZ244" s="64" t="s">
        <v>2028</v>
      </c>
      <c r="CA244" s="64" t="s">
        <v>2029</v>
      </c>
      <c r="CB244" s="66" t="s">
        <v>271</v>
      </c>
      <c r="CC244" s="66" t="s">
        <v>255</v>
      </c>
    </row>
    <row r="245" ht="15.75" customHeight="1">
      <c r="A245" s="91">
        <v>2022.0</v>
      </c>
      <c r="B245" s="64" t="s">
        <v>726</v>
      </c>
      <c r="C245" s="64" t="s">
        <v>2030</v>
      </c>
      <c r="D245" s="64"/>
      <c r="E245" s="64" t="s">
        <v>1313</v>
      </c>
      <c r="F245" s="64" t="s">
        <v>1709</v>
      </c>
      <c r="G245" s="90" t="s">
        <v>1710</v>
      </c>
      <c r="H245" s="64" t="s">
        <v>1711</v>
      </c>
      <c r="I245" s="90" t="s">
        <v>1710</v>
      </c>
      <c r="J245" s="64" t="s">
        <v>2031</v>
      </c>
      <c r="K245" s="64" t="s">
        <v>246</v>
      </c>
      <c r="L245" s="64"/>
      <c r="M245" s="64" t="s">
        <v>2032</v>
      </c>
      <c r="N245" s="64" t="s">
        <v>2033</v>
      </c>
      <c r="O245" s="64" t="s">
        <v>486</v>
      </c>
      <c r="P245" s="70">
        <v>76.0</v>
      </c>
      <c r="Q245" s="64"/>
      <c r="R245" s="64"/>
      <c r="S245" s="64" t="s">
        <v>2034</v>
      </c>
      <c r="T245" s="71" t="s">
        <v>2035</v>
      </c>
      <c r="U245" s="64" t="s">
        <v>174</v>
      </c>
      <c r="V245" s="71" t="s">
        <v>2036</v>
      </c>
      <c r="W245" s="64" t="s">
        <v>174</v>
      </c>
      <c r="X245" s="70">
        <v>23.0</v>
      </c>
      <c r="Y245" s="70">
        <v>58.0</v>
      </c>
      <c r="Z245" s="70">
        <f t="shared" si="347"/>
        <v>35</v>
      </c>
      <c r="AA245" s="72">
        <f t="shared" si="359"/>
        <v>1.52173913</v>
      </c>
      <c r="AB245" s="70">
        <v>93.0</v>
      </c>
      <c r="AC245" s="70">
        <v>99.0</v>
      </c>
      <c r="AD245" s="70">
        <f t="shared" si="349"/>
        <v>6</v>
      </c>
      <c r="AE245" s="72">
        <f t="shared" si="360"/>
        <v>0.06451612903</v>
      </c>
      <c r="AF245" s="70">
        <v>98.0</v>
      </c>
      <c r="AG245" s="70">
        <v>100.0</v>
      </c>
      <c r="AH245" s="70">
        <f t="shared" si="351"/>
        <v>2</v>
      </c>
      <c r="AI245" s="72">
        <f t="shared" si="352"/>
        <v>0.02040816327</v>
      </c>
      <c r="AJ245" s="70">
        <v>32.0</v>
      </c>
      <c r="AK245" s="70">
        <v>68.0</v>
      </c>
      <c r="AL245" s="70">
        <f t="shared" si="353"/>
        <v>36</v>
      </c>
      <c r="AM245" s="72">
        <f t="shared" si="354"/>
        <v>1.125</v>
      </c>
      <c r="AN245" s="70">
        <v>68.0</v>
      </c>
      <c r="AO245" s="70">
        <v>96.0</v>
      </c>
      <c r="AP245" s="70">
        <f t="shared" si="355"/>
        <v>28</v>
      </c>
      <c r="AQ245" s="72">
        <f t="shared" si="356"/>
        <v>0.4117647059</v>
      </c>
      <c r="AR245" s="70">
        <v>71.0</v>
      </c>
      <c r="AS245" s="70">
        <v>94.0</v>
      </c>
      <c r="AT245" s="70">
        <f t="shared" si="357"/>
        <v>23</v>
      </c>
      <c r="AU245" s="72">
        <f t="shared" si="358"/>
        <v>0.323943662</v>
      </c>
      <c r="AV245" s="70"/>
      <c r="AW245" s="70"/>
      <c r="AX245" s="70"/>
      <c r="AY245" s="70"/>
      <c r="AZ245" s="70"/>
      <c r="BA245" s="70"/>
      <c r="BB245" s="70"/>
      <c r="BC245" s="70"/>
      <c r="BD245" s="70"/>
      <c r="BE245" s="70">
        <v>0.94</v>
      </c>
      <c r="BF245" s="72">
        <v>0.95</v>
      </c>
      <c r="BG245" s="70">
        <v>5.66</v>
      </c>
      <c r="BH245" s="70">
        <v>1.45</v>
      </c>
      <c r="BI245" s="72">
        <v>0.88</v>
      </c>
      <c r="BJ245" s="70">
        <v>3.13</v>
      </c>
      <c r="BK245" s="92">
        <f>(BL245*100)/(100+63)</f>
        <v>2.042944785</v>
      </c>
      <c r="BL245" s="70">
        <v>3.33</v>
      </c>
      <c r="BM245" s="72">
        <v>0.63</v>
      </c>
      <c r="BN245" s="64">
        <f t="shared" si="333"/>
        <v>253.08</v>
      </c>
      <c r="BO245" s="64"/>
      <c r="BP245" s="64"/>
      <c r="BQ245" s="64"/>
      <c r="BR245" s="64"/>
      <c r="BS245" s="64" t="s">
        <v>317</v>
      </c>
      <c r="BT245" s="70">
        <v>1.0</v>
      </c>
      <c r="BU245" s="70">
        <v>3.0</v>
      </c>
      <c r="BV245" s="64" t="s">
        <v>1787</v>
      </c>
      <c r="BW245" s="65"/>
      <c r="BX245" s="64"/>
      <c r="BY245" s="64" t="s">
        <v>269</v>
      </c>
      <c r="BZ245" s="64" t="s">
        <v>2037</v>
      </c>
      <c r="CA245" s="64" t="s">
        <v>2038</v>
      </c>
      <c r="CB245" s="66" t="s">
        <v>271</v>
      </c>
      <c r="CC245" s="66" t="s">
        <v>255</v>
      </c>
    </row>
    <row r="246" ht="15.75" customHeight="1">
      <c r="A246" s="91">
        <v>2022.0</v>
      </c>
      <c r="B246" s="64" t="s">
        <v>911</v>
      </c>
      <c r="C246" s="64" t="s">
        <v>2039</v>
      </c>
      <c r="D246" s="70" t="s">
        <v>913</v>
      </c>
      <c r="E246" s="64" t="s">
        <v>1666</v>
      </c>
      <c r="F246" s="64" t="s">
        <v>259</v>
      </c>
      <c r="G246" s="64" t="s">
        <v>2040</v>
      </c>
      <c r="H246" s="64" t="s">
        <v>2040</v>
      </c>
      <c r="I246" s="64" t="s">
        <v>2041</v>
      </c>
      <c r="J246" s="64" t="s">
        <v>2042</v>
      </c>
      <c r="K246" s="64" t="s">
        <v>246</v>
      </c>
      <c r="L246" s="64"/>
      <c r="M246" s="64" t="s">
        <v>2043</v>
      </c>
      <c r="N246" s="64" t="s">
        <v>263</v>
      </c>
      <c r="O246" s="64" t="s">
        <v>1059</v>
      </c>
      <c r="P246" s="70">
        <v>44.0</v>
      </c>
      <c r="Q246" s="64"/>
      <c r="R246" s="64"/>
      <c r="S246" s="64" t="s">
        <v>2044</v>
      </c>
      <c r="T246" s="71" t="s">
        <v>2045</v>
      </c>
      <c r="U246" s="64" t="s">
        <v>174</v>
      </c>
      <c r="V246" s="71" t="s">
        <v>2046</v>
      </c>
      <c r="W246" s="64" t="s">
        <v>174</v>
      </c>
      <c r="X246" s="70">
        <v>58.0</v>
      </c>
      <c r="Y246" s="70">
        <v>78.0</v>
      </c>
      <c r="Z246" s="70">
        <f t="shared" si="347"/>
        <v>20</v>
      </c>
      <c r="AA246" s="72">
        <f t="shared" si="359"/>
        <v>0.3448275862</v>
      </c>
      <c r="AB246" s="70">
        <v>95.0</v>
      </c>
      <c r="AC246" s="70">
        <v>99.0</v>
      </c>
      <c r="AD246" s="70">
        <f t="shared" si="349"/>
        <v>4</v>
      </c>
      <c r="AE246" s="72">
        <f t="shared" si="360"/>
        <v>0.04210526316</v>
      </c>
      <c r="AF246" s="70">
        <v>96.0</v>
      </c>
      <c r="AG246" s="70">
        <v>100.0</v>
      </c>
      <c r="AH246" s="70">
        <f t="shared" si="351"/>
        <v>4</v>
      </c>
      <c r="AI246" s="72">
        <f t="shared" si="352"/>
        <v>0.04166666667</v>
      </c>
      <c r="AJ246" s="70">
        <v>48.0</v>
      </c>
      <c r="AK246" s="70">
        <v>62.0</v>
      </c>
      <c r="AL246" s="70">
        <f t="shared" si="353"/>
        <v>14</v>
      </c>
      <c r="AM246" s="72">
        <f t="shared" si="354"/>
        <v>0.2916666667</v>
      </c>
      <c r="AN246" s="70">
        <v>88.0</v>
      </c>
      <c r="AO246" s="70">
        <v>90.0</v>
      </c>
      <c r="AP246" s="70">
        <f t="shared" si="355"/>
        <v>2</v>
      </c>
      <c r="AQ246" s="72">
        <f t="shared" si="356"/>
        <v>0.02272727273</v>
      </c>
      <c r="AR246" s="70">
        <v>84.0</v>
      </c>
      <c r="AS246" s="70">
        <v>86.0</v>
      </c>
      <c r="AT246" s="70">
        <f t="shared" si="357"/>
        <v>2</v>
      </c>
      <c r="AU246" s="72">
        <f t="shared" si="358"/>
        <v>0.02380952381</v>
      </c>
      <c r="AV246" s="70"/>
      <c r="AW246" s="70"/>
      <c r="AX246" s="70"/>
      <c r="AY246" s="70"/>
      <c r="AZ246" s="70"/>
      <c r="BA246" s="70"/>
      <c r="BB246" s="70"/>
      <c r="BC246" s="70"/>
      <c r="BD246" s="70"/>
      <c r="BE246" s="70">
        <v>1.26</v>
      </c>
      <c r="BF246" s="72">
        <v>0.94</v>
      </c>
      <c r="BG246" s="70">
        <v>5.35</v>
      </c>
      <c r="BH246" s="70">
        <v>2.2</v>
      </c>
      <c r="BI246" s="72">
        <v>0.87</v>
      </c>
      <c r="BJ246" s="70">
        <v>2.92</v>
      </c>
      <c r="BK246" s="92">
        <f>(BL246*100)/(100+34)</f>
        <v>2.231343284</v>
      </c>
      <c r="BL246" s="70">
        <v>2.99</v>
      </c>
      <c r="BM246" s="72">
        <v>0.34</v>
      </c>
      <c r="BN246" s="64">
        <f t="shared" si="333"/>
        <v>131.56</v>
      </c>
      <c r="BO246" s="64"/>
      <c r="BP246" s="64"/>
      <c r="BQ246" s="64"/>
      <c r="BR246" s="64"/>
      <c r="BS246" s="64" t="s">
        <v>281</v>
      </c>
      <c r="BT246" s="70">
        <v>1.0</v>
      </c>
      <c r="BU246" s="70">
        <v>2.0</v>
      </c>
      <c r="BV246" s="64" t="s">
        <v>253</v>
      </c>
      <c r="BW246" s="65"/>
      <c r="BX246" s="64"/>
      <c r="BY246" s="64" t="s">
        <v>269</v>
      </c>
      <c r="BZ246" s="64" t="s">
        <v>2047</v>
      </c>
      <c r="CA246" s="64" t="s">
        <v>2048</v>
      </c>
      <c r="CB246" s="66" t="s">
        <v>271</v>
      </c>
      <c r="CC246" s="66" t="s">
        <v>255</v>
      </c>
    </row>
    <row r="247" ht="15.75" customHeight="1">
      <c r="A247" s="91">
        <v>2022.0</v>
      </c>
      <c r="B247" s="64" t="s">
        <v>726</v>
      </c>
      <c r="C247" s="64" t="s">
        <v>737</v>
      </c>
      <c r="D247" s="64"/>
      <c r="E247" s="64" t="s">
        <v>738</v>
      </c>
      <c r="F247" s="64" t="s">
        <v>739</v>
      </c>
      <c r="G247" s="64" t="s">
        <v>739</v>
      </c>
      <c r="H247" s="64" t="s">
        <v>822</v>
      </c>
      <c r="I247" s="64" t="s">
        <v>2049</v>
      </c>
      <c r="J247" s="64" t="s">
        <v>2050</v>
      </c>
      <c r="K247" s="64" t="s">
        <v>246</v>
      </c>
      <c r="L247" s="64"/>
      <c r="M247" s="64" t="s">
        <v>2051</v>
      </c>
      <c r="N247" s="64" t="s">
        <v>743</v>
      </c>
      <c r="O247" s="64" t="s">
        <v>486</v>
      </c>
      <c r="P247" s="70">
        <v>28.0</v>
      </c>
      <c r="Q247" s="64"/>
      <c r="R247" s="64"/>
      <c r="S247" s="64" t="s">
        <v>2052</v>
      </c>
      <c r="T247" s="71" t="s">
        <v>2053</v>
      </c>
      <c r="U247" s="64" t="s">
        <v>174</v>
      </c>
      <c r="V247" s="71" t="s">
        <v>2054</v>
      </c>
      <c r="W247" s="64" t="s">
        <v>174</v>
      </c>
      <c r="X247" s="70">
        <v>49.0</v>
      </c>
      <c r="Y247" s="70">
        <v>67.0</v>
      </c>
      <c r="Z247" s="70">
        <f t="shared" si="347"/>
        <v>18</v>
      </c>
      <c r="AA247" s="72">
        <f t="shared" si="359"/>
        <v>0.3673469388</v>
      </c>
      <c r="AB247" s="70">
        <v>78.0</v>
      </c>
      <c r="AC247" s="70">
        <v>96.0</v>
      </c>
      <c r="AD247" s="70">
        <f t="shared" si="349"/>
        <v>18</v>
      </c>
      <c r="AE247" s="72">
        <f t="shared" si="360"/>
        <v>0.2307692308</v>
      </c>
      <c r="AF247" s="70">
        <v>100.0</v>
      </c>
      <c r="AG247" s="70">
        <v>100.0</v>
      </c>
      <c r="AH247" s="70">
        <f t="shared" si="351"/>
        <v>0</v>
      </c>
      <c r="AI247" s="72">
        <f t="shared" si="352"/>
        <v>0</v>
      </c>
      <c r="AJ247" s="70">
        <v>39.0</v>
      </c>
      <c r="AK247" s="70">
        <v>69.0</v>
      </c>
      <c r="AL247" s="70">
        <f t="shared" si="353"/>
        <v>30</v>
      </c>
      <c r="AM247" s="72">
        <f t="shared" si="354"/>
        <v>0.7692307692</v>
      </c>
      <c r="AN247" s="70">
        <v>93.0</v>
      </c>
      <c r="AO247" s="70">
        <v>97.0</v>
      </c>
      <c r="AP247" s="70">
        <f t="shared" si="355"/>
        <v>4</v>
      </c>
      <c r="AQ247" s="72">
        <f t="shared" si="356"/>
        <v>0.04301075269</v>
      </c>
      <c r="AR247" s="70">
        <v>88.0</v>
      </c>
      <c r="AS247" s="70">
        <v>90.0</v>
      </c>
      <c r="AT247" s="70">
        <f t="shared" si="357"/>
        <v>2</v>
      </c>
      <c r="AU247" s="72">
        <f t="shared" si="358"/>
        <v>0.02272727273</v>
      </c>
      <c r="AV247" s="70"/>
      <c r="AW247" s="70"/>
      <c r="AX247" s="70"/>
      <c r="AY247" s="70"/>
      <c r="AZ247" s="70"/>
      <c r="BA247" s="70"/>
      <c r="BB247" s="70"/>
      <c r="BC247" s="70"/>
      <c r="BD247" s="70"/>
      <c r="BE247" s="70">
        <v>0.87</v>
      </c>
      <c r="BF247" s="72">
        <v>0.94</v>
      </c>
      <c r="BG247" s="70">
        <v>5.03</v>
      </c>
      <c r="BH247" s="70">
        <v>2.26</v>
      </c>
      <c r="BI247" s="72">
        <v>0.87</v>
      </c>
      <c r="BJ247" s="70">
        <v>2.9</v>
      </c>
      <c r="BK247" s="92">
        <f>(BL247*100)/(100+46)</f>
        <v>1.273972603</v>
      </c>
      <c r="BL247" s="70">
        <v>1.86</v>
      </c>
      <c r="BM247" s="72">
        <v>0.46</v>
      </c>
      <c r="BN247" s="64">
        <f t="shared" si="333"/>
        <v>52.08</v>
      </c>
      <c r="BO247" s="64"/>
      <c r="BP247" s="64"/>
      <c r="BQ247" s="64"/>
      <c r="BR247" s="64"/>
      <c r="BS247" s="64" t="s">
        <v>268</v>
      </c>
      <c r="BT247" s="70">
        <v>2.0</v>
      </c>
      <c r="BU247" s="70">
        <v>3.0</v>
      </c>
      <c r="BV247" s="64" t="s">
        <v>253</v>
      </c>
      <c r="BW247" s="65"/>
      <c r="BX247" s="64"/>
      <c r="BY247" s="64" t="s">
        <v>269</v>
      </c>
      <c r="BZ247" s="64" t="s">
        <v>1343</v>
      </c>
      <c r="CA247" s="66" t="s">
        <v>1344</v>
      </c>
      <c r="CB247" s="66" t="s">
        <v>271</v>
      </c>
      <c r="CC247" s="66" t="s">
        <v>255</v>
      </c>
    </row>
    <row r="248" ht="15.75" customHeight="1">
      <c r="A248" s="91">
        <v>2022.0</v>
      </c>
      <c r="B248" s="64" t="s">
        <v>503</v>
      </c>
      <c r="C248" s="64" t="s">
        <v>592</v>
      </c>
      <c r="D248" s="64"/>
      <c r="E248" s="64" t="s">
        <v>593</v>
      </c>
      <c r="F248" s="64" t="s">
        <v>2006</v>
      </c>
      <c r="G248" s="64" t="s">
        <v>2007</v>
      </c>
      <c r="H248" s="64" t="s">
        <v>2055</v>
      </c>
      <c r="I248" s="64" t="s">
        <v>2056</v>
      </c>
      <c r="J248" s="64" t="s">
        <v>2057</v>
      </c>
      <c r="K248" s="64" t="s">
        <v>246</v>
      </c>
      <c r="L248" s="64"/>
      <c r="M248" s="64" t="s">
        <v>2058</v>
      </c>
      <c r="N248" s="64" t="s">
        <v>2011</v>
      </c>
      <c r="O248" s="64" t="s">
        <v>486</v>
      </c>
      <c r="P248" s="70">
        <v>19.0</v>
      </c>
      <c r="Q248" s="64"/>
      <c r="R248" s="64"/>
      <c r="S248" s="64" t="s">
        <v>2059</v>
      </c>
      <c r="T248" s="71" t="s">
        <v>2060</v>
      </c>
      <c r="U248" s="64" t="s">
        <v>174</v>
      </c>
      <c r="V248" s="71" t="s">
        <v>2061</v>
      </c>
      <c r="W248" s="69" t="s">
        <v>174</v>
      </c>
      <c r="X248" s="70">
        <v>64.0</v>
      </c>
      <c r="Y248" s="70">
        <v>71.0</v>
      </c>
      <c r="Z248" s="70">
        <f t="shared" si="347"/>
        <v>7</v>
      </c>
      <c r="AA248" s="72">
        <f t="shared" si="359"/>
        <v>0.109375</v>
      </c>
      <c r="AB248" s="70">
        <v>91.0</v>
      </c>
      <c r="AC248" s="70">
        <v>100.0</v>
      </c>
      <c r="AD248" s="70">
        <f t="shared" si="349"/>
        <v>9</v>
      </c>
      <c r="AE248" s="72">
        <f t="shared" si="360"/>
        <v>0.0989010989</v>
      </c>
      <c r="AF248" s="70">
        <v>98.0</v>
      </c>
      <c r="AG248" s="70">
        <v>100.0</v>
      </c>
      <c r="AH248" s="70">
        <f t="shared" si="351"/>
        <v>2</v>
      </c>
      <c r="AI248" s="72">
        <f t="shared" si="352"/>
        <v>0.02040816327</v>
      </c>
      <c r="AJ248" s="70">
        <v>24.0</v>
      </c>
      <c r="AK248" s="70">
        <v>37.0</v>
      </c>
      <c r="AL248" s="70">
        <f t="shared" si="353"/>
        <v>13</v>
      </c>
      <c r="AM248" s="72">
        <f t="shared" si="354"/>
        <v>0.5416666667</v>
      </c>
      <c r="AN248" s="70">
        <v>94.0</v>
      </c>
      <c r="AO248" s="70">
        <v>96.0</v>
      </c>
      <c r="AP248" s="70">
        <f t="shared" si="355"/>
        <v>2</v>
      </c>
      <c r="AQ248" s="72">
        <f t="shared" si="356"/>
        <v>0.02127659574</v>
      </c>
      <c r="AR248" s="70">
        <v>92.0</v>
      </c>
      <c r="AS248" s="70">
        <v>96.0</v>
      </c>
      <c r="AT248" s="70">
        <f t="shared" si="357"/>
        <v>4</v>
      </c>
      <c r="AU248" s="72">
        <f t="shared" si="358"/>
        <v>0.04347826087</v>
      </c>
      <c r="AV248" s="70"/>
      <c r="AW248" s="70"/>
      <c r="AX248" s="70"/>
      <c r="AY248" s="70"/>
      <c r="AZ248" s="70"/>
      <c r="BA248" s="70"/>
      <c r="BB248" s="70"/>
      <c r="BC248" s="70"/>
      <c r="BD248" s="70"/>
      <c r="BE248" s="70">
        <v>0.79</v>
      </c>
      <c r="BF248" s="72">
        <v>0.95</v>
      </c>
      <c r="BG248" s="70">
        <v>5.05</v>
      </c>
      <c r="BH248" s="70">
        <v>1.44</v>
      </c>
      <c r="BI248" s="72">
        <v>0.86</v>
      </c>
      <c r="BJ248" s="70">
        <v>3.15</v>
      </c>
      <c r="BK248" s="92">
        <f>(BL248*100)/(100+32)</f>
        <v>3.045454545</v>
      </c>
      <c r="BL248" s="70">
        <v>4.02</v>
      </c>
      <c r="BM248" s="72">
        <v>0.32</v>
      </c>
      <c r="BN248" s="64">
        <f t="shared" si="333"/>
        <v>76.38</v>
      </c>
      <c r="BO248" s="64"/>
      <c r="BP248" s="64"/>
      <c r="BQ248" s="64"/>
      <c r="BR248" s="64"/>
      <c r="BS248" s="64" t="s">
        <v>281</v>
      </c>
      <c r="BT248" s="70">
        <v>1.0</v>
      </c>
      <c r="BU248" s="70">
        <v>2.0</v>
      </c>
      <c r="BV248" s="64" t="s">
        <v>361</v>
      </c>
      <c r="BW248" s="65"/>
      <c r="BX248" s="64"/>
      <c r="BY248" s="64" t="s">
        <v>269</v>
      </c>
      <c r="BZ248" s="64" t="s">
        <v>2062</v>
      </c>
      <c r="CA248" s="64" t="s">
        <v>2063</v>
      </c>
      <c r="CB248" s="66" t="s">
        <v>271</v>
      </c>
      <c r="CC248" s="66" t="s">
        <v>255</v>
      </c>
    </row>
    <row r="249" ht="15.75" customHeight="1">
      <c r="A249" s="91">
        <v>2022.0</v>
      </c>
      <c r="B249" s="64" t="s">
        <v>503</v>
      </c>
      <c r="C249" s="64" t="s">
        <v>592</v>
      </c>
      <c r="D249" s="64"/>
      <c r="E249" s="64" t="s">
        <v>616</v>
      </c>
      <c r="F249" s="64" t="s">
        <v>506</v>
      </c>
      <c r="G249" s="64" t="s">
        <v>617</v>
      </c>
      <c r="H249" s="64" t="s">
        <v>618</v>
      </c>
      <c r="I249" s="64" t="s">
        <v>2064</v>
      </c>
      <c r="J249" s="64" t="s">
        <v>2065</v>
      </c>
      <c r="K249" s="64" t="s">
        <v>246</v>
      </c>
      <c r="L249" s="64"/>
      <c r="M249" s="64" t="s">
        <v>2066</v>
      </c>
      <c r="N249" s="64" t="s">
        <v>2067</v>
      </c>
      <c r="O249" s="64" t="s">
        <v>486</v>
      </c>
      <c r="P249" s="70">
        <v>47.0</v>
      </c>
      <c r="Q249" s="64"/>
      <c r="R249" s="64"/>
      <c r="S249" s="64" t="s">
        <v>2068</v>
      </c>
      <c r="T249" s="71" t="s">
        <v>2069</v>
      </c>
      <c r="U249" s="64" t="s">
        <v>174</v>
      </c>
      <c r="V249" s="71" t="s">
        <v>2070</v>
      </c>
      <c r="W249" s="64" t="s">
        <v>174</v>
      </c>
      <c r="X249" s="70">
        <v>34.0</v>
      </c>
      <c r="Y249" s="70">
        <v>55.0</v>
      </c>
      <c r="Z249" s="70">
        <f t="shared" si="347"/>
        <v>21</v>
      </c>
      <c r="AA249" s="72">
        <f t="shared" si="359"/>
        <v>0.6176470588</v>
      </c>
      <c r="AB249" s="70">
        <v>59.0</v>
      </c>
      <c r="AC249" s="70">
        <v>82.0</v>
      </c>
      <c r="AD249" s="70">
        <f t="shared" si="349"/>
        <v>23</v>
      </c>
      <c r="AE249" s="72">
        <f t="shared" si="360"/>
        <v>0.3898305085</v>
      </c>
      <c r="AF249" s="70">
        <v>94.0</v>
      </c>
      <c r="AG249" s="70">
        <v>99.0</v>
      </c>
      <c r="AH249" s="70">
        <f t="shared" si="351"/>
        <v>5</v>
      </c>
      <c r="AI249" s="72">
        <f t="shared" si="352"/>
        <v>0.05319148936</v>
      </c>
      <c r="AJ249" s="70">
        <v>43.0</v>
      </c>
      <c r="AK249" s="70">
        <v>64.0</v>
      </c>
      <c r="AL249" s="70">
        <f t="shared" si="353"/>
        <v>21</v>
      </c>
      <c r="AM249" s="72">
        <f t="shared" si="354"/>
        <v>0.488372093</v>
      </c>
      <c r="AN249" s="70">
        <v>94.0</v>
      </c>
      <c r="AO249" s="70">
        <v>98.0</v>
      </c>
      <c r="AP249" s="70">
        <f t="shared" si="355"/>
        <v>4</v>
      </c>
      <c r="AQ249" s="72">
        <f t="shared" si="356"/>
        <v>0.04255319149</v>
      </c>
      <c r="AR249" s="70">
        <v>95.0</v>
      </c>
      <c r="AS249" s="70">
        <v>97.0</v>
      </c>
      <c r="AT249" s="70">
        <f t="shared" si="357"/>
        <v>2</v>
      </c>
      <c r="AU249" s="72">
        <f t="shared" si="358"/>
        <v>0.02105263158</v>
      </c>
      <c r="AV249" s="70"/>
      <c r="AW249" s="70"/>
      <c r="AX249" s="70"/>
      <c r="AY249" s="70"/>
      <c r="AZ249" s="70"/>
      <c r="BA249" s="70"/>
      <c r="BB249" s="70"/>
      <c r="BC249" s="70"/>
      <c r="BD249" s="70"/>
      <c r="BE249" s="70">
        <v>1.19</v>
      </c>
      <c r="BF249" s="72">
        <v>0.94</v>
      </c>
      <c r="BG249" s="70">
        <v>5.01</v>
      </c>
      <c r="BH249" s="70">
        <v>1.9</v>
      </c>
      <c r="BI249" s="72">
        <v>0.86</v>
      </c>
      <c r="BJ249" s="70">
        <v>3.34</v>
      </c>
      <c r="BK249" s="92">
        <f>(BL249*100)/(100+48)</f>
        <v>2.013513514</v>
      </c>
      <c r="BL249" s="70">
        <v>2.98</v>
      </c>
      <c r="BM249" s="72">
        <v>0.48</v>
      </c>
      <c r="BN249" s="64">
        <f t="shared" si="333"/>
        <v>140.06</v>
      </c>
      <c r="BO249" s="64"/>
      <c r="BP249" s="64"/>
      <c r="BQ249" s="64"/>
      <c r="BR249" s="64"/>
      <c r="BS249" s="64" t="s">
        <v>268</v>
      </c>
      <c r="BT249" s="70">
        <v>5.0</v>
      </c>
      <c r="BU249" s="70">
        <v>5.0</v>
      </c>
      <c r="BV249" s="64" t="s">
        <v>253</v>
      </c>
      <c r="BW249" s="65"/>
      <c r="BX249" s="64"/>
      <c r="BY249" s="64" t="s">
        <v>269</v>
      </c>
      <c r="BZ249" s="64" t="s">
        <v>2071</v>
      </c>
      <c r="CA249" s="64" t="s">
        <v>2072</v>
      </c>
      <c r="CB249" s="66" t="s">
        <v>271</v>
      </c>
      <c r="CC249" s="66" t="s">
        <v>255</v>
      </c>
    </row>
    <row r="250" ht="15.75" customHeight="1">
      <c r="A250" s="91">
        <v>2022.0</v>
      </c>
      <c r="B250" s="64" t="s">
        <v>503</v>
      </c>
      <c r="C250" s="64" t="s">
        <v>592</v>
      </c>
      <c r="D250" s="64"/>
      <c r="E250" s="64" t="s">
        <v>687</v>
      </c>
      <c r="F250" s="64" t="s">
        <v>688</v>
      </c>
      <c r="G250" s="64" t="s">
        <v>689</v>
      </c>
      <c r="H250" s="64" t="s">
        <v>690</v>
      </c>
      <c r="I250" s="64" t="s">
        <v>690</v>
      </c>
      <c r="J250" s="64" t="s">
        <v>2073</v>
      </c>
      <c r="K250" s="64" t="s">
        <v>246</v>
      </c>
      <c r="L250" s="64"/>
      <c r="M250" s="64" t="s">
        <v>2074</v>
      </c>
      <c r="N250" s="64" t="s">
        <v>248</v>
      </c>
      <c r="O250" s="64" t="s">
        <v>486</v>
      </c>
      <c r="P250" s="70">
        <v>18.0</v>
      </c>
      <c r="Q250" s="64"/>
      <c r="R250" s="64"/>
      <c r="S250" s="64" t="s">
        <v>1653</v>
      </c>
      <c r="T250" s="71" t="s">
        <v>2075</v>
      </c>
      <c r="U250" s="64" t="s">
        <v>174</v>
      </c>
      <c r="V250" s="71" t="s">
        <v>2076</v>
      </c>
      <c r="W250" s="64" t="s">
        <v>174</v>
      </c>
      <c r="X250" s="70">
        <v>32.0</v>
      </c>
      <c r="Y250" s="70">
        <v>53.0</v>
      </c>
      <c r="Z250" s="70">
        <f t="shared" si="347"/>
        <v>21</v>
      </c>
      <c r="AA250" s="72">
        <f t="shared" si="359"/>
        <v>0.65625</v>
      </c>
      <c r="AB250" s="70">
        <v>84.0</v>
      </c>
      <c r="AC250" s="70">
        <v>86.0</v>
      </c>
      <c r="AD250" s="70">
        <f t="shared" si="349"/>
        <v>2</v>
      </c>
      <c r="AE250" s="72">
        <f t="shared" si="360"/>
        <v>0.02380952381</v>
      </c>
      <c r="AF250" s="70">
        <v>93.0</v>
      </c>
      <c r="AG250" s="70">
        <v>100.0</v>
      </c>
      <c r="AH250" s="70">
        <f t="shared" si="351"/>
        <v>7</v>
      </c>
      <c r="AI250" s="72">
        <f t="shared" si="352"/>
        <v>0.0752688172</v>
      </c>
      <c r="AJ250" s="70">
        <v>41.0</v>
      </c>
      <c r="AK250" s="70">
        <v>64.0</v>
      </c>
      <c r="AL250" s="70">
        <f t="shared" si="353"/>
        <v>23</v>
      </c>
      <c r="AM250" s="72">
        <f t="shared" si="354"/>
        <v>0.5609756098</v>
      </c>
      <c r="AN250" s="70">
        <v>87.0</v>
      </c>
      <c r="AO250" s="70">
        <v>96.0</v>
      </c>
      <c r="AP250" s="70">
        <f t="shared" si="355"/>
        <v>9</v>
      </c>
      <c r="AQ250" s="72">
        <f t="shared" si="356"/>
        <v>0.1034482759</v>
      </c>
      <c r="AR250" s="70">
        <v>84.0</v>
      </c>
      <c r="AS250" s="70">
        <v>86.0</v>
      </c>
      <c r="AT250" s="70">
        <f t="shared" si="357"/>
        <v>2</v>
      </c>
      <c r="AU250" s="72">
        <f t="shared" si="358"/>
        <v>0.02380952381</v>
      </c>
      <c r="AV250" s="70"/>
      <c r="AW250" s="70"/>
      <c r="AX250" s="70"/>
      <c r="AY250" s="70"/>
      <c r="AZ250" s="70"/>
      <c r="BA250" s="70"/>
      <c r="BB250" s="70"/>
      <c r="BC250" s="70"/>
      <c r="BD250" s="70"/>
      <c r="BE250" s="70">
        <v>1.57</v>
      </c>
      <c r="BF250" s="72">
        <v>0.93</v>
      </c>
      <c r="BG250" s="70">
        <v>5.29</v>
      </c>
      <c r="BH250" s="70">
        <v>2.42</v>
      </c>
      <c r="BI250" s="72">
        <v>0.85</v>
      </c>
      <c r="BJ250" s="70">
        <v>2.98</v>
      </c>
      <c r="BK250" s="92">
        <f>(BL250*100)/(100+54)</f>
        <v>1.571428571</v>
      </c>
      <c r="BL250" s="70">
        <v>2.42</v>
      </c>
      <c r="BM250" s="72">
        <v>0.54</v>
      </c>
      <c r="BN250" s="64">
        <f t="shared" si="333"/>
        <v>43.56</v>
      </c>
      <c r="BO250" s="64"/>
      <c r="BP250" s="64"/>
      <c r="BQ250" s="64"/>
      <c r="BR250" s="64"/>
      <c r="BS250" s="64" t="s">
        <v>268</v>
      </c>
      <c r="BT250" s="70">
        <v>4.0</v>
      </c>
      <c r="BU250" s="70">
        <v>2.0</v>
      </c>
      <c r="BV250" s="64" t="s">
        <v>253</v>
      </c>
      <c r="BW250" s="65"/>
      <c r="BX250" s="64"/>
      <c r="BY250" s="64" t="s">
        <v>269</v>
      </c>
      <c r="BZ250" s="64" t="s">
        <v>2077</v>
      </c>
      <c r="CA250" s="64" t="s">
        <v>2078</v>
      </c>
      <c r="CB250" s="66" t="s">
        <v>271</v>
      </c>
      <c r="CC250" s="66" t="s">
        <v>255</v>
      </c>
    </row>
    <row r="251" ht="15.75" customHeight="1">
      <c r="A251" s="91">
        <v>2022.0</v>
      </c>
      <c r="B251" s="64" t="s">
        <v>911</v>
      </c>
      <c r="C251" s="64" t="s">
        <v>958</v>
      </c>
      <c r="D251" s="70" t="s">
        <v>913</v>
      </c>
      <c r="E251" s="64" t="s">
        <v>959</v>
      </c>
      <c r="F251" s="64" t="s">
        <v>259</v>
      </c>
      <c r="G251" s="64" t="s">
        <v>1156</v>
      </c>
      <c r="H251" s="64" t="s">
        <v>1157</v>
      </c>
      <c r="I251" s="64" t="s">
        <v>2079</v>
      </c>
      <c r="J251" s="64" t="s">
        <v>2080</v>
      </c>
      <c r="K251" s="64" t="s">
        <v>246</v>
      </c>
      <c r="L251" s="64"/>
      <c r="M251" s="64" t="s">
        <v>2081</v>
      </c>
      <c r="N251" s="64" t="s">
        <v>679</v>
      </c>
      <c r="O251" s="64" t="s">
        <v>486</v>
      </c>
      <c r="P251" s="70">
        <v>17.0</v>
      </c>
      <c r="Q251" s="64"/>
      <c r="R251" s="64"/>
      <c r="S251" s="64" t="s">
        <v>2034</v>
      </c>
      <c r="T251" s="71" t="s">
        <v>2082</v>
      </c>
      <c r="U251" s="64" t="s">
        <v>174</v>
      </c>
      <c r="V251" s="71" t="s">
        <v>2083</v>
      </c>
      <c r="W251" s="64" t="s">
        <v>174</v>
      </c>
      <c r="X251" s="70">
        <v>59.0</v>
      </c>
      <c r="Y251" s="70">
        <v>90.0</v>
      </c>
      <c r="Z251" s="70">
        <f t="shared" si="347"/>
        <v>31</v>
      </c>
      <c r="AA251" s="72">
        <f t="shared" si="359"/>
        <v>0.5254237288</v>
      </c>
      <c r="AB251" s="70">
        <v>98.0</v>
      </c>
      <c r="AC251" s="70">
        <v>100.0</v>
      </c>
      <c r="AD251" s="70">
        <f t="shared" si="349"/>
        <v>2</v>
      </c>
      <c r="AE251" s="72">
        <f t="shared" si="360"/>
        <v>0.02040816327</v>
      </c>
      <c r="AF251" s="70">
        <v>98.0</v>
      </c>
      <c r="AG251" s="70">
        <v>100.0</v>
      </c>
      <c r="AH251" s="70">
        <f t="shared" si="351"/>
        <v>2</v>
      </c>
      <c r="AI251" s="72">
        <f t="shared" si="352"/>
        <v>0.02040816327</v>
      </c>
      <c r="AJ251" s="70">
        <v>29.0</v>
      </c>
      <c r="AK251" s="70">
        <v>53.0</v>
      </c>
      <c r="AL251" s="70">
        <f t="shared" si="353"/>
        <v>24</v>
      </c>
      <c r="AM251" s="72">
        <f t="shared" si="354"/>
        <v>0.8275862069</v>
      </c>
      <c r="AN251" s="70">
        <v>89.0</v>
      </c>
      <c r="AO251" s="70">
        <v>97.0</v>
      </c>
      <c r="AP251" s="70">
        <f t="shared" si="355"/>
        <v>8</v>
      </c>
      <c r="AQ251" s="72">
        <f t="shared" si="356"/>
        <v>0.08988764045</v>
      </c>
      <c r="AR251" s="70">
        <v>84.0</v>
      </c>
      <c r="AS251" s="70">
        <v>95.0</v>
      </c>
      <c r="AT251" s="70">
        <f t="shared" si="357"/>
        <v>11</v>
      </c>
      <c r="AU251" s="72">
        <f t="shared" si="358"/>
        <v>0.130952381</v>
      </c>
      <c r="AV251" s="70"/>
      <c r="AW251" s="70"/>
      <c r="AX251" s="70"/>
      <c r="AY251" s="70"/>
      <c r="AZ251" s="70"/>
      <c r="BA251" s="70"/>
      <c r="BB251" s="70"/>
      <c r="BC251" s="70"/>
      <c r="BD251" s="70"/>
      <c r="BE251" s="70">
        <v>0.74</v>
      </c>
      <c r="BF251" s="72">
        <v>0.96</v>
      </c>
      <c r="BG251" s="70">
        <v>8.79</v>
      </c>
      <c r="BH251" s="70">
        <v>2.41</v>
      </c>
      <c r="BI251" s="72">
        <v>0.88</v>
      </c>
      <c r="BJ251" s="70">
        <v>3.85</v>
      </c>
      <c r="BK251" s="92">
        <f>(BL251*100)/(100+34)</f>
        <v>4.335820896</v>
      </c>
      <c r="BL251" s="70">
        <v>5.81</v>
      </c>
      <c r="BM251" s="72">
        <v>0.34</v>
      </c>
      <c r="BN251" s="64">
        <f t="shared" si="333"/>
        <v>98.77</v>
      </c>
      <c r="BO251" s="64"/>
      <c r="BP251" s="64"/>
      <c r="BQ251" s="64"/>
      <c r="BR251" s="64"/>
      <c r="BS251" s="64" t="s">
        <v>760</v>
      </c>
      <c r="BT251" s="70">
        <v>5.0</v>
      </c>
      <c r="BU251" s="70">
        <v>1.0</v>
      </c>
      <c r="BV251" s="64" t="s">
        <v>1787</v>
      </c>
      <c r="BW251" s="65"/>
      <c r="BX251" s="64"/>
      <c r="BY251" s="64" t="s">
        <v>269</v>
      </c>
      <c r="BZ251" s="64" t="s">
        <v>1878</v>
      </c>
      <c r="CA251" s="64" t="s">
        <v>2084</v>
      </c>
      <c r="CB251" s="66" t="s">
        <v>271</v>
      </c>
      <c r="CC251" s="66" t="s">
        <v>255</v>
      </c>
    </row>
    <row r="252" ht="15.75" customHeight="1">
      <c r="A252" s="91">
        <v>2022.0</v>
      </c>
      <c r="B252" s="64"/>
      <c r="C252" s="64"/>
      <c r="D252" s="64"/>
      <c r="E252" s="64"/>
      <c r="F252" s="64"/>
      <c r="G252" s="64" t="s">
        <v>2085</v>
      </c>
      <c r="H252" s="64" t="s">
        <v>2085</v>
      </c>
      <c r="I252" s="64" t="s">
        <v>2086</v>
      </c>
      <c r="J252" s="64" t="s">
        <v>2087</v>
      </c>
      <c r="K252" s="64" t="s">
        <v>2088</v>
      </c>
      <c r="L252" s="64"/>
      <c r="M252" s="64"/>
      <c r="N252" s="88" t="s">
        <v>2089</v>
      </c>
      <c r="O252" s="66" t="s">
        <v>2090</v>
      </c>
      <c r="P252" s="86"/>
      <c r="Q252" s="64"/>
      <c r="R252" s="64"/>
      <c r="S252" s="64" t="s">
        <v>1073</v>
      </c>
      <c r="T252" s="99" t="s">
        <v>2091</v>
      </c>
      <c r="U252" s="64" t="s">
        <v>174</v>
      </c>
      <c r="V252" s="71" t="s">
        <v>2092</v>
      </c>
      <c r="W252" s="64" t="s">
        <v>174</v>
      </c>
      <c r="X252" s="70">
        <v>5.0</v>
      </c>
      <c r="Y252" s="70">
        <v>28.0</v>
      </c>
      <c r="Z252" s="70">
        <f t="shared" si="347"/>
        <v>23</v>
      </c>
      <c r="AA252" s="72">
        <f t="shared" si="359"/>
        <v>4.6</v>
      </c>
      <c r="AB252" s="88">
        <v>16.0</v>
      </c>
      <c r="AC252" s="89">
        <v>55.0</v>
      </c>
      <c r="AD252" s="70">
        <f t="shared" si="349"/>
        <v>39</v>
      </c>
      <c r="AE252" s="72">
        <f t="shared" si="360"/>
        <v>2.4375</v>
      </c>
      <c r="AF252" s="70">
        <v>38.0</v>
      </c>
      <c r="AG252" s="70">
        <v>68.0</v>
      </c>
      <c r="AH252" s="70">
        <f t="shared" si="351"/>
        <v>30</v>
      </c>
      <c r="AI252" s="72">
        <f t="shared" si="352"/>
        <v>0.7894736842</v>
      </c>
      <c r="AJ252" s="70">
        <v>27.0</v>
      </c>
      <c r="AK252" s="70">
        <v>73.0</v>
      </c>
      <c r="AL252" s="70">
        <f t="shared" si="353"/>
        <v>46</v>
      </c>
      <c r="AM252" s="72">
        <f t="shared" si="354"/>
        <v>1.703703704</v>
      </c>
      <c r="AN252" s="70"/>
      <c r="AO252" s="70"/>
      <c r="AP252" s="70"/>
      <c r="AQ252" s="72"/>
      <c r="AR252" s="70">
        <v>32.0</v>
      </c>
      <c r="AS252" s="70">
        <v>56.0</v>
      </c>
      <c r="AT252" s="70">
        <f t="shared" si="357"/>
        <v>24</v>
      </c>
      <c r="AU252" s="72">
        <f t="shared" si="358"/>
        <v>0.75</v>
      </c>
      <c r="AV252" s="70"/>
      <c r="AW252" s="70"/>
      <c r="AX252" s="70"/>
      <c r="AY252" s="70"/>
      <c r="AZ252" s="70"/>
      <c r="BA252" s="70"/>
      <c r="BB252" s="70"/>
      <c r="BC252" s="70"/>
      <c r="BD252" s="70"/>
      <c r="BE252" s="70"/>
      <c r="BF252" s="72"/>
      <c r="BG252" s="70"/>
      <c r="BH252" s="70"/>
      <c r="BI252" s="72">
        <v>0.98</v>
      </c>
      <c r="BJ252" s="70">
        <v>3.96</v>
      </c>
      <c r="BK252" s="92"/>
      <c r="BL252" s="70"/>
      <c r="BM252" s="72"/>
      <c r="BN252" s="64"/>
      <c r="BO252" s="64"/>
      <c r="BP252" s="64"/>
      <c r="BQ252" s="64"/>
      <c r="BR252" s="64"/>
      <c r="BS252" s="64" t="s">
        <v>268</v>
      </c>
      <c r="BT252" s="70">
        <v>0.0</v>
      </c>
      <c r="BU252" s="70">
        <v>1.0</v>
      </c>
      <c r="BV252" s="64" t="s">
        <v>2093</v>
      </c>
      <c r="BW252" s="65"/>
      <c r="BX252" s="64" t="s">
        <v>2094</v>
      </c>
      <c r="BY252" s="64" t="s">
        <v>428</v>
      </c>
      <c r="BZ252" s="64" t="s">
        <v>429</v>
      </c>
      <c r="CA252" s="66" t="s">
        <v>430</v>
      </c>
      <c r="CB252" s="66" t="s">
        <v>271</v>
      </c>
      <c r="CC252" s="66" t="s">
        <v>255</v>
      </c>
    </row>
    <row r="253" ht="15.75" customHeight="1">
      <c r="A253" s="91">
        <v>2022.0</v>
      </c>
      <c r="B253" s="64"/>
      <c r="C253" s="64"/>
      <c r="D253" s="64"/>
      <c r="E253" s="64"/>
      <c r="F253" s="64"/>
      <c r="G253" s="64" t="s">
        <v>2085</v>
      </c>
      <c r="H253" s="64" t="s">
        <v>2085</v>
      </c>
      <c r="I253" s="88" t="s">
        <v>2095</v>
      </c>
      <c r="J253" s="66" t="s">
        <v>2096</v>
      </c>
      <c r="K253" s="64" t="s">
        <v>2088</v>
      </c>
      <c r="L253" s="64"/>
      <c r="M253" s="64"/>
      <c r="N253" s="88" t="s">
        <v>2089</v>
      </c>
      <c r="O253" s="85" t="s">
        <v>2090</v>
      </c>
      <c r="P253" s="64"/>
      <c r="Q253" s="64"/>
      <c r="R253" s="64"/>
      <c r="S253" s="64" t="s">
        <v>1073</v>
      </c>
      <c r="T253" s="99" t="s">
        <v>2091</v>
      </c>
      <c r="U253" s="100" t="s">
        <v>174</v>
      </c>
      <c r="V253" s="101" t="s">
        <v>2097</v>
      </c>
      <c r="W253" s="102" t="s">
        <v>174</v>
      </c>
      <c r="X253" s="70">
        <v>12.0</v>
      </c>
      <c r="Y253" s="70">
        <v>51.0</v>
      </c>
      <c r="Z253" s="70">
        <f t="shared" si="347"/>
        <v>39</v>
      </c>
      <c r="AA253" s="72">
        <f t="shared" si="359"/>
        <v>3.25</v>
      </c>
      <c r="AB253" s="88">
        <v>39.0</v>
      </c>
      <c r="AC253" s="89">
        <v>57.0</v>
      </c>
      <c r="AD253" s="70">
        <f t="shared" si="349"/>
        <v>18</v>
      </c>
      <c r="AE253" s="72">
        <f t="shared" si="360"/>
        <v>0.4615384615</v>
      </c>
      <c r="AF253" s="70">
        <v>48.0</v>
      </c>
      <c r="AG253" s="70">
        <v>62.0</v>
      </c>
      <c r="AH253" s="70">
        <f t="shared" si="351"/>
        <v>14</v>
      </c>
      <c r="AI253" s="72">
        <f t="shared" si="352"/>
        <v>0.2916666667</v>
      </c>
      <c r="AJ253" s="88">
        <v>23.0</v>
      </c>
      <c r="AK253" s="89">
        <v>56.0</v>
      </c>
      <c r="AL253" s="70">
        <f t="shared" si="353"/>
        <v>33</v>
      </c>
      <c r="AM253" s="72">
        <f t="shared" si="354"/>
        <v>1.434782609</v>
      </c>
      <c r="AN253" s="70"/>
      <c r="AO253" s="70"/>
      <c r="AP253" s="70"/>
      <c r="AQ253" s="72"/>
      <c r="AR253" s="88">
        <v>40.0</v>
      </c>
      <c r="AS253" s="89">
        <v>51.0</v>
      </c>
      <c r="AT253" s="70">
        <f t="shared" si="357"/>
        <v>11</v>
      </c>
      <c r="AU253" s="72">
        <f t="shared" si="358"/>
        <v>0.275</v>
      </c>
      <c r="AV253" s="70"/>
      <c r="AW253" s="70"/>
      <c r="AX253" s="70"/>
      <c r="AY253" s="70"/>
      <c r="AZ253" s="70"/>
      <c r="BA253" s="70"/>
      <c r="BB253" s="70"/>
      <c r="BC253" s="70"/>
      <c r="BD253" s="70"/>
      <c r="BE253" s="70"/>
      <c r="BF253" s="72"/>
      <c r="BG253" s="70"/>
      <c r="BH253" s="70"/>
      <c r="BI253" s="103">
        <v>0.98</v>
      </c>
      <c r="BJ253" s="89">
        <v>3.96</v>
      </c>
      <c r="BK253" s="92"/>
      <c r="BL253" s="70"/>
      <c r="BM253" s="72"/>
      <c r="BN253" s="64"/>
      <c r="BO253" s="64"/>
      <c r="BP253" s="64"/>
      <c r="BQ253" s="64"/>
      <c r="BR253" s="64"/>
      <c r="BS253" s="64" t="s">
        <v>268</v>
      </c>
      <c r="BT253" s="70">
        <v>0.0</v>
      </c>
      <c r="BU253" s="70">
        <v>1.0</v>
      </c>
      <c r="BV253" s="64" t="s">
        <v>2093</v>
      </c>
      <c r="BW253" s="65"/>
      <c r="BX253" s="64" t="s">
        <v>2098</v>
      </c>
      <c r="BY253" s="64" t="s">
        <v>428</v>
      </c>
      <c r="BZ253" s="64" t="s">
        <v>429</v>
      </c>
      <c r="CA253" s="66" t="s">
        <v>430</v>
      </c>
      <c r="CB253" s="66" t="s">
        <v>271</v>
      </c>
      <c r="CC253" s="66" t="s">
        <v>255</v>
      </c>
    </row>
    <row r="254" ht="15.75" customHeight="1">
      <c r="A254" s="85">
        <v>2023.0</v>
      </c>
      <c r="B254" s="64" t="s">
        <v>503</v>
      </c>
      <c r="C254" s="64" t="s">
        <v>504</v>
      </c>
      <c r="D254" s="64"/>
      <c r="E254" s="64" t="s">
        <v>505</v>
      </c>
      <c r="F254" s="64" t="s">
        <v>506</v>
      </c>
      <c r="G254" s="64" t="s">
        <v>561</v>
      </c>
      <c r="H254" s="64" t="s">
        <v>562</v>
      </c>
      <c r="I254" s="64" t="s">
        <v>2099</v>
      </c>
      <c r="J254" s="64" t="s">
        <v>2100</v>
      </c>
      <c r="K254" s="64" t="s">
        <v>246</v>
      </c>
      <c r="L254" s="64"/>
      <c r="M254" s="64" t="s">
        <v>2100</v>
      </c>
      <c r="N254" s="64" t="s">
        <v>511</v>
      </c>
      <c r="O254" s="64" t="s">
        <v>249</v>
      </c>
      <c r="P254" s="64">
        <v>54.0</v>
      </c>
      <c r="Q254" s="64"/>
      <c r="R254" s="64"/>
      <c r="S254" s="64" t="s">
        <v>1536</v>
      </c>
      <c r="T254" s="104" t="s">
        <v>2101</v>
      </c>
      <c r="U254" s="105" t="s">
        <v>174</v>
      </c>
      <c r="V254" s="106" t="s">
        <v>2102</v>
      </c>
      <c r="W254" s="107" t="s">
        <v>174</v>
      </c>
      <c r="X254" s="64">
        <v>1.0</v>
      </c>
      <c r="Y254" s="64">
        <v>3.0</v>
      </c>
      <c r="Z254" s="64">
        <f t="shared" si="347"/>
        <v>2</v>
      </c>
      <c r="AA254" s="72">
        <f t="shared" si="359"/>
        <v>2</v>
      </c>
      <c r="AB254" s="64">
        <v>3.0</v>
      </c>
      <c r="AC254" s="64">
        <v>5.0</v>
      </c>
      <c r="AD254" s="64">
        <f t="shared" si="349"/>
        <v>2</v>
      </c>
      <c r="AE254" s="72">
        <f t="shared" si="360"/>
        <v>0.6666666667</v>
      </c>
      <c r="AF254" s="64">
        <v>46.0</v>
      </c>
      <c r="AG254" s="64">
        <v>64.0</v>
      </c>
      <c r="AH254" s="64">
        <f t="shared" si="351"/>
        <v>18</v>
      </c>
      <c r="AI254" s="72">
        <f t="shared" si="352"/>
        <v>0.3913043478</v>
      </c>
      <c r="AJ254" s="64">
        <v>13.0</v>
      </c>
      <c r="AK254" s="64">
        <v>27.0</v>
      </c>
      <c r="AL254" s="64">
        <f t="shared" si="353"/>
        <v>14</v>
      </c>
      <c r="AM254" s="72">
        <f t="shared" si="354"/>
        <v>1.076923077</v>
      </c>
      <c r="AN254" s="64">
        <v>43.0</v>
      </c>
      <c r="AO254" s="64">
        <v>55.0</v>
      </c>
      <c r="AP254" s="64">
        <f t="shared" ref="AP254:AP282" si="361">AO254-AN254</f>
        <v>12</v>
      </c>
      <c r="AQ254" s="72">
        <f t="shared" ref="AQ254:AQ282" si="362">(AO254-AN254)/AN254</f>
        <v>0.2790697674</v>
      </c>
      <c r="AR254" s="64">
        <v>42.0</v>
      </c>
      <c r="AS254" s="64">
        <v>57.0</v>
      </c>
      <c r="AT254" s="64">
        <f t="shared" si="357"/>
        <v>15</v>
      </c>
      <c r="AU254" s="72">
        <f t="shared" si="358"/>
        <v>0.3571428571</v>
      </c>
      <c r="AV254" s="64"/>
      <c r="AW254" s="64"/>
      <c r="AX254" s="64"/>
      <c r="AY254" s="64"/>
      <c r="AZ254" s="64"/>
      <c r="BA254" s="64"/>
      <c r="BB254" s="64"/>
      <c r="BC254" s="64"/>
      <c r="BD254" s="64"/>
      <c r="BE254" s="64">
        <v>0.69</v>
      </c>
      <c r="BF254" s="108">
        <v>0.96</v>
      </c>
      <c r="BG254" s="64">
        <v>5.51</v>
      </c>
      <c r="BH254" s="64">
        <v>1.71</v>
      </c>
      <c r="BI254" s="108">
        <v>0.89</v>
      </c>
      <c r="BJ254" s="64">
        <v>3.45</v>
      </c>
      <c r="BK254" s="109">
        <f>(BL254*100)/(100+17)</f>
        <v>1.957264957</v>
      </c>
      <c r="BL254" s="64">
        <v>2.29</v>
      </c>
      <c r="BM254" s="108">
        <v>0.17</v>
      </c>
      <c r="BN254" s="64">
        <f t="shared" ref="BN254:BN282" si="363">P254*BL254</f>
        <v>123.66</v>
      </c>
      <c r="BO254" s="64"/>
      <c r="BP254" s="64"/>
      <c r="BQ254" s="64"/>
      <c r="BR254" s="64"/>
      <c r="BS254" s="64" t="s">
        <v>268</v>
      </c>
      <c r="BT254" s="64">
        <v>1.0</v>
      </c>
      <c r="BU254" s="64">
        <v>4.0</v>
      </c>
      <c r="BV254" s="64" t="s">
        <v>473</v>
      </c>
      <c r="BW254" s="65"/>
      <c r="BX254" s="64"/>
      <c r="BY254" s="64" t="s">
        <v>269</v>
      </c>
      <c r="BZ254" s="64" t="s">
        <v>2103</v>
      </c>
      <c r="CA254" s="66" t="s">
        <v>2104</v>
      </c>
      <c r="CB254" s="64" t="s">
        <v>271</v>
      </c>
      <c r="CC254" s="66" t="s">
        <v>255</v>
      </c>
    </row>
    <row r="255" ht="15.75" customHeight="1">
      <c r="A255" s="85">
        <v>2023.0</v>
      </c>
      <c r="B255" s="64" t="s">
        <v>239</v>
      </c>
      <c r="C255" s="64" t="s">
        <v>339</v>
      </c>
      <c r="D255" s="64"/>
      <c r="E255" s="64" t="s">
        <v>340</v>
      </c>
      <c r="F255" s="64" t="s">
        <v>295</v>
      </c>
      <c r="G255" s="64" t="s">
        <v>458</v>
      </c>
      <c r="H255" s="64" t="s">
        <v>387</v>
      </c>
      <c r="I255" s="64" t="s">
        <v>387</v>
      </c>
      <c r="J255" s="64" t="s">
        <v>2105</v>
      </c>
      <c r="K255" s="64" t="s">
        <v>246</v>
      </c>
      <c r="L255" s="64"/>
      <c r="M255" s="64" t="s">
        <v>2106</v>
      </c>
      <c r="N255" s="64" t="s">
        <v>300</v>
      </c>
      <c r="O255" s="64" t="s">
        <v>313</v>
      </c>
      <c r="P255" s="64">
        <v>54.0</v>
      </c>
      <c r="Q255" s="64"/>
      <c r="R255" s="64"/>
      <c r="S255" s="64" t="s">
        <v>2107</v>
      </c>
      <c r="T255" s="104" t="s">
        <v>2108</v>
      </c>
      <c r="U255" s="64" t="s">
        <v>158</v>
      </c>
      <c r="V255" s="110" t="s">
        <v>2109</v>
      </c>
      <c r="W255" s="71" t="s">
        <v>174</v>
      </c>
      <c r="X255" s="64">
        <v>39.0</v>
      </c>
      <c r="Y255" s="64">
        <v>78.0</v>
      </c>
      <c r="Z255" s="64">
        <f t="shared" si="347"/>
        <v>39</v>
      </c>
      <c r="AA255" s="72">
        <f t="shared" si="359"/>
        <v>1</v>
      </c>
      <c r="AB255" s="64">
        <v>79.0</v>
      </c>
      <c r="AC255" s="64">
        <v>98.0</v>
      </c>
      <c r="AD255" s="64">
        <f t="shared" si="349"/>
        <v>19</v>
      </c>
      <c r="AE255" s="72">
        <f t="shared" si="360"/>
        <v>0.2405063291</v>
      </c>
      <c r="AF255" s="64">
        <v>88.0</v>
      </c>
      <c r="AG255" s="64">
        <v>100.0</v>
      </c>
      <c r="AH255" s="64">
        <f t="shared" si="351"/>
        <v>12</v>
      </c>
      <c r="AI255" s="72">
        <f t="shared" si="352"/>
        <v>0.1363636364</v>
      </c>
      <c r="AJ255" s="64">
        <v>53.0</v>
      </c>
      <c r="AK255" s="64">
        <v>70.0</v>
      </c>
      <c r="AL255" s="64">
        <f t="shared" si="353"/>
        <v>17</v>
      </c>
      <c r="AM255" s="72">
        <f t="shared" si="354"/>
        <v>0.320754717</v>
      </c>
      <c r="AN255" s="64">
        <v>80.0</v>
      </c>
      <c r="AO255" s="64">
        <v>93.0</v>
      </c>
      <c r="AP255" s="64">
        <f t="shared" si="361"/>
        <v>13</v>
      </c>
      <c r="AQ255" s="72">
        <f t="shared" si="362"/>
        <v>0.1625</v>
      </c>
      <c r="AR255" s="64">
        <v>76.0</v>
      </c>
      <c r="AS255" s="64">
        <v>87.0</v>
      </c>
      <c r="AT255" s="64">
        <f t="shared" si="357"/>
        <v>11</v>
      </c>
      <c r="AU255" s="72">
        <f t="shared" si="358"/>
        <v>0.1447368421</v>
      </c>
      <c r="AV255" s="64"/>
      <c r="AW255" s="64"/>
      <c r="AX255" s="64"/>
      <c r="AY255" s="64"/>
      <c r="AZ255" s="64"/>
      <c r="BA255" s="64"/>
      <c r="BB255" s="64"/>
      <c r="BC255" s="64"/>
      <c r="BD255" s="64"/>
      <c r="BE255" s="64">
        <v>1.6</v>
      </c>
      <c r="BF255" s="108">
        <v>0.97</v>
      </c>
      <c r="BG255" s="64">
        <v>3.74</v>
      </c>
      <c r="BH255" s="64"/>
      <c r="BI255" s="108"/>
      <c r="BJ255" s="64"/>
      <c r="BK255" s="109">
        <f>(BL255*100)/(100+20)</f>
        <v>2.616666667</v>
      </c>
      <c r="BL255" s="64">
        <v>3.14</v>
      </c>
      <c r="BM255" s="108">
        <v>0.2</v>
      </c>
      <c r="BN255" s="64">
        <f t="shared" si="363"/>
        <v>169.56</v>
      </c>
      <c r="BO255" s="64"/>
      <c r="BP255" s="64"/>
      <c r="BQ255" s="64"/>
      <c r="BR255" s="64"/>
      <c r="BS255" s="64" t="s">
        <v>317</v>
      </c>
      <c r="BT255" s="64">
        <v>2.0</v>
      </c>
      <c r="BU255" s="64">
        <v>0.0</v>
      </c>
      <c r="BV255" s="64" t="s">
        <v>2110</v>
      </c>
      <c r="BW255" s="65"/>
      <c r="BX255" s="64" t="s">
        <v>2111</v>
      </c>
      <c r="BY255" s="64" t="s">
        <v>269</v>
      </c>
      <c r="BZ255" s="64" t="s">
        <v>1170</v>
      </c>
      <c r="CA255" s="66" t="s">
        <v>2112</v>
      </c>
      <c r="CB255" s="64" t="s">
        <v>271</v>
      </c>
      <c r="CC255" s="66" t="s">
        <v>255</v>
      </c>
    </row>
    <row r="256" ht="15.75" customHeight="1">
      <c r="A256" s="85">
        <v>2023.0</v>
      </c>
      <c r="B256" s="64" t="s">
        <v>1560</v>
      </c>
      <c r="C256" s="64" t="s">
        <v>2113</v>
      </c>
      <c r="D256" s="64"/>
      <c r="E256" s="64" t="s">
        <v>2114</v>
      </c>
      <c r="F256" s="64" t="s">
        <v>2115</v>
      </c>
      <c r="G256" s="64" t="s">
        <v>2116</v>
      </c>
      <c r="H256" s="64" t="s">
        <v>2117</v>
      </c>
      <c r="I256" s="64" t="s">
        <v>2118</v>
      </c>
      <c r="J256" s="64" t="s">
        <v>2119</v>
      </c>
      <c r="K256" s="64" t="s">
        <v>246</v>
      </c>
      <c r="L256" s="64"/>
      <c r="M256" s="64" t="s">
        <v>2120</v>
      </c>
      <c r="N256" s="64" t="s">
        <v>2121</v>
      </c>
      <c r="O256" s="64" t="s">
        <v>249</v>
      </c>
      <c r="P256" s="64">
        <v>18.0</v>
      </c>
      <c r="Q256" s="64"/>
      <c r="R256" s="64"/>
      <c r="S256" s="64" t="s">
        <v>1714</v>
      </c>
      <c r="T256" s="104"/>
      <c r="U256" s="104"/>
      <c r="V256" s="110" t="s">
        <v>2122</v>
      </c>
      <c r="W256" s="71" t="s">
        <v>158</v>
      </c>
      <c r="X256" s="64">
        <v>11.0</v>
      </c>
      <c r="Y256" s="64">
        <v>54.0</v>
      </c>
      <c r="Z256" s="64">
        <f t="shared" si="347"/>
        <v>43</v>
      </c>
      <c r="AA256" s="72">
        <f t="shared" si="359"/>
        <v>3.909090909</v>
      </c>
      <c r="AB256" s="64">
        <v>50.0</v>
      </c>
      <c r="AC256" s="64">
        <v>83.0</v>
      </c>
      <c r="AD256" s="64">
        <f t="shared" si="349"/>
        <v>33</v>
      </c>
      <c r="AE256" s="72">
        <f t="shared" si="360"/>
        <v>0.66</v>
      </c>
      <c r="AF256" s="64">
        <v>87.0</v>
      </c>
      <c r="AG256" s="64">
        <v>100.0</v>
      </c>
      <c r="AH256" s="64">
        <f t="shared" si="351"/>
        <v>13</v>
      </c>
      <c r="AI256" s="72">
        <f t="shared" si="352"/>
        <v>0.1494252874</v>
      </c>
      <c r="AJ256" s="64">
        <v>39.0</v>
      </c>
      <c r="AK256" s="64">
        <v>58.0</v>
      </c>
      <c r="AL256" s="64">
        <f t="shared" si="353"/>
        <v>19</v>
      </c>
      <c r="AM256" s="72">
        <f t="shared" si="354"/>
        <v>0.4871794872</v>
      </c>
      <c r="AN256" s="64">
        <v>78.0</v>
      </c>
      <c r="AO256" s="64">
        <v>98.0</v>
      </c>
      <c r="AP256" s="64">
        <f t="shared" si="361"/>
        <v>20</v>
      </c>
      <c r="AQ256" s="72">
        <f t="shared" si="362"/>
        <v>0.2564102564</v>
      </c>
      <c r="AR256" s="64">
        <v>67.0</v>
      </c>
      <c r="AS256" s="64">
        <v>82.0</v>
      </c>
      <c r="AT256" s="64">
        <f t="shared" si="357"/>
        <v>15</v>
      </c>
      <c r="AU256" s="72">
        <f t="shared" si="358"/>
        <v>0.223880597</v>
      </c>
      <c r="AV256" s="64"/>
      <c r="AW256" s="64"/>
      <c r="AX256" s="64"/>
      <c r="AY256" s="64"/>
      <c r="AZ256" s="64"/>
      <c r="BA256" s="64"/>
      <c r="BB256" s="64"/>
      <c r="BC256" s="64"/>
      <c r="BD256" s="64"/>
      <c r="BE256" s="64">
        <v>0.73</v>
      </c>
      <c r="BF256" s="108">
        <v>0.93</v>
      </c>
      <c r="BG256" s="64">
        <v>5.0</v>
      </c>
      <c r="BH256" s="64">
        <v>1.41</v>
      </c>
      <c r="BI256" s="108">
        <v>0.85</v>
      </c>
      <c r="BJ256" s="64">
        <v>3.33</v>
      </c>
      <c r="BK256" s="109">
        <f>(BL256*100)/(100+21)</f>
        <v>2.487603306</v>
      </c>
      <c r="BL256" s="64">
        <v>3.01</v>
      </c>
      <c r="BM256" s="108">
        <v>0.21</v>
      </c>
      <c r="BN256" s="64">
        <f t="shared" si="363"/>
        <v>54.18</v>
      </c>
      <c r="BO256" s="64"/>
      <c r="BP256" s="64"/>
      <c r="BQ256" s="64"/>
      <c r="BR256" s="64"/>
      <c r="BS256" s="64" t="s">
        <v>317</v>
      </c>
      <c r="BT256" s="64">
        <v>1.0</v>
      </c>
      <c r="BU256" s="64">
        <v>6.0</v>
      </c>
      <c r="BV256" s="111" t="s">
        <v>253</v>
      </c>
      <c r="BW256" s="65"/>
      <c r="BX256" s="64"/>
      <c r="BY256" s="64" t="s">
        <v>428</v>
      </c>
      <c r="BZ256" s="64" t="s">
        <v>2123</v>
      </c>
      <c r="CA256" s="66" t="s">
        <v>2124</v>
      </c>
      <c r="CB256" s="64" t="s">
        <v>271</v>
      </c>
      <c r="CC256" s="66" t="s">
        <v>255</v>
      </c>
    </row>
    <row r="257" ht="15.75" customHeight="1">
      <c r="A257" s="85">
        <v>2023.0</v>
      </c>
      <c r="B257" s="64" t="s">
        <v>911</v>
      </c>
      <c r="C257" s="64" t="s">
        <v>958</v>
      </c>
      <c r="D257" s="70" t="s">
        <v>913</v>
      </c>
      <c r="E257" s="64" t="s">
        <v>959</v>
      </c>
      <c r="F257" s="64" t="s">
        <v>259</v>
      </c>
      <c r="G257" s="64" t="s">
        <v>1156</v>
      </c>
      <c r="H257" s="64" t="s">
        <v>1157</v>
      </c>
      <c r="I257" s="64" t="s">
        <v>2125</v>
      </c>
      <c r="J257" s="64" t="s">
        <v>2126</v>
      </c>
      <c r="K257" s="64" t="s">
        <v>246</v>
      </c>
      <c r="L257" s="64"/>
      <c r="M257" s="64" t="s">
        <v>2127</v>
      </c>
      <c r="N257" s="64" t="s">
        <v>679</v>
      </c>
      <c r="O257" s="64" t="s">
        <v>249</v>
      </c>
      <c r="P257" s="64">
        <v>31.0</v>
      </c>
      <c r="Q257" s="64"/>
      <c r="R257" s="64"/>
      <c r="S257" s="64" t="s">
        <v>2128</v>
      </c>
      <c r="T257" s="76" t="s">
        <v>2129</v>
      </c>
      <c r="U257" s="71" t="s">
        <v>174</v>
      </c>
      <c r="V257" s="112" t="s">
        <v>2130</v>
      </c>
      <c r="W257" s="71" t="s">
        <v>174</v>
      </c>
      <c r="X257" s="64">
        <v>69.0</v>
      </c>
      <c r="Y257" s="64">
        <v>94.0</v>
      </c>
      <c r="Z257" s="64">
        <f t="shared" si="347"/>
        <v>25</v>
      </c>
      <c r="AA257" s="72">
        <f t="shared" si="359"/>
        <v>0.3623188406</v>
      </c>
      <c r="AB257" s="64">
        <v>99.0</v>
      </c>
      <c r="AC257" s="64">
        <v>100.0</v>
      </c>
      <c r="AD257" s="64">
        <f t="shared" si="349"/>
        <v>1</v>
      </c>
      <c r="AE257" s="72">
        <f t="shared" si="360"/>
        <v>0.0101010101</v>
      </c>
      <c r="AF257" s="64">
        <v>100.0</v>
      </c>
      <c r="AG257" s="64">
        <v>100.0</v>
      </c>
      <c r="AH257" s="64">
        <f t="shared" si="351"/>
        <v>0</v>
      </c>
      <c r="AI257" s="72">
        <f t="shared" si="352"/>
        <v>0</v>
      </c>
      <c r="AJ257" s="64">
        <v>48.0</v>
      </c>
      <c r="AK257" s="64">
        <v>73.0</v>
      </c>
      <c r="AL257" s="64">
        <f t="shared" si="353"/>
        <v>25</v>
      </c>
      <c r="AM257" s="72">
        <f t="shared" si="354"/>
        <v>0.5208333333</v>
      </c>
      <c r="AN257" s="64">
        <v>87.0</v>
      </c>
      <c r="AO257" s="64">
        <v>92.0</v>
      </c>
      <c r="AP257" s="64">
        <f t="shared" si="361"/>
        <v>5</v>
      </c>
      <c r="AQ257" s="72">
        <f t="shared" si="362"/>
        <v>0.05747126437</v>
      </c>
      <c r="AR257" s="64">
        <v>87.0</v>
      </c>
      <c r="AS257" s="64">
        <v>91.0</v>
      </c>
      <c r="AT257" s="64">
        <f t="shared" si="357"/>
        <v>4</v>
      </c>
      <c r="AU257" s="72">
        <f t="shared" si="358"/>
        <v>0.04597701149</v>
      </c>
      <c r="AV257" s="64">
        <v>99.0</v>
      </c>
      <c r="AW257" s="64">
        <v>99.0</v>
      </c>
      <c r="AX257" s="64">
        <f>AW257-AV257</f>
        <v>0</v>
      </c>
      <c r="AY257" s="64"/>
      <c r="AZ257" s="64"/>
      <c r="BA257" s="64"/>
      <c r="BB257" s="64"/>
      <c r="BC257" s="64"/>
      <c r="BD257" s="64"/>
      <c r="BE257" s="64">
        <v>0.6</v>
      </c>
      <c r="BF257" s="108">
        <v>0.94</v>
      </c>
      <c r="BG257" s="64">
        <v>5.07</v>
      </c>
      <c r="BH257" s="64">
        <v>2.31</v>
      </c>
      <c r="BI257" s="108">
        <v>0.88</v>
      </c>
      <c r="BJ257" s="64">
        <v>2.97</v>
      </c>
      <c r="BK257" s="109">
        <f>(BL257*100)/(100+43)</f>
        <v>2.461538462</v>
      </c>
      <c r="BL257" s="64">
        <v>3.52</v>
      </c>
      <c r="BM257" s="108">
        <v>0.43</v>
      </c>
      <c r="BN257" s="64">
        <f t="shared" si="363"/>
        <v>109.12</v>
      </c>
      <c r="BO257" s="64"/>
      <c r="BP257" s="64"/>
      <c r="BQ257" s="64"/>
      <c r="BR257" s="64"/>
      <c r="BS257" s="64" t="s">
        <v>268</v>
      </c>
      <c r="BT257" s="64">
        <v>1.0</v>
      </c>
      <c r="BU257" s="64">
        <v>2.0</v>
      </c>
      <c r="BV257" s="111" t="s">
        <v>253</v>
      </c>
      <c r="BW257" s="65"/>
      <c r="BX257" s="64"/>
      <c r="BY257" s="64" t="s">
        <v>269</v>
      </c>
      <c r="BZ257" s="64" t="s">
        <v>2131</v>
      </c>
      <c r="CA257" s="66" t="s">
        <v>2132</v>
      </c>
      <c r="CB257" s="64" t="s">
        <v>271</v>
      </c>
      <c r="CC257" s="66" t="s">
        <v>255</v>
      </c>
    </row>
    <row r="258" ht="15.75" customHeight="1">
      <c r="A258" s="85">
        <v>2023.0</v>
      </c>
      <c r="B258" s="64" t="s">
        <v>726</v>
      </c>
      <c r="C258" s="64" t="s">
        <v>2030</v>
      </c>
      <c r="D258" s="64"/>
      <c r="E258" s="64" t="s">
        <v>1313</v>
      </c>
      <c r="F258" s="64" t="s">
        <v>1709</v>
      </c>
      <c r="G258" s="64" t="s">
        <v>2133</v>
      </c>
      <c r="H258" s="64" t="s">
        <v>2134</v>
      </c>
      <c r="I258" s="64" t="s">
        <v>2135</v>
      </c>
      <c r="J258" s="64" t="s">
        <v>2136</v>
      </c>
      <c r="K258" s="64" t="s">
        <v>332</v>
      </c>
      <c r="L258" s="64"/>
      <c r="M258" s="64" t="s">
        <v>2137</v>
      </c>
      <c r="N258" s="64" t="s">
        <v>2138</v>
      </c>
      <c r="O258" s="64" t="s">
        <v>313</v>
      </c>
      <c r="P258" s="64">
        <v>40.0</v>
      </c>
      <c r="Q258" s="64"/>
      <c r="R258" s="64"/>
      <c r="S258" s="64" t="s">
        <v>2107</v>
      </c>
      <c r="T258" s="90" t="s">
        <v>2139</v>
      </c>
      <c r="U258" s="64" t="s">
        <v>158</v>
      </c>
      <c r="V258" s="113" t="s">
        <v>2140</v>
      </c>
      <c r="W258" s="107" t="s">
        <v>174</v>
      </c>
      <c r="X258" s="64">
        <v>19.0</v>
      </c>
      <c r="Y258" s="64">
        <v>39.0</v>
      </c>
      <c r="Z258" s="64">
        <f t="shared" si="347"/>
        <v>20</v>
      </c>
      <c r="AA258" s="72">
        <f t="shared" si="359"/>
        <v>1.052631579</v>
      </c>
      <c r="AB258" s="64">
        <v>96.0</v>
      </c>
      <c r="AC258" s="64">
        <v>100.0</v>
      </c>
      <c r="AD258" s="64">
        <f t="shared" si="349"/>
        <v>4</v>
      </c>
      <c r="AE258" s="72">
        <f t="shared" si="360"/>
        <v>0.04166666667</v>
      </c>
      <c r="AF258" s="64">
        <v>100.0</v>
      </c>
      <c r="AG258" s="64">
        <v>100.0</v>
      </c>
      <c r="AH258" s="64">
        <f t="shared" si="351"/>
        <v>0</v>
      </c>
      <c r="AI258" s="72">
        <f t="shared" si="352"/>
        <v>0</v>
      </c>
      <c r="AJ258" s="64">
        <v>55.0</v>
      </c>
      <c r="AK258" s="64">
        <v>66.0</v>
      </c>
      <c r="AL258" s="64">
        <f t="shared" si="353"/>
        <v>11</v>
      </c>
      <c r="AM258" s="72">
        <f t="shared" si="354"/>
        <v>0.2</v>
      </c>
      <c r="AN258" s="64">
        <v>69.0</v>
      </c>
      <c r="AO258" s="64">
        <v>77.0</v>
      </c>
      <c r="AP258" s="64">
        <f t="shared" si="361"/>
        <v>8</v>
      </c>
      <c r="AQ258" s="72">
        <f t="shared" si="362"/>
        <v>0.115942029</v>
      </c>
      <c r="AR258" s="64">
        <v>71.0</v>
      </c>
      <c r="AS258" s="64">
        <v>82.0</v>
      </c>
      <c r="AT258" s="64">
        <f t="shared" si="357"/>
        <v>11</v>
      </c>
      <c r="AU258" s="72">
        <f t="shared" si="358"/>
        <v>0.1549295775</v>
      </c>
      <c r="AV258" s="64"/>
      <c r="AW258" s="64"/>
      <c r="AX258" s="64"/>
      <c r="AY258" s="64"/>
      <c r="AZ258" s="64"/>
      <c r="BA258" s="64"/>
      <c r="BB258" s="64"/>
      <c r="BC258" s="64"/>
      <c r="BD258" s="64"/>
      <c r="BE258" s="64">
        <v>0.96</v>
      </c>
      <c r="BF258" s="108">
        <v>0.95</v>
      </c>
      <c r="BG258" s="64">
        <v>5.29</v>
      </c>
      <c r="BH258" s="64">
        <v>1.77</v>
      </c>
      <c r="BI258" s="108">
        <v>0.88</v>
      </c>
      <c r="BJ258" s="64">
        <v>2.95</v>
      </c>
      <c r="BK258" s="109">
        <f>(BL258*100)/(100+53)</f>
        <v>2.620915033</v>
      </c>
      <c r="BL258" s="64">
        <v>4.01</v>
      </c>
      <c r="BM258" s="108">
        <v>0.53</v>
      </c>
      <c r="BN258" s="64">
        <f t="shared" si="363"/>
        <v>160.4</v>
      </c>
      <c r="BO258" s="64"/>
      <c r="BP258" s="64"/>
      <c r="BQ258" s="64"/>
      <c r="BR258" s="64"/>
      <c r="BS258" s="64" t="s">
        <v>317</v>
      </c>
      <c r="BT258" s="64">
        <v>1.0</v>
      </c>
      <c r="BU258" s="64">
        <v>2.0</v>
      </c>
      <c r="BV258" s="64" t="s">
        <v>1787</v>
      </c>
      <c r="BW258" s="65"/>
      <c r="BX258" s="64"/>
      <c r="BY258" s="64" t="s">
        <v>269</v>
      </c>
      <c r="BZ258" s="64" t="s">
        <v>2037</v>
      </c>
      <c r="CA258" s="66" t="s">
        <v>2038</v>
      </c>
      <c r="CB258" s="64" t="s">
        <v>271</v>
      </c>
      <c r="CC258" s="66" t="s">
        <v>255</v>
      </c>
    </row>
    <row r="259" ht="15.75" customHeight="1">
      <c r="A259" s="85">
        <v>2023.0</v>
      </c>
      <c r="B259" s="64" t="s">
        <v>726</v>
      </c>
      <c r="C259" s="64" t="s">
        <v>2030</v>
      </c>
      <c r="D259" s="64"/>
      <c r="E259" s="64" t="s">
        <v>1313</v>
      </c>
      <c r="F259" s="64" t="s">
        <v>1709</v>
      </c>
      <c r="G259" s="64" t="s">
        <v>2133</v>
      </c>
      <c r="H259" s="64" t="s">
        <v>2134</v>
      </c>
      <c r="I259" s="64" t="s">
        <v>2141</v>
      </c>
      <c r="J259" s="64" t="s">
        <v>2142</v>
      </c>
      <c r="K259" s="64" t="s">
        <v>332</v>
      </c>
      <c r="L259" s="64" t="s">
        <v>2143</v>
      </c>
      <c r="M259" s="64" t="s">
        <v>2137</v>
      </c>
      <c r="N259" s="64" t="s">
        <v>2138</v>
      </c>
      <c r="O259" s="64" t="s">
        <v>313</v>
      </c>
      <c r="P259" s="64">
        <v>40.0</v>
      </c>
      <c r="Q259" s="64"/>
      <c r="R259" s="64"/>
      <c r="S259" s="64" t="s">
        <v>2107</v>
      </c>
      <c r="T259" s="76" t="s">
        <v>2144</v>
      </c>
      <c r="U259" s="64" t="s">
        <v>158</v>
      </c>
      <c r="V259" s="113" t="s">
        <v>2145</v>
      </c>
      <c r="W259" s="64" t="s">
        <v>174</v>
      </c>
      <c r="X259" s="64">
        <v>20.0</v>
      </c>
      <c r="Y259" s="64">
        <v>43.0</v>
      </c>
      <c r="Z259" s="64">
        <f t="shared" si="347"/>
        <v>23</v>
      </c>
      <c r="AA259" s="72">
        <f t="shared" si="359"/>
        <v>1.15</v>
      </c>
      <c r="AB259" s="64">
        <v>99.0</v>
      </c>
      <c r="AC259" s="64">
        <v>100.0</v>
      </c>
      <c r="AD259" s="64">
        <f t="shared" si="349"/>
        <v>1</v>
      </c>
      <c r="AE259" s="72">
        <f t="shared" si="360"/>
        <v>0.0101010101</v>
      </c>
      <c r="AF259" s="64">
        <v>99.0</v>
      </c>
      <c r="AG259" s="64">
        <v>100.0</v>
      </c>
      <c r="AH259" s="64">
        <f t="shared" si="351"/>
        <v>1</v>
      </c>
      <c r="AI259" s="72">
        <f t="shared" si="352"/>
        <v>0.0101010101</v>
      </c>
      <c r="AJ259" s="64">
        <v>44.0</v>
      </c>
      <c r="AK259" s="64">
        <v>60.0</v>
      </c>
      <c r="AL259" s="64">
        <f t="shared" si="353"/>
        <v>16</v>
      </c>
      <c r="AM259" s="72">
        <f t="shared" si="354"/>
        <v>0.3636363636</v>
      </c>
      <c r="AN259" s="64">
        <v>71.0</v>
      </c>
      <c r="AO259" s="64">
        <v>74.0</v>
      </c>
      <c r="AP259" s="64">
        <f t="shared" si="361"/>
        <v>3</v>
      </c>
      <c r="AQ259" s="72">
        <f t="shared" si="362"/>
        <v>0.04225352113</v>
      </c>
      <c r="AR259" s="64">
        <v>64.0</v>
      </c>
      <c r="AS259" s="64">
        <v>74.0</v>
      </c>
      <c r="AT259" s="64">
        <f t="shared" si="357"/>
        <v>10</v>
      </c>
      <c r="AU259" s="72">
        <f t="shared" si="358"/>
        <v>0.15625</v>
      </c>
      <c r="AV259" s="64"/>
      <c r="AW259" s="64"/>
      <c r="AX259" s="64"/>
      <c r="AY259" s="64"/>
      <c r="AZ259" s="64"/>
      <c r="BA259" s="64"/>
      <c r="BB259" s="64"/>
      <c r="BC259" s="64"/>
      <c r="BD259" s="64"/>
      <c r="BE259" s="64">
        <v>1.33</v>
      </c>
      <c r="BF259" s="108">
        <v>0.97</v>
      </c>
      <c r="BG259" s="64">
        <v>5.03</v>
      </c>
      <c r="BH259" s="64">
        <v>1.94</v>
      </c>
      <c r="BI259" s="108">
        <v>0.89</v>
      </c>
      <c r="BJ259" s="64">
        <v>2.83</v>
      </c>
      <c r="BK259" s="109">
        <f>(BL259*100)/(100+61)</f>
        <v>0.8198757764</v>
      </c>
      <c r="BL259" s="64">
        <v>1.32</v>
      </c>
      <c r="BM259" s="108">
        <v>0.61</v>
      </c>
      <c r="BN259" s="64">
        <f t="shared" si="363"/>
        <v>52.8</v>
      </c>
      <c r="BO259" s="64"/>
      <c r="BP259" s="64"/>
      <c r="BQ259" s="64"/>
      <c r="BR259" s="64"/>
      <c r="BS259" s="64" t="s">
        <v>317</v>
      </c>
      <c r="BT259" s="64">
        <v>1.0</v>
      </c>
      <c r="BU259" s="64">
        <v>2.0</v>
      </c>
      <c r="BV259" s="64" t="s">
        <v>1787</v>
      </c>
      <c r="BW259" s="65"/>
      <c r="BX259" s="64"/>
      <c r="BY259" s="64" t="s">
        <v>269</v>
      </c>
      <c r="BZ259" s="64" t="s">
        <v>2037</v>
      </c>
      <c r="CA259" s="66" t="s">
        <v>2038</v>
      </c>
      <c r="CB259" s="64" t="s">
        <v>271</v>
      </c>
      <c r="CC259" s="66" t="s">
        <v>255</v>
      </c>
    </row>
    <row r="260" ht="15.75" customHeight="1">
      <c r="A260" s="85">
        <v>2023.0</v>
      </c>
      <c r="B260" s="64" t="s">
        <v>726</v>
      </c>
      <c r="C260" s="64" t="s">
        <v>2030</v>
      </c>
      <c r="D260" s="64"/>
      <c r="E260" s="64" t="s">
        <v>1313</v>
      </c>
      <c r="F260" s="64" t="s">
        <v>1709</v>
      </c>
      <c r="G260" s="64" t="s">
        <v>2133</v>
      </c>
      <c r="H260" s="64" t="s">
        <v>2134</v>
      </c>
      <c r="I260" s="64" t="s">
        <v>2146</v>
      </c>
      <c r="J260" s="64" t="s">
        <v>2147</v>
      </c>
      <c r="K260" s="64" t="s">
        <v>332</v>
      </c>
      <c r="L260" s="64" t="s">
        <v>412</v>
      </c>
      <c r="M260" s="64" t="s">
        <v>2137</v>
      </c>
      <c r="N260" s="64" t="s">
        <v>2138</v>
      </c>
      <c r="O260" s="64" t="s">
        <v>313</v>
      </c>
      <c r="P260" s="64">
        <v>40.0</v>
      </c>
      <c r="Q260" s="64"/>
      <c r="R260" s="64"/>
      <c r="S260" s="64" t="s">
        <v>2107</v>
      </c>
      <c r="T260" s="90" t="s">
        <v>2148</v>
      </c>
      <c r="U260" s="64" t="s">
        <v>158</v>
      </c>
      <c r="V260" s="113" t="s">
        <v>2149</v>
      </c>
      <c r="W260" s="71" t="s">
        <v>174</v>
      </c>
      <c r="X260" s="64">
        <v>13.0</v>
      </c>
      <c r="Y260" s="64">
        <v>44.0</v>
      </c>
      <c r="Z260" s="64">
        <f t="shared" si="347"/>
        <v>31</v>
      </c>
      <c r="AA260" s="72">
        <f t="shared" si="359"/>
        <v>2.384615385</v>
      </c>
      <c r="AB260" s="64">
        <v>96.0</v>
      </c>
      <c r="AC260" s="64">
        <v>100.0</v>
      </c>
      <c r="AD260" s="64">
        <f t="shared" si="349"/>
        <v>4</v>
      </c>
      <c r="AE260" s="72">
        <f t="shared" si="360"/>
        <v>0.04166666667</v>
      </c>
      <c r="AF260" s="64">
        <v>99.0</v>
      </c>
      <c r="AG260" s="64">
        <v>100.0</v>
      </c>
      <c r="AH260" s="64">
        <f t="shared" si="351"/>
        <v>1</v>
      </c>
      <c r="AI260" s="72">
        <f t="shared" si="352"/>
        <v>0.0101010101</v>
      </c>
      <c r="AJ260" s="64">
        <v>60.0</v>
      </c>
      <c r="AK260" s="64">
        <v>72.0</v>
      </c>
      <c r="AL260" s="64">
        <f t="shared" si="353"/>
        <v>12</v>
      </c>
      <c r="AM260" s="72">
        <f t="shared" si="354"/>
        <v>0.2</v>
      </c>
      <c r="AN260" s="64">
        <v>71.0</v>
      </c>
      <c r="AO260" s="64">
        <v>80.0</v>
      </c>
      <c r="AP260" s="64">
        <f t="shared" si="361"/>
        <v>9</v>
      </c>
      <c r="AQ260" s="72">
        <f t="shared" si="362"/>
        <v>0.1267605634</v>
      </c>
      <c r="AR260" s="64">
        <v>76.0</v>
      </c>
      <c r="AS260" s="64">
        <v>78.0</v>
      </c>
      <c r="AT260" s="64">
        <f t="shared" si="357"/>
        <v>2</v>
      </c>
      <c r="AU260" s="72">
        <f t="shared" si="358"/>
        <v>0.02631578947</v>
      </c>
      <c r="AV260" s="64"/>
      <c r="AW260" s="64"/>
      <c r="AX260" s="64"/>
      <c r="AY260" s="64"/>
      <c r="AZ260" s="64"/>
      <c r="BA260" s="64"/>
      <c r="BB260" s="64"/>
      <c r="BC260" s="64"/>
      <c r="BD260" s="64"/>
      <c r="BE260" s="64">
        <v>1.33</v>
      </c>
      <c r="BF260" s="108">
        <v>0.96</v>
      </c>
      <c r="BG260" s="64">
        <v>4.93</v>
      </c>
      <c r="BH260" s="64">
        <v>1.85</v>
      </c>
      <c r="BI260" s="108">
        <v>0.88</v>
      </c>
      <c r="BJ260" s="64">
        <v>3.23</v>
      </c>
      <c r="BK260" s="109">
        <f>(BL260*100)/(100+51)</f>
        <v>2.331125828</v>
      </c>
      <c r="BL260" s="64">
        <v>3.52</v>
      </c>
      <c r="BM260" s="108">
        <v>0.51</v>
      </c>
      <c r="BN260" s="64">
        <f t="shared" si="363"/>
        <v>140.8</v>
      </c>
      <c r="BO260" s="64"/>
      <c r="BP260" s="64"/>
      <c r="BQ260" s="64"/>
      <c r="BR260" s="64"/>
      <c r="BS260" s="64" t="s">
        <v>317</v>
      </c>
      <c r="BT260" s="64">
        <v>1.0</v>
      </c>
      <c r="BU260" s="64">
        <v>2.0</v>
      </c>
      <c r="BV260" s="64" t="s">
        <v>1787</v>
      </c>
      <c r="BW260" s="65"/>
      <c r="BX260" s="64"/>
      <c r="BY260" s="64" t="s">
        <v>269</v>
      </c>
      <c r="BZ260" s="64" t="s">
        <v>2037</v>
      </c>
      <c r="CA260" s="66" t="s">
        <v>2038</v>
      </c>
      <c r="CB260" s="64" t="s">
        <v>271</v>
      </c>
      <c r="CC260" s="66" t="s">
        <v>255</v>
      </c>
    </row>
    <row r="261" ht="15.75" customHeight="1">
      <c r="A261" s="85">
        <v>2023.0</v>
      </c>
      <c r="B261" s="64" t="s">
        <v>911</v>
      </c>
      <c r="C261" s="64" t="s">
        <v>930</v>
      </c>
      <c r="D261" s="70" t="s">
        <v>913</v>
      </c>
      <c r="E261" s="64" t="s">
        <v>931</v>
      </c>
      <c r="F261" s="64" t="s">
        <v>259</v>
      </c>
      <c r="G261" s="64" t="s">
        <v>2150</v>
      </c>
      <c r="H261" s="64" t="s">
        <v>2151</v>
      </c>
      <c r="I261" s="64" t="s">
        <v>2152</v>
      </c>
      <c r="J261" s="64" t="s">
        <v>2153</v>
      </c>
      <c r="K261" s="64" t="s">
        <v>332</v>
      </c>
      <c r="L261" s="64" t="s">
        <v>412</v>
      </c>
      <c r="M261" s="64" t="s">
        <v>2154</v>
      </c>
      <c r="N261" s="64" t="s">
        <v>679</v>
      </c>
      <c r="O261" s="64" t="s">
        <v>313</v>
      </c>
      <c r="P261" s="64">
        <v>151.0</v>
      </c>
      <c r="Q261" s="64"/>
      <c r="R261" s="64"/>
      <c r="S261" s="64" t="s">
        <v>2155</v>
      </c>
      <c r="T261" s="76" t="s">
        <v>2156</v>
      </c>
      <c r="U261" s="71" t="s">
        <v>174</v>
      </c>
      <c r="V261" s="112" t="s">
        <v>2157</v>
      </c>
      <c r="W261" s="76" t="s">
        <v>174</v>
      </c>
      <c r="X261" s="64">
        <v>18.0</v>
      </c>
      <c r="Y261" s="64">
        <v>36.0</v>
      </c>
      <c r="Z261" s="64">
        <f t="shared" si="347"/>
        <v>18</v>
      </c>
      <c r="AA261" s="72">
        <f t="shared" si="359"/>
        <v>1</v>
      </c>
      <c r="AB261" s="64">
        <v>71.0</v>
      </c>
      <c r="AC261" s="64">
        <v>88.0</v>
      </c>
      <c r="AD261" s="64">
        <f t="shared" si="349"/>
        <v>17</v>
      </c>
      <c r="AE261" s="72">
        <f t="shared" si="360"/>
        <v>0.2394366197</v>
      </c>
      <c r="AF261" s="64">
        <v>97.0</v>
      </c>
      <c r="AG261" s="64">
        <v>100.0</v>
      </c>
      <c r="AH261" s="64">
        <f t="shared" si="351"/>
        <v>3</v>
      </c>
      <c r="AI261" s="72">
        <f t="shared" si="352"/>
        <v>0.03092783505</v>
      </c>
      <c r="AJ261" s="64">
        <v>17.0</v>
      </c>
      <c r="AK261" s="64">
        <v>50.0</v>
      </c>
      <c r="AL261" s="64">
        <f t="shared" si="353"/>
        <v>33</v>
      </c>
      <c r="AM261" s="72">
        <f t="shared" si="354"/>
        <v>1.941176471</v>
      </c>
      <c r="AN261" s="64">
        <v>73.0</v>
      </c>
      <c r="AO261" s="64">
        <v>83.0</v>
      </c>
      <c r="AP261" s="64">
        <f t="shared" si="361"/>
        <v>10</v>
      </c>
      <c r="AQ261" s="72">
        <f t="shared" si="362"/>
        <v>0.1369863014</v>
      </c>
      <c r="AR261" s="64">
        <v>70.0</v>
      </c>
      <c r="AS261" s="64">
        <v>76.0</v>
      </c>
      <c r="AT261" s="64">
        <f t="shared" si="357"/>
        <v>6</v>
      </c>
      <c r="AU261" s="72">
        <f t="shared" si="358"/>
        <v>0.08571428571</v>
      </c>
      <c r="AV261" s="64"/>
      <c r="AW261" s="64"/>
      <c r="AX261" s="64"/>
      <c r="AY261" s="64"/>
      <c r="AZ261" s="64"/>
      <c r="BA261" s="64"/>
      <c r="BB261" s="64"/>
      <c r="BC261" s="64"/>
      <c r="BD261" s="64"/>
      <c r="BE261" s="64">
        <v>1.12</v>
      </c>
      <c r="BF261" s="108">
        <v>0.93</v>
      </c>
      <c r="BG261" s="64">
        <v>5.19</v>
      </c>
      <c r="BH261" s="64">
        <v>2.43</v>
      </c>
      <c r="BI261" s="108">
        <v>0.85</v>
      </c>
      <c r="BJ261" s="64">
        <v>3.22</v>
      </c>
      <c r="BK261" s="109">
        <f>(BL261*100)/(100+41)</f>
        <v>1.411347518</v>
      </c>
      <c r="BL261" s="64">
        <v>1.99</v>
      </c>
      <c r="BM261" s="108">
        <v>0.41</v>
      </c>
      <c r="BN261" s="64">
        <f t="shared" si="363"/>
        <v>300.49</v>
      </c>
      <c r="BO261" s="64"/>
      <c r="BP261" s="64"/>
      <c r="BQ261" s="64"/>
      <c r="BR261" s="64"/>
      <c r="BS261" s="64" t="s">
        <v>281</v>
      </c>
      <c r="BT261" s="64">
        <v>3.0</v>
      </c>
      <c r="BU261" s="64">
        <v>3.0</v>
      </c>
      <c r="BV261" s="111" t="s">
        <v>253</v>
      </c>
      <c r="BW261" s="65"/>
      <c r="BX261" s="64"/>
      <c r="BY261" s="64" t="s">
        <v>269</v>
      </c>
      <c r="BZ261" s="64" t="s">
        <v>2158</v>
      </c>
      <c r="CA261" s="66" t="s">
        <v>2159</v>
      </c>
      <c r="CB261" s="64" t="s">
        <v>271</v>
      </c>
      <c r="CC261" s="66" t="s">
        <v>255</v>
      </c>
    </row>
    <row r="262" ht="15.75" customHeight="1">
      <c r="A262" s="85">
        <v>2023.0</v>
      </c>
      <c r="B262" s="64" t="s">
        <v>911</v>
      </c>
      <c r="C262" s="64" t="s">
        <v>930</v>
      </c>
      <c r="D262" s="70" t="s">
        <v>913</v>
      </c>
      <c r="E262" s="64" t="s">
        <v>931</v>
      </c>
      <c r="F262" s="64" t="s">
        <v>259</v>
      </c>
      <c r="G262" s="64" t="s">
        <v>2150</v>
      </c>
      <c r="H262" s="64" t="s">
        <v>2151</v>
      </c>
      <c r="I262" s="64" t="s">
        <v>2160</v>
      </c>
      <c r="J262" s="64" t="s">
        <v>2161</v>
      </c>
      <c r="K262" s="64" t="s">
        <v>332</v>
      </c>
      <c r="L262" s="64"/>
      <c r="M262" s="64" t="s">
        <v>2154</v>
      </c>
      <c r="N262" s="64" t="s">
        <v>679</v>
      </c>
      <c r="O262" s="64" t="s">
        <v>313</v>
      </c>
      <c r="P262" s="64">
        <v>151.0</v>
      </c>
      <c r="Q262" s="64"/>
      <c r="R262" s="64"/>
      <c r="S262" s="64" t="s">
        <v>2155</v>
      </c>
      <c r="T262" s="76" t="s">
        <v>2162</v>
      </c>
      <c r="U262" s="76" t="s">
        <v>174</v>
      </c>
      <c r="V262" s="112" t="s">
        <v>2163</v>
      </c>
      <c r="W262" s="76" t="s">
        <v>174</v>
      </c>
      <c r="X262" s="64">
        <v>16.0</v>
      </c>
      <c r="Y262" s="64">
        <v>53.0</v>
      </c>
      <c r="Z262" s="64">
        <f t="shared" si="347"/>
        <v>37</v>
      </c>
      <c r="AA262" s="72">
        <f t="shared" si="359"/>
        <v>2.3125</v>
      </c>
      <c r="AB262" s="64">
        <v>73.0</v>
      </c>
      <c r="AC262" s="64">
        <v>74.0</v>
      </c>
      <c r="AD262" s="64">
        <f t="shared" si="349"/>
        <v>1</v>
      </c>
      <c r="AE262" s="72">
        <f t="shared" si="360"/>
        <v>0.01369863014</v>
      </c>
      <c r="AF262" s="64">
        <v>98.0</v>
      </c>
      <c r="AG262" s="64">
        <v>100.0</v>
      </c>
      <c r="AH262" s="64">
        <f t="shared" si="351"/>
        <v>2</v>
      </c>
      <c r="AI262" s="72">
        <f t="shared" si="352"/>
        <v>0.02040816327</v>
      </c>
      <c r="AJ262" s="64">
        <v>22.0</v>
      </c>
      <c r="AK262" s="64">
        <v>64.0</v>
      </c>
      <c r="AL262" s="64">
        <f t="shared" si="353"/>
        <v>42</v>
      </c>
      <c r="AM262" s="72">
        <f t="shared" si="354"/>
        <v>1.909090909</v>
      </c>
      <c r="AN262" s="64">
        <v>54.0</v>
      </c>
      <c r="AO262" s="64">
        <v>77.0</v>
      </c>
      <c r="AP262" s="64">
        <f t="shared" si="361"/>
        <v>23</v>
      </c>
      <c r="AQ262" s="72">
        <f t="shared" si="362"/>
        <v>0.4259259259</v>
      </c>
      <c r="AR262" s="64">
        <v>52.0</v>
      </c>
      <c r="AS262" s="64">
        <v>71.0</v>
      </c>
      <c r="AT262" s="64">
        <f t="shared" si="357"/>
        <v>19</v>
      </c>
      <c r="AU262" s="72">
        <f t="shared" si="358"/>
        <v>0.3653846154</v>
      </c>
      <c r="AV262" s="64"/>
      <c r="AW262" s="64"/>
      <c r="AX262" s="64"/>
      <c r="AY262" s="64"/>
      <c r="AZ262" s="64"/>
      <c r="BA262" s="64"/>
      <c r="BB262" s="64"/>
      <c r="BC262" s="64"/>
      <c r="BD262" s="64"/>
      <c r="BE262" s="64">
        <v>0.83</v>
      </c>
      <c r="BF262" s="108">
        <v>0.94</v>
      </c>
      <c r="BG262" s="64">
        <v>5.42</v>
      </c>
      <c r="BH262" s="64">
        <v>2.16</v>
      </c>
      <c r="BI262" s="108">
        <v>0.86</v>
      </c>
      <c r="BJ262" s="64">
        <v>3.29</v>
      </c>
      <c r="BK262" s="109">
        <f>(BL262*100)/(100+49)</f>
        <v>2.44295302</v>
      </c>
      <c r="BL262" s="64">
        <v>3.64</v>
      </c>
      <c r="BM262" s="108">
        <v>0.49</v>
      </c>
      <c r="BN262" s="64">
        <f t="shared" si="363"/>
        <v>549.64</v>
      </c>
      <c r="BO262" s="64"/>
      <c r="BP262" s="64"/>
      <c r="BQ262" s="64"/>
      <c r="BR262" s="64"/>
      <c r="BS262" s="64" t="s">
        <v>281</v>
      </c>
      <c r="BT262" s="64">
        <v>3.0</v>
      </c>
      <c r="BU262" s="64">
        <v>3.0</v>
      </c>
      <c r="BV262" s="111" t="s">
        <v>253</v>
      </c>
      <c r="BW262" s="65"/>
      <c r="BX262" s="64"/>
      <c r="BY262" s="64" t="s">
        <v>269</v>
      </c>
      <c r="BZ262" s="64" t="s">
        <v>2158</v>
      </c>
      <c r="CA262" s="66" t="s">
        <v>2159</v>
      </c>
      <c r="CB262" s="64" t="s">
        <v>271</v>
      </c>
      <c r="CC262" s="66" t="s">
        <v>255</v>
      </c>
    </row>
    <row r="263" ht="15.75" customHeight="1">
      <c r="A263" s="85">
        <v>2023.0</v>
      </c>
      <c r="B263" s="64" t="s">
        <v>911</v>
      </c>
      <c r="C263" s="64" t="s">
        <v>983</v>
      </c>
      <c r="D263" s="70" t="s">
        <v>258</v>
      </c>
      <c r="E263" s="64" t="s">
        <v>2164</v>
      </c>
      <c r="F263" s="64" t="s">
        <v>259</v>
      </c>
      <c r="G263" s="64" t="s">
        <v>2165</v>
      </c>
      <c r="H263" s="64" t="s">
        <v>2166</v>
      </c>
      <c r="I263" s="64" t="s">
        <v>2167</v>
      </c>
      <c r="J263" s="64" t="s">
        <v>2168</v>
      </c>
      <c r="K263" s="64" t="s">
        <v>246</v>
      </c>
      <c r="L263" s="64"/>
      <c r="M263" s="64" t="s">
        <v>2169</v>
      </c>
      <c r="N263" s="64" t="s">
        <v>263</v>
      </c>
      <c r="O263" s="64" t="s">
        <v>249</v>
      </c>
      <c r="P263" s="64">
        <v>51.0</v>
      </c>
      <c r="Q263" s="64"/>
      <c r="R263" s="64"/>
      <c r="S263" s="64" t="s">
        <v>2170</v>
      </c>
      <c r="T263" s="76" t="s">
        <v>2171</v>
      </c>
      <c r="U263" s="104" t="s">
        <v>174</v>
      </c>
      <c r="V263" s="110" t="s">
        <v>2172</v>
      </c>
      <c r="W263" s="104" t="s">
        <v>174</v>
      </c>
      <c r="X263" s="64">
        <v>7.0</v>
      </c>
      <c r="Y263" s="64">
        <v>31.0</v>
      </c>
      <c r="Z263" s="64">
        <f t="shared" si="347"/>
        <v>24</v>
      </c>
      <c r="AA263" s="72">
        <f t="shared" si="359"/>
        <v>3.428571429</v>
      </c>
      <c r="AB263" s="64">
        <v>49.0</v>
      </c>
      <c r="AC263" s="64">
        <v>65.0</v>
      </c>
      <c r="AD263" s="64">
        <f t="shared" si="349"/>
        <v>16</v>
      </c>
      <c r="AE263" s="72">
        <f t="shared" si="360"/>
        <v>0.3265306122</v>
      </c>
      <c r="AF263" s="64">
        <v>87.0</v>
      </c>
      <c r="AG263" s="64">
        <v>96.0</v>
      </c>
      <c r="AH263" s="64">
        <f t="shared" si="351"/>
        <v>9</v>
      </c>
      <c r="AI263" s="72">
        <f t="shared" si="352"/>
        <v>0.1034482759</v>
      </c>
      <c r="AJ263" s="64">
        <v>32.0</v>
      </c>
      <c r="AK263" s="64">
        <v>45.0</v>
      </c>
      <c r="AL263" s="64">
        <f t="shared" si="353"/>
        <v>13</v>
      </c>
      <c r="AM263" s="72">
        <f t="shared" si="354"/>
        <v>0.40625</v>
      </c>
      <c r="AN263" s="64">
        <v>45.0</v>
      </c>
      <c r="AO263" s="64">
        <v>46.0</v>
      </c>
      <c r="AP263" s="64">
        <f t="shared" si="361"/>
        <v>1</v>
      </c>
      <c r="AQ263" s="72">
        <f t="shared" si="362"/>
        <v>0.02222222222</v>
      </c>
      <c r="AR263" s="64">
        <v>42.0</v>
      </c>
      <c r="AS263" s="64">
        <v>45.0</v>
      </c>
      <c r="AT263" s="64">
        <f t="shared" si="357"/>
        <v>3</v>
      </c>
      <c r="AU263" s="72">
        <f t="shared" si="358"/>
        <v>0.07142857143</v>
      </c>
      <c r="AV263" s="64"/>
      <c r="AW263" s="64"/>
      <c r="AX263" s="64"/>
      <c r="AY263" s="64"/>
      <c r="AZ263" s="64"/>
      <c r="BA263" s="64"/>
      <c r="BB263" s="64"/>
      <c r="BC263" s="64"/>
      <c r="BD263" s="64"/>
      <c r="BE263" s="64">
        <v>0.65</v>
      </c>
      <c r="BF263" s="108">
        <v>0.97</v>
      </c>
      <c r="BG263" s="64">
        <v>5.54</v>
      </c>
      <c r="BH263" s="64">
        <v>1.79</v>
      </c>
      <c r="BI263" s="108">
        <v>0.89</v>
      </c>
      <c r="BJ263" s="64">
        <v>3.12</v>
      </c>
      <c r="BK263" s="109">
        <f>(BL263*100)/(100+35)</f>
        <v>1.844444444</v>
      </c>
      <c r="BL263" s="64">
        <v>2.49</v>
      </c>
      <c r="BM263" s="108">
        <v>0.35</v>
      </c>
      <c r="BN263" s="64">
        <f t="shared" si="363"/>
        <v>126.99</v>
      </c>
      <c r="BO263" s="64"/>
      <c r="BP263" s="64"/>
      <c r="BQ263" s="64"/>
      <c r="BR263" s="64"/>
      <c r="BS263" s="64" t="s">
        <v>281</v>
      </c>
      <c r="BT263" s="64">
        <v>1.0</v>
      </c>
      <c r="BU263" s="64">
        <v>2.0</v>
      </c>
      <c r="BV263" s="64" t="s">
        <v>473</v>
      </c>
      <c r="BW263" s="65"/>
      <c r="BX263" s="64"/>
      <c r="BY263" s="64" t="s">
        <v>269</v>
      </c>
      <c r="BZ263" s="64" t="s">
        <v>2173</v>
      </c>
      <c r="CA263" s="66" t="s">
        <v>2174</v>
      </c>
      <c r="CB263" s="64" t="s">
        <v>271</v>
      </c>
      <c r="CC263" s="66" t="s">
        <v>255</v>
      </c>
    </row>
    <row r="264" ht="15.75" customHeight="1">
      <c r="A264" s="85">
        <v>2023.0</v>
      </c>
      <c r="B264" s="64" t="s">
        <v>239</v>
      </c>
      <c r="C264" s="64" t="s">
        <v>2017</v>
      </c>
      <c r="D264" s="64"/>
      <c r="E264" s="64" t="s">
        <v>2175</v>
      </c>
      <c r="F264" s="64" t="s">
        <v>2019</v>
      </c>
      <c r="G264" s="64" t="s">
        <v>2176</v>
      </c>
      <c r="H264" s="64" t="s">
        <v>2177</v>
      </c>
      <c r="I264" s="64" t="s">
        <v>2177</v>
      </c>
      <c r="J264" s="64" t="s">
        <v>2178</v>
      </c>
      <c r="K264" s="64" t="s">
        <v>246</v>
      </c>
      <c r="L264" s="64"/>
      <c r="M264" s="64" t="s">
        <v>2179</v>
      </c>
      <c r="N264" s="64" t="s">
        <v>1208</v>
      </c>
      <c r="O264" s="64" t="s">
        <v>2180</v>
      </c>
      <c r="P264" s="64">
        <v>57.0</v>
      </c>
      <c r="Q264" s="64">
        <v>965.66</v>
      </c>
      <c r="R264" s="114">
        <v>131.1</v>
      </c>
      <c r="S264" s="64" t="s">
        <v>1597</v>
      </c>
      <c r="T264" s="90"/>
      <c r="U264" s="90"/>
      <c r="V264" s="113" t="s">
        <v>2181</v>
      </c>
      <c r="W264" s="90" t="s">
        <v>174</v>
      </c>
      <c r="X264" s="64">
        <v>14.0</v>
      </c>
      <c r="Y264" s="64">
        <v>26.0</v>
      </c>
      <c r="Z264" s="64">
        <f t="shared" si="347"/>
        <v>12</v>
      </c>
      <c r="AA264" s="72">
        <f t="shared" si="359"/>
        <v>0.8571428571</v>
      </c>
      <c r="AB264" s="64">
        <v>53.0</v>
      </c>
      <c r="AC264" s="64">
        <v>77.0</v>
      </c>
      <c r="AD264" s="64">
        <f t="shared" si="349"/>
        <v>24</v>
      </c>
      <c r="AE264" s="72">
        <f t="shared" si="360"/>
        <v>0.4528301887</v>
      </c>
      <c r="AF264" s="64">
        <v>81.0</v>
      </c>
      <c r="AG264" s="64">
        <v>87.0</v>
      </c>
      <c r="AH264" s="64">
        <f t="shared" si="351"/>
        <v>6</v>
      </c>
      <c r="AI264" s="72">
        <f t="shared" si="352"/>
        <v>0.07407407407</v>
      </c>
      <c r="AJ264" s="64">
        <v>52.0</v>
      </c>
      <c r="AK264" s="64">
        <v>67.0</v>
      </c>
      <c r="AL264" s="64">
        <f t="shared" si="353"/>
        <v>15</v>
      </c>
      <c r="AM264" s="72">
        <f t="shared" si="354"/>
        <v>0.2884615385</v>
      </c>
      <c r="AN264" s="64">
        <v>59.0</v>
      </c>
      <c r="AO264" s="64">
        <v>80.0</v>
      </c>
      <c r="AP264" s="64">
        <f t="shared" si="361"/>
        <v>21</v>
      </c>
      <c r="AQ264" s="72">
        <f t="shared" si="362"/>
        <v>0.3559322034</v>
      </c>
      <c r="AR264" s="64">
        <v>66.0</v>
      </c>
      <c r="AS264" s="64">
        <v>77.0</v>
      </c>
      <c r="AT264" s="64">
        <f t="shared" si="357"/>
        <v>11</v>
      </c>
      <c r="AU264" s="72">
        <f t="shared" si="358"/>
        <v>0.1666666667</v>
      </c>
      <c r="AV264" s="64"/>
      <c r="AW264" s="64"/>
      <c r="AX264" s="64"/>
      <c r="AY264" s="64"/>
      <c r="AZ264" s="64"/>
      <c r="BA264" s="64"/>
      <c r="BB264" s="64"/>
      <c r="BC264" s="64"/>
      <c r="BD264" s="64"/>
      <c r="BE264" s="64">
        <v>2.09</v>
      </c>
      <c r="BF264" s="108">
        <v>0.95</v>
      </c>
      <c r="BG264" s="64">
        <v>2.37</v>
      </c>
      <c r="BH264" s="64"/>
      <c r="BI264" s="108"/>
      <c r="BJ264" s="64"/>
      <c r="BK264" s="109">
        <f>(BL264*100)/(100+33)</f>
        <v>1.729323308</v>
      </c>
      <c r="BL264" s="64">
        <v>2.3</v>
      </c>
      <c r="BM264" s="108">
        <v>0.33</v>
      </c>
      <c r="BN264" s="64">
        <f t="shared" si="363"/>
        <v>131.1</v>
      </c>
      <c r="BO264" s="64"/>
      <c r="BP264" s="64"/>
      <c r="BQ264" s="64"/>
      <c r="BR264" s="64"/>
      <c r="BS264" s="64" t="s">
        <v>317</v>
      </c>
      <c r="BT264" s="64">
        <v>1.0</v>
      </c>
      <c r="BU264" s="64">
        <v>0.0</v>
      </c>
      <c r="BV264" s="64" t="s">
        <v>2026</v>
      </c>
      <c r="BW264" s="65"/>
      <c r="BX264" s="64" t="s">
        <v>2182</v>
      </c>
      <c r="BY264" s="64" t="s">
        <v>2183</v>
      </c>
      <c r="BZ264" s="64" t="s">
        <v>2184</v>
      </c>
      <c r="CA264" s="66" t="s">
        <v>2185</v>
      </c>
      <c r="CB264" s="64" t="s">
        <v>271</v>
      </c>
      <c r="CC264" s="66" t="s">
        <v>255</v>
      </c>
    </row>
    <row r="265" ht="15.75" customHeight="1">
      <c r="A265" s="85">
        <v>2023.0</v>
      </c>
      <c r="B265" s="64" t="s">
        <v>503</v>
      </c>
      <c r="C265" s="64" t="s">
        <v>592</v>
      </c>
      <c r="D265" s="70" t="s">
        <v>603</v>
      </c>
      <c r="E265" s="64" t="s">
        <v>701</v>
      </c>
      <c r="F265" s="64" t="s">
        <v>259</v>
      </c>
      <c r="G265" s="64" t="s">
        <v>702</v>
      </c>
      <c r="H265" s="64" t="s">
        <v>703</v>
      </c>
      <c r="I265" s="64" t="s">
        <v>2186</v>
      </c>
      <c r="J265" s="64" t="s">
        <v>2187</v>
      </c>
      <c r="K265" s="64" t="s">
        <v>332</v>
      </c>
      <c r="L265" s="64" t="s">
        <v>412</v>
      </c>
      <c r="M265" s="64" t="s">
        <v>2188</v>
      </c>
      <c r="N265" s="64" t="s">
        <v>679</v>
      </c>
      <c r="O265" s="64" t="s">
        <v>2189</v>
      </c>
      <c r="P265" s="64">
        <v>202.0</v>
      </c>
      <c r="Q265" s="64"/>
      <c r="R265" s="64"/>
      <c r="S265" s="64" t="s">
        <v>2190</v>
      </c>
      <c r="T265" s="104" t="s">
        <v>2191</v>
      </c>
      <c r="U265" s="104" t="s">
        <v>174</v>
      </c>
      <c r="V265" s="110" t="s">
        <v>2192</v>
      </c>
      <c r="W265" s="104" t="s">
        <v>174</v>
      </c>
      <c r="X265" s="64">
        <v>42.0</v>
      </c>
      <c r="Y265" s="64">
        <v>55.0</v>
      </c>
      <c r="Z265" s="64">
        <f t="shared" si="347"/>
        <v>13</v>
      </c>
      <c r="AA265" s="72">
        <f t="shared" si="359"/>
        <v>0.3095238095</v>
      </c>
      <c r="AB265" s="64">
        <v>96.0</v>
      </c>
      <c r="AC265" s="64">
        <v>100.0</v>
      </c>
      <c r="AD265" s="64">
        <f t="shared" si="349"/>
        <v>4</v>
      </c>
      <c r="AE265" s="72">
        <f t="shared" si="360"/>
        <v>0.04166666667</v>
      </c>
      <c r="AF265" s="64">
        <v>96.0</v>
      </c>
      <c r="AG265" s="64">
        <v>100.0</v>
      </c>
      <c r="AH265" s="64">
        <f t="shared" si="351"/>
        <v>4</v>
      </c>
      <c r="AI265" s="72">
        <f t="shared" si="352"/>
        <v>0.04166666667</v>
      </c>
      <c r="AJ265" s="64">
        <v>13.0</v>
      </c>
      <c r="AK265" s="64">
        <v>39.0</v>
      </c>
      <c r="AL265" s="64">
        <f t="shared" si="353"/>
        <v>26</v>
      </c>
      <c r="AM265" s="72">
        <f t="shared" si="354"/>
        <v>2</v>
      </c>
      <c r="AN265" s="64">
        <v>90.0</v>
      </c>
      <c r="AO265" s="64">
        <v>99.0</v>
      </c>
      <c r="AP265" s="64">
        <f t="shared" si="361"/>
        <v>9</v>
      </c>
      <c r="AQ265" s="72">
        <f t="shared" si="362"/>
        <v>0.1</v>
      </c>
      <c r="AR265" s="64">
        <v>86.0</v>
      </c>
      <c r="AS265" s="64">
        <v>99.0</v>
      </c>
      <c r="AT265" s="64">
        <f t="shared" si="357"/>
        <v>13</v>
      </c>
      <c r="AU265" s="72">
        <f t="shared" si="358"/>
        <v>0.1511627907</v>
      </c>
      <c r="AV265" s="64"/>
      <c r="AW265" s="64"/>
      <c r="AX265" s="64"/>
      <c r="AY265" s="64"/>
      <c r="AZ265" s="64"/>
      <c r="BA265" s="64"/>
      <c r="BB265" s="64"/>
      <c r="BC265" s="64"/>
      <c r="BD265" s="64"/>
      <c r="BE265" s="64">
        <v>0.58</v>
      </c>
      <c r="BF265" s="108">
        <v>0.94</v>
      </c>
      <c r="BG265" s="64">
        <v>5.04</v>
      </c>
      <c r="BH265" s="64">
        <v>1.91</v>
      </c>
      <c r="BI265" s="108">
        <v>0.87</v>
      </c>
      <c r="BJ265" s="64">
        <v>3.2</v>
      </c>
      <c r="BK265" s="109">
        <f>(BL265*100)/(100+40)</f>
        <v>1.535714286</v>
      </c>
      <c r="BL265" s="64">
        <v>2.15</v>
      </c>
      <c r="BM265" s="108">
        <v>0.4</v>
      </c>
      <c r="BN265" s="64">
        <f t="shared" si="363"/>
        <v>434.3</v>
      </c>
      <c r="BO265" s="64"/>
      <c r="BP265" s="64"/>
      <c r="BQ265" s="64"/>
      <c r="BR265" s="64"/>
      <c r="BS265" s="64" t="s">
        <v>281</v>
      </c>
      <c r="BT265" s="64">
        <v>1.0</v>
      </c>
      <c r="BU265" s="64">
        <v>2.0</v>
      </c>
      <c r="BV265" s="64" t="s">
        <v>361</v>
      </c>
      <c r="BW265" s="65"/>
      <c r="BX265" s="64"/>
      <c r="BY265" s="64" t="s">
        <v>269</v>
      </c>
      <c r="BZ265" s="64" t="s">
        <v>2193</v>
      </c>
      <c r="CA265" s="66" t="s">
        <v>2194</v>
      </c>
      <c r="CB265" s="64" t="s">
        <v>271</v>
      </c>
      <c r="CC265" s="66" t="s">
        <v>255</v>
      </c>
    </row>
    <row r="266" ht="15.75" customHeight="1">
      <c r="A266" s="85">
        <v>2023.0</v>
      </c>
      <c r="B266" s="64" t="s">
        <v>503</v>
      </c>
      <c r="C266" s="64" t="s">
        <v>592</v>
      </c>
      <c r="D266" s="70" t="s">
        <v>603</v>
      </c>
      <c r="E266" s="64" t="s">
        <v>701</v>
      </c>
      <c r="F266" s="64" t="s">
        <v>259</v>
      </c>
      <c r="G266" s="64" t="s">
        <v>702</v>
      </c>
      <c r="H266" s="64" t="s">
        <v>703</v>
      </c>
      <c r="I266" s="64" t="s">
        <v>2195</v>
      </c>
      <c r="J266" s="64" t="s">
        <v>2196</v>
      </c>
      <c r="K266" s="64" t="s">
        <v>332</v>
      </c>
      <c r="L266" s="64" t="s">
        <v>2143</v>
      </c>
      <c r="M266" s="64" t="s">
        <v>2188</v>
      </c>
      <c r="N266" s="64" t="s">
        <v>679</v>
      </c>
      <c r="O266" s="64" t="s">
        <v>2189</v>
      </c>
      <c r="P266" s="64">
        <v>202.0</v>
      </c>
      <c r="Q266" s="64"/>
      <c r="R266" s="64"/>
      <c r="S266" s="64" t="s">
        <v>2190</v>
      </c>
      <c r="T266" s="104" t="s">
        <v>2197</v>
      </c>
      <c r="U266" s="104" t="s">
        <v>174</v>
      </c>
      <c r="V266" s="110" t="s">
        <v>2198</v>
      </c>
      <c r="W266" s="104" t="s">
        <v>174</v>
      </c>
      <c r="X266" s="64">
        <v>72.0</v>
      </c>
      <c r="Y266" s="64">
        <v>75.0</v>
      </c>
      <c r="Z266" s="64">
        <f t="shared" si="347"/>
        <v>3</v>
      </c>
      <c r="AA266" s="72">
        <f t="shared" si="359"/>
        <v>0.04166666667</v>
      </c>
      <c r="AB266" s="64">
        <v>98.0</v>
      </c>
      <c r="AC266" s="64">
        <v>100.0</v>
      </c>
      <c r="AD266" s="64">
        <f t="shared" si="349"/>
        <v>2</v>
      </c>
      <c r="AE266" s="72">
        <f t="shared" si="360"/>
        <v>0.02040816327</v>
      </c>
      <c r="AF266" s="64">
        <v>98.0</v>
      </c>
      <c r="AG266" s="64">
        <v>100.0</v>
      </c>
      <c r="AH266" s="64">
        <f t="shared" si="351"/>
        <v>2</v>
      </c>
      <c r="AI266" s="72">
        <f t="shared" si="352"/>
        <v>0.02040816327</v>
      </c>
      <c r="AJ266" s="64">
        <v>43.0</v>
      </c>
      <c r="AK266" s="64">
        <v>79.0</v>
      </c>
      <c r="AL266" s="64">
        <f t="shared" si="353"/>
        <v>36</v>
      </c>
      <c r="AM266" s="72">
        <f t="shared" si="354"/>
        <v>0.8372093023</v>
      </c>
      <c r="AN266" s="64">
        <v>95.0</v>
      </c>
      <c r="AO266" s="64">
        <v>97.0</v>
      </c>
      <c r="AP266" s="64">
        <f t="shared" si="361"/>
        <v>2</v>
      </c>
      <c r="AQ266" s="72">
        <f t="shared" si="362"/>
        <v>0.02105263158</v>
      </c>
      <c r="AR266" s="64">
        <v>93.0</v>
      </c>
      <c r="AS266" s="64">
        <v>97.0</v>
      </c>
      <c r="AT266" s="64">
        <f t="shared" si="357"/>
        <v>4</v>
      </c>
      <c r="AU266" s="72">
        <f t="shared" si="358"/>
        <v>0.04301075269</v>
      </c>
      <c r="AV266" s="64"/>
      <c r="AW266" s="64"/>
      <c r="AX266" s="64"/>
      <c r="AY266" s="64"/>
      <c r="AZ266" s="64"/>
      <c r="BA266" s="64"/>
      <c r="BB266" s="64"/>
      <c r="BC266" s="64"/>
      <c r="BD266" s="64"/>
      <c r="BE266" s="64">
        <v>0.52</v>
      </c>
      <c r="BF266" s="108">
        <v>0.93</v>
      </c>
      <c r="BG266" s="64">
        <v>5.01</v>
      </c>
      <c r="BH266" s="64">
        <v>1.93</v>
      </c>
      <c r="BI266" s="108">
        <v>0.85</v>
      </c>
      <c r="BJ266" s="64">
        <v>3.0</v>
      </c>
      <c r="BK266" s="109">
        <f>(BL266*100)/(100+55)</f>
        <v>1.612903226</v>
      </c>
      <c r="BL266" s="64">
        <v>2.5</v>
      </c>
      <c r="BM266" s="108">
        <v>0.55</v>
      </c>
      <c r="BN266" s="64">
        <f t="shared" si="363"/>
        <v>505</v>
      </c>
      <c r="BO266" s="64"/>
      <c r="BP266" s="64"/>
      <c r="BQ266" s="64"/>
      <c r="BR266" s="64"/>
      <c r="BS266" s="64" t="s">
        <v>281</v>
      </c>
      <c r="BT266" s="64">
        <v>1.0</v>
      </c>
      <c r="BU266" s="64">
        <v>2.0</v>
      </c>
      <c r="BV266" s="64" t="s">
        <v>361</v>
      </c>
      <c r="BW266" s="65"/>
      <c r="BX266" s="64"/>
      <c r="BY266" s="64" t="s">
        <v>269</v>
      </c>
      <c r="BZ266" s="64" t="s">
        <v>2193</v>
      </c>
      <c r="CA266" s="66" t="s">
        <v>2194</v>
      </c>
      <c r="CB266" s="64" t="s">
        <v>271</v>
      </c>
      <c r="CC266" s="66" t="s">
        <v>255</v>
      </c>
    </row>
    <row r="267" ht="15.75" customHeight="1">
      <c r="A267" s="85">
        <v>2023.0</v>
      </c>
      <c r="B267" s="64" t="s">
        <v>1560</v>
      </c>
      <c r="C267" s="64" t="s">
        <v>2113</v>
      </c>
      <c r="D267" s="64"/>
      <c r="E267" s="64" t="s">
        <v>2114</v>
      </c>
      <c r="F267" s="64" t="s">
        <v>2199</v>
      </c>
      <c r="G267" s="64" t="s">
        <v>2200</v>
      </c>
      <c r="H267" s="64" t="s">
        <v>2201</v>
      </c>
      <c r="I267" s="64" t="s">
        <v>2202</v>
      </c>
      <c r="J267" s="64" t="s">
        <v>2203</v>
      </c>
      <c r="K267" s="64" t="s">
        <v>246</v>
      </c>
      <c r="L267" s="64"/>
      <c r="M267" s="64" t="s">
        <v>2204</v>
      </c>
      <c r="N267" s="64" t="s">
        <v>1258</v>
      </c>
      <c r="O267" s="64" t="s">
        <v>301</v>
      </c>
      <c r="P267" s="64">
        <v>16.0</v>
      </c>
      <c r="Q267" s="64"/>
      <c r="R267" s="64"/>
      <c r="S267" s="64" t="s">
        <v>1536</v>
      </c>
      <c r="T267" s="90" t="s">
        <v>2205</v>
      </c>
      <c r="U267" s="90" t="s">
        <v>174</v>
      </c>
      <c r="V267" s="113" t="s">
        <v>2206</v>
      </c>
      <c r="W267" s="90" t="s">
        <v>174</v>
      </c>
      <c r="X267" s="64">
        <v>8.0</v>
      </c>
      <c r="Y267" s="64">
        <v>18.0</v>
      </c>
      <c r="Z267" s="64">
        <f t="shared" si="347"/>
        <v>10</v>
      </c>
      <c r="AA267" s="72">
        <f t="shared" si="359"/>
        <v>1.25</v>
      </c>
      <c r="AB267" s="64">
        <v>11.0</v>
      </c>
      <c r="AC267" s="64">
        <v>19.0</v>
      </c>
      <c r="AD267" s="64">
        <f t="shared" si="349"/>
        <v>8</v>
      </c>
      <c r="AE267" s="72">
        <f t="shared" si="360"/>
        <v>0.7272727273</v>
      </c>
      <c r="AF267" s="64">
        <v>80.0</v>
      </c>
      <c r="AG267" s="64">
        <v>94.0</v>
      </c>
      <c r="AH267" s="64">
        <f t="shared" si="351"/>
        <v>14</v>
      </c>
      <c r="AI267" s="72">
        <f t="shared" si="352"/>
        <v>0.175</v>
      </c>
      <c r="AJ267" s="64">
        <v>26.0</v>
      </c>
      <c r="AK267" s="64">
        <v>42.0</v>
      </c>
      <c r="AL267" s="64">
        <f t="shared" si="353"/>
        <v>16</v>
      </c>
      <c r="AM267" s="72">
        <f t="shared" si="354"/>
        <v>0.6153846154</v>
      </c>
      <c r="AN267" s="64">
        <v>43.0</v>
      </c>
      <c r="AO267" s="64">
        <v>70.0</v>
      </c>
      <c r="AP267" s="64">
        <f t="shared" si="361"/>
        <v>27</v>
      </c>
      <c r="AQ267" s="72">
        <f t="shared" si="362"/>
        <v>0.6279069767</v>
      </c>
      <c r="AR267" s="64">
        <v>39.0</v>
      </c>
      <c r="AS267" s="64">
        <v>70.0</v>
      </c>
      <c r="AT267" s="64">
        <f t="shared" si="357"/>
        <v>31</v>
      </c>
      <c r="AU267" s="72">
        <f t="shared" si="358"/>
        <v>0.7948717949</v>
      </c>
      <c r="AV267" s="64"/>
      <c r="AW267" s="64"/>
      <c r="AX267" s="64"/>
      <c r="AY267" s="64"/>
      <c r="AZ267" s="64"/>
      <c r="BA267" s="64"/>
      <c r="BB267" s="64"/>
      <c r="BC267" s="64"/>
      <c r="BD267" s="64"/>
      <c r="BE267" s="64">
        <v>0.66</v>
      </c>
      <c r="BF267" s="108">
        <v>0.95</v>
      </c>
      <c r="BG267" s="64">
        <v>5.28</v>
      </c>
      <c r="BH267" s="64">
        <v>1.55</v>
      </c>
      <c r="BI267" s="108">
        <v>0.88</v>
      </c>
      <c r="BJ267" s="64">
        <v>3.31</v>
      </c>
      <c r="BK267" s="109">
        <f>(BL267*100)/(100+25)</f>
        <v>1.808</v>
      </c>
      <c r="BL267" s="64">
        <v>2.26</v>
      </c>
      <c r="BM267" s="108">
        <v>0.25</v>
      </c>
      <c r="BN267" s="64">
        <f t="shared" si="363"/>
        <v>36.16</v>
      </c>
      <c r="BO267" s="64"/>
      <c r="BP267" s="64"/>
      <c r="BQ267" s="64"/>
      <c r="BR267" s="64"/>
      <c r="BS267" s="64" t="s">
        <v>317</v>
      </c>
      <c r="BT267" s="64">
        <v>1.0</v>
      </c>
      <c r="BU267" s="64">
        <v>2.0</v>
      </c>
      <c r="BV267" s="111" t="s">
        <v>253</v>
      </c>
      <c r="BW267" s="65"/>
      <c r="BX267" s="64"/>
      <c r="BY267" s="64" t="s">
        <v>269</v>
      </c>
      <c r="BZ267" s="64" t="s">
        <v>2207</v>
      </c>
      <c r="CA267" s="66" t="s">
        <v>2208</v>
      </c>
      <c r="CB267" s="64" t="s">
        <v>271</v>
      </c>
      <c r="CC267" s="66" t="s">
        <v>255</v>
      </c>
    </row>
    <row r="268" ht="15.75" customHeight="1">
      <c r="A268" s="85">
        <v>2023.0</v>
      </c>
      <c r="B268" s="64" t="s">
        <v>239</v>
      </c>
      <c r="C268" s="64" t="s">
        <v>282</v>
      </c>
      <c r="D268" s="64"/>
      <c r="E268" s="64" t="s">
        <v>283</v>
      </c>
      <c r="F268" s="64" t="s">
        <v>284</v>
      </c>
      <c r="G268" s="64" t="s">
        <v>285</v>
      </c>
      <c r="H268" s="64" t="s">
        <v>286</v>
      </c>
      <c r="I268" s="64" t="s">
        <v>285</v>
      </c>
      <c r="J268" s="64" t="s">
        <v>2209</v>
      </c>
      <c r="K268" s="64" t="s">
        <v>246</v>
      </c>
      <c r="L268" s="64"/>
      <c r="M268" s="64" t="s">
        <v>2210</v>
      </c>
      <c r="N268" s="64" t="s">
        <v>289</v>
      </c>
      <c r="O268" s="64" t="s">
        <v>301</v>
      </c>
      <c r="P268" s="64">
        <v>21.0</v>
      </c>
      <c r="Q268" s="64"/>
      <c r="R268" s="64"/>
      <c r="S268" s="64" t="s">
        <v>2211</v>
      </c>
      <c r="T268" s="76" t="s">
        <v>2212</v>
      </c>
      <c r="U268" s="90" t="s">
        <v>174</v>
      </c>
      <c r="V268" s="113" t="s">
        <v>2213</v>
      </c>
      <c r="W268" s="90" t="s">
        <v>174</v>
      </c>
      <c r="X268" s="64">
        <v>30.0</v>
      </c>
      <c r="Y268" s="64">
        <v>54.0</v>
      </c>
      <c r="Z268" s="64">
        <f t="shared" si="347"/>
        <v>24</v>
      </c>
      <c r="AA268" s="72">
        <f t="shared" si="359"/>
        <v>0.8</v>
      </c>
      <c r="AB268" s="64">
        <v>83.0</v>
      </c>
      <c r="AC268" s="64">
        <v>84.0</v>
      </c>
      <c r="AD268" s="64">
        <f t="shared" si="349"/>
        <v>1</v>
      </c>
      <c r="AE268" s="72">
        <f t="shared" si="360"/>
        <v>0.01204819277</v>
      </c>
      <c r="AF268" s="64">
        <v>93.0</v>
      </c>
      <c r="AG268" s="64">
        <v>100.0</v>
      </c>
      <c r="AH268" s="64">
        <f t="shared" si="351"/>
        <v>7</v>
      </c>
      <c r="AI268" s="72">
        <f t="shared" si="352"/>
        <v>0.0752688172</v>
      </c>
      <c r="AJ268" s="64">
        <v>19.0</v>
      </c>
      <c r="AK268" s="64">
        <v>56.0</v>
      </c>
      <c r="AL268" s="64">
        <f t="shared" si="353"/>
        <v>37</v>
      </c>
      <c r="AM268" s="72">
        <f t="shared" si="354"/>
        <v>1.947368421</v>
      </c>
      <c r="AN268" s="64">
        <v>52.0</v>
      </c>
      <c r="AO268" s="64">
        <v>62.0</v>
      </c>
      <c r="AP268" s="64">
        <f t="shared" si="361"/>
        <v>10</v>
      </c>
      <c r="AQ268" s="72">
        <f t="shared" si="362"/>
        <v>0.1923076923</v>
      </c>
      <c r="AR268" s="64">
        <v>52.0</v>
      </c>
      <c r="AS268" s="64">
        <v>59.0</v>
      </c>
      <c r="AT268" s="64">
        <f t="shared" si="357"/>
        <v>7</v>
      </c>
      <c r="AU268" s="72">
        <f t="shared" si="358"/>
        <v>0.1346153846</v>
      </c>
      <c r="AV268" s="64"/>
      <c r="AW268" s="64"/>
      <c r="AX268" s="64"/>
      <c r="AY268" s="64"/>
      <c r="AZ268" s="64"/>
      <c r="BA268" s="64"/>
      <c r="BB268" s="64"/>
      <c r="BC268" s="64"/>
      <c r="BD268" s="64"/>
      <c r="BE268" s="64">
        <v>0.65</v>
      </c>
      <c r="BF268" s="108">
        <v>0.96</v>
      </c>
      <c r="BG268" s="64">
        <v>5.33</v>
      </c>
      <c r="BH268" s="64">
        <v>2.3</v>
      </c>
      <c r="BI268" s="108">
        <v>0.88</v>
      </c>
      <c r="BJ268" s="64">
        <v>3.14</v>
      </c>
      <c r="BK268" s="109">
        <f>(BL268*100)/(100+52)</f>
        <v>2.164473684</v>
      </c>
      <c r="BL268" s="64">
        <v>3.29</v>
      </c>
      <c r="BM268" s="108">
        <v>0.52</v>
      </c>
      <c r="BN268" s="64">
        <f t="shared" si="363"/>
        <v>69.09</v>
      </c>
      <c r="BO268" s="64"/>
      <c r="BP268" s="64"/>
      <c r="BQ268" s="64"/>
      <c r="BR268" s="64"/>
      <c r="BS268" s="64" t="s">
        <v>268</v>
      </c>
      <c r="BT268" s="64">
        <v>1.0</v>
      </c>
      <c r="BU268" s="64">
        <v>1.0</v>
      </c>
      <c r="BV268" s="111" t="s">
        <v>253</v>
      </c>
      <c r="BW268" s="65"/>
      <c r="BX268" s="64"/>
      <c r="BY268" s="64" t="s">
        <v>269</v>
      </c>
      <c r="BZ268" s="64" t="s">
        <v>2214</v>
      </c>
      <c r="CA268" s="66" t="s">
        <v>2215</v>
      </c>
      <c r="CB268" s="64" t="s">
        <v>271</v>
      </c>
      <c r="CC268" s="66" t="s">
        <v>255</v>
      </c>
    </row>
    <row r="269" ht="15.75" customHeight="1">
      <c r="A269" s="85">
        <v>2023.0</v>
      </c>
      <c r="B269" s="64" t="s">
        <v>2216</v>
      </c>
      <c r="C269" s="64" t="s">
        <v>2217</v>
      </c>
      <c r="D269" s="64"/>
      <c r="E269" s="64" t="s">
        <v>2218</v>
      </c>
      <c r="F269" s="64" t="s">
        <v>2219</v>
      </c>
      <c r="G269" s="64" t="s">
        <v>2220</v>
      </c>
      <c r="H269" s="64" t="s">
        <v>2221</v>
      </c>
      <c r="I269" s="64" t="s">
        <v>2222</v>
      </c>
      <c r="J269" s="64" t="s">
        <v>2223</v>
      </c>
      <c r="K269" s="64" t="s">
        <v>246</v>
      </c>
      <c r="L269" s="64"/>
      <c r="M269" s="64" t="s">
        <v>2224</v>
      </c>
      <c r="N269" s="64" t="s">
        <v>2225</v>
      </c>
      <c r="O269" s="64" t="s">
        <v>324</v>
      </c>
      <c r="P269" s="64">
        <v>28.0</v>
      </c>
      <c r="Q269" s="64"/>
      <c r="R269" s="64"/>
      <c r="S269" s="64" t="s">
        <v>2226</v>
      </c>
      <c r="T269" s="79"/>
      <c r="U269" s="90"/>
      <c r="V269" s="113" t="s">
        <v>2227</v>
      </c>
      <c r="W269" s="90" t="s">
        <v>174</v>
      </c>
      <c r="X269" s="64">
        <v>3.0</v>
      </c>
      <c r="Y269" s="64">
        <v>31.0</v>
      </c>
      <c r="Z269" s="64">
        <f t="shared" si="347"/>
        <v>28</v>
      </c>
      <c r="AA269" s="72">
        <f t="shared" si="359"/>
        <v>9.333333333</v>
      </c>
      <c r="AB269" s="64">
        <v>12.0</v>
      </c>
      <c r="AC269" s="64">
        <v>77.0</v>
      </c>
      <c r="AD269" s="64">
        <f t="shared" si="349"/>
        <v>65</v>
      </c>
      <c r="AE269" s="72">
        <f t="shared" si="360"/>
        <v>5.416666667</v>
      </c>
      <c r="AF269" s="64">
        <v>85.0</v>
      </c>
      <c r="AG269" s="64">
        <v>93.0</v>
      </c>
      <c r="AH269" s="64">
        <f t="shared" si="351"/>
        <v>8</v>
      </c>
      <c r="AI269" s="72">
        <f t="shared" si="352"/>
        <v>0.09411764706</v>
      </c>
      <c r="AJ269" s="64">
        <v>32.0</v>
      </c>
      <c r="AK269" s="64">
        <v>56.0</v>
      </c>
      <c r="AL269" s="64">
        <f t="shared" si="353"/>
        <v>24</v>
      </c>
      <c r="AM269" s="72">
        <f t="shared" si="354"/>
        <v>0.75</v>
      </c>
      <c r="AN269" s="64">
        <v>75.0</v>
      </c>
      <c r="AO269" s="64">
        <v>83.0</v>
      </c>
      <c r="AP269" s="64">
        <f t="shared" si="361"/>
        <v>8</v>
      </c>
      <c r="AQ269" s="72">
        <f t="shared" si="362"/>
        <v>0.1066666667</v>
      </c>
      <c r="AR269" s="64">
        <v>64.0</v>
      </c>
      <c r="AS269" s="64">
        <v>74.0</v>
      </c>
      <c r="AT269" s="64">
        <f t="shared" si="357"/>
        <v>10</v>
      </c>
      <c r="AU269" s="72">
        <f t="shared" si="358"/>
        <v>0.15625</v>
      </c>
      <c r="AV269" s="64"/>
      <c r="AW269" s="64"/>
      <c r="AX269" s="64"/>
      <c r="AY269" s="64"/>
      <c r="AZ269" s="64"/>
      <c r="BA269" s="64"/>
      <c r="BB269" s="64"/>
      <c r="BC269" s="64"/>
      <c r="BD269" s="64"/>
      <c r="BE269" s="64">
        <v>0.59</v>
      </c>
      <c r="BF269" s="108">
        <v>0.93</v>
      </c>
      <c r="BG269" s="64">
        <v>5.09</v>
      </c>
      <c r="BH269" s="64">
        <v>1.95</v>
      </c>
      <c r="BI269" s="108">
        <v>0.85</v>
      </c>
      <c r="BJ269" s="64">
        <v>2.97</v>
      </c>
      <c r="BK269" s="109">
        <f>(BL269*100)/(100+18)</f>
        <v>1.805084746</v>
      </c>
      <c r="BL269" s="64">
        <v>2.13</v>
      </c>
      <c r="BM269" s="108">
        <v>0.18</v>
      </c>
      <c r="BN269" s="64">
        <f t="shared" si="363"/>
        <v>59.64</v>
      </c>
      <c r="BO269" s="64"/>
      <c r="BP269" s="64"/>
      <c r="BQ269" s="64"/>
      <c r="BR269" s="64"/>
      <c r="BS269" s="64" t="s">
        <v>268</v>
      </c>
      <c r="BT269" s="64">
        <v>1.0</v>
      </c>
      <c r="BU269" s="64">
        <v>1.0</v>
      </c>
      <c r="BV269" s="111" t="s">
        <v>253</v>
      </c>
      <c r="BW269" s="65"/>
      <c r="BX269" s="64"/>
      <c r="BY269" s="64" t="s">
        <v>428</v>
      </c>
      <c r="BZ269" s="64" t="s">
        <v>2228</v>
      </c>
      <c r="CA269" s="66" t="s">
        <v>2229</v>
      </c>
      <c r="CB269" s="64" t="s">
        <v>271</v>
      </c>
      <c r="CC269" s="66" t="s">
        <v>255</v>
      </c>
    </row>
    <row r="270" ht="15.75" customHeight="1">
      <c r="A270" s="85">
        <v>2023.0</v>
      </c>
      <c r="B270" s="64" t="s">
        <v>911</v>
      </c>
      <c r="C270" s="64" t="s">
        <v>930</v>
      </c>
      <c r="D270" s="70" t="s">
        <v>258</v>
      </c>
      <c r="E270" s="64" t="s">
        <v>931</v>
      </c>
      <c r="F270" s="64" t="s">
        <v>259</v>
      </c>
      <c r="G270" s="64" t="s">
        <v>932</v>
      </c>
      <c r="H270" s="64" t="s">
        <v>933</v>
      </c>
      <c r="I270" s="64" t="s">
        <v>2230</v>
      </c>
      <c r="J270" s="64" t="s">
        <v>2231</v>
      </c>
      <c r="K270" s="64" t="s">
        <v>332</v>
      </c>
      <c r="L270" s="64" t="s">
        <v>1000</v>
      </c>
      <c r="M270" s="64" t="s">
        <v>2232</v>
      </c>
      <c r="N270" s="64" t="s">
        <v>263</v>
      </c>
      <c r="O270" s="64" t="s">
        <v>357</v>
      </c>
      <c r="P270" s="64">
        <v>38.0</v>
      </c>
      <c r="Q270" s="64"/>
      <c r="R270" s="64"/>
      <c r="S270" s="64" t="s">
        <v>2233</v>
      </c>
      <c r="T270" s="104" t="s">
        <v>2234</v>
      </c>
      <c r="U270" s="104" t="s">
        <v>174</v>
      </c>
      <c r="V270" s="110" t="s">
        <v>2235</v>
      </c>
      <c r="W270" s="104" t="s">
        <v>174</v>
      </c>
      <c r="X270" s="64">
        <v>37.0</v>
      </c>
      <c r="Y270" s="64">
        <v>76.0</v>
      </c>
      <c r="Z270" s="64">
        <f t="shared" si="347"/>
        <v>39</v>
      </c>
      <c r="AA270" s="72">
        <f t="shared" si="359"/>
        <v>1.054054054</v>
      </c>
      <c r="AB270" s="64">
        <v>75.0</v>
      </c>
      <c r="AC270" s="64">
        <v>97.0</v>
      </c>
      <c r="AD270" s="64">
        <f t="shared" si="349"/>
        <v>22</v>
      </c>
      <c r="AE270" s="72">
        <f t="shared" si="360"/>
        <v>0.2933333333</v>
      </c>
      <c r="AF270" s="64">
        <v>85.0</v>
      </c>
      <c r="AG270" s="64">
        <v>99.0</v>
      </c>
      <c r="AH270" s="64">
        <f t="shared" si="351"/>
        <v>14</v>
      </c>
      <c r="AI270" s="72">
        <f t="shared" si="352"/>
        <v>0.1647058824</v>
      </c>
      <c r="AJ270" s="64">
        <v>9.0</v>
      </c>
      <c r="AK270" s="64">
        <v>49.0</v>
      </c>
      <c r="AL270" s="64">
        <f t="shared" si="353"/>
        <v>40</v>
      </c>
      <c r="AM270" s="72">
        <f t="shared" si="354"/>
        <v>4.444444444</v>
      </c>
      <c r="AN270" s="64">
        <v>61.0</v>
      </c>
      <c r="AO270" s="64">
        <v>78.0</v>
      </c>
      <c r="AP270" s="64">
        <f t="shared" si="361"/>
        <v>17</v>
      </c>
      <c r="AQ270" s="72">
        <f t="shared" si="362"/>
        <v>0.2786885246</v>
      </c>
      <c r="AR270" s="64">
        <v>58.0</v>
      </c>
      <c r="AS270" s="64">
        <v>72.0</v>
      </c>
      <c r="AT270" s="64">
        <f t="shared" si="357"/>
        <v>14</v>
      </c>
      <c r="AU270" s="72">
        <f t="shared" si="358"/>
        <v>0.2413793103</v>
      </c>
      <c r="AV270" s="64"/>
      <c r="AW270" s="64"/>
      <c r="AX270" s="64"/>
      <c r="AY270" s="64"/>
      <c r="AZ270" s="64"/>
      <c r="BA270" s="64"/>
      <c r="BB270" s="64"/>
      <c r="BC270" s="64"/>
      <c r="BD270" s="64"/>
      <c r="BE270" s="64">
        <v>0.63</v>
      </c>
      <c r="BF270" s="108">
        <v>0.94</v>
      </c>
      <c r="BG270" s="64">
        <v>5.29</v>
      </c>
      <c r="BH270" s="64">
        <v>2.05</v>
      </c>
      <c r="BI270" s="108">
        <v>0.86</v>
      </c>
      <c r="BJ270" s="64">
        <v>3.21</v>
      </c>
      <c r="BK270" s="109">
        <f>(BL270*100)/(100+21)</f>
        <v>3.049586777</v>
      </c>
      <c r="BL270" s="64">
        <v>3.69</v>
      </c>
      <c r="BM270" s="108">
        <v>0.21</v>
      </c>
      <c r="BN270" s="64">
        <f t="shared" si="363"/>
        <v>140.22</v>
      </c>
      <c r="BO270" s="64"/>
      <c r="BP270" s="64"/>
      <c r="BQ270" s="64"/>
      <c r="BR270" s="64"/>
      <c r="BS270" s="64" t="s">
        <v>268</v>
      </c>
      <c r="BT270" s="64">
        <v>1.0</v>
      </c>
      <c r="BU270" s="64">
        <v>3.0</v>
      </c>
      <c r="BV270" s="111" t="s">
        <v>253</v>
      </c>
      <c r="BW270" s="65"/>
      <c r="BX270" s="64"/>
      <c r="BY270" s="64" t="s">
        <v>269</v>
      </c>
      <c r="BZ270" s="64" t="s">
        <v>2236</v>
      </c>
      <c r="CA270" s="66" t="s">
        <v>2237</v>
      </c>
      <c r="CB270" s="64" t="s">
        <v>271</v>
      </c>
      <c r="CC270" s="66" t="s">
        <v>255</v>
      </c>
    </row>
    <row r="271" ht="15.75" customHeight="1">
      <c r="A271" s="85">
        <v>2023.0</v>
      </c>
      <c r="B271" s="64" t="s">
        <v>503</v>
      </c>
      <c r="C271" s="64" t="s">
        <v>528</v>
      </c>
      <c r="D271" s="70" t="s">
        <v>529</v>
      </c>
      <c r="E271" s="64" t="s">
        <v>529</v>
      </c>
      <c r="F271" s="64" t="s">
        <v>259</v>
      </c>
      <c r="G271" s="64" t="s">
        <v>1995</v>
      </c>
      <c r="H271" s="64" t="s">
        <v>1996</v>
      </c>
      <c r="I271" s="64" t="s">
        <v>2238</v>
      </c>
      <c r="J271" s="64" t="s">
        <v>2239</v>
      </c>
      <c r="K271" s="64" t="s">
        <v>332</v>
      </c>
      <c r="L271" s="64" t="s">
        <v>2240</v>
      </c>
      <c r="M271" s="64" t="s">
        <v>2241</v>
      </c>
      <c r="N271" s="64" t="s">
        <v>2000</v>
      </c>
      <c r="O271" s="64" t="s">
        <v>301</v>
      </c>
      <c r="P271" s="64">
        <v>27.0</v>
      </c>
      <c r="Q271" s="64"/>
      <c r="R271" s="64"/>
      <c r="S271" s="64" t="s">
        <v>2242</v>
      </c>
      <c r="T271" s="76" t="s">
        <v>2243</v>
      </c>
      <c r="U271" s="64" t="s">
        <v>158</v>
      </c>
      <c r="V271" s="112" t="s">
        <v>2244</v>
      </c>
      <c r="W271" s="76" t="s">
        <v>174</v>
      </c>
      <c r="X271" s="64">
        <v>27.0</v>
      </c>
      <c r="Y271" s="64">
        <v>52.0</v>
      </c>
      <c r="Z271" s="64">
        <f t="shared" si="347"/>
        <v>25</v>
      </c>
      <c r="AA271" s="72">
        <f t="shared" si="359"/>
        <v>0.9259259259</v>
      </c>
      <c r="AB271" s="64">
        <v>37.0</v>
      </c>
      <c r="AC271" s="64">
        <v>70.0</v>
      </c>
      <c r="AD271" s="64">
        <f t="shared" si="349"/>
        <v>33</v>
      </c>
      <c r="AE271" s="72">
        <f t="shared" si="360"/>
        <v>0.8918918919</v>
      </c>
      <c r="AF271" s="64">
        <v>95.0</v>
      </c>
      <c r="AG271" s="64">
        <v>98.0</v>
      </c>
      <c r="AH271" s="64">
        <f t="shared" si="351"/>
        <v>3</v>
      </c>
      <c r="AI271" s="72">
        <f t="shared" si="352"/>
        <v>0.03157894737</v>
      </c>
      <c r="AJ271" s="64">
        <v>2.0</v>
      </c>
      <c r="AK271" s="64">
        <v>29.0</v>
      </c>
      <c r="AL271" s="64">
        <f t="shared" si="353"/>
        <v>27</v>
      </c>
      <c r="AM271" s="72">
        <f t="shared" si="354"/>
        <v>13.5</v>
      </c>
      <c r="AN271" s="64">
        <v>43.0</v>
      </c>
      <c r="AO271" s="64">
        <v>60.0</v>
      </c>
      <c r="AP271" s="64">
        <f t="shared" si="361"/>
        <v>17</v>
      </c>
      <c r="AQ271" s="72">
        <f t="shared" si="362"/>
        <v>0.3953488372</v>
      </c>
      <c r="AR271" s="64">
        <v>39.0</v>
      </c>
      <c r="AS271" s="64">
        <v>61.0</v>
      </c>
      <c r="AT271" s="64">
        <f t="shared" si="357"/>
        <v>22</v>
      </c>
      <c r="AU271" s="72">
        <f t="shared" si="358"/>
        <v>0.5641025641</v>
      </c>
      <c r="AV271" s="64"/>
      <c r="AW271" s="64"/>
      <c r="AX271" s="64"/>
      <c r="AY271" s="64"/>
      <c r="AZ271" s="64"/>
      <c r="BA271" s="64"/>
      <c r="BB271" s="64"/>
      <c r="BC271" s="64"/>
      <c r="BD271" s="64"/>
      <c r="BE271" s="64">
        <v>0.81</v>
      </c>
      <c r="BF271" s="108">
        <v>0.95</v>
      </c>
      <c r="BG271" s="64">
        <v>5.24</v>
      </c>
      <c r="BH271" s="64">
        <v>2.07</v>
      </c>
      <c r="BI271" s="108">
        <v>0.87</v>
      </c>
      <c r="BJ271" s="64">
        <v>3.13</v>
      </c>
      <c r="BK271" s="109">
        <f>(BL271*100)/(100+67)</f>
        <v>1.706586826</v>
      </c>
      <c r="BL271" s="64">
        <v>2.85</v>
      </c>
      <c r="BM271" s="108">
        <v>0.67</v>
      </c>
      <c r="BN271" s="64">
        <f t="shared" si="363"/>
        <v>76.95</v>
      </c>
      <c r="BO271" s="64"/>
      <c r="BP271" s="64"/>
      <c r="BQ271" s="64"/>
      <c r="BR271" s="64"/>
      <c r="BS271" s="64" t="s">
        <v>281</v>
      </c>
      <c r="BT271" s="64">
        <v>2.0</v>
      </c>
      <c r="BU271" s="64">
        <v>3.0</v>
      </c>
      <c r="BV271" s="111" t="s">
        <v>253</v>
      </c>
      <c r="BW271" s="65"/>
      <c r="BX271" s="64"/>
      <c r="BY271" s="64" t="s">
        <v>269</v>
      </c>
      <c r="BZ271" s="64" t="s">
        <v>2245</v>
      </c>
      <c r="CA271" s="66" t="s">
        <v>2246</v>
      </c>
      <c r="CB271" s="64" t="s">
        <v>271</v>
      </c>
      <c r="CC271" s="66" t="s">
        <v>255</v>
      </c>
    </row>
    <row r="272" ht="15.75" customHeight="1">
      <c r="A272" s="85">
        <v>2023.0</v>
      </c>
      <c r="B272" s="64" t="s">
        <v>911</v>
      </c>
      <c r="C272" s="64" t="s">
        <v>968</v>
      </c>
      <c r="D272" s="70" t="s">
        <v>913</v>
      </c>
      <c r="E272" s="64" t="s">
        <v>2247</v>
      </c>
      <c r="F272" s="64" t="s">
        <v>259</v>
      </c>
      <c r="G272" s="64" t="s">
        <v>2248</v>
      </c>
      <c r="H272" s="64" t="s">
        <v>2249</v>
      </c>
      <c r="I272" s="64" t="s">
        <v>2250</v>
      </c>
      <c r="J272" s="64" t="s">
        <v>2251</v>
      </c>
      <c r="K272" s="64" t="s">
        <v>246</v>
      </c>
      <c r="L272" s="64"/>
      <c r="M272" s="64" t="s">
        <v>2252</v>
      </c>
      <c r="N272" s="64" t="s">
        <v>263</v>
      </c>
      <c r="O272" s="64" t="s">
        <v>301</v>
      </c>
      <c r="P272" s="64">
        <v>23.0</v>
      </c>
      <c r="Q272" s="64"/>
      <c r="R272" s="64"/>
      <c r="S272" s="64" t="s">
        <v>2253</v>
      </c>
      <c r="T272" s="104" t="s">
        <v>2254</v>
      </c>
      <c r="U272" s="104" t="s">
        <v>174</v>
      </c>
      <c r="V272" s="110" t="s">
        <v>2255</v>
      </c>
      <c r="W272" s="104" t="s">
        <v>174</v>
      </c>
      <c r="X272" s="64">
        <v>25.0</v>
      </c>
      <c r="Y272" s="64">
        <v>47.0</v>
      </c>
      <c r="Z272" s="64">
        <f t="shared" si="347"/>
        <v>22</v>
      </c>
      <c r="AA272" s="72">
        <f t="shared" si="359"/>
        <v>0.88</v>
      </c>
      <c r="AB272" s="64">
        <v>80.0</v>
      </c>
      <c r="AC272" s="64">
        <v>92.0</v>
      </c>
      <c r="AD272" s="64">
        <f t="shared" si="349"/>
        <v>12</v>
      </c>
      <c r="AE272" s="72">
        <f t="shared" si="360"/>
        <v>0.15</v>
      </c>
      <c r="AF272" s="64">
        <v>87.0</v>
      </c>
      <c r="AG272" s="64">
        <v>95.0</v>
      </c>
      <c r="AH272" s="64">
        <f t="shared" si="351"/>
        <v>8</v>
      </c>
      <c r="AI272" s="72">
        <f t="shared" si="352"/>
        <v>0.09195402299</v>
      </c>
      <c r="AJ272" s="64">
        <v>44.0</v>
      </c>
      <c r="AK272" s="64">
        <v>77.0</v>
      </c>
      <c r="AL272" s="64">
        <f t="shared" si="353"/>
        <v>33</v>
      </c>
      <c r="AM272" s="72">
        <f t="shared" si="354"/>
        <v>0.75</v>
      </c>
      <c r="AN272" s="64">
        <v>86.0</v>
      </c>
      <c r="AO272" s="64">
        <v>93.0</v>
      </c>
      <c r="AP272" s="64">
        <f t="shared" si="361"/>
        <v>7</v>
      </c>
      <c r="AQ272" s="72">
        <f t="shared" si="362"/>
        <v>0.08139534884</v>
      </c>
      <c r="AR272" s="64">
        <v>82.0</v>
      </c>
      <c r="AS272" s="64">
        <v>92.0</v>
      </c>
      <c r="AT272" s="64">
        <f t="shared" si="357"/>
        <v>10</v>
      </c>
      <c r="AU272" s="72">
        <f t="shared" si="358"/>
        <v>0.1219512195</v>
      </c>
      <c r="AV272" s="64"/>
      <c r="AW272" s="64"/>
      <c r="AX272" s="64"/>
      <c r="AY272" s="64"/>
      <c r="AZ272" s="64"/>
      <c r="BA272" s="64"/>
      <c r="BB272" s="64"/>
      <c r="BC272" s="64"/>
      <c r="BD272" s="64"/>
      <c r="BE272" s="64">
        <v>1.21</v>
      </c>
      <c r="BF272" s="108">
        <v>0.94</v>
      </c>
      <c r="BG272" s="64">
        <v>5.02</v>
      </c>
      <c r="BH272" s="64">
        <v>1.84</v>
      </c>
      <c r="BI272" s="108">
        <v>0.86</v>
      </c>
      <c r="BJ272" s="64">
        <v>2.84</v>
      </c>
      <c r="BK272" s="109">
        <f t="shared" ref="BK272:BK273" si="364">(BL272*100)/(100+43)</f>
        <v>3.188811189</v>
      </c>
      <c r="BL272" s="64">
        <v>4.56</v>
      </c>
      <c r="BM272" s="108">
        <v>0.43</v>
      </c>
      <c r="BN272" s="64">
        <f t="shared" si="363"/>
        <v>104.88</v>
      </c>
      <c r="BO272" s="64"/>
      <c r="BP272" s="64"/>
      <c r="BQ272" s="64"/>
      <c r="BR272" s="64"/>
      <c r="BS272" s="64" t="s">
        <v>268</v>
      </c>
      <c r="BT272" s="64">
        <v>1.0</v>
      </c>
      <c r="BU272" s="64">
        <v>2.0</v>
      </c>
      <c r="BV272" s="111" t="s">
        <v>253</v>
      </c>
      <c r="BW272" s="65"/>
      <c r="BX272" s="64"/>
      <c r="BY272" s="64" t="s">
        <v>269</v>
      </c>
      <c r="BZ272" s="64" t="s">
        <v>2256</v>
      </c>
      <c r="CA272" s="66" t="s">
        <v>2257</v>
      </c>
      <c r="CB272" s="64" t="s">
        <v>271</v>
      </c>
      <c r="CC272" s="66" t="s">
        <v>255</v>
      </c>
    </row>
    <row r="273" ht="15.75" customHeight="1">
      <c r="A273" s="85">
        <v>2023.0</v>
      </c>
      <c r="B273" s="64" t="s">
        <v>911</v>
      </c>
      <c r="C273" s="64" t="s">
        <v>930</v>
      </c>
      <c r="D273" s="70" t="s">
        <v>258</v>
      </c>
      <c r="E273" s="64" t="s">
        <v>2258</v>
      </c>
      <c r="F273" s="64" t="s">
        <v>259</v>
      </c>
      <c r="G273" s="64" t="s">
        <v>1810</v>
      </c>
      <c r="H273" s="64" t="s">
        <v>2259</v>
      </c>
      <c r="I273" s="64" t="s">
        <v>2260</v>
      </c>
      <c r="J273" s="64" t="s">
        <v>2261</v>
      </c>
      <c r="K273" s="64" t="s">
        <v>246</v>
      </c>
      <c r="L273" s="64"/>
      <c r="M273" s="64" t="s">
        <v>2262</v>
      </c>
      <c r="N273" s="64" t="s">
        <v>263</v>
      </c>
      <c r="O273" s="64" t="s">
        <v>301</v>
      </c>
      <c r="P273" s="64">
        <v>43.0</v>
      </c>
      <c r="Q273" s="64"/>
      <c r="R273" s="64"/>
      <c r="S273" s="64" t="s">
        <v>2263</v>
      </c>
      <c r="T273" s="104" t="s">
        <v>2264</v>
      </c>
      <c r="U273" s="104" t="s">
        <v>174</v>
      </c>
      <c r="V273" s="110" t="s">
        <v>2265</v>
      </c>
      <c r="W273" s="104" t="s">
        <v>174</v>
      </c>
      <c r="X273" s="64">
        <v>32.0</v>
      </c>
      <c r="Y273" s="64">
        <v>49.0</v>
      </c>
      <c r="Z273" s="64">
        <f t="shared" si="347"/>
        <v>17</v>
      </c>
      <c r="AA273" s="72">
        <f t="shared" si="359"/>
        <v>0.53125</v>
      </c>
      <c r="AB273" s="64">
        <v>92.0</v>
      </c>
      <c r="AC273" s="64">
        <v>97.0</v>
      </c>
      <c r="AD273" s="64">
        <f t="shared" si="349"/>
        <v>5</v>
      </c>
      <c r="AE273" s="72">
        <f t="shared" si="360"/>
        <v>0.05434782609</v>
      </c>
      <c r="AF273" s="64">
        <v>97.0</v>
      </c>
      <c r="AG273" s="64">
        <v>100.0</v>
      </c>
      <c r="AH273" s="64">
        <f t="shared" si="351"/>
        <v>3</v>
      </c>
      <c r="AI273" s="72">
        <f t="shared" si="352"/>
        <v>0.03092783505</v>
      </c>
      <c r="AJ273" s="64">
        <v>41.0</v>
      </c>
      <c r="AK273" s="64">
        <v>79.0</v>
      </c>
      <c r="AL273" s="64">
        <f t="shared" si="353"/>
        <v>38</v>
      </c>
      <c r="AM273" s="72">
        <f t="shared" si="354"/>
        <v>0.9268292683</v>
      </c>
      <c r="AN273" s="64">
        <v>67.0</v>
      </c>
      <c r="AO273" s="64">
        <v>95.0</v>
      </c>
      <c r="AP273" s="64">
        <f t="shared" si="361"/>
        <v>28</v>
      </c>
      <c r="AQ273" s="72">
        <f t="shared" si="362"/>
        <v>0.4179104478</v>
      </c>
      <c r="AR273" s="64">
        <v>66.0</v>
      </c>
      <c r="AS273" s="64">
        <v>91.0</v>
      </c>
      <c r="AT273" s="64">
        <f t="shared" si="357"/>
        <v>25</v>
      </c>
      <c r="AU273" s="72">
        <f t="shared" si="358"/>
        <v>0.3787878788</v>
      </c>
      <c r="AV273" s="64"/>
      <c r="AW273" s="64"/>
      <c r="AX273" s="64"/>
      <c r="AY273" s="64"/>
      <c r="AZ273" s="64"/>
      <c r="BA273" s="64"/>
      <c r="BB273" s="64"/>
      <c r="BC273" s="64"/>
      <c r="BD273" s="64"/>
      <c r="BE273" s="64">
        <v>0.95</v>
      </c>
      <c r="BF273" s="108">
        <v>0.93</v>
      </c>
      <c r="BG273" s="64">
        <v>5.01</v>
      </c>
      <c r="BH273" s="64">
        <v>1.98</v>
      </c>
      <c r="BI273" s="108">
        <v>0.87</v>
      </c>
      <c r="BJ273" s="64">
        <v>3.09</v>
      </c>
      <c r="BK273" s="109">
        <f t="shared" si="364"/>
        <v>1.51048951</v>
      </c>
      <c r="BL273" s="64">
        <v>2.16</v>
      </c>
      <c r="BM273" s="108">
        <v>0.43</v>
      </c>
      <c r="BN273" s="64">
        <f t="shared" si="363"/>
        <v>92.88</v>
      </c>
      <c r="BO273" s="64"/>
      <c r="BP273" s="64"/>
      <c r="BQ273" s="64"/>
      <c r="BR273" s="64"/>
      <c r="BS273" s="64" t="s">
        <v>268</v>
      </c>
      <c r="BT273" s="64">
        <v>1.0</v>
      </c>
      <c r="BU273" s="64">
        <v>3.0</v>
      </c>
      <c r="BV273" s="111" t="s">
        <v>253</v>
      </c>
      <c r="BW273" s="65"/>
      <c r="BX273" s="64"/>
      <c r="BY273" s="64" t="s">
        <v>269</v>
      </c>
      <c r="BZ273" s="64" t="s">
        <v>2266</v>
      </c>
      <c r="CA273" s="66" t="s">
        <v>2267</v>
      </c>
      <c r="CB273" s="64" t="s">
        <v>271</v>
      </c>
      <c r="CC273" s="66" t="s">
        <v>255</v>
      </c>
    </row>
    <row r="274" ht="15.75" customHeight="1">
      <c r="A274" s="85">
        <v>2023.0</v>
      </c>
      <c r="B274" s="64" t="s">
        <v>911</v>
      </c>
      <c r="C274" s="64" t="s">
        <v>930</v>
      </c>
      <c r="D274" s="70" t="s">
        <v>258</v>
      </c>
      <c r="E274" s="64" t="s">
        <v>1809</v>
      </c>
      <c r="F274" s="64" t="s">
        <v>259</v>
      </c>
      <c r="G274" s="64" t="s">
        <v>2268</v>
      </c>
      <c r="H274" s="64" t="s">
        <v>2269</v>
      </c>
      <c r="I274" s="64" t="s">
        <v>2270</v>
      </c>
      <c r="J274" s="64" t="s">
        <v>2271</v>
      </c>
      <c r="K274" s="64" t="s">
        <v>246</v>
      </c>
      <c r="L274" s="64"/>
      <c r="M274" s="64" t="s">
        <v>2272</v>
      </c>
      <c r="N274" s="64" t="s">
        <v>263</v>
      </c>
      <c r="O274" s="64" t="s">
        <v>301</v>
      </c>
      <c r="P274" s="64">
        <v>67.0</v>
      </c>
      <c r="Q274" s="64"/>
      <c r="R274" s="64"/>
      <c r="S274" s="64" t="s">
        <v>2263</v>
      </c>
      <c r="T274" s="104" t="s">
        <v>2273</v>
      </c>
      <c r="U274" s="104" t="s">
        <v>174</v>
      </c>
      <c r="V274" s="110" t="s">
        <v>2274</v>
      </c>
      <c r="W274" s="104" t="s">
        <v>174</v>
      </c>
      <c r="X274" s="64">
        <v>57.0</v>
      </c>
      <c r="Y274" s="64">
        <v>64.0</v>
      </c>
      <c r="Z274" s="64">
        <f t="shared" si="347"/>
        <v>7</v>
      </c>
      <c r="AA274" s="72">
        <f t="shared" si="359"/>
        <v>0.1228070175</v>
      </c>
      <c r="AB274" s="64">
        <v>95.0</v>
      </c>
      <c r="AC274" s="64">
        <v>99.0</v>
      </c>
      <c r="AD274" s="64">
        <f t="shared" si="349"/>
        <v>4</v>
      </c>
      <c r="AE274" s="72">
        <f t="shared" si="360"/>
        <v>0.04210526316</v>
      </c>
      <c r="AF274" s="64">
        <v>100.0</v>
      </c>
      <c r="AG274" s="64">
        <v>100.0</v>
      </c>
      <c r="AH274" s="64">
        <f t="shared" si="351"/>
        <v>0</v>
      </c>
      <c r="AI274" s="72">
        <f t="shared" si="352"/>
        <v>0</v>
      </c>
      <c r="AJ274" s="64">
        <v>27.0</v>
      </c>
      <c r="AK274" s="64">
        <v>43.0</v>
      </c>
      <c r="AL274" s="64">
        <f t="shared" si="353"/>
        <v>16</v>
      </c>
      <c r="AM274" s="72">
        <f t="shared" si="354"/>
        <v>0.5925925926</v>
      </c>
      <c r="AN274" s="64">
        <v>79.0</v>
      </c>
      <c r="AO274" s="64">
        <v>82.0</v>
      </c>
      <c r="AP274" s="64">
        <f t="shared" si="361"/>
        <v>3</v>
      </c>
      <c r="AQ274" s="72">
        <f t="shared" si="362"/>
        <v>0.03797468354</v>
      </c>
      <c r="AR274" s="64">
        <v>78.0</v>
      </c>
      <c r="AS274" s="64">
        <v>83.0</v>
      </c>
      <c r="AT274" s="64">
        <f t="shared" si="357"/>
        <v>5</v>
      </c>
      <c r="AU274" s="72">
        <f t="shared" si="358"/>
        <v>0.0641025641</v>
      </c>
      <c r="AV274" s="64"/>
      <c r="AW274" s="64"/>
      <c r="AX274" s="64"/>
      <c r="AY274" s="64"/>
      <c r="AZ274" s="64"/>
      <c r="BA274" s="64"/>
      <c r="BB274" s="64"/>
      <c r="BC274" s="64"/>
      <c r="BD274" s="64"/>
      <c r="BE274" s="64">
        <v>0.8</v>
      </c>
      <c r="BF274" s="108">
        <v>0.93</v>
      </c>
      <c r="BG274" s="64">
        <v>5.03</v>
      </c>
      <c r="BH274" s="64">
        <v>2.02</v>
      </c>
      <c r="BI274" s="108">
        <v>0.86</v>
      </c>
      <c r="BJ274" s="64">
        <v>2.72</v>
      </c>
      <c r="BK274" s="109">
        <f>(BL274*100)/(100+32)</f>
        <v>1.53030303</v>
      </c>
      <c r="BL274" s="64">
        <v>2.02</v>
      </c>
      <c r="BM274" s="108">
        <v>0.32</v>
      </c>
      <c r="BN274" s="64">
        <f t="shared" si="363"/>
        <v>135.34</v>
      </c>
      <c r="BO274" s="64"/>
      <c r="BP274" s="64"/>
      <c r="BQ274" s="64"/>
      <c r="BR274" s="64"/>
      <c r="BS274" s="64" t="s">
        <v>281</v>
      </c>
      <c r="BT274" s="64">
        <v>1.0</v>
      </c>
      <c r="BU274" s="64">
        <v>2.0</v>
      </c>
      <c r="BV274" s="111" t="s">
        <v>253</v>
      </c>
      <c r="BW274" s="65"/>
      <c r="BX274" s="64"/>
      <c r="BY274" s="64" t="s">
        <v>269</v>
      </c>
      <c r="BZ274" s="64" t="s">
        <v>2275</v>
      </c>
      <c r="CA274" s="66" t="s">
        <v>2276</v>
      </c>
      <c r="CB274" s="64" t="s">
        <v>271</v>
      </c>
      <c r="CC274" s="66" t="s">
        <v>255</v>
      </c>
    </row>
    <row r="275" ht="15.75" customHeight="1">
      <c r="A275" s="85">
        <v>2023.0</v>
      </c>
      <c r="B275" s="64" t="s">
        <v>715</v>
      </c>
      <c r="C275" s="64" t="s">
        <v>1470</v>
      </c>
      <c r="D275" s="70" t="s">
        <v>1452</v>
      </c>
      <c r="E275" s="64" t="s">
        <v>1471</v>
      </c>
      <c r="F275" s="64" t="s">
        <v>1472</v>
      </c>
      <c r="G275" s="64" t="s">
        <v>1473</v>
      </c>
      <c r="H275" s="64" t="s">
        <v>1474</v>
      </c>
      <c r="I275" s="64" t="s">
        <v>2277</v>
      </c>
      <c r="J275" s="64" t="s">
        <v>2278</v>
      </c>
      <c r="K275" s="64" t="s">
        <v>246</v>
      </c>
      <c r="L275" s="64"/>
      <c r="M275" s="64" t="s">
        <v>2279</v>
      </c>
      <c r="N275" s="64" t="s">
        <v>2280</v>
      </c>
      <c r="O275" s="64" t="s">
        <v>301</v>
      </c>
      <c r="P275" s="64">
        <v>33.0</v>
      </c>
      <c r="Q275" s="64"/>
      <c r="R275" s="64"/>
      <c r="S275" s="64" t="s">
        <v>2281</v>
      </c>
      <c r="T275" s="104" t="s">
        <v>2282</v>
      </c>
      <c r="U275" s="104" t="s">
        <v>174</v>
      </c>
      <c r="V275" s="110" t="s">
        <v>2283</v>
      </c>
      <c r="W275" s="104" t="s">
        <v>174</v>
      </c>
      <c r="X275" s="64">
        <v>28.0</v>
      </c>
      <c r="Y275" s="64">
        <v>61.0</v>
      </c>
      <c r="Z275" s="64">
        <f t="shared" si="347"/>
        <v>33</v>
      </c>
      <c r="AA275" s="72">
        <f t="shared" si="359"/>
        <v>1.178571429</v>
      </c>
      <c r="AB275" s="64">
        <v>77.0</v>
      </c>
      <c r="AC275" s="64">
        <v>97.0</v>
      </c>
      <c r="AD275" s="64">
        <f t="shared" si="349"/>
        <v>20</v>
      </c>
      <c r="AE275" s="72">
        <f t="shared" si="360"/>
        <v>0.2597402597</v>
      </c>
      <c r="AF275" s="64">
        <v>99.0</v>
      </c>
      <c r="AG275" s="64">
        <v>100.0</v>
      </c>
      <c r="AH275" s="64">
        <f t="shared" si="351"/>
        <v>1</v>
      </c>
      <c r="AI275" s="72">
        <f t="shared" si="352"/>
        <v>0.0101010101</v>
      </c>
      <c r="AJ275" s="64">
        <v>37.0</v>
      </c>
      <c r="AK275" s="64">
        <v>60.0</v>
      </c>
      <c r="AL275" s="64">
        <f t="shared" si="353"/>
        <v>23</v>
      </c>
      <c r="AM275" s="72">
        <f t="shared" si="354"/>
        <v>0.6216216216</v>
      </c>
      <c r="AN275" s="64">
        <v>55.0</v>
      </c>
      <c r="AO275" s="64">
        <v>74.0</v>
      </c>
      <c r="AP275" s="64">
        <f t="shared" si="361"/>
        <v>19</v>
      </c>
      <c r="AQ275" s="72">
        <f t="shared" si="362"/>
        <v>0.3454545455</v>
      </c>
      <c r="AR275" s="64">
        <v>55.0</v>
      </c>
      <c r="AS275" s="64">
        <v>74.0</v>
      </c>
      <c r="AT275" s="64">
        <f t="shared" si="357"/>
        <v>19</v>
      </c>
      <c r="AU275" s="72">
        <f t="shared" si="358"/>
        <v>0.3454545455</v>
      </c>
      <c r="AV275" s="64"/>
      <c r="AW275" s="64"/>
      <c r="AX275" s="64"/>
      <c r="AY275" s="64"/>
      <c r="AZ275" s="64"/>
      <c r="BA275" s="64"/>
      <c r="BB275" s="64"/>
      <c r="BC275" s="64"/>
      <c r="BD275" s="64"/>
      <c r="BE275" s="64">
        <v>1.43</v>
      </c>
      <c r="BF275" s="108">
        <v>0.97</v>
      </c>
      <c r="BG275" s="64">
        <v>5.96</v>
      </c>
      <c r="BH275" s="64"/>
      <c r="BI275" s="108"/>
      <c r="BJ275" s="64"/>
      <c r="BK275" s="109">
        <f>(BL275*100)/(100+31)</f>
        <v>2.114503817</v>
      </c>
      <c r="BL275" s="64">
        <v>2.77</v>
      </c>
      <c r="BM275" s="108">
        <v>0.31</v>
      </c>
      <c r="BN275" s="64">
        <f t="shared" si="363"/>
        <v>91.41</v>
      </c>
      <c r="BO275" s="64"/>
      <c r="BP275" s="64"/>
      <c r="BQ275" s="64"/>
      <c r="BR275" s="64"/>
      <c r="BS275" s="64" t="s">
        <v>268</v>
      </c>
      <c r="BT275" s="64">
        <v>1.0</v>
      </c>
      <c r="BU275" s="64">
        <v>0.0</v>
      </c>
      <c r="BV275" s="64" t="s">
        <v>2284</v>
      </c>
      <c r="BW275" s="65"/>
      <c r="BX275" s="64"/>
      <c r="BY275" s="64" t="s">
        <v>269</v>
      </c>
      <c r="BZ275" s="64" t="s">
        <v>2285</v>
      </c>
      <c r="CA275" s="66" t="s">
        <v>2286</v>
      </c>
      <c r="CB275" s="64" t="s">
        <v>271</v>
      </c>
      <c r="CC275" s="66" t="s">
        <v>255</v>
      </c>
    </row>
    <row r="276" ht="15.75" customHeight="1">
      <c r="A276" s="85">
        <v>2023.0</v>
      </c>
      <c r="B276" s="64" t="s">
        <v>911</v>
      </c>
      <c r="C276" s="64" t="s">
        <v>958</v>
      </c>
      <c r="D276" s="70" t="s">
        <v>913</v>
      </c>
      <c r="E276" s="64" t="s">
        <v>1606</v>
      </c>
      <c r="F276" s="64" t="s">
        <v>259</v>
      </c>
      <c r="G276" s="64" t="s">
        <v>1156</v>
      </c>
      <c r="H276" s="64" t="s">
        <v>1607</v>
      </c>
      <c r="I276" s="64" t="s">
        <v>1607</v>
      </c>
      <c r="J276" s="64" t="s">
        <v>2287</v>
      </c>
      <c r="K276" s="64" t="s">
        <v>246</v>
      </c>
      <c r="L276" s="64"/>
      <c r="M276" s="64" t="s">
        <v>2288</v>
      </c>
      <c r="N276" s="64" t="s">
        <v>679</v>
      </c>
      <c r="O276" s="64" t="s">
        <v>301</v>
      </c>
      <c r="P276" s="64">
        <v>81.0</v>
      </c>
      <c r="Q276" s="64"/>
      <c r="R276" s="64"/>
      <c r="S276" s="64" t="s">
        <v>2289</v>
      </c>
      <c r="T276" s="104" t="s">
        <v>2290</v>
      </c>
      <c r="U276" s="104" t="s">
        <v>174</v>
      </c>
      <c r="V276" s="110" t="s">
        <v>2291</v>
      </c>
      <c r="W276" s="104" t="s">
        <v>174</v>
      </c>
      <c r="X276" s="64">
        <v>65.0</v>
      </c>
      <c r="Y276" s="64">
        <v>79.0</v>
      </c>
      <c r="Z276" s="64">
        <f t="shared" si="347"/>
        <v>14</v>
      </c>
      <c r="AA276" s="72">
        <f t="shared" si="359"/>
        <v>0.2153846154</v>
      </c>
      <c r="AB276" s="64">
        <v>100.0</v>
      </c>
      <c r="AC276" s="64">
        <v>100.0</v>
      </c>
      <c r="AD276" s="64">
        <f t="shared" si="349"/>
        <v>0</v>
      </c>
      <c r="AE276" s="72">
        <f t="shared" si="360"/>
        <v>0</v>
      </c>
      <c r="AF276" s="64">
        <v>100.0</v>
      </c>
      <c r="AG276" s="64">
        <v>100.0</v>
      </c>
      <c r="AH276" s="64">
        <f t="shared" si="351"/>
        <v>0</v>
      </c>
      <c r="AI276" s="72">
        <f t="shared" si="352"/>
        <v>0</v>
      </c>
      <c r="AJ276" s="64">
        <v>22.0</v>
      </c>
      <c r="AK276" s="64">
        <v>45.0</v>
      </c>
      <c r="AL276" s="64">
        <f t="shared" si="353"/>
        <v>23</v>
      </c>
      <c r="AM276" s="72">
        <f t="shared" si="354"/>
        <v>1.045454545</v>
      </c>
      <c r="AN276" s="64">
        <v>69.0</v>
      </c>
      <c r="AO276" s="64">
        <v>79.0</v>
      </c>
      <c r="AP276" s="64">
        <f t="shared" si="361"/>
        <v>10</v>
      </c>
      <c r="AQ276" s="72">
        <f t="shared" si="362"/>
        <v>0.1449275362</v>
      </c>
      <c r="AR276" s="64">
        <v>67.0</v>
      </c>
      <c r="AS276" s="64">
        <v>75.0</v>
      </c>
      <c r="AT276" s="64">
        <f t="shared" si="357"/>
        <v>8</v>
      </c>
      <c r="AU276" s="72">
        <f t="shared" si="358"/>
        <v>0.1194029851</v>
      </c>
      <c r="AV276" s="64"/>
      <c r="AW276" s="64"/>
      <c r="AX276" s="64"/>
      <c r="AY276" s="64"/>
      <c r="AZ276" s="64"/>
      <c r="BA276" s="64"/>
      <c r="BB276" s="64"/>
      <c r="BC276" s="64"/>
      <c r="BD276" s="64"/>
      <c r="BE276" s="64">
        <v>0.71</v>
      </c>
      <c r="BF276" s="108">
        <v>0.94</v>
      </c>
      <c r="BG276" s="64">
        <v>5.23</v>
      </c>
      <c r="BH276" s="64">
        <v>2.23</v>
      </c>
      <c r="BI276" s="108">
        <v>0.86</v>
      </c>
      <c r="BJ276" s="64">
        <v>3.24</v>
      </c>
      <c r="BK276" s="109">
        <f>(BL276*100)/(100+48)</f>
        <v>1.824324324</v>
      </c>
      <c r="BL276" s="64">
        <v>2.7</v>
      </c>
      <c r="BM276" s="108">
        <v>0.48</v>
      </c>
      <c r="BN276" s="64">
        <f t="shared" si="363"/>
        <v>218.7</v>
      </c>
      <c r="BO276" s="64"/>
      <c r="BP276" s="64"/>
      <c r="BQ276" s="64"/>
      <c r="BR276" s="64"/>
      <c r="BS276" s="64" t="s">
        <v>760</v>
      </c>
      <c r="BT276" s="64">
        <v>1.0</v>
      </c>
      <c r="BU276" s="64">
        <v>2.0</v>
      </c>
      <c r="BV276" s="111" t="s">
        <v>253</v>
      </c>
      <c r="BW276" s="65"/>
      <c r="BX276" s="64"/>
      <c r="BY276" s="64" t="s">
        <v>269</v>
      </c>
      <c r="BZ276" s="64" t="s">
        <v>2131</v>
      </c>
      <c r="CA276" s="66" t="s">
        <v>2132</v>
      </c>
      <c r="CB276" s="64" t="s">
        <v>271</v>
      </c>
      <c r="CC276" s="66" t="s">
        <v>255</v>
      </c>
    </row>
    <row r="277" ht="15.75" customHeight="1">
      <c r="A277" s="85">
        <v>2023.0</v>
      </c>
      <c r="B277" s="64" t="s">
        <v>715</v>
      </c>
      <c r="C277" s="64" t="s">
        <v>1470</v>
      </c>
      <c r="D277" s="70" t="s">
        <v>1452</v>
      </c>
      <c r="E277" s="64" t="s">
        <v>1840</v>
      </c>
      <c r="F277" s="64" t="s">
        <v>259</v>
      </c>
      <c r="G277" s="64" t="s">
        <v>2292</v>
      </c>
      <c r="H277" s="64" t="s">
        <v>2293</v>
      </c>
      <c r="I277" s="64" t="s">
        <v>2294</v>
      </c>
      <c r="J277" s="64" t="s">
        <v>2295</v>
      </c>
      <c r="K277" s="64" t="s">
        <v>246</v>
      </c>
      <c r="L277" s="64"/>
      <c r="M277" s="64" t="s">
        <v>2296</v>
      </c>
      <c r="N277" s="64" t="s">
        <v>2280</v>
      </c>
      <c r="O277" s="64" t="s">
        <v>301</v>
      </c>
      <c r="P277" s="64">
        <v>48.0</v>
      </c>
      <c r="Q277" s="64"/>
      <c r="R277" s="64"/>
      <c r="S277" s="64" t="s">
        <v>2297</v>
      </c>
      <c r="T277" s="104" t="s">
        <v>2298</v>
      </c>
      <c r="U277" s="104" t="s">
        <v>174</v>
      </c>
      <c r="V277" s="110" t="s">
        <v>2299</v>
      </c>
      <c r="W277" s="104" t="s">
        <v>174</v>
      </c>
      <c r="X277" s="64">
        <v>52.0</v>
      </c>
      <c r="Y277" s="64">
        <v>84.0</v>
      </c>
      <c r="Z277" s="64">
        <f t="shared" si="347"/>
        <v>32</v>
      </c>
      <c r="AA277" s="72">
        <f t="shared" si="359"/>
        <v>0.6153846154</v>
      </c>
      <c r="AB277" s="64">
        <v>88.0</v>
      </c>
      <c r="AC277" s="64">
        <v>100.0</v>
      </c>
      <c r="AD277" s="64">
        <f t="shared" si="349"/>
        <v>12</v>
      </c>
      <c r="AE277" s="72">
        <f t="shared" si="360"/>
        <v>0.1363636364</v>
      </c>
      <c r="AF277" s="64">
        <v>93.0</v>
      </c>
      <c r="AG277" s="64">
        <v>100.0</v>
      </c>
      <c r="AH277" s="64">
        <f t="shared" si="351"/>
        <v>7</v>
      </c>
      <c r="AI277" s="72">
        <f t="shared" si="352"/>
        <v>0.0752688172</v>
      </c>
      <c r="AJ277" s="64">
        <v>54.0</v>
      </c>
      <c r="AK277" s="64">
        <v>64.0</v>
      </c>
      <c r="AL277" s="64">
        <f t="shared" si="353"/>
        <v>10</v>
      </c>
      <c r="AM277" s="72">
        <f t="shared" si="354"/>
        <v>0.1851851852</v>
      </c>
      <c r="AN277" s="64">
        <v>58.0</v>
      </c>
      <c r="AO277" s="64">
        <v>76.0</v>
      </c>
      <c r="AP277" s="64">
        <f t="shared" si="361"/>
        <v>18</v>
      </c>
      <c r="AQ277" s="72">
        <f t="shared" si="362"/>
        <v>0.3103448276</v>
      </c>
      <c r="AR277" s="64">
        <v>50.0</v>
      </c>
      <c r="AS277" s="64">
        <v>72.0</v>
      </c>
      <c r="AT277" s="64">
        <f t="shared" si="357"/>
        <v>22</v>
      </c>
      <c r="AU277" s="72">
        <f t="shared" si="358"/>
        <v>0.44</v>
      </c>
      <c r="AV277" s="64"/>
      <c r="AW277" s="64"/>
      <c r="AX277" s="64"/>
      <c r="AY277" s="64"/>
      <c r="AZ277" s="64"/>
      <c r="BA277" s="64"/>
      <c r="BB277" s="64"/>
      <c r="BC277" s="64"/>
      <c r="BD277" s="64"/>
      <c r="BE277" s="64">
        <v>0.75</v>
      </c>
      <c r="BF277" s="108">
        <v>0.96</v>
      </c>
      <c r="BG277" s="64">
        <v>5.44</v>
      </c>
      <c r="BH277" s="64">
        <v>1.62</v>
      </c>
      <c r="BI277" s="108">
        <v>0.88</v>
      </c>
      <c r="BJ277" s="64">
        <v>3.31</v>
      </c>
      <c r="BK277" s="109">
        <f>(BL277*100)/(100+41)</f>
        <v>1.978723404</v>
      </c>
      <c r="BL277" s="64">
        <v>2.79</v>
      </c>
      <c r="BM277" s="108">
        <v>0.41</v>
      </c>
      <c r="BN277" s="64">
        <f t="shared" si="363"/>
        <v>133.92</v>
      </c>
      <c r="BO277" s="64"/>
      <c r="BP277" s="64"/>
      <c r="BQ277" s="64"/>
      <c r="BR277" s="64"/>
      <c r="BS277" s="64" t="s">
        <v>281</v>
      </c>
      <c r="BT277" s="64">
        <v>1.0</v>
      </c>
      <c r="BU277" s="64">
        <v>2.0</v>
      </c>
      <c r="BV277" s="64" t="s">
        <v>361</v>
      </c>
      <c r="BW277" s="65"/>
      <c r="BX277" s="64"/>
      <c r="BY277" s="64" t="s">
        <v>269</v>
      </c>
      <c r="BZ277" s="64" t="s">
        <v>2300</v>
      </c>
      <c r="CA277" s="66" t="s">
        <v>2301</v>
      </c>
      <c r="CB277" s="64" t="s">
        <v>271</v>
      </c>
      <c r="CC277" s="66" t="s">
        <v>255</v>
      </c>
    </row>
    <row r="278" ht="15.75" customHeight="1">
      <c r="A278" s="85">
        <v>2023.0</v>
      </c>
      <c r="B278" s="64" t="s">
        <v>911</v>
      </c>
      <c r="C278" s="64" t="s">
        <v>968</v>
      </c>
      <c r="D278" s="70" t="s">
        <v>913</v>
      </c>
      <c r="E278" s="64" t="s">
        <v>2302</v>
      </c>
      <c r="F278" s="64" t="s">
        <v>259</v>
      </c>
      <c r="G278" s="64" t="s">
        <v>2303</v>
      </c>
      <c r="H278" s="64" t="s">
        <v>2303</v>
      </c>
      <c r="I278" s="64" t="s">
        <v>2304</v>
      </c>
      <c r="J278" s="64" t="s">
        <v>2305</v>
      </c>
      <c r="K278" s="64" t="s">
        <v>246</v>
      </c>
      <c r="L278" s="64"/>
      <c r="M278" s="64" t="s">
        <v>2306</v>
      </c>
      <c r="N278" s="64" t="s">
        <v>263</v>
      </c>
      <c r="O278" s="64" t="s">
        <v>301</v>
      </c>
      <c r="P278" s="64">
        <v>80.0</v>
      </c>
      <c r="Q278" s="64"/>
      <c r="R278" s="64"/>
      <c r="S278" s="64" t="s">
        <v>2307</v>
      </c>
      <c r="T278" s="104" t="s">
        <v>2308</v>
      </c>
      <c r="U278" s="104" t="s">
        <v>174</v>
      </c>
      <c r="V278" s="110" t="s">
        <v>2309</v>
      </c>
      <c r="W278" s="104" t="s">
        <v>174</v>
      </c>
      <c r="X278" s="64">
        <v>69.0</v>
      </c>
      <c r="Y278" s="64">
        <v>82.0</v>
      </c>
      <c r="Z278" s="64">
        <f t="shared" si="347"/>
        <v>13</v>
      </c>
      <c r="AA278" s="72">
        <f t="shared" si="359"/>
        <v>0.1884057971</v>
      </c>
      <c r="AB278" s="64">
        <v>96.0</v>
      </c>
      <c r="AC278" s="64">
        <v>100.0</v>
      </c>
      <c r="AD278" s="64">
        <f t="shared" si="349"/>
        <v>4</v>
      </c>
      <c r="AE278" s="72">
        <f t="shared" si="360"/>
        <v>0.04166666667</v>
      </c>
      <c r="AF278" s="64">
        <v>100.0</v>
      </c>
      <c r="AG278" s="64">
        <v>100.0</v>
      </c>
      <c r="AH278" s="64">
        <f t="shared" si="351"/>
        <v>0</v>
      </c>
      <c r="AI278" s="72">
        <f t="shared" si="352"/>
        <v>0</v>
      </c>
      <c r="AJ278" s="64">
        <v>65.0</v>
      </c>
      <c r="AK278" s="64">
        <v>70.0</v>
      </c>
      <c r="AL278" s="64">
        <f t="shared" si="353"/>
        <v>5</v>
      </c>
      <c r="AM278" s="72">
        <f t="shared" si="354"/>
        <v>0.07692307692</v>
      </c>
      <c r="AN278" s="64">
        <v>87.0</v>
      </c>
      <c r="AO278" s="64">
        <v>92.0</v>
      </c>
      <c r="AP278" s="64">
        <f t="shared" si="361"/>
        <v>5</v>
      </c>
      <c r="AQ278" s="72">
        <f t="shared" si="362"/>
        <v>0.05747126437</v>
      </c>
      <c r="AR278" s="64">
        <v>81.0</v>
      </c>
      <c r="AS278" s="64">
        <v>87.0</v>
      </c>
      <c r="AT278" s="64">
        <f t="shared" si="357"/>
        <v>6</v>
      </c>
      <c r="AU278" s="72">
        <f t="shared" si="358"/>
        <v>0.07407407407</v>
      </c>
      <c r="AV278" s="64"/>
      <c r="AW278" s="64"/>
      <c r="AX278" s="64"/>
      <c r="AY278" s="64"/>
      <c r="AZ278" s="64"/>
      <c r="BA278" s="64"/>
      <c r="BB278" s="64"/>
      <c r="BC278" s="64"/>
      <c r="BD278" s="64"/>
      <c r="BE278" s="64">
        <v>0.88</v>
      </c>
      <c r="BF278" s="108">
        <v>0.93</v>
      </c>
      <c r="BG278" s="64">
        <v>5.31</v>
      </c>
      <c r="BH278" s="64">
        <v>1.84</v>
      </c>
      <c r="BI278" s="108">
        <v>0.87</v>
      </c>
      <c r="BJ278" s="64">
        <v>3.16</v>
      </c>
      <c r="BK278" s="109">
        <f>(BL278*100)/(100+37)</f>
        <v>1.605839416</v>
      </c>
      <c r="BL278" s="64">
        <v>2.2</v>
      </c>
      <c r="BM278" s="108">
        <v>0.37</v>
      </c>
      <c r="BN278" s="64">
        <f t="shared" si="363"/>
        <v>176</v>
      </c>
      <c r="BO278" s="64"/>
      <c r="BP278" s="64"/>
      <c r="BQ278" s="64"/>
      <c r="BR278" s="64"/>
      <c r="BS278" s="64" t="s">
        <v>281</v>
      </c>
      <c r="BT278" s="64">
        <v>1.0</v>
      </c>
      <c r="BU278" s="64">
        <v>2.0</v>
      </c>
      <c r="BV278" s="111" t="s">
        <v>253</v>
      </c>
      <c r="BW278" s="65"/>
      <c r="BX278" s="64"/>
      <c r="BY278" s="64" t="s">
        <v>269</v>
      </c>
      <c r="BZ278" s="64" t="s">
        <v>2310</v>
      </c>
      <c r="CA278" s="66" t="s">
        <v>2311</v>
      </c>
      <c r="CB278" s="64" t="s">
        <v>271</v>
      </c>
      <c r="CC278" s="66" t="s">
        <v>255</v>
      </c>
    </row>
    <row r="279" ht="15.75" customHeight="1">
      <c r="A279" s="85">
        <v>2023.0</v>
      </c>
      <c r="B279" s="64" t="s">
        <v>239</v>
      </c>
      <c r="C279" s="64" t="s">
        <v>272</v>
      </c>
      <c r="D279" s="70" t="s">
        <v>603</v>
      </c>
      <c r="E279" s="64" t="s">
        <v>2302</v>
      </c>
      <c r="F279" s="64" t="s">
        <v>2312</v>
      </c>
      <c r="G279" s="64" t="s">
        <v>2313</v>
      </c>
      <c r="H279" s="64" t="s">
        <v>2313</v>
      </c>
      <c r="I279" s="64" t="s">
        <v>2314</v>
      </c>
      <c r="J279" s="64" t="s">
        <v>2315</v>
      </c>
      <c r="K279" s="64" t="s">
        <v>246</v>
      </c>
      <c r="L279" s="64"/>
      <c r="M279" s="64" t="s">
        <v>2316</v>
      </c>
      <c r="N279" s="64" t="s">
        <v>679</v>
      </c>
      <c r="O279" s="64" t="s">
        <v>2317</v>
      </c>
      <c r="P279" s="64">
        <v>43.0</v>
      </c>
      <c r="Q279" s="64"/>
      <c r="R279" s="64"/>
      <c r="S279" s="64" t="s">
        <v>2318</v>
      </c>
      <c r="T279" s="104" t="s">
        <v>2319</v>
      </c>
      <c r="U279" s="64" t="s">
        <v>158</v>
      </c>
      <c r="V279" s="110" t="s">
        <v>2320</v>
      </c>
      <c r="W279" s="104" t="s">
        <v>174</v>
      </c>
      <c r="X279" s="64">
        <v>55.0</v>
      </c>
      <c r="Y279" s="64">
        <v>92.0</v>
      </c>
      <c r="Z279" s="64">
        <f t="shared" si="347"/>
        <v>37</v>
      </c>
      <c r="AA279" s="72">
        <f t="shared" si="359"/>
        <v>0.6727272727</v>
      </c>
      <c r="AB279" s="64">
        <v>74.0</v>
      </c>
      <c r="AC279" s="64">
        <v>98.0</v>
      </c>
      <c r="AD279" s="64">
        <f t="shared" si="349"/>
        <v>24</v>
      </c>
      <c r="AE279" s="72">
        <f t="shared" si="360"/>
        <v>0.3243243243</v>
      </c>
      <c r="AF279" s="64">
        <v>96.0</v>
      </c>
      <c r="AG279" s="64">
        <v>100.0</v>
      </c>
      <c r="AH279" s="64">
        <f t="shared" si="351"/>
        <v>4</v>
      </c>
      <c r="AI279" s="72">
        <f t="shared" si="352"/>
        <v>0.04166666667</v>
      </c>
      <c r="AJ279" s="64">
        <v>30.0</v>
      </c>
      <c r="AK279" s="64">
        <v>58.0</v>
      </c>
      <c r="AL279" s="64">
        <f t="shared" si="353"/>
        <v>28</v>
      </c>
      <c r="AM279" s="72">
        <f t="shared" si="354"/>
        <v>0.9333333333</v>
      </c>
      <c r="AN279" s="64">
        <v>88.0</v>
      </c>
      <c r="AO279" s="64">
        <v>91.0</v>
      </c>
      <c r="AP279" s="64">
        <f t="shared" si="361"/>
        <v>3</v>
      </c>
      <c r="AQ279" s="72">
        <f t="shared" si="362"/>
        <v>0.03409090909</v>
      </c>
      <c r="AR279" s="64">
        <v>88.0</v>
      </c>
      <c r="AS279" s="64">
        <v>97.0</v>
      </c>
      <c r="AT279" s="64">
        <f t="shared" si="357"/>
        <v>9</v>
      </c>
      <c r="AU279" s="72">
        <f t="shared" si="358"/>
        <v>0.1022727273</v>
      </c>
      <c r="AV279" s="64">
        <v>93.0</v>
      </c>
      <c r="AW279" s="64">
        <v>92.0</v>
      </c>
      <c r="AX279" s="64">
        <f>AW279-AV279</f>
        <v>-1</v>
      </c>
      <c r="AY279" s="72">
        <f>(AW279-AV279)/AV279</f>
        <v>-0.01075268817</v>
      </c>
      <c r="AZ279" s="64"/>
      <c r="BA279" s="64"/>
      <c r="BB279" s="64"/>
      <c r="BC279" s="64"/>
      <c r="BD279" s="64"/>
      <c r="BE279" s="64">
        <v>0.76</v>
      </c>
      <c r="BF279" s="108">
        <v>0.94</v>
      </c>
      <c r="BG279" s="64">
        <v>4.94</v>
      </c>
      <c r="BH279" s="64">
        <v>2.1</v>
      </c>
      <c r="BI279" s="108">
        <v>0.86</v>
      </c>
      <c r="BJ279" s="64">
        <v>2.96</v>
      </c>
      <c r="BK279" s="109">
        <f>(BL279*100)/(100+39)</f>
        <v>2.136690647</v>
      </c>
      <c r="BL279" s="64">
        <v>2.97</v>
      </c>
      <c r="BM279" s="108">
        <v>0.39</v>
      </c>
      <c r="BN279" s="64">
        <f t="shared" si="363"/>
        <v>127.71</v>
      </c>
      <c r="BO279" s="64"/>
      <c r="BP279" s="64"/>
      <c r="BQ279" s="64"/>
      <c r="BR279" s="64"/>
      <c r="BS279" s="64" t="s">
        <v>268</v>
      </c>
      <c r="BT279" s="64">
        <v>1.0</v>
      </c>
      <c r="BU279" s="64">
        <v>2.0</v>
      </c>
      <c r="BV279" s="111" t="s">
        <v>253</v>
      </c>
      <c r="BW279" s="65"/>
      <c r="BX279" s="64"/>
      <c r="BY279" s="64" t="s">
        <v>269</v>
      </c>
      <c r="BZ279" s="64" t="s">
        <v>2321</v>
      </c>
      <c r="CA279" s="66" t="s">
        <v>2322</v>
      </c>
      <c r="CB279" s="64" t="s">
        <v>271</v>
      </c>
      <c r="CC279" s="66" t="s">
        <v>255</v>
      </c>
    </row>
    <row r="280" ht="15.75" customHeight="1">
      <c r="A280" s="85">
        <v>2023.0</v>
      </c>
      <c r="B280" s="64" t="s">
        <v>911</v>
      </c>
      <c r="C280" s="64" t="s">
        <v>930</v>
      </c>
      <c r="D280" s="70" t="s">
        <v>258</v>
      </c>
      <c r="E280" s="64" t="s">
        <v>931</v>
      </c>
      <c r="F280" s="64" t="s">
        <v>259</v>
      </c>
      <c r="G280" s="64" t="s">
        <v>932</v>
      </c>
      <c r="H280" s="64" t="s">
        <v>933</v>
      </c>
      <c r="I280" s="64" t="s">
        <v>2323</v>
      </c>
      <c r="J280" s="64" t="s">
        <v>2324</v>
      </c>
      <c r="K280" s="64" t="s">
        <v>332</v>
      </c>
      <c r="L280" s="64" t="s">
        <v>2325</v>
      </c>
      <c r="M280" s="64" t="s">
        <v>2326</v>
      </c>
      <c r="N280" s="64" t="s">
        <v>263</v>
      </c>
      <c r="O280" s="64" t="s">
        <v>313</v>
      </c>
      <c r="P280" s="64">
        <v>96.0</v>
      </c>
      <c r="Q280" s="64"/>
      <c r="R280" s="64"/>
      <c r="S280" s="64" t="s">
        <v>2327</v>
      </c>
      <c r="T280" s="104" t="s">
        <v>2328</v>
      </c>
      <c r="U280" s="104" t="s">
        <v>174</v>
      </c>
      <c r="V280" s="110" t="s">
        <v>2329</v>
      </c>
      <c r="W280" s="104" t="s">
        <v>174</v>
      </c>
      <c r="X280" s="64">
        <v>46.0</v>
      </c>
      <c r="Y280" s="64">
        <v>67.0</v>
      </c>
      <c r="Z280" s="64">
        <f t="shared" si="347"/>
        <v>21</v>
      </c>
      <c r="AA280" s="72">
        <f t="shared" si="359"/>
        <v>0.4565217391</v>
      </c>
      <c r="AB280" s="64">
        <v>91.0</v>
      </c>
      <c r="AC280" s="64">
        <v>97.0</v>
      </c>
      <c r="AD280" s="64">
        <f t="shared" si="349"/>
        <v>6</v>
      </c>
      <c r="AE280" s="72">
        <f t="shared" si="360"/>
        <v>0.06593406593</v>
      </c>
      <c r="AF280" s="64">
        <v>97.0</v>
      </c>
      <c r="AG280" s="64">
        <v>98.0</v>
      </c>
      <c r="AH280" s="64">
        <f t="shared" si="351"/>
        <v>1</v>
      </c>
      <c r="AI280" s="72">
        <f t="shared" si="352"/>
        <v>0.01030927835</v>
      </c>
      <c r="AJ280" s="64">
        <v>9.0</v>
      </c>
      <c r="AK280" s="64">
        <v>20.0</v>
      </c>
      <c r="AL280" s="64">
        <f t="shared" si="353"/>
        <v>11</v>
      </c>
      <c r="AM280" s="72">
        <f t="shared" si="354"/>
        <v>1.222222222</v>
      </c>
      <c r="AN280" s="64">
        <v>79.0</v>
      </c>
      <c r="AO280" s="64">
        <v>80.0</v>
      </c>
      <c r="AP280" s="64">
        <f t="shared" si="361"/>
        <v>1</v>
      </c>
      <c r="AQ280" s="72">
        <f t="shared" si="362"/>
        <v>0.01265822785</v>
      </c>
      <c r="AR280" s="64">
        <v>73.0</v>
      </c>
      <c r="AS280" s="64">
        <v>76.0</v>
      </c>
      <c r="AT280" s="64">
        <f t="shared" si="357"/>
        <v>3</v>
      </c>
      <c r="AU280" s="72">
        <f t="shared" si="358"/>
        <v>0.04109589041</v>
      </c>
      <c r="AV280" s="64"/>
      <c r="AW280" s="64"/>
      <c r="AX280" s="64"/>
      <c r="AY280" s="64"/>
      <c r="AZ280" s="64"/>
      <c r="BA280" s="64"/>
      <c r="BB280" s="64"/>
      <c r="BC280" s="64"/>
      <c r="BD280" s="64"/>
      <c r="BE280" s="64">
        <v>0.46</v>
      </c>
      <c r="BF280" s="108">
        <v>0.94</v>
      </c>
      <c r="BG280" s="64">
        <v>5.13</v>
      </c>
      <c r="BH280" s="64">
        <v>2.12</v>
      </c>
      <c r="BI280" s="108">
        <v>0.87</v>
      </c>
      <c r="BJ280" s="64">
        <v>3.05</v>
      </c>
      <c r="BK280" s="109">
        <f>(BL280*100)/(100+43)</f>
        <v>2.839160839</v>
      </c>
      <c r="BL280" s="64">
        <v>4.06</v>
      </c>
      <c r="BM280" s="108">
        <v>0.43</v>
      </c>
      <c r="BN280" s="64">
        <f t="shared" si="363"/>
        <v>389.76</v>
      </c>
      <c r="BO280" s="64"/>
      <c r="BP280" s="64"/>
      <c r="BQ280" s="64"/>
      <c r="BR280" s="64"/>
      <c r="BS280" s="64" t="s">
        <v>268</v>
      </c>
      <c r="BT280" s="64">
        <v>1.0</v>
      </c>
      <c r="BU280" s="64">
        <v>3.0</v>
      </c>
      <c r="BV280" s="111" t="s">
        <v>253</v>
      </c>
      <c r="BW280" s="65"/>
      <c r="BX280" s="64"/>
      <c r="BY280" s="64" t="s">
        <v>269</v>
      </c>
      <c r="BZ280" s="64" t="s">
        <v>2330</v>
      </c>
      <c r="CA280" s="66" t="s">
        <v>2331</v>
      </c>
      <c r="CB280" s="64" t="s">
        <v>271</v>
      </c>
      <c r="CC280" s="66" t="s">
        <v>255</v>
      </c>
    </row>
    <row r="281" ht="15.75" customHeight="1">
      <c r="A281" s="85">
        <v>2023.0</v>
      </c>
      <c r="B281" s="64" t="s">
        <v>911</v>
      </c>
      <c r="C281" s="64" t="s">
        <v>930</v>
      </c>
      <c r="D281" s="70" t="s">
        <v>258</v>
      </c>
      <c r="E281" s="64" t="s">
        <v>931</v>
      </c>
      <c r="F281" s="64" t="s">
        <v>259</v>
      </c>
      <c r="G281" s="64" t="s">
        <v>932</v>
      </c>
      <c r="H281" s="64" t="s">
        <v>933</v>
      </c>
      <c r="I281" s="64" t="s">
        <v>2332</v>
      </c>
      <c r="J281" s="64" t="s">
        <v>2333</v>
      </c>
      <c r="K281" s="64" t="s">
        <v>332</v>
      </c>
      <c r="L281" s="64" t="s">
        <v>2143</v>
      </c>
      <c r="M281" s="64" t="s">
        <v>2326</v>
      </c>
      <c r="N281" s="64" t="s">
        <v>263</v>
      </c>
      <c r="O281" s="64" t="s">
        <v>313</v>
      </c>
      <c r="P281" s="64">
        <v>96.0</v>
      </c>
      <c r="Q281" s="64"/>
      <c r="R281" s="64"/>
      <c r="S281" s="64" t="s">
        <v>2327</v>
      </c>
      <c r="T281" s="104" t="s">
        <v>2334</v>
      </c>
      <c r="U281" s="104" t="s">
        <v>174</v>
      </c>
      <c r="V281" s="110" t="s">
        <v>2335</v>
      </c>
      <c r="W281" s="104" t="s">
        <v>174</v>
      </c>
      <c r="X281" s="64">
        <v>42.0</v>
      </c>
      <c r="Y281" s="64">
        <v>68.0</v>
      </c>
      <c r="Z281" s="64">
        <f t="shared" si="347"/>
        <v>26</v>
      </c>
      <c r="AA281" s="72">
        <f t="shared" si="359"/>
        <v>0.619047619</v>
      </c>
      <c r="AB281" s="64">
        <v>82.0</v>
      </c>
      <c r="AC281" s="64">
        <v>92.0</v>
      </c>
      <c r="AD281" s="64">
        <f t="shared" si="349"/>
        <v>10</v>
      </c>
      <c r="AE281" s="72">
        <f t="shared" si="360"/>
        <v>0.1219512195</v>
      </c>
      <c r="AF281" s="64">
        <v>92.0</v>
      </c>
      <c r="AG281" s="64">
        <v>93.0</v>
      </c>
      <c r="AH281" s="64">
        <f t="shared" si="351"/>
        <v>1</v>
      </c>
      <c r="AI281" s="72">
        <f t="shared" si="352"/>
        <v>0.01086956522</v>
      </c>
      <c r="AJ281" s="64">
        <v>5.0</v>
      </c>
      <c r="AK281" s="64">
        <v>47.0</v>
      </c>
      <c r="AL281" s="64">
        <f t="shared" si="353"/>
        <v>42</v>
      </c>
      <c r="AM281" s="72">
        <f t="shared" si="354"/>
        <v>8.4</v>
      </c>
      <c r="AN281" s="64">
        <v>66.0</v>
      </c>
      <c r="AO281" s="64">
        <v>83.0</v>
      </c>
      <c r="AP281" s="64">
        <f t="shared" si="361"/>
        <v>17</v>
      </c>
      <c r="AQ281" s="72">
        <f t="shared" si="362"/>
        <v>0.2575757576</v>
      </c>
      <c r="AR281" s="64">
        <v>63.0</v>
      </c>
      <c r="AS281" s="64">
        <v>81.0</v>
      </c>
      <c r="AT281" s="64">
        <f t="shared" si="357"/>
        <v>18</v>
      </c>
      <c r="AU281" s="72">
        <f t="shared" si="358"/>
        <v>0.2857142857</v>
      </c>
      <c r="AV281" s="64"/>
      <c r="AW281" s="64"/>
      <c r="AX281" s="64"/>
      <c r="AY281" s="64"/>
      <c r="AZ281" s="64"/>
      <c r="BA281" s="64"/>
      <c r="BB281" s="64"/>
      <c r="BC281" s="64"/>
      <c r="BD281" s="64"/>
      <c r="BE281" s="64">
        <v>0.37</v>
      </c>
      <c r="BF281" s="108">
        <v>0.95</v>
      </c>
      <c r="BG281" s="64">
        <v>5.39</v>
      </c>
      <c r="BH281" s="64">
        <v>1.99</v>
      </c>
      <c r="BI281" s="108">
        <v>0.87</v>
      </c>
      <c r="BJ281" s="64">
        <v>3.28</v>
      </c>
      <c r="BK281" s="109">
        <f>(BL281*100)/(100+73)</f>
        <v>1.277456647</v>
      </c>
      <c r="BL281" s="64">
        <v>2.21</v>
      </c>
      <c r="BM281" s="108">
        <v>0.73</v>
      </c>
      <c r="BN281" s="64">
        <f t="shared" si="363"/>
        <v>212.16</v>
      </c>
      <c r="BO281" s="64"/>
      <c r="BP281" s="64"/>
      <c r="BQ281" s="64"/>
      <c r="BR281" s="64"/>
      <c r="BS281" s="64" t="s">
        <v>268</v>
      </c>
      <c r="BT281" s="64">
        <v>1.0</v>
      </c>
      <c r="BU281" s="64">
        <v>3.0</v>
      </c>
      <c r="BV281" s="111" t="s">
        <v>253</v>
      </c>
      <c r="BW281" s="65"/>
      <c r="BX281" s="64"/>
      <c r="BY281" s="64" t="s">
        <v>269</v>
      </c>
      <c r="BZ281" s="64" t="s">
        <v>2330</v>
      </c>
      <c r="CA281" s="66" t="s">
        <v>2331</v>
      </c>
      <c r="CB281" s="64" t="s">
        <v>271</v>
      </c>
      <c r="CC281" s="66" t="s">
        <v>255</v>
      </c>
    </row>
    <row r="282" ht="15.75" customHeight="1">
      <c r="A282" s="85">
        <v>2023.0</v>
      </c>
      <c r="B282" s="64" t="s">
        <v>239</v>
      </c>
      <c r="C282" s="64" t="s">
        <v>480</v>
      </c>
      <c r="D282" s="64"/>
      <c r="E282" s="64" t="s">
        <v>2336</v>
      </c>
      <c r="F282" s="64" t="s">
        <v>341</v>
      </c>
      <c r="G282" s="64" t="s">
        <v>342</v>
      </c>
      <c r="H282" s="64" t="s">
        <v>2337</v>
      </c>
      <c r="I282" s="64" t="s">
        <v>2337</v>
      </c>
      <c r="J282" s="64" t="s">
        <v>2338</v>
      </c>
      <c r="K282" s="64" t="s">
        <v>246</v>
      </c>
      <c r="L282" s="64"/>
      <c r="M282" s="64" t="s">
        <v>2339</v>
      </c>
      <c r="N282" s="64" t="s">
        <v>495</v>
      </c>
      <c r="O282" s="64" t="s">
        <v>357</v>
      </c>
      <c r="P282" s="64">
        <v>27.0</v>
      </c>
      <c r="Q282" s="64"/>
      <c r="R282" s="64"/>
      <c r="S282" s="64" t="s">
        <v>1536</v>
      </c>
      <c r="T282" s="90" t="s">
        <v>2340</v>
      </c>
      <c r="U282" s="90" t="s">
        <v>158</v>
      </c>
      <c r="V282" s="113" t="s">
        <v>2341</v>
      </c>
      <c r="W282" s="90" t="s">
        <v>158</v>
      </c>
      <c r="X282" s="64">
        <v>58.0</v>
      </c>
      <c r="Y282" s="64">
        <v>60.0</v>
      </c>
      <c r="Z282" s="64">
        <f t="shared" si="347"/>
        <v>2</v>
      </c>
      <c r="AA282" s="72">
        <f t="shared" si="359"/>
        <v>0.03448275862</v>
      </c>
      <c r="AB282" s="64">
        <v>94.0</v>
      </c>
      <c r="AC282" s="64">
        <v>95.0</v>
      </c>
      <c r="AD282" s="64">
        <f t="shared" si="349"/>
        <v>1</v>
      </c>
      <c r="AE282" s="72">
        <f t="shared" si="360"/>
        <v>0.01063829787</v>
      </c>
      <c r="AF282" s="64">
        <v>97.0</v>
      </c>
      <c r="AG282" s="64">
        <v>99.0</v>
      </c>
      <c r="AH282" s="64">
        <f t="shared" si="351"/>
        <v>2</v>
      </c>
      <c r="AI282" s="72">
        <f t="shared" si="352"/>
        <v>0.0206185567</v>
      </c>
      <c r="AJ282" s="64">
        <v>59.0</v>
      </c>
      <c r="AK282" s="64">
        <v>86.0</v>
      </c>
      <c r="AL282" s="64">
        <f t="shared" si="353"/>
        <v>27</v>
      </c>
      <c r="AM282" s="72">
        <f t="shared" si="354"/>
        <v>0.4576271186</v>
      </c>
      <c r="AN282" s="64">
        <v>90.0</v>
      </c>
      <c r="AO282" s="64">
        <v>94.0</v>
      </c>
      <c r="AP282" s="64">
        <f t="shared" si="361"/>
        <v>4</v>
      </c>
      <c r="AQ282" s="72">
        <f t="shared" si="362"/>
        <v>0.04444444444</v>
      </c>
      <c r="AR282" s="64">
        <v>93.0</v>
      </c>
      <c r="AS282" s="64">
        <v>94.0</v>
      </c>
      <c r="AT282" s="64">
        <f t="shared" si="357"/>
        <v>1</v>
      </c>
      <c r="AU282" s="72">
        <f t="shared" si="358"/>
        <v>0.01075268817</v>
      </c>
      <c r="AV282" s="64"/>
      <c r="AW282" s="64"/>
      <c r="AX282" s="64"/>
      <c r="AY282" s="64"/>
      <c r="AZ282" s="64"/>
      <c r="BA282" s="64"/>
      <c r="BB282" s="64"/>
      <c r="BC282" s="64"/>
      <c r="BD282" s="64"/>
      <c r="BE282" s="64">
        <v>1.59</v>
      </c>
      <c r="BF282" s="108">
        <v>0.93</v>
      </c>
      <c r="BG282" s="64">
        <v>4.88</v>
      </c>
      <c r="BH282" s="64">
        <v>1.64</v>
      </c>
      <c r="BI282" s="108">
        <v>0.85</v>
      </c>
      <c r="BJ282" s="64">
        <v>3.05</v>
      </c>
      <c r="BK282" s="109">
        <f>(BL282*100)/(100+17)</f>
        <v>2.52991453</v>
      </c>
      <c r="BL282" s="64">
        <v>2.96</v>
      </c>
      <c r="BM282" s="108">
        <v>0.17</v>
      </c>
      <c r="BN282" s="64">
        <f t="shared" si="363"/>
        <v>79.92</v>
      </c>
      <c r="BO282" s="64"/>
      <c r="BP282" s="64"/>
      <c r="BQ282" s="64"/>
      <c r="BR282" s="64"/>
      <c r="BS282" s="64" t="s">
        <v>268</v>
      </c>
      <c r="BT282" s="64">
        <v>1.0</v>
      </c>
      <c r="BU282" s="64">
        <v>3.0</v>
      </c>
      <c r="BV282" s="111" t="s">
        <v>2284</v>
      </c>
      <c r="BW282" s="65"/>
      <c r="BX282" s="64"/>
      <c r="BY282" s="64" t="s">
        <v>269</v>
      </c>
      <c r="BZ282" s="64" t="s">
        <v>2342</v>
      </c>
      <c r="CA282" s="66" t="s">
        <v>2343</v>
      </c>
      <c r="CB282" s="64" t="s">
        <v>271</v>
      </c>
      <c r="CC282" s="66" t="s">
        <v>255</v>
      </c>
    </row>
    <row r="283" ht="15.75" customHeight="1">
      <c r="A283" s="85">
        <v>2023.0</v>
      </c>
      <c r="B283" s="64"/>
      <c r="C283" s="64"/>
      <c r="D283" s="64"/>
      <c r="E283" s="64"/>
      <c r="F283" s="64"/>
      <c r="G283" s="64" t="s">
        <v>2344</v>
      </c>
      <c r="H283" s="64" t="s">
        <v>2345</v>
      </c>
      <c r="I283" s="64" t="s">
        <v>2346</v>
      </c>
      <c r="J283" s="64" t="s">
        <v>2347</v>
      </c>
      <c r="K283" s="64" t="s">
        <v>1837</v>
      </c>
      <c r="L283" s="64"/>
      <c r="M283" s="64"/>
      <c r="N283" s="64"/>
      <c r="O283" s="64" t="s">
        <v>357</v>
      </c>
      <c r="P283" s="64"/>
      <c r="Q283" s="64"/>
      <c r="R283" s="64"/>
      <c r="S283" s="64" t="s">
        <v>1073</v>
      </c>
      <c r="T283" s="115"/>
      <c r="U283" s="115"/>
      <c r="V283" s="116" t="s">
        <v>2348</v>
      </c>
      <c r="W283" s="115" t="s">
        <v>174</v>
      </c>
      <c r="X283" s="64">
        <v>37.0</v>
      </c>
      <c r="Y283" s="64">
        <v>54.0</v>
      </c>
      <c r="Z283" s="64">
        <f t="shared" si="347"/>
        <v>17</v>
      </c>
      <c r="AA283" s="72">
        <f t="shared" si="359"/>
        <v>0.4594594595</v>
      </c>
      <c r="AB283" s="64">
        <v>61.0</v>
      </c>
      <c r="AC283" s="64">
        <v>68.0</v>
      </c>
      <c r="AD283" s="64">
        <f t="shared" si="349"/>
        <v>7</v>
      </c>
      <c r="AE283" s="72">
        <f t="shared" si="360"/>
        <v>0.1147540984</v>
      </c>
      <c r="AF283" s="64">
        <v>82.0</v>
      </c>
      <c r="AG283" s="64">
        <v>84.0</v>
      </c>
      <c r="AH283" s="64">
        <f t="shared" si="351"/>
        <v>2</v>
      </c>
      <c r="AI283" s="72">
        <f t="shared" si="352"/>
        <v>0.0243902439</v>
      </c>
      <c r="AJ283" s="64">
        <v>23.0</v>
      </c>
      <c r="AK283" s="64">
        <v>41.0</v>
      </c>
      <c r="AL283" s="64">
        <f t="shared" si="353"/>
        <v>18</v>
      </c>
      <c r="AM283" s="72">
        <f t="shared" si="354"/>
        <v>0.7826086957</v>
      </c>
      <c r="AN283" s="64"/>
      <c r="AO283" s="64"/>
      <c r="AP283" s="64"/>
      <c r="AQ283" s="72"/>
      <c r="AR283" s="64">
        <v>29.0</v>
      </c>
      <c r="AS283" s="64">
        <v>43.0</v>
      </c>
      <c r="AT283" s="64">
        <f t="shared" si="357"/>
        <v>14</v>
      </c>
      <c r="AU283" s="72">
        <f t="shared" si="358"/>
        <v>0.4827586207</v>
      </c>
      <c r="AV283" s="64"/>
      <c r="AW283" s="64"/>
      <c r="AX283" s="64"/>
      <c r="AY283" s="64"/>
      <c r="AZ283" s="64"/>
      <c r="BA283" s="64"/>
      <c r="BB283" s="64"/>
      <c r="BC283" s="64"/>
      <c r="BD283" s="64"/>
      <c r="BE283" s="64"/>
      <c r="BF283" s="108">
        <v>0.95</v>
      </c>
      <c r="BG283" s="64">
        <v>8.06</v>
      </c>
      <c r="BH283" s="64"/>
      <c r="BI283" s="108">
        <v>0.89</v>
      </c>
      <c r="BJ283" s="64">
        <v>3.19</v>
      </c>
      <c r="BK283" s="109"/>
      <c r="BL283" s="64"/>
      <c r="BM283" s="108"/>
      <c r="BN283" s="64"/>
      <c r="BO283" s="64"/>
      <c r="BP283" s="64"/>
      <c r="BQ283" s="64"/>
      <c r="BR283" s="64"/>
      <c r="BS283" s="64" t="s">
        <v>317</v>
      </c>
      <c r="BT283" s="64">
        <v>1.0</v>
      </c>
      <c r="BU283" s="64">
        <v>3.0</v>
      </c>
      <c r="BV283" s="64" t="s">
        <v>1837</v>
      </c>
      <c r="BW283" s="65"/>
      <c r="BX283" s="64"/>
      <c r="BY283" s="64" t="s">
        <v>428</v>
      </c>
      <c r="BZ283" s="64" t="s">
        <v>429</v>
      </c>
      <c r="CA283" s="66" t="s">
        <v>430</v>
      </c>
      <c r="CB283" s="64" t="s">
        <v>271</v>
      </c>
      <c r="CC283" s="66" t="s">
        <v>255</v>
      </c>
    </row>
    <row r="284" ht="15.75" customHeight="1">
      <c r="A284" s="85">
        <v>2023.0</v>
      </c>
      <c r="B284" s="64" t="s">
        <v>715</v>
      </c>
      <c r="C284" s="64" t="s">
        <v>1213</v>
      </c>
      <c r="D284" s="70" t="s">
        <v>1452</v>
      </c>
      <c r="E284" s="64" t="s">
        <v>1656</v>
      </c>
      <c r="F284" s="64" t="s">
        <v>1472</v>
      </c>
      <c r="G284" s="64" t="s">
        <v>2349</v>
      </c>
      <c r="H284" s="64" t="s">
        <v>1658</v>
      </c>
      <c r="I284" s="64" t="s">
        <v>2350</v>
      </c>
      <c r="J284" s="64" t="s">
        <v>1659</v>
      </c>
      <c r="K284" s="64" t="s">
        <v>246</v>
      </c>
      <c r="L284" s="64"/>
      <c r="M284" s="64" t="s">
        <v>2351</v>
      </c>
      <c r="N284" s="64" t="s">
        <v>679</v>
      </c>
      <c r="O284" s="64" t="s">
        <v>2352</v>
      </c>
      <c r="P284" s="64">
        <v>186.0</v>
      </c>
      <c r="Q284" s="64"/>
      <c r="R284" s="64"/>
      <c r="S284" s="64" t="s">
        <v>2353</v>
      </c>
      <c r="T284" s="104" t="s">
        <v>2354</v>
      </c>
      <c r="U284" s="104" t="s">
        <v>174</v>
      </c>
      <c r="V284" s="110" t="s">
        <v>2355</v>
      </c>
      <c r="W284" s="104" t="s">
        <v>174</v>
      </c>
      <c r="X284" s="64">
        <v>48.0</v>
      </c>
      <c r="Y284" s="64">
        <v>69.0</v>
      </c>
      <c r="Z284" s="64">
        <f t="shared" si="347"/>
        <v>21</v>
      </c>
      <c r="AA284" s="72">
        <f t="shared" si="359"/>
        <v>0.4375</v>
      </c>
      <c r="AB284" s="64">
        <v>98.0</v>
      </c>
      <c r="AC284" s="64">
        <v>99.0</v>
      </c>
      <c r="AD284" s="64">
        <f t="shared" si="349"/>
        <v>1</v>
      </c>
      <c r="AE284" s="72">
        <f t="shared" si="360"/>
        <v>0.01020408163</v>
      </c>
      <c r="AF284" s="64">
        <v>100.0</v>
      </c>
      <c r="AG284" s="64">
        <v>100.0</v>
      </c>
      <c r="AH284" s="64">
        <f t="shared" si="351"/>
        <v>0</v>
      </c>
      <c r="AI284" s="72">
        <f t="shared" si="352"/>
        <v>0</v>
      </c>
      <c r="AJ284" s="64">
        <v>30.0</v>
      </c>
      <c r="AK284" s="64">
        <v>53.0</v>
      </c>
      <c r="AL284" s="64">
        <f t="shared" si="353"/>
        <v>23</v>
      </c>
      <c r="AM284" s="72">
        <f t="shared" si="354"/>
        <v>0.7666666667</v>
      </c>
      <c r="AN284" s="64">
        <v>75.0</v>
      </c>
      <c r="AO284" s="64">
        <v>81.0</v>
      </c>
      <c r="AP284" s="64">
        <f>AO284-AN284</f>
        <v>6</v>
      </c>
      <c r="AQ284" s="72">
        <f>(AO284-AN284)/AN284</f>
        <v>0.08</v>
      </c>
      <c r="AR284" s="64">
        <v>73.0</v>
      </c>
      <c r="AS284" s="64">
        <v>79.0</v>
      </c>
      <c r="AT284" s="64">
        <f t="shared" si="357"/>
        <v>6</v>
      </c>
      <c r="AU284" s="72">
        <f t="shared" si="358"/>
        <v>0.08219178082</v>
      </c>
      <c r="AV284" s="64"/>
      <c r="AW284" s="64"/>
      <c r="AX284" s="64"/>
      <c r="AY284" s="64"/>
      <c r="AZ284" s="64"/>
      <c r="BA284" s="64"/>
      <c r="BB284" s="64"/>
      <c r="BC284" s="64"/>
      <c r="BD284" s="64"/>
      <c r="BE284" s="64">
        <v>0.75</v>
      </c>
      <c r="BF284" s="108">
        <v>0.94</v>
      </c>
      <c r="BG284" s="64">
        <v>5.25</v>
      </c>
      <c r="BH284" s="64">
        <v>2.09</v>
      </c>
      <c r="BI284" s="108">
        <v>0.87</v>
      </c>
      <c r="BJ284" s="64">
        <v>3.28</v>
      </c>
      <c r="BK284" s="109">
        <f>(BL284*100)/(100+44)</f>
        <v>1.902777778</v>
      </c>
      <c r="BL284" s="64">
        <v>2.74</v>
      </c>
      <c r="BM284" s="108">
        <v>0.44</v>
      </c>
      <c r="BN284" s="64">
        <f t="shared" ref="BN284:BN295" si="365">P284*BL284</f>
        <v>509.64</v>
      </c>
      <c r="BO284" s="64"/>
      <c r="BP284" s="64"/>
      <c r="BQ284" s="64"/>
      <c r="BR284" s="64"/>
      <c r="BS284" s="64" t="s">
        <v>268</v>
      </c>
      <c r="BT284" s="64">
        <v>1.0</v>
      </c>
      <c r="BU284" s="64">
        <v>1.0</v>
      </c>
      <c r="BV284" s="111" t="s">
        <v>253</v>
      </c>
      <c r="BW284" s="117"/>
      <c r="BX284" s="118"/>
      <c r="BY284" s="64" t="s">
        <v>269</v>
      </c>
      <c r="BZ284" s="118" t="s">
        <v>2356</v>
      </c>
      <c r="CA284" s="111" t="s">
        <v>2357</v>
      </c>
      <c r="CB284" s="64" t="s">
        <v>271</v>
      </c>
      <c r="CC284" s="66" t="s">
        <v>255</v>
      </c>
    </row>
    <row r="285" ht="15.75" customHeight="1">
      <c r="A285" s="85">
        <v>2023.0</v>
      </c>
      <c r="B285" s="64" t="s">
        <v>911</v>
      </c>
      <c r="C285" s="64" t="s">
        <v>930</v>
      </c>
      <c r="D285" s="64"/>
      <c r="E285" s="64" t="s">
        <v>1809</v>
      </c>
      <c r="F285" s="64" t="s">
        <v>2358</v>
      </c>
      <c r="G285" s="64" t="s">
        <v>2359</v>
      </c>
      <c r="H285" s="64" t="s">
        <v>2360</v>
      </c>
      <c r="I285" s="64" t="s">
        <v>2360</v>
      </c>
      <c r="J285" s="64" t="s">
        <v>2361</v>
      </c>
      <c r="K285" s="64" t="s">
        <v>246</v>
      </c>
      <c r="L285" s="64"/>
      <c r="M285" s="64" t="s">
        <v>2362</v>
      </c>
      <c r="N285" s="64" t="s">
        <v>263</v>
      </c>
      <c r="O285" s="64" t="s">
        <v>357</v>
      </c>
      <c r="P285" s="64">
        <v>20.0</v>
      </c>
      <c r="Q285" s="64"/>
      <c r="R285" s="64"/>
      <c r="S285" s="64"/>
      <c r="T285" s="79"/>
      <c r="U285" s="90"/>
      <c r="V285" s="113" t="s">
        <v>2363</v>
      </c>
      <c r="W285" s="90" t="s">
        <v>174</v>
      </c>
      <c r="X285" s="64">
        <v>21.0</v>
      </c>
      <c r="Y285" s="64">
        <v>25.0</v>
      </c>
      <c r="Z285" s="64">
        <f t="shared" si="347"/>
        <v>4</v>
      </c>
      <c r="AA285" s="72">
        <f t="shared" si="359"/>
        <v>0.1904761905</v>
      </c>
      <c r="AB285" s="64">
        <v>59.0</v>
      </c>
      <c r="AC285" s="64">
        <v>89.0</v>
      </c>
      <c r="AD285" s="64">
        <f t="shared" si="349"/>
        <v>30</v>
      </c>
      <c r="AE285" s="72">
        <f t="shared" si="360"/>
        <v>0.5084745763</v>
      </c>
      <c r="AF285" s="64"/>
      <c r="AG285" s="64"/>
      <c r="AH285" s="64"/>
      <c r="AI285" s="72"/>
      <c r="AJ285" s="64">
        <v>47.0</v>
      </c>
      <c r="AK285" s="64">
        <v>57.0</v>
      </c>
      <c r="AL285" s="64">
        <f t="shared" si="353"/>
        <v>10</v>
      </c>
      <c r="AM285" s="72">
        <f t="shared" si="354"/>
        <v>0.2127659574</v>
      </c>
      <c r="AN285" s="64"/>
      <c r="AO285" s="64"/>
      <c r="AP285" s="64"/>
      <c r="AQ285" s="72"/>
      <c r="AR285" s="64">
        <v>69.0</v>
      </c>
      <c r="AS285" s="64">
        <v>72.0</v>
      </c>
      <c r="AT285" s="64">
        <f t="shared" si="357"/>
        <v>3</v>
      </c>
      <c r="AU285" s="72">
        <f t="shared" si="358"/>
        <v>0.04347826087</v>
      </c>
      <c r="AV285" s="64"/>
      <c r="AW285" s="64"/>
      <c r="AX285" s="64"/>
      <c r="AY285" s="64"/>
      <c r="AZ285" s="64"/>
      <c r="BA285" s="64"/>
      <c r="BB285" s="64"/>
      <c r="BC285" s="64"/>
      <c r="BD285" s="64"/>
      <c r="BE285" s="64">
        <v>0.63</v>
      </c>
      <c r="BF285" s="108">
        <v>0.95</v>
      </c>
      <c r="BG285" s="64">
        <v>5.12</v>
      </c>
      <c r="BH285" s="64">
        <v>1.23</v>
      </c>
      <c r="BI285" s="108">
        <v>0.88</v>
      </c>
      <c r="BJ285" s="64">
        <v>3.07</v>
      </c>
      <c r="BK285" s="109">
        <f>(BL285*100)/(100+11)</f>
        <v>5.378378378</v>
      </c>
      <c r="BL285" s="64">
        <v>5.97</v>
      </c>
      <c r="BM285" s="108">
        <v>0.11</v>
      </c>
      <c r="BN285" s="64">
        <f t="shared" si="365"/>
        <v>119.4</v>
      </c>
      <c r="BO285" s="64"/>
      <c r="BP285" s="64"/>
      <c r="BQ285" s="64"/>
      <c r="BR285" s="64"/>
      <c r="BS285" s="69" t="s">
        <v>268</v>
      </c>
      <c r="BT285" s="64">
        <v>1.0</v>
      </c>
      <c r="BU285" s="64">
        <v>1.0</v>
      </c>
      <c r="BV285" s="64" t="s">
        <v>253</v>
      </c>
      <c r="BW285" s="65"/>
      <c r="BX285" s="64"/>
      <c r="BY285" s="64" t="s">
        <v>428</v>
      </c>
      <c r="BZ285" s="64" t="s">
        <v>429</v>
      </c>
      <c r="CA285" s="66" t="s">
        <v>430</v>
      </c>
      <c r="CB285" s="64" t="s">
        <v>271</v>
      </c>
      <c r="CC285" s="66" t="s">
        <v>255</v>
      </c>
    </row>
    <row r="286" ht="15.75" customHeight="1">
      <c r="A286" s="85">
        <v>2023.0</v>
      </c>
      <c r="B286" s="64" t="s">
        <v>239</v>
      </c>
      <c r="C286" s="64" t="s">
        <v>272</v>
      </c>
      <c r="D286" s="64"/>
      <c r="E286" s="64" t="s">
        <v>2364</v>
      </c>
      <c r="F286" s="64" t="s">
        <v>437</v>
      </c>
      <c r="G286" s="64" t="s">
        <v>2365</v>
      </c>
      <c r="H286" s="64" t="s">
        <v>2366</v>
      </c>
      <c r="I286" s="64" t="s">
        <v>2366</v>
      </c>
      <c r="J286" s="64" t="s">
        <v>2367</v>
      </c>
      <c r="K286" s="64" t="s">
        <v>246</v>
      </c>
      <c r="L286" s="64"/>
      <c r="M286" s="64" t="s">
        <v>2368</v>
      </c>
      <c r="N286" s="64" t="s">
        <v>2369</v>
      </c>
      <c r="O286" s="64" t="s">
        <v>2370</v>
      </c>
      <c r="P286" s="64">
        <v>51.0</v>
      </c>
      <c r="Q286" s="64"/>
      <c r="R286" s="64"/>
      <c r="S286" s="64" t="s">
        <v>2371</v>
      </c>
      <c r="T286" s="119"/>
      <c r="U286" s="119"/>
      <c r="V286" s="120" t="s">
        <v>2372</v>
      </c>
      <c r="W286" s="119" t="s">
        <v>174</v>
      </c>
      <c r="X286" s="64">
        <v>0.0</v>
      </c>
      <c r="Y286" s="64">
        <v>1.0</v>
      </c>
      <c r="Z286" s="64">
        <f t="shared" si="347"/>
        <v>1</v>
      </c>
      <c r="AA286" s="72"/>
      <c r="AB286" s="64">
        <v>18.0</v>
      </c>
      <c r="AC286" s="64">
        <v>39.0</v>
      </c>
      <c r="AD286" s="64">
        <f t="shared" si="349"/>
        <v>21</v>
      </c>
      <c r="AE286" s="72">
        <f t="shared" si="360"/>
        <v>1.166666667</v>
      </c>
      <c r="AF286" s="64">
        <v>41.0</v>
      </c>
      <c r="AG286" s="64">
        <v>49.0</v>
      </c>
      <c r="AH286" s="64">
        <f t="shared" ref="AH286:AH301" si="366">AG286-AF286</f>
        <v>8</v>
      </c>
      <c r="AI286" s="72">
        <f t="shared" ref="AI286:AI301" si="367">(AG286-AF286)/AF286</f>
        <v>0.1951219512</v>
      </c>
      <c r="AJ286" s="64">
        <v>9.0</v>
      </c>
      <c r="AK286" s="64">
        <v>22.0</v>
      </c>
      <c r="AL286" s="64">
        <f t="shared" si="353"/>
        <v>13</v>
      </c>
      <c r="AM286" s="72">
        <f t="shared" si="354"/>
        <v>1.444444444</v>
      </c>
      <c r="AN286" s="64">
        <v>25.0</v>
      </c>
      <c r="AO286" s="64">
        <v>43.0</v>
      </c>
      <c r="AP286" s="64">
        <f t="shared" ref="AP286:AP295" si="368">AO286-AN286</f>
        <v>18</v>
      </c>
      <c r="AQ286" s="72">
        <f t="shared" ref="AQ286:AQ295" si="369">(AO286-AN286)/AN286</f>
        <v>0.72</v>
      </c>
      <c r="AR286" s="64">
        <v>24.0</v>
      </c>
      <c r="AS286" s="64">
        <v>30.0</v>
      </c>
      <c r="AT286" s="64">
        <f t="shared" si="357"/>
        <v>6</v>
      </c>
      <c r="AU286" s="72">
        <f t="shared" si="358"/>
        <v>0.25</v>
      </c>
      <c r="AV286" s="64"/>
      <c r="AW286" s="64"/>
      <c r="AX286" s="64"/>
      <c r="AY286" s="64"/>
      <c r="AZ286" s="64"/>
      <c r="BA286" s="64"/>
      <c r="BB286" s="64"/>
      <c r="BC286" s="64"/>
      <c r="BD286" s="64"/>
      <c r="BE286" s="64">
        <v>1.99</v>
      </c>
      <c r="BF286" s="108">
        <v>0.97</v>
      </c>
      <c r="BG286" s="64">
        <v>3.2</v>
      </c>
      <c r="BH286" s="64"/>
      <c r="BI286" s="108"/>
      <c r="BJ286" s="64"/>
      <c r="BK286" s="109">
        <f>(BL286*100)/(100+18)</f>
        <v>1.86440678</v>
      </c>
      <c r="BL286" s="64">
        <v>2.2</v>
      </c>
      <c r="BM286" s="108">
        <v>0.18</v>
      </c>
      <c r="BN286" s="64">
        <f t="shared" si="365"/>
        <v>112.2</v>
      </c>
      <c r="BO286" s="64"/>
      <c r="BP286" s="64"/>
      <c r="BQ286" s="64"/>
      <c r="BR286" s="64"/>
      <c r="BS286" s="64" t="s">
        <v>268</v>
      </c>
      <c r="BT286" s="64">
        <v>1.0</v>
      </c>
      <c r="BU286" s="64">
        <v>2.0</v>
      </c>
      <c r="BV286" s="64" t="s">
        <v>2373</v>
      </c>
      <c r="BW286" s="65"/>
      <c r="BX286" s="64" t="s">
        <v>2374</v>
      </c>
      <c r="BY286" s="64" t="s">
        <v>428</v>
      </c>
      <c r="BZ286" s="64" t="s">
        <v>429</v>
      </c>
      <c r="CA286" s="66" t="s">
        <v>430</v>
      </c>
      <c r="CB286" s="64" t="s">
        <v>271</v>
      </c>
      <c r="CC286" s="66" t="s">
        <v>464</v>
      </c>
    </row>
    <row r="287" ht="15.75" customHeight="1">
      <c r="A287" s="85">
        <v>2023.0</v>
      </c>
      <c r="B287" s="64" t="s">
        <v>503</v>
      </c>
      <c r="C287" s="64" t="s">
        <v>583</v>
      </c>
      <c r="D287" s="64"/>
      <c r="E287" s="64" t="s">
        <v>2375</v>
      </c>
      <c r="F287" s="64" t="s">
        <v>506</v>
      </c>
      <c r="G287" s="64" t="s">
        <v>2376</v>
      </c>
      <c r="H287" s="64" t="s">
        <v>2377</v>
      </c>
      <c r="I287" s="64" t="s">
        <v>2377</v>
      </c>
      <c r="J287" s="64" t="s">
        <v>2378</v>
      </c>
      <c r="K287" s="64" t="s">
        <v>246</v>
      </c>
      <c r="L287" s="64"/>
      <c r="M287" s="64" t="s">
        <v>2379</v>
      </c>
      <c r="N287" s="64" t="s">
        <v>2380</v>
      </c>
      <c r="O287" s="64" t="s">
        <v>2370</v>
      </c>
      <c r="P287" s="64">
        <v>52.0</v>
      </c>
      <c r="Q287" s="64"/>
      <c r="R287" s="64"/>
      <c r="S287" s="64" t="s">
        <v>2381</v>
      </c>
      <c r="T287" s="90" t="s">
        <v>2382</v>
      </c>
      <c r="U287" s="90" t="s">
        <v>174</v>
      </c>
      <c r="V287" s="113" t="s">
        <v>2383</v>
      </c>
      <c r="W287" s="90" t="s">
        <v>174</v>
      </c>
      <c r="X287" s="64">
        <v>27.0</v>
      </c>
      <c r="Y287" s="64">
        <v>37.0</v>
      </c>
      <c r="Z287" s="64">
        <f t="shared" si="347"/>
        <v>10</v>
      </c>
      <c r="AA287" s="72">
        <f t="shared" ref="AA287:AA297" si="370">(Y287-X287)/X287</f>
        <v>0.3703703704</v>
      </c>
      <c r="AB287" s="64">
        <v>88.0</v>
      </c>
      <c r="AC287" s="64">
        <v>100.0</v>
      </c>
      <c r="AD287" s="64">
        <f t="shared" si="349"/>
        <v>12</v>
      </c>
      <c r="AE287" s="72">
        <f t="shared" si="360"/>
        <v>0.1363636364</v>
      </c>
      <c r="AF287" s="64">
        <v>98.0</v>
      </c>
      <c r="AG287" s="64">
        <v>100.0</v>
      </c>
      <c r="AH287" s="64">
        <f t="shared" si="366"/>
        <v>2</v>
      </c>
      <c r="AI287" s="72">
        <f t="shared" si="367"/>
        <v>0.02040816327</v>
      </c>
      <c r="AJ287" s="64">
        <v>22.0</v>
      </c>
      <c r="AK287" s="64">
        <v>30.0</v>
      </c>
      <c r="AL287" s="64">
        <f t="shared" si="353"/>
        <v>8</v>
      </c>
      <c r="AM287" s="72">
        <f t="shared" si="354"/>
        <v>0.3636363636</v>
      </c>
      <c r="AN287" s="64">
        <v>36.0</v>
      </c>
      <c r="AO287" s="64">
        <v>75.0</v>
      </c>
      <c r="AP287" s="64">
        <f t="shared" si="368"/>
        <v>39</v>
      </c>
      <c r="AQ287" s="72">
        <f t="shared" si="369"/>
        <v>1.083333333</v>
      </c>
      <c r="AR287" s="64">
        <v>36.0</v>
      </c>
      <c r="AS287" s="64">
        <v>70.0</v>
      </c>
      <c r="AT287" s="64">
        <f t="shared" si="357"/>
        <v>34</v>
      </c>
      <c r="AU287" s="72">
        <f t="shared" si="358"/>
        <v>0.9444444444</v>
      </c>
      <c r="AV287" s="64"/>
      <c r="AW287" s="64"/>
      <c r="AX287" s="64"/>
      <c r="AY287" s="64"/>
      <c r="AZ287" s="64"/>
      <c r="BA287" s="64"/>
      <c r="BB287" s="64"/>
      <c r="BC287" s="64"/>
      <c r="BD287" s="64"/>
      <c r="BE287" s="64">
        <v>0.73</v>
      </c>
      <c r="BF287" s="108">
        <v>0.93</v>
      </c>
      <c r="BG287" s="64">
        <v>5.45</v>
      </c>
      <c r="BH287" s="64">
        <v>2.24</v>
      </c>
      <c r="BI287" s="108">
        <v>0.86</v>
      </c>
      <c r="BJ287" s="64">
        <v>3.33</v>
      </c>
      <c r="BK287" s="109">
        <f>(BL287*100)/(100+36)</f>
        <v>2.441176471</v>
      </c>
      <c r="BL287" s="64">
        <v>3.32</v>
      </c>
      <c r="BM287" s="108">
        <v>0.36</v>
      </c>
      <c r="BN287" s="64">
        <f t="shared" si="365"/>
        <v>172.64</v>
      </c>
      <c r="BO287" s="64"/>
      <c r="BP287" s="64"/>
      <c r="BQ287" s="64"/>
      <c r="BR287" s="64"/>
      <c r="BS287" s="64" t="s">
        <v>268</v>
      </c>
      <c r="BT287" s="64">
        <v>1.0</v>
      </c>
      <c r="BU287" s="64">
        <v>1.0</v>
      </c>
      <c r="BV287" s="111" t="s">
        <v>253</v>
      </c>
      <c r="BW287" s="117"/>
      <c r="BX287" s="118"/>
      <c r="BY287" s="64" t="s">
        <v>269</v>
      </c>
      <c r="BZ287" s="118" t="s">
        <v>2384</v>
      </c>
      <c r="CA287" s="111" t="s">
        <v>2385</v>
      </c>
      <c r="CB287" s="64" t="s">
        <v>271</v>
      </c>
      <c r="CC287" s="66" t="s">
        <v>255</v>
      </c>
    </row>
    <row r="288" ht="15.75" customHeight="1">
      <c r="A288" s="85">
        <v>2023.0</v>
      </c>
      <c r="B288" s="64" t="s">
        <v>726</v>
      </c>
      <c r="C288" s="64" t="s">
        <v>727</v>
      </c>
      <c r="D288" s="64"/>
      <c r="E288" s="64" t="s">
        <v>2386</v>
      </c>
      <c r="F288" s="64" t="s">
        <v>1966</v>
      </c>
      <c r="G288" s="64" t="s">
        <v>2387</v>
      </c>
      <c r="H288" s="64" t="s">
        <v>2388</v>
      </c>
      <c r="I288" s="64" t="s">
        <v>2389</v>
      </c>
      <c r="J288" s="64" t="s">
        <v>2390</v>
      </c>
      <c r="K288" s="64" t="s">
        <v>246</v>
      </c>
      <c r="L288" s="64"/>
      <c r="M288" s="64" t="s">
        <v>2391</v>
      </c>
      <c r="N288" s="64" t="s">
        <v>1972</v>
      </c>
      <c r="O288" s="64" t="s">
        <v>395</v>
      </c>
      <c r="P288" s="64">
        <v>25.0</v>
      </c>
      <c r="Q288" s="64"/>
      <c r="R288" s="64"/>
      <c r="S288" s="64" t="s">
        <v>2392</v>
      </c>
      <c r="T288" s="90"/>
      <c r="U288" s="90"/>
      <c r="V288" s="113" t="s">
        <v>2393</v>
      </c>
      <c r="W288" s="90" t="s">
        <v>174</v>
      </c>
      <c r="X288" s="64">
        <v>9.0</v>
      </c>
      <c r="Y288" s="64">
        <v>39.0</v>
      </c>
      <c r="Z288" s="64">
        <f t="shared" si="347"/>
        <v>30</v>
      </c>
      <c r="AA288" s="72">
        <f t="shared" si="370"/>
        <v>3.333333333</v>
      </c>
      <c r="AB288" s="64">
        <v>86.0</v>
      </c>
      <c r="AC288" s="64">
        <v>96.0</v>
      </c>
      <c r="AD288" s="64">
        <f t="shared" si="349"/>
        <v>10</v>
      </c>
      <c r="AE288" s="72">
        <f t="shared" si="360"/>
        <v>0.1162790698</v>
      </c>
      <c r="AF288" s="64">
        <v>95.0</v>
      </c>
      <c r="AG288" s="64">
        <v>98.0</v>
      </c>
      <c r="AH288" s="64">
        <f t="shared" si="366"/>
        <v>3</v>
      </c>
      <c r="AI288" s="72">
        <f t="shared" si="367"/>
        <v>0.03157894737</v>
      </c>
      <c r="AJ288" s="64">
        <v>29.0</v>
      </c>
      <c r="AK288" s="64">
        <v>38.0</v>
      </c>
      <c r="AL288" s="64">
        <f t="shared" si="353"/>
        <v>9</v>
      </c>
      <c r="AM288" s="72">
        <f t="shared" si="354"/>
        <v>0.3103448276</v>
      </c>
      <c r="AN288" s="64">
        <v>73.0</v>
      </c>
      <c r="AO288" s="64">
        <v>82.0</v>
      </c>
      <c r="AP288" s="64">
        <f t="shared" si="368"/>
        <v>9</v>
      </c>
      <c r="AQ288" s="72">
        <f t="shared" si="369"/>
        <v>0.1232876712</v>
      </c>
      <c r="AR288" s="64">
        <v>72.0</v>
      </c>
      <c r="AS288" s="64">
        <v>79.0</v>
      </c>
      <c r="AT288" s="64">
        <f t="shared" si="357"/>
        <v>7</v>
      </c>
      <c r="AU288" s="72">
        <f t="shared" si="358"/>
        <v>0.09722222222</v>
      </c>
      <c r="AV288" s="64"/>
      <c r="AW288" s="64"/>
      <c r="AX288" s="64"/>
      <c r="AY288" s="64"/>
      <c r="AZ288" s="64"/>
      <c r="BA288" s="64"/>
      <c r="BB288" s="64"/>
      <c r="BC288" s="64"/>
      <c r="BD288" s="64"/>
      <c r="BE288" s="64">
        <v>1.15</v>
      </c>
      <c r="BF288" s="108">
        <v>0.95</v>
      </c>
      <c r="BG288" s="64">
        <v>5.39</v>
      </c>
      <c r="BH288" s="64">
        <v>2.08</v>
      </c>
      <c r="BI288" s="108">
        <v>0.87</v>
      </c>
      <c r="BJ288" s="64">
        <v>3.24</v>
      </c>
      <c r="BK288" s="109">
        <f>(BL288*100)/(100+53)</f>
        <v>1.026143791</v>
      </c>
      <c r="BL288" s="64">
        <v>1.57</v>
      </c>
      <c r="BM288" s="108">
        <v>0.53</v>
      </c>
      <c r="BN288" s="64">
        <f t="shared" si="365"/>
        <v>39.25</v>
      </c>
      <c r="BO288" s="64"/>
      <c r="BP288" s="64"/>
      <c r="BQ288" s="64"/>
      <c r="BR288" s="64"/>
      <c r="BS288" s="64" t="s">
        <v>252</v>
      </c>
      <c r="BT288" s="64">
        <v>1.0</v>
      </c>
      <c r="BU288" s="64">
        <v>3.0</v>
      </c>
      <c r="BV288" s="64" t="s">
        <v>2394</v>
      </c>
      <c r="BW288" s="65"/>
      <c r="BX288" s="64"/>
      <c r="BY288" s="64" t="s">
        <v>428</v>
      </c>
      <c r="BZ288" s="64" t="s">
        <v>2395</v>
      </c>
      <c r="CA288" s="66" t="s">
        <v>2396</v>
      </c>
      <c r="CB288" s="64" t="s">
        <v>271</v>
      </c>
      <c r="CC288" s="66" t="s">
        <v>255</v>
      </c>
    </row>
    <row r="289" ht="15.75" customHeight="1">
      <c r="A289" s="85">
        <v>2023.0</v>
      </c>
      <c r="B289" s="64" t="s">
        <v>715</v>
      </c>
      <c r="C289" s="64" t="s">
        <v>1470</v>
      </c>
      <c r="D289" s="70" t="s">
        <v>1452</v>
      </c>
      <c r="E289" s="64" t="s">
        <v>1840</v>
      </c>
      <c r="F289" s="64" t="s">
        <v>1472</v>
      </c>
      <c r="G289" s="64" t="s">
        <v>1841</v>
      </c>
      <c r="H289" s="64" t="s">
        <v>1842</v>
      </c>
      <c r="I289" s="64" t="s">
        <v>1842</v>
      </c>
      <c r="J289" s="64" t="s">
        <v>2397</v>
      </c>
      <c r="K289" s="64" t="s">
        <v>246</v>
      </c>
      <c r="L289" s="64"/>
      <c r="M289" s="64" t="s">
        <v>2398</v>
      </c>
      <c r="N289" s="64" t="s">
        <v>679</v>
      </c>
      <c r="O289" s="64" t="s">
        <v>2399</v>
      </c>
      <c r="P289" s="64">
        <v>49.0</v>
      </c>
      <c r="Q289" s="64"/>
      <c r="R289" s="64"/>
      <c r="S289" s="64" t="s">
        <v>2400</v>
      </c>
      <c r="T289" s="104" t="s">
        <v>2401</v>
      </c>
      <c r="U289" s="104" t="s">
        <v>174</v>
      </c>
      <c r="V289" s="110" t="s">
        <v>2402</v>
      </c>
      <c r="W289" s="104" t="s">
        <v>174</v>
      </c>
      <c r="X289" s="64">
        <v>34.0</v>
      </c>
      <c r="Y289" s="64">
        <v>40.0</v>
      </c>
      <c r="Z289" s="64">
        <f t="shared" si="347"/>
        <v>6</v>
      </c>
      <c r="AA289" s="72">
        <f t="shared" si="370"/>
        <v>0.1764705882</v>
      </c>
      <c r="AB289" s="64">
        <v>66.0</v>
      </c>
      <c r="AC289" s="64">
        <v>99.0</v>
      </c>
      <c r="AD289" s="64">
        <f t="shared" si="349"/>
        <v>33</v>
      </c>
      <c r="AE289" s="72">
        <f t="shared" si="360"/>
        <v>0.5</v>
      </c>
      <c r="AF289" s="64">
        <v>84.0</v>
      </c>
      <c r="AG289" s="64">
        <v>99.0</v>
      </c>
      <c r="AH289" s="64">
        <f t="shared" si="366"/>
        <v>15</v>
      </c>
      <c r="AI289" s="72">
        <f t="shared" si="367"/>
        <v>0.1785714286</v>
      </c>
      <c r="AJ289" s="64">
        <v>29.0</v>
      </c>
      <c r="AK289" s="64">
        <v>55.0</v>
      </c>
      <c r="AL289" s="64">
        <f t="shared" si="353"/>
        <v>26</v>
      </c>
      <c r="AM289" s="72">
        <f t="shared" si="354"/>
        <v>0.8965517241</v>
      </c>
      <c r="AN289" s="64">
        <v>80.0</v>
      </c>
      <c r="AO289" s="64">
        <v>91.0</v>
      </c>
      <c r="AP289" s="64">
        <f t="shared" si="368"/>
        <v>11</v>
      </c>
      <c r="AQ289" s="72">
        <f t="shared" si="369"/>
        <v>0.1375</v>
      </c>
      <c r="AR289" s="64">
        <v>80.0</v>
      </c>
      <c r="AS289" s="64">
        <v>97.0</v>
      </c>
      <c r="AT289" s="64">
        <f t="shared" si="357"/>
        <v>17</v>
      </c>
      <c r="AU289" s="72">
        <f t="shared" si="358"/>
        <v>0.2125</v>
      </c>
      <c r="AV289" s="64"/>
      <c r="AW289" s="64"/>
      <c r="AX289" s="64"/>
      <c r="AY289" s="64"/>
      <c r="AZ289" s="64"/>
      <c r="BA289" s="64"/>
      <c r="BB289" s="64"/>
      <c r="BC289" s="64"/>
      <c r="BD289" s="64"/>
      <c r="BE289" s="64">
        <v>1.0</v>
      </c>
      <c r="BF289" s="108">
        <v>0.98</v>
      </c>
      <c r="BG289" s="64">
        <v>11.01</v>
      </c>
      <c r="BH289" s="64"/>
      <c r="BI289" s="64"/>
      <c r="BJ289" s="64"/>
      <c r="BK289" s="109">
        <f>(BL289*100)/(100+27)</f>
        <v>2.448818898</v>
      </c>
      <c r="BL289" s="64">
        <v>3.11</v>
      </c>
      <c r="BM289" s="108">
        <v>0.27</v>
      </c>
      <c r="BN289" s="64">
        <f t="shared" si="365"/>
        <v>152.39</v>
      </c>
      <c r="BO289" s="64"/>
      <c r="BP289" s="64"/>
      <c r="BQ289" s="64"/>
      <c r="BR289" s="64"/>
      <c r="BS289" s="64" t="s">
        <v>760</v>
      </c>
      <c r="BT289" s="64">
        <v>2.0</v>
      </c>
      <c r="BU289" s="64">
        <v>0.0</v>
      </c>
      <c r="BV289" s="64" t="s">
        <v>2284</v>
      </c>
      <c r="BW289" s="121"/>
      <c r="BX289" s="79"/>
      <c r="BY289" s="64" t="s">
        <v>269</v>
      </c>
      <c r="BZ289" s="118" t="s">
        <v>2403</v>
      </c>
      <c r="CA289" s="111" t="s">
        <v>2404</v>
      </c>
      <c r="CB289" s="64" t="s">
        <v>271</v>
      </c>
      <c r="CC289" s="66" t="s">
        <v>255</v>
      </c>
    </row>
    <row r="290" ht="15.75" customHeight="1">
      <c r="A290" s="85">
        <v>2023.0</v>
      </c>
      <c r="B290" s="64" t="s">
        <v>911</v>
      </c>
      <c r="C290" s="64" t="s">
        <v>958</v>
      </c>
      <c r="D290" s="70" t="s">
        <v>913</v>
      </c>
      <c r="E290" s="64" t="s">
        <v>2405</v>
      </c>
      <c r="F290" s="64" t="s">
        <v>259</v>
      </c>
      <c r="G290" s="64" t="s">
        <v>2406</v>
      </c>
      <c r="H290" s="64" t="s">
        <v>2407</v>
      </c>
      <c r="I290" s="64" t="s">
        <v>2408</v>
      </c>
      <c r="J290" s="64" t="s">
        <v>2409</v>
      </c>
      <c r="K290" s="64" t="s">
        <v>246</v>
      </c>
      <c r="L290" s="64"/>
      <c r="M290" s="64" t="s">
        <v>2410</v>
      </c>
      <c r="N290" s="64" t="s">
        <v>679</v>
      </c>
      <c r="O290" s="64" t="s">
        <v>357</v>
      </c>
      <c r="P290" s="64">
        <v>29.0</v>
      </c>
      <c r="Q290" s="64"/>
      <c r="R290" s="64"/>
      <c r="S290" s="64" t="s">
        <v>2411</v>
      </c>
      <c r="T290" s="104"/>
      <c r="U290" s="104"/>
      <c r="V290" s="110" t="s">
        <v>2412</v>
      </c>
      <c r="W290" s="104" t="s">
        <v>174</v>
      </c>
      <c r="X290" s="64">
        <v>9.0</v>
      </c>
      <c r="Y290" s="64">
        <v>64.0</v>
      </c>
      <c r="Z290" s="64">
        <f t="shared" si="347"/>
        <v>55</v>
      </c>
      <c r="AA290" s="72">
        <f t="shared" si="370"/>
        <v>6.111111111</v>
      </c>
      <c r="AB290" s="64">
        <v>79.0</v>
      </c>
      <c r="AC290" s="64">
        <v>99.0</v>
      </c>
      <c r="AD290" s="64">
        <f t="shared" si="349"/>
        <v>20</v>
      </c>
      <c r="AE290" s="72">
        <f t="shared" si="360"/>
        <v>0.253164557</v>
      </c>
      <c r="AF290" s="64">
        <v>100.0</v>
      </c>
      <c r="AG290" s="64">
        <v>100.0</v>
      </c>
      <c r="AH290" s="64">
        <f t="shared" si="366"/>
        <v>0</v>
      </c>
      <c r="AI290" s="72">
        <f t="shared" si="367"/>
        <v>0</v>
      </c>
      <c r="AJ290" s="64">
        <v>30.0</v>
      </c>
      <c r="AK290" s="64">
        <v>42.0</v>
      </c>
      <c r="AL290" s="64">
        <f t="shared" si="353"/>
        <v>12</v>
      </c>
      <c r="AM290" s="72">
        <f t="shared" si="354"/>
        <v>0.4</v>
      </c>
      <c r="AN290" s="64">
        <v>52.0</v>
      </c>
      <c r="AO290" s="64">
        <v>57.0</v>
      </c>
      <c r="AP290" s="64">
        <f t="shared" si="368"/>
        <v>5</v>
      </c>
      <c r="AQ290" s="72">
        <f t="shared" si="369"/>
        <v>0.09615384615</v>
      </c>
      <c r="AR290" s="64">
        <v>49.0</v>
      </c>
      <c r="AS290" s="64">
        <v>59.0</v>
      </c>
      <c r="AT290" s="64">
        <f t="shared" si="357"/>
        <v>10</v>
      </c>
      <c r="AU290" s="72">
        <f t="shared" si="358"/>
        <v>0.2040816327</v>
      </c>
      <c r="AV290" s="64"/>
      <c r="AW290" s="64"/>
      <c r="AX290" s="64"/>
      <c r="AY290" s="64"/>
      <c r="AZ290" s="64"/>
      <c r="BA290" s="64"/>
      <c r="BB290" s="64"/>
      <c r="BC290" s="64"/>
      <c r="BD290" s="64"/>
      <c r="BE290" s="64">
        <v>0.58</v>
      </c>
      <c r="BF290" s="108">
        <v>0.96</v>
      </c>
      <c r="BG290" s="64">
        <v>5.79</v>
      </c>
      <c r="BH290" s="64">
        <v>1.65</v>
      </c>
      <c r="BI290" s="108">
        <v>0.88</v>
      </c>
      <c r="BJ290" s="64">
        <v>3.31</v>
      </c>
      <c r="BK290" s="109">
        <f>(BL290*100)/(100+29)</f>
        <v>3.728682171</v>
      </c>
      <c r="BL290" s="64">
        <v>4.81</v>
      </c>
      <c r="BM290" s="108">
        <v>0.29</v>
      </c>
      <c r="BN290" s="64">
        <f t="shared" si="365"/>
        <v>139.49</v>
      </c>
      <c r="BO290" s="64"/>
      <c r="BP290" s="64"/>
      <c r="BQ290" s="64"/>
      <c r="BR290" s="64"/>
      <c r="BS290" s="64" t="s">
        <v>281</v>
      </c>
      <c r="BT290" s="64">
        <v>1.0</v>
      </c>
      <c r="BU290" s="64">
        <v>2.0</v>
      </c>
      <c r="BV290" s="64" t="s">
        <v>2413</v>
      </c>
      <c r="BW290" s="65"/>
      <c r="BX290" s="64"/>
      <c r="BY290" s="64" t="s">
        <v>428</v>
      </c>
      <c r="BZ290" s="64" t="s">
        <v>2414</v>
      </c>
      <c r="CA290" s="66" t="s">
        <v>2415</v>
      </c>
      <c r="CB290" s="64" t="s">
        <v>271</v>
      </c>
      <c r="CC290" s="66" t="s">
        <v>255</v>
      </c>
    </row>
    <row r="291" ht="15.75" customHeight="1">
      <c r="A291" s="85">
        <v>2023.0</v>
      </c>
      <c r="B291" s="64" t="s">
        <v>726</v>
      </c>
      <c r="C291" s="64" t="s">
        <v>2416</v>
      </c>
      <c r="D291" s="64"/>
      <c r="E291" s="64" t="s">
        <v>2417</v>
      </c>
      <c r="F291" s="64" t="s">
        <v>2418</v>
      </c>
      <c r="G291" s="64" t="s">
        <v>2418</v>
      </c>
      <c r="H291" s="64" t="s">
        <v>2419</v>
      </c>
      <c r="I291" s="64" t="s">
        <v>2420</v>
      </c>
      <c r="J291" s="64" t="s">
        <v>2421</v>
      </c>
      <c r="K291" s="64" t="s">
        <v>246</v>
      </c>
      <c r="L291" s="64"/>
      <c r="M291" s="64" t="s">
        <v>2422</v>
      </c>
      <c r="N291" s="64" t="s">
        <v>743</v>
      </c>
      <c r="O291" s="64" t="s">
        <v>628</v>
      </c>
      <c r="P291" s="64">
        <v>36.0</v>
      </c>
      <c r="Q291" s="64"/>
      <c r="R291" s="64"/>
      <c r="S291" s="64" t="s">
        <v>2423</v>
      </c>
      <c r="T291" s="90" t="s">
        <v>2424</v>
      </c>
      <c r="U291" s="90" t="s">
        <v>174</v>
      </c>
      <c r="V291" s="113" t="s">
        <v>2425</v>
      </c>
      <c r="W291" s="90" t="s">
        <v>174</v>
      </c>
      <c r="X291" s="64">
        <v>17.0</v>
      </c>
      <c r="Y291" s="64">
        <v>52.0</v>
      </c>
      <c r="Z291" s="64">
        <f t="shared" si="347"/>
        <v>35</v>
      </c>
      <c r="AA291" s="72">
        <f t="shared" si="370"/>
        <v>2.058823529</v>
      </c>
      <c r="AB291" s="64">
        <v>71.0</v>
      </c>
      <c r="AC291" s="64">
        <v>99.0</v>
      </c>
      <c r="AD291" s="64">
        <f t="shared" si="349"/>
        <v>28</v>
      </c>
      <c r="AE291" s="72">
        <f t="shared" si="360"/>
        <v>0.3943661972</v>
      </c>
      <c r="AF291" s="64">
        <v>88.0</v>
      </c>
      <c r="AG291" s="64">
        <v>100.0</v>
      </c>
      <c r="AH291" s="64">
        <f t="shared" si="366"/>
        <v>12</v>
      </c>
      <c r="AI291" s="72">
        <f t="shared" si="367"/>
        <v>0.1363636364</v>
      </c>
      <c r="AJ291" s="64">
        <v>30.0</v>
      </c>
      <c r="AK291" s="64">
        <v>47.0</v>
      </c>
      <c r="AL291" s="64">
        <f t="shared" si="353"/>
        <v>17</v>
      </c>
      <c r="AM291" s="72">
        <f t="shared" si="354"/>
        <v>0.5666666667</v>
      </c>
      <c r="AN291" s="64">
        <v>63.0</v>
      </c>
      <c r="AO291" s="64">
        <v>89.0</v>
      </c>
      <c r="AP291" s="64">
        <f t="shared" si="368"/>
        <v>26</v>
      </c>
      <c r="AQ291" s="72">
        <f t="shared" si="369"/>
        <v>0.4126984127</v>
      </c>
      <c r="AR291" s="64">
        <v>63.0</v>
      </c>
      <c r="AS291" s="64">
        <v>91.0</v>
      </c>
      <c r="AT291" s="64">
        <f t="shared" si="357"/>
        <v>28</v>
      </c>
      <c r="AU291" s="72">
        <f t="shared" si="358"/>
        <v>0.4444444444</v>
      </c>
      <c r="AV291" s="64"/>
      <c r="AW291" s="64"/>
      <c r="AX291" s="64"/>
      <c r="AY291" s="64"/>
      <c r="AZ291" s="64"/>
      <c r="BA291" s="64"/>
      <c r="BB291" s="64"/>
      <c r="BC291" s="64"/>
      <c r="BD291" s="64"/>
      <c r="BE291" s="64">
        <v>0.86</v>
      </c>
      <c r="BF291" s="108">
        <v>0.93</v>
      </c>
      <c r="BG291" s="64">
        <v>5.07</v>
      </c>
      <c r="BH291" s="64">
        <v>2.08</v>
      </c>
      <c r="BI291" s="108">
        <v>0.86</v>
      </c>
      <c r="BJ291" s="64">
        <v>3.0</v>
      </c>
      <c r="BK291" s="109">
        <f>(BL291*100)/(100+8)</f>
        <v>3.462962963</v>
      </c>
      <c r="BL291" s="64">
        <v>3.74</v>
      </c>
      <c r="BM291" s="108">
        <v>0.08</v>
      </c>
      <c r="BN291" s="64">
        <f t="shared" si="365"/>
        <v>134.64</v>
      </c>
      <c r="BO291" s="64"/>
      <c r="BP291" s="64"/>
      <c r="BQ291" s="64"/>
      <c r="BR291" s="64"/>
      <c r="BS291" s="64" t="s">
        <v>317</v>
      </c>
      <c r="BT291" s="64">
        <v>1.0</v>
      </c>
      <c r="BU291" s="64">
        <v>5.0</v>
      </c>
      <c r="BV291" s="111" t="s">
        <v>253</v>
      </c>
      <c r="BW291" s="117"/>
      <c r="BX291" s="118"/>
      <c r="BY291" s="64" t="s">
        <v>269</v>
      </c>
      <c r="BZ291" s="118" t="s">
        <v>2426</v>
      </c>
      <c r="CA291" s="111" t="s">
        <v>2427</v>
      </c>
      <c r="CB291" s="64" t="s">
        <v>271</v>
      </c>
      <c r="CC291" s="66" t="s">
        <v>255</v>
      </c>
    </row>
    <row r="292" ht="15.75" customHeight="1">
      <c r="A292" s="85">
        <v>2023.0</v>
      </c>
      <c r="B292" s="64" t="s">
        <v>911</v>
      </c>
      <c r="C292" s="64" t="s">
        <v>958</v>
      </c>
      <c r="D292" s="70" t="s">
        <v>913</v>
      </c>
      <c r="E292" s="64" t="s">
        <v>959</v>
      </c>
      <c r="F292" s="64" t="s">
        <v>259</v>
      </c>
      <c r="G292" s="64" t="s">
        <v>2428</v>
      </c>
      <c r="H292" s="64" t="s">
        <v>2429</v>
      </c>
      <c r="I292" s="64" t="s">
        <v>2428</v>
      </c>
      <c r="J292" s="64" t="s">
        <v>2430</v>
      </c>
      <c r="K292" s="64" t="s">
        <v>246</v>
      </c>
      <c r="L292" s="64"/>
      <c r="M292" s="64" t="s">
        <v>2431</v>
      </c>
      <c r="N292" s="64" t="s">
        <v>679</v>
      </c>
      <c r="O292" s="64" t="s">
        <v>2432</v>
      </c>
      <c r="P292" s="64">
        <v>61.0</v>
      </c>
      <c r="Q292" s="64"/>
      <c r="R292" s="64"/>
      <c r="S292" s="64" t="s">
        <v>2433</v>
      </c>
      <c r="T292" s="76" t="s">
        <v>2434</v>
      </c>
      <c r="U292" s="104" t="s">
        <v>174</v>
      </c>
      <c r="V292" s="110" t="s">
        <v>2435</v>
      </c>
      <c r="W292" s="104" t="s">
        <v>174</v>
      </c>
      <c r="X292" s="64">
        <v>60.0</v>
      </c>
      <c r="Y292" s="64">
        <v>82.0</v>
      </c>
      <c r="Z292" s="64">
        <f t="shared" si="347"/>
        <v>22</v>
      </c>
      <c r="AA292" s="72">
        <f t="shared" si="370"/>
        <v>0.3666666667</v>
      </c>
      <c r="AB292" s="64">
        <v>92.0</v>
      </c>
      <c r="AC292" s="64">
        <v>99.0</v>
      </c>
      <c r="AD292" s="64">
        <f t="shared" si="349"/>
        <v>7</v>
      </c>
      <c r="AE292" s="72">
        <f t="shared" si="360"/>
        <v>0.07608695652</v>
      </c>
      <c r="AF292" s="64">
        <v>100.0</v>
      </c>
      <c r="AG292" s="64">
        <v>100.0</v>
      </c>
      <c r="AH292" s="64">
        <f t="shared" si="366"/>
        <v>0</v>
      </c>
      <c r="AI292" s="72">
        <f t="shared" si="367"/>
        <v>0</v>
      </c>
      <c r="AJ292" s="64">
        <v>41.0</v>
      </c>
      <c r="AK292" s="64">
        <v>54.0</v>
      </c>
      <c r="AL292" s="64">
        <f t="shared" si="353"/>
        <v>13</v>
      </c>
      <c r="AM292" s="72">
        <f t="shared" si="354"/>
        <v>0.3170731707</v>
      </c>
      <c r="AN292" s="64">
        <v>96.0</v>
      </c>
      <c r="AO292" s="64">
        <v>97.0</v>
      </c>
      <c r="AP292" s="64">
        <f t="shared" si="368"/>
        <v>1</v>
      </c>
      <c r="AQ292" s="72">
        <f t="shared" si="369"/>
        <v>0.01041666667</v>
      </c>
      <c r="AR292" s="64">
        <v>91.0</v>
      </c>
      <c r="AS292" s="64">
        <v>94.0</v>
      </c>
      <c r="AT292" s="64">
        <f t="shared" si="357"/>
        <v>3</v>
      </c>
      <c r="AU292" s="72">
        <f t="shared" si="358"/>
        <v>0.03296703297</v>
      </c>
      <c r="AV292" s="64"/>
      <c r="AW292" s="64"/>
      <c r="AX292" s="64"/>
      <c r="AY292" s="64"/>
      <c r="AZ292" s="64"/>
      <c r="BA292" s="64"/>
      <c r="BB292" s="64"/>
      <c r="BC292" s="64"/>
      <c r="BD292" s="64"/>
      <c r="BE292" s="64">
        <v>0.86</v>
      </c>
      <c r="BF292" s="108">
        <v>0.95</v>
      </c>
      <c r="BG292" s="64">
        <v>5.18</v>
      </c>
      <c r="BH292" s="64">
        <v>1.39</v>
      </c>
      <c r="BI292" s="108">
        <v>0.88</v>
      </c>
      <c r="BJ292" s="64">
        <v>2.95</v>
      </c>
      <c r="BK292" s="109">
        <f>(BL292*100)/(100+26)</f>
        <v>2.658730159</v>
      </c>
      <c r="BL292" s="64">
        <v>3.35</v>
      </c>
      <c r="BM292" s="108">
        <v>0.26</v>
      </c>
      <c r="BN292" s="64">
        <f t="shared" si="365"/>
        <v>204.35</v>
      </c>
      <c r="BO292" s="64"/>
      <c r="BP292" s="64"/>
      <c r="BQ292" s="64"/>
      <c r="BR292" s="64"/>
      <c r="BS292" s="64" t="s">
        <v>268</v>
      </c>
      <c r="BT292" s="64">
        <v>1.0</v>
      </c>
      <c r="BU292" s="64">
        <v>3.0</v>
      </c>
      <c r="BV292" s="64" t="s">
        <v>2413</v>
      </c>
      <c r="BW292" s="121"/>
      <c r="BX292" s="79"/>
      <c r="BY292" s="64" t="s">
        <v>269</v>
      </c>
      <c r="BZ292" s="118" t="s">
        <v>2436</v>
      </c>
      <c r="CA292" s="111" t="s">
        <v>2437</v>
      </c>
      <c r="CB292" s="64" t="s">
        <v>271</v>
      </c>
      <c r="CC292" s="66" t="s">
        <v>255</v>
      </c>
    </row>
    <row r="293" ht="15.75" customHeight="1">
      <c r="A293" s="85">
        <v>2023.0</v>
      </c>
      <c r="B293" s="64" t="s">
        <v>503</v>
      </c>
      <c r="C293" s="64" t="s">
        <v>1425</v>
      </c>
      <c r="D293" s="64"/>
      <c r="E293" s="64" t="s">
        <v>1426</v>
      </c>
      <c r="F293" s="64" t="s">
        <v>1427</v>
      </c>
      <c r="G293" s="64" t="s">
        <v>1428</v>
      </c>
      <c r="H293" s="64" t="s">
        <v>1429</v>
      </c>
      <c r="I293" s="64" t="s">
        <v>1429</v>
      </c>
      <c r="J293" s="64" t="s">
        <v>2438</v>
      </c>
      <c r="K293" s="64" t="s">
        <v>246</v>
      </c>
      <c r="L293" s="64"/>
      <c r="M293" s="64" t="s">
        <v>2439</v>
      </c>
      <c r="N293" s="64" t="s">
        <v>2440</v>
      </c>
      <c r="O293" s="64" t="s">
        <v>2432</v>
      </c>
      <c r="P293" s="64">
        <v>47.0</v>
      </c>
      <c r="Q293" s="64"/>
      <c r="R293" s="64"/>
      <c r="S293" s="64" t="s">
        <v>2441</v>
      </c>
      <c r="T293" s="76" t="s">
        <v>2442</v>
      </c>
      <c r="U293" s="90" t="s">
        <v>174</v>
      </c>
      <c r="V293" s="113" t="s">
        <v>2443</v>
      </c>
      <c r="W293" s="90" t="s">
        <v>174</v>
      </c>
      <c r="X293" s="64">
        <v>21.0</v>
      </c>
      <c r="Y293" s="64">
        <v>38.0</v>
      </c>
      <c r="Z293" s="64">
        <f t="shared" si="347"/>
        <v>17</v>
      </c>
      <c r="AA293" s="72">
        <f t="shared" si="370"/>
        <v>0.8095238095</v>
      </c>
      <c r="AB293" s="64">
        <v>57.0</v>
      </c>
      <c r="AC293" s="64">
        <v>75.0</v>
      </c>
      <c r="AD293" s="64">
        <f t="shared" si="349"/>
        <v>18</v>
      </c>
      <c r="AE293" s="72">
        <f t="shared" si="360"/>
        <v>0.3157894737</v>
      </c>
      <c r="AF293" s="64">
        <v>76.0</v>
      </c>
      <c r="AG293" s="64">
        <v>96.0</v>
      </c>
      <c r="AH293" s="64">
        <f t="shared" si="366"/>
        <v>20</v>
      </c>
      <c r="AI293" s="72">
        <f t="shared" si="367"/>
        <v>0.2631578947</v>
      </c>
      <c r="AJ293" s="64">
        <v>30.0</v>
      </c>
      <c r="AK293" s="64">
        <v>61.0</v>
      </c>
      <c r="AL293" s="64">
        <f t="shared" si="353"/>
        <v>31</v>
      </c>
      <c r="AM293" s="72">
        <f t="shared" si="354"/>
        <v>1.033333333</v>
      </c>
      <c r="AN293" s="64">
        <v>72.0</v>
      </c>
      <c r="AO293" s="64">
        <v>88.0</v>
      </c>
      <c r="AP293" s="64">
        <f t="shared" si="368"/>
        <v>16</v>
      </c>
      <c r="AQ293" s="72">
        <f t="shared" si="369"/>
        <v>0.2222222222</v>
      </c>
      <c r="AR293" s="64">
        <v>72.0</v>
      </c>
      <c r="AS293" s="64">
        <v>88.0</v>
      </c>
      <c r="AT293" s="64">
        <f t="shared" si="357"/>
        <v>16</v>
      </c>
      <c r="AU293" s="72">
        <f t="shared" si="358"/>
        <v>0.2222222222</v>
      </c>
      <c r="AV293" s="64"/>
      <c r="AW293" s="64"/>
      <c r="AX293" s="64"/>
      <c r="AY293" s="64"/>
      <c r="AZ293" s="64"/>
      <c r="BA293" s="64"/>
      <c r="BB293" s="64"/>
      <c r="BC293" s="64"/>
      <c r="BD293" s="64"/>
      <c r="BE293" s="64">
        <v>1.28</v>
      </c>
      <c r="BF293" s="108">
        <v>0.98</v>
      </c>
      <c r="BG293" s="64">
        <v>3.47</v>
      </c>
      <c r="BH293" s="64"/>
      <c r="BI293" s="108"/>
      <c r="BJ293" s="64"/>
      <c r="BK293" s="109">
        <f>(BL293*100)/(100+28)</f>
        <v>2.703125</v>
      </c>
      <c r="BL293" s="64">
        <v>3.46</v>
      </c>
      <c r="BM293" s="108">
        <v>0.28</v>
      </c>
      <c r="BN293" s="64">
        <f t="shared" si="365"/>
        <v>162.62</v>
      </c>
      <c r="BO293" s="64"/>
      <c r="BP293" s="64"/>
      <c r="BQ293" s="64"/>
      <c r="BR293" s="64"/>
      <c r="BS293" s="64" t="s">
        <v>317</v>
      </c>
      <c r="BT293" s="64">
        <v>1.0</v>
      </c>
      <c r="BU293" s="64">
        <v>0.0</v>
      </c>
      <c r="BV293" s="64" t="s">
        <v>2444</v>
      </c>
      <c r="BW293" s="65"/>
      <c r="BX293" s="64" t="s">
        <v>2445</v>
      </c>
      <c r="BY293" s="64" t="s">
        <v>269</v>
      </c>
      <c r="BZ293" s="64" t="s">
        <v>1436</v>
      </c>
      <c r="CA293" s="66" t="s">
        <v>2446</v>
      </c>
      <c r="CB293" s="64" t="s">
        <v>271</v>
      </c>
      <c r="CC293" s="66" t="s">
        <v>255</v>
      </c>
    </row>
    <row r="294" ht="15.75" customHeight="1">
      <c r="A294" s="85">
        <v>2023.0</v>
      </c>
      <c r="B294" s="64" t="s">
        <v>911</v>
      </c>
      <c r="C294" s="64" t="s">
        <v>912</v>
      </c>
      <c r="D294" s="70" t="s">
        <v>258</v>
      </c>
      <c r="E294" s="64" t="s">
        <v>951</v>
      </c>
      <c r="F294" s="64" t="s">
        <v>259</v>
      </c>
      <c r="G294" s="64" t="s">
        <v>2447</v>
      </c>
      <c r="H294" s="64" t="s">
        <v>2448</v>
      </c>
      <c r="I294" s="64" t="s">
        <v>2448</v>
      </c>
      <c r="J294" s="64" t="s">
        <v>2449</v>
      </c>
      <c r="K294" s="64" t="s">
        <v>246</v>
      </c>
      <c r="L294" s="64"/>
      <c r="M294" s="64" t="s">
        <v>2450</v>
      </c>
      <c r="N294" s="64" t="s">
        <v>263</v>
      </c>
      <c r="O294" s="64" t="s">
        <v>264</v>
      </c>
      <c r="P294" s="64">
        <v>32.0</v>
      </c>
      <c r="Q294" s="64"/>
      <c r="R294" s="64"/>
      <c r="S294" s="64" t="s">
        <v>2451</v>
      </c>
      <c r="T294" s="104" t="s">
        <v>2452</v>
      </c>
      <c r="U294" s="104" t="s">
        <v>174</v>
      </c>
      <c r="V294" s="110" t="s">
        <v>2453</v>
      </c>
      <c r="W294" s="104" t="s">
        <v>174</v>
      </c>
      <c r="X294" s="64">
        <v>8.0</v>
      </c>
      <c r="Y294" s="64">
        <v>20.0</v>
      </c>
      <c r="Z294" s="64">
        <f t="shared" si="347"/>
        <v>12</v>
      </c>
      <c r="AA294" s="72">
        <f t="shared" si="370"/>
        <v>1.5</v>
      </c>
      <c r="AB294" s="64">
        <v>26.0</v>
      </c>
      <c r="AC294" s="64">
        <v>46.0</v>
      </c>
      <c r="AD294" s="64">
        <f t="shared" si="349"/>
        <v>20</v>
      </c>
      <c r="AE294" s="72">
        <f t="shared" si="360"/>
        <v>0.7692307692</v>
      </c>
      <c r="AF294" s="64">
        <v>70.0</v>
      </c>
      <c r="AG294" s="64">
        <v>100.0</v>
      </c>
      <c r="AH294" s="64">
        <f t="shared" si="366"/>
        <v>30</v>
      </c>
      <c r="AI294" s="72">
        <f t="shared" si="367"/>
        <v>0.4285714286</v>
      </c>
      <c r="AJ294" s="64">
        <v>28.0</v>
      </c>
      <c r="AK294" s="64">
        <v>53.0</v>
      </c>
      <c r="AL294" s="64">
        <f t="shared" si="353"/>
        <v>25</v>
      </c>
      <c r="AM294" s="72">
        <f t="shared" si="354"/>
        <v>0.8928571429</v>
      </c>
      <c r="AN294" s="64">
        <v>68.0</v>
      </c>
      <c r="AO294" s="64">
        <v>92.0</v>
      </c>
      <c r="AP294" s="64">
        <f t="shared" si="368"/>
        <v>24</v>
      </c>
      <c r="AQ294" s="72">
        <f t="shared" si="369"/>
        <v>0.3529411765</v>
      </c>
      <c r="AR294" s="64">
        <v>65.0</v>
      </c>
      <c r="AS294" s="64">
        <v>81.0</v>
      </c>
      <c r="AT294" s="64">
        <f t="shared" si="357"/>
        <v>16</v>
      </c>
      <c r="AU294" s="72">
        <f t="shared" si="358"/>
        <v>0.2461538462</v>
      </c>
      <c r="AV294" s="64"/>
      <c r="AW294" s="64"/>
      <c r="AX294" s="64"/>
      <c r="AY294" s="64"/>
      <c r="AZ294" s="64"/>
      <c r="BA294" s="64"/>
      <c r="BB294" s="64"/>
      <c r="BC294" s="64"/>
      <c r="BD294" s="64"/>
      <c r="BE294" s="64">
        <v>0.5</v>
      </c>
      <c r="BF294" s="108">
        <v>0.95</v>
      </c>
      <c r="BG294" s="64">
        <v>5.22</v>
      </c>
      <c r="BH294" s="64">
        <v>1.92</v>
      </c>
      <c r="BI294" s="108">
        <v>0.87</v>
      </c>
      <c r="BJ294" s="64">
        <v>3.08</v>
      </c>
      <c r="BK294" s="109">
        <f>(BL294*100)/(100+21)</f>
        <v>2.033057851</v>
      </c>
      <c r="BL294" s="64">
        <v>2.46</v>
      </c>
      <c r="BM294" s="108">
        <v>0.21</v>
      </c>
      <c r="BN294" s="64">
        <f t="shared" si="365"/>
        <v>78.72</v>
      </c>
      <c r="BO294" s="64"/>
      <c r="BP294" s="64"/>
      <c r="BQ294" s="64"/>
      <c r="BR294" s="64"/>
      <c r="BS294" s="64" t="s">
        <v>268</v>
      </c>
      <c r="BT294" s="64">
        <v>1.0</v>
      </c>
      <c r="BU294" s="64">
        <v>2.0</v>
      </c>
      <c r="BV294" s="111" t="s">
        <v>253</v>
      </c>
      <c r="BW294" s="81"/>
      <c r="BX294" s="66"/>
      <c r="BY294" s="64" t="s">
        <v>269</v>
      </c>
      <c r="BZ294" s="66" t="s">
        <v>2454</v>
      </c>
      <c r="CA294" s="66" t="s">
        <v>2455</v>
      </c>
      <c r="CB294" s="64" t="s">
        <v>271</v>
      </c>
      <c r="CC294" s="66" t="s">
        <v>255</v>
      </c>
    </row>
    <row r="295" ht="15.75" customHeight="1">
      <c r="A295" s="85">
        <v>2023.0</v>
      </c>
      <c r="B295" s="64" t="s">
        <v>239</v>
      </c>
      <c r="C295" s="64" t="s">
        <v>282</v>
      </c>
      <c r="D295" s="64"/>
      <c r="E295" s="64" t="s">
        <v>283</v>
      </c>
      <c r="F295" s="64" t="s">
        <v>284</v>
      </c>
      <c r="G295" s="64" t="s">
        <v>285</v>
      </c>
      <c r="H295" s="64" t="s">
        <v>286</v>
      </c>
      <c r="I295" s="64" t="s">
        <v>286</v>
      </c>
      <c r="J295" s="64" t="s">
        <v>2456</v>
      </c>
      <c r="K295" s="64" t="s">
        <v>246</v>
      </c>
      <c r="L295" s="64"/>
      <c r="M295" s="64" t="s">
        <v>2457</v>
      </c>
      <c r="N295" s="64" t="s">
        <v>289</v>
      </c>
      <c r="O295" s="64" t="s">
        <v>395</v>
      </c>
      <c r="P295" s="64">
        <v>44.0</v>
      </c>
      <c r="Q295" s="64"/>
      <c r="R295" s="64"/>
      <c r="S295" s="64" t="s">
        <v>2458</v>
      </c>
      <c r="T295" s="76" t="s">
        <v>2459</v>
      </c>
      <c r="U295" s="64" t="s">
        <v>158</v>
      </c>
      <c r="V295" s="113" t="s">
        <v>2460</v>
      </c>
      <c r="W295" s="90" t="s">
        <v>158</v>
      </c>
      <c r="X295" s="64">
        <v>46.0</v>
      </c>
      <c r="Y295" s="64">
        <v>57.0</v>
      </c>
      <c r="Z295" s="64">
        <f t="shared" si="347"/>
        <v>11</v>
      </c>
      <c r="AA295" s="72">
        <f t="shared" si="370"/>
        <v>0.2391304348</v>
      </c>
      <c r="AB295" s="64">
        <v>85.0</v>
      </c>
      <c r="AC295" s="64">
        <v>95.0</v>
      </c>
      <c r="AD295" s="64">
        <f t="shared" si="349"/>
        <v>10</v>
      </c>
      <c r="AE295" s="72">
        <f t="shared" si="360"/>
        <v>0.1176470588</v>
      </c>
      <c r="AF295" s="64">
        <v>99.0</v>
      </c>
      <c r="AG295" s="64">
        <v>100.0</v>
      </c>
      <c r="AH295" s="64">
        <f t="shared" si="366"/>
        <v>1</v>
      </c>
      <c r="AI295" s="72">
        <f t="shared" si="367"/>
        <v>0.0101010101</v>
      </c>
      <c r="AJ295" s="64">
        <v>25.0</v>
      </c>
      <c r="AK295" s="64">
        <v>33.0</v>
      </c>
      <c r="AL295" s="64">
        <f t="shared" si="353"/>
        <v>8</v>
      </c>
      <c r="AM295" s="72">
        <f t="shared" si="354"/>
        <v>0.32</v>
      </c>
      <c r="AN295" s="64">
        <v>54.0</v>
      </c>
      <c r="AO295" s="64">
        <v>63.0</v>
      </c>
      <c r="AP295" s="64">
        <f t="shared" si="368"/>
        <v>9</v>
      </c>
      <c r="AQ295" s="72">
        <f t="shared" si="369"/>
        <v>0.1666666667</v>
      </c>
      <c r="AR295" s="64">
        <v>54.0</v>
      </c>
      <c r="AS295" s="64">
        <v>63.0</v>
      </c>
      <c r="AT295" s="64">
        <f t="shared" si="357"/>
        <v>9</v>
      </c>
      <c r="AU295" s="72">
        <f t="shared" si="358"/>
        <v>0.1666666667</v>
      </c>
      <c r="AV295" s="64"/>
      <c r="AW295" s="64"/>
      <c r="AX295" s="64"/>
      <c r="AY295" s="64"/>
      <c r="AZ295" s="64"/>
      <c r="BA295" s="64"/>
      <c r="BB295" s="64"/>
      <c r="BC295" s="64"/>
      <c r="BD295" s="64"/>
      <c r="BE295" s="64">
        <v>0.66</v>
      </c>
      <c r="BF295" s="108">
        <v>0.97</v>
      </c>
      <c r="BG295" s="64">
        <v>5.31</v>
      </c>
      <c r="BH295" s="64">
        <v>1.69</v>
      </c>
      <c r="BI295" s="108">
        <v>0.88</v>
      </c>
      <c r="BJ295" s="64">
        <v>3.17</v>
      </c>
      <c r="BK295" s="109">
        <f>(BL295*100)/(100+32)</f>
        <v>2.545454545</v>
      </c>
      <c r="BL295" s="64">
        <v>3.36</v>
      </c>
      <c r="BM295" s="108">
        <v>0.32</v>
      </c>
      <c r="BN295" s="64">
        <f t="shared" si="365"/>
        <v>147.84</v>
      </c>
      <c r="BO295" s="64"/>
      <c r="BP295" s="64"/>
      <c r="BQ295" s="64"/>
      <c r="BR295" s="64"/>
      <c r="BS295" s="64" t="s">
        <v>268</v>
      </c>
      <c r="BT295" s="64">
        <v>2.0</v>
      </c>
      <c r="BU295" s="64">
        <v>2.0</v>
      </c>
      <c r="BV295" s="111" t="s">
        <v>253</v>
      </c>
      <c r="BW295" s="117"/>
      <c r="BX295" s="118"/>
      <c r="BY295" s="64" t="s">
        <v>269</v>
      </c>
      <c r="BZ295" s="118" t="s">
        <v>2214</v>
      </c>
      <c r="CA295" s="111" t="s">
        <v>2215</v>
      </c>
      <c r="CB295" s="64" t="s">
        <v>271</v>
      </c>
      <c r="CC295" s="66" t="s">
        <v>255</v>
      </c>
    </row>
    <row r="296" ht="15.75" customHeight="1">
      <c r="A296" s="85">
        <v>2023.0</v>
      </c>
      <c r="B296" s="64"/>
      <c r="C296" s="64"/>
      <c r="D296" s="64"/>
      <c r="E296" s="64"/>
      <c r="F296" s="64"/>
      <c r="G296" s="64" t="s">
        <v>2461</v>
      </c>
      <c r="H296" s="64" t="s">
        <v>2462</v>
      </c>
      <c r="I296" s="64" t="s">
        <v>2463</v>
      </c>
      <c r="J296" s="64"/>
      <c r="K296" s="64" t="s">
        <v>1837</v>
      </c>
      <c r="L296" s="64"/>
      <c r="M296" s="64"/>
      <c r="N296" s="64"/>
      <c r="O296" s="64" t="s">
        <v>376</v>
      </c>
      <c r="P296" s="64"/>
      <c r="Q296" s="64"/>
      <c r="R296" s="64"/>
      <c r="S296" s="64" t="s">
        <v>1073</v>
      </c>
      <c r="T296" s="115"/>
      <c r="U296" s="115"/>
      <c r="V296" s="116" t="s">
        <v>2464</v>
      </c>
      <c r="W296" s="115" t="s">
        <v>174</v>
      </c>
      <c r="X296" s="64">
        <v>32.0</v>
      </c>
      <c r="Y296" s="64">
        <v>46.0</v>
      </c>
      <c r="Z296" s="64">
        <f t="shared" si="347"/>
        <v>14</v>
      </c>
      <c r="AA296" s="72">
        <f t="shared" si="370"/>
        <v>0.4375</v>
      </c>
      <c r="AB296" s="64">
        <v>49.0</v>
      </c>
      <c r="AC296" s="64">
        <v>57.0</v>
      </c>
      <c r="AD296" s="64">
        <f t="shared" si="349"/>
        <v>8</v>
      </c>
      <c r="AE296" s="72">
        <f t="shared" si="360"/>
        <v>0.1632653061</v>
      </c>
      <c r="AF296" s="64">
        <v>28.0</v>
      </c>
      <c r="AG296" s="64">
        <v>34.0</v>
      </c>
      <c r="AH296" s="64">
        <f t="shared" si="366"/>
        <v>6</v>
      </c>
      <c r="AI296" s="72">
        <f t="shared" si="367"/>
        <v>0.2142857143</v>
      </c>
      <c r="AJ296" s="64">
        <v>14.0</v>
      </c>
      <c r="AK296" s="64">
        <v>22.0</v>
      </c>
      <c r="AL296" s="64">
        <f t="shared" si="353"/>
        <v>8</v>
      </c>
      <c r="AM296" s="72">
        <f t="shared" si="354"/>
        <v>0.5714285714</v>
      </c>
      <c r="AN296" s="64"/>
      <c r="AO296" s="64"/>
      <c r="AP296" s="64"/>
      <c r="AQ296" s="72"/>
      <c r="AR296" s="64">
        <v>21.0</v>
      </c>
      <c r="AS296" s="64">
        <v>33.0</v>
      </c>
      <c r="AT296" s="64">
        <f t="shared" si="357"/>
        <v>12</v>
      </c>
      <c r="AU296" s="72">
        <f t="shared" si="358"/>
        <v>0.5714285714</v>
      </c>
      <c r="AV296" s="64"/>
      <c r="AW296" s="64"/>
      <c r="AX296" s="64"/>
      <c r="AY296" s="64"/>
      <c r="AZ296" s="64"/>
      <c r="BA296" s="64"/>
      <c r="BB296" s="64"/>
      <c r="BC296" s="64"/>
      <c r="BD296" s="64"/>
      <c r="BE296" s="64"/>
      <c r="BF296" s="108"/>
      <c r="BG296" s="64"/>
      <c r="BH296" s="64"/>
      <c r="BI296" s="108"/>
      <c r="BJ296" s="64"/>
      <c r="BK296" s="109"/>
      <c r="BL296" s="64"/>
      <c r="BM296" s="108"/>
      <c r="BN296" s="64"/>
      <c r="BO296" s="64"/>
      <c r="BP296" s="64"/>
      <c r="BQ296" s="64"/>
      <c r="BR296" s="64"/>
      <c r="BS296" s="64" t="s">
        <v>252</v>
      </c>
      <c r="BT296" s="64"/>
      <c r="BU296" s="64"/>
      <c r="BV296" s="64" t="s">
        <v>1837</v>
      </c>
      <c r="BW296" s="65"/>
      <c r="BX296" s="64"/>
      <c r="BY296" s="64" t="s">
        <v>428</v>
      </c>
      <c r="BZ296" s="64" t="s">
        <v>429</v>
      </c>
      <c r="CA296" s="66" t="s">
        <v>430</v>
      </c>
      <c r="CB296" s="64" t="s">
        <v>271</v>
      </c>
      <c r="CC296" s="66" t="s">
        <v>255</v>
      </c>
    </row>
    <row r="297" ht="15.75" customHeight="1">
      <c r="A297" s="85">
        <v>2023.0</v>
      </c>
      <c r="B297" s="64" t="s">
        <v>911</v>
      </c>
      <c r="C297" s="64" t="s">
        <v>912</v>
      </c>
      <c r="D297" s="70" t="s">
        <v>913</v>
      </c>
      <c r="E297" s="64" t="s">
        <v>914</v>
      </c>
      <c r="F297" s="64" t="s">
        <v>259</v>
      </c>
      <c r="G297" s="64" t="s">
        <v>915</v>
      </c>
      <c r="H297" s="64" t="s">
        <v>916</v>
      </c>
      <c r="I297" s="64" t="s">
        <v>916</v>
      </c>
      <c r="J297" s="64" t="s">
        <v>2465</v>
      </c>
      <c r="K297" s="64" t="s">
        <v>246</v>
      </c>
      <c r="L297" s="64"/>
      <c r="M297" s="64" t="s">
        <v>2466</v>
      </c>
      <c r="N297" s="64" t="s">
        <v>263</v>
      </c>
      <c r="O297" s="64" t="s">
        <v>2467</v>
      </c>
      <c r="P297" s="64">
        <v>85.0</v>
      </c>
      <c r="Q297" s="64"/>
      <c r="R297" s="64"/>
      <c r="S297" s="64" t="s">
        <v>2468</v>
      </c>
      <c r="T297" s="104" t="s">
        <v>2469</v>
      </c>
      <c r="U297" s="64" t="s">
        <v>158</v>
      </c>
      <c r="V297" s="110" t="s">
        <v>2470</v>
      </c>
      <c r="W297" s="104" t="s">
        <v>174</v>
      </c>
      <c r="X297" s="64">
        <v>41.0</v>
      </c>
      <c r="Y297" s="64">
        <v>81.0</v>
      </c>
      <c r="Z297" s="64">
        <f t="shared" si="347"/>
        <v>40</v>
      </c>
      <c r="AA297" s="72">
        <f t="shared" si="370"/>
        <v>0.9756097561</v>
      </c>
      <c r="AB297" s="64">
        <v>92.0</v>
      </c>
      <c r="AC297" s="64">
        <v>99.0</v>
      </c>
      <c r="AD297" s="64">
        <f t="shared" si="349"/>
        <v>7</v>
      </c>
      <c r="AE297" s="72">
        <f t="shared" si="360"/>
        <v>0.07608695652</v>
      </c>
      <c r="AF297" s="64">
        <v>97.0</v>
      </c>
      <c r="AG297" s="64">
        <v>100.0</v>
      </c>
      <c r="AH297" s="64">
        <f t="shared" si="366"/>
        <v>3</v>
      </c>
      <c r="AI297" s="72">
        <f t="shared" si="367"/>
        <v>0.03092783505</v>
      </c>
      <c r="AJ297" s="64">
        <v>61.0</v>
      </c>
      <c r="AK297" s="64">
        <v>79.0</v>
      </c>
      <c r="AL297" s="64">
        <f t="shared" si="353"/>
        <v>18</v>
      </c>
      <c r="AM297" s="72">
        <f t="shared" si="354"/>
        <v>0.2950819672</v>
      </c>
      <c r="AN297" s="64">
        <v>90.0</v>
      </c>
      <c r="AO297" s="64">
        <v>91.0</v>
      </c>
      <c r="AP297" s="64">
        <f t="shared" ref="AP297:AP301" si="371">AO297-AN297</f>
        <v>1</v>
      </c>
      <c r="AQ297" s="72">
        <f t="shared" ref="AQ297:AQ301" si="372">(AO297-AN297)/AN297</f>
        <v>0.01111111111</v>
      </c>
      <c r="AR297" s="64">
        <v>89.0</v>
      </c>
      <c r="AS297" s="64">
        <v>93.0</v>
      </c>
      <c r="AT297" s="64">
        <f t="shared" si="357"/>
        <v>4</v>
      </c>
      <c r="AU297" s="72">
        <f t="shared" si="358"/>
        <v>0.04494382022</v>
      </c>
      <c r="AV297" s="64"/>
      <c r="AW297" s="64"/>
      <c r="AX297" s="64"/>
      <c r="AY297" s="64"/>
      <c r="AZ297" s="64"/>
      <c r="BA297" s="64"/>
      <c r="BB297" s="64"/>
      <c r="BC297" s="64"/>
      <c r="BD297" s="64"/>
      <c r="BE297" s="64">
        <v>0.66</v>
      </c>
      <c r="BF297" s="108">
        <v>0.95</v>
      </c>
      <c r="BG297" s="64">
        <v>5.07</v>
      </c>
      <c r="BH297" s="64">
        <v>2.06</v>
      </c>
      <c r="BI297" s="108">
        <v>0.88</v>
      </c>
      <c r="BJ297" s="64">
        <v>3.0</v>
      </c>
      <c r="BK297" s="109">
        <f>(BL297*100)/(100+32)</f>
        <v>1.742424242</v>
      </c>
      <c r="BL297" s="64">
        <v>2.3</v>
      </c>
      <c r="BM297" s="108">
        <v>0.32</v>
      </c>
      <c r="BN297" s="64">
        <f t="shared" ref="BN297:BN304" si="373">P297*BL297</f>
        <v>195.5</v>
      </c>
      <c r="BO297" s="64"/>
      <c r="BP297" s="64"/>
      <c r="BQ297" s="64"/>
      <c r="BR297" s="64"/>
      <c r="BS297" s="64" t="s">
        <v>760</v>
      </c>
      <c r="BT297" s="64">
        <v>1.0</v>
      </c>
      <c r="BU297" s="64">
        <v>1.0</v>
      </c>
      <c r="BV297" s="111" t="s">
        <v>253</v>
      </c>
      <c r="BW297" s="117"/>
      <c r="BX297" s="118"/>
      <c r="BY297" s="64" t="s">
        <v>269</v>
      </c>
      <c r="BZ297" s="118" t="s">
        <v>2471</v>
      </c>
      <c r="CA297" s="111" t="s">
        <v>2472</v>
      </c>
      <c r="CB297" s="64" t="s">
        <v>271</v>
      </c>
      <c r="CC297" s="66" t="s">
        <v>255</v>
      </c>
    </row>
    <row r="298" ht="15.75" customHeight="1">
      <c r="A298" s="85">
        <v>2023.0</v>
      </c>
      <c r="B298" s="64" t="s">
        <v>503</v>
      </c>
      <c r="C298" s="64" t="s">
        <v>592</v>
      </c>
      <c r="D298" s="70" t="s">
        <v>603</v>
      </c>
      <c r="E298" s="64" t="s">
        <v>701</v>
      </c>
      <c r="F298" s="64" t="s">
        <v>259</v>
      </c>
      <c r="G298" s="64" t="s">
        <v>702</v>
      </c>
      <c r="H298" s="64" t="s">
        <v>703</v>
      </c>
      <c r="I298" s="64" t="s">
        <v>2473</v>
      </c>
      <c r="J298" s="64" t="s">
        <v>2474</v>
      </c>
      <c r="K298" s="64" t="s">
        <v>332</v>
      </c>
      <c r="L298" s="64" t="s">
        <v>2325</v>
      </c>
      <c r="M298" s="64" t="s">
        <v>2475</v>
      </c>
      <c r="N298" s="64" t="s">
        <v>679</v>
      </c>
      <c r="O298" s="64" t="s">
        <v>2432</v>
      </c>
      <c r="P298" s="64">
        <v>29.0</v>
      </c>
      <c r="Q298" s="64"/>
      <c r="R298" s="64"/>
      <c r="S298" s="64" t="s">
        <v>2476</v>
      </c>
      <c r="T298" s="104" t="s">
        <v>2477</v>
      </c>
      <c r="U298" s="64" t="s">
        <v>158</v>
      </c>
      <c r="V298" s="110" t="s">
        <v>2478</v>
      </c>
      <c r="W298" s="93" t="s">
        <v>174</v>
      </c>
      <c r="X298" s="64">
        <v>0.0</v>
      </c>
      <c r="Y298" s="64">
        <v>6.0</v>
      </c>
      <c r="Z298" s="64">
        <f t="shared" si="347"/>
        <v>6</v>
      </c>
      <c r="AA298" s="72"/>
      <c r="AB298" s="64">
        <v>3.0</v>
      </c>
      <c r="AC298" s="64">
        <v>7.0</v>
      </c>
      <c r="AD298" s="64">
        <f t="shared" si="349"/>
        <v>4</v>
      </c>
      <c r="AE298" s="72">
        <f t="shared" si="360"/>
        <v>1.333333333</v>
      </c>
      <c r="AF298" s="64">
        <v>94.0</v>
      </c>
      <c r="AG298" s="64">
        <v>97.0</v>
      </c>
      <c r="AH298" s="64">
        <f t="shared" si="366"/>
        <v>3</v>
      </c>
      <c r="AI298" s="72">
        <f t="shared" si="367"/>
        <v>0.03191489362</v>
      </c>
      <c r="AJ298" s="64">
        <v>6.0</v>
      </c>
      <c r="AK298" s="64">
        <v>37.0</v>
      </c>
      <c r="AL298" s="64">
        <f t="shared" si="353"/>
        <v>31</v>
      </c>
      <c r="AM298" s="72">
        <f t="shared" si="354"/>
        <v>5.166666667</v>
      </c>
      <c r="AN298" s="64">
        <v>92.0</v>
      </c>
      <c r="AO298" s="64">
        <v>94.0</v>
      </c>
      <c r="AP298" s="64">
        <f t="shared" si="371"/>
        <v>2</v>
      </c>
      <c r="AQ298" s="72">
        <f t="shared" si="372"/>
        <v>0.02173913043</v>
      </c>
      <c r="AR298" s="64">
        <v>92.0</v>
      </c>
      <c r="AS298" s="64">
        <v>94.0</v>
      </c>
      <c r="AT298" s="64">
        <f t="shared" si="357"/>
        <v>2</v>
      </c>
      <c r="AU298" s="72">
        <f t="shared" si="358"/>
        <v>0.02173913043</v>
      </c>
      <c r="AV298" s="64"/>
      <c r="AW298" s="64"/>
      <c r="AX298" s="64"/>
      <c r="AY298" s="64"/>
      <c r="AZ298" s="64"/>
      <c r="BA298" s="64"/>
      <c r="BB298" s="64"/>
      <c r="BC298" s="64"/>
      <c r="BD298" s="64"/>
      <c r="BE298" s="64">
        <v>0.79</v>
      </c>
      <c r="BF298" s="108">
        <v>0.92</v>
      </c>
      <c r="BG298" s="64">
        <v>4.69</v>
      </c>
      <c r="BH298" s="64">
        <v>2.19</v>
      </c>
      <c r="BI298" s="108">
        <v>0.84</v>
      </c>
      <c r="BJ298" s="64">
        <v>2.74</v>
      </c>
      <c r="BK298" s="109">
        <f>(BL298*100)/(100+56)</f>
        <v>2.365384615</v>
      </c>
      <c r="BL298" s="64">
        <v>3.69</v>
      </c>
      <c r="BM298" s="108">
        <v>0.56</v>
      </c>
      <c r="BN298" s="64">
        <f t="shared" si="373"/>
        <v>107.01</v>
      </c>
      <c r="BO298" s="64"/>
      <c r="BP298" s="64"/>
      <c r="BQ298" s="64"/>
      <c r="BR298" s="64"/>
      <c r="BS298" s="64" t="s">
        <v>317</v>
      </c>
      <c r="BT298" s="64">
        <v>1.0</v>
      </c>
      <c r="BU298" s="64">
        <v>2.0</v>
      </c>
      <c r="BV298" s="64" t="s">
        <v>473</v>
      </c>
      <c r="BW298" s="121"/>
      <c r="BX298" s="79"/>
      <c r="BY298" s="64" t="s">
        <v>269</v>
      </c>
      <c r="BZ298" s="118" t="s">
        <v>2193</v>
      </c>
      <c r="CA298" s="111" t="s">
        <v>2194</v>
      </c>
      <c r="CB298" s="64" t="s">
        <v>271</v>
      </c>
      <c r="CC298" s="66" t="s">
        <v>255</v>
      </c>
    </row>
    <row r="299" ht="15.75" customHeight="1">
      <c r="A299" s="85">
        <v>2023.0</v>
      </c>
      <c r="B299" s="64" t="s">
        <v>503</v>
      </c>
      <c r="C299" s="64" t="s">
        <v>592</v>
      </c>
      <c r="D299" s="70" t="s">
        <v>603</v>
      </c>
      <c r="E299" s="64" t="s">
        <v>701</v>
      </c>
      <c r="F299" s="64" t="s">
        <v>259</v>
      </c>
      <c r="G299" s="64" t="s">
        <v>702</v>
      </c>
      <c r="H299" s="64" t="s">
        <v>703</v>
      </c>
      <c r="I299" s="64" t="s">
        <v>2479</v>
      </c>
      <c r="J299" s="64" t="s">
        <v>2480</v>
      </c>
      <c r="K299" s="64" t="s">
        <v>332</v>
      </c>
      <c r="L299" s="64" t="s">
        <v>2481</v>
      </c>
      <c r="M299" s="64" t="s">
        <v>2475</v>
      </c>
      <c r="N299" s="64" t="s">
        <v>679</v>
      </c>
      <c r="O299" s="64" t="s">
        <v>2432</v>
      </c>
      <c r="P299" s="64">
        <v>29.0</v>
      </c>
      <c r="Q299" s="64"/>
      <c r="R299" s="64"/>
      <c r="S299" s="64" t="s">
        <v>2476</v>
      </c>
      <c r="T299" s="104" t="s">
        <v>2482</v>
      </c>
      <c r="U299" s="64" t="s">
        <v>158</v>
      </c>
      <c r="V299" s="110" t="s">
        <v>2483</v>
      </c>
      <c r="W299" s="122" t="s">
        <v>174</v>
      </c>
      <c r="X299" s="64">
        <v>1.0</v>
      </c>
      <c r="Y299" s="64">
        <v>3.0</v>
      </c>
      <c r="Z299" s="64">
        <f t="shared" si="347"/>
        <v>2</v>
      </c>
      <c r="AA299" s="72">
        <f t="shared" ref="AA299:AA312" si="374">(Y299-X299)/X299</f>
        <v>2</v>
      </c>
      <c r="AB299" s="64">
        <v>1.0</v>
      </c>
      <c r="AC299" s="64">
        <v>4.0</v>
      </c>
      <c r="AD299" s="64">
        <f t="shared" si="349"/>
        <v>3</v>
      </c>
      <c r="AE299" s="72">
        <f t="shared" si="360"/>
        <v>3</v>
      </c>
      <c r="AF299" s="64">
        <v>94.0</v>
      </c>
      <c r="AG299" s="64">
        <v>94.0</v>
      </c>
      <c r="AH299" s="64">
        <f t="shared" si="366"/>
        <v>0</v>
      </c>
      <c r="AI299" s="72">
        <f t="shared" si="367"/>
        <v>0</v>
      </c>
      <c r="AJ299" s="64">
        <v>55.0</v>
      </c>
      <c r="AK299" s="64">
        <v>69.0</v>
      </c>
      <c r="AL299" s="64">
        <f t="shared" si="353"/>
        <v>14</v>
      </c>
      <c r="AM299" s="72">
        <f t="shared" si="354"/>
        <v>0.2545454545</v>
      </c>
      <c r="AN299" s="64">
        <v>92.0</v>
      </c>
      <c r="AO299" s="64">
        <v>94.0</v>
      </c>
      <c r="AP299" s="64">
        <f t="shared" si="371"/>
        <v>2</v>
      </c>
      <c r="AQ299" s="72">
        <f t="shared" si="372"/>
        <v>0.02173913043</v>
      </c>
      <c r="AR299" s="64">
        <v>93.0</v>
      </c>
      <c r="AS299" s="64">
        <v>94.0</v>
      </c>
      <c r="AT299" s="64">
        <f t="shared" si="357"/>
        <v>1</v>
      </c>
      <c r="AU299" s="72">
        <f t="shared" si="358"/>
        <v>0.01075268817</v>
      </c>
      <c r="AV299" s="64"/>
      <c r="AW299" s="64"/>
      <c r="AX299" s="64"/>
      <c r="AY299" s="64"/>
      <c r="AZ299" s="64"/>
      <c r="BA299" s="64"/>
      <c r="BB299" s="64"/>
      <c r="BC299" s="64"/>
      <c r="BD299" s="64"/>
      <c r="BE299" s="64">
        <v>0.83</v>
      </c>
      <c r="BF299" s="108">
        <v>0.93</v>
      </c>
      <c r="BG299" s="64">
        <v>4.88</v>
      </c>
      <c r="BH299" s="64">
        <v>1.62</v>
      </c>
      <c r="BI299" s="108">
        <v>0.85</v>
      </c>
      <c r="BJ299" s="64">
        <v>2.89</v>
      </c>
      <c r="BK299" s="109">
        <f>(BL299*100)/(100+31)</f>
        <v>2.86259542</v>
      </c>
      <c r="BL299" s="64">
        <v>3.75</v>
      </c>
      <c r="BM299" s="108">
        <v>0.31</v>
      </c>
      <c r="BN299" s="64">
        <f t="shared" si="373"/>
        <v>108.75</v>
      </c>
      <c r="BO299" s="64"/>
      <c r="BP299" s="64"/>
      <c r="BQ299" s="64"/>
      <c r="BR299" s="64"/>
      <c r="BS299" s="64" t="s">
        <v>317</v>
      </c>
      <c r="BT299" s="64">
        <v>1.0</v>
      </c>
      <c r="BU299" s="64">
        <v>2.0</v>
      </c>
      <c r="BV299" s="64" t="s">
        <v>473</v>
      </c>
      <c r="BW299" s="121"/>
      <c r="BX299" s="79"/>
      <c r="BY299" s="64" t="s">
        <v>269</v>
      </c>
      <c r="BZ299" s="118" t="s">
        <v>2193</v>
      </c>
      <c r="CA299" s="111" t="s">
        <v>2194</v>
      </c>
      <c r="CB299" s="64" t="s">
        <v>271</v>
      </c>
      <c r="CC299" s="66" t="s">
        <v>255</v>
      </c>
    </row>
    <row r="300" ht="15.75" customHeight="1">
      <c r="A300" s="85">
        <v>2023.0</v>
      </c>
      <c r="B300" s="64" t="s">
        <v>726</v>
      </c>
      <c r="C300" s="64" t="s">
        <v>727</v>
      </c>
      <c r="D300" s="64"/>
      <c r="E300" s="64" t="s">
        <v>2484</v>
      </c>
      <c r="F300" s="64" t="s">
        <v>2485</v>
      </c>
      <c r="G300" s="64" t="s">
        <v>2486</v>
      </c>
      <c r="H300" s="64" t="s">
        <v>2487</v>
      </c>
      <c r="I300" s="64" t="s">
        <v>2486</v>
      </c>
      <c r="J300" s="64" t="s">
        <v>2488</v>
      </c>
      <c r="K300" s="64" t="s">
        <v>246</v>
      </c>
      <c r="L300" s="64"/>
      <c r="M300" s="64" t="s">
        <v>2489</v>
      </c>
      <c r="N300" s="64" t="s">
        <v>2490</v>
      </c>
      <c r="O300" s="64" t="s">
        <v>2467</v>
      </c>
      <c r="P300" s="64">
        <v>65.0</v>
      </c>
      <c r="Q300" s="64"/>
      <c r="R300" s="64"/>
      <c r="S300" s="64" t="s">
        <v>2491</v>
      </c>
      <c r="T300" s="90" t="s">
        <v>2492</v>
      </c>
      <c r="U300" s="64" t="s">
        <v>158</v>
      </c>
      <c r="V300" s="113" t="s">
        <v>2493</v>
      </c>
      <c r="W300" s="123" t="s">
        <v>174</v>
      </c>
      <c r="X300" s="64">
        <v>45.0</v>
      </c>
      <c r="Y300" s="64">
        <v>84.0</v>
      </c>
      <c r="Z300" s="64">
        <f t="shared" si="347"/>
        <v>39</v>
      </c>
      <c r="AA300" s="72">
        <f t="shared" si="374"/>
        <v>0.8666666667</v>
      </c>
      <c r="AB300" s="64">
        <v>86.0</v>
      </c>
      <c r="AC300" s="64">
        <v>99.0</v>
      </c>
      <c r="AD300" s="64">
        <f t="shared" si="349"/>
        <v>13</v>
      </c>
      <c r="AE300" s="72">
        <f t="shared" si="360"/>
        <v>0.1511627907</v>
      </c>
      <c r="AF300" s="64">
        <v>99.0</v>
      </c>
      <c r="AG300" s="64">
        <v>100.0</v>
      </c>
      <c r="AH300" s="64">
        <f t="shared" si="366"/>
        <v>1</v>
      </c>
      <c r="AI300" s="72">
        <f t="shared" si="367"/>
        <v>0.0101010101</v>
      </c>
      <c r="AJ300" s="64">
        <v>8.0</v>
      </c>
      <c r="AK300" s="64">
        <v>34.0</v>
      </c>
      <c r="AL300" s="64">
        <f t="shared" si="353"/>
        <v>26</v>
      </c>
      <c r="AM300" s="72">
        <f t="shared" si="354"/>
        <v>3.25</v>
      </c>
      <c r="AN300" s="64">
        <v>87.0</v>
      </c>
      <c r="AO300" s="64">
        <v>88.0</v>
      </c>
      <c r="AP300" s="64">
        <f t="shared" si="371"/>
        <v>1</v>
      </c>
      <c r="AQ300" s="72">
        <f t="shared" si="372"/>
        <v>0.01149425287</v>
      </c>
      <c r="AR300" s="64">
        <v>85.0</v>
      </c>
      <c r="AS300" s="64">
        <v>99.0</v>
      </c>
      <c r="AT300" s="64">
        <f t="shared" si="357"/>
        <v>14</v>
      </c>
      <c r="AU300" s="72">
        <f t="shared" si="358"/>
        <v>0.1647058824</v>
      </c>
      <c r="AV300" s="64"/>
      <c r="AW300" s="64"/>
      <c r="AX300" s="64"/>
      <c r="AY300" s="64"/>
      <c r="AZ300" s="64"/>
      <c r="BA300" s="64"/>
      <c r="BB300" s="64"/>
      <c r="BC300" s="64"/>
      <c r="BD300" s="64"/>
      <c r="BE300" s="64">
        <v>0.68</v>
      </c>
      <c r="BF300" s="108">
        <v>0.93</v>
      </c>
      <c r="BG300" s="64">
        <v>4.98</v>
      </c>
      <c r="BH300" s="64">
        <v>2.2</v>
      </c>
      <c r="BI300" s="108">
        <v>0.86</v>
      </c>
      <c r="BJ300" s="64">
        <v>3.07</v>
      </c>
      <c r="BK300" s="109">
        <f>(BL300*100)/(100+25)</f>
        <v>1.576</v>
      </c>
      <c r="BL300" s="64">
        <v>1.97</v>
      </c>
      <c r="BM300" s="108">
        <v>0.25</v>
      </c>
      <c r="BN300" s="64">
        <f t="shared" si="373"/>
        <v>128.05</v>
      </c>
      <c r="BO300" s="64"/>
      <c r="BP300" s="64"/>
      <c r="BQ300" s="64"/>
      <c r="BR300" s="64"/>
      <c r="BS300" s="64" t="s">
        <v>252</v>
      </c>
      <c r="BT300" s="64">
        <v>1.0</v>
      </c>
      <c r="BU300" s="64">
        <v>3.0</v>
      </c>
      <c r="BV300" s="111" t="s">
        <v>253</v>
      </c>
      <c r="BW300" s="117"/>
      <c r="BX300" s="118"/>
      <c r="BY300" s="64" t="s">
        <v>269</v>
      </c>
      <c r="BZ300" s="118" t="s">
        <v>2494</v>
      </c>
      <c r="CA300" s="111" t="s">
        <v>2495</v>
      </c>
      <c r="CB300" s="64" t="s">
        <v>271</v>
      </c>
      <c r="CC300" s="66" t="s">
        <v>255</v>
      </c>
    </row>
    <row r="301" ht="15.75" customHeight="1">
      <c r="A301" s="85">
        <v>2023.0</v>
      </c>
      <c r="B301" s="64" t="s">
        <v>911</v>
      </c>
      <c r="C301" s="64" t="s">
        <v>968</v>
      </c>
      <c r="D301" s="70" t="s">
        <v>913</v>
      </c>
      <c r="E301" s="64" t="s">
        <v>2496</v>
      </c>
      <c r="F301" s="64" t="s">
        <v>259</v>
      </c>
      <c r="G301" s="64" t="s">
        <v>2497</v>
      </c>
      <c r="H301" s="64" t="s">
        <v>2498</v>
      </c>
      <c r="I301" s="64" t="s">
        <v>2499</v>
      </c>
      <c r="J301" s="64" t="s">
        <v>2500</v>
      </c>
      <c r="K301" s="64" t="s">
        <v>246</v>
      </c>
      <c r="L301" s="64"/>
      <c r="M301" s="64" t="s">
        <v>2501</v>
      </c>
      <c r="N301" s="64" t="s">
        <v>263</v>
      </c>
      <c r="O301" s="64" t="s">
        <v>2467</v>
      </c>
      <c r="P301" s="64">
        <v>230.0</v>
      </c>
      <c r="Q301" s="64"/>
      <c r="R301" s="64"/>
      <c r="S301" s="64" t="s">
        <v>2502</v>
      </c>
      <c r="T301" s="104" t="s">
        <v>2503</v>
      </c>
      <c r="U301" s="104" t="s">
        <v>174</v>
      </c>
      <c r="V301" s="110" t="s">
        <v>2504</v>
      </c>
      <c r="W301" s="104" t="s">
        <v>174</v>
      </c>
      <c r="X301" s="64">
        <v>79.0</v>
      </c>
      <c r="Y301" s="64">
        <v>82.0</v>
      </c>
      <c r="Z301" s="64">
        <f t="shared" si="347"/>
        <v>3</v>
      </c>
      <c r="AA301" s="72">
        <f t="shared" si="374"/>
        <v>0.03797468354</v>
      </c>
      <c r="AB301" s="64">
        <v>99.0</v>
      </c>
      <c r="AC301" s="64">
        <v>100.0</v>
      </c>
      <c r="AD301" s="64">
        <f t="shared" si="349"/>
        <v>1</v>
      </c>
      <c r="AE301" s="72">
        <f t="shared" si="360"/>
        <v>0.0101010101</v>
      </c>
      <c r="AF301" s="64">
        <v>100.0</v>
      </c>
      <c r="AG301" s="64">
        <v>100.0</v>
      </c>
      <c r="AH301" s="64">
        <f t="shared" si="366"/>
        <v>0</v>
      </c>
      <c r="AI301" s="72">
        <f t="shared" si="367"/>
        <v>0</v>
      </c>
      <c r="AJ301" s="64">
        <v>39.0</v>
      </c>
      <c r="AK301" s="64">
        <v>55.0</v>
      </c>
      <c r="AL301" s="64">
        <f t="shared" si="353"/>
        <v>16</v>
      </c>
      <c r="AM301" s="72">
        <f t="shared" si="354"/>
        <v>0.4102564103</v>
      </c>
      <c r="AN301" s="64">
        <v>63.0</v>
      </c>
      <c r="AO301" s="64">
        <v>67.0</v>
      </c>
      <c r="AP301" s="64">
        <f t="shared" si="371"/>
        <v>4</v>
      </c>
      <c r="AQ301" s="72">
        <f t="shared" si="372"/>
        <v>0.06349206349</v>
      </c>
      <c r="AR301" s="64">
        <v>63.0</v>
      </c>
      <c r="AS301" s="64">
        <v>67.0</v>
      </c>
      <c r="AT301" s="64">
        <f t="shared" si="357"/>
        <v>4</v>
      </c>
      <c r="AU301" s="72">
        <f t="shared" si="358"/>
        <v>0.06349206349</v>
      </c>
      <c r="AV301" s="64"/>
      <c r="AW301" s="64"/>
      <c r="AX301" s="64"/>
      <c r="AY301" s="64"/>
      <c r="AZ301" s="64"/>
      <c r="BA301" s="64"/>
      <c r="BB301" s="64"/>
      <c r="BC301" s="64"/>
      <c r="BD301" s="64"/>
      <c r="BE301" s="64">
        <v>1.82</v>
      </c>
      <c r="BF301" s="108">
        <v>0.92</v>
      </c>
      <c r="BG301" s="64">
        <v>5.38</v>
      </c>
      <c r="BH301" s="64">
        <v>2.22</v>
      </c>
      <c r="BI301" s="108">
        <v>0.84</v>
      </c>
      <c r="BJ301" s="64">
        <v>3.27</v>
      </c>
      <c r="BK301" s="109">
        <f>(BL301*100)/(100+42)</f>
        <v>1.556338028</v>
      </c>
      <c r="BL301" s="64">
        <v>2.21</v>
      </c>
      <c r="BM301" s="108">
        <v>0.42</v>
      </c>
      <c r="BN301" s="64">
        <f t="shared" si="373"/>
        <v>508.3</v>
      </c>
      <c r="BO301" s="64"/>
      <c r="BP301" s="64"/>
      <c r="BQ301" s="64"/>
      <c r="BR301" s="64"/>
      <c r="BS301" s="64" t="s">
        <v>268</v>
      </c>
      <c r="BT301" s="64">
        <v>1.0</v>
      </c>
      <c r="BU301" s="64">
        <v>2.0</v>
      </c>
      <c r="BV301" s="111" t="s">
        <v>253</v>
      </c>
      <c r="BW301" s="117"/>
      <c r="BX301" s="118"/>
      <c r="BY301" s="64" t="s">
        <v>269</v>
      </c>
      <c r="BZ301" s="118" t="s">
        <v>2310</v>
      </c>
      <c r="CA301" s="111" t="s">
        <v>2311</v>
      </c>
      <c r="CB301" s="64" t="s">
        <v>271</v>
      </c>
      <c r="CC301" s="66" t="s">
        <v>255</v>
      </c>
    </row>
    <row r="302" ht="15.75" customHeight="1">
      <c r="A302" s="85">
        <v>2023.0</v>
      </c>
      <c r="B302" s="64" t="s">
        <v>911</v>
      </c>
      <c r="C302" s="64" t="s">
        <v>930</v>
      </c>
      <c r="D302" s="64"/>
      <c r="E302" s="64" t="s">
        <v>1809</v>
      </c>
      <c r="F302" s="64" t="s">
        <v>2358</v>
      </c>
      <c r="G302" s="64" t="s">
        <v>2359</v>
      </c>
      <c r="H302" s="64" t="s">
        <v>2505</v>
      </c>
      <c r="I302" s="64" t="s">
        <v>2506</v>
      </c>
      <c r="J302" s="64" t="s">
        <v>2507</v>
      </c>
      <c r="K302" s="64" t="s">
        <v>246</v>
      </c>
      <c r="L302" s="64"/>
      <c r="M302" s="64" t="s">
        <v>2508</v>
      </c>
      <c r="N302" s="64" t="s">
        <v>263</v>
      </c>
      <c r="O302" s="64" t="s">
        <v>264</v>
      </c>
      <c r="P302" s="64">
        <v>30.0</v>
      </c>
      <c r="Q302" s="124">
        <v>1438.0</v>
      </c>
      <c r="R302" s="114">
        <v>201.9</v>
      </c>
      <c r="S302" s="64" t="s">
        <v>2509</v>
      </c>
      <c r="T302" s="123"/>
      <c r="U302" s="123"/>
      <c r="V302" s="113" t="s">
        <v>2510</v>
      </c>
      <c r="W302" s="90" t="s">
        <v>174</v>
      </c>
      <c r="X302" s="64">
        <v>42.0</v>
      </c>
      <c r="Y302" s="64">
        <v>53.0</v>
      </c>
      <c r="Z302" s="64">
        <f t="shared" si="347"/>
        <v>11</v>
      </c>
      <c r="AA302" s="72">
        <f t="shared" si="374"/>
        <v>0.2619047619</v>
      </c>
      <c r="AB302" s="64">
        <v>56.0</v>
      </c>
      <c r="AC302" s="64">
        <v>74.0</v>
      </c>
      <c r="AD302" s="64">
        <f t="shared" si="349"/>
        <v>18</v>
      </c>
      <c r="AE302" s="72">
        <f t="shared" si="360"/>
        <v>0.3214285714</v>
      </c>
      <c r="AF302" s="64"/>
      <c r="AG302" s="64"/>
      <c r="AH302" s="64"/>
      <c r="AI302" s="72"/>
      <c r="AJ302" s="64">
        <v>49.0</v>
      </c>
      <c r="AK302" s="64">
        <v>68.0</v>
      </c>
      <c r="AL302" s="64">
        <f t="shared" si="353"/>
        <v>19</v>
      </c>
      <c r="AM302" s="72">
        <f t="shared" si="354"/>
        <v>0.387755102</v>
      </c>
      <c r="AN302" s="64"/>
      <c r="AO302" s="64"/>
      <c r="AP302" s="64"/>
      <c r="AQ302" s="72"/>
      <c r="AR302" s="64">
        <v>62.0</v>
      </c>
      <c r="AS302" s="64">
        <v>70.0</v>
      </c>
      <c r="AT302" s="64">
        <f t="shared" si="357"/>
        <v>8</v>
      </c>
      <c r="AU302" s="72">
        <f t="shared" si="358"/>
        <v>0.1290322581</v>
      </c>
      <c r="AV302" s="64"/>
      <c r="AW302" s="64"/>
      <c r="AX302" s="64"/>
      <c r="AY302" s="64"/>
      <c r="AZ302" s="64"/>
      <c r="BA302" s="64"/>
      <c r="BB302" s="64"/>
      <c r="BC302" s="64"/>
      <c r="BD302" s="64"/>
      <c r="BE302" s="64">
        <v>0.71</v>
      </c>
      <c r="BF302" s="108">
        <v>0.95</v>
      </c>
      <c r="BG302" s="64">
        <v>5.63</v>
      </c>
      <c r="BH302" s="64">
        <v>1.53</v>
      </c>
      <c r="BI302" s="108">
        <v>0.88</v>
      </c>
      <c r="BJ302" s="64">
        <v>3.23</v>
      </c>
      <c r="BK302" s="109">
        <f t="shared" ref="BK302:BK303" si="375">(BL302*100)/(100+8)</f>
        <v>6.231481481</v>
      </c>
      <c r="BL302" s="64">
        <v>6.73</v>
      </c>
      <c r="BM302" s="108">
        <v>0.08</v>
      </c>
      <c r="BN302" s="64">
        <f t="shared" si="373"/>
        <v>201.9</v>
      </c>
      <c r="BO302" s="64"/>
      <c r="BP302" s="64"/>
      <c r="BQ302" s="64"/>
      <c r="BR302" s="64"/>
      <c r="BS302" s="64" t="s">
        <v>268</v>
      </c>
      <c r="BT302" s="64">
        <v>1.0</v>
      </c>
      <c r="BU302" s="64">
        <v>1.0</v>
      </c>
      <c r="BV302" s="64" t="s">
        <v>253</v>
      </c>
      <c r="BW302" s="65"/>
      <c r="BX302" s="64"/>
      <c r="BY302" s="64" t="s">
        <v>2183</v>
      </c>
      <c r="BZ302" s="64" t="s">
        <v>2184</v>
      </c>
      <c r="CA302" s="66" t="s">
        <v>2185</v>
      </c>
      <c r="CB302" s="64" t="s">
        <v>271</v>
      </c>
      <c r="CC302" s="66" t="s">
        <v>464</v>
      </c>
    </row>
    <row r="303" ht="15.75" customHeight="1">
      <c r="A303" s="85">
        <v>2023.0</v>
      </c>
      <c r="B303" s="64" t="s">
        <v>911</v>
      </c>
      <c r="C303" s="64" t="s">
        <v>930</v>
      </c>
      <c r="D303" s="64"/>
      <c r="E303" s="64" t="s">
        <v>1809</v>
      </c>
      <c r="F303" s="64" t="s">
        <v>2358</v>
      </c>
      <c r="G303" s="64" t="s">
        <v>2511</v>
      </c>
      <c r="H303" s="64" t="s">
        <v>2512</v>
      </c>
      <c r="I303" s="64" t="s">
        <v>2513</v>
      </c>
      <c r="J303" s="64" t="s">
        <v>2514</v>
      </c>
      <c r="K303" s="64" t="s">
        <v>246</v>
      </c>
      <c r="L303" s="64"/>
      <c r="M303" s="64" t="s">
        <v>2515</v>
      </c>
      <c r="N303" s="64" t="s">
        <v>263</v>
      </c>
      <c r="O303" s="64" t="s">
        <v>405</v>
      </c>
      <c r="P303" s="64">
        <v>60.0</v>
      </c>
      <c r="Q303" s="124">
        <v>1054.0</v>
      </c>
      <c r="R303" s="114">
        <v>346.8</v>
      </c>
      <c r="S303" s="64" t="s">
        <v>2509</v>
      </c>
      <c r="T303" s="123"/>
      <c r="U303" s="123"/>
      <c r="V303" s="113" t="s">
        <v>2516</v>
      </c>
      <c r="W303" s="90" t="s">
        <v>174</v>
      </c>
      <c r="X303" s="64">
        <v>49.0</v>
      </c>
      <c r="Y303" s="64">
        <v>60.0</v>
      </c>
      <c r="Z303" s="64">
        <f t="shared" si="347"/>
        <v>11</v>
      </c>
      <c r="AA303" s="72">
        <f t="shared" si="374"/>
        <v>0.2244897959</v>
      </c>
      <c r="AB303" s="64">
        <v>87.0</v>
      </c>
      <c r="AC303" s="64">
        <v>88.0</v>
      </c>
      <c r="AD303" s="64">
        <f t="shared" si="349"/>
        <v>1</v>
      </c>
      <c r="AE303" s="72">
        <f t="shared" si="360"/>
        <v>0.01149425287</v>
      </c>
      <c r="AF303" s="64"/>
      <c r="AG303" s="64"/>
      <c r="AH303" s="64"/>
      <c r="AI303" s="72"/>
      <c r="AJ303" s="64">
        <v>67.0</v>
      </c>
      <c r="AK303" s="64">
        <v>77.0</v>
      </c>
      <c r="AL303" s="64">
        <f t="shared" si="353"/>
        <v>10</v>
      </c>
      <c r="AM303" s="72">
        <f t="shared" si="354"/>
        <v>0.1492537313</v>
      </c>
      <c r="AN303" s="64"/>
      <c r="AO303" s="64"/>
      <c r="AP303" s="64"/>
      <c r="AQ303" s="72"/>
      <c r="AR303" s="64">
        <v>79.0</v>
      </c>
      <c r="AS303" s="64">
        <v>88.0</v>
      </c>
      <c r="AT303" s="64">
        <f t="shared" si="357"/>
        <v>9</v>
      </c>
      <c r="AU303" s="72">
        <f t="shared" si="358"/>
        <v>0.1139240506</v>
      </c>
      <c r="AV303" s="64"/>
      <c r="AW303" s="64"/>
      <c r="AX303" s="64"/>
      <c r="AY303" s="64"/>
      <c r="AZ303" s="64"/>
      <c r="BA303" s="64"/>
      <c r="BB303" s="64"/>
      <c r="BC303" s="64"/>
      <c r="BD303" s="64"/>
      <c r="BE303" s="64">
        <v>5.21</v>
      </c>
      <c r="BF303" s="108">
        <v>0.94</v>
      </c>
      <c r="BG303" s="64">
        <v>5.21</v>
      </c>
      <c r="BH303" s="64">
        <v>3.36</v>
      </c>
      <c r="BI303" s="108">
        <v>0.87</v>
      </c>
      <c r="BJ303" s="64">
        <v>3.36</v>
      </c>
      <c r="BK303" s="109">
        <f t="shared" si="375"/>
        <v>5.351851852</v>
      </c>
      <c r="BL303" s="64">
        <v>5.78</v>
      </c>
      <c r="BM303" s="108">
        <v>0.08</v>
      </c>
      <c r="BN303" s="64">
        <f t="shared" si="373"/>
        <v>346.8</v>
      </c>
      <c r="BO303" s="64"/>
      <c r="BP303" s="64"/>
      <c r="BQ303" s="64"/>
      <c r="BR303" s="64"/>
      <c r="BS303" s="64" t="s">
        <v>268</v>
      </c>
      <c r="BT303" s="64">
        <v>1.0</v>
      </c>
      <c r="BU303" s="64">
        <v>1.0</v>
      </c>
      <c r="BV303" s="64" t="s">
        <v>253</v>
      </c>
      <c r="BW303" s="65"/>
      <c r="BX303" s="64"/>
      <c r="BY303" s="64" t="s">
        <v>2183</v>
      </c>
      <c r="BZ303" s="64" t="s">
        <v>2184</v>
      </c>
      <c r="CA303" s="66" t="s">
        <v>2185</v>
      </c>
      <c r="CB303" s="64" t="s">
        <v>271</v>
      </c>
      <c r="CC303" s="66" t="s">
        <v>464</v>
      </c>
    </row>
    <row r="304" ht="15.75" customHeight="1">
      <c r="A304" s="85">
        <v>2023.0</v>
      </c>
      <c r="B304" s="64" t="s">
        <v>911</v>
      </c>
      <c r="C304" s="64" t="s">
        <v>930</v>
      </c>
      <c r="D304" s="64"/>
      <c r="E304" s="64" t="s">
        <v>931</v>
      </c>
      <c r="F304" s="64" t="s">
        <v>2358</v>
      </c>
      <c r="G304" s="64" t="s">
        <v>2517</v>
      </c>
      <c r="H304" s="64" t="s">
        <v>2518</v>
      </c>
      <c r="I304" s="64" t="s">
        <v>2519</v>
      </c>
      <c r="J304" s="64" t="s">
        <v>2520</v>
      </c>
      <c r="K304" s="64" t="s">
        <v>246</v>
      </c>
      <c r="L304" s="64"/>
      <c r="M304" s="64" t="s">
        <v>2521</v>
      </c>
      <c r="N304" s="64" t="s">
        <v>2522</v>
      </c>
      <c r="O304" s="64" t="s">
        <v>2523</v>
      </c>
      <c r="P304" s="64">
        <v>58.0</v>
      </c>
      <c r="Q304" s="124">
        <v>2071.0</v>
      </c>
      <c r="R304" s="114">
        <v>320.74</v>
      </c>
      <c r="S304" s="64" t="s">
        <v>2524</v>
      </c>
      <c r="T304" s="123"/>
      <c r="U304" s="123"/>
      <c r="V304" s="113" t="s">
        <v>2525</v>
      </c>
      <c r="W304" s="90" t="s">
        <v>174</v>
      </c>
      <c r="X304" s="64">
        <v>2.0</v>
      </c>
      <c r="Y304" s="64">
        <v>10.0</v>
      </c>
      <c r="Z304" s="64">
        <f t="shared" si="347"/>
        <v>8</v>
      </c>
      <c r="AA304" s="72">
        <f t="shared" si="374"/>
        <v>4</v>
      </c>
      <c r="AB304" s="64">
        <v>42.0</v>
      </c>
      <c r="AC304" s="64">
        <v>51.0</v>
      </c>
      <c r="AD304" s="64">
        <f t="shared" si="349"/>
        <v>9</v>
      </c>
      <c r="AE304" s="72">
        <f t="shared" si="360"/>
        <v>0.2142857143</v>
      </c>
      <c r="AF304" s="64"/>
      <c r="AG304" s="64"/>
      <c r="AH304" s="64"/>
      <c r="AI304" s="72"/>
      <c r="AJ304" s="64">
        <v>3.0</v>
      </c>
      <c r="AK304" s="64">
        <v>40.0</v>
      </c>
      <c r="AL304" s="64">
        <f t="shared" si="353"/>
        <v>37</v>
      </c>
      <c r="AM304" s="72">
        <f t="shared" si="354"/>
        <v>12.33333333</v>
      </c>
      <c r="AN304" s="64"/>
      <c r="AO304" s="64"/>
      <c r="AP304" s="64"/>
      <c r="AQ304" s="72"/>
      <c r="AR304" s="64">
        <v>5.0</v>
      </c>
      <c r="AS304" s="64">
        <v>72.0</v>
      </c>
      <c r="AT304" s="64">
        <f t="shared" si="357"/>
        <v>67</v>
      </c>
      <c r="AU304" s="72">
        <f t="shared" si="358"/>
        <v>13.4</v>
      </c>
      <c r="AV304" s="64"/>
      <c r="AW304" s="64"/>
      <c r="AX304" s="64"/>
      <c r="AY304" s="64"/>
      <c r="AZ304" s="64"/>
      <c r="BA304" s="64"/>
      <c r="BB304" s="64"/>
      <c r="BC304" s="64"/>
      <c r="BD304" s="64"/>
      <c r="BE304" s="64">
        <v>0.79</v>
      </c>
      <c r="BF304" s="108">
        <v>0.96</v>
      </c>
      <c r="BG304" s="64">
        <v>5.47</v>
      </c>
      <c r="BH304" s="64">
        <v>1.84</v>
      </c>
      <c r="BI304" s="108">
        <v>0.87</v>
      </c>
      <c r="BJ304" s="64">
        <v>3.32</v>
      </c>
      <c r="BK304" s="109">
        <f>(BL304*100)/(100+11)</f>
        <v>4.981981982</v>
      </c>
      <c r="BL304" s="64">
        <v>5.53</v>
      </c>
      <c r="BM304" s="108">
        <v>0.11</v>
      </c>
      <c r="BN304" s="64">
        <f t="shared" si="373"/>
        <v>320.74</v>
      </c>
      <c r="BO304" s="64"/>
      <c r="BP304" s="64"/>
      <c r="BQ304" s="64"/>
      <c r="BR304" s="64"/>
      <c r="BS304" s="64" t="s">
        <v>281</v>
      </c>
      <c r="BT304" s="64">
        <v>1.0</v>
      </c>
      <c r="BU304" s="64">
        <v>1.0</v>
      </c>
      <c r="BV304" s="64" t="s">
        <v>253</v>
      </c>
      <c r="BW304" s="65"/>
      <c r="BX304" s="64"/>
      <c r="BY304" s="64" t="s">
        <v>2183</v>
      </c>
      <c r="BZ304" s="64" t="s">
        <v>2184</v>
      </c>
      <c r="CA304" s="66" t="s">
        <v>2185</v>
      </c>
      <c r="CB304" s="64" t="s">
        <v>271</v>
      </c>
      <c r="CC304" s="66" t="s">
        <v>464</v>
      </c>
    </row>
    <row r="305" ht="15.75" customHeight="1">
      <c r="A305" s="85">
        <v>2023.0</v>
      </c>
      <c r="B305" s="64" t="s">
        <v>911</v>
      </c>
      <c r="C305" s="64" t="s">
        <v>930</v>
      </c>
      <c r="D305" s="64"/>
      <c r="E305" s="64" t="s">
        <v>931</v>
      </c>
      <c r="F305" s="64" t="s">
        <v>2358</v>
      </c>
      <c r="G305" s="64" t="s">
        <v>2526</v>
      </c>
      <c r="H305" s="64" t="s">
        <v>2518</v>
      </c>
      <c r="I305" s="64" t="s">
        <v>2519</v>
      </c>
      <c r="J305" s="64" t="s">
        <v>2520</v>
      </c>
      <c r="K305" s="64" t="s">
        <v>1837</v>
      </c>
      <c r="L305" s="64"/>
      <c r="M305" s="64"/>
      <c r="N305" s="64" t="s">
        <v>2522</v>
      </c>
      <c r="O305" s="64" t="s">
        <v>405</v>
      </c>
      <c r="P305" s="64"/>
      <c r="Q305" s="64"/>
      <c r="R305" s="64"/>
      <c r="S305" s="64" t="s">
        <v>1073</v>
      </c>
      <c r="T305" s="90" t="s">
        <v>2527</v>
      </c>
      <c r="U305" s="64" t="s">
        <v>177</v>
      </c>
      <c r="V305" s="113" t="s">
        <v>2525</v>
      </c>
      <c r="W305" s="90" t="s">
        <v>174</v>
      </c>
      <c r="X305" s="64">
        <v>30.0</v>
      </c>
      <c r="Y305" s="64">
        <v>52.0</v>
      </c>
      <c r="Z305" s="64">
        <f t="shared" si="347"/>
        <v>22</v>
      </c>
      <c r="AA305" s="72">
        <f t="shared" si="374"/>
        <v>0.7333333333</v>
      </c>
      <c r="AB305" s="64">
        <v>54.0</v>
      </c>
      <c r="AC305" s="64">
        <v>72.0</v>
      </c>
      <c r="AD305" s="64">
        <f t="shared" si="349"/>
        <v>18</v>
      </c>
      <c r="AE305" s="72">
        <f t="shared" si="360"/>
        <v>0.3333333333</v>
      </c>
      <c r="AF305" s="64">
        <v>36.0</v>
      </c>
      <c r="AG305" s="64">
        <v>46.0</v>
      </c>
      <c r="AH305" s="64">
        <f t="shared" ref="AH305:AH317" si="376">AG305-AF305</f>
        <v>10</v>
      </c>
      <c r="AI305" s="72">
        <f t="shared" ref="AI305:AI317" si="377">(AG305-AF305)/AF305</f>
        <v>0.2777777778</v>
      </c>
      <c r="AJ305" s="64">
        <v>31.0</v>
      </c>
      <c r="AK305" s="64">
        <v>36.0</v>
      </c>
      <c r="AL305" s="64">
        <f t="shared" si="353"/>
        <v>5</v>
      </c>
      <c r="AM305" s="72">
        <f t="shared" si="354"/>
        <v>0.1612903226</v>
      </c>
      <c r="AN305" s="64"/>
      <c r="AO305" s="64"/>
      <c r="AP305" s="64"/>
      <c r="AQ305" s="72"/>
      <c r="AR305" s="64">
        <v>32.0</v>
      </c>
      <c r="AS305" s="64">
        <v>46.0</v>
      </c>
      <c r="AT305" s="64">
        <f t="shared" si="357"/>
        <v>14</v>
      </c>
      <c r="AU305" s="72">
        <f t="shared" si="358"/>
        <v>0.4375</v>
      </c>
      <c r="AV305" s="64"/>
      <c r="AW305" s="64"/>
      <c r="AX305" s="64"/>
      <c r="AY305" s="64"/>
      <c r="AZ305" s="64"/>
      <c r="BA305" s="64"/>
      <c r="BB305" s="64"/>
      <c r="BC305" s="64"/>
      <c r="BD305" s="64"/>
      <c r="BE305" s="64"/>
      <c r="BF305" s="108"/>
      <c r="BG305" s="64"/>
      <c r="BH305" s="64"/>
      <c r="BI305" s="108"/>
      <c r="BJ305" s="64"/>
      <c r="BK305" s="109"/>
      <c r="BL305" s="64"/>
      <c r="BM305" s="108"/>
      <c r="BN305" s="64"/>
      <c r="BO305" s="64"/>
      <c r="BP305" s="64"/>
      <c r="BQ305" s="64"/>
      <c r="BR305" s="64"/>
      <c r="BS305" s="64" t="s">
        <v>281</v>
      </c>
      <c r="BT305" s="64"/>
      <c r="BU305" s="64"/>
      <c r="BV305" s="64" t="s">
        <v>1837</v>
      </c>
      <c r="BW305" s="65"/>
      <c r="BX305" s="64"/>
      <c r="BY305" s="64" t="s">
        <v>428</v>
      </c>
      <c r="BZ305" s="64" t="s">
        <v>429</v>
      </c>
      <c r="CA305" s="66" t="s">
        <v>430</v>
      </c>
      <c r="CB305" s="64" t="s">
        <v>271</v>
      </c>
      <c r="CC305" s="66" t="s">
        <v>255</v>
      </c>
    </row>
    <row r="306" ht="15.75" customHeight="1">
      <c r="A306" s="85">
        <v>2023.0</v>
      </c>
      <c r="B306" s="64" t="s">
        <v>911</v>
      </c>
      <c r="C306" s="64" t="s">
        <v>930</v>
      </c>
      <c r="D306" s="70" t="s">
        <v>258</v>
      </c>
      <c r="E306" s="64" t="s">
        <v>931</v>
      </c>
      <c r="F306" s="64" t="s">
        <v>259</v>
      </c>
      <c r="G306" s="64" t="s">
        <v>2528</v>
      </c>
      <c r="H306" s="64" t="s">
        <v>2529</v>
      </c>
      <c r="I306" s="64" t="s">
        <v>2530</v>
      </c>
      <c r="J306" s="64" t="s">
        <v>2531</v>
      </c>
      <c r="K306" s="64" t="s">
        <v>332</v>
      </c>
      <c r="L306" s="64" t="s">
        <v>2325</v>
      </c>
      <c r="M306" s="64" t="s">
        <v>2532</v>
      </c>
      <c r="N306" s="64" t="s">
        <v>2533</v>
      </c>
      <c r="O306" s="64" t="s">
        <v>405</v>
      </c>
      <c r="P306" s="64">
        <v>65.0</v>
      </c>
      <c r="Q306" s="64"/>
      <c r="R306" s="64"/>
      <c r="S306" s="64" t="s">
        <v>2534</v>
      </c>
      <c r="T306" s="122"/>
      <c r="U306" s="122"/>
      <c r="V306" s="125" t="s">
        <v>2535</v>
      </c>
      <c r="W306" s="122" t="s">
        <v>174</v>
      </c>
      <c r="X306" s="64">
        <v>29.0</v>
      </c>
      <c r="Y306" s="64">
        <v>40.0</v>
      </c>
      <c r="Z306" s="64">
        <f t="shared" si="347"/>
        <v>11</v>
      </c>
      <c r="AA306" s="72">
        <f t="shared" si="374"/>
        <v>0.3793103448</v>
      </c>
      <c r="AB306" s="64">
        <v>64.0</v>
      </c>
      <c r="AC306" s="64">
        <v>83.0</v>
      </c>
      <c r="AD306" s="64">
        <f t="shared" si="349"/>
        <v>19</v>
      </c>
      <c r="AE306" s="72">
        <f t="shared" si="360"/>
        <v>0.296875</v>
      </c>
      <c r="AF306" s="64">
        <v>93.0</v>
      </c>
      <c r="AG306" s="64">
        <v>96.0</v>
      </c>
      <c r="AH306" s="64">
        <f t="shared" si="376"/>
        <v>3</v>
      </c>
      <c r="AI306" s="72">
        <f t="shared" si="377"/>
        <v>0.03225806452</v>
      </c>
      <c r="AJ306" s="64">
        <v>13.0</v>
      </c>
      <c r="AK306" s="64">
        <v>27.0</v>
      </c>
      <c r="AL306" s="64">
        <f t="shared" si="353"/>
        <v>14</v>
      </c>
      <c r="AM306" s="72">
        <f t="shared" si="354"/>
        <v>1.076923077</v>
      </c>
      <c r="AN306" s="64">
        <v>73.0</v>
      </c>
      <c r="AO306" s="64">
        <v>85.0</v>
      </c>
      <c r="AP306" s="64">
        <f t="shared" ref="AP306:AP317" si="378">AO306-AN306</f>
        <v>12</v>
      </c>
      <c r="AQ306" s="72">
        <f t="shared" ref="AQ306:AQ317" si="379">(AO306-AN306)/AN306</f>
        <v>0.1643835616</v>
      </c>
      <c r="AR306" s="64">
        <v>71.0</v>
      </c>
      <c r="AS306" s="64">
        <v>79.0</v>
      </c>
      <c r="AT306" s="64">
        <f t="shared" si="357"/>
        <v>8</v>
      </c>
      <c r="AU306" s="72">
        <f t="shared" si="358"/>
        <v>0.1126760563</v>
      </c>
      <c r="AV306" s="64"/>
      <c r="AW306" s="64"/>
      <c r="AX306" s="64"/>
      <c r="AY306" s="64"/>
      <c r="AZ306" s="64"/>
      <c r="BA306" s="64"/>
      <c r="BB306" s="64"/>
      <c r="BC306" s="64"/>
      <c r="BD306" s="64"/>
      <c r="BE306" s="64">
        <v>0.63</v>
      </c>
      <c r="BF306" s="108">
        <v>0.94</v>
      </c>
      <c r="BG306" s="64">
        <v>5.29</v>
      </c>
      <c r="BH306" s="64">
        <v>2.05</v>
      </c>
      <c r="BI306" s="108">
        <v>0.86</v>
      </c>
      <c r="BJ306" s="64">
        <v>3.21</v>
      </c>
      <c r="BK306" s="109">
        <f>(BL306*100)/(100+56)</f>
        <v>1.096153846</v>
      </c>
      <c r="BL306" s="64">
        <v>1.71</v>
      </c>
      <c r="BM306" s="108">
        <v>0.56</v>
      </c>
      <c r="BN306" s="64">
        <f t="shared" ref="BN306:BN374" si="380">P306*BL306</f>
        <v>111.15</v>
      </c>
      <c r="BO306" s="64"/>
      <c r="BP306" s="64"/>
      <c r="BQ306" s="64"/>
      <c r="BR306" s="64"/>
      <c r="BS306" s="64" t="s">
        <v>252</v>
      </c>
      <c r="BT306" s="64">
        <v>1.0</v>
      </c>
      <c r="BU306" s="64">
        <v>1.0</v>
      </c>
      <c r="BV306" s="111" t="s">
        <v>253</v>
      </c>
      <c r="BW306" s="117"/>
      <c r="BX306" s="118"/>
      <c r="BY306" s="64" t="s">
        <v>269</v>
      </c>
      <c r="BZ306" s="118" t="s">
        <v>2536</v>
      </c>
      <c r="CA306" s="111" t="s">
        <v>2537</v>
      </c>
      <c r="CB306" s="64" t="s">
        <v>271</v>
      </c>
      <c r="CC306" s="66" t="s">
        <v>255</v>
      </c>
    </row>
    <row r="307" ht="15.75" customHeight="1">
      <c r="A307" s="85">
        <v>2023.0</v>
      </c>
      <c r="B307" s="64" t="s">
        <v>239</v>
      </c>
      <c r="C307" s="64" t="s">
        <v>282</v>
      </c>
      <c r="D307" s="64"/>
      <c r="E307" s="64" t="s">
        <v>283</v>
      </c>
      <c r="F307" s="64" t="s">
        <v>284</v>
      </c>
      <c r="G307" s="64" t="s">
        <v>2538</v>
      </c>
      <c r="H307" s="64" t="s">
        <v>2539</v>
      </c>
      <c r="I307" s="64" t="s">
        <v>2539</v>
      </c>
      <c r="J307" s="64" t="s">
        <v>2540</v>
      </c>
      <c r="K307" s="64" t="s">
        <v>246</v>
      </c>
      <c r="L307" s="64"/>
      <c r="M307" s="64" t="s">
        <v>2541</v>
      </c>
      <c r="N307" s="64" t="s">
        <v>289</v>
      </c>
      <c r="O307" s="64" t="s">
        <v>2467</v>
      </c>
      <c r="P307" s="64">
        <v>50.0</v>
      </c>
      <c r="Q307" s="64"/>
      <c r="R307" s="64"/>
      <c r="S307" s="64" t="s">
        <v>2542</v>
      </c>
      <c r="T307" s="90" t="s">
        <v>2459</v>
      </c>
      <c r="U307" s="64" t="s">
        <v>158</v>
      </c>
      <c r="V307" s="113" t="s">
        <v>2543</v>
      </c>
      <c r="W307" s="90" t="s">
        <v>174</v>
      </c>
      <c r="X307" s="64">
        <v>19.0</v>
      </c>
      <c r="Y307" s="64">
        <v>49.0</v>
      </c>
      <c r="Z307" s="64">
        <f t="shared" si="347"/>
        <v>30</v>
      </c>
      <c r="AA307" s="72">
        <f t="shared" si="374"/>
        <v>1.578947368</v>
      </c>
      <c r="AB307" s="64">
        <v>70.0</v>
      </c>
      <c r="AC307" s="64">
        <v>84.0</v>
      </c>
      <c r="AD307" s="64">
        <f t="shared" si="349"/>
        <v>14</v>
      </c>
      <c r="AE307" s="72">
        <f t="shared" si="360"/>
        <v>0.2</v>
      </c>
      <c r="AF307" s="64">
        <v>96.0</v>
      </c>
      <c r="AG307" s="64">
        <v>99.0</v>
      </c>
      <c r="AH307" s="64">
        <f t="shared" si="376"/>
        <v>3</v>
      </c>
      <c r="AI307" s="72">
        <f t="shared" si="377"/>
        <v>0.03125</v>
      </c>
      <c r="AJ307" s="64">
        <v>13.0</v>
      </c>
      <c r="AK307" s="64">
        <v>35.0</v>
      </c>
      <c r="AL307" s="64">
        <f t="shared" si="353"/>
        <v>22</v>
      </c>
      <c r="AM307" s="72">
        <f t="shared" si="354"/>
        <v>1.692307692</v>
      </c>
      <c r="AN307" s="64">
        <v>39.0</v>
      </c>
      <c r="AO307" s="64">
        <v>50.0</v>
      </c>
      <c r="AP307" s="64">
        <f t="shared" si="378"/>
        <v>11</v>
      </c>
      <c r="AQ307" s="72">
        <f t="shared" si="379"/>
        <v>0.2820512821</v>
      </c>
      <c r="AR307" s="64">
        <v>37.0</v>
      </c>
      <c r="AS307" s="64">
        <v>49.0</v>
      </c>
      <c r="AT307" s="64">
        <f t="shared" si="357"/>
        <v>12</v>
      </c>
      <c r="AU307" s="72">
        <f t="shared" si="358"/>
        <v>0.3243243243</v>
      </c>
      <c r="AV307" s="64"/>
      <c r="AW307" s="64"/>
      <c r="AX307" s="64"/>
      <c r="AY307" s="64"/>
      <c r="AZ307" s="64"/>
      <c r="BA307" s="64"/>
      <c r="BB307" s="64"/>
      <c r="BC307" s="64"/>
      <c r="BD307" s="64"/>
      <c r="BE307" s="64">
        <v>0.77</v>
      </c>
      <c r="BF307" s="108">
        <v>0.93</v>
      </c>
      <c r="BG307" s="64">
        <v>5.11</v>
      </c>
      <c r="BH307" s="64">
        <v>1.97</v>
      </c>
      <c r="BI307" s="108">
        <v>0.85</v>
      </c>
      <c r="BJ307" s="64">
        <v>3.03</v>
      </c>
      <c r="BK307" s="109">
        <f>(BL307*100)/(100+29)</f>
        <v>3.434108527</v>
      </c>
      <c r="BL307" s="64">
        <v>4.43</v>
      </c>
      <c r="BM307" s="108">
        <v>0.29</v>
      </c>
      <c r="BN307" s="64">
        <f t="shared" si="380"/>
        <v>221.5</v>
      </c>
      <c r="BO307" s="64"/>
      <c r="BP307" s="64"/>
      <c r="BQ307" s="64"/>
      <c r="BR307" s="64"/>
      <c r="BS307" s="64" t="s">
        <v>268</v>
      </c>
      <c r="BT307" s="64">
        <v>2.0</v>
      </c>
      <c r="BU307" s="64">
        <v>2.0</v>
      </c>
      <c r="BV307" s="111" t="s">
        <v>253</v>
      </c>
      <c r="BW307" s="117"/>
      <c r="BX307" s="118"/>
      <c r="BY307" s="64" t="s">
        <v>269</v>
      </c>
      <c r="BZ307" s="118" t="s">
        <v>2544</v>
      </c>
      <c r="CA307" s="111" t="s">
        <v>2545</v>
      </c>
      <c r="CB307" s="64" t="s">
        <v>271</v>
      </c>
      <c r="CC307" s="66" t="s">
        <v>255</v>
      </c>
    </row>
    <row r="308" ht="15.75" customHeight="1">
      <c r="A308" s="85">
        <v>2023.0</v>
      </c>
      <c r="B308" s="64" t="s">
        <v>715</v>
      </c>
      <c r="C308" s="64" t="s">
        <v>1451</v>
      </c>
      <c r="D308" s="70" t="s">
        <v>1452</v>
      </c>
      <c r="E308" s="64" t="s">
        <v>2546</v>
      </c>
      <c r="F308" s="64" t="s">
        <v>259</v>
      </c>
      <c r="G308" s="64" t="s">
        <v>2547</v>
      </c>
      <c r="H308" s="64" t="s">
        <v>2548</v>
      </c>
      <c r="I308" s="64" t="s">
        <v>2548</v>
      </c>
      <c r="J308" s="64" t="s">
        <v>2549</v>
      </c>
      <c r="K308" s="64" t="s">
        <v>246</v>
      </c>
      <c r="L308" s="64"/>
      <c r="M308" s="64" t="s">
        <v>2550</v>
      </c>
      <c r="N308" s="64" t="s">
        <v>679</v>
      </c>
      <c r="O308" s="64" t="s">
        <v>405</v>
      </c>
      <c r="P308" s="64">
        <v>57.0</v>
      </c>
      <c r="Q308" s="64"/>
      <c r="R308" s="64"/>
      <c r="S308" s="64" t="s">
        <v>2551</v>
      </c>
      <c r="T308" s="104" t="s">
        <v>2552</v>
      </c>
      <c r="U308" s="104" t="s">
        <v>174</v>
      </c>
      <c r="V308" s="110" t="s">
        <v>2553</v>
      </c>
      <c r="W308" s="104" t="s">
        <v>174</v>
      </c>
      <c r="X308" s="64">
        <v>1.0</v>
      </c>
      <c r="Y308" s="64">
        <v>3.0</v>
      </c>
      <c r="Z308" s="64">
        <f t="shared" si="347"/>
        <v>2</v>
      </c>
      <c r="AA308" s="72">
        <f t="shared" si="374"/>
        <v>2</v>
      </c>
      <c r="AB308" s="64">
        <v>1.0</v>
      </c>
      <c r="AC308" s="64">
        <v>4.0</v>
      </c>
      <c r="AD308" s="64">
        <f t="shared" si="349"/>
        <v>3</v>
      </c>
      <c r="AE308" s="72">
        <f t="shared" si="360"/>
        <v>3</v>
      </c>
      <c r="AF308" s="64">
        <v>97.0</v>
      </c>
      <c r="AG308" s="64">
        <v>99.0</v>
      </c>
      <c r="AH308" s="64">
        <f t="shared" si="376"/>
        <v>2</v>
      </c>
      <c r="AI308" s="72">
        <f t="shared" si="377"/>
        <v>0.0206185567</v>
      </c>
      <c r="AJ308" s="64">
        <v>81.0</v>
      </c>
      <c r="AK308" s="64">
        <v>92.0</v>
      </c>
      <c r="AL308" s="64">
        <f t="shared" si="353"/>
        <v>11</v>
      </c>
      <c r="AM308" s="72">
        <f t="shared" si="354"/>
        <v>0.1358024691</v>
      </c>
      <c r="AN308" s="64">
        <v>97.0</v>
      </c>
      <c r="AO308" s="64">
        <v>99.0</v>
      </c>
      <c r="AP308" s="64">
        <f t="shared" si="378"/>
        <v>2</v>
      </c>
      <c r="AQ308" s="72">
        <f t="shared" si="379"/>
        <v>0.0206185567</v>
      </c>
      <c r="AR308" s="64">
        <v>97.0</v>
      </c>
      <c r="AS308" s="64">
        <v>98.0</v>
      </c>
      <c r="AT308" s="64">
        <f t="shared" si="357"/>
        <v>1</v>
      </c>
      <c r="AU308" s="72">
        <f t="shared" si="358"/>
        <v>0.01030927835</v>
      </c>
      <c r="AV308" s="64"/>
      <c r="AW308" s="64"/>
      <c r="AX308" s="64"/>
      <c r="AY308" s="64"/>
      <c r="AZ308" s="64"/>
      <c r="BA308" s="64"/>
      <c r="BB308" s="64"/>
      <c r="BC308" s="64"/>
      <c r="BD308" s="64"/>
      <c r="BE308" s="64">
        <v>1.14</v>
      </c>
      <c r="BF308" s="108">
        <v>0.92</v>
      </c>
      <c r="BG308" s="64">
        <v>5.41</v>
      </c>
      <c r="BH308" s="64">
        <v>1.99</v>
      </c>
      <c r="BI308" s="108">
        <v>0.85</v>
      </c>
      <c r="BJ308" s="64">
        <v>3.07</v>
      </c>
      <c r="BK308" s="109">
        <f>(BL308*100)/(100+33)</f>
        <v>1.969924812</v>
      </c>
      <c r="BL308" s="64">
        <v>2.62</v>
      </c>
      <c r="BM308" s="108">
        <v>0.33</v>
      </c>
      <c r="BN308" s="64">
        <f t="shared" si="380"/>
        <v>149.34</v>
      </c>
      <c r="BO308" s="64"/>
      <c r="BP308" s="64"/>
      <c r="BQ308" s="64"/>
      <c r="BR308" s="64"/>
      <c r="BS308" s="64" t="s">
        <v>268</v>
      </c>
      <c r="BT308" s="64">
        <v>1.0</v>
      </c>
      <c r="BU308" s="64">
        <v>2.0</v>
      </c>
      <c r="BV308" s="111" t="s">
        <v>253</v>
      </c>
      <c r="BW308" s="117"/>
      <c r="BX308" s="118"/>
      <c r="BY308" s="64" t="s">
        <v>269</v>
      </c>
      <c r="BZ308" s="118" t="s">
        <v>2554</v>
      </c>
      <c r="CA308" s="111" t="s">
        <v>2555</v>
      </c>
      <c r="CB308" s="64" t="s">
        <v>271</v>
      </c>
      <c r="CC308" s="66" t="s">
        <v>255</v>
      </c>
    </row>
    <row r="309" ht="15.75" customHeight="1">
      <c r="A309" s="85">
        <v>2023.0</v>
      </c>
      <c r="B309" s="64" t="s">
        <v>911</v>
      </c>
      <c r="C309" s="64" t="s">
        <v>2556</v>
      </c>
      <c r="D309" s="70" t="s">
        <v>258</v>
      </c>
      <c r="E309" s="64" t="s">
        <v>2557</v>
      </c>
      <c r="F309" s="64" t="s">
        <v>259</v>
      </c>
      <c r="G309" s="64" t="s">
        <v>2558</v>
      </c>
      <c r="H309" s="64" t="s">
        <v>2558</v>
      </c>
      <c r="I309" s="64" t="s">
        <v>2559</v>
      </c>
      <c r="J309" s="64" t="s">
        <v>2560</v>
      </c>
      <c r="K309" s="64" t="s">
        <v>332</v>
      </c>
      <c r="L309" s="64" t="s">
        <v>2143</v>
      </c>
      <c r="M309" s="64" t="s">
        <v>2561</v>
      </c>
      <c r="N309" s="64" t="s">
        <v>263</v>
      </c>
      <c r="O309" s="64" t="s">
        <v>2467</v>
      </c>
      <c r="P309" s="64">
        <v>159.0</v>
      </c>
      <c r="Q309" s="64"/>
      <c r="R309" s="64"/>
      <c r="S309" s="64" t="s">
        <v>2562</v>
      </c>
      <c r="T309" s="104" t="s">
        <v>2563</v>
      </c>
      <c r="U309" s="104" t="s">
        <v>174</v>
      </c>
      <c r="V309" s="110" t="s">
        <v>2564</v>
      </c>
      <c r="W309" s="104" t="s">
        <v>174</v>
      </c>
      <c r="X309" s="64">
        <v>52.0</v>
      </c>
      <c r="Y309" s="64">
        <v>60.0</v>
      </c>
      <c r="Z309" s="64">
        <f t="shared" si="347"/>
        <v>8</v>
      </c>
      <c r="AA309" s="72">
        <f t="shared" si="374"/>
        <v>0.1538461538</v>
      </c>
      <c r="AB309" s="64">
        <v>88.0</v>
      </c>
      <c r="AC309" s="64">
        <v>92.0</v>
      </c>
      <c r="AD309" s="64">
        <f t="shared" si="349"/>
        <v>4</v>
      </c>
      <c r="AE309" s="72">
        <f t="shared" si="360"/>
        <v>0.04545454545</v>
      </c>
      <c r="AF309" s="64">
        <v>100.0</v>
      </c>
      <c r="AG309" s="64">
        <v>100.0</v>
      </c>
      <c r="AH309" s="64">
        <f t="shared" si="376"/>
        <v>0</v>
      </c>
      <c r="AI309" s="72">
        <f t="shared" si="377"/>
        <v>0</v>
      </c>
      <c r="AJ309" s="64">
        <v>14.0</v>
      </c>
      <c r="AK309" s="64">
        <v>27.0</v>
      </c>
      <c r="AL309" s="64">
        <f t="shared" si="353"/>
        <v>13</v>
      </c>
      <c r="AM309" s="72">
        <f t="shared" si="354"/>
        <v>0.9285714286</v>
      </c>
      <c r="AN309" s="64">
        <v>88.0</v>
      </c>
      <c r="AO309" s="64">
        <v>90.0</v>
      </c>
      <c r="AP309" s="64">
        <f t="shared" si="378"/>
        <v>2</v>
      </c>
      <c r="AQ309" s="72">
        <f t="shared" si="379"/>
        <v>0.02272727273</v>
      </c>
      <c r="AR309" s="64">
        <v>90.0</v>
      </c>
      <c r="AS309" s="64">
        <v>92.0</v>
      </c>
      <c r="AT309" s="64">
        <f t="shared" si="357"/>
        <v>2</v>
      </c>
      <c r="AU309" s="72">
        <f t="shared" si="358"/>
        <v>0.02222222222</v>
      </c>
      <c r="AV309" s="64"/>
      <c r="AW309" s="64"/>
      <c r="AX309" s="64"/>
      <c r="AY309" s="64"/>
      <c r="AZ309" s="64"/>
      <c r="BA309" s="64"/>
      <c r="BB309" s="64"/>
      <c r="BC309" s="64"/>
      <c r="BD309" s="64"/>
      <c r="BE309" s="64">
        <v>0.63</v>
      </c>
      <c r="BF309" s="108">
        <v>0.92</v>
      </c>
      <c r="BG309" s="64">
        <v>4.99</v>
      </c>
      <c r="BH309" s="64">
        <v>2.23</v>
      </c>
      <c r="BI309" s="108">
        <v>0.84</v>
      </c>
      <c r="BJ309" s="64">
        <v>2.92</v>
      </c>
      <c r="BK309" s="109">
        <f>(BL309*100)/(100+64)</f>
        <v>0.8414634146</v>
      </c>
      <c r="BL309" s="64">
        <v>1.38</v>
      </c>
      <c r="BM309" s="108">
        <v>0.64</v>
      </c>
      <c r="BN309" s="64">
        <f t="shared" si="380"/>
        <v>219.42</v>
      </c>
      <c r="BO309" s="64"/>
      <c r="BP309" s="64"/>
      <c r="BQ309" s="64"/>
      <c r="BR309" s="64"/>
      <c r="BS309" s="64" t="s">
        <v>268</v>
      </c>
      <c r="BT309" s="64">
        <v>1.0</v>
      </c>
      <c r="BU309" s="64">
        <v>2.0</v>
      </c>
      <c r="BV309" s="111" t="s">
        <v>253</v>
      </c>
      <c r="BW309" s="117"/>
      <c r="BX309" s="118"/>
      <c r="BY309" s="64" t="s">
        <v>269</v>
      </c>
      <c r="BZ309" s="118" t="s">
        <v>2565</v>
      </c>
      <c r="CA309" s="111" t="s">
        <v>2566</v>
      </c>
      <c r="CB309" s="64" t="s">
        <v>271</v>
      </c>
      <c r="CC309" s="66" t="s">
        <v>255</v>
      </c>
    </row>
    <row r="310" ht="15.75" customHeight="1">
      <c r="A310" s="85">
        <v>2023.0</v>
      </c>
      <c r="B310" s="64" t="s">
        <v>911</v>
      </c>
      <c r="C310" s="64" t="s">
        <v>2556</v>
      </c>
      <c r="D310" s="70" t="s">
        <v>258</v>
      </c>
      <c r="E310" s="64" t="s">
        <v>2557</v>
      </c>
      <c r="F310" s="64" t="s">
        <v>259</v>
      </c>
      <c r="G310" s="64" t="s">
        <v>2558</v>
      </c>
      <c r="H310" s="64" t="s">
        <v>2558</v>
      </c>
      <c r="I310" s="64" t="s">
        <v>2567</v>
      </c>
      <c r="J310" s="64" t="s">
        <v>2568</v>
      </c>
      <c r="K310" s="64" t="s">
        <v>332</v>
      </c>
      <c r="L310" s="64" t="s">
        <v>412</v>
      </c>
      <c r="M310" s="64" t="s">
        <v>2561</v>
      </c>
      <c r="N310" s="64" t="s">
        <v>263</v>
      </c>
      <c r="O310" s="64" t="s">
        <v>2467</v>
      </c>
      <c r="P310" s="64">
        <v>159.0</v>
      </c>
      <c r="Q310" s="64"/>
      <c r="R310" s="64"/>
      <c r="S310" s="64" t="s">
        <v>2562</v>
      </c>
      <c r="T310" s="76" t="s">
        <v>2569</v>
      </c>
      <c r="U310" s="104" t="s">
        <v>174</v>
      </c>
      <c r="V310" s="110" t="s">
        <v>2570</v>
      </c>
      <c r="W310" s="104" t="s">
        <v>174</v>
      </c>
      <c r="X310" s="64">
        <v>54.0</v>
      </c>
      <c r="Y310" s="64">
        <v>73.0</v>
      </c>
      <c r="Z310" s="64">
        <f t="shared" si="347"/>
        <v>19</v>
      </c>
      <c r="AA310" s="72">
        <f t="shared" si="374"/>
        <v>0.3518518519</v>
      </c>
      <c r="AB310" s="64">
        <v>90.0</v>
      </c>
      <c r="AC310" s="64">
        <v>98.0</v>
      </c>
      <c r="AD310" s="64">
        <f t="shared" si="349"/>
        <v>8</v>
      </c>
      <c r="AE310" s="72">
        <f t="shared" si="360"/>
        <v>0.08888888889</v>
      </c>
      <c r="AF310" s="64">
        <v>92.0</v>
      </c>
      <c r="AG310" s="64">
        <v>100.0</v>
      </c>
      <c r="AH310" s="64">
        <f t="shared" si="376"/>
        <v>8</v>
      </c>
      <c r="AI310" s="72">
        <f t="shared" si="377"/>
        <v>0.08695652174</v>
      </c>
      <c r="AJ310" s="64">
        <v>19.0</v>
      </c>
      <c r="AK310" s="64">
        <v>45.0</v>
      </c>
      <c r="AL310" s="64">
        <f t="shared" si="353"/>
        <v>26</v>
      </c>
      <c r="AM310" s="72">
        <f t="shared" si="354"/>
        <v>1.368421053</v>
      </c>
      <c r="AN310" s="64">
        <v>75.0</v>
      </c>
      <c r="AO310" s="64">
        <v>92.0</v>
      </c>
      <c r="AP310" s="64">
        <f t="shared" si="378"/>
        <v>17</v>
      </c>
      <c r="AQ310" s="72">
        <f t="shared" si="379"/>
        <v>0.2266666667</v>
      </c>
      <c r="AR310" s="64">
        <v>79.0</v>
      </c>
      <c r="AS310" s="64">
        <v>93.0</v>
      </c>
      <c r="AT310" s="64">
        <f t="shared" si="357"/>
        <v>14</v>
      </c>
      <c r="AU310" s="72">
        <f t="shared" si="358"/>
        <v>0.1772151899</v>
      </c>
      <c r="AV310" s="64"/>
      <c r="AW310" s="64"/>
      <c r="AX310" s="64"/>
      <c r="AY310" s="64"/>
      <c r="AZ310" s="64"/>
      <c r="BA310" s="64"/>
      <c r="BB310" s="64"/>
      <c r="BC310" s="64"/>
      <c r="BD310" s="64"/>
      <c r="BE310" s="64">
        <v>0.76</v>
      </c>
      <c r="BF310" s="108">
        <v>0.92</v>
      </c>
      <c r="BG310" s="64">
        <v>4.89</v>
      </c>
      <c r="BH310" s="64">
        <v>1.67</v>
      </c>
      <c r="BI310" s="108">
        <v>0.84</v>
      </c>
      <c r="BJ310" s="64">
        <v>2.86</v>
      </c>
      <c r="BK310" s="109">
        <f>(BL310*100)/(100+54)</f>
        <v>1.376623377</v>
      </c>
      <c r="BL310" s="64">
        <v>2.12</v>
      </c>
      <c r="BM310" s="108">
        <v>0.54</v>
      </c>
      <c r="BN310" s="64">
        <f t="shared" si="380"/>
        <v>337.08</v>
      </c>
      <c r="BO310" s="64"/>
      <c r="BP310" s="64"/>
      <c r="BQ310" s="64"/>
      <c r="BR310" s="64"/>
      <c r="BS310" s="64" t="s">
        <v>268</v>
      </c>
      <c r="BT310" s="64">
        <v>1.0</v>
      </c>
      <c r="BU310" s="64">
        <v>2.0</v>
      </c>
      <c r="BV310" s="111" t="s">
        <v>253</v>
      </c>
      <c r="BW310" s="117"/>
      <c r="BX310" s="118"/>
      <c r="BY310" s="64" t="s">
        <v>269</v>
      </c>
      <c r="BZ310" s="118" t="s">
        <v>2565</v>
      </c>
      <c r="CA310" s="111" t="s">
        <v>2566</v>
      </c>
      <c r="CB310" s="64" t="s">
        <v>271</v>
      </c>
      <c r="CC310" s="66" t="s">
        <v>255</v>
      </c>
    </row>
    <row r="311" ht="15.75" customHeight="1">
      <c r="A311" s="85">
        <v>2023.0</v>
      </c>
      <c r="B311" s="64" t="s">
        <v>239</v>
      </c>
      <c r="C311" s="64" t="s">
        <v>339</v>
      </c>
      <c r="D311" s="64"/>
      <c r="E311" s="64" t="s">
        <v>340</v>
      </c>
      <c r="F311" s="64" t="s">
        <v>295</v>
      </c>
      <c r="G311" s="64" t="s">
        <v>458</v>
      </c>
      <c r="H311" s="64" t="s">
        <v>387</v>
      </c>
      <c r="I311" s="64" t="s">
        <v>387</v>
      </c>
      <c r="J311" s="64" t="s">
        <v>2571</v>
      </c>
      <c r="K311" s="64" t="s">
        <v>246</v>
      </c>
      <c r="L311" s="64"/>
      <c r="M311" s="64" t="s">
        <v>2572</v>
      </c>
      <c r="N311" s="64" t="s">
        <v>300</v>
      </c>
      <c r="O311" s="64" t="s">
        <v>2467</v>
      </c>
      <c r="P311" s="64">
        <v>30.0</v>
      </c>
      <c r="Q311" s="64"/>
      <c r="R311" s="64"/>
      <c r="S311" s="64" t="s">
        <v>2573</v>
      </c>
      <c r="T311" s="90" t="s">
        <v>2574</v>
      </c>
      <c r="U311" s="64" t="s">
        <v>158</v>
      </c>
      <c r="V311" s="113" t="s">
        <v>2575</v>
      </c>
      <c r="W311" s="90" t="s">
        <v>158</v>
      </c>
      <c r="X311" s="64">
        <v>69.0</v>
      </c>
      <c r="Y311" s="64">
        <v>81.0</v>
      </c>
      <c r="Z311" s="64">
        <f t="shared" si="347"/>
        <v>12</v>
      </c>
      <c r="AA311" s="72">
        <f t="shared" si="374"/>
        <v>0.1739130435</v>
      </c>
      <c r="AB311" s="64">
        <v>84.0</v>
      </c>
      <c r="AC311" s="64">
        <v>97.0</v>
      </c>
      <c r="AD311" s="64">
        <f t="shared" si="349"/>
        <v>13</v>
      </c>
      <c r="AE311" s="72">
        <f t="shared" si="360"/>
        <v>0.1547619048</v>
      </c>
      <c r="AF311" s="64">
        <v>100.0</v>
      </c>
      <c r="AG311" s="64">
        <v>100.0</v>
      </c>
      <c r="AH311" s="64">
        <f t="shared" si="376"/>
        <v>0</v>
      </c>
      <c r="AI311" s="72">
        <f t="shared" si="377"/>
        <v>0</v>
      </c>
      <c r="AJ311" s="64">
        <v>77.0</v>
      </c>
      <c r="AK311" s="64">
        <v>96.0</v>
      </c>
      <c r="AL311" s="64">
        <f t="shared" si="353"/>
        <v>19</v>
      </c>
      <c r="AM311" s="72">
        <f t="shared" si="354"/>
        <v>0.2467532468</v>
      </c>
      <c r="AN311" s="64">
        <v>79.0</v>
      </c>
      <c r="AO311" s="64">
        <v>98.0</v>
      </c>
      <c r="AP311" s="64">
        <f t="shared" si="378"/>
        <v>19</v>
      </c>
      <c r="AQ311" s="72">
        <f t="shared" si="379"/>
        <v>0.2405063291</v>
      </c>
      <c r="AR311" s="64">
        <v>78.0</v>
      </c>
      <c r="AS311" s="64">
        <v>96.0</v>
      </c>
      <c r="AT311" s="64">
        <f t="shared" si="357"/>
        <v>18</v>
      </c>
      <c r="AU311" s="72">
        <f t="shared" si="358"/>
        <v>0.2307692308</v>
      </c>
      <c r="AV311" s="64"/>
      <c r="AW311" s="64"/>
      <c r="AX311" s="64"/>
      <c r="AY311" s="64"/>
      <c r="AZ311" s="64"/>
      <c r="BA311" s="64"/>
      <c r="BB311" s="64"/>
      <c r="BC311" s="64"/>
      <c r="BD311" s="64"/>
      <c r="BE311" s="64"/>
      <c r="BF311" s="108"/>
      <c r="BG311" s="64"/>
      <c r="BH311" s="64">
        <v>2.1</v>
      </c>
      <c r="BI311" s="108">
        <v>0.83</v>
      </c>
      <c r="BJ311" s="64">
        <v>3.52</v>
      </c>
      <c r="BK311" s="109">
        <f>(BL311*100)/(100+15)</f>
        <v>2.339130435</v>
      </c>
      <c r="BL311" s="64">
        <v>2.69</v>
      </c>
      <c r="BM311" s="108">
        <v>0.15</v>
      </c>
      <c r="BN311" s="64">
        <f t="shared" si="380"/>
        <v>80.7</v>
      </c>
      <c r="BO311" s="64"/>
      <c r="BP311" s="64"/>
      <c r="BQ311" s="64"/>
      <c r="BR311" s="64"/>
      <c r="BS311" s="64" t="s">
        <v>317</v>
      </c>
      <c r="BT311" s="64">
        <v>0.0</v>
      </c>
      <c r="BU311" s="64">
        <v>2.0</v>
      </c>
      <c r="BV311" s="64" t="s">
        <v>2576</v>
      </c>
      <c r="BW311" s="121"/>
      <c r="BX311" s="79" t="s">
        <v>2577</v>
      </c>
      <c r="BY311" s="64" t="s">
        <v>269</v>
      </c>
      <c r="BZ311" s="118" t="s">
        <v>1170</v>
      </c>
      <c r="CA311" s="111" t="s">
        <v>2112</v>
      </c>
      <c r="CB311" s="64" t="s">
        <v>271</v>
      </c>
      <c r="CC311" s="66" t="s">
        <v>255</v>
      </c>
    </row>
    <row r="312" ht="15.75" customHeight="1">
      <c r="A312" s="85">
        <v>2023.0</v>
      </c>
      <c r="B312" s="64" t="s">
        <v>239</v>
      </c>
      <c r="C312" s="64" t="s">
        <v>480</v>
      </c>
      <c r="D312" s="64"/>
      <c r="E312" s="64" t="s">
        <v>2336</v>
      </c>
      <c r="F312" s="64" t="s">
        <v>2578</v>
      </c>
      <c r="G312" s="64" t="s">
        <v>2579</v>
      </c>
      <c r="H312" s="64" t="s">
        <v>2580</v>
      </c>
      <c r="I312" s="64" t="s">
        <v>2580</v>
      </c>
      <c r="J312" s="64" t="s">
        <v>2581</v>
      </c>
      <c r="K312" s="64" t="s">
        <v>246</v>
      </c>
      <c r="L312" s="64"/>
      <c r="M312" s="64" t="s">
        <v>2582</v>
      </c>
      <c r="N312" s="64" t="s">
        <v>2583</v>
      </c>
      <c r="O312" s="64" t="s">
        <v>907</v>
      </c>
      <c r="P312" s="64">
        <v>20.0</v>
      </c>
      <c r="Q312" s="64"/>
      <c r="R312" s="64"/>
      <c r="S312" s="64" t="s">
        <v>2584</v>
      </c>
      <c r="T312" s="76" t="s">
        <v>2585</v>
      </c>
      <c r="U312" s="90" t="s">
        <v>174</v>
      </c>
      <c r="V312" s="113" t="s">
        <v>2586</v>
      </c>
      <c r="W312" s="90" t="s">
        <v>174</v>
      </c>
      <c r="X312" s="64">
        <v>34.0</v>
      </c>
      <c r="Y312" s="64">
        <v>51.0</v>
      </c>
      <c r="Z312" s="64">
        <f t="shared" si="347"/>
        <v>17</v>
      </c>
      <c r="AA312" s="72">
        <f t="shared" si="374"/>
        <v>0.5</v>
      </c>
      <c r="AB312" s="64">
        <v>96.0</v>
      </c>
      <c r="AC312" s="64">
        <v>99.0</v>
      </c>
      <c r="AD312" s="64">
        <f t="shared" si="349"/>
        <v>3</v>
      </c>
      <c r="AE312" s="72">
        <f t="shared" si="360"/>
        <v>0.03125</v>
      </c>
      <c r="AF312" s="64">
        <v>99.0</v>
      </c>
      <c r="AG312" s="64">
        <v>100.0</v>
      </c>
      <c r="AH312" s="64">
        <f t="shared" si="376"/>
        <v>1</v>
      </c>
      <c r="AI312" s="72">
        <f t="shared" si="377"/>
        <v>0.0101010101</v>
      </c>
      <c r="AJ312" s="64">
        <v>39.0</v>
      </c>
      <c r="AK312" s="64">
        <v>58.0</v>
      </c>
      <c r="AL312" s="64">
        <f t="shared" si="353"/>
        <v>19</v>
      </c>
      <c r="AM312" s="72">
        <f t="shared" si="354"/>
        <v>0.4871794872</v>
      </c>
      <c r="AN312" s="64">
        <v>82.0</v>
      </c>
      <c r="AO312" s="64">
        <v>99.0</v>
      </c>
      <c r="AP312" s="64">
        <f t="shared" si="378"/>
        <v>17</v>
      </c>
      <c r="AQ312" s="72">
        <f t="shared" si="379"/>
        <v>0.2073170732</v>
      </c>
      <c r="AR312" s="64">
        <v>82.0</v>
      </c>
      <c r="AS312" s="64">
        <v>98.0</v>
      </c>
      <c r="AT312" s="64">
        <f t="shared" si="357"/>
        <v>16</v>
      </c>
      <c r="AU312" s="72">
        <f t="shared" si="358"/>
        <v>0.1951219512</v>
      </c>
      <c r="AV312" s="64"/>
      <c r="AW312" s="64"/>
      <c r="AX312" s="64"/>
      <c r="AY312" s="64"/>
      <c r="AZ312" s="64"/>
      <c r="BA312" s="64"/>
      <c r="BB312" s="64"/>
      <c r="BC312" s="64"/>
      <c r="BD312" s="64"/>
      <c r="BE312" s="64">
        <v>0.92</v>
      </c>
      <c r="BF312" s="108">
        <v>0.93</v>
      </c>
      <c r="BG312" s="64">
        <v>5.08</v>
      </c>
      <c r="BH312" s="64">
        <v>2.0</v>
      </c>
      <c r="BI312" s="108">
        <v>0.86</v>
      </c>
      <c r="BJ312" s="64">
        <v>2.86</v>
      </c>
      <c r="BK312" s="109">
        <f>(BL312*100)/(100+23)</f>
        <v>4.764227642</v>
      </c>
      <c r="BL312" s="64">
        <v>5.86</v>
      </c>
      <c r="BM312" s="108">
        <v>0.23</v>
      </c>
      <c r="BN312" s="64">
        <f t="shared" si="380"/>
        <v>117.2</v>
      </c>
      <c r="BO312" s="64"/>
      <c r="BP312" s="64"/>
      <c r="BQ312" s="64"/>
      <c r="BR312" s="64"/>
      <c r="BS312" s="64" t="s">
        <v>252</v>
      </c>
      <c r="BT312" s="64">
        <v>2.0</v>
      </c>
      <c r="BU312" s="64">
        <v>3.0</v>
      </c>
      <c r="BV312" s="64" t="s">
        <v>253</v>
      </c>
      <c r="BW312" s="121"/>
      <c r="BX312" s="79"/>
      <c r="BY312" s="64" t="s">
        <v>269</v>
      </c>
      <c r="BZ312" s="118" t="s">
        <v>2587</v>
      </c>
      <c r="CA312" s="111" t="s">
        <v>2588</v>
      </c>
      <c r="CB312" s="64" t="s">
        <v>271</v>
      </c>
      <c r="CC312" s="66" t="s">
        <v>255</v>
      </c>
    </row>
    <row r="313" ht="15.75" customHeight="1">
      <c r="A313" s="85">
        <v>2023.0</v>
      </c>
      <c r="B313" s="64" t="s">
        <v>715</v>
      </c>
      <c r="C313" s="64" t="s">
        <v>1213</v>
      </c>
      <c r="D313" s="70" t="s">
        <v>1452</v>
      </c>
      <c r="E313" s="64" t="s">
        <v>2589</v>
      </c>
      <c r="F313" s="64" t="s">
        <v>259</v>
      </c>
      <c r="G313" s="64" t="s">
        <v>2590</v>
      </c>
      <c r="H313" s="64" t="s">
        <v>2591</v>
      </c>
      <c r="I313" s="64" t="s">
        <v>2591</v>
      </c>
      <c r="J313" s="64" t="s">
        <v>2592</v>
      </c>
      <c r="K313" s="64" t="s">
        <v>246</v>
      </c>
      <c r="L313" s="64"/>
      <c r="M313" s="64" t="s">
        <v>2593</v>
      </c>
      <c r="N313" s="64" t="s">
        <v>679</v>
      </c>
      <c r="O313" s="64" t="s">
        <v>628</v>
      </c>
      <c r="P313" s="64">
        <v>116.0</v>
      </c>
      <c r="Q313" s="64"/>
      <c r="R313" s="64"/>
      <c r="S313" s="64" t="s">
        <v>2594</v>
      </c>
      <c r="T313" s="104" t="s">
        <v>2595</v>
      </c>
      <c r="U313" s="104" t="s">
        <v>174</v>
      </c>
      <c r="V313" s="110" t="s">
        <v>2596</v>
      </c>
      <c r="W313" s="104" t="s">
        <v>174</v>
      </c>
      <c r="X313" s="64">
        <v>0.0</v>
      </c>
      <c r="Y313" s="64">
        <v>3.0</v>
      </c>
      <c r="Z313" s="64">
        <f t="shared" si="347"/>
        <v>3</v>
      </c>
      <c r="AA313" s="72"/>
      <c r="AB313" s="64">
        <v>1.0</v>
      </c>
      <c r="AC313" s="64">
        <v>4.0</v>
      </c>
      <c r="AD313" s="64">
        <f t="shared" si="349"/>
        <v>3</v>
      </c>
      <c r="AE313" s="72">
        <f t="shared" si="360"/>
        <v>3</v>
      </c>
      <c r="AF313" s="64">
        <v>63.0</v>
      </c>
      <c r="AG313" s="64">
        <v>64.0</v>
      </c>
      <c r="AH313" s="64">
        <f t="shared" si="376"/>
        <v>1</v>
      </c>
      <c r="AI313" s="72">
        <f t="shared" si="377"/>
        <v>0.01587301587</v>
      </c>
      <c r="AJ313" s="64">
        <v>25.0</v>
      </c>
      <c r="AK313" s="64">
        <v>38.0</v>
      </c>
      <c r="AL313" s="64">
        <f t="shared" si="353"/>
        <v>13</v>
      </c>
      <c r="AM313" s="72">
        <f t="shared" si="354"/>
        <v>0.52</v>
      </c>
      <c r="AN313" s="64">
        <v>63.0</v>
      </c>
      <c r="AO313" s="64">
        <v>64.0</v>
      </c>
      <c r="AP313" s="64">
        <f t="shared" si="378"/>
        <v>1</v>
      </c>
      <c r="AQ313" s="72">
        <f t="shared" si="379"/>
        <v>0.01587301587</v>
      </c>
      <c r="AR313" s="64">
        <v>62.0</v>
      </c>
      <c r="AS313" s="64">
        <v>64.0</v>
      </c>
      <c r="AT313" s="64">
        <f t="shared" si="357"/>
        <v>2</v>
      </c>
      <c r="AU313" s="72">
        <f t="shared" si="358"/>
        <v>0.03225806452</v>
      </c>
      <c r="AV313" s="64"/>
      <c r="AW313" s="64"/>
      <c r="AX313" s="64"/>
      <c r="AY313" s="64"/>
      <c r="AZ313" s="64"/>
      <c r="BA313" s="64"/>
      <c r="BB313" s="64"/>
      <c r="BC313" s="64"/>
      <c r="BD313" s="64"/>
      <c r="BE313" s="64">
        <v>0.85</v>
      </c>
      <c r="BF313" s="108">
        <v>0.92</v>
      </c>
      <c r="BG313" s="64">
        <v>4.99</v>
      </c>
      <c r="BH313" s="64">
        <v>2.15</v>
      </c>
      <c r="BI313" s="108">
        <v>0.84</v>
      </c>
      <c r="BJ313" s="64">
        <v>2.97</v>
      </c>
      <c r="BK313" s="109">
        <f>(BL313*100)/(100+32)</f>
        <v>1.96969697</v>
      </c>
      <c r="BL313" s="64">
        <v>2.6</v>
      </c>
      <c r="BM313" s="108">
        <v>0.32</v>
      </c>
      <c r="BN313" s="64">
        <f t="shared" si="380"/>
        <v>301.6</v>
      </c>
      <c r="BO313" s="64"/>
      <c r="BP313" s="64"/>
      <c r="BQ313" s="64"/>
      <c r="BR313" s="64"/>
      <c r="BS313" s="64" t="s">
        <v>281</v>
      </c>
      <c r="BT313" s="64">
        <v>1.0</v>
      </c>
      <c r="BU313" s="64">
        <v>2.0</v>
      </c>
      <c r="BV313" s="64" t="s">
        <v>361</v>
      </c>
      <c r="BW313" s="121"/>
      <c r="BX313" s="79"/>
      <c r="BY313" s="64" t="s">
        <v>269</v>
      </c>
      <c r="BZ313" s="118" t="s">
        <v>2597</v>
      </c>
      <c r="CA313" s="111" t="s">
        <v>2598</v>
      </c>
      <c r="CB313" s="64" t="s">
        <v>271</v>
      </c>
      <c r="CC313" s="66" t="s">
        <v>255</v>
      </c>
    </row>
    <row r="314" ht="15.75" customHeight="1">
      <c r="A314" s="85">
        <v>2023.0</v>
      </c>
      <c r="B314" s="64" t="s">
        <v>715</v>
      </c>
      <c r="C314" s="64" t="s">
        <v>1213</v>
      </c>
      <c r="D314" s="70" t="s">
        <v>1452</v>
      </c>
      <c r="E314" s="64" t="s">
        <v>2599</v>
      </c>
      <c r="F314" s="64" t="s">
        <v>1472</v>
      </c>
      <c r="G314" s="64" t="s">
        <v>1657</v>
      </c>
      <c r="H314" s="64" t="s">
        <v>1658</v>
      </c>
      <c r="I314" s="64" t="s">
        <v>2600</v>
      </c>
      <c r="J314" s="64" t="s">
        <v>2601</v>
      </c>
      <c r="K314" s="64" t="s">
        <v>246</v>
      </c>
      <c r="L314" s="64"/>
      <c r="M314" s="64" t="s">
        <v>2602</v>
      </c>
      <c r="N314" s="64" t="s">
        <v>679</v>
      </c>
      <c r="O314" s="64" t="s">
        <v>2467</v>
      </c>
      <c r="P314" s="64">
        <v>60.0</v>
      </c>
      <c r="Q314" s="64"/>
      <c r="R314" s="64"/>
      <c r="S314" s="64" t="s">
        <v>2562</v>
      </c>
      <c r="T314" s="104" t="s">
        <v>2603</v>
      </c>
      <c r="U314" s="104" t="s">
        <v>174</v>
      </c>
      <c r="V314" s="110" t="s">
        <v>2604</v>
      </c>
      <c r="W314" s="104" t="s">
        <v>174</v>
      </c>
      <c r="X314" s="64">
        <v>41.0</v>
      </c>
      <c r="Y314" s="64">
        <v>57.0</v>
      </c>
      <c r="Z314" s="64">
        <f t="shared" si="347"/>
        <v>16</v>
      </c>
      <c r="AA314" s="72">
        <f t="shared" ref="AA314:AA317" si="381">(Y314-X314)/X314</f>
        <v>0.3902439024</v>
      </c>
      <c r="AB314" s="64">
        <v>93.0</v>
      </c>
      <c r="AC314" s="64">
        <v>98.0</v>
      </c>
      <c r="AD314" s="64">
        <f t="shared" si="349"/>
        <v>5</v>
      </c>
      <c r="AE314" s="72">
        <f t="shared" si="360"/>
        <v>0.05376344086</v>
      </c>
      <c r="AF314" s="64">
        <v>99.0</v>
      </c>
      <c r="AG314" s="64">
        <v>100.0</v>
      </c>
      <c r="AH314" s="64">
        <f t="shared" si="376"/>
        <v>1</v>
      </c>
      <c r="AI314" s="72">
        <f t="shared" si="377"/>
        <v>0.0101010101</v>
      </c>
      <c r="AJ314" s="64">
        <v>19.0</v>
      </c>
      <c r="AK314" s="64">
        <v>36.0</v>
      </c>
      <c r="AL314" s="64">
        <f t="shared" si="353"/>
        <v>17</v>
      </c>
      <c r="AM314" s="72">
        <f t="shared" si="354"/>
        <v>0.8947368421</v>
      </c>
      <c r="AN314" s="64">
        <v>67.0</v>
      </c>
      <c r="AO314" s="64">
        <v>93.0</v>
      </c>
      <c r="AP314" s="64">
        <f t="shared" si="378"/>
        <v>26</v>
      </c>
      <c r="AQ314" s="72">
        <f t="shared" si="379"/>
        <v>0.3880597015</v>
      </c>
      <c r="AR314" s="64">
        <v>67.0</v>
      </c>
      <c r="AS314" s="64">
        <v>93.0</v>
      </c>
      <c r="AT314" s="64">
        <f t="shared" si="357"/>
        <v>26</v>
      </c>
      <c r="AU314" s="72">
        <f t="shared" si="358"/>
        <v>0.3880597015</v>
      </c>
      <c r="AV314" s="64"/>
      <c r="AW314" s="64"/>
      <c r="AX314" s="64"/>
      <c r="AY314" s="64"/>
      <c r="AZ314" s="64"/>
      <c r="BA314" s="64"/>
      <c r="BB314" s="64"/>
      <c r="BC314" s="64"/>
      <c r="BD314" s="64"/>
      <c r="BE314" s="64">
        <v>0.81</v>
      </c>
      <c r="BF314" s="108">
        <v>0.95</v>
      </c>
      <c r="BG314" s="64">
        <v>5.35</v>
      </c>
      <c r="BH314" s="64">
        <v>1.97</v>
      </c>
      <c r="BI314" s="108">
        <v>0.88</v>
      </c>
      <c r="BJ314" s="64">
        <v>3.22</v>
      </c>
      <c r="BK314" s="109">
        <f>(BL314*100)/(100+44)</f>
        <v>1.680555556</v>
      </c>
      <c r="BL314" s="64">
        <v>2.42</v>
      </c>
      <c r="BM314" s="108">
        <v>0.44</v>
      </c>
      <c r="BN314" s="64">
        <f t="shared" si="380"/>
        <v>145.2</v>
      </c>
      <c r="BO314" s="64"/>
      <c r="BP314" s="64"/>
      <c r="BQ314" s="64"/>
      <c r="BR314" s="64"/>
      <c r="BS314" s="64" t="s">
        <v>252</v>
      </c>
      <c r="BT314" s="64">
        <v>1.0</v>
      </c>
      <c r="BU314" s="64">
        <v>3.0</v>
      </c>
      <c r="BV314" s="64" t="s">
        <v>473</v>
      </c>
      <c r="BW314" s="121"/>
      <c r="BX314" s="79"/>
      <c r="BY314" s="64" t="s">
        <v>269</v>
      </c>
      <c r="BZ314" s="118" t="s">
        <v>2356</v>
      </c>
      <c r="CA314" s="111" t="s">
        <v>2357</v>
      </c>
      <c r="CB314" s="64" t="s">
        <v>271</v>
      </c>
      <c r="CC314" s="66" t="s">
        <v>255</v>
      </c>
    </row>
    <row r="315" ht="15.75" customHeight="1">
      <c r="A315" s="85">
        <v>2023.0</v>
      </c>
      <c r="B315" s="64" t="s">
        <v>911</v>
      </c>
      <c r="C315" s="64" t="s">
        <v>983</v>
      </c>
      <c r="D315" s="64"/>
      <c r="E315" s="64" t="s">
        <v>2605</v>
      </c>
      <c r="F315" s="64" t="s">
        <v>1502</v>
      </c>
      <c r="G315" s="64" t="s">
        <v>2606</v>
      </c>
      <c r="H315" s="64" t="s">
        <v>2607</v>
      </c>
      <c r="I315" s="64" t="s">
        <v>2606</v>
      </c>
      <c r="J315" s="64" t="s">
        <v>2608</v>
      </c>
      <c r="K315" s="64" t="s">
        <v>246</v>
      </c>
      <c r="L315" s="64"/>
      <c r="M315" s="64" t="s">
        <v>2609</v>
      </c>
      <c r="N315" s="64" t="s">
        <v>1102</v>
      </c>
      <c r="O315" s="64" t="s">
        <v>2610</v>
      </c>
      <c r="P315" s="64">
        <v>41.0</v>
      </c>
      <c r="Q315" s="64"/>
      <c r="R315" s="64"/>
      <c r="S315" s="64" t="s">
        <v>2611</v>
      </c>
      <c r="T315" s="90" t="s">
        <v>2612</v>
      </c>
      <c r="U315" s="90" t="s">
        <v>174</v>
      </c>
      <c r="V315" s="113" t="s">
        <v>2613</v>
      </c>
      <c r="W315" s="90" t="s">
        <v>174</v>
      </c>
      <c r="X315" s="64">
        <v>34.0</v>
      </c>
      <c r="Y315" s="64">
        <v>55.0</v>
      </c>
      <c r="Z315" s="64">
        <f t="shared" si="347"/>
        <v>21</v>
      </c>
      <c r="AA315" s="72">
        <f t="shared" si="381"/>
        <v>0.6176470588</v>
      </c>
      <c r="AB315" s="64">
        <v>95.0</v>
      </c>
      <c r="AC315" s="64">
        <v>97.0</v>
      </c>
      <c r="AD315" s="64">
        <f t="shared" si="349"/>
        <v>2</v>
      </c>
      <c r="AE315" s="72">
        <f t="shared" si="360"/>
        <v>0.02105263158</v>
      </c>
      <c r="AF315" s="64">
        <v>98.0</v>
      </c>
      <c r="AG315" s="64">
        <v>100.0</v>
      </c>
      <c r="AH315" s="64">
        <f t="shared" si="376"/>
        <v>2</v>
      </c>
      <c r="AI315" s="72">
        <f t="shared" si="377"/>
        <v>0.02040816327</v>
      </c>
      <c r="AJ315" s="64">
        <v>32.0</v>
      </c>
      <c r="AK315" s="64">
        <v>46.0</v>
      </c>
      <c r="AL315" s="64">
        <f t="shared" si="353"/>
        <v>14</v>
      </c>
      <c r="AM315" s="72">
        <f t="shared" si="354"/>
        <v>0.4375</v>
      </c>
      <c r="AN315" s="64">
        <v>45.0</v>
      </c>
      <c r="AO315" s="64">
        <v>64.0</v>
      </c>
      <c r="AP315" s="64">
        <f t="shared" si="378"/>
        <v>19</v>
      </c>
      <c r="AQ315" s="72">
        <f t="shared" si="379"/>
        <v>0.4222222222</v>
      </c>
      <c r="AR315" s="64">
        <v>45.0</v>
      </c>
      <c r="AS315" s="64">
        <v>65.0</v>
      </c>
      <c r="AT315" s="64">
        <f t="shared" si="357"/>
        <v>20</v>
      </c>
      <c r="AU315" s="72">
        <f t="shared" si="358"/>
        <v>0.4444444444</v>
      </c>
      <c r="AV315" s="64">
        <v>84.0</v>
      </c>
      <c r="AW315" s="64">
        <v>93.0</v>
      </c>
      <c r="AX315" s="64">
        <f>AW315-AV315</f>
        <v>9</v>
      </c>
      <c r="AY315" s="72">
        <f>(AW315-AV315)/AV315</f>
        <v>0.1071428571</v>
      </c>
      <c r="AZ315" s="64"/>
      <c r="BA315" s="64"/>
      <c r="BB315" s="64"/>
      <c r="BC315" s="64"/>
      <c r="BD315" s="64"/>
      <c r="BE315" s="64">
        <v>0.65</v>
      </c>
      <c r="BF315" s="108">
        <v>0.93</v>
      </c>
      <c r="BG315" s="64">
        <v>4.98</v>
      </c>
      <c r="BH315" s="64">
        <v>1.41</v>
      </c>
      <c r="BI315" s="108">
        <v>0.85</v>
      </c>
      <c r="BJ315" s="64">
        <v>2.92</v>
      </c>
      <c r="BK315" s="109">
        <f>(BL315*100)/(100+23)</f>
        <v>2.284552846</v>
      </c>
      <c r="BL315" s="64">
        <v>2.81</v>
      </c>
      <c r="BM315" s="108">
        <v>0.23</v>
      </c>
      <c r="BN315" s="64">
        <f t="shared" si="380"/>
        <v>115.21</v>
      </c>
      <c r="BO315" s="64"/>
      <c r="BP315" s="64"/>
      <c r="BQ315" s="64"/>
      <c r="BR315" s="64"/>
      <c r="BS315" s="64" t="s">
        <v>268</v>
      </c>
      <c r="BT315" s="64">
        <v>2.0</v>
      </c>
      <c r="BU315" s="64">
        <v>1.0</v>
      </c>
      <c r="BV315" s="111" t="s">
        <v>253</v>
      </c>
      <c r="BW315" s="117"/>
      <c r="BX315" s="118"/>
      <c r="BY315" s="64" t="s">
        <v>269</v>
      </c>
      <c r="BZ315" s="118" t="s">
        <v>1106</v>
      </c>
      <c r="CA315" s="111" t="s">
        <v>1107</v>
      </c>
      <c r="CB315" s="64" t="s">
        <v>271</v>
      </c>
      <c r="CC315" s="66" t="s">
        <v>255</v>
      </c>
    </row>
    <row r="316" ht="15.75" customHeight="1">
      <c r="A316" s="85">
        <v>2023.0</v>
      </c>
      <c r="B316" s="64" t="s">
        <v>715</v>
      </c>
      <c r="C316" s="64" t="s">
        <v>1213</v>
      </c>
      <c r="D316" s="64"/>
      <c r="E316" s="64" t="s">
        <v>1214</v>
      </c>
      <c r="F316" s="64" t="s">
        <v>1215</v>
      </c>
      <c r="G316" s="64" t="s">
        <v>1216</v>
      </c>
      <c r="H316" s="64" t="s">
        <v>1217</v>
      </c>
      <c r="I316" s="64" t="s">
        <v>1217</v>
      </c>
      <c r="J316" s="64" t="s">
        <v>2614</v>
      </c>
      <c r="K316" s="64" t="s">
        <v>246</v>
      </c>
      <c r="L316" s="64"/>
      <c r="M316" s="64" t="s">
        <v>2615</v>
      </c>
      <c r="N316" s="64" t="s">
        <v>2616</v>
      </c>
      <c r="O316" s="64" t="s">
        <v>907</v>
      </c>
      <c r="P316" s="64">
        <v>70.0</v>
      </c>
      <c r="Q316" s="64"/>
      <c r="R316" s="64"/>
      <c r="S316" s="64" t="s">
        <v>2617</v>
      </c>
      <c r="T316" s="90" t="s">
        <v>2618</v>
      </c>
      <c r="U316" s="90" t="s">
        <v>174</v>
      </c>
      <c r="V316" s="113" t="s">
        <v>2619</v>
      </c>
      <c r="W316" s="90" t="s">
        <v>174</v>
      </c>
      <c r="X316" s="64">
        <v>14.0</v>
      </c>
      <c r="Y316" s="64">
        <v>24.0</v>
      </c>
      <c r="Z316" s="64">
        <f t="shared" si="347"/>
        <v>10</v>
      </c>
      <c r="AA316" s="72">
        <f t="shared" si="381"/>
        <v>0.7142857143</v>
      </c>
      <c r="AB316" s="64">
        <v>69.0</v>
      </c>
      <c r="AC316" s="64">
        <v>85.0</v>
      </c>
      <c r="AD316" s="64">
        <f t="shared" si="349"/>
        <v>16</v>
      </c>
      <c r="AE316" s="72">
        <f t="shared" si="360"/>
        <v>0.231884058</v>
      </c>
      <c r="AF316" s="64">
        <v>82.0</v>
      </c>
      <c r="AG316" s="64">
        <v>99.0</v>
      </c>
      <c r="AH316" s="64">
        <f t="shared" si="376"/>
        <v>17</v>
      </c>
      <c r="AI316" s="72">
        <f t="shared" si="377"/>
        <v>0.2073170732</v>
      </c>
      <c r="AJ316" s="64">
        <v>24.0</v>
      </c>
      <c r="AK316" s="64">
        <v>35.0</v>
      </c>
      <c r="AL316" s="64">
        <f t="shared" si="353"/>
        <v>11</v>
      </c>
      <c r="AM316" s="72">
        <f t="shared" si="354"/>
        <v>0.4583333333</v>
      </c>
      <c r="AN316" s="64">
        <v>71.0</v>
      </c>
      <c r="AO316" s="64">
        <v>78.0</v>
      </c>
      <c r="AP316" s="64">
        <f t="shared" si="378"/>
        <v>7</v>
      </c>
      <c r="AQ316" s="72">
        <f t="shared" si="379"/>
        <v>0.0985915493</v>
      </c>
      <c r="AR316" s="64">
        <v>71.0</v>
      </c>
      <c r="AS316" s="64">
        <v>78.0</v>
      </c>
      <c r="AT316" s="64">
        <f t="shared" si="357"/>
        <v>7</v>
      </c>
      <c r="AU316" s="72">
        <f t="shared" si="358"/>
        <v>0.0985915493</v>
      </c>
      <c r="AV316" s="64"/>
      <c r="AW316" s="64"/>
      <c r="AX316" s="64"/>
      <c r="AY316" s="64"/>
      <c r="AZ316" s="64"/>
      <c r="BA316" s="64"/>
      <c r="BB316" s="64"/>
      <c r="BC316" s="64"/>
      <c r="BD316" s="64"/>
      <c r="BE316" s="64">
        <v>0.62</v>
      </c>
      <c r="BF316" s="108">
        <v>0.93</v>
      </c>
      <c r="BG316" s="64">
        <v>4.88</v>
      </c>
      <c r="BH316" s="64">
        <v>2.11</v>
      </c>
      <c r="BI316" s="108">
        <v>0.85</v>
      </c>
      <c r="BJ316" s="64">
        <v>3.2</v>
      </c>
      <c r="BK316" s="109">
        <f>(BL316*100)/(100+26)</f>
        <v>2.698412698</v>
      </c>
      <c r="BL316" s="64">
        <v>3.4</v>
      </c>
      <c r="BM316" s="108">
        <v>0.26</v>
      </c>
      <c r="BN316" s="64">
        <f t="shared" si="380"/>
        <v>238</v>
      </c>
      <c r="BO316" s="64"/>
      <c r="BP316" s="64"/>
      <c r="BQ316" s="64"/>
      <c r="BR316" s="64"/>
      <c r="BS316" s="64" t="s">
        <v>252</v>
      </c>
      <c r="BT316" s="64">
        <v>3.0</v>
      </c>
      <c r="BU316" s="64">
        <v>3.0</v>
      </c>
      <c r="BV316" s="64" t="s">
        <v>253</v>
      </c>
      <c r="BW316" s="65"/>
      <c r="BX316" s="64"/>
      <c r="BY316" s="64" t="s">
        <v>269</v>
      </c>
      <c r="BZ316" s="66" t="s">
        <v>2620</v>
      </c>
      <c r="CA316" s="66" t="s">
        <v>2621</v>
      </c>
      <c r="CB316" s="64" t="s">
        <v>271</v>
      </c>
      <c r="CC316" s="66" t="s">
        <v>255</v>
      </c>
    </row>
    <row r="317" ht="15.75" customHeight="1">
      <c r="A317" s="85">
        <v>2023.0</v>
      </c>
      <c r="B317" s="64" t="s">
        <v>911</v>
      </c>
      <c r="C317" s="64" t="s">
        <v>968</v>
      </c>
      <c r="D317" s="70" t="s">
        <v>913</v>
      </c>
      <c r="E317" s="64" t="s">
        <v>2622</v>
      </c>
      <c r="F317" s="64" t="s">
        <v>259</v>
      </c>
      <c r="G317" s="64" t="s">
        <v>2623</v>
      </c>
      <c r="H317" s="64" t="s">
        <v>2624</v>
      </c>
      <c r="I317" s="64" t="s">
        <v>2623</v>
      </c>
      <c r="J317" s="64" t="s">
        <v>2625</v>
      </c>
      <c r="K317" s="64" t="s">
        <v>246</v>
      </c>
      <c r="L317" s="64"/>
      <c r="M317" s="64" t="s">
        <v>2626</v>
      </c>
      <c r="N317" s="64" t="s">
        <v>263</v>
      </c>
      <c r="O317" s="64" t="s">
        <v>2627</v>
      </c>
      <c r="P317" s="64">
        <v>388.0</v>
      </c>
      <c r="Q317" s="64"/>
      <c r="R317" s="64"/>
      <c r="S317" s="64" t="s">
        <v>2628</v>
      </c>
      <c r="T317" s="104" t="s">
        <v>2629</v>
      </c>
      <c r="U317" s="104" t="s">
        <v>174</v>
      </c>
      <c r="V317" s="110" t="s">
        <v>2630</v>
      </c>
      <c r="W317" s="104" t="s">
        <v>174</v>
      </c>
      <c r="X317" s="64">
        <v>50.0</v>
      </c>
      <c r="Y317" s="64">
        <v>67.0</v>
      </c>
      <c r="Z317" s="64">
        <f t="shared" si="347"/>
        <v>17</v>
      </c>
      <c r="AA317" s="72">
        <f t="shared" si="381"/>
        <v>0.34</v>
      </c>
      <c r="AB317" s="64">
        <v>97.0</v>
      </c>
      <c r="AC317" s="64">
        <v>99.0</v>
      </c>
      <c r="AD317" s="64">
        <f t="shared" si="349"/>
        <v>2</v>
      </c>
      <c r="AE317" s="72">
        <f t="shared" si="360"/>
        <v>0.0206185567</v>
      </c>
      <c r="AF317" s="64">
        <v>99.0</v>
      </c>
      <c r="AG317" s="64">
        <v>100.0</v>
      </c>
      <c r="AH317" s="64">
        <f t="shared" si="376"/>
        <v>1</v>
      </c>
      <c r="AI317" s="72">
        <f t="shared" si="377"/>
        <v>0.0101010101</v>
      </c>
      <c r="AJ317" s="64">
        <v>38.0</v>
      </c>
      <c r="AK317" s="64">
        <v>57.0</v>
      </c>
      <c r="AL317" s="64">
        <f t="shared" si="353"/>
        <v>19</v>
      </c>
      <c r="AM317" s="72">
        <f t="shared" si="354"/>
        <v>0.5</v>
      </c>
      <c r="AN317" s="64">
        <v>56.0</v>
      </c>
      <c r="AO317" s="64">
        <v>78.0</v>
      </c>
      <c r="AP317" s="64">
        <f t="shared" si="378"/>
        <v>22</v>
      </c>
      <c r="AQ317" s="72">
        <f t="shared" si="379"/>
        <v>0.3928571429</v>
      </c>
      <c r="AR317" s="64">
        <v>53.0</v>
      </c>
      <c r="AS317" s="64">
        <v>77.0</v>
      </c>
      <c r="AT317" s="64">
        <f t="shared" si="357"/>
        <v>24</v>
      </c>
      <c r="AU317" s="72">
        <f t="shared" si="358"/>
        <v>0.4528301887</v>
      </c>
      <c r="AV317" s="64"/>
      <c r="AW317" s="64"/>
      <c r="AX317" s="64"/>
      <c r="AY317" s="64"/>
      <c r="AZ317" s="64"/>
      <c r="BA317" s="64"/>
      <c r="BB317" s="64"/>
      <c r="BC317" s="64"/>
      <c r="BD317" s="64"/>
      <c r="BE317" s="64">
        <v>1.51</v>
      </c>
      <c r="BF317" s="108">
        <v>0.92</v>
      </c>
      <c r="BG317" s="64">
        <v>4.76</v>
      </c>
      <c r="BH317" s="64">
        <v>2.33</v>
      </c>
      <c r="BI317" s="108">
        <v>0.83</v>
      </c>
      <c r="BJ317" s="64">
        <v>2.83</v>
      </c>
      <c r="BK317" s="109">
        <f>(BL317*100)/(100+29)</f>
        <v>1.829457364</v>
      </c>
      <c r="BL317" s="64">
        <v>2.36</v>
      </c>
      <c r="BM317" s="108">
        <v>0.29</v>
      </c>
      <c r="BN317" s="64">
        <f t="shared" si="380"/>
        <v>915.68</v>
      </c>
      <c r="BO317" s="64"/>
      <c r="BP317" s="64"/>
      <c r="BQ317" s="64"/>
      <c r="BR317" s="64"/>
      <c r="BS317" s="64" t="s">
        <v>268</v>
      </c>
      <c r="BT317" s="64">
        <v>1.0</v>
      </c>
      <c r="BU317" s="64">
        <v>2.0</v>
      </c>
      <c r="BV317" s="64" t="s">
        <v>253</v>
      </c>
      <c r="BW317" s="65"/>
      <c r="BX317" s="64"/>
      <c r="BY317" s="64" t="s">
        <v>269</v>
      </c>
      <c r="BZ317" s="66" t="s">
        <v>1131</v>
      </c>
      <c r="CA317" s="66" t="s">
        <v>1132</v>
      </c>
      <c r="CB317" s="64" t="s">
        <v>271</v>
      </c>
      <c r="CC317" s="66" t="s">
        <v>255</v>
      </c>
    </row>
    <row r="318" ht="15.75" customHeight="1">
      <c r="A318" s="85">
        <v>2023.0</v>
      </c>
      <c r="B318" s="64" t="s">
        <v>911</v>
      </c>
      <c r="C318" s="64" t="s">
        <v>912</v>
      </c>
      <c r="D318" s="70" t="s">
        <v>258</v>
      </c>
      <c r="E318" s="64" t="s">
        <v>951</v>
      </c>
      <c r="F318" s="64" t="s">
        <v>259</v>
      </c>
      <c r="G318" s="64" t="s">
        <v>2447</v>
      </c>
      <c r="H318" s="64" t="s">
        <v>2448</v>
      </c>
      <c r="I318" s="64" t="s">
        <v>2448</v>
      </c>
      <c r="J318" s="64" t="s">
        <v>2631</v>
      </c>
      <c r="K318" s="64" t="s">
        <v>246</v>
      </c>
      <c r="L318" s="64"/>
      <c r="M318" s="64" t="s">
        <v>2632</v>
      </c>
      <c r="N318" s="64" t="s">
        <v>263</v>
      </c>
      <c r="O318" s="64" t="s">
        <v>405</v>
      </c>
      <c r="P318" s="64">
        <v>34.0</v>
      </c>
      <c r="Q318" s="64"/>
      <c r="R318" s="64"/>
      <c r="S318" s="64" t="s">
        <v>2633</v>
      </c>
      <c r="T318" s="76" t="s">
        <v>2453</v>
      </c>
      <c r="U318" s="104" t="s">
        <v>174</v>
      </c>
      <c r="V318" s="110" t="s">
        <v>2453</v>
      </c>
      <c r="W318" s="104" t="s">
        <v>174</v>
      </c>
      <c r="X318" s="64"/>
      <c r="Y318" s="64"/>
      <c r="Z318" s="64"/>
      <c r="AA318" s="72"/>
      <c r="AB318" s="64"/>
      <c r="AC318" s="64"/>
      <c r="AD318" s="64"/>
      <c r="AE318" s="72"/>
      <c r="AF318" s="64"/>
      <c r="AG318" s="64"/>
      <c r="AH318" s="64"/>
      <c r="AI318" s="72"/>
      <c r="AJ318" s="64"/>
      <c r="AK318" s="64"/>
      <c r="AL318" s="64"/>
      <c r="AM318" s="72"/>
      <c r="AN318" s="64"/>
      <c r="AO318" s="64"/>
      <c r="AP318" s="64"/>
      <c r="AQ318" s="72"/>
      <c r="AR318" s="64"/>
      <c r="AS318" s="64"/>
      <c r="AT318" s="64"/>
      <c r="AU318" s="72"/>
      <c r="AV318" s="64"/>
      <c r="AW318" s="64"/>
      <c r="AX318" s="64"/>
      <c r="AY318" s="64"/>
      <c r="AZ318" s="64"/>
      <c r="BA318" s="64"/>
      <c r="BB318" s="64"/>
      <c r="BC318" s="64"/>
      <c r="BD318" s="64"/>
      <c r="BE318" s="64">
        <v>1.41</v>
      </c>
      <c r="BF318" s="108">
        <v>0.94</v>
      </c>
      <c r="BG318" s="64">
        <v>5.01</v>
      </c>
      <c r="BH318" s="64">
        <v>2.04</v>
      </c>
      <c r="BI318" s="108">
        <v>0.85</v>
      </c>
      <c r="BJ318" s="64">
        <v>3.13</v>
      </c>
      <c r="BK318" s="109">
        <f>(BL318*100)/(100+22)</f>
        <v>1.803278689</v>
      </c>
      <c r="BL318" s="64">
        <v>2.2</v>
      </c>
      <c r="BM318" s="108">
        <v>0.53</v>
      </c>
      <c r="BN318" s="64">
        <f t="shared" si="380"/>
        <v>74.8</v>
      </c>
      <c r="BO318" s="64"/>
      <c r="BP318" s="64"/>
      <c r="BQ318" s="64"/>
      <c r="BR318" s="64"/>
      <c r="BS318" s="64" t="s">
        <v>268</v>
      </c>
      <c r="BT318" s="64">
        <v>1.0</v>
      </c>
      <c r="BU318" s="64">
        <v>2.0</v>
      </c>
      <c r="BV318" s="64" t="s">
        <v>253</v>
      </c>
      <c r="BW318" s="65"/>
      <c r="BX318" s="64"/>
      <c r="BY318" s="64" t="s">
        <v>254</v>
      </c>
      <c r="BZ318" s="64" t="s">
        <v>254</v>
      </c>
      <c r="CA318" s="66" t="s">
        <v>254</v>
      </c>
      <c r="CB318" s="66" t="s">
        <v>254</v>
      </c>
      <c r="CC318" s="66" t="s">
        <v>255</v>
      </c>
    </row>
    <row r="319" ht="15.75" customHeight="1">
      <c r="A319" s="85">
        <v>2023.0</v>
      </c>
      <c r="B319" s="64" t="s">
        <v>503</v>
      </c>
      <c r="C319" s="64" t="s">
        <v>592</v>
      </c>
      <c r="D319" s="64"/>
      <c r="E319" s="64" t="s">
        <v>593</v>
      </c>
      <c r="F319" s="64" t="s">
        <v>2006</v>
      </c>
      <c r="G319" s="64" t="s">
        <v>2007</v>
      </c>
      <c r="H319" s="64" t="s">
        <v>2055</v>
      </c>
      <c r="I319" s="64" t="s">
        <v>2634</v>
      </c>
      <c r="J319" s="64" t="s">
        <v>2635</v>
      </c>
      <c r="K319" s="64" t="s">
        <v>332</v>
      </c>
      <c r="L319" s="64" t="s">
        <v>2481</v>
      </c>
      <c r="M319" s="64" t="s">
        <v>2636</v>
      </c>
      <c r="N319" s="64" t="s">
        <v>2011</v>
      </c>
      <c r="O319" s="64" t="s">
        <v>425</v>
      </c>
      <c r="P319" s="64">
        <v>27.0</v>
      </c>
      <c r="Q319" s="64"/>
      <c r="R319" s="64"/>
      <c r="S319" s="64" t="s">
        <v>2637</v>
      </c>
      <c r="T319" s="90" t="s">
        <v>2638</v>
      </c>
      <c r="U319" s="90" t="s">
        <v>174</v>
      </c>
      <c r="V319" s="113" t="s">
        <v>2639</v>
      </c>
      <c r="W319" s="90" t="s">
        <v>174</v>
      </c>
      <c r="X319" s="64">
        <v>57.0</v>
      </c>
      <c r="Y319" s="64">
        <v>60.0</v>
      </c>
      <c r="Z319" s="64">
        <f t="shared" ref="Z319:Z413" si="382">Y319-X319</f>
        <v>3</v>
      </c>
      <c r="AA319" s="72">
        <f t="shared" ref="AA319:AA413" si="383">(Y319-X319)/X319</f>
        <v>0.05263157895</v>
      </c>
      <c r="AB319" s="64">
        <v>99.0</v>
      </c>
      <c r="AC319" s="64">
        <v>100.0</v>
      </c>
      <c r="AD319" s="64">
        <f t="shared" ref="AD319:AD413" si="384">AC319-AB319</f>
        <v>1</v>
      </c>
      <c r="AE319" s="72">
        <f t="shared" ref="AE319:AE413" si="385">(AC319-AB319)/AB319</f>
        <v>0.0101010101</v>
      </c>
      <c r="AF319" s="64">
        <v>100.0</v>
      </c>
      <c r="AG319" s="64">
        <v>100.0</v>
      </c>
      <c r="AH319" s="64">
        <f t="shared" ref="AH319:AH413" si="386">AG319-AF319</f>
        <v>0</v>
      </c>
      <c r="AI319" s="72">
        <f t="shared" ref="AI319:AI413" si="387">(AG319-AF319)/AF319</f>
        <v>0</v>
      </c>
      <c r="AJ319" s="64">
        <v>46.0</v>
      </c>
      <c r="AK319" s="64">
        <v>56.0</v>
      </c>
      <c r="AL319" s="64">
        <f t="shared" ref="AL319:AL413" si="388">AK319-AJ319</f>
        <v>10</v>
      </c>
      <c r="AM319" s="72">
        <f t="shared" ref="AM319:AM413" si="389">(AK319-AJ319)/AJ319</f>
        <v>0.2173913043</v>
      </c>
      <c r="AN319" s="64">
        <v>86.0</v>
      </c>
      <c r="AO319" s="64">
        <v>91.0</v>
      </c>
      <c r="AP319" s="64">
        <f t="shared" ref="AP319:AP374" si="390">AO319-AN319</f>
        <v>5</v>
      </c>
      <c r="AQ319" s="72">
        <f t="shared" ref="AQ319:AQ374" si="391">(AO319-AN319)/AN319</f>
        <v>0.05813953488</v>
      </c>
      <c r="AR319" s="64">
        <v>85.0</v>
      </c>
      <c r="AS319" s="64">
        <v>90.0</v>
      </c>
      <c r="AT319" s="64">
        <f t="shared" ref="AT319:AT413" si="392">AS319-AR319</f>
        <v>5</v>
      </c>
      <c r="AU319" s="72">
        <f t="shared" ref="AU319:AU413" si="393">(AS319-AR319)/AR319</f>
        <v>0.05882352941</v>
      </c>
      <c r="AV319" s="64"/>
      <c r="AW319" s="64"/>
      <c r="AX319" s="64"/>
      <c r="AY319" s="64"/>
      <c r="AZ319" s="64"/>
      <c r="BA319" s="64"/>
      <c r="BB319" s="64"/>
      <c r="BC319" s="64"/>
      <c r="BD319" s="64"/>
      <c r="BE319" s="64">
        <v>2.09</v>
      </c>
      <c r="BF319" s="108">
        <v>0.93</v>
      </c>
      <c r="BG319" s="64">
        <v>6.79</v>
      </c>
      <c r="BH319" s="64">
        <v>2.75</v>
      </c>
      <c r="BI319" s="108">
        <v>0.86</v>
      </c>
      <c r="BJ319" s="64">
        <v>3.47</v>
      </c>
      <c r="BK319" s="109">
        <f>(BL319*100)/(100+15)</f>
        <v>4.12173913</v>
      </c>
      <c r="BL319" s="64">
        <v>4.74</v>
      </c>
      <c r="BM319" s="108">
        <v>0.15</v>
      </c>
      <c r="BN319" s="64">
        <f t="shared" si="380"/>
        <v>127.98</v>
      </c>
      <c r="BO319" s="64"/>
      <c r="BP319" s="64"/>
      <c r="BQ319" s="64"/>
      <c r="BR319" s="64"/>
      <c r="BS319" s="64" t="s">
        <v>252</v>
      </c>
      <c r="BT319" s="64">
        <v>1.0</v>
      </c>
      <c r="BU319" s="64">
        <v>1.0</v>
      </c>
      <c r="BV319" s="64" t="s">
        <v>1787</v>
      </c>
      <c r="BW319" s="65"/>
      <c r="BX319" s="64"/>
      <c r="BY319" s="64" t="s">
        <v>269</v>
      </c>
      <c r="BZ319" s="66" t="s">
        <v>2640</v>
      </c>
      <c r="CA319" s="66" t="s">
        <v>2641</v>
      </c>
      <c r="CB319" s="64" t="s">
        <v>271</v>
      </c>
      <c r="CC319" s="66" t="s">
        <v>255</v>
      </c>
    </row>
    <row r="320" ht="15.75" customHeight="1">
      <c r="A320" s="85">
        <v>2023.0</v>
      </c>
      <c r="B320" s="64" t="s">
        <v>2216</v>
      </c>
      <c r="C320" s="64" t="s">
        <v>2642</v>
      </c>
      <c r="D320" s="64"/>
      <c r="E320" s="64" t="s">
        <v>2642</v>
      </c>
      <c r="F320" s="64" t="s">
        <v>2643</v>
      </c>
      <c r="G320" s="64" t="s">
        <v>2644</v>
      </c>
      <c r="H320" s="64" t="s">
        <v>2645</v>
      </c>
      <c r="I320" s="64" t="s">
        <v>2644</v>
      </c>
      <c r="J320" s="64" t="s">
        <v>2646</v>
      </c>
      <c r="K320" s="64" t="s">
        <v>246</v>
      </c>
      <c r="L320" s="64"/>
      <c r="M320" s="64" t="s">
        <v>2647</v>
      </c>
      <c r="N320" s="64" t="s">
        <v>495</v>
      </c>
      <c r="O320" s="64" t="s">
        <v>425</v>
      </c>
      <c r="P320" s="64">
        <v>26.0</v>
      </c>
      <c r="Q320" s="64"/>
      <c r="R320" s="64"/>
      <c r="S320" s="64" t="s">
        <v>884</v>
      </c>
      <c r="T320" s="90" t="s">
        <v>2648</v>
      </c>
      <c r="U320" s="90" t="s">
        <v>174</v>
      </c>
      <c r="V320" s="113" t="s">
        <v>2649</v>
      </c>
      <c r="W320" s="90" t="s">
        <v>174</v>
      </c>
      <c r="X320" s="64">
        <v>62.0</v>
      </c>
      <c r="Y320" s="64">
        <v>83.0</v>
      </c>
      <c r="Z320" s="64">
        <f t="shared" si="382"/>
        <v>21</v>
      </c>
      <c r="AA320" s="72">
        <f t="shared" si="383"/>
        <v>0.3387096774</v>
      </c>
      <c r="AB320" s="64">
        <v>85.0</v>
      </c>
      <c r="AC320" s="64">
        <v>92.0</v>
      </c>
      <c r="AD320" s="64">
        <f t="shared" si="384"/>
        <v>7</v>
      </c>
      <c r="AE320" s="72">
        <f t="shared" si="385"/>
        <v>0.08235294118</v>
      </c>
      <c r="AF320" s="64">
        <v>97.0</v>
      </c>
      <c r="AG320" s="64">
        <v>99.0</v>
      </c>
      <c r="AH320" s="64">
        <f t="shared" si="386"/>
        <v>2</v>
      </c>
      <c r="AI320" s="72">
        <f t="shared" si="387"/>
        <v>0.0206185567</v>
      </c>
      <c r="AJ320" s="64">
        <v>55.0</v>
      </c>
      <c r="AK320" s="64">
        <v>74.0</v>
      </c>
      <c r="AL320" s="64">
        <f t="shared" si="388"/>
        <v>19</v>
      </c>
      <c r="AM320" s="72">
        <f t="shared" si="389"/>
        <v>0.3454545455</v>
      </c>
      <c r="AN320" s="64">
        <v>86.0</v>
      </c>
      <c r="AO320" s="64">
        <v>89.0</v>
      </c>
      <c r="AP320" s="64">
        <f t="shared" si="390"/>
        <v>3</v>
      </c>
      <c r="AQ320" s="72">
        <f t="shared" si="391"/>
        <v>0.03488372093</v>
      </c>
      <c r="AR320" s="64">
        <v>87.0</v>
      </c>
      <c r="AS320" s="64">
        <v>92.0</v>
      </c>
      <c r="AT320" s="64">
        <f t="shared" si="392"/>
        <v>5</v>
      </c>
      <c r="AU320" s="72">
        <f t="shared" si="393"/>
        <v>0.05747126437</v>
      </c>
      <c r="AV320" s="64"/>
      <c r="AW320" s="64"/>
      <c r="AX320" s="64"/>
      <c r="AY320" s="64"/>
      <c r="AZ320" s="64"/>
      <c r="BA320" s="64"/>
      <c r="BB320" s="64"/>
      <c r="BC320" s="64"/>
      <c r="BD320" s="64"/>
      <c r="BE320" s="64">
        <v>1.55</v>
      </c>
      <c r="BF320" s="108">
        <v>0.92</v>
      </c>
      <c r="BG320" s="64">
        <v>4.94</v>
      </c>
      <c r="BH320" s="64">
        <v>2.22</v>
      </c>
      <c r="BI320" s="108">
        <v>0.83</v>
      </c>
      <c r="BJ320" s="64">
        <v>2.8</v>
      </c>
      <c r="BK320" s="109">
        <f>(BL320*100)/(100+22)</f>
        <v>1.573770492</v>
      </c>
      <c r="BL320" s="64">
        <v>1.92</v>
      </c>
      <c r="BM320" s="108">
        <v>0.22</v>
      </c>
      <c r="BN320" s="64">
        <f t="shared" si="380"/>
        <v>49.92</v>
      </c>
      <c r="BO320" s="64"/>
      <c r="BP320" s="64"/>
      <c r="BQ320" s="64"/>
      <c r="BR320" s="64"/>
      <c r="BS320" s="64" t="s">
        <v>268</v>
      </c>
      <c r="BT320" s="64">
        <v>1.0</v>
      </c>
      <c r="BU320" s="64">
        <v>3.0</v>
      </c>
      <c r="BV320" s="64" t="s">
        <v>253</v>
      </c>
      <c r="BW320" s="65"/>
      <c r="BX320" s="64"/>
      <c r="BY320" s="64" t="s">
        <v>269</v>
      </c>
      <c r="BZ320" s="66" t="s">
        <v>2650</v>
      </c>
      <c r="CA320" s="66" t="s">
        <v>2651</v>
      </c>
      <c r="CB320" s="64" t="s">
        <v>271</v>
      </c>
      <c r="CC320" s="66" t="s">
        <v>255</v>
      </c>
    </row>
    <row r="321" ht="15.75" customHeight="1">
      <c r="A321" s="85">
        <v>2023.0</v>
      </c>
      <c r="B321" s="64" t="s">
        <v>239</v>
      </c>
      <c r="C321" s="64" t="s">
        <v>272</v>
      </c>
      <c r="D321" s="64"/>
      <c r="E321" s="64" t="s">
        <v>2652</v>
      </c>
      <c r="F321" s="64" t="s">
        <v>242</v>
      </c>
      <c r="G321" s="64" t="s">
        <v>2653</v>
      </c>
      <c r="H321" s="64" t="s">
        <v>2654</v>
      </c>
      <c r="I321" s="64" t="s">
        <v>273</v>
      </c>
      <c r="J321" s="64" t="s">
        <v>2655</v>
      </c>
      <c r="K321" s="64" t="s">
        <v>246</v>
      </c>
      <c r="L321" s="64"/>
      <c r="M321" s="64" t="s">
        <v>2656</v>
      </c>
      <c r="N321" s="64" t="s">
        <v>2657</v>
      </c>
      <c r="O321" s="64" t="s">
        <v>425</v>
      </c>
      <c r="P321" s="64">
        <v>15.0</v>
      </c>
      <c r="Q321" s="64"/>
      <c r="R321" s="64"/>
      <c r="S321" s="64" t="s">
        <v>2658</v>
      </c>
      <c r="T321" s="90" t="s">
        <v>2659</v>
      </c>
      <c r="U321" s="90" t="s">
        <v>174</v>
      </c>
      <c r="V321" s="113" t="s">
        <v>2660</v>
      </c>
      <c r="W321" s="90" t="s">
        <v>174</v>
      </c>
      <c r="X321" s="64">
        <v>49.0</v>
      </c>
      <c r="Y321" s="64">
        <v>71.0</v>
      </c>
      <c r="Z321" s="64">
        <f t="shared" si="382"/>
        <v>22</v>
      </c>
      <c r="AA321" s="72">
        <f t="shared" si="383"/>
        <v>0.4489795918</v>
      </c>
      <c r="AB321" s="64">
        <v>68.0</v>
      </c>
      <c r="AC321" s="64">
        <v>97.0</v>
      </c>
      <c r="AD321" s="64">
        <f t="shared" si="384"/>
        <v>29</v>
      </c>
      <c r="AE321" s="72">
        <f t="shared" si="385"/>
        <v>0.4264705882</v>
      </c>
      <c r="AF321" s="64">
        <v>96.0</v>
      </c>
      <c r="AG321" s="64">
        <v>100.0</v>
      </c>
      <c r="AH321" s="64">
        <f t="shared" si="386"/>
        <v>4</v>
      </c>
      <c r="AI321" s="72">
        <f t="shared" si="387"/>
        <v>0.04166666667</v>
      </c>
      <c r="AJ321" s="64">
        <v>12.0</v>
      </c>
      <c r="AK321" s="64">
        <v>28.0</v>
      </c>
      <c r="AL321" s="64">
        <f t="shared" si="388"/>
        <v>16</v>
      </c>
      <c r="AM321" s="72">
        <f t="shared" si="389"/>
        <v>1.333333333</v>
      </c>
      <c r="AN321" s="64">
        <v>33.0</v>
      </c>
      <c r="AO321" s="64">
        <v>34.0</v>
      </c>
      <c r="AP321" s="64">
        <f t="shared" si="390"/>
        <v>1</v>
      </c>
      <c r="AQ321" s="72">
        <f t="shared" si="391"/>
        <v>0.0303030303</v>
      </c>
      <c r="AR321" s="64">
        <v>33.0</v>
      </c>
      <c r="AS321" s="64">
        <v>38.0</v>
      </c>
      <c r="AT321" s="64">
        <f t="shared" si="392"/>
        <v>5</v>
      </c>
      <c r="AU321" s="72">
        <f t="shared" si="393"/>
        <v>0.1515151515</v>
      </c>
      <c r="AV321" s="64"/>
      <c r="AW321" s="64"/>
      <c r="AX321" s="64"/>
      <c r="AY321" s="64"/>
      <c r="AZ321" s="64"/>
      <c r="BA321" s="64"/>
      <c r="BB321" s="64"/>
      <c r="BC321" s="64"/>
      <c r="BD321" s="64"/>
      <c r="BE321" s="64">
        <v>0.79</v>
      </c>
      <c r="BF321" s="108">
        <v>0.92</v>
      </c>
      <c r="BG321" s="64">
        <v>4.9</v>
      </c>
      <c r="BH321" s="64">
        <v>2.23</v>
      </c>
      <c r="BI321" s="108">
        <v>0.84</v>
      </c>
      <c r="BJ321" s="64">
        <v>2.97</v>
      </c>
      <c r="BK321" s="109">
        <f>(BL321*100)/(100+49)</f>
        <v>2.416107383</v>
      </c>
      <c r="BL321" s="64">
        <v>3.6</v>
      </c>
      <c r="BM321" s="108">
        <v>0.49</v>
      </c>
      <c r="BN321" s="64">
        <f t="shared" si="380"/>
        <v>54</v>
      </c>
      <c r="BO321" s="64"/>
      <c r="BP321" s="64"/>
      <c r="BQ321" s="64"/>
      <c r="BR321" s="64"/>
      <c r="BS321" s="64" t="s">
        <v>281</v>
      </c>
      <c r="BT321" s="64">
        <v>1.0</v>
      </c>
      <c r="BU321" s="64">
        <v>3.0</v>
      </c>
      <c r="BV321" s="64" t="s">
        <v>253</v>
      </c>
      <c r="BW321" s="65"/>
      <c r="BX321" s="64"/>
      <c r="BY321" s="64" t="s">
        <v>269</v>
      </c>
      <c r="BZ321" s="66" t="s">
        <v>2661</v>
      </c>
      <c r="CA321" s="66" t="s">
        <v>2662</v>
      </c>
      <c r="CB321" s="64" t="s">
        <v>271</v>
      </c>
      <c r="CC321" s="66" t="s">
        <v>255</v>
      </c>
    </row>
    <row r="322" ht="15.75" customHeight="1">
      <c r="A322" s="85">
        <v>2023.0</v>
      </c>
      <c r="B322" s="64" t="s">
        <v>1560</v>
      </c>
      <c r="C322" s="64" t="s">
        <v>1561</v>
      </c>
      <c r="D322" s="64"/>
      <c r="E322" s="64" t="s">
        <v>1562</v>
      </c>
      <c r="F322" s="64" t="s">
        <v>2663</v>
      </c>
      <c r="G322" s="64" t="s">
        <v>2664</v>
      </c>
      <c r="H322" s="64" t="s">
        <v>2665</v>
      </c>
      <c r="I322" s="64" t="s">
        <v>2665</v>
      </c>
      <c r="J322" s="64" t="s">
        <v>2666</v>
      </c>
      <c r="K322" s="64" t="s">
        <v>246</v>
      </c>
      <c r="L322" s="64"/>
      <c r="M322" s="64" t="s">
        <v>2667</v>
      </c>
      <c r="N322" s="64" t="s">
        <v>2668</v>
      </c>
      <c r="O322" s="64" t="s">
        <v>2669</v>
      </c>
      <c r="P322" s="64">
        <v>20.0</v>
      </c>
      <c r="Q322" s="64"/>
      <c r="R322" s="64"/>
      <c r="S322" s="64" t="s">
        <v>2637</v>
      </c>
      <c r="T322" s="90" t="s">
        <v>2670</v>
      </c>
      <c r="U322" s="90" t="s">
        <v>174</v>
      </c>
      <c r="V322" s="113" t="s">
        <v>2671</v>
      </c>
      <c r="W322" s="90" t="s">
        <v>174</v>
      </c>
      <c r="X322" s="64">
        <v>29.0</v>
      </c>
      <c r="Y322" s="64">
        <v>35.0</v>
      </c>
      <c r="Z322" s="64">
        <f t="shared" si="382"/>
        <v>6</v>
      </c>
      <c r="AA322" s="72">
        <f t="shared" si="383"/>
        <v>0.2068965517</v>
      </c>
      <c r="AB322" s="64">
        <v>58.0</v>
      </c>
      <c r="AC322" s="64">
        <v>70.0</v>
      </c>
      <c r="AD322" s="64">
        <f t="shared" si="384"/>
        <v>12</v>
      </c>
      <c r="AE322" s="72">
        <f t="shared" si="385"/>
        <v>0.2068965517</v>
      </c>
      <c r="AF322" s="64">
        <v>83.0</v>
      </c>
      <c r="AG322" s="64">
        <v>89.0</v>
      </c>
      <c r="AH322" s="64">
        <f t="shared" si="386"/>
        <v>6</v>
      </c>
      <c r="AI322" s="72">
        <f t="shared" si="387"/>
        <v>0.07228915663</v>
      </c>
      <c r="AJ322" s="64">
        <v>17.0</v>
      </c>
      <c r="AK322" s="64">
        <v>37.0</v>
      </c>
      <c r="AL322" s="64">
        <f t="shared" si="388"/>
        <v>20</v>
      </c>
      <c r="AM322" s="72">
        <f t="shared" si="389"/>
        <v>1.176470588</v>
      </c>
      <c r="AN322" s="64">
        <v>73.0</v>
      </c>
      <c r="AO322" s="64">
        <v>84.0</v>
      </c>
      <c r="AP322" s="64">
        <f t="shared" si="390"/>
        <v>11</v>
      </c>
      <c r="AQ322" s="72">
        <f t="shared" si="391"/>
        <v>0.1506849315</v>
      </c>
      <c r="AR322" s="64">
        <v>70.0</v>
      </c>
      <c r="AS322" s="64">
        <v>80.0</v>
      </c>
      <c r="AT322" s="64">
        <f t="shared" si="392"/>
        <v>10</v>
      </c>
      <c r="AU322" s="72">
        <f t="shared" si="393"/>
        <v>0.1428571429</v>
      </c>
      <c r="AV322" s="64"/>
      <c r="AW322" s="64"/>
      <c r="AX322" s="64"/>
      <c r="AY322" s="64"/>
      <c r="AZ322" s="64"/>
      <c r="BA322" s="64"/>
      <c r="BB322" s="64"/>
      <c r="BC322" s="64"/>
      <c r="BD322" s="64"/>
      <c r="BE322" s="64">
        <v>1.86</v>
      </c>
      <c r="BF322" s="108">
        <v>0.92</v>
      </c>
      <c r="BG322" s="64">
        <v>4.92</v>
      </c>
      <c r="BH322" s="64">
        <v>2.39</v>
      </c>
      <c r="BI322" s="108">
        <v>0.83</v>
      </c>
      <c r="BJ322" s="64">
        <v>2.81</v>
      </c>
      <c r="BK322" s="109">
        <f t="shared" ref="BK322:BK323" si="394">(BL322*100)/(100+34)</f>
        <v>2.246268657</v>
      </c>
      <c r="BL322" s="64">
        <v>3.01</v>
      </c>
      <c r="BM322" s="108">
        <v>0.34</v>
      </c>
      <c r="BN322" s="64">
        <f t="shared" si="380"/>
        <v>60.2</v>
      </c>
      <c r="BO322" s="64"/>
      <c r="BP322" s="64"/>
      <c r="BQ322" s="64"/>
      <c r="BR322" s="64"/>
      <c r="BS322" s="64" t="s">
        <v>760</v>
      </c>
      <c r="BT322" s="64">
        <v>1.0</v>
      </c>
      <c r="BU322" s="64">
        <v>3.0</v>
      </c>
      <c r="BV322" s="64" t="s">
        <v>253</v>
      </c>
      <c r="BW322" s="65"/>
      <c r="BX322" s="64"/>
      <c r="BY322" s="64" t="s">
        <v>269</v>
      </c>
      <c r="BZ322" s="66" t="s">
        <v>2672</v>
      </c>
      <c r="CA322" s="66" t="s">
        <v>2673</v>
      </c>
      <c r="CB322" s="64" t="s">
        <v>271</v>
      </c>
      <c r="CC322" s="66" t="s">
        <v>255</v>
      </c>
    </row>
    <row r="323" ht="15.75" customHeight="1">
      <c r="A323" s="85">
        <v>2023.0</v>
      </c>
      <c r="B323" s="64" t="s">
        <v>715</v>
      </c>
      <c r="C323" s="64" t="s">
        <v>1213</v>
      </c>
      <c r="D323" s="64"/>
      <c r="E323" s="64" t="s">
        <v>1214</v>
      </c>
      <c r="F323" s="64" t="s">
        <v>1215</v>
      </c>
      <c r="G323" s="64" t="s">
        <v>1216</v>
      </c>
      <c r="H323" s="64" t="s">
        <v>1217</v>
      </c>
      <c r="I323" s="64" t="s">
        <v>1217</v>
      </c>
      <c r="J323" s="64" t="s">
        <v>2614</v>
      </c>
      <c r="K323" s="64" t="s">
        <v>246</v>
      </c>
      <c r="L323" s="64"/>
      <c r="M323" s="64" t="s">
        <v>2674</v>
      </c>
      <c r="N323" s="64" t="s">
        <v>2675</v>
      </c>
      <c r="O323" s="64" t="s">
        <v>2676</v>
      </c>
      <c r="P323" s="64">
        <v>134.0</v>
      </c>
      <c r="Q323" s="64"/>
      <c r="R323" s="64"/>
      <c r="S323" s="64" t="s">
        <v>2677</v>
      </c>
      <c r="T323" s="90" t="s">
        <v>2678</v>
      </c>
      <c r="U323" s="90" t="s">
        <v>174</v>
      </c>
      <c r="V323" s="113" t="s">
        <v>2619</v>
      </c>
      <c r="W323" s="90" t="s">
        <v>174</v>
      </c>
      <c r="X323" s="64">
        <v>14.0</v>
      </c>
      <c r="Y323" s="64">
        <v>32.0</v>
      </c>
      <c r="Z323" s="64">
        <f t="shared" si="382"/>
        <v>18</v>
      </c>
      <c r="AA323" s="72">
        <f t="shared" si="383"/>
        <v>1.285714286</v>
      </c>
      <c r="AB323" s="64">
        <v>62.0</v>
      </c>
      <c r="AC323" s="64">
        <v>82.0</v>
      </c>
      <c r="AD323" s="64">
        <f t="shared" si="384"/>
        <v>20</v>
      </c>
      <c r="AE323" s="72">
        <f t="shared" si="385"/>
        <v>0.3225806452</v>
      </c>
      <c r="AF323" s="64">
        <v>88.0</v>
      </c>
      <c r="AG323" s="64">
        <v>97.0</v>
      </c>
      <c r="AH323" s="64">
        <f t="shared" si="386"/>
        <v>9</v>
      </c>
      <c r="AI323" s="72">
        <f t="shared" si="387"/>
        <v>0.1022727273</v>
      </c>
      <c r="AJ323" s="64">
        <v>31.0</v>
      </c>
      <c r="AK323" s="64">
        <v>44.0</v>
      </c>
      <c r="AL323" s="64">
        <f t="shared" si="388"/>
        <v>13</v>
      </c>
      <c r="AM323" s="72">
        <f t="shared" si="389"/>
        <v>0.4193548387</v>
      </c>
      <c r="AN323" s="64">
        <v>61.0</v>
      </c>
      <c r="AO323" s="64">
        <v>81.0</v>
      </c>
      <c r="AP323" s="64">
        <f t="shared" si="390"/>
        <v>20</v>
      </c>
      <c r="AQ323" s="72">
        <f t="shared" si="391"/>
        <v>0.3278688525</v>
      </c>
      <c r="AR323" s="64">
        <v>66.0</v>
      </c>
      <c r="AS323" s="64">
        <v>81.0</v>
      </c>
      <c r="AT323" s="64">
        <f t="shared" si="392"/>
        <v>15</v>
      </c>
      <c r="AU323" s="72">
        <f t="shared" si="393"/>
        <v>0.2272727273</v>
      </c>
      <c r="AV323" s="64"/>
      <c r="AW323" s="64"/>
      <c r="AX323" s="64"/>
      <c r="AY323" s="64"/>
      <c r="AZ323" s="64"/>
      <c r="BA323" s="64"/>
      <c r="BB323" s="64"/>
      <c r="BC323" s="64"/>
      <c r="BD323" s="64"/>
      <c r="BE323" s="64">
        <v>0.62</v>
      </c>
      <c r="BF323" s="108">
        <v>0.93</v>
      </c>
      <c r="BG323" s="64">
        <v>4.88</v>
      </c>
      <c r="BH323" s="64">
        <v>2.11</v>
      </c>
      <c r="BI323" s="108">
        <v>0.85</v>
      </c>
      <c r="BJ323" s="64">
        <v>3.2</v>
      </c>
      <c r="BK323" s="109">
        <f t="shared" si="394"/>
        <v>2.082089552</v>
      </c>
      <c r="BL323" s="64">
        <v>2.79</v>
      </c>
      <c r="BM323" s="108">
        <v>0.34</v>
      </c>
      <c r="BN323" s="64">
        <f t="shared" si="380"/>
        <v>373.86</v>
      </c>
      <c r="BO323" s="64"/>
      <c r="BP323" s="64"/>
      <c r="BQ323" s="64"/>
      <c r="BR323" s="64"/>
      <c r="BS323" s="64" t="s">
        <v>252</v>
      </c>
      <c r="BT323" s="64">
        <v>3.0</v>
      </c>
      <c r="BU323" s="64">
        <v>3.0</v>
      </c>
      <c r="BV323" s="64" t="s">
        <v>253</v>
      </c>
      <c r="BW323" s="65"/>
      <c r="BX323" s="64"/>
      <c r="BY323" s="64" t="s">
        <v>269</v>
      </c>
      <c r="BZ323" s="66" t="s">
        <v>2620</v>
      </c>
      <c r="CA323" s="66" t="s">
        <v>2621</v>
      </c>
      <c r="CB323" s="64" t="s">
        <v>271</v>
      </c>
      <c r="CC323" s="66" t="s">
        <v>255</v>
      </c>
    </row>
    <row r="324" ht="15.75" customHeight="1">
      <c r="A324" s="85">
        <v>2023.0</v>
      </c>
      <c r="B324" s="64" t="s">
        <v>911</v>
      </c>
      <c r="C324" s="64" t="s">
        <v>912</v>
      </c>
      <c r="D324" s="70" t="s">
        <v>913</v>
      </c>
      <c r="E324" s="64" t="s">
        <v>2679</v>
      </c>
      <c r="F324" s="64" t="s">
        <v>259</v>
      </c>
      <c r="G324" s="64" t="s">
        <v>2680</v>
      </c>
      <c r="H324" s="64" t="s">
        <v>2681</v>
      </c>
      <c r="I324" s="64" t="s">
        <v>2682</v>
      </c>
      <c r="J324" s="64" t="s">
        <v>2683</v>
      </c>
      <c r="K324" s="64" t="s">
        <v>246</v>
      </c>
      <c r="L324" s="64"/>
      <c r="M324" s="64" t="s">
        <v>2684</v>
      </c>
      <c r="N324" s="64" t="s">
        <v>263</v>
      </c>
      <c r="O324" s="64" t="s">
        <v>425</v>
      </c>
      <c r="P324" s="64">
        <v>35.0</v>
      </c>
      <c r="Q324" s="64"/>
      <c r="R324" s="64"/>
      <c r="S324" s="64" t="s">
        <v>2685</v>
      </c>
      <c r="T324" s="104" t="s">
        <v>2686</v>
      </c>
      <c r="U324" s="104" t="s">
        <v>174</v>
      </c>
      <c r="V324" s="110" t="s">
        <v>2687</v>
      </c>
      <c r="W324" s="104" t="s">
        <v>174</v>
      </c>
      <c r="X324" s="64">
        <v>29.0</v>
      </c>
      <c r="Y324" s="64">
        <v>64.0</v>
      </c>
      <c r="Z324" s="64">
        <f t="shared" si="382"/>
        <v>35</v>
      </c>
      <c r="AA324" s="72">
        <f t="shared" si="383"/>
        <v>1.206896552</v>
      </c>
      <c r="AB324" s="64">
        <v>80.0</v>
      </c>
      <c r="AC324" s="64">
        <v>90.0</v>
      </c>
      <c r="AD324" s="64">
        <f t="shared" si="384"/>
        <v>10</v>
      </c>
      <c r="AE324" s="72">
        <f t="shared" si="385"/>
        <v>0.125</v>
      </c>
      <c r="AF324" s="64">
        <v>85.0</v>
      </c>
      <c r="AG324" s="64">
        <v>100.0</v>
      </c>
      <c r="AH324" s="64">
        <f t="shared" si="386"/>
        <v>15</v>
      </c>
      <c r="AI324" s="72">
        <f t="shared" si="387"/>
        <v>0.1764705882</v>
      </c>
      <c r="AJ324" s="64">
        <v>18.0</v>
      </c>
      <c r="AK324" s="64">
        <v>47.0</v>
      </c>
      <c r="AL324" s="64">
        <f t="shared" si="388"/>
        <v>29</v>
      </c>
      <c r="AM324" s="72">
        <f t="shared" si="389"/>
        <v>1.611111111</v>
      </c>
      <c r="AN324" s="64">
        <v>32.0</v>
      </c>
      <c r="AO324" s="64">
        <v>63.0</v>
      </c>
      <c r="AP324" s="64">
        <f t="shared" si="390"/>
        <v>31</v>
      </c>
      <c r="AQ324" s="72">
        <f t="shared" si="391"/>
        <v>0.96875</v>
      </c>
      <c r="AR324" s="64">
        <v>32.0</v>
      </c>
      <c r="AS324" s="64">
        <v>60.0</v>
      </c>
      <c r="AT324" s="64">
        <f t="shared" si="392"/>
        <v>28</v>
      </c>
      <c r="AU324" s="72">
        <f t="shared" si="393"/>
        <v>0.875</v>
      </c>
      <c r="AV324" s="64"/>
      <c r="AW324" s="64"/>
      <c r="AX324" s="64"/>
      <c r="AY324" s="64"/>
      <c r="AZ324" s="64"/>
      <c r="BA324" s="64"/>
      <c r="BB324" s="64"/>
      <c r="BC324" s="64"/>
      <c r="BD324" s="64"/>
      <c r="BE324" s="64">
        <v>0.94</v>
      </c>
      <c r="BF324" s="108">
        <v>0.93</v>
      </c>
      <c r="BG324" s="64">
        <v>5.1</v>
      </c>
      <c r="BH324" s="64">
        <v>1.96</v>
      </c>
      <c r="BI324" s="108">
        <v>0.86</v>
      </c>
      <c r="BJ324" s="64">
        <v>3.03</v>
      </c>
      <c r="BK324" s="109">
        <f>(BL324*100)/(100+47)</f>
        <v>1.680272109</v>
      </c>
      <c r="BL324" s="64">
        <v>2.47</v>
      </c>
      <c r="BM324" s="108">
        <v>0.47</v>
      </c>
      <c r="BN324" s="64">
        <f t="shared" si="380"/>
        <v>86.45</v>
      </c>
      <c r="BO324" s="64"/>
      <c r="BP324" s="64"/>
      <c r="BQ324" s="64"/>
      <c r="BR324" s="64"/>
      <c r="BS324" s="64" t="s">
        <v>268</v>
      </c>
      <c r="BT324" s="64">
        <v>1.0</v>
      </c>
      <c r="BU324" s="64">
        <v>1.0</v>
      </c>
      <c r="BV324" s="64" t="s">
        <v>253</v>
      </c>
      <c r="BW324" s="65"/>
      <c r="BX324" s="64"/>
      <c r="BY324" s="64" t="s">
        <v>269</v>
      </c>
      <c r="BZ324" s="66" t="s">
        <v>2688</v>
      </c>
      <c r="CA324" s="66" t="s">
        <v>2689</v>
      </c>
      <c r="CB324" s="64" t="s">
        <v>271</v>
      </c>
      <c r="CC324" s="66" t="s">
        <v>255</v>
      </c>
    </row>
    <row r="325" ht="15.75" customHeight="1">
      <c r="A325" s="85">
        <v>2023.0</v>
      </c>
      <c r="B325" s="64" t="s">
        <v>911</v>
      </c>
      <c r="C325" s="64" t="s">
        <v>912</v>
      </c>
      <c r="D325" s="70" t="s">
        <v>913</v>
      </c>
      <c r="E325" s="64" t="s">
        <v>951</v>
      </c>
      <c r="F325" s="64" t="s">
        <v>259</v>
      </c>
      <c r="G325" s="64" t="s">
        <v>2690</v>
      </c>
      <c r="H325" s="64" t="s">
        <v>2690</v>
      </c>
      <c r="I325" s="64" t="s">
        <v>2691</v>
      </c>
      <c r="J325" s="64" t="s">
        <v>2692</v>
      </c>
      <c r="K325" s="64" t="s">
        <v>246</v>
      </c>
      <c r="L325" s="64"/>
      <c r="M325" s="64" t="s">
        <v>2693</v>
      </c>
      <c r="N325" s="64" t="s">
        <v>263</v>
      </c>
      <c r="O325" s="64" t="s">
        <v>425</v>
      </c>
      <c r="P325" s="64">
        <v>54.0</v>
      </c>
      <c r="Q325" s="64"/>
      <c r="R325" s="64"/>
      <c r="S325" s="64" t="s">
        <v>2694</v>
      </c>
      <c r="T325" s="76" t="s">
        <v>2695</v>
      </c>
      <c r="U325" s="104" t="s">
        <v>174</v>
      </c>
      <c r="V325" s="110" t="s">
        <v>2696</v>
      </c>
      <c r="W325" s="122" t="s">
        <v>174</v>
      </c>
      <c r="X325" s="64">
        <v>25.0</v>
      </c>
      <c r="Y325" s="64">
        <v>79.0</v>
      </c>
      <c r="Z325" s="64">
        <f t="shared" si="382"/>
        <v>54</v>
      </c>
      <c r="AA325" s="72">
        <f t="shared" si="383"/>
        <v>2.16</v>
      </c>
      <c r="AB325" s="64">
        <v>98.0</v>
      </c>
      <c r="AC325" s="64">
        <v>100.0</v>
      </c>
      <c r="AD325" s="64">
        <f t="shared" si="384"/>
        <v>2</v>
      </c>
      <c r="AE325" s="72">
        <f t="shared" si="385"/>
        <v>0.02040816327</v>
      </c>
      <c r="AF325" s="64">
        <v>99.0</v>
      </c>
      <c r="AG325" s="64">
        <v>100.0</v>
      </c>
      <c r="AH325" s="64">
        <f t="shared" si="386"/>
        <v>1</v>
      </c>
      <c r="AI325" s="72">
        <f t="shared" si="387"/>
        <v>0.0101010101</v>
      </c>
      <c r="AJ325" s="64">
        <v>14.0</v>
      </c>
      <c r="AK325" s="64">
        <v>33.0</v>
      </c>
      <c r="AL325" s="64">
        <f t="shared" si="388"/>
        <v>19</v>
      </c>
      <c r="AM325" s="72">
        <f t="shared" si="389"/>
        <v>1.357142857</v>
      </c>
      <c r="AN325" s="64">
        <v>39.0</v>
      </c>
      <c r="AO325" s="64">
        <v>55.0</v>
      </c>
      <c r="AP325" s="64">
        <f t="shared" si="390"/>
        <v>16</v>
      </c>
      <c r="AQ325" s="72">
        <f t="shared" si="391"/>
        <v>0.4102564103</v>
      </c>
      <c r="AR325" s="64">
        <v>39.0</v>
      </c>
      <c r="AS325" s="64">
        <v>56.0</v>
      </c>
      <c r="AT325" s="64">
        <f t="shared" si="392"/>
        <v>17</v>
      </c>
      <c r="AU325" s="72">
        <f t="shared" si="393"/>
        <v>0.4358974359</v>
      </c>
      <c r="AV325" s="64"/>
      <c r="AW325" s="64"/>
      <c r="AX325" s="64"/>
      <c r="AY325" s="64"/>
      <c r="AZ325" s="64"/>
      <c r="BA325" s="64"/>
      <c r="BB325" s="64"/>
      <c r="BC325" s="64"/>
      <c r="BD325" s="64"/>
      <c r="BE325" s="64">
        <v>0.59</v>
      </c>
      <c r="BF325" s="108">
        <v>0.92</v>
      </c>
      <c r="BG325" s="64">
        <v>5.04</v>
      </c>
      <c r="BH325" s="64">
        <v>1.86</v>
      </c>
      <c r="BI325" s="108">
        <v>0.84</v>
      </c>
      <c r="BJ325" s="64">
        <v>3.12</v>
      </c>
      <c r="BK325" s="109">
        <f>(BL325*100)/(100+39)</f>
        <v>1.73381295</v>
      </c>
      <c r="BL325" s="64">
        <v>2.41</v>
      </c>
      <c r="BM325" s="108">
        <v>0.39</v>
      </c>
      <c r="BN325" s="64">
        <f t="shared" si="380"/>
        <v>130.14</v>
      </c>
      <c r="BO325" s="64"/>
      <c r="BP325" s="64"/>
      <c r="BQ325" s="64"/>
      <c r="BR325" s="64"/>
      <c r="BS325" s="64" t="s">
        <v>281</v>
      </c>
      <c r="BT325" s="64">
        <v>1.0</v>
      </c>
      <c r="BU325" s="64">
        <v>2.0</v>
      </c>
      <c r="BV325" s="64" t="s">
        <v>253</v>
      </c>
      <c r="BW325" s="65"/>
      <c r="BX325" s="64"/>
      <c r="BY325" s="64" t="s">
        <v>269</v>
      </c>
      <c r="BZ325" s="66" t="s">
        <v>2697</v>
      </c>
      <c r="CA325" s="66" t="s">
        <v>2698</v>
      </c>
      <c r="CB325" s="64" t="s">
        <v>271</v>
      </c>
      <c r="CC325" s="66" t="s">
        <v>255</v>
      </c>
    </row>
    <row r="326" ht="15.75" customHeight="1">
      <c r="A326" s="85">
        <v>2023.0</v>
      </c>
      <c r="B326" s="64" t="s">
        <v>911</v>
      </c>
      <c r="C326" s="64" t="s">
        <v>930</v>
      </c>
      <c r="D326" s="70" t="s">
        <v>258</v>
      </c>
      <c r="E326" s="64" t="s">
        <v>931</v>
      </c>
      <c r="F326" s="64" t="s">
        <v>259</v>
      </c>
      <c r="G326" s="64" t="s">
        <v>2268</v>
      </c>
      <c r="H326" s="64" t="s">
        <v>2699</v>
      </c>
      <c r="I326" s="64" t="s">
        <v>2699</v>
      </c>
      <c r="J326" s="64" t="s">
        <v>2700</v>
      </c>
      <c r="K326" s="64" t="s">
        <v>246</v>
      </c>
      <c r="L326" s="64"/>
      <c r="M326" s="64" t="s">
        <v>2701</v>
      </c>
      <c r="N326" s="64" t="s">
        <v>263</v>
      </c>
      <c r="O326" s="64" t="s">
        <v>2669</v>
      </c>
      <c r="P326" s="64">
        <v>63.0</v>
      </c>
      <c r="Q326" s="124">
        <v>2284.0</v>
      </c>
      <c r="R326" s="114">
        <v>246.89</v>
      </c>
      <c r="S326" s="64" t="s">
        <v>2702</v>
      </c>
      <c r="T326" s="104"/>
      <c r="U326" s="104"/>
      <c r="V326" s="110" t="s">
        <v>2703</v>
      </c>
      <c r="W326" s="104" t="s">
        <v>174</v>
      </c>
      <c r="X326" s="64">
        <v>54.0</v>
      </c>
      <c r="Y326" s="64">
        <v>68.0</v>
      </c>
      <c r="Z326" s="64">
        <f t="shared" si="382"/>
        <v>14</v>
      </c>
      <c r="AA326" s="72">
        <f t="shared" si="383"/>
        <v>0.2592592593</v>
      </c>
      <c r="AB326" s="64">
        <v>84.0</v>
      </c>
      <c r="AC326" s="64">
        <v>84.0</v>
      </c>
      <c r="AD326" s="64">
        <f t="shared" si="384"/>
        <v>0</v>
      </c>
      <c r="AE326" s="72">
        <f t="shared" si="385"/>
        <v>0</v>
      </c>
      <c r="AF326" s="64">
        <v>93.0</v>
      </c>
      <c r="AG326" s="64">
        <v>96.0</v>
      </c>
      <c r="AH326" s="64">
        <f t="shared" si="386"/>
        <v>3</v>
      </c>
      <c r="AI326" s="72">
        <f t="shared" si="387"/>
        <v>0.03225806452</v>
      </c>
      <c r="AJ326" s="64">
        <v>38.0</v>
      </c>
      <c r="AK326" s="64">
        <v>47.0</v>
      </c>
      <c r="AL326" s="64">
        <f t="shared" si="388"/>
        <v>9</v>
      </c>
      <c r="AM326" s="72">
        <f t="shared" si="389"/>
        <v>0.2368421053</v>
      </c>
      <c r="AN326" s="64">
        <v>92.0</v>
      </c>
      <c r="AO326" s="64">
        <v>96.0</v>
      </c>
      <c r="AP326" s="64">
        <f t="shared" si="390"/>
        <v>4</v>
      </c>
      <c r="AQ326" s="72">
        <f t="shared" si="391"/>
        <v>0.04347826087</v>
      </c>
      <c r="AR326" s="64">
        <v>87.0</v>
      </c>
      <c r="AS326" s="64">
        <v>93.0</v>
      </c>
      <c r="AT326" s="64">
        <f t="shared" si="392"/>
        <v>6</v>
      </c>
      <c r="AU326" s="72">
        <f t="shared" si="393"/>
        <v>0.06896551724</v>
      </c>
      <c r="AV326" s="64"/>
      <c r="AW326" s="64"/>
      <c r="AX326" s="64"/>
      <c r="AY326" s="64"/>
      <c r="AZ326" s="64"/>
      <c r="BA326" s="64"/>
      <c r="BB326" s="64"/>
      <c r="BC326" s="64"/>
      <c r="BD326" s="64"/>
      <c r="BE326" s="64">
        <v>2.09</v>
      </c>
      <c r="BF326" s="108">
        <v>0.96</v>
      </c>
      <c r="BG326" s="64">
        <v>3.46</v>
      </c>
      <c r="BH326" s="64"/>
      <c r="BI326" s="108"/>
      <c r="BJ326" s="64"/>
      <c r="BK326" s="109">
        <f>(BL326*100)/(100+27)</f>
        <v>3.086614173</v>
      </c>
      <c r="BL326" s="64">
        <v>3.92</v>
      </c>
      <c r="BM326" s="108">
        <v>0.27</v>
      </c>
      <c r="BN326" s="64">
        <f t="shared" si="380"/>
        <v>246.96</v>
      </c>
      <c r="BO326" s="108"/>
      <c r="BP326" s="64"/>
      <c r="BQ326" s="64"/>
      <c r="BR326" s="64"/>
      <c r="BS326" s="64" t="s">
        <v>252</v>
      </c>
      <c r="BT326" s="64">
        <v>1.0</v>
      </c>
      <c r="BU326" s="64">
        <v>0.0</v>
      </c>
      <c r="BV326" s="64" t="s">
        <v>2110</v>
      </c>
      <c r="BW326" s="65"/>
      <c r="BX326" s="64" t="s">
        <v>2704</v>
      </c>
      <c r="BY326" s="64" t="s">
        <v>2183</v>
      </c>
      <c r="BZ326" s="64" t="s">
        <v>2184</v>
      </c>
      <c r="CA326" s="66" t="s">
        <v>2185</v>
      </c>
      <c r="CB326" s="64" t="s">
        <v>271</v>
      </c>
      <c r="CC326" s="66" t="s">
        <v>255</v>
      </c>
    </row>
    <row r="327" ht="15.75" customHeight="1">
      <c r="A327" s="85">
        <v>2023.0</v>
      </c>
      <c r="B327" s="64" t="s">
        <v>911</v>
      </c>
      <c r="C327" s="64" t="s">
        <v>930</v>
      </c>
      <c r="D327" s="70" t="s">
        <v>258</v>
      </c>
      <c r="E327" s="64" t="s">
        <v>931</v>
      </c>
      <c r="F327" s="64" t="s">
        <v>259</v>
      </c>
      <c r="G327" s="64" t="s">
        <v>1810</v>
      </c>
      <c r="H327" s="64" t="s">
        <v>2705</v>
      </c>
      <c r="I327" s="64" t="s">
        <v>2705</v>
      </c>
      <c r="J327" s="64" t="s">
        <v>2700</v>
      </c>
      <c r="K327" s="64" t="s">
        <v>246</v>
      </c>
      <c r="L327" s="64"/>
      <c r="M327" s="64" t="s">
        <v>2706</v>
      </c>
      <c r="N327" s="64" t="s">
        <v>263</v>
      </c>
      <c r="O327" s="64" t="s">
        <v>2669</v>
      </c>
      <c r="P327" s="64">
        <v>52.0</v>
      </c>
      <c r="Q327" s="124">
        <v>2122.12</v>
      </c>
      <c r="R327" s="114">
        <v>199.7</v>
      </c>
      <c r="S327" s="64" t="s">
        <v>2707</v>
      </c>
      <c r="T327" s="104"/>
      <c r="U327" s="104"/>
      <c r="V327" s="110" t="s">
        <v>2708</v>
      </c>
      <c r="W327" s="104" t="s">
        <v>174</v>
      </c>
      <c r="X327" s="64">
        <v>25.0</v>
      </c>
      <c r="Y327" s="64">
        <v>35.0</v>
      </c>
      <c r="Z327" s="64">
        <f t="shared" si="382"/>
        <v>10</v>
      </c>
      <c r="AA327" s="72">
        <f t="shared" si="383"/>
        <v>0.4</v>
      </c>
      <c r="AB327" s="64">
        <v>64.0</v>
      </c>
      <c r="AC327" s="64">
        <v>69.0</v>
      </c>
      <c r="AD327" s="64">
        <f t="shared" si="384"/>
        <v>5</v>
      </c>
      <c r="AE327" s="72">
        <f t="shared" si="385"/>
        <v>0.078125</v>
      </c>
      <c r="AF327" s="64">
        <v>85.0</v>
      </c>
      <c r="AG327" s="64">
        <v>89.0</v>
      </c>
      <c r="AH327" s="64">
        <f t="shared" si="386"/>
        <v>4</v>
      </c>
      <c r="AI327" s="72">
        <f t="shared" si="387"/>
        <v>0.04705882353</v>
      </c>
      <c r="AJ327" s="64">
        <v>23.0</v>
      </c>
      <c r="AK327" s="64">
        <v>32.0</v>
      </c>
      <c r="AL327" s="64">
        <f t="shared" si="388"/>
        <v>9</v>
      </c>
      <c r="AM327" s="72">
        <f t="shared" si="389"/>
        <v>0.3913043478</v>
      </c>
      <c r="AN327" s="64">
        <v>89.0</v>
      </c>
      <c r="AO327" s="64">
        <v>90.0</v>
      </c>
      <c r="AP327" s="64">
        <f t="shared" si="390"/>
        <v>1</v>
      </c>
      <c r="AQ327" s="72">
        <f t="shared" si="391"/>
        <v>0.01123595506</v>
      </c>
      <c r="AR327" s="64">
        <v>91.0</v>
      </c>
      <c r="AS327" s="64">
        <v>93.0</v>
      </c>
      <c r="AT327" s="64">
        <f t="shared" si="392"/>
        <v>2</v>
      </c>
      <c r="AU327" s="72">
        <f t="shared" si="393"/>
        <v>0.02197802198</v>
      </c>
      <c r="AV327" s="64"/>
      <c r="AW327" s="64"/>
      <c r="AX327" s="64"/>
      <c r="AY327" s="64"/>
      <c r="AZ327" s="64"/>
      <c r="BA327" s="64"/>
      <c r="BB327" s="64"/>
      <c r="BC327" s="64"/>
      <c r="BD327" s="64"/>
      <c r="BE327" s="64">
        <v>1.7</v>
      </c>
      <c r="BF327" s="108">
        <v>0.96</v>
      </c>
      <c r="BG327" s="64">
        <v>3.55</v>
      </c>
      <c r="BH327" s="64"/>
      <c r="BI327" s="108"/>
      <c r="BJ327" s="64"/>
      <c r="BK327" s="109">
        <f>(BL327*100)/(100+29)</f>
        <v>2.976744186</v>
      </c>
      <c r="BL327" s="64">
        <v>3.84</v>
      </c>
      <c r="BM327" s="108">
        <v>0.29</v>
      </c>
      <c r="BN327" s="64">
        <f t="shared" si="380"/>
        <v>199.68</v>
      </c>
      <c r="BO327" s="108"/>
      <c r="BP327" s="64"/>
      <c r="BQ327" s="64"/>
      <c r="BR327" s="64"/>
      <c r="BS327" s="64" t="s">
        <v>252</v>
      </c>
      <c r="BT327" s="64">
        <v>1.0</v>
      </c>
      <c r="BU327" s="64">
        <v>0.0</v>
      </c>
      <c r="BV327" s="64" t="s">
        <v>2110</v>
      </c>
      <c r="BW327" s="65"/>
      <c r="BX327" s="64" t="s">
        <v>2709</v>
      </c>
      <c r="BY327" s="64" t="s">
        <v>2183</v>
      </c>
      <c r="BZ327" s="64" t="s">
        <v>2184</v>
      </c>
      <c r="CA327" s="66" t="s">
        <v>2185</v>
      </c>
      <c r="CB327" s="64" t="s">
        <v>271</v>
      </c>
      <c r="CC327" s="66" t="s">
        <v>255</v>
      </c>
    </row>
    <row r="328" ht="15.75" customHeight="1">
      <c r="A328" s="85">
        <v>2023.0</v>
      </c>
      <c r="B328" s="64" t="s">
        <v>911</v>
      </c>
      <c r="C328" s="64" t="s">
        <v>930</v>
      </c>
      <c r="D328" s="70" t="s">
        <v>258</v>
      </c>
      <c r="E328" s="64" t="s">
        <v>931</v>
      </c>
      <c r="F328" s="64" t="s">
        <v>259</v>
      </c>
      <c r="G328" s="64" t="s">
        <v>2710</v>
      </c>
      <c r="H328" s="64" t="s">
        <v>2711</v>
      </c>
      <c r="I328" s="64" t="s">
        <v>2711</v>
      </c>
      <c r="J328" s="64" t="s">
        <v>2712</v>
      </c>
      <c r="K328" s="64" t="s">
        <v>246</v>
      </c>
      <c r="L328" s="64"/>
      <c r="M328" s="64" t="s">
        <v>2713</v>
      </c>
      <c r="N328" s="64" t="s">
        <v>263</v>
      </c>
      <c r="O328" s="64" t="s">
        <v>2669</v>
      </c>
      <c r="P328" s="64">
        <v>86.0</v>
      </c>
      <c r="Q328" s="124">
        <v>2278.92</v>
      </c>
      <c r="R328" s="114">
        <v>312.29</v>
      </c>
      <c r="S328" s="64" t="s">
        <v>2707</v>
      </c>
      <c r="T328" s="104"/>
      <c r="U328" s="104"/>
      <c r="V328" s="110" t="s">
        <v>2714</v>
      </c>
      <c r="W328" s="104" t="s">
        <v>174</v>
      </c>
      <c r="X328" s="64">
        <v>11.0</v>
      </c>
      <c r="Y328" s="64">
        <v>18.0</v>
      </c>
      <c r="Z328" s="64">
        <f t="shared" si="382"/>
        <v>7</v>
      </c>
      <c r="AA328" s="72">
        <f t="shared" si="383"/>
        <v>0.6363636364</v>
      </c>
      <c r="AB328" s="64">
        <v>36.0</v>
      </c>
      <c r="AC328" s="64">
        <v>37.0</v>
      </c>
      <c r="AD328" s="64">
        <f t="shared" si="384"/>
        <v>1</v>
      </c>
      <c r="AE328" s="72">
        <f t="shared" si="385"/>
        <v>0.02777777778</v>
      </c>
      <c r="AF328" s="64">
        <v>55.0</v>
      </c>
      <c r="AG328" s="64">
        <v>64.0</v>
      </c>
      <c r="AH328" s="64">
        <f t="shared" si="386"/>
        <v>9</v>
      </c>
      <c r="AI328" s="72">
        <f t="shared" si="387"/>
        <v>0.1636363636</v>
      </c>
      <c r="AJ328" s="64">
        <v>15.0</v>
      </c>
      <c r="AK328" s="64">
        <v>28.0</v>
      </c>
      <c r="AL328" s="64">
        <f t="shared" si="388"/>
        <v>13</v>
      </c>
      <c r="AM328" s="72">
        <f t="shared" si="389"/>
        <v>0.8666666667</v>
      </c>
      <c r="AN328" s="64">
        <v>89.0</v>
      </c>
      <c r="AO328" s="64">
        <v>95.0</v>
      </c>
      <c r="AP328" s="64">
        <f t="shared" si="390"/>
        <v>6</v>
      </c>
      <c r="AQ328" s="72">
        <f t="shared" si="391"/>
        <v>0.06741573034</v>
      </c>
      <c r="AR328" s="64">
        <v>95.0</v>
      </c>
      <c r="AS328" s="64">
        <v>96.0</v>
      </c>
      <c r="AT328" s="64">
        <f t="shared" si="392"/>
        <v>1</v>
      </c>
      <c r="AU328" s="72">
        <f t="shared" si="393"/>
        <v>0.01052631579</v>
      </c>
      <c r="AV328" s="64"/>
      <c r="AW328" s="64"/>
      <c r="AX328" s="64"/>
      <c r="AY328" s="64"/>
      <c r="AZ328" s="64"/>
      <c r="BA328" s="64"/>
      <c r="BB328" s="64"/>
      <c r="BC328" s="64"/>
      <c r="BD328" s="64"/>
      <c r="BE328" s="64">
        <v>2.04</v>
      </c>
      <c r="BF328" s="108">
        <v>0.95</v>
      </c>
      <c r="BG328" s="64">
        <v>3.34</v>
      </c>
      <c r="BH328" s="64"/>
      <c r="BI328" s="108"/>
      <c r="BJ328" s="64"/>
      <c r="BK328" s="109">
        <f>(BL328*100)/(100+24)</f>
        <v>2.927419355</v>
      </c>
      <c r="BL328" s="64">
        <v>3.63</v>
      </c>
      <c r="BM328" s="108">
        <v>0.24</v>
      </c>
      <c r="BN328" s="64">
        <f t="shared" si="380"/>
        <v>312.18</v>
      </c>
      <c r="BO328" s="108"/>
      <c r="BP328" s="64"/>
      <c r="BQ328" s="64"/>
      <c r="BR328" s="64"/>
      <c r="BS328" s="64" t="s">
        <v>281</v>
      </c>
      <c r="BT328" s="64">
        <v>2.0</v>
      </c>
      <c r="BU328" s="64">
        <v>0.0</v>
      </c>
      <c r="BV328" s="64" t="s">
        <v>2110</v>
      </c>
      <c r="BW328" s="65"/>
      <c r="BX328" s="64" t="s">
        <v>2715</v>
      </c>
      <c r="BY328" s="64" t="s">
        <v>2183</v>
      </c>
      <c r="BZ328" s="64" t="s">
        <v>2184</v>
      </c>
      <c r="CA328" s="66" t="s">
        <v>2185</v>
      </c>
      <c r="CB328" s="64" t="s">
        <v>271</v>
      </c>
      <c r="CC328" s="66" t="s">
        <v>255</v>
      </c>
    </row>
    <row r="329" ht="15.75" customHeight="1">
      <c r="A329" s="85">
        <v>2023.0</v>
      </c>
      <c r="B329" s="64" t="s">
        <v>239</v>
      </c>
      <c r="C329" s="64" t="s">
        <v>282</v>
      </c>
      <c r="D329" s="64"/>
      <c r="E329" s="64" t="s">
        <v>283</v>
      </c>
      <c r="F329" s="64" t="s">
        <v>295</v>
      </c>
      <c r="G329" s="64" t="s">
        <v>2716</v>
      </c>
      <c r="H329" s="64" t="s">
        <v>2717</v>
      </c>
      <c r="I329" s="64" t="s">
        <v>2717</v>
      </c>
      <c r="J329" s="64" t="s">
        <v>2718</v>
      </c>
      <c r="K329" s="64" t="s">
        <v>246</v>
      </c>
      <c r="L329" s="64"/>
      <c r="M329" s="64" t="s">
        <v>2719</v>
      </c>
      <c r="N329" s="64" t="s">
        <v>323</v>
      </c>
      <c r="O329" s="64" t="s">
        <v>447</v>
      </c>
      <c r="P329" s="64">
        <v>20.0</v>
      </c>
      <c r="Q329" s="64"/>
      <c r="R329" s="64"/>
      <c r="S329" s="64" t="s">
        <v>2720</v>
      </c>
      <c r="T329" s="90" t="s">
        <v>2721</v>
      </c>
      <c r="U329" s="90" t="s">
        <v>174</v>
      </c>
      <c r="V329" s="113" t="s">
        <v>2722</v>
      </c>
      <c r="W329" s="90" t="s">
        <v>174</v>
      </c>
      <c r="X329" s="64">
        <v>11.0</v>
      </c>
      <c r="Y329" s="64">
        <v>48.0</v>
      </c>
      <c r="Z329" s="64">
        <f t="shared" si="382"/>
        <v>37</v>
      </c>
      <c r="AA329" s="72">
        <f t="shared" si="383"/>
        <v>3.363636364</v>
      </c>
      <c r="AB329" s="64">
        <v>50.0</v>
      </c>
      <c r="AC329" s="64">
        <v>91.0</v>
      </c>
      <c r="AD329" s="64">
        <f t="shared" si="384"/>
        <v>41</v>
      </c>
      <c r="AE329" s="72">
        <f t="shared" si="385"/>
        <v>0.82</v>
      </c>
      <c r="AF329" s="64">
        <v>99.0</v>
      </c>
      <c r="AG329" s="64">
        <v>99.0</v>
      </c>
      <c r="AH329" s="64">
        <f t="shared" si="386"/>
        <v>0</v>
      </c>
      <c r="AI329" s="72">
        <f t="shared" si="387"/>
        <v>0</v>
      </c>
      <c r="AJ329" s="64">
        <v>29.0</v>
      </c>
      <c r="AK329" s="64">
        <v>43.0</v>
      </c>
      <c r="AL329" s="64">
        <f t="shared" si="388"/>
        <v>14</v>
      </c>
      <c r="AM329" s="72">
        <f t="shared" si="389"/>
        <v>0.4827586207</v>
      </c>
      <c r="AN329" s="64">
        <v>81.0</v>
      </c>
      <c r="AO329" s="64">
        <v>87.0</v>
      </c>
      <c r="AP329" s="64">
        <f t="shared" si="390"/>
        <v>6</v>
      </c>
      <c r="AQ329" s="72">
        <f t="shared" si="391"/>
        <v>0.07407407407</v>
      </c>
      <c r="AR329" s="64">
        <v>72.0</v>
      </c>
      <c r="AS329" s="64">
        <v>94.0</v>
      </c>
      <c r="AT329" s="64">
        <f t="shared" si="392"/>
        <v>22</v>
      </c>
      <c r="AU329" s="72">
        <f t="shared" si="393"/>
        <v>0.3055555556</v>
      </c>
      <c r="AV329" s="64"/>
      <c r="AW329" s="64"/>
      <c r="AX329" s="64"/>
      <c r="AY329" s="64"/>
      <c r="AZ329" s="64"/>
      <c r="BA329" s="64"/>
      <c r="BB329" s="64"/>
      <c r="BC329" s="64"/>
      <c r="BD329" s="64"/>
      <c r="BE329" s="64">
        <v>0.86</v>
      </c>
      <c r="BF329" s="108">
        <v>0.94</v>
      </c>
      <c r="BG329" s="64">
        <v>5.35</v>
      </c>
      <c r="BH329" s="64">
        <v>1.76</v>
      </c>
      <c r="BI329" s="108">
        <v>0.88</v>
      </c>
      <c r="BJ329" s="64">
        <v>3.24</v>
      </c>
      <c r="BK329" s="109">
        <f>(BL329*100)/(100+14)</f>
        <v>1.421052632</v>
      </c>
      <c r="BL329" s="64">
        <v>1.62</v>
      </c>
      <c r="BM329" s="108">
        <v>0.14</v>
      </c>
      <c r="BN329" s="64">
        <f t="shared" si="380"/>
        <v>32.4</v>
      </c>
      <c r="BO329" s="108"/>
      <c r="BP329" s="64"/>
      <c r="BQ329" s="64"/>
      <c r="BR329" s="64"/>
      <c r="BS329" s="64" t="s">
        <v>281</v>
      </c>
      <c r="BT329" s="64">
        <v>1.0</v>
      </c>
      <c r="BU329" s="64">
        <v>1.0</v>
      </c>
      <c r="BV329" s="64" t="s">
        <v>2723</v>
      </c>
      <c r="BW329" s="65"/>
      <c r="BX329" s="64"/>
      <c r="BY329" s="64" t="s">
        <v>269</v>
      </c>
      <c r="BZ329" s="66" t="s">
        <v>2724</v>
      </c>
      <c r="CA329" s="66" t="s">
        <v>2725</v>
      </c>
      <c r="CB329" s="64" t="s">
        <v>271</v>
      </c>
      <c r="CC329" s="66" t="s">
        <v>255</v>
      </c>
    </row>
    <row r="330" ht="15.75" customHeight="1">
      <c r="A330" s="85">
        <v>2023.0</v>
      </c>
      <c r="B330" s="64" t="s">
        <v>726</v>
      </c>
      <c r="C330" s="64" t="s">
        <v>2030</v>
      </c>
      <c r="D330" s="64"/>
      <c r="E330" s="64" t="s">
        <v>1313</v>
      </c>
      <c r="F330" s="64" t="s">
        <v>1709</v>
      </c>
      <c r="G330" s="71" t="s">
        <v>1710</v>
      </c>
      <c r="H330" s="64" t="s">
        <v>1711</v>
      </c>
      <c r="I330" s="64" t="s">
        <v>1711</v>
      </c>
      <c r="J330" s="64" t="s">
        <v>2726</v>
      </c>
      <c r="K330" s="64" t="s">
        <v>246</v>
      </c>
      <c r="L330" s="64"/>
      <c r="M330" s="64" t="s">
        <v>2727</v>
      </c>
      <c r="N330" s="64" t="s">
        <v>2138</v>
      </c>
      <c r="O330" s="64" t="s">
        <v>447</v>
      </c>
      <c r="P330" s="64">
        <v>42.0</v>
      </c>
      <c r="Q330" s="64"/>
      <c r="R330" s="64"/>
      <c r="S330" s="64" t="s">
        <v>2728</v>
      </c>
      <c r="T330" s="90" t="s">
        <v>2729</v>
      </c>
      <c r="U330" s="64" t="s">
        <v>158</v>
      </c>
      <c r="V330" s="113" t="s">
        <v>2730</v>
      </c>
      <c r="W330" s="90" t="s">
        <v>174</v>
      </c>
      <c r="X330" s="64">
        <v>26.0</v>
      </c>
      <c r="Y330" s="64">
        <v>49.0</v>
      </c>
      <c r="Z330" s="64">
        <f t="shared" si="382"/>
        <v>23</v>
      </c>
      <c r="AA330" s="72">
        <f t="shared" si="383"/>
        <v>0.8846153846</v>
      </c>
      <c r="AB330" s="64">
        <v>89.0</v>
      </c>
      <c r="AC330" s="64">
        <v>93.0</v>
      </c>
      <c r="AD330" s="64">
        <f t="shared" si="384"/>
        <v>4</v>
      </c>
      <c r="AE330" s="72">
        <f t="shared" si="385"/>
        <v>0.04494382022</v>
      </c>
      <c r="AF330" s="64">
        <v>95.0</v>
      </c>
      <c r="AG330" s="64">
        <v>97.0</v>
      </c>
      <c r="AH330" s="64">
        <f t="shared" si="386"/>
        <v>2</v>
      </c>
      <c r="AI330" s="72">
        <f t="shared" si="387"/>
        <v>0.02105263158</v>
      </c>
      <c r="AJ330" s="64">
        <v>26.0</v>
      </c>
      <c r="AK330" s="64">
        <v>33.0</v>
      </c>
      <c r="AL330" s="64">
        <f t="shared" si="388"/>
        <v>7</v>
      </c>
      <c r="AM330" s="72">
        <f t="shared" si="389"/>
        <v>0.2692307692</v>
      </c>
      <c r="AN330" s="64">
        <v>73.0</v>
      </c>
      <c r="AO330" s="64">
        <v>81.0</v>
      </c>
      <c r="AP330" s="64">
        <f t="shared" si="390"/>
        <v>8</v>
      </c>
      <c r="AQ330" s="72">
        <f t="shared" si="391"/>
        <v>0.1095890411</v>
      </c>
      <c r="AR330" s="64">
        <v>71.0</v>
      </c>
      <c r="AS330" s="64">
        <v>80.0</v>
      </c>
      <c r="AT330" s="64">
        <f t="shared" si="392"/>
        <v>9</v>
      </c>
      <c r="AU330" s="72">
        <f t="shared" si="393"/>
        <v>0.1267605634</v>
      </c>
      <c r="AV330" s="64"/>
      <c r="AW330" s="64"/>
      <c r="AX330" s="64"/>
      <c r="AY330" s="64"/>
      <c r="AZ330" s="64"/>
      <c r="BA330" s="64"/>
      <c r="BB330" s="64"/>
      <c r="BC330" s="64"/>
      <c r="BD330" s="64"/>
      <c r="BE330" s="64">
        <v>0.95</v>
      </c>
      <c r="BF330" s="108">
        <v>0.95</v>
      </c>
      <c r="BG330" s="64">
        <v>5.29</v>
      </c>
      <c r="BH330" s="64">
        <v>2.17</v>
      </c>
      <c r="BI330" s="108">
        <v>0.87</v>
      </c>
      <c r="BJ330" s="64">
        <v>3.29</v>
      </c>
      <c r="BK330" s="109">
        <f>(BL330*100)/(100+11)</f>
        <v>2.801801802</v>
      </c>
      <c r="BL330" s="64">
        <v>3.11</v>
      </c>
      <c r="BM330" s="108">
        <v>0.11</v>
      </c>
      <c r="BN330" s="64">
        <f t="shared" si="380"/>
        <v>130.62</v>
      </c>
      <c r="BO330" s="108"/>
      <c r="BP330" s="64"/>
      <c r="BQ330" s="64"/>
      <c r="BR330" s="64"/>
      <c r="BS330" s="64" t="s">
        <v>268</v>
      </c>
      <c r="BT330" s="64">
        <v>1.0</v>
      </c>
      <c r="BU330" s="64">
        <v>1.0</v>
      </c>
      <c r="BV330" s="64" t="s">
        <v>1787</v>
      </c>
      <c r="BW330" s="65"/>
      <c r="BX330" s="64"/>
      <c r="BY330" s="64" t="s">
        <v>269</v>
      </c>
      <c r="BZ330" s="66" t="s">
        <v>2037</v>
      </c>
      <c r="CA330" s="66" t="s">
        <v>2038</v>
      </c>
      <c r="CB330" s="64" t="s">
        <v>271</v>
      </c>
      <c r="CC330" s="66" t="s">
        <v>255</v>
      </c>
    </row>
    <row r="331" ht="15.75" customHeight="1">
      <c r="A331" s="85">
        <v>2023.0</v>
      </c>
      <c r="B331" s="66" t="s">
        <v>503</v>
      </c>
      <c r="C331" s="66" t="s">
        <v>1425</v>
      </c>
      <c r="D331" s="66"/>
      <c r="E331" s="66" t="s">
        <v>2731</v>
      </c>
      <c r="F331" s="66" t="s">
        <v>2732</v>
      </c>
      <c r="G331" s="66" t="s">
        <v>2733</v>
      </c>
      <c r="H331" s="66" t="s">
        <v>2733</v>
      </c>
      <c r="I331" s="66" t="s">
        <v>2734</v>
      </c>
      <c r="J331" s="66" t="s">
        <v>2735</v>
      </c>
      <c r="K331" s="66" t="s">
        <v>246</v>
      </c>
      <c r="L331" s="66"/>
      <c r="M331" s="66" t="s">
        <v>2736</v>
      </c>
      <c r="N331" s="66" t="s">
        <v>2737</v>
      </c>
      <c r="O331" s="66" t="s">
        <v>447</v>
      </c>
      <c r="P331" s="66">
        <v>18.0</v>
      </c>
      <c r="Q331" s="66"/>
      <c r="R331" s="66"/>
      <c r="S331" s="66" t="s">
        <v>2728</v>
      </c>
      <c r="T331" s="113" t="s">
        <v>2738</v>
      </c>
      <c r="U331" s="64" t="s">
        <v>158</v>
      </c>
      <c r="V331" s="113" t="s">
        <v>2739</v>
      </c>
      <c r="W331" s="113" t="s">
        <v>158</v>
      </c>
      <c r="X331" s="66">
        <v>34.0</v>
      </c>
      <c r="Y331" s="66">
        <v>68.0</v>
      </c>
      <c r="Z331" s="66">
        <f t="shared" si="382"/>
        <v>34</v>
      </c>
      <c r="AA331" s="72">
        <f t="shared" si="383"/>
        <v>1</v>
      </c>
      <c r="AB331" s="66">
        <v>68.0</v>
      </c>
      <c r="AC331" s="66">
        <v>96.0</v>
      </c>
      <c r="AD331" s="66">
        <f t="shared" si="384"/>
        <v>28</v>
      </c>
      <c r="AE331" s="72">
        <f t="shared" si="385"/>
        <v>0.4117647059</v>
      </c>
      <c r="AF331" s="66">
        <v>92.0</v>
      </c>
      <c r="AG331" s="66">
        <v>100.0</v>
      </c>
      <c r="AH331" s="66">
        <f t="shared" si="386"/>
        <v>8</v>
      </c>
      <c r="AI331" s="72">
        <f t="shared" si="387"/>
        <v>0.08695652174</v>
      </c>
      <c r="AJ331" s="66">
        <v>11.0</v>
      </c>
      <c r="AK331" s="66">
        <v>39.0</v>
      </c>
      <c r="AL331" s="66">
        <f t="shared" si="388"/>
        <v>28</v>
      </c>
      <c r="AM331" s="72">
        <f t="shared" si="389"/>
        <v>2.545454545</v>
      </c>
      <c r="AN331" s="66">
        <v>19.0</v>
      </c>
      <c r="AO331" s="66">
        <v>21.0</v>
      </c>
      <c r="AP331" s="66">
        <f t="shared" si="390"/>
        <v>2</v>
      </c>
      <c r="AQ331" s="72">
        <f t="shared" si="391"/>
        <v>0.1052631579</v>
      </c>
      <c r="AR331" s="66">
        <v>19.0</v>
      </c>
      <c r="AS331" s="66">
        <v>21.0</v>
      </c>
      <c r="AT331" s="66">
        <f t="shared" si="392"/>
        <v>2</v>
      </c>
      <c r="AU331" s="72">
        <f t="shared" si="393"/>
        <v>0.1052631579</v>
      </c>
      <c r="AV331" s="66"/>
      <c r="AW331" s="66"/>
      <c r="AX331" s="66"/>
      <c r="AY331" s="66"/>
      <c r="AZ331" s="66"/>
      <c r="BA331" s="66"/>
      <c r="BB331" s="66"/>
      <c r="BC331" s="66"/>
      <c r="BD331" s="66"/>
      <c r="BE331" s="66">
        <v>0.88</v>
      </c>
      <c r="BF331" s="126">
        <v>0.93</v>
      </c>
      <c r="BG331" s="66">
        <v>5.15</v>
      </c>
      <c r="BH331" s="66">
        <v>1.74</v>
      </c>
      <c r="BI331" s="126">
        <v>0.87</v>
      </c>
      <c r="BJ331" s="66">
        <v>3.19</v>
      </c>
      <c r="BK331" s="127">
        <f>(BL331*100)/(100+24)</f>
        <v>2.766129032</v>
      </c>
      <c r="BL331" s="66">
        <v>3.43</v>
      </c>
      <c r="BM331" s="126">
        <v>0.24</v>
      </c>
      <c r="BN331" s="64">
        <f t="shared" si="380"/>
        <v>61.74</v>
      </c>
      <c r="BO331" s="126"/>
      <c r="BP331" s="66"/>
      <c r="BQ331" s="66"/>
      <c r="BR331" s="66"/>
      <c r="BS331" s="66" t="s">
        <v>281</v>
      </c>
      <c r="BT331" s="66">
        <v>1.0</v>
      </c>
      <c r="BU331" s="66">
        <v>1.0</v>
      </c>
      <c r="BV331" s="66" t="s">
        <v>473</v>
      </c>
      <c r="BW331" s="81"/>
      <c r="BX331" s="66"/>
      <c r="BY331" s="64" t="s">
        <v>269</v>
      </c>
      <c r="BZ331" s="66" t="s">
        <v>2740</v>
      </c>
      <c r="CA331" s="66" t="s">
        <v>2741</v>
      </c>
      <c r="CB331" s="64" t="s">
        <v>271</v>
      </c>
      <c r="CC331" s="66" t="s">
        <v>255</v>
      </c>
    </row>
    <row r="332" ht="15.75" customHeight="1">
      <c r="A332" s="85">
        <v>2023.0</v>
      </c>
      <c r="B332" s="64" t="s">
        <v>911</v>
      </c>
      <c r="C332" s="66" t="s">
        <v>912</v>
      </c>
      <c r="D332" s="70" t="s">
        <v>258</v>
      </c>
      <c r="E332" s="66" t="s">
        <v>951</v>
      </c>
      <c r="F332" s="66" t="s">
        <v>259</v>
      </c>
      <c r="G332" s="66" t="s">
        <v>2447</v>
      </c>
      <c r="H332" s="66" t="s">
        <v>2448</v>
      </c>
      <c r="I332" s="66" t="s">
        <v>2448</v>
      </c>
      <c r="J332" s="66" t="s">
        <v>2742</v>
      </c>
      <c r="K332" s="66" t="s">
        <v>246</v>
      </c>
      <c r="L332" s="66"/>
      <c r="M332" s="66" t="s">
        <v>2743</v>
      </c>
      <c r="N332" s="66" t="s">
        <v>263</v>
      </c>
      <c r="O332" s="66" t="s">
        <v>447</v>
      </c>
      <c r="P332" s="66">
        <v>47.0</v>
      </c>
      <c r="Q332" s="66"/>
      <c r="R332" s="66"/>
      <c r="S332" s="66" t="s">
        <v>2744</v>
      </c>
      <c r="T332" s="110" t="s">
        <v>2745</v>
      </c>
      <c r="U332" s="110" t="s">
        <v>174</v>
      </c>
      <c r="V332" s="110" t="s">
        <v>2745</v>
      </c>
      <c r="W332" s="110" t="s">
        <v>174</v>
      </c>
      <c r="X332" s="66">
        <v>5.0</v>
      </c>
      <c r="Y332" s="66">
        <v>31.0</v>
      </c>
      <c r="Z332" s="66">
        <f t="shared" si="382"/>
        <v>26</v>
      </c>
      <c r="AA332" s="72">
        <f t="shared" si="383"/>
        <v>5.2</v>
      </c>
      <c r="AB332" s="66">
        <v>24.0</v>
      </c>
      <c r="AC332" s="66">
        <v>55.0</v>
      </c>
      <c r="AD332" s="66">
        <f t="shared" si="384"/>
        <v>31</v>
      </c>
      <c r="AE332" s="72">
        <f t="shared" si="385"/>
        <v>1.291666667</v>
      </c>
      <c r="AF332" s="66">
        <v>75.0</v>
      </c>
      <c r="AG332" s="66">
        <v>89.0</v>
      </c>
      <c r="AH332" s="66">
        <f t="shared" si="386"/>
        <v>14</v>
      </c>
      <c r="AI332" s="72">
        <f t="shared" si="387"/>
        <v>0.1866666667</v>
      </c>
      <c r="AJ332" s="66">
        <v>42.0</v>
      </c>
      <c r="AK332" s="66">
        <v>61.0</v>
      </c>
      <c r="AL332" s="66">
        <f t="shared" si="388"/>
        <v>19</v>
      </c>
      <c r="AM332" s="72">
        <f t="shared" si="389"/>
        <v>0.4523809524</v>
      </c>
      <c r="AN332" s="66">
        <v>61.0</v>
      </c>
      <c r="AO332" s="66">
        <v>86.0</v>
      </c>
      <c r="AP332" s="66">
        <f t="shared" si="390"/>
        <v>25</v>
      </c>
      <c r="AQ332" s="72">
        <f t="shared" si="391"/>
        <v>0.4098360656</v>
      </c>
      <c r="AR332" s="66">
        <v>53.0</v>
      </c>
      <c r="AS332" s="66">
        <v>84.0</v>
      </c>
      <c r="AT332" s="66">
        <f t="shared" si="392"/>
        <v>31</v>
      </c>
      <c r="AU332" s="72">
        <f t="shared" si="393"/>
        <v>0.5849056604</v>
      </c>
      <c r="AV332" s="66"/>
      <c r="AW332" s="66"/>
      <c r="AX332" s="66"/>
      <c r="AY332" s="66"/>
      <c r="AZ332" s="66"/>
      <c r="BA332" s="66"/>
      <c r="BB332" s="66"/>
      <c r="BC332" s="66"/>
      <c r="BD332" s="66"/>
      <c r="BE332" s="66">
        <v>0.92</v>
      </c>
      <c r="BF332" s="126">
        <v>0.92</v>
      </c>
      <c r="BG332" s="66">
        <v>4.84</v>
      </c>
      <c r="BH332" s="66">
        <v>2.2</v>
      </c>
      <c r="BI332" s="126">
        <v>0.83</v>
      </c>
      <c r="BJ332" s="66">
        <v>2.82</v>
      </c>
      <c r="BK332" s="127">
        <f>(BL332*100)/(100+36)</f>
        <v>1.610294118</v>
      </c>
      <c r="BL332" s="66">
        <v>2.19</v>
      </c>
      <c r="BM332" s="126">
        <v>0.36</v>
      </c>
      <c r="BN332" s="64">
        <f t="shared" si="380"/>
        <v>102.93</v>
      </c>
      <c r="BO332" s="126"/>
      <c r="BP332" s="66"/>
      <c r="BQ332" s="66"/>
      <c r="BR332" s="66"/>
      <c r="BS332" s="64" t="s">
        <v>268</v>
      </c>
      <c r="BT332" s="66">
        <v>1.0</v>
      </c>
      <c r="BU332" s="66">
        <v>2.0</v>
      </c>
      <c r="BV332" s="66" t="s">
        <v>473</v>
      </c>
      <c r="BW332" s="81"/>
      <c r="BX332" s="66"/>
      <c r="BY332" s="64" t="s">
        <v>269</v>
      </c>
      <c r="BZ332" s="66" t="s">
        <v>2454</v>
      </c>
      <c r="CA332" s="66" t="s">
        <v>2455</v>
      </c>
      <c r="CB332" s="64" t="s">
        <v>271</v>
      </c>
      <c r="CC332" s="66" t="s">
        <v>255</v>
      </c>
    </row>
    <row r="333" ht="15.75" customHeight="1">
      <c r="A333" s="85">
        <v>2023.0</v>
      </c>
      <c r="B333" s="64" t="s">
        <v>911</v>
      </c>
      <c r="C333" s="66" t="s">
        <v>2556</v>
      </c>
      <c r="D333" s="70" t="s">
        <v>258</v>
      </c>
      <c r="E333" s="66" t="s">
        <v>2746</v>
      </c>
      <c r="F333" s="66" t="s">
        <v>259</v>
      </c>
      <c r="G333" s="66" t="s">
        <v>2558</v>
      </c>
      <c r="H333" s="66" t="s">
        <v>2558</v>
      </c>
      <c r="I333" s="66" t="s">
        <v>2747</v>
      </c>
      <c r="J333" s="66" t="s">
        <v>2748</v>
      </c>
      <c r="K333" s="66" t="s">
        <v>246</v>
      </c>
      <c r="L333" s="66"/>
      <c r="M333" s="66" t="s">
        <v>2749</v>
      </c>
      <c r="N333" s="66" t="s">
        <v>263</v>
      </c>
      <c r="O333" s="66" t="s">
        <v>2750</v>
      </c>
      <c r="P333" s="66">
        <v>32.0</v>
      </c>
      <c r="Q333" s="124">
        <v>2420.31</v>
      </c>
      <c r="R333" s="114">
        <v>81.4</v>
      </c>
      <c r="S333" s="66" t="s">
        <v>2751</v>
      </c>
      <c r="T333" s="110"/>
      <c r="U333" s="110"/>
      <c r="V333" s="110" t="s">
        <v>2752</v>
      </c>
      <c r="W333" s="110" t="s">
        <v>174</v>
      </c>
      <c r="X333" s="66">
        <v>32.0</v>
      </c>
      <c r="Y333" s="66">
        <v>46.0</v>
      </c>
      <c r="Z333" s="66">
        <f t="shared" si="382"/>
        <v>14</v>
      </c>
      <c r="AA333" s="72">
        <f t="shared" si="383"/>
        <v>0.4375</v>
      </c>
      <c r="AB333" s="66">
        <v>67.0</v>
      </c>
      <c r="AC333" s="66">
        <v>68.0</v>
      </c>
      <c r="AD333" s="66">
        <f t="shared" si="384"/>
        <v>1</v>
      </c>
      <c r="AE333" s="72">
        <f t="shared" si="385"/>
        <v>0.01492537313</v>
      </c>
      <c r="AF333" s="66">
        <v>99.0</v>
      </c>
      <c r="AG333" s="66">
        <v>100.0</v>
      </c>
      <c r="AH333" s="66">
        <f t="shared" si="386"/>
        <v>1</v>
      </c>
      <c r="AI333" s="72">
        <f t="shared" si="387"/>
        <v>0.0101010101</v>
      </c>
      <c r="AJ333" s="66">
        <v>33.0</v>
      </c>
      <c r="AK333" s="66">
        <v>38.0</v>
      </c>
      <c r="AL333" s="66">
        <f t="shared" si="388"/>
        <v>5</v>
      </c>
      <c r="AM333" s="72">
        <f t="shared" si="389"/>
        <v>0.1515151515</v>
      </c>
      <c r="AN333" s="66">
        <v>97.0</v>
      </c>
      <c r="AO333" s="66">
        <v>98.0</v>
      </c>
      <c r="AP333" s="66">
        <f t="shared" si="390"/>
        <v>1</v>
      </c>
      <c r="AQ333" s="72">
        <f t="shared" si="391"/>
        <v>0.01030927835</v>
      </c>
      <c r="AR333" s="66">
        <v>99.0</v>
      </c>
      <c r="AS333" s="66">
        <v>98.0</v>
      </c>
      <c r="AT333" s="66">
        <f t="shared" si="392"/>
        <v>-1</v>
      </c>
      <c r="AU333" s="72">
        <f t="shared" si="393"/>
        <v>-0.0101010101</v>
      </c>
      <c r="AV333" s="66"/>
      <c r="AW333" s="66"/>
      <c r="AX333" s="66"/>
      <c r="AY333" s="66"/>
      <c r="AZ333" s="66"/>
      <c r="BA333" s="66"/>
      <c r="BB333" s="66"/>
      <c r="BC333" s="66"/>
      <c r="BD333" s="66"/>
      <c r="BE333" s="66">
        <v>1.77</v>
      </c>
      <c r="BF333" s="126">
        <v>0.96</v>
      </c>
      <c r="BG333" s="66">
        <v>3.63</v>
      </c>
      <c r="BH333" s="66"/>
      <c r="BI333" s="126"/>
      <c r="BJ333" s="66"/>
      <c r="BK333" s="127">
        <f>(BL333*100)/(100+42)</f>
        <v>1.788732394</v>
      </c>
      <c r="BL333" s="66">
        <v>2.54</v>
      </c>
      <c r="BM333" s="126">
        <v>0.42</v>
      </c>
      <c r="BN333" s="64">
        <f t="shared" si="380"/>
        <v>81.28</v>
      </c>
      <c r="BO333" s="126"/>
      <c r="BP333" s="66"/>
      <c r="BQ333" s="66"/>
      <c r="BR333" s="66"/>
      <c r="BS333" s="64" t="s">
        <v>317</v>
      </c>
      <c r="BT333" s="66">
        <v>2.0</v>
      </c>
      <c r="BU333" s="66"/>
      <c r="BV333" s="64" t="s">
        <v>1649</v>
      </c>
      <c r="BW333" s="65"/>
      <c r="BX333" s="64" t="s">
        <v>2753</v>
      </c>
      <c r="BY333" s="64" t="s">
        <v>2183</v>
      </c>
      <c r="BZ333" s="66" t="s">
        <v>2184</v>
      </c>
      <c r="CA333" s="66" t="s">
        <v>2185</v>
      </c>
      <c r="CB333" s="64" t="s">
        <v>271</v>
      </c>
      <c r="CC333" s="66" t="s">
        <v>255</v>
      </c>
    </row>
    <row r="334" ht="15.75" customHeight="1">
      <c r="A334" s="85">
        <v>2023.0</v>
      </c>
      <c r="B334" s="66" t="s">
        <v>239</v>
      </c>
      <c r="C334" s="66" t="s">
        <v>282</v>
      </c>
      <c r="D334" s="66"/>
      <c r="E334" s="66" t="s">
        <v>283</v>
      </c>
      <c r="F334" s="66" t="s">
        <v>1762</v>
      </c>
      <c r="G334" s="66" t="s">
        <v>1763</v>
      </c>
      <c r="H334" s="66" t="s">
        <v>1764</v>
      </c>
      <c r="I334" s="66" t="s">
        <v>1763</v>
      </c>
      <c r="J334" s="66" t="s">
        <v>2754</v>
      </c>
      <c r="K334" s="66" t="s">
        <v>246</v>
      </c>
      <c r="L334" s="66"/>
      <c r="M334" s="66" t="s">
        <v>2755</v>
      </c>
      <c r="N334" s="66" t="s">
        <v>289</v>
      </c>
      <c r="O334" s="66" t="s">
        <v>1893</v>
      </c>
      <c r="P334" s="66">
        <v>22.0</v>
      </c>
      <c r="Q334" s="66"/>
      <c r="R334" s="66"/>
      <c r="S334" s="66" t="s">
        <v>2756</v>
      </c>
      <c r="T334" s="113"/>
      <c r="U334" s="113"/>
      <c r="V334" s="113" t="s">
        <v>2757</v>
      </c>
      <c r="W334" s="113" t="s">
        <v>174</v>
      </c>
      <c r="X334" s="66">
        <v>20.0</v>
      </c>
      <c r="Y334" s="66">
        <v>42.0</v>
      </c>
      <c r="Z334" s="66">
        <f t="shared" si="382"/>
        <v>22</v>
      </c>
      <c r="AA334" s="72">
        <f t="shared" si="383"/>
        <v>1.1</v>
      </c>
      <c r="AB334" s="66">
        <v>53.0</v>
      </c>
      <c r="AC334" s="66">
        <v>73.0</v>
      </c>
      <c r="AD334" s="66">
        <f t="shared" si="384"/>
        <v>20</v>
      </c>
      <c r="AE334" s="72">
        <f t="shared" si="385"/>
        <v>0.3773584906</v>
      </c>
      <c r="AF334" s="66">
        <v>97.0</v>
      </c>
      <c r="AG334" s="66">
        <v>100.0</v>
      </c>
      <c r="AH334" s="66">
        <f t="shared" si="386"/>
        <v>3</v>
      </c>
      <c r="AI334" s="72">
        <f t="shared" si="387"/>
        <v>0.03092783505</v>
      </c>
      <c r="AJ334" s="66">
        <v>24.0</v>
      </c>
      <c r="AK334" s="66">
        <v>54.0</v>
      </c>
      <c r="AL334" s="66">
        <f t="shared" si="388"/>
        <v>30</v>
      </c>
      <c r="AM334" s="72">
        <f t="shared" si="389"/>
        <v>1.25</v>
      </c>
      <c r="AN334" s="66">
        <v>40.0</v>
      </c>
      <c r="AO334" s="66">
        <v>78.0</v>
      </c>
      <c r="AP334" s="66">
        <f t="shared" si="390"/>
        <v>38</v>
      </c>
      <c r="AQ334" s="72">
        <f t="shared" si="391"/>
        <v>0.95</v>
      </c>
      <c r="AR334" s="66">
        <v>44.0</v>
      </c>
      <c r="AS334" s="66">
        <v>86.0</v>
      </c>
      <c r="AT334" s="66">
        <f t="shared" si="392"/>
        <v>42</v>
      </c>
      <c r="AU334" s="72">
        <f t="shared" si="393"/>
        <v>0.9545454545</v>
      </c>
      <c r="AV334" s="66"/>
      <c r="AW334" s="66"/>
      <c r="AX334" s="66"/>
      <c r="AY334" s="66"/>
      <c r="AZ334" s="66"/>
      <c r="BA334" s="66"/>
      <c r="BB334" s="66"/>
      <c r="BC334" s="66"/>
      <c r="BD334" s="66"/>
      <c r="BE334" s="66">
        <v>1.32</v>
      </c>
      <c r="BF334" s="126">
        <v>0.93</v>
      </c>
      <c r="BG334" s="66">
        <v>4.93</v>
      </c>
      <c r="BH334" s="66">
        <v>2.6</v>
      </c>
      <c r="BI334" s="126">
        <v>0.86</v>
      </c>
      <c r="BJ334" s="66">
        <v>3.03</v>
      </c>
      <c r="BK334" s="127">
        <f>(BL334*100)/(100+49)</f>
        <v>2.281879195</v>
      </c>
      <c r="BL334" s="66">
        <v>3.4</v>
      </c>
      <c r="BM334" s="126">
        <v>0.49</v>
      </c>
      <c r="BN334" s="64">
        <f t="shared" si="380"/>
        <v>74.8</v>
      </c>
      <c r="BO334" s="126"/>
      <c r="BP334" s="66"/>
      <c r="BQ334" s="66"/>
      <c r="BR334" s="66"/>
      <c r="BS334" s="64" t="s">
        <v>252</v>
      </c>
      <c r="BT334" s="66">
        <v>2.0</v>
      </c>
      <c r="BU334" s="66">
        <v>2.0</v>
      </c>
      <c r="BV334" s="64" t="s">
        <v>253</v>
      </c>
      <c r="BW334" s="65"/>
      <c r="BX334" s="64"/>
      <c r="BY334" s="64" t="s">
        <v>428</v>
      </c>
      <c r="BZ334" s="66" t="s">
        <v>1769</v>
      </c>
      <c r="CA334" s="66" t="s">
        <v>1770</v>
      </c>
      <c r="CB334" s="64" t="s">
        <v>271</v>
      </c>
      <c r="CC334" s="66" t="s">
        <v>255</v>
      </c>
    </row>
    <row r="335" ht="15.75" customHeight="1">
      <c r="A335" s="111">
        <v>2023.0</v>
      </c>
      <c r="B335" s="118" t="s">
        <v>239</v>
      </c>
      <c r="C335" s="118" t="s">
        <v>1242</v>
      </c>
      <c r="D335" s="118"/>
      <c r="E335" s="118" t="s">
        <v>294</v>
      </c>
      <c r="F335" s="118" t="s">
        <v>295</v>
      </c>
      <c r="G335" s="118" t="s">
        <v>296</v>
      </c>
      <c r="H335" s="118" t="s">
        <v>297</v>
      </c>
      <c r="I335" s="118" t="s">
        <v>297</v>
      </c>
      <c r="J335" s="118" t="s">
        <v>2758</v>
      </c>
      <c r="K335" s="118" t="s">
        <v>246</v>
      </c>
      <c r="L335" s="118"/>
      <c r="M335" s="118" t="s">
        <v>2759</v>
      </c>
      <c r="N335" s="118" t="s">
        <v>300</v>
      </c>
      <c r="O335" s="118" t="s">
        <v>2760</v>
      </c>
      <c r="P335" s="118">
        <v>22.0</v>
      </c>
      <c r="Q335" s="118"/>
      <c r="R335" s="118"/>
      <c r="S335" s="118" t="s">
        <v>2637</v>
      </c>
      <c r="T335" s="90" t="s">
        <v>2761</v>
      </c>
      <c r="U335" s="90" t="s">
        <v>174</v>
      </c>
      <c r="V335" s="113" t="s">
        <v>2762</v>
      </c>
      <c r="W335" s="90" t="s">
        <v>174</v>
      </c>
      <c r="X335" s="118">
        <v>28.0</v>
      </c>
      <c r="Y335" s="118">
        <v>51.0</v>
      </c>
      <c r="Z335" s="118">
        <f t="shared" si="382"/>
        <v>23</v>
      </c>
      <c r="AA335" s="72">
        <f t="shared" si="383"/>
        <v>0.8214285714</v>
      </c>
      <c r="AB335" s="118">
        <v>79.0</v>
      </c>
      <c r="AC335" s="118">
        <v>91.0</v>
      </c>
      <c r="AD335" s="118">
        <f t="shared" si="384"/>
        <v>12</v>
      </c>
      <c r="AE335" s="72">
        <f t="shared" si="385"/>
        <v>0.1518987342</v>
      </c>
      <c r="AF335" s="118">
        <v>96.0</v>
      </c>
      <c r="AG335" s="118">
        <v>98.0</v>
      </c>
      <c r="AH335" s="118">
        <f t="shared" si="386"/>
        <v>2</v>
      </c>
      <c r="AI335" s="72">
        <f t="shared" si="387"/>
        <v>0.02083333333</v>
      </c>
      <c r="AJ335" s="118">
        <v>22.0</v>
      </c>
      <c r="AK335" s="118">
        <v>44.0</v>
      </c>
      <c r="AL335" s="118">
        <f t="shared" si="388"/>
        <v>22</v>
      </c>
      <c r="AM335" s="72">
        <f t="shared" si="389"/>
        <v>1</v>
      </c>
      <c r="AN335" s="118">
        <v>86.0</v>
      </c>
      <c r="AO335" s="118">
        <v>88.0</v>
      </c>
      <c r="AP335" s="118">
        <f t="shared" si="390"/>
        <v>2</v>
      </c>
      <c r="AQ335" s="72">
        <f t="shared" si="391"/>
        <v>0.02325581395</v>
      </c>
      <c r="AR335" s="118">
        <v>88.0</v>
      </c>
      <c r="AS335" s="118">
        <v>89.0</v>
      </c>
      <c r="AT335" s="118">
        <f t="shared" si="392"/>
        <v>1</v>
      </c>
      <c r="AU335" s="72">
        <f t="shared" si="393"/>
        <v>0.01136363636</v>
      </c>
      <c r="AV335" s="118"/>
      <c r="AW335" s="118"/>
      <c r="AX335" s="118"/>
      <c r="AY335" s="118"/>
      <c r="AZ335" s="118"/>
      <c r="BA335" s="118"/>
      <c r="BB335" s="118"/>
      <c r="BC335" s="128"/>
      <c r="BD335" s="128"/>
      <c r="BE335" s="118">
        <v>1.58</v>
      </c>
      <c r="BF335" s="129">
        <v>0.93</v>
      </c>
      <c r="BG335" s="118">
        <v>5.08</v>
      </c>
      <c r="BH335" s="118">
        <v>2.24</v>
      </c>
      <c r="BI335" s="129">
        <v>0.86</v>
      </c>
      <c r="BJ335" s="118">
        <v>3.24</v>
      </c>
      <c r="BK335" s="130">
        <f>(BL335*100)/(100+22)</f>
        <v>2.360655738</v>
      </c>
      <c r="BL335" s="118">
        <v>2.88</v>
      </c>
      <c r="BM335" s="129">
        <v>0.22</v>
      </c>
      <c r="BN335" s="64">
        <f t="shared" si="380"/>
        <v>63.36</v>
      </c>
      <c r="BO335" s="131"/>
      <c r="BP335" s="128"/>
      <c r="BQ335" s="128"/>
      <c r="BR335" s="128"/>
      <c r="BS335" s="118" t="s">
        <v>317</v>
      </c>
      <c r="BT335" s="118">
        <v>1.0</v>
      </c>
      <c r="BU335" s="118">
        <v>1.0</v>
      </c>
      <c r="BV335" s="118" t="s">
        <v>361</v>
      </c>
      <c r="BW335" s="117"/>
      <c r="BX335" s="118"/>
      <c r="BY335" s="64" t="s">
        <v>269</v>
      </c>
      <c r="BZ335" s="118" t="s">
        <v>2763</v>
      </c>
      <c r="CA335" s="118" t="s">
        <v>2764</v>
      </c>
      <c r="CB335" s="118" t="s">
        <v>271</v>
      </c>
      <c r="CC335" s="118" t="s">
        <v>255</v>
      </c>
    </row>
    <row r="336" ht="15.75" customHeight="1">
      <c r="A336" s="132">
        <v>2023.0</v>
      </c>
      <c r="B336" s="79" t="s">
        <v>503</v>
      </c>
      <c r="C336" s="79" t="s">
        <v>1425</v>
      </c>
      <c r="D336" s="79"/>
      <c r="E336" s="79" t="s">
        <v>1426</v>
      </c>
      <c r="F336" s="79" t="s">
        <v>1427</v>
      </c>
      <c r="G336" s="79" t="s">
        <v>1428</v>
      </c>
      <c r="H336" s="79" t="s">
        <v>1429</v>
      </c>
      <c r="I336" s="79" t="s">
        <v>1429</v>
      </c>
      <c r="J336" s="79" t="s">
        <v>2765</v>
      </c>
      <c r="K336" s="79" t="s">
        <v>246</v>
      </c>
      <c r="L336" s="79"/>
      <c r="M336" s="79" t="s">
        <v>2766</v>
      </c>
      <c r="N336" s="79" t="s">
        <v>2657</v>
      </c>
      <c r="O336" s="79" t="s">
        <v>1893</v>
      </c>
      <c r="P336" s="79">
        <v>32.0</v>
      </c>
      <c r="Q336" s="124">
        <v>821.88</v>
      </c>
      <c r="R336" s="114">
        <v>100.2</v>
      </c>
      <c r="S336" s="79" t="s">
        <v>2767</v>
      </c>
      <c r="T336" s="90"/>
      <c r="U336" s="90"/>
      <c r="V336" s="113" t="s">
        <v>2768</v>
      </c>
      <c r="W336" s="123" t="s">
        <v>174</v>
      </c>
      <c r="X336" s="79">
        <v>11.0</v>
      </c>
      <c r="Y336" s="79">
        <v>26.0</v>
      </c>
      <c r="Z336" s="79">
        <f t="shared" si="382"/>
        <v>15</v>
      </c>
      <c r="AA336" s="72">
        <f t="shared" si="383"/>
        <v>1.363636364</v>
      </c>
      <c r="AB336" s="79">
        <v>32.0</v>
      </c>
      <c r="AC336" s="79">
        <v>36.0</v>
      </c>
      <c r="AD336" s="79">
        <f t="shared" si="384"/>
        <v>4</v>
      </c>
      <c r="AE336" s="72">
        <f t="shared" si="385"/>
        <v>0.125</v>
      </c>
      <c r="AF336" s="79">
        <v>86.0</v>
      </c>
      <c r="AG336" s="79">
        <v>92.0</v>
      </c>
      <c r="AH336" s="79">
        <f t="shared" si="386"/>
        <v>6</v>
      </c>
      <c r="AI336" s="72">
        <f t="shared" si="387"/>
        <v>0.06976744186</v>
      </c>
      <c r="AJ336" s="79">
        <v>33.0</v>
      </c>
      <c r="AK336" s="79">
        <v>61.0</v>
      </c>
      <c r="AL336" s="79">
        <f t="shared" si="388"/>
        <v>28</v>
      </c>
      <c r="AM336" s="72">
        <f t="shared" si="389"/>
        <v>0.8484848485</v>
      </c>
      <c r="AN336" s="79">
        <v>85.0</v>
      </c>
      <c r="AO336" s="79">
        <v>90.0</v>
      </c>
      <c r="AP336" s="79">
        <f t="shared" si="390"/>
        <v>5</v>
      </c>
      <c r="AQ336" s="72">
        <f t="shared" si="391"/>
        <v>0.05882352941</v>
      </c>
      <c r="AR336" s="79">
        <v>85.0</v>
      </c>
      <c r="AS336" s="79">
        <v>92.0</v>
      </c>
      <c r="AT336" s="79">
        <f t="shared" si="392"/>
        <v>7</v>
      </c>
      <c r="AU336" s="72">
        <f t="shared" si="393"/>
        <v>0.08235294118</v>
      </c>
      <c r="AV336" s="79"/>
      <c r="AW336" s="79"/>
      <c r="AX336" s="79"/>
      <c r="AY336" s="79"/>
      <c r="AZ336" s="79"/>
      <c r="BA336" s="79"/>
      <c r="BB336" s="79"/>
      <c r="BC336" s="133"/>
      <c r="BD336" s="133"/>
      <c r="BE336" s="79">
        <v>1.55</v>
      </c>
      <c r="BF336" s="134">
        <v>0.96</v>
      </c>
      <c r="BG336" s="79">
        <v>4.38</v>
      </c>
      <c r="BH336" s="79"/>
      <c r="BI336" s="134"/>
      <c r="BJ336" s="79"/>
      <c r="BK336" s="135">
        <f>(BL336*100)/(100+35)</f>
        <v>2.318518519</v>
      </c>
      <c r="BL336" s="79">
        <v>3.13</v>
      </c>
      <c r="BM336" s="134">
        <v>0.35</v>
      </c>
      <c r="BN336" s="64">
        <f t="shared" si="380"/>
        <v>100.16</v>
      </c>
      <c r="BO336" s="136"/>
      <c r="BP336" s="133"/>
      <c r="BQ336" s="133"/>
      <c r="BR336" s="133"/>
      <c r="BS336" s="79" t="s">
        <v>760</v>
      </c>
      <c r="BT336" s="79">
        <v>3.0</v>
      </c>
      <c r="BU336" s="79">
        <v>0.0</v>
      </c>
      <c r="BV336" s="79" t="s">
        <v>2093</v>
      </c>
      <c r="BW336" s="121"/>
      <c r="BX336" s="79" t="s">
        <v>2769</v>
      </c>
      <c r="BY336" s="64" t="s">
        <v>2183</v>
      </c>
      <c r="BZ336" s="79" t="s">
        <v>2184</v>
      </c>
      <c r="CA336" s="79" t="s">
        <v>2185</v>
      </c>
      <c r="CB336" s="79" t="s">
        <v>271</v>
      </c>
      <c r="CC336" s="79" t="s">
        <v>464</v>
      </c>
    </row>
    <row r="337" ht="15.75" customHeight="1">
      <c r="A337" s="132">
        <v>2023.0</v>
      </c>
      <c r="B337" s="111" t="s">
        <v>911</v>
      </c>
      <c r="C337" s="111" t="s">
        <v>958</v>
      </c>
      <c r="D337" s="70" t="s">
        <v>913</v>
      </c>
      <c r="E337" s="111" t="s">
        <v>959</v>
      </c>
      <c r="F337" s="111" t="s">
        <v>259</v>
      </c>
      <c r="G337" s="111" t="s">
        <v>1156</v>
      </c>
      <c r="H337" s="111" t="s">
        <v>1157</v>
      </c>
      <c r="I337" s="111" t="s">
        <v>1157</v>
      </c>
      <c r="J337" s="111" t="s">
        <v>2770</v>
      </c>
      <c r="K337" s="111" t="s">
        <v>246</v>
      </c>
      <c r="L337" s="111"/>
      <c r="M337" s="111" t="s">
        <v>2771</v>
      </c>
      <c r="N337" s="111" t="s">
        <v>679</v>
      </c>
      <c r="O337" s="118" t="s">
        <v>2750</v>
      </c>
      <c r="P337" s="111">
        <v>56.0</v>
      </c>
      <c r="Q337" s="111"/>
      <c r="R337" s="111"/>
      <c r="S337" s="111" t="s">
        <v>2772</v>
      </c>
      <c r="T337" s="113" t="s">
        <v>2773</v>
      </c>
      <c r="U337" s="113" t="s">
        <v>174</v>
      </c>
      <c r="V337" s="113" t="s">
        <v>2774</v>
      </c>
      <c r="W337" s="113" t="s">
        <v>174</v>
      </c>
      <c r="X337" s="111">
        <v>66.0</v>
      </c>
      <c r="Y337" s="111">
        <v>75.0</v>
      </c>
      <c r="Z337" s="79">
        <f t="shared" si="382"/>
        <v>9</v>
      </c>
      <c r="AA337" s="72">
        <f t="shared" si="383"/>
        <v>0.1363636364</v>
      </c>
      <c r="AB337" s="111">
        <v>90.0</v>
      </c>
      <c r="AC337" s="111">
        <v>87.0</v>
      </c>
      <c r="AD337" s="79">
        <f t="shared" si="384"/>
        <v>-3</v>
      </c>
      <c r="AE337" s="72">
        <f t="shared" si="385"/>
        <v>-0.03333333333</v>
      </c>
      <c r="AF337" s="111">
        <v>95.0</v>
      </c>
      <c r="AG337" s="111">
        <v>100.0</v>
      </c>
      <c r="AH337" s="79">
        <f t="shared" si="386"/>
        <v>5</v>
      </c>
      <c r="AI337" s="72">
        <f t="shared" si="387"/>
        <v>0.05263157895</v>
      </c>
      <c r="AJ337" s="111">
        <v>64.0</v>
      </c>
      <c r="AK337" s="111">
        <v>75.0</v>
      </c>
      <c r="AL337" s="79">
        <f t="shared" si="388"/>
        <v>11</v>
      </c>
      <c r="AM337" s="72">
        <f t="shared" si="389"/>
        <v>0.171875</v>
      </c>
      <c r="AN337" s="111">
        <v>89.0</v>
      </c>
      <c r="AO337" s="111">
        <v>92.0</v>
      </c>
      <c r="AP337" s="79">
        <f t="shared" si="390"/>
        <v>3</v>
      </c>
      <c r="AQ337" s="72">
        <f t="shared" si="391"/>
        <v>0.03370786517</v>
      </c>
      <c r="AR337" s="111">
        <v>89.0</v>
      </c>
      <c r="AS337" s="111">
        <v>91.0</v>
      </c>
      <c r="AT337" s="79">
        <f t="shared" si="392"/>
        <v>2</v>
      </c>
      <c r="AU337" s="72">
        <f t="shared" si="393"/>
        <v>0.02247191011</v>
      </c>
      <c r="AV337" s="79"/>
      <c r="AW337" s="79"/>
      <c r="AX337" s="79"/>
      <c r="AY337" s="79"/>
      <c r="AZ337" s="79"/>
      <c r="BA337" s="79"/>
      <c r="BB337" s="79"/>
      <c r="BC337" s="137"/>
      <c r="BD337" s="137"/>
      <c r="BE337" s="111">
        <v>1.7</v>
      </c>
      <c r="BF337" s="138">
        <v>0.92</v>
      </c>
      <c r="BG337" s="111">
        <v>4.56</v>
      </c>
      <c r="BH337" s="111">
        <v>2.54</v>
      </c>
      <c r="BI337" s="138">
        <v>0.83</v>
      </c>
      <c r="BJ337" s="111">
        <v>3.2</v>
      </c>
      <c r="BK337" s="135">
        <f>(BL337*100)/(100+15)</f>
        <v>4.313043478</v>
      </c>
      <c r="BL337" s="111">
        <v>4.96</v>
      </c>
      <c r="BM337" s="138">
        <v>0.15</v>
      </c>
      <c r="BN337" s="64">
        <f t="shared" si="380"/>
        <v>277.76</v>
      </c>
      <c r="BO337" s="139"/>
      <c r="BP337" s="137"/>
      <c r="BQ337" s="137"/>
      <c r="BR337" s="137"/>
      <c r="BS337" s="111" t="s">
        <v>760</v>
      </c>
      <c r="BT337" s="111">
        <v>1.0</v>
      </c>
      <c r="BU337" s="111">
        <v>2.0</v>
      </c>
      <c r="BV337" s="111" t="s">
        <v>253</v>
      </c>
      <c r="BW337" s="140"/>
      <c r="BX337" s="111"/>
      <c r="BY337" s="64" t="s">
        <v>269</v>
      </c>
      <c r="BZ337" s="111" t="s">
        <v>1140</v>
      </c>
      <c r="CA337" s="111" t="s">
        <v>1141</v>
      </c>
      <c r="CB337" s="111" t="s">
        <v>271</v>
      </c>
      <c r="CC337" s="111" t="s">
        <v>255</v>
      </c>
    </row>
    <row r="338" ht="15.75" customHeight="1">
      <c r="A338" s="111">
        <v>2023.0</v>
      </c>
      <c r="B338" s="111" t="s">
        <v>239</v>
      </c>
      <c r="C338" s="111" t="s">
        <v>339</v>
      </c>
      <c r="D338" s="111"/>
      <c r="E338" s="111" t="s">
        <v>340</v>
      </c>
      <c r="F338" s="111" t="s">
        <v>2578</v>
      </c>
      <c r="G338" s="111" t="s">
        <v>2579</v>
      </c>
      <c r="H338" s="111" t="s">
        <v>2775</v>
      </c>
      <c r="I338" s="111" t="s">
        <v>2776</v>
      </c>
      <c r="J338" s="111" t="s">
        <v>2777</v>
      </c>
      <c r="K338" s="111" t="s">
        <v>246</v>
      </c>
      <c r="L338" s="111"/>
      <c r="M338" s="111" t="s">
        <v>2778</v>
      </c>
      <c r="N338" s="111" t="s">
        <v>2583</v>
      </c>
      <c r="O338" s="111" t="s">
        <v>1950</v>
      </c>
      <c r="P338" s="111">
        <v>36.0</v>
      </c>
      <c r="Q338" s="111"/>
      <c r="R338" s="111"/>
      <c r="S338" s="111" t="s">
        <v>2779</v>
      </c>
      <c r="T338" s="113" t="s">
        <v>2780</v>
      </c>
      <c r="U338" s="113" t="s">
        <v>174</v>
      </c>
      <c r="V338" s="113" t="s">
        <v>2780</v>
      </c>
      <c r="W338" s="113" t="s">
        <v>174</v>
      </c>
      <c r="X338" s="111">
        <v>18.0</v>
      </c>
      <c r="Y338" s="111">
        <v>28.0</v>
      </c>
      <c r="Z338" s="79">
        <f t="shared" si="382"/>
        <v>10</v>
      </c>
      <c r="AA338" s="72">
        <f t="shared" si="383"/>
        <v>0.5555555556</v>
      </c>
      <c r="AB338" s="111">
        <v>93.0</v>
      </c>
      <c r="AC338" s="111">
        <v>91.0</v>
      </c>
      <c r="AD338" s="79">
        <f t="shared" si="384"/>
        <v>-2</v>
      </c>
      <c r="AE338" s="72">
        <f t="shared" si="385"/>
        <v>-0.02150537634</v>
      </c>
      <c r="AF338" s="111">
        <v>100.0</v>
      </c>
      <c r="AG338" s="111">
        <v>100.0</v>
      </c>
      <c r="AH338" s="79">
        <f t="shared" si="386"/>
        <v>0</v>
      </c>
      <c r="AI338" s="72">
        <f t="shared" si="387"/>
        <v>0</v>
      </c>
      <c r="AJ338" s="111">
        <v>46.0</v>
      </c>
      <c r="AK338" s="111">
        <v>56.0</v>
      </c>
      <c r="AL338" s="79">
        <f t="shared" si="388"/>
        <v>10</v>
      </c>
      <c r="AM338" s="72">
        <f t="shared" si="389"/>
        <v>0.2173913043</v>
      </c>
      <c r="AN338" s="111">
        <v>69.0</v>
      </c>
      <c r="AO338" s="111">
        <v>67.0</v>
      </c>
      <c r="AP338" s="79">
        <f t="shared" si="390"/>
        <v>-2</v>
      </c>
      <c r="AQ338" s="72">
        <f t="shared" si="391"/>
        <v>-0.02898550725</v>
      </c>
      <c r="AR338" s="111">
        <v>69.0</v>
      </c>
      <c r="AS338" s="111">
        <v>73.0</v>
      </c>
      <c r="AT338" s="79">
        <f t="shared" si="392"/>
        <v>4</v>
      </c>
      <c r="AU338" s="72">
        <f t="shared" si="393"/>
        <v>0.05797101449</v>
      </c>
      <c r="AV338" s="79"/>
      <c r="AW338" s="79"/>
      <c r="AX338" s="79"/>
      <c r="AY338" s="79"/>
      <c r="AZ338" s="79"/>
      <c r="BA338" s="79"/>
      <c r="BB338" s="79"/>
      <c r="BC338" s="137"/>
      <c r="BD338" s="137"/>
      <c r="BE338" s="111">
        <v>1.18</v>
      </c>
      <c r="BF338" s="138">
        <v>0.92</v>
      </c>
      <c r="BG338" s="111">
        <v>4.88</v>
      </c>
      <c r="BH338" s="111">
        <v>1.67</v>
      </c>
      <c r="BI338" s="138">
        <v>0.85</v>
      </c>
      <c r="BJ338" s="111">
        <v>3.28</v>
      </c>
      <c r="BK338" s="135">
        <f>(BL338*100)/(100+37)</f>
        <v>2.576642336</v>
      </c>
      <c r="BL338" s="111">
        <v>3.53</v>
      </c>
      <c r="BM338" s="138">
        <v>0.37</v>
      </c>
      <c r="BN338" s="64">
        <f t="shared" si="380"/>
        <v>127.08</v>
      </c>
      <c r="BO338" s="139"/>
      <c r="BP338" s="137"/>
      <c r="BQ338" s="137"/>
      <c r="BR338" s="137"/>
      <c r="BS338" s="111" t="s">
        <v>760</v>
      </c>
      <c r="BT338" s="111">
        <v>1.0</v>
      </c>
      <c r="BU338" s="111">
        <v>4.0</v>
      </c>
      <c r="BV338" s="111" t="s">
        <v>253</v>
      </c>
      <c r="BW338" s="140"/>
      <c r="BX338" s="111"/>
      <c r="BY338" s="64" t="s">
        <v>269</v>
      </c>
      <c r="BZ338" s="111" t="s">
        <v>2587</v>
      </c>
      <c r="CA338" s="111" t="s">
        <v>2588</v>
      </c>
      <c r="CB338" s="111" t="s">
        <v>271</v>
      </c>
      <c r="CC338" s="111" t="s">
        <v>255</v>
      </c>
    </row>
    <row r="339" ht="15.75" customHeight="1">
      <c r="A339" s="111">
        <v>2023.0</v>
      </c>
      <c r="B339" s="111" t="s">
        <v>2781</v>
      </c>
      <c r="C339" s="111" t="s">
        <v>2782</v>
      </c>
      <c r="D339" s="111"/>
      <c r="E339" s="111" t="s">
        <v>2783</v>
      </c>
      <c r="F339" s="111" t="s">
        <v>2784</v>
      </c>
      <c r="G339" s="111" t="s">
        <v>2785</v>
      </c>
      <c r="H339" s="111" t="s">
        <v>2785</v>
      </c>
      <c r="I339" s="111" t="s">
        <v>2785</v>
      </c>
      <c r="J339" s="111" t="s">
        <v>2786</v>
      </c>
      <c r="K339" s="111" t="s">
        <v>246</v>
      </c>
      <c r="L339" s="111"/>
      <c r="M339" s="111" t="s">
        <v>2787</v>
      </c>
      <c r="N339" s="111" t="s">
        <v>2788</v>
      </c>
      <c r="O339" s="111" t="s">
        <v>476</v>
      </c>
      <c r="P339" s="111">
        <v>17.0</v>
      </c>
      <c r="Q339" s="111"/>
      <c r="R339" s="111"/>
      <c r="S339" s="111" t="s">
        <v>2789</v>
      </c>
      <c r="T339" s="113"/>
      <c r="U339" s="113"/>
      <c r="V339" s="113" t="s">
        <v>2790</v>
      </c>
      <c r="W339" s="113" t="s">
        <v>174</v>
      </c>
      <c r="X339" s="111">
        <v>3.0</v>
      </c>
      <c r="Y339" s="111">
        <v>37.0</v>
      </c>
      <c r="Z339" s="79">
        <f t="shared" si="382"/>
        <v>34</v>
      </c>
      <c r="AA339" s="72">
        <f t="shared" si="383"/>
        <v>11.33333333</v>
      </c>
      <c r="AB339" s="111">
        <v>72.0</v>
      </c>
      <c r="AC339" s="111">
        <v>93.0</v>
      </c>
      <c r="AD339" s="79">
        <f t="shared" si="384"/>
        <v>21</v>
      </c>
      <c r="AE339" s="72">
        <f t="shared" si="385"/>
        <v>0.2916666667</v>
      </c>
      <c r="AF339" s="111">
        <v>97.0</v>
      </c>
      <c r="AG339" s="111">
        <v>100.0</v>
      </c>
      <c r="AH339" s="79">
        <f t="shared" si="386"/>
        <v>3</v>
      </c>
      <c r="AI339" s="72">
        <f t="shared" si="387"/>
        <v>0.03092783505</v>
      </c>
      <c r="AJ339" s="111">
        <v>55.0</v>
      </c>
      <c r="AK339" s="111">
        <v>72.0</v>
      </c>
      <c r="AL339" s="79">
        <f t="shared" si="388"/>
        <v>17</v>
      </c>
      <c r="AM339" s="72">
        <f t="shared" si="389"/>
        <v>0.3090909091</v>
      </c>
      <c r="AN339" s="111">
        <v>91.0</v>
      </c>
      <c r="AO339" s="111">
        <v>98.0</v>
      </c>
      <c r="AP339" s="79">
        <f t="shared" si="390"/>
        <v>7</v>
      </c>
      <c r="AQ339" s="72">
        <f t="shared" si="391"/>
        <v>0.07692307692</v>
      </c>
      <c r="AR339" s="111">
        <v>91.0</v>
      </c>
      <c r="AS339" s="111">
        <v>98.0</v>
      </c>
      <c r="AT339" s="79">
        <f t="shared" si="392"/>
        <v>7</v>
      </c>
      <c r="AU339" s="72">
        <f t="shared" si="393"/>
        <v>0.07692307692</v>
      </c>
      <c r="AV339" s="79"/>
      <c r="AW339" s="79"/>
      <c r="AX339" s="79"/>
      <c r="AY339" s="79"/>
      <c r="AZ339" s="79"/>
      <c r="BA339" s="79"/>
      <c r="BB339" s="79"/>
      <c r="BC339" s="137"/>
      <c r="BD339" s="137"/>
      <c r="BE339" s="111">
        <v>1.35</v>
      </c>
      <c r="BF339" s="138">
        <v>0.94</v>
      </c>
      <c r="BG339" s="111">
        <v>5.09</v>
      </c>
      <c r="BH339" s="111">
        <v>2.08</v>
      </c>
      <c r="BI339" s="138">
        <v>0.88</v>
      </c>
      <c r="BJ339" s="111">
        <v>3.14</v>
      </c>
      <c r="BK339" s="135">
        <f>(BL339*100)/(100+12)</f>
        <v>3.651785714</v>
      </c>
      <c r="BL339" s="111">
        <v>4.09</v>
      </c>
      <c r="BM339" s="138">
        <v>0.12</v>
      </c>
      <c r="BN339" s="64">
        <f t="shared" si="380"/>
        <v>69.53</v>
      </c>
      <c r="BO339" s="139"/>
      <c r="BP339" s="137"/>
      <c r="BQ339" s="137"/>
      <c r="BR339" s="137"/>
      <c r="BS339" s="111" t="s">
        <v>268</v>
      </c>
      <c r="BT339" s="111">
        <v>1.0</v>
      </c>
      <c r="BU339" s="111">
        <v>2.0</v>
      </c>
      <c r="BV339" s="111" t="s">
        <v>1787</v>
      </c>
      <c r="BW339" s="140"/>
      <c r="BX339" s="111"/>
      <c r="BY339" s="64" t="s">
        <v>428</v>
      </c>
      <c r="BZ339" s="111" t="s">
        <v>2791</v>
      </c>
      <c r="CA339" s="111" t="s">
        <v>2792</v>
      </c>
      <c r="CB339" s="111" t="s">
        <v>271</v>
      </c>
      <c r="CC339" s="111" t="s">
        <v>255</v>
      </c>
    </row>
    <row r="340" ht="15.75" customHeight="1">
      <c r="A340" s="111">
        <v>2023.0</v>
      </c>
      <c r="B340" s="111" t="s">
        <v>715</v>
      </c>
      <c r="C340" s="111" t="s">
        <v>1213</v>
      </c>
      <c r="D340" s="70" t="s">
        <v>1452</v>
      </c>
      <c r="E340" s="111" t="s">
        <v>1214</v>
      </c>
      <c r="F340" s="111" t="s">
        <v>259</v>
      </c>
      <c r="G340" s="111" t="s">
        <v>1898</v>
      </c>
      <c r="H340" s="111" t="s">
        <v>1926</v>
      </c>
      <c r="I340" s="111" t="s">
        <v>1926</v>
      </c>
      <c r="J340" s="111" t="s">
        <v>2793</v>
      </c>
      <c r="K340" s="111" t="s">
        <v>246</v>
      </c>
      <c r="L340" s="111"/>
      <c r="M340" s="111" t="s">
        <v>2794</v>
      </c>
      <c r="N340" s="111" t="s">
        <v>679</v>
      </c>
      <c r="O340" s="111" t="s">
        <v>2795</v>
      </c>
      <c r="P340" s="111">
        <v>39.0</v>
      </c>
      <c r="Q340" s="111"/>
      <c r="R340" s="111"/>
      <c r="S340" s="111" t="s">
        <v>2796</v>
      </c>
      <c r="T340" s="113" t="s">
        <v>2797</v>
      </c>
      <c r="U340" s="113" t="s">
        <v>174</v>
      </c>
      <c r="V340" s="113" t="s">
        <v>2798</v>
      </c>
      <c r="W340" s="113" t="s">
        <v>174</v>
      </c>
      <c r="X340" s="111">
        <v>54.0</v>
      </c>
      <c r="Y340" s="111">
        <v>65.0</v>
      </c>
      <c r="Z340" s="79">
        <f t="shared" si="382"/>
        <v>11</v>
      </c>
      <c r="AA340" s="72">
        <f t="shared" si="383"/>
        <v>0.2037037037</v>
      </c>
      <c r="AB340" s="111">
        <v>99.0</v>
      </c>
      <c r="AC340" s="111">
        <v>99.0</v>
      </c>
      <c r="AD340" s="79">
        <f t="shared" si="384"/>
        <v>0</v>
      </c>
      <c r="AE340" s="72">
        <f t="shared" si="385"/>
        <v>0</v>
      </c>
      <c r="AF340" s="111">
        <v>100.0</v>
      </c>
      <c r="AG340" s="111">
        <v>100.0</v>
      </c>
      <c r="AH340" s="79">
        <f t="shared" si="386"/>
        <v>0</v>
      </c>
      <c r="AI340" s="72">
        <f t="shared" si="387"/>
        <v>0</v>
      </c>
      <c r="AJ340" s="111">
        <v>11.0</v>
      </c>
      <c r="AK340" s="111">
        <v>25.0</v>
      </c>
      <c r="AL340" s="79">
        <f t="shared" si="388"/>
        <v>14</v>
      </c>
      <c r="AM340" s="72">
        <f t="shared" si="389"/>
        <v>1.272727273</v>
      </c>
      <c r="AN340" s="111">
        <v>67.0</v>
      </c>
      <c r="AO340" s="111">
        <v>56.0</v>
      </c>
      <c r="AP340" s="79">
        <f t="shared" si="390"/>
        <v>-11</v>
      </c>
      <c r="AQ340" s="72">
        <f t="shared" si="391"/>
        <v>-0.1641791045</v>
      </c>
      <c r="AR340" s="111">
        <v>67.0</v>
      </c>
      <c r="AS340" s="111">
        <v>53.0</v>
      </c>
      <c r="AT340" s="79">
        <f t="shared" si="392"/>
        <v>-14</v>
      </c>
      <c r="AU340" s="72">
        <f t="shared" si="393"/>
        <v>-0.2089552239</v>
      </c>
      <c r="AV340" s="79"/>
      <c r="AW340" s="79"/>
      <c r="AX340" s="79"/>
      <c r="AY340" s="79"/>
      <c r="AZ340" s="79"/>
      <c r="BA340" s="79"/>
      <c r="BB340" s="79"/>
      <c r="BC340" s="137"/>
      <c r="BD340" s="137"/>
      <c r="BE340" s="111">
        <v>2.04</v>
      </c>
      <c r="BF340" s="138">
        <v>0.94</v>
      </c>
      <c r="BG340" s="111">
        <v>8.05</v>
      </c>
      <c r="BH340" s="111">
        <v>3.9</v>
      </c>
      <c r="BI340" s="138">
        <v>0.87</v>
      </c>
      <c r="BJ340" s="111">
        <v>3.67</v>
      </c>
      <c r="BK340" s="135">
        <f>(BL340*100)/(100+19)</f>
        <v>3.176470588</v>
      </c>
      <c r="BL340" s="111">
        <v>3.78</v>
      </c>
      <c r="BM340" s="138">
        <v>0.19</v>
      </c>
      <c r="BN340" s="64">
        <f t="shared" si="380"/>
        <v>147.42</v>
      </c>
      <c r="BO340" s="139"/>
      <c r="BP340" s="137"/>
      <c r="BQ340" s="137"/>
      <c r="BR340" s="137"/>
      <c r="BS340" s="111" t="s">
        <v>268</v>
      </c>
      <c r="BT340" s="111">
        <v>1.0</v>
      </c>
      <c r="BU340" s="111">
        <v>2.0</v>
      </c>
      <c r="BV340" s="111" t="s">
        <v>1787</v>
      </c>
      <c r="BW340" s="140"/>
      <c r="BX340" s="111"/>
      <c r="BY340" s="64" t="s">
        <v>269</v>
      </c>
      <c r="BZ340" s="111" t="s">
        <v>2799</v>
      </c>
      <c r="CA340" s="111" t="s">
        <v>2800</v>
      </c>
      <c r="CB340" s="111" t="s">
        <v>271</v>
      </c>
      <c r="CC340" s="111" t="s">
        <v>255</v>
      </c>
    </row>
    <row r="341" ht="15.75" customHeight="1">
      <c r="A341" s="111">
        <v>2023.0</v>
      </c>
      <c r="B341" s="111" t="s">
        <v>900</v>
      </c>
      <c r="C341" s="111" t="s">
        <v>901</v>
      </c>
      <c r="D341" s="111"/>
      <c r="E341" s="111" t="s">
        <v>2801</v>
      </c>
      <c r="F341" s="111" t="s">
        <v>902</v>
      </c>
      <c r="G341" s="111" t="s">
        <v>296</v>
      </c>
      <c r="H341" s="111" t="s">
        <v>296</v>
      </c>
      <c r="I341" s="111" t="s">
        <v>2802</v>
      </c>
      <c r="J341" s="111" t="s">
        <v>2803</v>
      </c>
      <c r="K341" s="64" t="s">
        <v>332</v>
      </c>
      <c r="L341" s="64" t="s">
        <v>2804</v>
      </c>
      <c r="M341" s="111" t="s">
        <v>2805</v>
      </c>
      <c r="N341" s="111" t="s">
        <v>300</v>
      </c>
      <c r="O341" s="111" t="s">
        <v>476</v>
      </c>
      <c r="P341" s="111">
        <v>22.0</v>
      </c>
      <c r="Q341" s="111"/>
      <c r="R341" s="111"/>
      <c r="S341" s="111" t="s">
        <v>2806</v>
      </c>
      <c r="T341" s="113" t="s">
        <v>2807</v>
      </c>
      <c r="U341" s="113" t="s">
        <v>174</v>
      </c>
      <c r="V341" s="113" t="s">
        <v>2808</v>
      </c>
      <c r="W341" s="113" t="s">
        <v>174</v>
      </c>
      <c r="X341" s="111">
        <v>41.0</v>
      </c>
      <c r="Y341" s="111">
        <v>65.0</v>
      </c>
      <c r="Z341" s="79">
        <f t="shared" si="382"/>
        <v>24</v>
      </c>
      <c r="AA341" s="72">
        <f t="shared" si="383"/>
        <v>0.5853658537</v>
      </c>
      <c r="AB341" s="111">
        <v>77.0</v>
      </c>
      <c r="AC341" s="111">
        <v>89.0</v>
      </c>
      <c r="AD341" s="79">
        <f t="shared" si="384"/>
        <v>12</v>
      </c>
      <c r="AE341" s="72">
        <f t="shared" si="385"/>
        <v>0.1558441558</v>
      </c>
      <c r="AF341" s="111">
        <v>97.0</v>
      </c>
      <c r="AG341" s="111">
        <v>93.0</v>
      </c>
      <c r="AH341" s="79">
        <f t="shared" si="386"/>
        <v>-4</v>
      </c>
      <c r="AI341" s="72">
        <f t="shared" si="387"/>
        <v>-0.0412371134</v>
      </c>
      <c r="AJ341" s="111">
        <v>12.0</v>
      </c>
      <c r="AK341" s="111">
        <v>13.0</v>
      </c>
      <c r="AL341" s="79">
        <f t="shared" si="388"/>
        <v>1</v>
      </c>
      <c r="AM341" s="72">
        <f t="shared" si="389"/>
        <v>0.08333333333</v>
      </c>
      <c r="AN341" s="111">
        <v>90.0</v>
      </c>
      <c r="AO341" s="111">
        <v>90.0</v>
      </c>
      <c r="AP341" s="79">
        <f t="shared" si="390"/>
        <v>0</v>
      </c>
      <c r="AQ341" s="72">
        <f t="shared" si="391"/>
        <v>0</v>
      </c>
      <c r="AR341" s="111">
        <v>89.0</v>
      </c>
      <c r="AS341" s="111">
        <v>90.0</v>
      </c>
      <c r="AT341" s="79">
        <f t="shared" si="392"/>
        <v>1</v>
      </c>
      <c r="AU341" s="72">
        <f t="shared" si="393"/>
        <v>0.01123595506</v>
      </c>
      <c r="AV341" s="79"/>
      <c r="AW341" s="79"/>
      <c r="AX341" s="79"/>
      <c r="AY341" s="79"/>
      <c r="AZ341" s="79"/>
      <c r="BA341" s="79"/>
      <c r="BB341" s="79"/>
      <c r="BC341" s="137"/>
      <c r="BD341" s="137"/>
      <c r="BE341" s="111">
        <v>1.0</v>
      </c>
      <c r="BF341" s="138">
        <v>0.92</v>
      </c>
      <c r="BG341" s="111">
        <v>4.92</v>
      </c>
      <c r="BH341" s="111">
        <v>1.78</v>
      </c>
      <c r="BI341" s="138">
        <v>0.85</v>
      </c>
      <c r="BJ341" s="111">
        <v>3.04</v>
      </c>
      <c r="BK341" s="135">
        <f>(BL341*100)/(100+14)</f>
        <v>2.719298246</v>
      </c>
      <c r="BL341" s="111">
        <v>3.1</v>
      </c>
      <c r="BM341" s="138">
        <v>0.14</v>
      </c>
      <c r="BN341" s="64">
        <f t="shared" si="380"/>
        <v>68.2</v>
      </c>
      <c r="BO341" s="139"/>
      <c r="BP341" s="137"/>
      <c r="BQ341" s="137"/>
      <c r="BR341" s="137"/>
      <c r="BS341" s="111" t="s">
        <v>760</v>
      </c>
      <c r="BT341" s="111">
        <v>1.0</v>
      </c>
      <c r="BU341" s="111">
        <v>1.0</v>
      </c>
      <c r="BV341" s="64" t="s">
        <v>361</v>
      </c>
      <c r="BW341" s="121"/>
      <c r="BX341" s="79"/>
      <c r="BY341" s="64" t="s">
        <v>269</v>
      </c>
      <c r="BZ341" s="111" t="s">
        <v>2809</v>
      </c>
      <c r="CA341" s="111" t="s">
        <v>2810</v>
      </c>
      <c r="CB341" s="111" t="s">
        <v>271</v>
      </c>
      <c r="CC341" s="111" t="s">
        <v>255</v>
      </c>
    </row>
    <row r="342" ht="15.75" customHeight="1">
      <c r="A342" s="111">
        <v>2023.0</v>
      </c>
      <c r="B342" s="111" t="s">
        <v>503</v>
      </c>
      <c r="C342" s="111" t="s">
        <v>592</v>
      </c>
      <c r="D342" s="70" t="s">
        <v>603</v>
      </c>
      <c r="E342" s="111" t="s">
        <v>593</v>
      </c>
      <c r="F342" s="111" t="s">
        <v>259</v>
      </c>
      <c r="G342" s="111" t="s">
        <v>2811</v>
      </c>
      <c r="H342" s="111" t="s">
        <v>2812</v>
      </c>
      <c r="I342" s="111" t="s">
        <v>2812</v>
      </c>
      <c r="J342" s="111" t="s">
        <v>2813</v>
      </c>
      <c r="K342" s="111" t="s">
        <v>246</v>
      </c>
      <c r="L342" s="111"/>
      <c r="M342" s="111" t="s">
        <v>2814</v>
      </c>
      <c r="N342" s="111" t="s">
        <v>679</v>
      </c>
      <c r="O342" s="111" t="s">
        <v>2795</v>
      </c>
      <c r="P342" s="111">
        <v>144.0</v>
      </c>
      <c r="Q342" s="111"/>
      <c r="R342" s="111"/>
      <c r="S342" s="111" t="s">
        <v>2815</v>
      </c>
      <c r="T342" s="113" t="s">
        <v>2816</v>
      </c>
      <c r="U342" s="64" t="s">
        <v>158</v>
      </c>
      <c r="V342" s="113" t="s">
        <v>2817</v>
      </c>
      <c r="W342" s="113" t="s">
        <v>174</v>
      </c>
      <c r="X342" s="111">
        <v>54.0</v>
      </c>
      <c r="Y342" s="111">
        <v>63.0</v>
      </c>
      <c r="Z342" s="79">
        <f t="shared" si="382"/>
        <v>9</v>
      </c>
      <c r="AA342" s="72">
        <f t="shared" si="383"/>
        <v>0.1666666667</v>
      </c>
      <c r="AB342" s="111">
        <v>98.0</v>
      </c>
      <c r="AC342" s="111">
        <v>100.0</v>
      </c>
      <c r="AD342" s="79">
        <f t="shared" si="384"/>
        <v>2</v>
      </c>
      <c r="AE342" s="72">
        <f t="shared" si="385"/>
        <v>0.02040816327</v>
      </c>
      <c r="AF342" s="111">
        <v>99.0</v>
      </c>
      <c r="AG342" s="111">
        <v>100.0</v>
      </c>
      <c r="AH342" s="79">
        <f t="shared" si="386"/>
        <v>1</v>
      </c>
      <c r="AI342" s="72">
        <f t="shared" si="387"/>
        <v>0.0101010101</v>
      </c>
      <c r="AJ342" s="111">
        <v>48.0</v>
      </c>
      <c r="AK342" s="111">
        <v>68.0</v>
      </c>
      <c r="AL342" s="79">
        <f t="shared" si="388"/>
        <v>20</v>
      </c>
      <c r="AM342" s="72">
        <f t="shared" si="389"/>
        <v>0.4166666667</v>
      </c>
      <c r="AN342" s="111">
        <v>84.0</v>
      </c>
      <c r="AO342" s="111">
        <v>98.0</v>
      </c>
      <c r="AP342" s="79">
        <f t="shared" si="390"/>
        <v>14</v>
      </c>
      <c r="AQ342" s="72">
        <f t="shared" si="391"/>
        <v>0.1666666667</v>
      </c>
      <c r="AR342" s="111">
        <v>87.0</v>
      </c>
      <c r="AS342" s="111">
        <v>98.0</v>
      </c>
      <c r="AT342" s="79">
        <f t="shared" si="392"/>
        <v>11</v>
      </c>
      <c r="AU342" s="72">
        <f t="shared" si="393"/>
        <v>0.1264367816</v>
      </c>
      <c r="AV342" s="79"/>
      <c r="AW342" s="79"/>
      <c r="AX342" s="79"/>
      <c r="AY342" s="79"/>
      <c r="AZ342" s="79"/>
      <c r="BA342" s="79"/>
      <c r="BB342" s="79"/>
      <c r="BC342" s="137"/>
      <c r="BD342" s="137"/>
      <c r="BE342" s="111">
        <v>0.96</v>
      </c>
      <c r="BF342" s="138">
        <v>0.93</v>
      </c>
      <c r="BG342" s="111">
        <v>4.7</v>
      </c>
      <c r="BH342" s="111">
        <v>1.98</v>
      </c>
      <c r="BI342" s="138">
        <v>0.85</v>
      </c>
      <c r="BJ342" s="111">
        <v>2.7</v>
      </c>
      <c r="BK342" s="135">
        <f t="shared" ref="BK342:BK343" si="395">(BL342*100)/(100+36)</f>
        <v>2.029411765</v>
      </c>
      <c r="BL342" s="111">
        <v>2.76</v>
      </c>
      <c r="BM342" s="138">
        <v>0.36</v>
      </c>
      <c r="BN342" s="64">
        <f t="shared" si="380"/>
        <v>397.44</v>
      </c>
      <c r="BO342" s="139"/>
      <c r="BP342" s="137"/>
      <c r="BQ342" s="137"/>
      <c r="BR342" s="137"/>
      <c r="BS342" s="111" t="s">
        <v>252</v>
      </c>
      <c r="BT342" s="111">
        <v>1.0</v>
      </c>
      <c r="BU342" s="111">
        <v>2.0</v>
      </c>
      <c r="BV342" s="66" t="s">
        <v>253</v>
      </c>
      <c r="BW342" s="140"/>
      <c r="BX342" s="111"/>
      <c r="BY342" s="64" t="s">
        <v>269</v>
      </c>
      <c r="BZ342" s="111" t="s">
        <v>2818</v>
      </c>
      <c r="CA342" s="111" t="s">
        <v>2819</v>
      </c>
      <c r="CB342" s="111" t="s">
        <v>271</v>
      </c>
      <c r="CC342" s="111" t="s">
        <v>255</v>
      </c>
    </row>
    <row r="343" ht="15.75" customHeight="1">
      <c r="A343" s="111">
        <v>2023.0</v>
      </c>
      <c r="B343" s="111" t="s">
        <v>503</v>
      </c>
      <c r="C343" s="111" t="s">
        <v>592</v>
      </c>
      <c r="D343" s="70" t="s">
        <v>603</v>
      </c>
      <c r="E343" s="111" t="s">
        <v>593</v>
      </c>
      <c r="F343" s="111" t="s">
        <v>259</v>
      </c>
      <c r="G343" s="111" t="s">
        <v>604</v>
      </c>
      <c r="H343" s="111" t="s">
        <v>605</v>
      </c>
      <c r="I343" s="111" t="s">
        <v>605</v>
      </c>
      <c r="J343" s="111" t="s">
        <v>2820</v>
      </c>
      <c r="K343" s="111" t="s">
        <v>246</v>
      </c>
      <c r="L343" s="111"/>
      <c r="M343" s="111" t="s">
        <v>2821</v>
      </c>
      <c r="N343" s="111" t="s">
        <v>679</v>
      </c>
      <c r="O343" s="111" t="s">
        <v>2795</v>
      </c>
      <c r="P343" s="111">
        <v>143.0</v>
      </c>
      <c r="Q343" s="111"/>
      <c r="R343" s="111"/>
      <c r="S343" s="111" t="s">
        <v>2815</v>
      </c>
      <c r="T343" s="113" t="s">
        <v>2822</v>
      </c>
      <c r="U343" s="113" t="s">
        <v>158</v>
      </c>
      <c r="V343" s="113" t="s">
        <v>2823</v>
      </c>
      <c r="W343" s="113" t="s">
        <v>174</v>
      </c>
      <c r="X343" s="111">
        <v>64.0</v>
      </c>
      <c r="Y343" s="111">
        <v>67.0</v>
      </c>
      <c r="Z343" s="79">
        <f t="shared" si="382"/>
        <v>3</v>
      </c>
      <c r="AA343" s="72">
        <f t="shared" si="383"/>
        <v>0.046875</v>
      </c>
      <c r="AB343" s="111">
        <v>99.0</v>
      </c>
      <c r="AC343" s="111">
        <v>99.0</v>
      </c>
      <c r="AD343" s="79">
        <f t="shared" si="384"/>
        <v>0</v>
      </c>
      <c r="AE343" s="72">
        <f t="shared" si="385"/>
        <v>0</v>
      </c>
      <c r="AF343" s="111">
        <v>100.0</v>
      </c>
      <c r="AG343" s="111">
        <v>100.0</v>
      </c>
      <c r="AH343" s="79">
        <f t="shared" si="386"/>
        <v>0</v>
      </c>
      <c r="AI343" s="72">
        <f t="shared" si="387"/>
        <v>0</v>
      </c>
      <c r="AJ343" s="111">
        <v>60.0</v>
      </c>
      <c r="AK343" s="111">
        <v>61.0</v>
      </c>
      <c r="AL343" s="79">
        <f t="shared" si="388"/>
        <v>1</v>
      </c>
      <c r="AM343" s="72">
        <f t="shared" si="389"/>
        <v>0.01666666667</v>
      </c>
      <c r="AN343" s="111">
        <v>97.0</v>
      </c>
      <c r="AO343" s="111">
        <v>84.0</v>
      </c>
      <c r="AP343" s="79">
        <f t="shared" si="390"/>
        <v>-13</v>
      </c>
      <c r="AQ343" s="72">
        <f t="shared" si="391"/>
        <v>-0.1340206186</v>
      </c>
      <c r="AR343" s="111">
        <v>93.0</v>
      </c>
      <c r="AS343" s="111">
        <v>85.0</v>
      </c>
      <c r="AT343" s="79">
        <f t="shared" si="392"/>
        <v>-8</v>
      </c>
      <c r="AU343" s="72">
        <f t="shared" si="393"/>
        <v>-0.08602150538</v>
      </c>
      <c r="AV343" s="79"/>
      <c r="AW343" s="79"/>
      <c r="AX343" s="79"/>
      <c r="AY343" s="79"/>
      <c r="AZ343" s="79"/>
      <c r="BA343" s="79"/>
      <c r="BB343" s="79"/>
      <c r="BC343" s="137"/>
      <c r="BD343" s="137"/>
      <c r="BE343" s="111">
        <v>0.92</v>
      </c>
      <c r="BF343" s="138">
        <v>0.93</v>
      </c>
      <c r="BG343" s="111">
        <v>5.1</v>
      </c>
      <c r="BH343" s="111">
        <v>2.46</v>
      </c>
      <c r="BI343" s="138">
        <v>0.87</v>
      </c>
      <c r="BJ343" s="111">
        <v>2.98</v>
      </c>
      <c r="BK343" s="135">
        <f t="shared" si="395"/>
        <v>2.088235294</v>
      </c>
      <c r="BL343" s="111">
        <v>2.84</v>
      </c>
      <c r="BM343" s="138">
        <v>0.36</v>
      </c>
      <c r="BN343" s="64">
        <f t="shared" si="380"/>
        <v>406.12</v>
      </c>
      <c r="BO343" s="139"/>
      <c r="BP343" s="137"/>
      <c r="BQ343" s="137"/>
      <c r="BR343" s="137"/>
      <c r="BS343" s="111" t="s">
        <v>268</v>
      </c>
      <c r="BT343" s="111">
        <v>1.0</v>
      </c>
      <c r="BU343" s="111">
        <v>2.0</v>
      </c>
      <c r="BV343" s="66" t="s">
        <v>361</v>
      </c>
      <c r="BW343" s="140"/>
      <c r="BX343" s="111"/>
      <c r="BY343" s="64" t="s">
        <v>269</v>
      </c>
      <c r="BZ343" s="111" t="s">
        <v>2818</v>
      </c>
      <c r="CA343" s="111" t="s">
        <v>2819</v>
      </c>
      <c r="CB343" s="111" t="s">
        <v>271</v>
      </c>
      <c r="CC343" s="111" t="s">
        <v>255</v>
      </c>
    </row>
    <row r="344" ht="15.75" customHeight="1">
      <c r="A344" s="111">
        <v>2023.0</v>
      </c>
      <c r="B344" s="111" t="s">
        <v>911</v>
      </c>
      <c r="C344" s="111" t="s">
        <v>983</v>
      </c>
      <c r="D344" s="111"/>
      <c r="E344" s="111" t="s">
        <v>2824</v>
      </c>
      <c r="F344" s="111" t="s">
        <v>1502</v>
      </c>
      <c r="G344" s="111" t="s">
        <v>2825</v>
      </c>
      <c r="H344" s="111" t="s">
        <v>2825</v>
      </c>
      <c r="I344" s="111" t="s">
        <v>2826</v>
      </c>
      <c r="J344" s="111" t="s">
        <v>2827</v>
      </c>
      <c r="K344" s="111" t="s">
        <v>246</v>
      </c>
      <c r="L344" s="111"/>
      <c r="M344" s="111" t="s">
        <v>2828</v>
      </c>
      <c r="N344" s="111" t="s">
        <v>1102</v>
      </c>
      <c r="O344" s="111" t="s">
        <v>2829</v>
      </c>
      <c r="P344" s="111">
        <v>29.0</v>
      </c>
      <c r="Q344" s="111"/>
      <c r="R344" s="111"/>
      <c r="S344" s="111" t="s">
        <v>2611</v>
      </c>
      <c r="T344" s="141" t="s">
        <v>2830</v>
      </c>
      <c r="U344" s="141" t="s">
        <v>174</v>
      </c>
      <c r="V344" s="142" t="s">
        <v>2831</v>
      </c>
      <c r="W344" s="141" t="s">
        <v>174</v>
      </c>
      <c r="X344" s="111">
        <v>40.0</v>
      </c>
      <c r="Y344" s="111">
        <v>64.0</v>
      </c>
      <c r="Z344" s="79">
        <f t="shared" si="382"/>
        <v>24</v>
      </c>
      <c r="AA344" s="72">
        <f t="shared" si="383"/>
        <v>0.6</v>
      </c>
      <c r="AB344" s="111">
        <v>85.0</v>
      </c>
      <c r="AC344" s="111">
        <v>85.0</v>
      </c>
      <c r="AD344" s="79">
        <f t="shared" si="384"/>
        <v>0</v>
      </c>
      <c r="AE344" s="72">
        <f t="shared" si="385"/>
        <v>0</v>
      </c>
      <c r="AF344" s="111">
        <v>94.0</v>
      </c>
      <c r="AG344" s="111">
        <v>99.0</v>
      </c>
      <c r="AH344" s="79">
        <f t="shared" si="386"/>
        <v>5</v>
      </c>
      <c r="AI344" s="72">
        <f t="shared" si="387"/>
        <v>0.05319148936</v>
      </c>
      <c r="AJ344" s="111">
        <v>32.0</v>
      </c>
      <c r="AK344" s="111">
        <v>44.0</v>
      </c>
      <c r="AL344" s="79">
        <f t="shared" si="388"/>
        <v>12</v>
      </c>
      <c r="AM344" s="72">
        <f t="shared" si="389"/>
        <v>0.375</v>
      </c>
      <c r="AN344" s="111">
        <v>87.0</v>
      </c>
      <c r="AO344" s="111">
        <v>89.0</v>
      </c>
      <c r="AP344" s="79">
        <f t="shared" si="390"/>
        <v>2</v>
      </c>
      <c r="AQ344" s="72">
        <f t="shared" si="391"/>
        <v>0.02298850575</v>
      </c>
      <c r="AR344" s="111">
        <v>85.0</v>
      </c>
      <c r="AS344" s="111">
        <v>93.0</v>
      </c>
      <c r="AT344" s="79">
        <f t="shared" si="392"/>
        <v>8</v>
      </c>
      <c r="AU344" s="72">
        <f t="shared" si="393"/>
        <v>0.09411764706</v>
      </c>
      <c r="AV344" s="79"/>
      <c r="AW344" s="79"/>
      <c r="AX344" s="79"/>
      <c r="AY344" s="79"/>
      <c r="AZ344" s="79"/>
      <c r="BA344" s="79"/>
      <c r="BB344" s="79"/>
      <c r="BC344" s="137"/>
      <c r="BD344" s="137"/>
      <c r="BE344" s="111">
        <v>1.28</v>
      </c>
      <c r="BF344" s="138">
        <v>0.95</v>
      </c>
      <c r="BG344" s="111">
        <v>5.61</v>
      </c>
      <c r="BH344" s="111"/>
      <c r="BI344" s="138"/>
      <c r="BJ344" s="111"/>
      <c r="BK344" s="135">
        <f>(BL344*100)/(100+18)</f>
        <v>2.601694915</v>
      </c>
      <c r="BL344" s="111">
        <v>3.07</v>
      </c>
      <c r="BM344" s="138">
        <v>0.18</v>
      </c>
      <c r="BN344" s="64">
        <f t="shared" si="380"/>
        <v>89.03</v>
      </c>
      <c r="BO344" s="139"/>
      <c r="BP344" s="137"/>
      <c r="BQ344" s="137"/>
      <c r="BR344" s="137"/>
      <c r="BS344" s="111" t="s">
        <v>268</v>
      </c>
      <c r="BT344" s="111">
        <v>2.0</v>
      </c>
      <c r="BU344" s="111">
        <v>0.0</v>
      </c>
      <c r="BV344" s="66" t="s">
        <v>2284</v>
      </c>
      <c r="BW344" s="140"/>
      <c r="BX344" s="111"/>
      <c r="BY344" s="64" t="s">
        <v>269</v>
      </c>
      <c r="BZ344" s="111" t="s">
        <v>1106</v>
      </c>
      <c r="CA344" s="111" t="s">
        <v>1107</v>
      </c>
      <c r="CB344" s="111" t="s">
        <v>271</v>
      </c>
      <c r="CC344" s="111" t="s">
        <v>255</v>
      </c>
    </row>
    <row r="345" ht="15.75" customHeight="1">
      <c r="A345" s="111">
        <v>2023.0</v>
      </c>
      <c r="B345" s="111" t="s">
        <v>503</v>
      </c>
      <c r="C345" s="111" t="s">
        <v>592</v>
      </c>
      <c r="D345" s="70" t="s">
        <v>603</v>
      </c>
      <c r="E345" s="111" t="s">
        <v>701</v>
      </c>
      <c r="F345" s="111" t="s">
        <v>259</v>
      </c>
      <c r="G345" s="111" t="s">
        <v>2832</v>
      </c>
      <c r="H345" s="111" t="s">
        <v>2833</v>
      </c>
      <c r="I345" s="111" t="s">
        <v>2833</v>
      </c>
      <c r="J345" s="111" t="s">
        <v>2834</v>
      </c>
      <c r="K345" s="111" t="s">
        <v>246</v>
      </c>
      <c r="L345" s="111"/>
      <c r="M345" s="111" t="s">
        <v>2835</v>
      </c>
      <c r="N345" s="111" t="s">
        <v>679</v>
      </c>
      <c r="O345" s="111" t="s">
        <v>476</v>
      </c>
      <c r="P345" s="111">
        <v>23.0</v>
      </c>
      <c r="Q345" s="111"/>
      <c r="R345" s="111"/>
      <c r="S345" s="111" t="s">
        <v>2796</v>
      </c>
      <c r="T345" s="141" t="s">
        <v>2836</v>
      </c>
      <c r="U345" s="141" t="s">
        <v>174</v>
      </c>
      <c r="V345" s="141" t="s">
        <v>2837</v>
      </c>
      <c r="W345" s="141" t="s">
        <v>174</v>
      </c>
      <c r="X345" s="111">
        <v>59.0</v>
      </c>
      <c r="Y345" s="111">
        <v>77.0</v>
      </c>
      <c r="Z345" s="79">
        <f t="shared" si="382"/>
        <v>18</v>
      </c>
      <c r="AA345" s="72">
        <f t="shared" si="383"/>
        <v>0.3050847458</v>
      </c>
      <c r="AB345" s="111">
        <v>99.0</v>
      </c>
      <c r="AC345" s="111">
        <v>100.0</v>
      </c>
      <c r="AD345" s="79">
        <f t="shared" si="384"/>
        <v>1</v>
      </c>
      <c r="AE345" s="72">
        <f t="shared" si="385"/>
        <v>0.0101010101</v>
      </c>
      <c r="AF345" s="111">
        <v>100.0</v>
      </c>
      <c r="AG345" s="111">
        <v>100.0</v>
      </c>
      <c r="AH345" s="79">
        <f t="shared" si="386"/>
        <v>0</v>
      </c>
      <c r="AI345" s="72">
        <f t="shared" si="387"/>
        <v>0</v>
      </c>
      <c r="AJ345" s="111">
        <v>56.0</v>
      </c>
      <c r="AK345" s="111">
        <v>60.0</v>
      </c>
      <c r="AL345" s="79">
        <f t="shared" si="388"/>
        <v>4</v>
      </c>
      <c r="AM345" s="72">
        <f t="shared" si="389"/>
        <v>0.07142857143</v>
      </c>
      <c r="AN345" s="111">
        <v>95.0</v>
      </c>
      <c r="AO345" s="111">
        <v>90.0</v>
      </c>
      <c r="AP345" s="79">
        <f t="shared" si="390"/>
        <v>-5</v>
      </c>
      <c r="AQ345" s="72">
        <f t="shared" si="391"/>
        <v>-0.05263157895</v>
      </c>
      <c r="AR345" s="111">
        <v>97.0</v>
      </c>
      <c r="AS345" s="111">
        <v>89.0</v>
      </c>
      <c r="AT345" s="79">
        <f t="shared" si="392"/>
        <v>-8</v>
      </c>
      <c r="AU345" s="72">
        <f t="shared" si="393"/>
        <v>-0.0824742268</v>
      </c>
      <c r="AV345" s="79"/>
      <c r="AW345" s="79"/>
      <c r="AX345" s="79"/>
      <c r="AY345" s="79"/>
      <c r="AZ345" s="79"/>
      <c r="BA345" s="79"/>
      <c r="BB345" s="79"/>
      <c r="BC345" s="137"/>
      <c r="BD345" s="137"/>
      <c r="BE345" s="111">
        <v>2.64</v>
      </c>
      <c r="BF345" s="138">
        <v>0.93</v>
      </c>
      <c r="BG345" s="111">
        <v>6.64</v>
      </c>
      <c r="BH345" s="111">
        <v>4.3</v>
      </c>
      <c r="BI345" s="138">
        <v>0.86</v>
      </c>
      <c r="BJ345" s="111">
        <v>3.58</v>
      </c>
      <c r="BK345" s="135">
        <f>(BL345*100)/(100+32)</f>
        <v>2.053030303</v>
      </c>
      <c r="BL345" s="111">
        <v>2.71</v>
      </c>
      <c r="BM345" s="138">
        <v>0.32</v>
      </c>
      <c r="BN345" s="64">
        <f t="shared" si="380"/>
        <v>62.33</v>
      </c>
      <c r="BO345" s="139"/>
      <c r="BP345" s="137"/>
      <c r="BQ345" s="137"/>
      <c r="BR345" s="137"/>
      <c r="BS345" s="111" t="s">
        <v>268</v>
      </c>
      <c r="BT345" s="111">
        <v>1.0</v>
      </c>
      <c r="BU345" s="111">
        <v>3.0</v>
      </c>
      <c r="BV345" s="66" t="s">
        <v>1787</v>
      </c>
      <c r="BW345" s="140"/>
      <c r="BX345" s="111"/>
      <c r="BY345" s="64" t="s">
        <v>269</v>
      </c>
      <c r="BZ345" s="111" t="s">
        <v>2838</v>
      </c>
      <c r="CA345" s="111" t="s">
        <v>2839</v>
      </c>
      <c r="CB345" s="111" t="s">
        <v>271</v>
      </c>
      <c r="CC345" s="111" t="s">
        <v>255</v>
      </c>
    </row>
    <row r="346" ht="15.75" customHeight="1">
      <c r="A346" s="111">
        <v>2023.0</v>
      </c>
      <c r="B346" s="111" t="s">
        <v>911</v>
      </c>
      <c r="C346" s="111" t="s">
        <v>930</v>
      </c>
      <c r="D346" s="70" t="s">
        <v>258</v>
      </c>
      <c r="E346" s="111" t="s">
        <v>931</v>
      </c>
      <c r="F346" s="111" t="s">
        <v>259</v>
      </c>
      <c r="G346" s="111" t="s">
        <v>932</v>
      </c>
      <c r="H346" s="111" t="s">
        <v>933</v>
      </c>
      <c r="I346" s="111" t="s">
        <v>933</v>
      </c>
      <c r="J346" s="111" t="s">
        <v>2840</v>
      </c>
      <c r="K346" s="111" t="s">
        <v>246</v>
      </c>
      <c r="L346" s="111"/>
      <c r="M346" s="111" t="s">
        <v>2841</v>
      </c>
      <c r="N346" s="111" t="s">
        <v>263</v>
      </c>
      <c r="O346" s="111" t="s">
        <v>2829</v>
      </c>
      <c r="P346" s="111">
        <v>28.0</v>
      </c>
      <c r="Q346" s="124">
        <v>13351.56</v>
      </c>
      <c r="R346" s="114">
        <v>114.94</v>
      </c>
      <c r="S346" s="111" t="s">
        <v>2842</v>
      </c>
      <c r="T346" s="141"/>
      <c r="U346" s="141"/>
      <c r="V346" s="141" t="s">
        <v>2843</v>
      </c>
      <c r="W346" s="141" t="s">
        <v>174</v>
      </c>
      <c r="X346" s="111">
        <v>27.0</v>
      </c>
      <c r="Y346" s="111">
        <v>26.0</v>
      </c>
      <c r="Z346" s="79">
        <f t="shared" si="382"/>
        <v>-1</v>
      </c>
      <c r="AA346" s="72">
        <f t="shared" si="383"/>
        <v>-0.03703703704</v>
      </c>
      <c r="AB346" s="111">
        <v>62.0</v>
      </c>
      <c r="AC346" s="111">
        <v>59.0</v>
      </c>
      <c r="AD346" s="79">
        <f t="shared" si="384"/>
        <v>-3</v>
      </c>
      <c r="AE346" s="72">
        <f t="shared" si="385"/>
        <v>-0.04838709677</v>
      </c>
      <c r="AF346" s="111">
        <v>95.0</v>
      </c>
      <c r="AG346" s="111">
        <v>90.0</v>
      </c>
      <c r="AH346" s="79">
        <f t="shared" si="386"/>
        <v>-5</v>
      </c>
      <c r="AI346" s="72">
        <f t="shared" si="387"/>
        <v>-0.05263157895</v>
      </c>
      <c r="AJ346" s="111">
        <v>35.0</v>
      </c>
      <c r="AK346" s="111">
        <v>44.0</v>
      </c>
      <c r="AL346" s="79">
        <f t="shared" si="388"/>
        <v>9</v>
      </c>
      <c r="AM346" s="72">
        <f t="shared" si="389"/>
        <v>0.2571428571</v>
      </c>
      <c r="AN346" s="111">
        <v>89.0</v>
      </c>
      <c r="AO346" s="111">
        <v>83.0</v>
      </c>
      <c r="AP346" s="79">
        <f t="shared" si="390"/>
        <v>-6</v>
      </c>
      <c r="AQ346" s="72">
        <f t="shared" si="391"/>
        <v>-0.06741573034</v>
      </c>
      <c r="AR346" s="111">
        <v>87.0</v>
      </c>
      <c r="AS346" s="111">
        <v>84.0</v>
      </c>
      <c r="AT346" s="79">
        <f t="shared" si="392"/>
        <v>-3</v>
      </c>
      <c r="AU346" s="72">
        <f t="shared" si="393"/>
        <v>-0.03448275862</v>
      </c>
      <c r="AV346" s="79"/>
      <c r="AW346" s="79"/>
      <c r="AX346" s="79"/>
      <c r="AY346" s="79"/>
      <c r="AZ346" s="79"/>
      <c r="BA346" s="79"/>
      <c r="BB346" s="79"/>
      <c r="BC346" s="137"/>
      <c r="BD346" s="137"/>
      <c r="BE346" s="111">
        <v>1.57</v>
      </c>
      <c r="BF346" s="138">
        <v>0.96</v>
      </c>
      <c r="BG346" s="111">
        <v>4.27</v>
      </c>
      <c r="BH346" s="111"/>
      <c r="BI346" s="138"/>
      <c r="BJ346" s="111"/>
      <c r="BK346" s="135">
        <f>(BL346*100)/(100+23)</f>
        <v>3.341463415</v>
      </c>
      <c r="BL346" s="111">
        <v>4.11</v>
      </c>
      <c r="BM346" s="138">
        <v>0.23</v>
      </c>
      <c r="BN346" s="64">
        <f t="shared" si="380"/>
        <v>115.08</v>
      </c>
      <c r="BO346" s="139"/>
      <c r="BP346" s="137"/>
      <c r="BQ346" s="137"/>
      <c r="BR346" s="137"/>
      <c r="BS346" s="118" t="s">
        <v>317</v>
      </c>
      <c r="BT346" s="111">
        <v>3.0</v>
      </c>
      <c r="BU346" s="111"/>
      <c r="BV346" s="64" t="s">
        <v>1649</v>
      </c>
      <c r="BW346" s="121"/>
      <c r="BX346" s="111" t="s">
        <v>2844</v>
      </c>
      <c r="BY346" s="64" t="s">
        <v>2183</v>
      </c>
      <c r="BZ346" s="111" t="s">
        <v>2184</v>
      </c>
      <c r="CA346" s="111" t="s">
        <v>2185</v>
      </c>
      <c r="CB346" s="111" t="s">
        <v>271</v>
      </c>
      <c r="CC346" s="111" t="s">
        <v>255</v>
      </c>
    </row>
    <row r="347" ht="15.75" customHeight="1">
      <c r="A347" s="111">
        <v>2023.0</v>
      </c>
      <c r="B347" s="111" t="s">
        <v>239</v>
      </c>
      <c r="C347" s="111" t="s">
        <v>272</v>
      </c>
      <c r="D347" s="70" t="s">
        <v>603</v>
      </c>
      <c r="E347" s="111" t="s">
        <v>2824</v>
      </c>
      <c r="F347" s="111" t="s">
        <v>2312</v>
      </c>
      <c r="G347" s="111" t="s">
        <v>2313</v>
      </c>
      <c r="H347" s="111" t="s">
        <v>2313</v>
      </c>
      <c r="I347" s="111" t="s">
        <v>2845</v>
      </c>
      <c r="J347" s="111" t="s">
        <v>2846</v>
      </c>
      <c r="K347" s="64" t="s">
        <v>332</v>
      </c>
      <c r="L347" s="64" t="s">
        <v>988</v>
      </c>
      <c r="M347" s="111" t="s">
        <v>2847</v>
      </c>
      <c r="N347" s="111" t="s">
        <v>263</v>
      </c>
      <c r="O347" s="111" t="s">
        <v>2829</v>
      </c>
      <c r="P347" s="111">
        <v>45.0</v>
      </c>
      <c r="Q347" s="111"/>
      <c r="R347" s="111"/>
      <c r="S347" s="111" t="s">
        <v>2848</v>
      </c>
      <c r="T347" s="141" t="s">
        <v>2849</v>
      </c>
      <c r="U347" s="64" t="s">
        <v>158</v>
      </c>
      <c r="V347" s="141" t="s">
        <v>2850</v>
      </c>
      <c r="W347" s="141" t="s">
        <v>174</v>
      </c>
      <c r="X347" s="111">
        <v>56.0</v>
      </c>
      <c r="Y347" s="111">
        <v>84.0</v>
      </c>
      <c r="Z347" s="79">
        <f t="shared" si="382"/>
        <v>28</v>
      </c>
      <c r="AA347" s="72">
        <f t="shared" si="383"/>
        <v>0.5</v>
      </c>
      <c r="AB347" s="111">
        <v>96.0</v>
      </c>
      <c r="AC347" s="111">
        <v>97.0</v>
      </c>
      <c r="AD347" s="79">
        <f t="shared" si="384"/>
        <v>1</v>
      </c>
      <c r="AE347" s="72">
        <f t="shared" si="385"/>
        <v>0.01041666667</v>
      </c>
      <c r="AF347" s="111">
        <v>100.0</v>
      </c>
      <c r="AG347" s="111">
        <v>100.0</v>
      </c>
      <c r="AH347" s="79">
        <f t="shared" si="386"/>
        <v>0</v>
      </c>
      <c r="AI347" s="72">
        <f t="shared" si="387"/>
        <v>0</v>
      </c>
      <c r="AJ347" s="111">
        <v>14.0</v>
      </c>
      <c r="AK347" s="111">
        <v>30.0</v>
      </c>
      <c r="AL347" s="79">
        <f t="shared" si="388"/>
        <v>16</v>
      </c>
      <c r="AM347" s="72">
        <f t="shared" si="389"/>
        <v>1.142857143</v>
      </c>
      <c r="AN347" s="111">
        <v>94.0</v>
      </c>
      <c r="AO347" s="111">
        <v>96.0</v>
      </c>
      <c r="AP347" s="79">
        <f t="shared" si="390"/>
        <v>2</v>
      </c>
      <c r="AQ347" s="72">
        <f t="shared" si="391"/>
        <v>0.02127659574</v>
      </c>
      <c r="AR347" s="111">
        <v>93.0</v>
      </c>
      <c r="AS347" s="111">
        <v>93.0</v>
      </c>
      <c r="AT347" s="79">
        <f t="shared" si="392"/>
        <v>0</v>
      </c>
      <c r="AU347" s="72">
        <f t="shared" si="393"/>
        <v>0</v>
      </c>
      <c r="AV347" s="79"/>
      <c r="AW347" s="79"/>
      <c r="AX347" s="79"/>
      <c r="AY347" s="79"/>
      <c r="AZ347" s="79"/>
      <c r="BA347" s="79"/>
      <c r="BB347" s="79"/>
      <c r="BC347" s="137"/>
      <c r="BD347" s="137"/>
      <c r="BE347" s="111">
        <v>0.8</v>
      </c>
      <c r="BF347" s="138">
        <v>0.92</v>
      </c>
      <c r="BG347" s="111">
        <v>4.64</v>
      </c>
      <c r="BH347" s="111">
        <v>2.1</v>
      </c>
      <c r="BI347" s="138">
        <v>0.83</v>
      </c>
      <c r="BJ347" s="111">
        <v>3.46</v>
      </c>
      <c r="BK347" s="135">
        <f>(BL347*100)/(100+26)</f>
        <v>2.174603175</v>
      </c>
      <c r="BL347" s="111">
        <v>2.74</v>
      </c>
      <c r="BM347" s="138">
        <v>0.26</v>
      </c>
      <c r="BN347" s="64">
        <f t="shared" si="380"/>
        <v>123.3</v>
      </c>
      <c r="BO347" s="139"/>
      <c r="BP347" s="137"/>
      <c r="BQ347" s="137"/>
      <c r="BR347" s="137"/>
      <c r="BS347" s="118" t="s">
        <v>252</v>
      </c>
      <c r="BT347" s="111">
        <v>1.0</v>
      </c>
      <c r="BU347" s="111">
        <v>1.0</v>
      </c>
      <c r="BV347" s="66" t="s">
        <v>253</v>
      </c>
      <c r="BW347" s="140"/>
      <c r="BX347" s="111"/>
      <c r="BY347" s="64" t="s">
        <v>269</v>
      </c>
      <c r="BZ347" s="111" t="s">
        <v>2851</v>
      </c>
      <c r="CA347" s="111" t="s">
        <v>2852</v>
      </c>
      <c r="CB347" s="111" t="s">
        <v>271</v>
      </c>
      <c r="CC347" s="111" t="s">
        <v>255</v>
      </c>
    </row>
    <row r="348" ht="15.75" customHeight="1">
      <c r="A348" s="111">
        <v>2023.0</v>
      </c>
      <c r="B348" s="111" t="s">
        <v>239</v>
      </c>
      <c r="C348" s="111" t="s">
        <v>293</v>
      </c>
      <c r="D348" s="111"/>
      <c r="E348" s="111" t="s">
        <v>2801</v>
      </c>
      <c r="F348" s="111" t="s">
        <v>902</v>
      </c>
      <c r="G348" s="111" t="s">
        <v>296</v>
      </c>
      <c r="H348" s="111" t="s">
        <v>296</v>
      </c>
      <c r="I348" s="111" t="s">
        <v>2853</v>
      </c>
      <c r="J348" s="111" t="s">
        <v>2854</v>
      </c>
      <c r="K348" s="64" t="s">
        <v>332</v>
      </c>
      <c r="L348" s="64" t="s">
        <v>2855</v>
      </c>
      <c r="M348" s="111" t="s">
        <v>2856</v>
      </c>
      <c r="N348" s="111" t="s">
        <v>300</v>
      </c>
      <c r="O348" s="111" t="s">
        <v>486</v>
      </c>
      <c r="P348" s="111">
        <v>28.0</v>
      </c>
      <c r="Q348" s="111"/>
      <c r="R348" s="111"/>
      <c r="S348" s="111" t="s">
        <v>2789</v>
      </c>
      <c r="T348" s="141" t="s">
        <v>2857</v>
      </c>
      <c r="U348" s="141" t="s">
        <v>174</v>
      </c>
      <c r="V348" s="141" t="s">
        <v>2858</v>
      </c>
      <c r="W348" s="141" t="s">
        <v>174</v>
      </c>
      <c r="X348" s="111">
        <v>41.0</v>
      </c>
      <c r="Y348" s="111">
        <v>50.0</v>
      </c>
      <c r="Z348" s="79">
        <f t="shared" si="382"/>
        <v>9</v>
      </c>
      <c r="AA348" s="72">
        <f t="shared" si="383"/>
        <v>0.2195121951</v>
      </c>
      <c r="AB348" s="111">
        <v>91.0</v>
      </c>
      <c r="AC348" s="111">
        <v>93.0</v>
      </c>
      <c r="AD348" s="79">
        <f t="shared" si="384"/>
        <v>2</v>
      </c>
      <c r="AE348" s="72">
        <f t="shared" si="385"/>
        <v>0.02197802198</v>
      </c>
      <c r="AF348" s="111">
        <v>97.0</v>
      </c>
      <c r="AG348" s="111">
        <v>98.0</v>
      </c>
      <c r="AH348" s="79">
        <f t="shared" si="386"/>
        <v>1</v>
      </c>
      <c r="AI348" s="72">
        <f t="shared" si="387"/>
        <v>0.01030927835</v>
      </c>
      <c r="AJ348" s="111">
        <v>77.0</v>
      </c>
      <c r="AK348" s="111">
        <v>87.0</v>
      </c>
      <c r="AL348" s="79">
        <f t="shared" si="388"/>
        <v>10</v>
      </c>
      <c r="AM348" s="72">
        <f t="shared" si="389"/>
        <v>0.1298701299</v>
      </c>
      <c r="AN348" s="111">
        <v>94.0</v>
      </c>
      <c r="AO348" s="111">
        <v>91.0</v>
      </c>
      <c r="AP348" s="79">
        <f t="shared" si="390"/>
        <v>-3</v>
      </c>
      <c r="AQ348" s="72">
        <f t="shared" si="391"/>
        <v>-0.03191489362</v>
      </c>
      <c r="AR348" s="111">
        <v>88.0</v>
      </c>
      <c r="AS348" s="111">
        <v>87.0</v>
      </c>
      <c r="AT348" s="79">
        <f t="shared" si="392"/>
        <v>-1</v>
      </c>
      <c r="AU348" s="72">
        <f t="shared" si="393"/>
        <v>-0.01136363636</v>
      </c>
      <c r="AV348" s="79"/>
      <c r="AW348" s="79"/>
      <c r="AX348" s="79"/>
      <c r="AY348" s="79"/>
      <c r="AZ348" s="79"/>
      <c r="BA348" s="79"/>
      <c r="BB348" s="79"/>
      <c r="BC348" s="137"/>
      <c r="BD348" s="137"/>
      <c r="BE348" s="111">
        <v>0.74</v>
      </c>
      <c r="BF348" s="138">
        <v>0.92</v>
      </c>
      <c r="BG348" s="111">
        <v>4.8</v>
      </c>
      <c r="BH348" s="111">
        <v>1.93</v>
      </c>
      <c r="BI348" s="138">
        <v>0.84</v>
      </c>
      <c r="BJ348" s="111">
        <v>3.06</v>
      </c>
      <c r="BK348" s="135">
        <f>(BL348*100)/(100+13)</f>
        <v>2.557522124</v>
      </c>
      <c r="BL348" s="111">
        <v>2.89</v>
      </c>
      <c r="BM348" s="138">
        <v>0.13</v>
      </c>
      <c r="BN348" s="64">
        <f t="shared" si="380"/>
        <v>80.92</v>
      </c>
      <c r="BO348" s="139"/>
      <c r="BP348" s="137"/>
      <c r="BQ348" s="137"/>
      <c r="BR348" s="137"/>
      <c r="BS348" s="118" t="s">
        <v>317</v>
      </c>
      <c r="BT348" s="111">
        <v>1.0</v>
      </c>
      <c r="BU348" s="111">
        <v>1.0</v>
      </c>
      <c r="BV348" s="66" t="s">
        <v>253</v>
      </c>
      <c r="BW348" s="140"/>
      <c r="BX348" s="111"/>
      <c r="BY348" s="64" t="s">
        <v>269</v>
      </c>
      <c r="BZ348" s="111" t="s">
        <v>2763</v>
      </c>
      <c r="CA348" s="111" t="s">
        <v>2764</v>
      </c>
      <c r="CB348" s="111" t="s">
        <v>271</v>
      </c>
      <c r="CC348" s="111" t="s">
        <v>255</v>
      </c>
    </row>
    <row r="349" ht="15.75" customHeight="1">
      <c r="A349" s="111">
        <v>2023.0</v>
      </c>
      <c r="B349" s="111" t="s">
        <v>503</v>
      </c>
      <c r="C349" s="111" t="s">
        <v>592</v>
      </c>
      <c r="D349" s="70" t="s">
        <v>603</v>
      </c>
      <c r="E349" s="111" t="s">
        <v>2859</v>
      </c>
      <c r="F349" s="111" t="s">
        <v>259</v>
      </c>
      <c r="G349" s="111" t="s">
        <v>702</v>
      </c>
      <c r="H349" s="111" t="s">
        <v>2860</v>
      </c>
      <c r="I349" s="111" t="s">
        <v>2861</v>
      </c>
      <c r="J349" s="111" t="s">
        <v>2862</v>
      </c>
      <c r="K349" s="64" t="s">
        <v>332</v>
      </c>
      <c r="L349" s="64" t="s">
        <v>2863</v>
      </c>
      <c r="M349" s="111" t="s">
        <v>2864</v>
      </c>
      <c r="N349" s="111" t="s">
        <v>679</v>
      </c>
      <c r="O349" s="111" t="s">
        <v>2795</v>
      </c>
      <c r="P349" s="111">
        <v>64.0</v>
      </c>
      <c r="Q349" s="111"/>
      <c r="R349" s="111"/>
      <c r="S349" s="111" t="s">
        <v>2865</v>
      </c>
      <c r="T349" s="141" t="s">
        <v>2866</v>
      </c>
      <c r="U349" s="141" t="s">
        <v>174</v>
      </c>
      <c r="V349" s="141" t="s">
        <v>2867</v>
      </c>
      <c r="W349" s="141" t="s">
        <v>174</v>
      </c>
      <c r="X349" s="111">
        <v>22.0</v>
      </c>
      <c r="Y349" s="111">
        <v>39.0</v>
      </c>
      <c r="Z349" s="79">
        <f t="shared" si="382"/>
        <v>17</v>
      </c>
      <c r="AA349" s="72">
        <f t="shared" si="383"/>
        <v>0.7727272727</v>
      </c>
      <c r="AB349" s="111">
        <v>92.0</v>
      </c>
      <c r="AC349" s="111">
        <v>95.0</v>
      </c>
      <c r="AD349" s="79">
        <f t="shared" si="384"/>
        <v>3</v>
      </c>
      <c r="AE349" s="72">
        <f t="shared" si="385"/>
        <v>0.03260869565</v>
      </c>
      <c r="AF349" s="111">
        <v>99.0</v>
      </c>
      <c r="AG349" s="111">
        <v>99.0</v>
      </c>
      <c r="AH349" s="79">
        <f t="shared" si="386"/>
        <v>0</v>
      </c>
      <c r="AI349" s="72">
        <f t="shared" si="387"/>
        <v>0</v>
      </c>
      <c r="AJ349" s="111">
        <v>33.0</v>
      </c>
      <c r="AK349" s="111">
        <v>44.0</v>
      </c>
      <c r="AL349" s="79">
        <f t="shared" si="388"/>
        <v>11</v>
      </c>
      <c r="AM349" s="72">
        <f t="shared" si="389"/>
        <v>0.3333333333</v>
      </c>
      <c r="AN349" s="111">
        <v>89.0</v>
      </c>
      <c r="AO349" s="111">
        <v>85.0</v>
      </c>
      <c r="AP349" s="79">
        <f t="shared" si="390"/>
        <v>-4</v>
      </c>
      <c r="AQ349" s="72">
        <f t="shared" si="391"/>
        <v>-0.04494382022</v>
      </c>
      <c r="AR349" s="111">
        <v>92.0</v>
      </c>
      <c r="AS349" s="111">
        <v>85.0</v>
      </c>
      <c r="AT349" s="79">
        <f t="shared" si="392"/>
        <v>-7</v>
      </c>
      <c r="AU349" s="72">
        <f t="shared" si="393"/>
        <v>-0.07608695652</v>
      </c>
      <c r="AV349" s="79"/>
      <c r="AW349" s="79"/>
      <c r="AX349" s="79"/>
      <c r="AY349" s="79"/>
      <c r="AZ349" s="79"/>
      <c r="BA349" s="79"/>
      <c r="BB349" s="79"/>
      <c r="BC349" s="137"/>
      <c r="BD349" s="137"/>
      <c r="BE349" s="111">
        <v>1.26</v>
      </c>
      <c r="BF349" s="138">
        <v>0.93</v>
      </c>
      <c r="BG349" s="111">
        <v>4.99</v>
      </c>
      <c r="BH349" s="111">
        <v>1.95</v>
      </c>
      <c r="BI349" s="138">
        <v>0.86</v>
      </c>
      <c r="BJ349" s="111">
        <v>3.23</v>
      </c>
      <c r="BK349" s="135">
        <f>(BL349*100)/(100+29)</f>
        <v>1.976744186</v>
      </c>
      <c r="BL349" s="111">
        <v>2.55</v>
      </c>
      <c r="BM349" s="138">
        <v>0.29</v>
      </c>
      <c r="BN349" s="64">
        <f t="shared" si="380"/>
        <v>163.2</v>
      </c>
      <c r="BO349" s="139"/>
      <c r="BP349" s="137"/>
      <c r="BQ349" s="137"/>
      <c r="BR349" s="137"/>
      <c r="BS349" s="118" t="s">
        <v>317</v>
      </c>
      <c r="BT349" s="111">
        <v>1.0</v>
      </c>
      <c r="BU349" s="111">
        <v>2.0</v>
      </c>
      <c r="BV349" s="66" t="s">
        <v>253</v>
      </c>
      <c r="BW349" s="140"/>
      <c r="BX349" s="111"/>
      <c r="BY349" s="64" t="s">
        <v>269</v>
      </c>
      <c r="BZ349" s="111" t="s">
        <v>2838</v>
      </c>
      <c r="CA349" s="111" t="s">
        <v>2839</v>
      </c>
      <c r="CB349" s="111" t="s">
        <v>271</v>
      </c>
      <c r="CC349" s="111" t="s">
        <v>255</v>
      </c>
    </row>
    <row r="350" ht="15.75" customHeight="1">
      <c r="A350" s="111">
        <v>2023.0</v>
      </c>
      <c r="B350" s="111" t="s">
        <v>503</v>
      </c>
      <c r="C350" s="111" t="s">
        <v>592</v>
      </c>
      <c r="D350" s="70" t="s">
        <v>603</v>
      </c>
      <c r="E350" s="111" t="s">
        <v>2859</v>
      </c>
      <c r="F350" s="111" t="s">
        <v>259</v>
      </c>
      <c r="G350" s="111" t="s">
        <v>702</v>
      </c>
      <c r="H350" s="111" t="s">
        <v>2860</v>
      </c>
      <c r="I350" s="111" t="s">
        <v>2868</v>
      </c>
      <c r="J350" s="111" t="s">
        <v>2869</v>
      </c>
      <c r="K350" s="64" t="s">
        <v>332</v>
      </c>
      <c r="L350" s="64" t="s">
        <v>412</v>
      </c>
      <c r="M350" s="111" t="s">
        <v>2864</v>
      </c>
      <c r="N350" s="111" t="s">
        <v>679</v>
      </c>
      <c r="O350" s="111" t="s">
        <v>2795</v>
      </c>
      <c r="P350" s="111">
        <v>64.0</v>
      </c>
      <c r="Q350" s="111"/>
      <c r="R350" s="111"/>
      <c r="S350" s="111" t="s">
        <v>2865</v>
      </c>
      <c r="T350" s="142" t="s">
        <v>2870</v>
      </c>
      <c r="U350" s="141" t="s">
        <v>174</v>
      </c>
      <c r="V350" s="141" t="s">
        <v>2871</v>
      </c>
      <c r="W350" s="141" t="s">
        <v>174</v>
      </c>
      <c r="X350" s="111">
        <v>49.0</v>
      </c>
      <c r="Y350" s="111">
        <v>56.0</v>
      </c>
      <c r="Z350" s="79">
        <f t="shared" si="382"/>
        <v>7</v>
      </c>
      <c r="AA350" s="72">
        <f t="shared" si="383"/>
        <v>0.1428571429</v>
      </c>
      <c r="AB350" s="111">
        <v>99.0</v>
      </c>
      <c r="AC350" s="111">
        <v>99.0</v>
      </c>
      <c r="AD350" s="79">
        <f t="shared" si="384"/>
        <v>0</v>
      </c>
      <c r="AE350" s="72">
        <f t="shared" si="385"/>
        <v>0</v>
      </c>
      <c r="AF350" s="111">
        <v>100.0</v>
      </c>
      <c r="AG350" s="111">
        <v>100.0</v>
      </c>
      <c r="AH350" s="79">
        <f t="shared" si="386"/>
        <v>0</v>
      </c>
      <c r="AI350" s="72">
        <f t="shared" si="387"/>
        <v>0</v>
      </c>
      <c r="AJ350" s="111">
        <v>50.0</v>
      </c>
      <c r="AK350" s="111">
        <v>75.0</v>
      </c>
      <c r="AL350" s="79">
        <f t="shared" si="388"/>
        <v>25</v>
      </c>
      <c r="AM350" s="72">
        <f t="shared" si="389"/>
        <v>0.5</v>
      </c>
      <c r="AN350" s="111">
        <v>93.0</v>
      </c>
      <c r="AO350" s="111">
        <v>98.0</v>
      </c>
      <c r="AP350" s="79">
        <f t="shared" si="390"/>
        <v>5</v>
      </c>
      <c r="AQ350" s="72">
        <f t="shared" si="391"/>
        <v>0.05376344086</v>
      </c>
      <c r="AR350" s="111">
        <v>94.0</v>
      </c>
      <c r="AS350" s="111">
        <v>97.0</v>
      </c>
      <c r="AT350" s="79">
        <f t="shared" si="392"/>
        <v>3</v>
      </c>
      <c r="AU350" s="72">
        <f t="shared" si="393"/>
        <v>0.03191489362</v>
      </c>
      <c r="AV350" s="79"/>
      <c r="AW350" s="79"/>
      <c r="AX350" s="79"/>
      <c r="AY350" s="79"/>
      <c r="AZ350" s="79"/>
      <c r="BA350" s="79"/>
      <c r="BB350" s="79"/>
      <c r="BC350" s="137"/>
      <c r="BD350" s="137"/>
      <c r="BE350" s="111">
        <v>0.86</v>
      </c>
      <c r="BF350" s="138">
        <v>0.93</v>
      </c>
      <c r="BG350" s="111">
        <v>4.96</v>
      </c>
      <c r="BH350" s="111">
        <v>2.13</v>
      </c>
      <c r="BI350" s="138">
        <v>0.85</v>
      </c>
      <c r="BJ350" s="111">
        <v>3.16</v>
      </c>
      <c r="BK350" s="135">
        <f>(BL350*100)/(100+42)</f>
        <v>1.992957746</v>
      </c>
      <c r="BL350" s="111">
        <v>2.83</v>
      </c>
      <c r="BM350" s="138">
        <v>0.42</v>
      </c>
      <c r="BN350" s="64">
        <f t="shared" si="380"/>
        <v>181.12</v>
      </c>
      <c r="BO350" s="139"/>
      <c r="BP350" s="137"/>
      <c r="BQ350" s="137"/>
      <c r="BR350" s="137"/>
      <c r="BS350" s="118" t="s">
        <v>317</v>
      </c>
      <c r="BT350" s="111">
        <v>1.0</v>
      </c>
      <c r="BU350" s="111">
        <v>2.0</v>
      </c>
      <c r="BV350" s="66" t="s">
        <v>253</v>
      </c>
      <c r="BW350" s="140"/>
      <c r="BX350" s="111"/>
      <c r="BY350" s="64" t="s">
        <v>269</v>
      </c>
      <c r="BZ350" s="111" t="s">
        <v>2872</v>
      </c>
      <c r="CA350" s="111" t="s">
        <v>2873</v>
      </c>
      <c r="CB350" s="111" t="s">
        <v>271</v>
      </c>
      <c r="CC350" s="111" t="s">
        <v>255</v>
      </c>
    </row>
    <row r="351" ht="15.75" customHeight="1">
      <c r="A351" s="111">
        <v>2023.0</v>
      </c>
      <c r="B351" s="111" t="s">
        <v>715</v>
      </c>
      <c r="C351" s="111" t="s">
        <v>1213</v>
      </c>
      <c r="D351" s="70" t="s">
        <v>1452</v>
      </c>
      <c r="E351" s="111" t="s">
        <v>2589</v>
      </c>
      <c r="F351" s="111" t="s">
        <v>259</v>
      </c>
      <c r="G351" s="111" t="s">
        <v>2590</v>
      </c>
      <c r="H351" s="111" t="s">
        <v>2591</v>
      </c>
      <c r="I351" s="111" t="s">
        <v>2591</v>
      </c>
      <c r="J351" s="111" t="s">
        <v>2874</v>
      </c>
      <c r="K351" s="111" t="s">
        <v>246</v>
      </c>
      <c r="L351" s="111"/>
      <c r="M351" s="111" t="s">
        <v>2875</v>
      </c>
      <c r="N351" s="111" t="s">
        <v>679</v>
      </c>
      <c r="O351" s="111" t="s">
        <v>2829</v>
      </c>
      <c r="P351" s="111">
        <v>42.0</v>
      </c>
      <c r="Q351" s="111"/>
      <c r="R351" s="111"/>
      <c r="S351" s="111" t="s">
        <v>2876</v>
      </c>
      <c r="T351" s="141"/>
      <c r="U351" s="141"/>
      <c r="V351" s="141" t="s">
        <v>2877</v>
      </c>
      <c r="W351" s="141" t="s">
        <v>174</v>
      </c>
      <c r="X351" s="111">
        <v>53.0</v>
      </c>
      <c r="Y351" s="111">
        <v>76.0</v>
      </c>
      <c r="Z351" s="79">
        <f t="shared" si="382"/>
        <v>23</v>
      </c>
      <c r="AA351" s="72">
        <f t="shared" si="383"/>
        <v>0.4339622642</v>
      </c>
      <c r="AB351" s="111">
        <v>94.0</v>
      </c>
      <c r="AC351" s="111">
        <v>99.0</v>
      </c>
      <c r="AD351" s="79">
        <f t="shared" si="384"/>
        <v>5</v>
      </c>
      <c r="AE351" s="72">
        <f t="shared" si="385"/>
        <v>0.05319148936</v>
      </c>
      <c r="AF351" s="111">
        <v>99.0</v>
      </c>
      <c r="AG351" s="111">
        <v>100.0</v>
      </c>
      <c r="AH351" s="79">
        <f t="shared" si="386"/>
        <v>1</v>
      </c>
      <c r="AI351" s="72">
        <f t="shared" si="387"/>
        <v>0.0101010101</v>
      </c>
      <c r="AJ351" s="111">
        <v>54.0</v>
      </c>
      <c r="AK351" s="111">
        <v>76.0</v>
      </c>
      <c r="AL351" s="79">
        <f t="shared" si="388"/>
        <v>22</v>
      </c>
      <c r="AM351" s="72">
        <f t="shared" si="389"/>
        <v>0.4074074074</v>
      </c>
      <c r="AN351" s="111">
        <v>97.0</v>
      </c>
      <c r="AO351" s="111">
        <v>91.0</v>
      </c>
      <c r="AP351" s="79">
        <f t="shared" si="390"/>
        <v>-6</v>
      </c>
      <c r="AQ351" s="72">
        <f t="shared" si="391"/>
        <v>-0.0618556701</v>
      </c>
      <c r="AR351" s="111">
        <v>94.0</v>
      </c>
      <c r="AS351" s="111">
        <v>93.0</v>
      </c>
      <c r="AT351" s="79">
        <f t="shared" si="392"/>
        <v>-1</v>
      </c>
      <c r="AU351" s="72">
        <f t="shared" si="393"/>
        <v>-0.01063829787</v>
      </c>
      <c r="AV351" s="79"/>
      <c r="AW351" s="79"/>
      <c r="AX351" s="79"/>
      <c r="AY351" s="79"/>
      <c r="AZ351" s="79"/>
      <c r="BA351" s="79"/>
      <c r="BB351" s="79"/>
      <c r="BC351" s="137"/>
      <c r="BD351" s="137"/>
      <c r="BE351" s="111">
        <v>2.13</v>
      </c>
      <c r="BF351" s="138">
        <v>0.94</v>
      </c>
      <c r="BG351" s="111">
        <v>9.14</v>
      </c>
      <c r="BH351" s="111">
        <v>2.98</v>
      </c>
      <c r="BI351" s="138">
        <v>0.84</v>
      </c>
      <c r="BJ351" s="111">
        <v>3.29</v>
      </c>
      <c r="BK351" s="135">
        <f>(BL351*100)/(100+28)</f>
        <v>2.9453125</v>
      </c>
      <c r="BL351" s="111">
        <v>3.77</v>
      </c>
      <c r="BM351" s="138">
        <v>0.28</v>
      </c>
      <c r="BN351" s="64">
        <f t="shared" si="380"/>
        <v>158.34</v>
      </c>
      <c r="BO351" s="139"/>
      <c r="BP351" s="137"/>
      <c r="BQ351" s="137"/>
      <c r="BR351" s="137"/>
      <c r="BS351" s="118" t="s">
        <v>281</v>
      </c>
      <c r="BT351" s="111">
        <v>1.0</v>
      </c>
      <c r="BU351" s="111">
        <v>3.0</v>
      </c>
      <c r="BV351" s="66" t="s">
        <v>1787</v>
      </c>
      <c r="BW351" s="140"/>
      <c r="BX351" s="111"/>
      <c r="BY351" s="64" t="s">
        <v>428</v>
      </c>
      <c r="BZ351" s="111" t="s">
        <v>2878</v>
      </c>
      <c r="CA351" s="111" t="s">
        <v>2879</v>
      </c>
      <c r="CB351" s="111" t="s">
        <v>271</v>
      </c>
      <c r="CC351" s="111" t="s">
        <v>255</v>
      </c>
    </row>
    <row r="352" ht="15.75" customHeight="1">
      <c r="A352" s="111">
        <v>2024.0</v>
      </c>
      <c r="B352" s="111" t="s">
        <v>911</v>
      </c>
      <c r="C352" s="111" t="s">
        <v>930</v>
      </c>
      <c r="D352" s="70" t="s">
        <v>258</v>
      </c>
      <c r="E352" s="111" t="s">
        <v>931</v>
      </c>
      <c r="F352" s="111" t="s">
        <v>259</v>
      </c>
      <c r="G352" s="111" t="s">
        <v>932</v>
      </c>
      <c r="H352" s="111" t="s">
        <v>933</v>
      </c>
      <c r="I352" s="111" t="s">
        <v>933</v>
      </c>
      <c r="J352" s="111" t="s">
        <v>2880</v>
      </c>
      <c r="K352" s="111" t="s">
        <v>246</v>
      </c>
      <c r="L352" s="111"/>
      <c r="M352" s="111" t="s">
        <v>2881</v>
      </c>
      <c r="N352" s="111" t="s">
        <v>2000</v>
      </c>
      <c r="O352" s="111" t="s">
        <v>249</v>
      </c>
      <c r="P352" s="111">
        <v>128.0</v>
      </c>
      <c r="Q352" s="111"/>
      <c r="R352" s="111"/>
      <c r="S352" s="111" t="s">
        <v>2882</v>
      </c>
      <c r="T352" s="141" t="s">
        <v>2883</v>
      </c>
      <c r="U352" s="141" t="s">
        <v>174</v>
      </c>
      <c r="V352" s="142" t="s">
        <v>2884</v>
      </c>
      <c r="W352" s="141" t="s">
        <v>174</v>
      </c>
      <c r="X352" s="111">
        <v>41.0</v>
      </c>
      <c r="Y352" s="111">
        <v>64.0</v>
      </c>
      <c r="Z352" s="79">
        <f t="shared" si="382"/>
        <v>23</v>
      </c>
      <c r="AA352" s="72">
        <f t="shared" si="383"/>
        <v>0.5609756098</v>
      </c>
      <c r="AB352" s="111">
        <v>93.0</v>
      </c>
      <c r="AC352" s="111">
        <v>97.0</v>
      </c>
      <c r="AD352" s="79">
        <f t="shared" si="384"/>
        <v>4</v>
      </c>
      <c r="AE352" s="72">
        <f t="shared" si="385"/>
        <v>0.04301075269</v>
      </c>
      <c r="AF352" s="111">
        <v>99.0</v>
      </c>
      <c r="AG352" s="111">
        <v>97.0</v>
      </c>
      <c r="AH352" s="79">
        <f t="shared" si="386"/>
        <v>-2</v>
      </c>
      <c r="AI352" s="72">
        <f t="shared" si="387"/>
        <v>-0.0202020202</v>
      </c>
      <c r="AJ352" s="111">
        <v>50.0</v>
      </c>
      <c r="AK352" s="111">
        <v>76.0</v>
      </c>
      <c r="AL352" s="79">
        <f t="shared" si="388"/>
        <v>26</v>
      </c>
      <c r="AM352" s="72">
        <f t="shared" si="389"/>
        <v>0.52</v>
      </c>
      <c r="AN352" s="111">
        <v>94.0</v>
      </c>
      <c r="AO352" s="111">
        <v>90.0</v>
      </c>
      <c r="AP352" s="79">
        <f t="shared" si="390"/>
        <v>-4</v>
      </c>
      <c r="AQ352" s="72">
        <f t="shared" si="391"/>
        <v>-0.04255319149</v>
      </c>
      <c r="AR352" s="111">
        <v>92.0</v>
      </c>
      <c r="AS352" s="111">
        <v>89.0</v>
      </c>
      <c r="AT352" s="79">
        <f t="shared" si="392"/>
        <v>-3</v>
      </c>
      <c r="AU352" s="72">
        <f t="shared" si="393"/>
        <v>-0.03260869565</v>
      </c>
      <c r="AV352" s="79"/>
      <c r="AW352" s="79"/>
      <c r="AX352" s="79"/>
      <c r="AY352" s="79"/>
      <c r="AZ352" s="79"/>
      <c r="BA352" s="79"/>
      <c r="BB352" s="79"/>
      <c r="BC352" s="137"/>
      <c r="BD352" s="137"/>
      <c r="BE352" s="111">
        <v>0.98</v>
      </c>
      <c r="BF352" s="138">
        <v>0.93</v>
      </c>
      <c r="BG352" s="111">
        <v>5.27</v>
      </c>
      <c r="BH352" s="111">
        <v>1.82</v>
      </c>
      <c r="BI352" s="138">
        <v>0.86</v>
      </c>
      <c r="BJ352" s="111">
        <v>2.97</v>
      </c>
      <c r="BK352" s="135">
        <f>(BL352*100)/(100+36)</f>
        <v>0.9485294118</v>
      </c>
      <c r="BL352" s="111">
        <v>1.29</v>
      </c>
      <c r="BM352" s="138">
        <v>0.36</v>
      </c>
      <c r="BN352" s="64">
        <f t="shared" si="380"/>
        <v>165.12</v>
      </c>
      <c r="BO352" s="139"/>
      <c r="BP352" s="137"/>
      <c r="BQ352" s="137"/>
      <c r="BR352" s="137"/>
      <c r="BS352" s="118" t="s">
        <v>281</v>
      </c>
      <c r="BT352" s="111">
        <v>1.0</v>
      </c>
      <c r="BU352" s="111">
        <v>2.0</v>
      </c>
      <c r="BV352" s="66" t="s">
        <v>253</v>
      </c>
      <c r="BW352" s="140"/>
      <c r="BX352" s="111"/>
      <c r="BY352" s="64" t="s">
        <v>269</v>
      </c>
      <c r="BZ352" s="111" t="s">
        <v>2330</v>
      </c>
      <c r="CA352" s="111" t="s">
        <v>2331</v>
      </c>
      <c r="CB352" s="111" t="s">
        <v>271</v>
      </c>
      <c r="CC352" s="111" t="s">
        <v>255</v>
      </c>
    </row>
    <row r="353" ht="15.75" customHeight="1">
      <c r="A353" s="111">
        <v>2024.0</v>
      </c>
      <c r="B353" s="111" t="s">
        <v>239</v>
      </c>
      <c r="C353" s="111" t="s">
        <v>282</v>
      </c>
      <c r="D353" s="111"/>
      <c r="E353" s="111" t="s">
        <v>318</v>
      </c>
      <c r="F353" s="111" t="s">
        <v>1762</v>
      </c>
      <c r="G353" s="111" t="s">
        <v>2885</v>
      </c>
      <c r="H353" s="111" t="s">
        <v>2885</v>
      </c>
      <c r="I353" s="111" t="s">
        <v>2885</v>
      </c>
      <c r="J353" s="111" t="s">
        <v>2886</v>
      </c>
      <c r="K353" s="111" t="s">
        <v>246</v>
      </c>
      <c r="L353" s="111"/>
      <c r="M353" s="111" t="s">
        <v>2887</v>
      </c>
      <c r="N353" s="111" t="s">
        <v>2888</v>
      </c>
      <c r="O353" s="111" t="s">
        <v>2189</v>
      </c>
      <c r="P353" s="111">
        <v>62.0</v>
      </c>
      <c r="Q353" s="111"/>
      <c r="R353" s="111"/>
      <c r="S353" s="111" t="s">
        <v>2889</v>
      </c>
      <c r="T353" s="141"/>
      <c r="U353" s="141"/>
      <c r="V353" s="141" t="s">
        <v>2890</v>
      </c>
      <c r="W353" s="141" t="s">
        <v>174</v>
      </c>
      <c r="X353" s="111">
        <v>12.0</v>
      </c>
      <c r="Y353" s="111">
        <v>13.0</v>
      </c>
      <c r="Z353" s="79">
        <f t="shared" si="382"/>
        <v>1</v>
      </c>
      <c r="AA353" s="72">
        <f t="shared" si="383"/>
        <v>0.08333333333</v>
      </c>
      <c r="AB353" s="111">
        <v>42.0</v>
      </c>
      <c r="AC353" s="111">
        <v>65.0</v>
      </c>
      <c r="AD353" s="79">
        <f t="shared" si="384"/>
        <v>23</v>
      </c>
      <c r="AE353" s="72">
        <f t="shared" si="385"/>
        <v>0.5476190476</v>
      </c>
      <c r="AF353" s="111">
        <v>97.0</v>
      </c>
      <c r="AG353" s="111">
        <v>98.0</v>
      </c>
      <c r="AH353" s="79">
        <f t="shared" si="386"/>
        <v>1</v>
      </c>
      <c r="AI353" s="72">
        <f t="shared" si="387"/>
        <v>0.01030927835</v>
      </c>
      <c r="AJ353" s="111">
        <v>34.0</v>
      </c>
      <c r="AK353" s="111">
        <v>49.0</v>
      </c>
      <c r="AL353" s="79">
        <f t="shared" si="388"/>
        <v>15</v>
      </c>
      <c r="AM353" s="72">
        <f t="shared" si="389"/>
        <v>0.4411764706</v>
      </c>
      <c r="AN353" s="111">
        <v>91.0</v>
      </c>
      <c r="AO353" s="111">
        <v>97.0</v>
      </c>
      <c r="AP353" s="79">
        <f t="shared" si="390"/>
        <v>6</v>
      </c>
      <c r="AQ353" s="72">
        <f t="shared" si="391"/>
        <v>0.06593406593</v>
      </c>
      <c r="AR353" s="111">
        <v>93.0</v>
      </c>
      <c r="AS353" s="111">
        <v>96.0</v>
      </c>
      <c r="AT353" s="79">
        <f t="shared" si="392"/>
        <v>3</v>
      </c>
      <c r="AU353" s="72">
        <f t="shared" si="393"/>
        <v>0.03225806452</v>
      </c>
      <c r="AV353" s="79"/>
      <c r="AW353" s="79"/>
      <c r="AX353" s="79"/>
      <c r="AY353" s="79"/>
      <c r="AZ353" s="79"/>
      <c r="BA353" s="79"/>
      <c r="BB353" s="79"/>
      <c r="BC353" s="137"/>
      <c r="BD353" s="137"/>
      <c r="BE353" s="111">
        <v>1.45</v>
      </c>
      <c r="BF353" s="138">
        <v>0.95</v>
      </c>
      <c r="BG353" s="111">
        <v>4.9</v>
      </c>
      <c r="BH353" s="111">
        <v>2.14</v>
      </c>
      <c r="BI353" s="138">
        <v>0.87</v>
      </c>
      <c r="BJ353" s="111">
        <v>2.94</v>
      </c>
      <c r="BK353" s="135">
        <f>(BL353*100)/(100+59)</f>
        <v>1.918238994</v>
      </c>
      <c r="BL353" s="111">
        <v>3.05</v>
      </c>
      <c r="BM353" s="138">
        <v>0.59</v>
      </c>
      <c r="BN353" s="64">
        <f t="shared" si="380"/>
        <v>189.1</v>
      </c>
      <c r="BO353" s="139"/>
      <c r="BP353" s="137"/>
      <c r="BQ353" s="137"/>
      <c r="BR353" s="137"/>
      <c r="BS353" s="118" t="s">
        <v>760</v>
      </c>
      <c r="BT353" s="111">
        <v>1.0</v>
      </c>
      <c r="BU353" s="111">
        <v>3.0</v>
      </c>
      <c r="BV353" s="66" t="s">
        <v>253</v>
      </c>
      <c r="BW353" s="140"/>
      <c r="BX353" s="111"/>
      <c r="BY353" s="64" t="s">
        <v>428</v>
      </c>
      <c r="BZ353" s="111" t="s">
        <v>2891</v>
      </c>
      <c r="CA353" s="111" t="s">
        <v>2892</v>
      </c>
      <c r="CB353" s="111" t="s">
        <v>271</v>
      </c>
      <c r="CC353" s="111" t="s">
        <v>255</v>
      </c>
    </row>
    <row r="354" ht="15.75" customHeight="1">
      <c r="A354" s="111">
        <v>2024.0</v>
      </c>
      <c r="B354" s="111" t="s">
        <v>239</v>
      </c>
      <c r="C354" s="111" t="s">
        <v>489</v>
      </c>
      <c r="D354" s="111"/>
      <c r="E354" s="111" t="s">
        <v>489</v>
      </c>
      <c r="F354" s="111" t="s">
        <v>490</v>
      </c>
      <c r="G354" s="111" t="s">
        <v>491</v>
      </c>
      <c r="H354" s="111" t="s">
        <v>492</v>
      </c>
      <c r="I354" s="111" t="s">
        <v>2893</v>
      </c>
      <c r="J354" s="111" t="s">
        <v>2894</v>
      </c>
      <c r="K354" s="64" t="s">
        <v>332</v>
      </c>
      <c r="L354" s="111" t="s">
        <v>2895</v>
      </c>
      <c r="M354" s="111" t="s">
        <v>2896</v>
      </c>
      <c r="N354" s="111" t="s">
        <v>495</v>
      </c>
      <c r="O354" s="111" t="s">
        <v>2189</v>
      </c>
      <c r="P354" s="111">
        <v>152.0</v>
      </c>
      <c r="Q354" s="111"/>
      <c r="R354" s="111"/>
      <c r="S354" s="111" t="s">
        <v>2897</v>
      </c>
      <c r="T354" s="141"/>
      <c r="U354" s="141"/>
      <c r="V354" s="142" t="s">
        <v>2898</v>
      </c>
      <c r="W354" s="141" t="s">
        <v>174</v>
      </c>
      <c r="X354" s="111">
        <v>70.0</v>
      </c>
      <c r="Y354" s="111">
        <v>81.0</v>
      </c>
      <c r="Z354" s="79">
        <f t="shared" si="382"/>
        <v>11</v>
      </c>
      <c r="AA354" s="72">
        <f t="shared" si="383"/>
        <v>0.1571428571</v>
      </c>
      <c r="AB354" s="111">
        <v>100.0</v>
      </c>
      <c r="AC354" s="111">
        <v>100.0</v>
      </c>
      <c r="AD354" s="79">
        <f t="shared" si="384"/>
        <v>0</v>
      </c>
      <c r="AE354" s="72">
        <f t="shared" si="385"/>
        <v>0</v>
      </c>
      <c r="AF354" s="111">
        <v>100.0</v>
      </c>
      <c r="AG354" s="111">
        <v>100.0</v>
      </c>
      <c r="AH354" s="79">
        <f t="shared" si="386"/>
        <v>0</v>
      </c>
      <c r="AI354" s="72">
        <f t="shared" si="387"/>
        <v>0</v>
      </c>
      <c r="AJ354" s="111">
        <v>77.0</v>
      </c>
      <c r="AK354" s="111">
        <v>84.0</v>
      </c>
      <c r="AL354" s="79">
        <f t="shared" si="388"/>
        <v>7</v>
      </c>
      <c r="AM354" s="72">
        <f t="shared" si="389"/>
        <v>0.09090909091</v>
      </c>
      <c r="AN354" s="111">
        <v>87.0</v>
      </c>
      <c r="AO354" s="111">
        <v>94.0</v>
      </c>
      <c r="AP354" s="79">
        <f t="shared" si="390"/>
        <v>7</v>
      </c>
      <c r="AQ354" s="72">
        <f t="shared" si="391"/>
        <v>0.08045977011</v>
      </c>
      <c r="AR354" s="111">
        <v>92.0</v>
      </c>
      <c r="AS354" s="111">
        <v>94.0</v>
      </c>
      <c r="AT354" s="79">
        <f t="shared" si="392"/>
        <v>2</v>
      </c>
      <c r="AU354" s="72">
        <f t="shared" si="393"/>
        <v>0.02173913043</v>
      </c>
      <c r="AV354" s="79"/>
      <c r="AW354" s="79"/>
      <c r="AX354" s="79"/>
      <c r="AY354" s="79"/>
      <c r="AZ354" s="79"/>
      <c r="BA354" s="79"/>
      <c r="BB354" s="79"/>
      <c r="BC354" s="137"/>
      <c r="BD354" s="137"/>
      <c r="BE354" s="111">
        <v>1.29</v>
      </c>
      <c r="BF354" s="138">
        <v>0.94</v>
      </c>
      <c r="BG354" s="111">
        <v>5.65</v>
      </c>
      <c r="BH354" s="111">
        <v>2.38</v>
      </c>
      <c r="BI354" s="138">
        <v>0.87</v>
      </c>
      <c r="BJ354" s="111">
        <v>3.11</v>
      </c>
      <c r="BK354" s="135">
        <f>(BL354*100)/(100+29)</f>
        <v>2.899224806</v>
      </c>
      <c r="BL354" s="111">
        <v>3.74</v>
      </c>
      <c r="BM354" s="138">
        <v>0.29</v>
      </c>
      <c r="BN354" s="64">
        <f t="shared" si="380"/>
        <v>568.48</v>
      </c>
      <c r="BO354" s="139"/>
      <c r="BP354" s="137"/>
      <c r="BQ354" s="137"/>
      <c r="BR354" s="137"/>
      <c r="BS354" s="118" t="s">
        <v>252</v>
      </c>
      <c r="BT354" s="111">
        <v>4.0</v>
      </c>
      <c r="BU354" s="111">
        <v>2.0</v>
      </c>
      <c r="BV354" s="66" t="s">
        <v>1787</v>
      </c>
      <c r="BW354" s="140"/>
      <c r="BX354" s="111"/>
      <c r="BY354" s="64" t="s">
        <v>428</v>
      </c>
      <c r="BZ354" s="111" t="s">
        <v>1543</v>
      </c>
      <c r="CA354" s="111" t="s">
        <v>1544</v>
      </c>
      <c r="CB354" s="111" t="s">
        <v>271</v>
      </c>
      <c r="CC354" s="111" t="s">
        <v>255</v>
      </c>
    </row>
    <row r="355" ht="15.75" customHeight="1">
      <c r="A355" s="111">
        <v>2024.0</v>
      </c>
      <c r="B355" s="111" t="s">
        <v>911</v>
      </c>
      <c r="C355" s="111" t="s">
        <v>968</v>
      </c>
      <c r="D355" s="70" t="s">
        <v>913</v>
      </c>
      <c r="E355" s="111" t="s">
        <v>2622</v>
      </c>
      <c r="F355" s="111" t="s">
        <v>259</v>
      </c>
      <c r="G355" s="111" t="s">
        <v>2899</v>
      </c>
      <c r="H355" s="111" t="s">
        <v>2899</v>
      </c>
      <c r="I355" s="111" t="s">
        <v>2900</v>
      </c>
      <c r="J355" s="111" t="s">
        <v>2901</v>
      </c>
      <c r="K355" s="111" t="s">
        <v>246</v>
      </c>
      <c r="L355" s="111"/>
      <c r="M355" s="111" t="s">
        <v>2902</v>
      </c>
      <c r="N355" s="111" t="s">
        <v>263</v>
      </c>
      <c r="O355" s="111" t="s">
        <v>249</v>
      </c>
      <c r="P355" s="111">
        <v>149.0</v>
      </c>
      <c r="Q355" s="111"/>
      <c r="R355" s="111"/>
      <c r="S355" s="111" t="s">
        <v>2903</v>
      </c>
      <c r="T355" s="141" t="s">
        <v>2904</v>
      </c>
      <c r="U355" s="141" t="s">
        <v>174</v>
      </c>
      <c r="V355" s="142" t="s">
        <v>2905</v>
      </c>
      <c r="W355" s="141" t="s">
        <v>174</v>
      </c>
      <c r="X355" s="111">
        <v>50.0</v>
      </c>
      <c r="Y355" s="111">
        <v>66.0</v>
      </c>
      <c r="Z355" s="79">
        <f t="shared" si="382"/>
        <v>16</v>
      </c>
      <c r="AA355" s="72">
        <f t="shared" si="383"/>
        <v>0.32</v>
      </c>
      <c r="AB355" s="111">
        <v>97.0</v>
      </c>
      <c r="AC355" s="111">
        <v>99.0</v>
      </c>
      <c r="AD355" s="79">
        <f t="shared" si="384"/>
        <v>2</v>
      </c>
      <c r="AE355" s="72">
        <f t="shared" si="385"/>
        <v>0.0206185567</v>
      </c>
      <c r="AF355" s="111">
        <v>98.0</v>
      </c>
      <c r="AG355" s="111">
        <v>100.0</v>
      </c>
      <c r="AH355" s="79">
        <f t="shared" si="386"/>
        <v>2</v>
      </c>
      <c r="AI355" s="72">
        <f t="shared" si="387"/>
        <v>0.02040816327</v>
      </c>
      <c r="AJ355" s="111">
        <v>39.0</v>
      </c>
      <c r="AK355" s="111">
        <v>56.0</v>
      </c>
      <c r="AL355" s="79">
        <f t="shared" si="388"/>
        <v>17</v>
      </c>
      <c r="AM355" s="72">
        <f t="shared" si="389"/>
        <v>0.4358974359</v>
      </c>
      <c r="AN355" s="111">
        <v>83.0</v>
      </c>
      <c r="AO355" s="111">
        <v>87.0</v>
      </c>
      <c r="AP355" s="79">
        <f t="shared" si="390"/>
        <v>4</v>
      </c>
      <c r="AQ355" s="72">
        <f t="shared" si="391"/>
        <v>0.04819277108</v>
      </c>
      <c r="AR355" s="111">
        <v>85.0</v>
      </c>
      <c r="AS355" s="111">
        <v>91.0</v>
      </c>
      <c r="AT355" s="79">
        <f t="shared" si="392"/>
        <v>6</v>
      </c>
      <c r="AU355" s="72">
        <f t="shared" si="393"/>
        <v>0.07058823529</v>
      </c>
      <c r="AV355" s="79"/>
      <c r="AW355" s="79"/>
      <c r="AX355" s="79"/>
      <c r="AY355" s="79"/>
      <c r="AZ355" s="79"/>
      <c r="BA355" s="79"/>
      <c r="BB355" s="79"/>
      <c r="BC355" s="137"/>
      <c r="BD355" s="137"/>
      <c r="BE355" s="111">
        <v>0.92</v>
      </c>
      <c r="BF355" s="138">
        <v>0.92</v>
      </c>
      <c r="BG355" s="111">
        <v>4.7</v>
      </c>
      <c r="BH355" s="111">
        <v>2.84</v>
      </c>
      <c r="BI355" s="138">
        <v>0.86</v>
      </c>
      <c r="BJ355" s="111">
        <v>2.8</v>
      </c>
      <c r="BK355" s="135">
        <f>(BL355*100)/(100+23)</f>
        <v>2.325203252</v>
      </c>
      <c r="BL355" s="111">
        <v>2.86</v>
      </c>
      <c r="BM355" s="138">
        <v>0.23</v>
      </c>
      <c r="BN355" s="64">
        <f t="shared" si="380"/>
        <v>426.14</v>
      </c>
      <c r="BO355" s="139"/>
      <c r="BP355" s="137"/>
      <c r="BQ355" s="137"/>
      <c r="BR355" s="137"/>
      <c r="BS355" s="118" t="s">
        <v>268</v>
      </c>
      <c r="BT355" s="111">
        <v>1.0</v>
      </c>
      <c r="BU355" s="111">
        <v>4.0</v>
      </c>
      <c r="BV355" s="66" t="s">
        <v>253</v>
      </c>
      <c r="BW355" s="140"/>
      <c r="BX355" s="111"/>
      <c r="BY355" s="64" t="s">
        <v>269</v>
      </c>
      <c r="BZ355" s="111" t="s">
        <v>2906</v>
      </c>
      <c r="CA355" s="111" t="s">
        <v>2907</v>
      </c>
      <c r="CB355" s="111" t="s">
        <v>271</v>
      </c>
      <c r="CC355" s="111" t="s">
        <v>255</v>
      </c>
    </row>
    <row r="356" ht="15.75" customHeight="1">
      <c r="A356" s="111">
        <v>2024.0</v>
      </c>
      <c r="B356" s="111" t="s">
        <v>239</v>
      </c>
      <c r="C356" s="111" t="s">
        <v>282</v>
      </c>
      <c r="D356" s="111"/>
      <c r="E356" s="111" t="s">
        <v>283</v>
      </c>
      <c r="F356" s="111" t="s">
        <v>2908</v>
      </c>
      <c r="G356" s="111" t="s">
        <v>2538</v>
      </c>
      <c r="H356" s="111" t="s">
        <v>2539</v>
      </c>
      <c r="I356" s="111" t="s">
        <v>2539</v>
      </c>
      <c r="J356" s="111" t="s">
        <v>2909</v>
      </c>
      <c r="K356" s="111" t="s">
        <v>246</v>
      </c>
      <c r="L356" s="111"/>
      <c r="M356" s="111" t="s">
        <v>2910</v>
      </c>
      <c r="N356" s="111" t="s">
        <v>289</v>
      </c>
      <c r="O356" s="111" t="s">
        <v>301</v>
      </c>
      <c r="P356" s="111">
        <v>29.0</v>
      </c>
      <c r="Q356" s="111"/>
      <c r="R356" s="111"/>
      <c r="S356" s="111" t="s">
        <v>2911</v>
      </c>
      <c r="T356" s="141"/>
      <c r="U356" s="141"/>
      <c r="V356" s="142" t="s">
        <v>2912</v>
      </c>
      <c r="W356" s="141" t="s">
        <v>174</v>
      </c>
      <c r="X356" s="111">
        <v>10.0</v>
      </c>
      <c r="Y356" s="111">
        <v>48.0</v>
      </c>
      <c r="Z356" s="79">
        <f t="shared" si="382"/>
        <v>38</v>
      </c>
      <c r="AA356" s="72">
        <f t="shared" si="383"/>
        <v>3.8</v>
      </c>
      <c r="AB356" s="111">
        <v>59.0</v>
      </c>
      <c r="AC356" s="111">
        <v>86.0</v>
      </c>
      <c r="AD356" s="79">
        <f t="shared" si="384"/>
        <v>27</v>
      </c>
      <c r="AE356" s="72">
        <f t="shared" si="385"/>
        <v>0.4576271186</v>
      </c>
      <c r="AF356" s="111">
        <v>92.0</v>
      </c>
      <c r="AG356" s="111">
        <v>94.0</v>
      </c>
      <c r="AH356" s="79">
        <f t="shared" si="386"/>
        <v>2</v>
      </c>
      <c r="AI356" s="72">
        <f t="shared" si="387"/>
        <v>0.02173913043</v>
      </c>
      <c r="AJ356" s="111">
        <v>44.0</v>
      </c>
      <c r="AK356" s="111">
        <v>51.0</v>
      </c>
      <c r="AL356" s="79">
        <f t="shared" si="388"/>
        <v>7</v>
      </c>
      <c r="AM356" s="72">
        <f t="shared" si="389"/>
        <v>0.1590909091</v>
      </c>
      <c r="AN356" s="111">
        <v>84.0</v>
      </c>
      <c r="AO356" s="111">
        <v>93.0</v>
      </c>
      <c r="AP356" s="79">
        <f t="shared" si="390"/>
        <v>9</v>
      </c>
      <c r="AQ356" s="72">
        <f t="shared" si="391"/>
        <v>0.1071428571</v>
      </c>
      <c r="AR356" s="111">
        <v>84.0</v>
      </c>
      <c r="AS356" s="111">
        <v>90.0</v>
      </c>
      <c r="AT356" s="79">
        <f t="shared" si="392"/>
        <v>6</v>
      </c>
      <c r="AU356" s="72">
        <f t="shared" si="393"/>
        <v>0.07142857143</v>
      </c>
      <c r="AV356" s="79">
        <v>81.0</v>
      </c>
      <c r="AW356" s="79">
        <v>92.0</v>
      </c>
      <c r="AX356" s="79">
        <f t="shared" ref="AX356:AX413" si="396">AW356-AV356</f>
        <v>11</v>
      </c>
      <c r="AY356" s="72">
        <f t="shared" ref="AY356:AY413" si="397">(AW356-AV356)/AV356</f>
        <v>0.1358024691</v>
      </c>
      <c r="AZ356" s="79"/>
      <c r="BA356" s="79"/>
      <c r="BB356" s="79"/>
      <c r="BC356" s="137"/>
      <c r="BD356" s="137"/>
      <c r="BE356" s="111">
        <v>1.0</v>
      </c>
      <c r="BF356" s="138">
        <v>0.94</v>
      </c>
      <c r="BG356" s="111">
        <v>5.16</v>
      </c>
      <c r="BH356" s="111">
        <v>2.63</v>
      </c>
      <c r="BI356" s="138">
        <v>0.88</v>
      </c>
      <c r="BJ356" s="111">
        <v>3.0</v>
      </c>
      <c r="BK356" s="135">
        <f>(BL356*100)/(100+51)</f>
        <v>2.245033113</v>
      </c>
      <c r="BL356" s="111">
        <v>3.39</v>
      </c>
      <c r="BM356" s="138">
        <v>0.51</v>
      </c>
      <c r="BN356" s="64">
        <f t="shared" si="380"/>
        <v>98.31</v>
      </c>
      <c r="BO356" s="139"/>
      <c r="BP356" s="137"/>
      <c r="BQ356" s="137"/>
      <c r="BR356" s="137"/>
      <c r="BS356" s="118" t="s">
        <v>760</v>
      </c>
      <c r="BT356" s="111">
        <v>2.0</v>
      </c>
      <c r="BU356" s="111">
        <v>1.0</v>
      </c>
      <c r="BV356" s="66" t="s">
        <v>253</v>
      </c>
      <c r="BW356" s="140"/>
      <c r="BX356" s="111"/>
      <c r="BY356" s="64" t="s">
        <v>428</v>
      </c>
      <c r="BZ356" s="111" t="s">
        <v>1769</v>
      </c>
      <c r="CA356" s="111" t="s">
        <v>1770</v>
      </c>
      <c r="CB356" s="111" t="s">
        <v>271</v>
      </c>
      <c r="CC356" s="111" t="s">
        <v>255</v>
      </c>
    </row>
    <row r="357" ht="15.75" customHeight="1">
      <c r="A357" s="111">
        <v>2024.0</v>
      </c>
      <c r="B357" s="111" t="s">
        <v>503</v>
      </c>
      <c r="C357" s="111" t="s">
        <v>1425</v>
      </c>
      <c r="D357" s="111"/>
      <c r="E357" s="111" t="s">
        <v>1426</v>
      </c>
      <c r="F357" s="111" t="s">
        <v>1427</v>
      </c>
      <c r="G357" s="111" t="s">
        <v>2913</v>
      </c>
      <c r="H357" s="111" t="s">
        <v>2914</v>
      </c>
      <c r="I357" s="111" t="s">
        <v>2914</v>
      </c>
      <c r="J357" s="111" t="s">
        <v>2915</v>
      </c>
      <c r="K357" s="111" t="s">
        <v>246</v>
      </c>
      <c r="L357" s="111"/>
      <c r="M357" s="111" t="s">
        <v>2916</v>
      </c>
      <c r="N357" s="111" t="s">
        <v>2917</v>
      </c>
      <c r="O357" s="111" t="s">
        <v>301</v>
      </c>
      <c r="P357" s="111">
        <v>28.0</v>
      </c>
      <c r="Q357" s="124">
        <v>1594.76</v>
      </c>
      <c r="R357" s="111">
        <v>59.0</v>
      </c>
      <c r="S357" s="111" t="s">
        <v>2918</v>
      </c>
      <c r="T357" s="142" t="s">
        <v>2919</v>
      </c>
      <c r="U357" s="141" t="s">
        <v>158</v>
      </c>
      <c r="V357" s="142" t="s">
        <v>2920</v>
      </c>
      <c r="W357" s="141" t="s">
        <v>174</v>
      </c>
      <c r="X357" s="111">
        <v>16.0</v>
      </c>
      <c r="Y357" s="111">
        <v>22.0</v>
      </c>
      <c r="Z357" s="79">
        <f t="shared" si="382"/>
        <v>6</v>
      </c>
      <c r="AA357" s="72">
        <f t="shared" si="383"/>
        <v>0.375</v>
      </c>
      <c r="AB357" s="111">
        <v>30.0</v>
      </c>
      <c r="AC357" s="111">
        <v>33.0</v>
      </c>
      <c r="AD357" s="79">
        <f t="shared" si="384"/>
        <v>3</v>
      </c>
      <c r="AE357" s="72">
        <f t="shared" si="385"/>
        <v>0.1</v>
      </c>
      <c r="AF357" s="111">
        <v>73.0</v>
      </c>
      <c r="AG357" s="111">
        <v>74.0</v>
      </c>
      <c r="AH357" s="79">
        <f t="shared" si="386"/>
        <v>1</v>
      </c>
      <c r="AI357" s="72">
        <f t="shared" si="387"/>
        <v>0.01369863014</v>
      </c>
      <c r="AJ357" s="111">
        <v>43.0</v>
      </c>
      <c r="AK357" s="111">
        <v>48.0</v>
      </c>
      <c r="AL357" s="79">
        <f t="shared" si="388"/>
        <v>5</v>
      </c>
      <c r="AM357" s="72">
        <f t="shared" si="389"/>
        <v>0.1162790698</v>
      </c>
      <c r="AN357" s="111">
        <v>98.0</v>
      </c>
      <c r="AO357" s="111">
        <v>100.0</v>
      </c>
      <c r="AP357" s="79">
        <f t="shared" si="390"/>
        <v>2</v>
      </c>
      <c r="AQ357" s="72">
        <f t="shared" si="391"/>
        <v>0.02040816327</v>
      </c>
      <c r="AR357" s="111">
        <v>96.0</v>
      </c>
      <c r="AS357" s="111">
        <v>100.0</v>
      </c>
      <c r="AT357" s="79">
        <f t="shared" si="392"/>
        <v>4</v>
      </c>
      <c r="AU357" s="72">
        <f t="shared" si="393"/>
        <v>0.04166666667</v>
      </c>
      <c r="AV357" s="79">
        <v>63.0</v>
      </c>
      <c r="AW357" s="79">
        <v>67.0</v>
      </c>
      <c r="AX357" s="79">
        <f t="shared" si="396"/>
        <v>4</v>
      </c>
      <c r="AY357" s="72">
        <f t="shared" si="397"/>
        <v>0.06349206349</v>
      </c>
      <c r="AZ357" s="79"/>
      <c r="BA357" s="79"/>
      <c r="BB357" s="79"/>
      <c r="BC357" s="137"/>
      <c r="BD357" s="137"/>
      <c r="BE357" s="111">
        <v>1.85</v>
      </c>
      <c r="BF357" s="138">
        <v>0.96</v>
      </c>
      <c r="BG357" s="111">
        <v>4.05</v>
      </c>
      <c r="BH357" s="111"/>
      <c r="BI357" s="138"/>
      <c r="BJ357" s="111"/>
      <c r="BK357" s="135">
        <f>(BL357*100)/(100+46)</f>
        <v>1.445205479</v>
      </c>
      <c r="BL357" s="111">
        <v>2.11</v>
      </c>
      <c r="BM357" s="138">
        <v>0.46</v>
      </c>
      <c r="BN357" s="64">
        <f t="shared" si="380"/>
        <v>59.08</v>
      </c>
      <c r="BO357" s="139"/>
      <c r="BP357" s="137"/>
      <c r="BQ357" s="137"/>
      <c r="BR357" s="137"/>
      <c r="BS357" s="118" t="s">
        <v>281</v>
      </c>
      <c r="BT357" s="111">
        <v>3.0</v>
      </c>
      <c r="BU357" s="111">
        <v>0.0</v>
      </c>
      <c r="BV357" s="64" t="s">
        <v>2110</v>
      </c>
      <c r="BW357" s="121"/>
      <c r="BX357" s="111" t="s">
        <v>2921</v>
      </c>
      <c r="BY357" s="64" t="s">
        <v>2183</v>
      </c>
      <c r="BZ357" s="111" t="s">
        <v>2184</v>
      </c>
      <c r="CA357" s="111" t="s">
        <v>2185</v>
      </c>
      <c r="CB357" s="111" t="s">
        <v>271</v>
      </c>
      <c r="CC357" s="111" t="s">
        <v>464</v>
      </c>
    </row>
    <row r="358" ht="15.75" customHeight="1">
      <c r="A358" s="111">
        <v>2024.0</v>
      </c>
      <c r="B358" s="111" t="s">
        <v>911</v>
      </c>
      <c r="C358" s="111" t="s">
        <v>912</v>
      </c>
      <c r="D358" s="70" t="s">
        <v>913</v>
      </c>
      <c r="E358" s="111" t="s">
        <v>951</v>
      </c>
      <c r="F358" s="111" t="s">
        <v>259</v>
      </c>
      <c r="G358" s="111" t="s">
        <v>915</v>
      </c>
      <c r="H358" s="111" t="s">
        <v>2922</v>
      </c>
      <c r="I358" s="111" t="s">
        <v>2922</v>
      </c>
      <c r="J358" s="111" t="s">
        <v>2923</v>
      </c>
      <c r="K358" s="111" t="s">
        <v>246</v>
      </c>
      <c r="L358" s="111"/>
      <c r="M358" s="111" t="s">
        <v>2924</v>
      </c>
      <c r="N358" s="111" t="s">
        <v>2925</v>
      </c>
      <c r="O358" s="111" t="s">
        <v>2189</v>
      </c>
      <c r="P358" s="111">
        <v>53.0</v>
      </c>
      <c r="Q358" s="111"/>
      <c r="R358" s="111"/>
      <c r="S358" s="111" t="s">
        <v>2926</v>
      </c>
      <c r="T358" s="142" t="s">
        <v>2927</v>
      </c>
      <c r="U358" s="64" t="s">
        <v>158</v>
      </c>
      <c r="V358" s="142" t="s">
        <v>2928</v>
      </c>
      <c r="W358" s="141" t="s">
        <v>174</v>
      </c>
      <c r="X358" s="111">
        <v>44.0</v>
      </c>
      <c r="Y358" s="111">
        <v>74.0</v>
      </c>
      <c r="Z358" s="79">
        <f t="shared" si="382"/>
        <v>30</v>
      </c>
      <c r="AA358" s="72">
        <f t="shared" si="383"/>
        <v>0.6818181818</v>
      </c>
      <c r="AB358" s="111">
        <v>85.0</v>
      </c>
      <c r="AC358" s="111">
        <v>79.0</v>
      </c>
      <c r="AD358" s="79">
        <f t="shared" si="384"/>
        <v>-6</v>
      </c>
      <c r="AE358" s="72">
        <f t="shared" si="385"/>
        <v>-0.07058823529</v>
      </c>
      <c r="AF358" s="111">
        <v>98.0</v>
      </c>
      <c r="AG358" s="111">
        <v>98.0</v>
      </c>
      <c r="AH358" s="79">
        <f t="shared" si="386"/>
        <v>0</v>
      </c>
      <c r="AI358" s="72">
        <f t="shared" si="387"/>
        <v>0</v>
      </c>
      <c r="AJ358" s="111">
        <v>76.0</v>
      </c>
      <c r="AK358" s="111">
        <v>85.0</v>
      </c>
      <c r="AL358" s="79">
        <f t="shared" si="388"/>
        <v>9</v>
      </c>
      <c r="AM358" s="72">
        <f t="shared" si="389"/>
        <v>0.1184210526</v>
      </c>
      <c r="AN358" s="111">
        <v>95.0</v>
      </c>
      <c r="AO358" s="111">
        <v>94.0</v>
      </c>
      <c r="AP358" s="79">
        <f t="shared" si="390"/>
        <v>-1</v>
      </c>
      <c r="AQ358" s="72">
        <f t="shared" si="391"/>
        <v>-0.01052631579</v>
      </c>
      <c r="AR358" s="111">
        <v>95.0</v>
      </c>
      <c r="AS358" s="111">
        <v>95.0</v>
      </c>
      <c r="AT358" s="79">
        <f t="shared" si="392"/>
        <v>0</v>
      </c>
      <c r="AU358" s="72">
        <f t="shared" si="393"/>
        <v>0</v>
      </c>
      <c r="AV358" s="79">
        <v>93.0</v>
      </c>
      <c r="AW358" s="79">
        <v>93.0</v>
      </c>
      <c r="AX358" s="79">
        <f t="shared" si="396"/>
        <v>0</v>
      </c>
      <c r="AY358" s="72">
        <f t="shared" si="397"/>
        <v>0</v>
      </c>
      <c r="AZ358" s="79"/>
      <c r="BA358" s="79"/>
      <c r="BB358" s="79"/>
      <c r="BC358" s="137"/>
      <c r="BD358" s="137"/>
      <c r="BE358" s="111">
        <v>1.1</v>
      </c>
      <c r="BF358" s="138">
        <v>0.93</v>
      </c>
      <c r="BG358" s="111">
        <v>4.66</v>
      </c>
      <c r="BH358" s="111">
        <v>3.42</v>
      </c>
      <c r="BI358" s="138">
        <v>0.85</v>
      </c>
      <c r="BJ358" s="111">
        <v>3.06</v>
      </c>
      <c r="BK358" s="135">
        <f>(BL358*100)/(100+34)</f>
        <v>1.634328358</v>
      </c>
      <c r="BL358" s="111">
        <v>2.19</v>
      </c>
      <c r="BM358" s="138">
        <v>0.34</v>
      </c>
      <c r="BN358" s="64">
        <f t="shared" si="380"/>
        <v>116.07</v>
      </c>
      <c r="BO358" s="139"/>
      <c r="BP358" s="137"/>
      <c r="BQ358" s="137"/>
      <c r="BR358" s="137"/>
      <c r="BS358" s="118" t="s">
        <v>281</v>
      </c>
      <c r="BT358" s="111">
        <v>1.0</v>
      </c>
      <c r="BU358" s="111">
        <v>1.0</v>
      </c>
      <c r="BV358" s="64" t="s">
        <v>253</v>
      </c>
      <c r="BW358" s="121"/>
      <c r="BX358" s="111"/>
      <c r="BY358" s="64" t="s">
        <v>269</v>
      </c>
      <c r="BZ358" s="111" t="s">
        <v>2471</v>
      </c>
      <c r="CA358" s="111" t="s">
        <v>2472</v>
      </c>
      <c r="CB358" s="111" t="s">
        <v>271</v>
      </c>
      <c r="CC358" s="111" t="s">
        <v>255</v>
      </c>
    </row>
    <row r="359" ht="15.75" customHeight="1">
      <c r="A359" s="111">
        <v>2024.0</v>
      </c>
      <c r="B359" s="111" t="s">
        <v>911</v>
      </c>
      <c r="C359" s="111" t="s">
        <v>912</v>
      </c>
      <c r="D359" s="70" t="s">
        <v>913</v>
      </c>
      <c r="E359" s="111" t="s">
        <v>2929</v>
      </c>
      <c r="F359" s="111" t="s">
        <v>259</v>
      </c>
      <c r="G359" s="111" t="s">
        <v>2930</v>
      </c>
      <c r="H359" s="111" t="s">
        <v>1552</v>
      </c>
      <c r="I359" s="111" t="s">
        <v>1552</v>
      </c>
      <c r="J359" s="111" t="s">
        <v>2931</v>
      </c>
      <c r="K359" s="111" t="s">
        <v>246</v>
      </c>
      <c r="L359" s="111"/>
      <c r="M359" s="111" t="s">
        <v>2932</v>
      </c>
      <c r="N359" s="111" t="s">
        <v>679</v>
      </c>
      <c r="O359" s="111" t="s">
        <v>301</v>
      </c>
      <c r="P359" s="111">
        <v>30.0</v>
      </c>
      <c r="Q359" s="111"/>
      <c r="R359" s="111"/>
      <c r="S359" s="111" t="s">
        <v>2933</v>
      </c>
      <c r="T359" s="142" t="s">
        <v>2934</v>
      </c>
      <c r="U359" s="141" t="s">
        <v>174</v>
      </c>
      <c r="V359" s="142" t="s">
        <v>2935</v>
      </c>
      <c r="W359" s="141" t="s">
        <v>174</v>
      </c>
      <c r="X359" s="111">
        <v>54.0</v>
      </c>
      <c r="Y359" s="111">
        <v>66.0</v>
      </c>
      <c r="Z359" s="79">
        <f t="shared" si="382"/>
        <v>12</v>
      </c>
      <c r="AA359" s="72">
        <f t="shared" si="383"/>
        <v>0.2222222222</v>
      </c>
      <c r="AB359" s="111">
        <v>98.0</v>
      </c>
      <c r="AC359" s="111">
        <v>99.0</v>
      </c>
      <c r="AD359" s="79">
        <f t="shared" si="384"/>
        <v>1</v>
      </c>
      <c r="AE359" s="72">
        <f t="shared" si="385"/>
        <v>0.01020408163</v>
      </c>
      <c r="AF359" s="111">
        <v>99.0</v>
      </c>
      <c r="AG359" s="111">
        <v>100.0</v>
      </c>
      <c r="AH359" s="79">
        <f t="shared" si="386"/>
        <v>1</v>
      </c>
      <c r="AI359" s="72">
        <f t="shared" si="387"/>
        <v>0.0101010101</v>
      </c>
      <c r="AJ359" s="111">
        <v>35.0</v>
      </c>
      <c r="AK359" s="111">
        <v>84.0</v>
      </c>
      <c r="AL359" s="79">
        <f t="shared" si="388"/>
        <v>49</v>
      </c>
      <c r="AM359" s="72">
        <f t="shared" si="389"/>
        <v>1.4</v>
      </c>
      <c r="AN359" s="111">
        <v>94.0</v>
      </c>
      <c r="AO359" s="111">
        <v>95.0</v>
      </c>
      <c r="AP359" s="79">
        <f t="shared" si="390"/>
        <v>1</v>
      </c>
      <c r="AQ359" s="72">
        <f t="shared" si="391"/>
        <v>0.01063829787</v>
      </c>
      <c r="AR359" s="111">
        <v>94.0</v>
      </c>
      <c r="AS359" s="111">
        <v>95.0</v>
      </c>
      <c r="AT359" s="79">
        <f t="shared" si="392"/>
        <v>1</v>
      </c>
      <c r="AU359" s="72">
        <f t="shared" si="393"/>
        <v>0.01063829787</v>
      </c>
      <c r="AV359" s="79">
        <v>95.0</v>
      </c>
      <c r="AW359" s="79">
        <v>97.0</v>
      </c>
      <c r="AX359" s="79">
        <f t="shared" si="396"/>
        <v>2</v>
      </c>
      <c r="AY359" s="72">
        <f t="shared" si="397"/>
        <v>0.02105263158</v>
      </c>
      <c r="AZ359" s="79"/>
      <c r="BA359" s="79"/>
      <c r="BB359" s="79"/>
      <c r="BC359" s="137"/>
      <c r="BD359" s="137"/>
      <c r="BE359" s="111">
        <v>1.42</v>
      </c>
      <c r="BF359" s="138">
        <v>0.94</v>
      </c>
      <c r="BG359" s="111">
        <v>4.92</v>
      </c>
      <c r="BH359" s="111">
        <v>2.28</v>
      </c>
      <c r="BI359" s="138">
        <v>0.0328</v>
      </c>
      <c r="BJ359" s="111">
        <v>83.0</v>
      </c>
      <c r="BK359" s="135">
        <f>(BL359*100)/(100+82)</f>
        <v>1.406593407</v>
      </c>
      <c r="BL359" s="111">
        <v>2.56</v>
      </c>
      <c r="BM359" s="138">
        <v>0.82</v>
      </c>
      <c r="BN359" s="64">
        <f t="shared" si="380"/>
        <v>76.8</v>
      </c>
      <c r="BO359" s="139"/>
      <c r="BP359" s="137"/>
      <c r="BQ359" s="137"/>
      <c r="BR359" s="137"/>
      <c r="BS359" s="118" t="s">
        <v>281</v>
      </c>
      <c r="BT359" s="111">
        <v>1.0</v>
      </c>
      <c r="BU359" s="111">
        <v>3.0</v>
      </c>
      <c r="BV359" s="64" t="s">
        <v>253</v>
      </c>
      <c r="BW359" s="121"/>
      <c r="BX359" s="111"/>
      <c r="BY359" s="64" t="s">
        <v>269</v>
      </c>
      <c r="BZ359" s="111" t="s">
        <v>2936</v>
      </c>
      <c r="CA359" s="111" t="s">
        <v>2937</v>
      </c>
      <c r="CB359" s="111" t="s">
        <v>271</v>
      </c>
      <c r="CC359" s="111" t="s">
        <v>255</v>
      </c>
    </row>
    <row r="360" ht="15.75" customHeight="1">
      <c r="A360" s="111">
        <v>2024.0</v>
      </c>
      <c r="B360" s="111" t="s">
        <v>911</v>
      </c>
      <c r="C360" s="111" t="s">
        <v>2556</v>
      </c>
      <c r="D360" s="70" t="s">
        <v>258</v>
      </c>
      <c r="E360" s="111" t="s">
        <v>2557</v>
      </c>
      <c r="F360" s="111" t="s">
        <v>259</v>
      </c>
      <c r="G360" s="111" t="s">
        <v>2938</v>
      </c>
      <c r="H360" s="111" t="s">
        <v>2939</v>
      </c>
      <c r="I360" s="111" t="s">
        <v>2940</v>
      </c>
      <c r="J360" s="111" t="s">
        <v>2941</v>
      </c>
      <c r="K360" s="111" t="s">
        <v>246</v>
      </c>
      <c r="L360" s="111"/>
      <c r="M360" s="111" t="s">
        <v>2942</v>
      </c>
      <c r="N360" s="111" t="s">
        <v>263</v>
      </c>
      <c r="O360" s="111" t="s">
        <v>249</v>
      </c>
      <c r="P360" s="111">
        <v>34.0</v>
      </c>
      <c r="Q360" s="111"/>
      <c r="R360" s="111"/>
      <c r="S360" s="111" t="s">
        <v>2943</v>
      </c>
      <c r="T360" s="142" t="s">
        <v>2944</v>
      </c>
      <c r="U360" s="141" t="s">
        <v>174</v>
      </c>
      <c r="V360" s="142" t="s">
        <v>2945</v>
      </c>
      <c r="W360" s="141" t="s">
        <v>174</v>
      </c>
      <c r="X360" s="111">
        <v>34.0</v>
      </c>
      <c r="Y360" s="111">
        <v>49.0</v>
      </c>
      <c r="Z360" s="79">
        <f t="shared" si="382"/>
        <v>15</v>
      </c>
      <c r="AA360" s="72">
        <f t="shared" si="383"/>
        <v>0.4411764706</v>
      </c>
      <c r="AB360" s="111">
        <v>78.0</v>
      </c>
      <c r="AC360" s="111">
        <v>88.0</v>
      </c>
      <c r="AD360" s="79">
        <f t="shared" si="384"/>
        <v>10</v>
      </c>
      <c r="AE360" s="72">
        <f t="shared" si="385"/>
        <v>0.1282051282</v>
      </c>
      <c r="AF360" s="111">
        <v>91.0</v>
      </c>
      <c r="AG360" s="111">
        <v>98.0</v>
      </c>
      <c r="AH360" s="79">
        <f t="shared" si="386"/>
        <v>7</v>
      </c>
      <c r="AI360" s="72">
        <f t="shared" si="387"/>
        <v>0.07692307692</v>
      </c>
      <c r="AJ360" s="111">
        <v>63.0</v>
      </c>
      <c r="AK360" s="111">
        <v>72.0</v>
      </c>
      <c r="AL360" s="79">
        <f t="shared" si="388"/>
        <v>9</v>
      </c>
      <c r="AM360" s="72">
        <f t="shared" si="389"/>
        <v>0.1428571429</v>
      </c>
      <c r="AN360" s="111">
        <v>81.0</v>
      </c>
      <c r="AO360" s="111">
        <v>89.0</v>
      </c>
      <c r="AP360" s="79">
        <f t="shared" si="390"/>
        <v>8</v>
      </c>
      <c r="AQ360" s="72">
        <f t="shared" si="391"/>
        <v>0.0987654321</v>
      </c>
      <c r="AR360" s="111">
        <v>84.0</v>
      </c>
      <c r="AS360" s="111">
        <v>91.0</v>
      </c>
      <c r="AT360" s="79">
        <f t="shared" si="392"/>
        <v>7</v>
      </c>
      <c r="AU360" s="72">
        <f t="shared" si="393"/>
        <v>0.08333333333</v>
      </c>
      <c r="AV360" s="79">
        <v>80.0</v>
      </c>
      <c r="AW360" s="79">
        <v>88.0</v>
      </c>
      <c r="AX360" s="79">
        <f t="shared" si="396"/>
        <v>8</v>
      </c>
      <c r="AY360" s="72">
        <f t="shared" si="397"/>
        <v>0.1</v>
      </c>
      <c r="AZ360" s="79"/>
      <c r="BA360" s="79"/>
      <c r="BB360" s="79"/>
      <c r="BC360" s="137"/>
      <c r="BD360" s="137"/>
      <c r="BE360" s="111">
        <v>0.62</v>
      </c>
      <c r="BF360" s="138">
        <v>0.92</v>
      </c>
      <c r="BG360" s="111">
        <v>4.68</v>
      </c>
      <c r="BH360" s="111">
        <v>1.8</v>
      </c>
      <c r="BI360" s="138">
        <v>0.85</v>
      </c>
      <c r="BJ360" s="111">
        <v>2.94</v>
      </c>
      <c r="BK360" s="135">
        <f>(BL360*100)/(100+30)</f>
        <v>1.707692308</v>
      </c>
      <c r="BL360" s="111">
        <v>2.22</v>
      </c>
      <c r="BM360" s="138">
        <v>0.3</v>
      </c>
      <c r="BN360" s="64">
        <f t="shared" si="380"/>
        <v>75.48</v>
      </c>
      <c r="BO360" s="139"/>
      <c r="BP360" s="137"/>
      <c r="BQ360" s="137"/>
      <c r="BR360" s="137"/>
      <c r="BS360" s="118" t="s">
        <v>281</v>
      </c>
      <c r="BT360" s="111">
        <v>1.0</v>
      </c>
      <c r="BU360" s="111">
        <v>2.0</v>
      </c>
      <c r="BV360" s="64" t="s">
        <v>253</v>
      </c>
      <c r="BW360" s="121"/>
      <c r="BX360" s="111"/>
      <c r="BY360" s="64" t="s">
        <v>269</v>
      </c>
      <c r="BZ360" s="111" t="s">
        <v>2946</v>
      </c>
      <c r="CA360" s="111" t="s">
        <v>2947</v>
      </c>
      <c r="CB360" s="111" t="s">
        <v>271</v>
      </c>
      <c r="CC360" s="111" t="s">
        <v>255</v>
      </c>
    </row>
    <row r="361" ht="15.75" customHeight="1">
      <c r="A361" s="111">
        <v>2024.0</v>
      </c>
      <c r="B361" s="111" t="s">
        <v>911</v>
      </c>
      <c r="C361" s="111" t="s">
        <v>2556</v>
      </c>
      <c r="D361" s="70" t="s">
        <v>258</v>
      </c>
      <c r="E361" s="111" t="s">
        <v>2557</v>
      </c>
      <c r="F361" s="111" t="s">
        <v>259</v>
      </c>
      <c r="G361" s="111" t="s">
        <v>2948</v>
      </c>
      <c r="H361" s="111" t="s">
        <v>2948</v>
      </c>
      <c r="I361" s="111" t="s">
        <v>2949</v>
      </c>
      <c r="J361" s="111" t="s">
        <v>2950</v>
      </c>
      <c r="K361" s="111" t="s">
        <v>246</v>
      </c>
      <c r="L361" s="111"/>
      <c r="M361" s="111" t="s">
        <v>2951</v>
      </c>
      <c r="N361" s="111" t="s">
        <v>263</v>
      </c>
      <c r="O361" s="111" t="s">
        <v>301</v>
      </c>
      <c r="P361" s="111">
        <v>39.0</v>
      </c>
      <c r="Q361" s="111"/>
      <c r="R361" s="111"/>
      <c r="S361" s="111" t="s">
        <v>2952</v>
      </c>
      <c r="T361" s="142" t="s">
        <v>2953</v>
      </c>
      <c r="U361" s="141" t="s">
        <v>174</v>
      </c>
      <c r="V361" s="142" t="s">
        <v>2954</v>
      </c>
      <c r="W361" s="141" t="s">
        <v>174</v>
      </c>
      <c r="X361" s="111">
        <v>24.0</v>
      </c>
      <c r="Y361" s="111">
        <v>50.0</v>
      </c>
      <c r="Z361" s="79">
        <f t="shared" si="382"/>
        <v>26</v>
      </c>
      <c r="AA361" s="72">
        <f t="shared" si="383"/>
        <v>1.083333333</v>
      </c>
      <c r="AB361" s="111">
        <v>69.0</v>
      </c>
      <c r="AC361" s="111">
        <v>94.0</v>
      </c>
      <c r="AD361" s="79">
        <f t="shared" si="384"/>
        <v>25</v>
      </c>
      <c r="AE361" s="72">
        <f t="shared" si="385"/>
        <v>0.3623188406</v>
      </c>
      <c r="AF361" s="111">
        <v>91.0</v>
      </c>
      <c r="AG361" s="111">
        <v>100.0</v>
      </c>
      <c r="AH361" s="79">
        <f t="shared" si="386"/>
        <v>9</v>
      </c>
      <c r="AI361" s="72">
        <f t="shared" si="387"/>
        <v>0.0989010989</v>
      </c>
      <c r="AJ361" s="111">
        <v>13.0</v>
      </c>
      <c r="AK361" s="111">
        <v>30.0</v>
      </c>
      <c r="AL361" s="79">
        <f t="shared" si="388"/>
        <v>17</v>
      </c>
      <c r="AM361" s="72">
        <f t="shared" si="389"/>
        <v>1.307692308</v>
      </c>
      <c r="AN361" s="111">
        <v>76.0</v>
      </c>
      <c r="AO361" s="111">
        <v>88.0</v>
      </c>
      <c r="AP361" s="79">
        <f t="shared" si="390"/>
        <v>12</v>
      </c>
      <c r="AQ361" s="72">
        <f t="shared" si="391"/>
        <v>0.1578947368</v>
      </c>
      <c r="AR361" s="111">
        <v>79.0</v>
      </c>
      <c r="AS361" s="111">
        <v>92.0</v>
      </c>
      <c r="AT361" s="79">
        <f t="shared" si="392"/>
        <v>13</v>
      </c>
      <c r="AU361" s="72">
        <f t="shared" si="393"/>
        <v>0.164556962</v>
      </c>
      <c r="AV361" s="79">
        <v>80.0</v>
      </c>
      <c r="AW361" s="79">
        <v>92.0</v>
      </c>
      <c r="AX361" s="79">
        <f t="shared" si="396"/>
        <v>12</v>
      </c>
      <c r="AY361" s="72">
        <f t="shared" si="397"/>
        <v>0.15</v>
      </c>
      <c r="AZ361" s="79"/>
      <c r="BA361" s="79"/>
      <c r="BB361" s="79"/>
      <c r="BC361" s="137"/>
      <c r="BD361" s="137"/>
      <c r="BE361" s="111">
        <v>0.8</v>
      </c>
      <c r="BF361" s="138">
        <v>0.92</v>
      </c>
      <c r="BG361" s="111">
        <v>4.9</v>
      </c>
      <c r="BH361" s="111">
        <v>2.06</v>
      </c>
      <c r="BI361" s="138">
        <v>0.84</v>
      </c>
      <c r="BJ361" s="111">
        <v>2.74</v>
      </c>
      <c r="BK361" s="135">
        <f>(BL361*100)/(100+51)</f>
        <v>1.860927152</v>
      </c>
      <c r="BL361" s="111">
        <v>2.81</v>
      </c>
      <c r="BM361" s="138">
        <v>0.51</v>
      </c>
      <c r="BN361" s="64">
        <f t="shared" si="380"/>
        <v>109.59</v>
      </c>
      <c r="BO361" s="139"/>
      <c r="BP361" s="137"/>
      <c r="BQ361" s="137"/>
      <c r="BR361" s="137"/>
      <c r="BS361" s="118" t="s">
        <v>760</v>
      </c>
      <c r="BT361" s="111">
        <v>1.0</v>
      </c>
      <c r="BU361" s="111">
        <v>2.0</v>
      </c>
      <c r="BV361" s="64" t="s">
        <v>253</v>
      </c>
      <c r="BW361" s="121"/>
      <c r="BX361" s="111"/>
      <c r="BY361" s="64" t="s">
        <v>269</v>
      </c>
      <c r="BZ361" s="111" t="s">
        <v>2565</v>
      </c>
      <c r="CA361" s="111" t="s">
        <v>2566</v>
      </c>
      <c r="CB361" s="111" t="s">
        <v>271</v>
      </c>
      <c r="CC361" s="111" t="s">
        <v>255</v>
      </c>
    </row>
    <row r="362" ht="15.75" customHeight="1">
      <c r="A362" s="111">
        <v>2024.0</v>
      </c>
      <c r="B362" s="111" t="s">
        <v>503</v>
      </c>
      <c r="C362" s="111" t="s">
        <v>592</v>
      </c>
      <c r="D362" s="70" t="s">
        <v>603</v>
      </c>
      <c r="E362" s="111" t="s">
        <v>2859</v>
      </c>
      <c r="F362" s="111" t="s">
        <v>259</v>
      </c>
      <c r="G362" s="111" t="s">
        <v>702</v>
      </c>
      <c r="H362" s="111" t="s">
        <v>2955</v>
      </c>
      <c r="I362" s="111" t="s">
        <v>2956</v>
      </c>
      <c r="J362" s="111" t="s">
        <v>2957</v>
      </c>
      <c r="K362" s="111" t="s">
        <v>332</v>
      </c>
      <c r="L362" s="111" t="s">
        <v>2958</v>
      </c>
      <c r="M362" s="111" t="s">
        <v>2959</v>
      </c>
      <c r="N362" s="111" t="s">
        <v>679</v>
      </c>
      <c r="O362" s="111" t="s">
        <v>249</v>
      </c>
      <c r="P362" s="111">
        <v>27.0</v>
      </c>
      <c r="Q362" s="111"/>
      <c r="R362" s="111"/>
      <c r="S362" s="111" t="s">
        <v>2960</v>
      </c>
      <c r="T362" s="142" t="s">
        <v>2961</v>
      </c>
      <c r="U362" s="141" t="s">
        <v>174</v>
      </c>
      <c r="V362" s="142" t="s">
        <v>2962</v>
      </c>
      <c r="W362" s="141" t="s">
        <v>174</v>
      </c>
      <c r="X362" s="111">
        <v>52.0</v>
      </c>
      <c r="Y362" s="111">
        <v>74.0</v>
      </c>
      <c r="Z362" s="79">
        <f t="shared" si="382"/>
        <v>22</v>
      </c>
      <c r="AA362" s="72">
        <f t="shared" si="383"/>
        <v>0.4230769231</v>
      </c>
      <c r="AB362" s="111">
        <v>87.0</v>
      </c>
      <c r="AC362" s="111">
        <v>99.0</v>
      </c>
      <c r="AD362" s="79">
        <f t="shared" si="384"/>
        <v>12</v>
      </c>
      <c r="AE362" s="72">
        <f t="shared" si="385"/>
        <v>0.1379310345</v>
      </c>
      <c r="AF362" s="111">
        <v>89.0</v>
      </c>
      <c r="AG362" s="111">
        <v>99.0</v>
      </c>
      <c r="AH362" s="79">
        <f t="shared" si="386"/>
        <v>10</v>
      </c>
      <c r="AI362" s="72">
        <f t="shared" si="387"/>
        <v>0.1123595506</v>
      </c>
      <c r="AJ362" s="111">
        <v>61.0</v>
      </c>
      <c r="AK362" s="111">
        <v>72.0</v>
      </c>
      <c r="AL362" s="79">
        <f t="shared" si="388"/>
        <v>11</v>
      </c>
      <c r="AM362" s="72">
        <f t="shared" si="389"/>
        <v>0.1803278689</v>
      </c>
      <c r="AN362" s="111">
        <v>82.0</v>
      </c>
      <c r="AO362" s="111">
        <v>95.0</v>
      </c>
      <c r="AP362" s="79">
        <f t="shared" si="390"/>
        <v>13</v>
      </c>
      <c r="AQ362" s="72">
        <f t="shared" si="391"/>
        <v>0.1585365854</v>
      </c>
      <c r="AR362" s="111">
        <v>79.0</v>
      </c>
      <c r="AS362" s="111">
        <v>92.0</v>
      </c>
      <c r="AT362" s="79">
        <f t="shared" si="392"/>
        <v>13</v>
      </c>
      <c r="AU362" s="72">
        <f t="shared" si="393"/>
        <v>0.164556962</v>
      </c>
      <c r="AV362" s="79">
        <v>82.0</v>
      </c>
      <c r="AW362" s="79">
        <v>94.0</v>
      </c>
      <c r="AX362" s="79">
        <f t="shared" si="396"/>
        <v>12</v>
      </c>
      <c r="AY362" s="72">
        <f t="shared" si="397"/>
        <v>0.1463414634</v>
      </c>
      <c r="AZ362" s="79"/>
      <c r="BA362" s="79"/>
      <c r="BB362" s="79"/>
      <c r="BC362" s="137"/>
      <c r="BD362" s="137"/>
      <c r="BE362" s="111">
        <v>1.2</v>
      </c>
      <c r="BF362" s="138">
        <v>0.92</v>
      </c>
      <c r="BG362" s="111">
        <v>4.66</v>
      </c>
      <c r="BH362" s="111">
        <v>2.16</v>
      </c>
      <c r="BI362" s="138">
        <v>0.83</v>
      </c>
      <c r="BJ362" s="111">
        <v>3.12</v>
      </c>
      <c r="BK362" s="135">
        <f>(BL362*100)/(100+81)</f>
        <v>1.541436464</v>
      </c>
      <c r="BL362" s="111">
        <v>2.79</v>
      </c>
      <c r="BM362" s="138">
        <v>0.81</v>
      </c>
      <c r="BN362" s="64">
        <f t="shared" si="380"/>
        <v>75.33</v>
      </c>
      <c r="BO362" s="139"/>
      <c r="BP362" s="137"/>
      <c r="BQ362" s="137"/>
      <c r="BR362" s="137"/>
      <c r="BS362" s="118" t="s">
        <v>317</v>
      </c>
      <c r="BT362" s="111">
        <v>1.0</v>
      </c>
      <c r="BU362" s="111">
        <v>2.0</v>
      </c>
      <c r="BV362" s="64" t="s">
        <v>253</v>
      </c>
      <c r="BW362" s="121"/>
      <c r="BX362" s="111"/>
      <c r="BY362" s="64" t="s">
        <v>269</v>
      </c>
      <c r="BZ362" s="111" t="s">
        <v>2838</v>
      </c>
      <c r="CA362" s="111" t="s">
        <v>2839</v>
      </c>
      <c r="CB362" s="111" t="s">
        <v>271</v>
      </c>
      <c r="CC362" s="111" t="s">
        <v>255</v>
      </c>
    </row>
    <row r="363" ht="15.75" customHeight="1">
      <c r="A363" s="111">
        <v>2024.0</v>
      </c>
      <c r="B363" s="111" t="s">
        <v>503</v>
      </c>
      <c r="C363" s="111" t="s">
        <v>592</v>
      </c>
      <c r="D363" s="70" t="s">
        <v>603</v>
      </c>
      <c r="E363" s="111" t="s">
        <v>2859</v>
      </c>
      <c r="F363" s="111" t="s">
        <v>259</v>
      </c>
      <c r="G363" s="111" t="s">
        <v>702</v>
      </c>
      <c r="H363" s="111" t="s">
        <v>2955</v>
      </c>
      <c r="I363" s="111" t="s">
        <v>2963</v>
      </c>
      <c r="J363" s="111" t="s">
        <v>2964</v>
      </c>
      <c r="K363" s="111" t="s">
        <v>332</v>
      </c>
      <c r="L363" s="111" t="s">
        <v>2481</v>
      </c>
      <c r="M363" s="111" t="s">
        <v>2959</v>
      </c>
      <c r="N363" s="111" t="s">
        <v>679</v>
      </c>
      <c r="O363" s="111" t="s">
        <v>249</v>
      </c>
      <c r="P363" s="111">
        <v>27.0</v>
      </c>
      <c r="Q363" s="111"/>
      <c r="R363" s="111"/>
      <c r="S363" s="111" t="s">
        <v>2960</v>
      </c>
      <c r="T363" s="142" t="s">
        <v>2965</v>
      </c>
      <c r="U363" s="141" t="s">
        <v>174</v>
      </c>
      <c r="V363" s="142" t="s">
        <v>2966</v>
      </c>
      <c r="W363" s="141" t="s">
        <v>174</v>
      </c>
      <c r="X363" s="111">
        <v>22.0</v>
      </c>
      <c r="Y363" s="111">
        <v>44.0</v>
      </c>
      <c r="Z363" s="79">
        <f t="shared" si="382"/>
        <v>22</v>
      </c>
      <c r="AA363" s="72">
        <f t="shared" si="383"/>
        <v>1</v>
      </c>
      <c r="AB363" s="111">
        <v>70.0</v>
      </c>
      <c r="AC363" s="111">
        <v>85.0</v>
      </c>
      <c r="AD363" s="79">
        <f t="shared" si="384"/>
        <v>15</v>
      </c>
      <c r="AE363" s="72">
        <f t="shared" si="385"/>
        <v>0.2142857143</v>
      </c>
      <c r="AF363" s="111">
        <v>93.0</v>
      </c>
      <c r="AG363" s="111">
        <v>96.0</v>
      </c>
      <c r="AH363" s="79">
        <f t="shared" si="386"/>
        <v>3</v>
      </c>
      <c r="AI363" s="72">
        <f t="shared" si="387"/>
        <v>0.03225806452</v>
      </c>
      <c r="AJ363" s="111">
        <v>51.0</v>
      </c>
      <c r="AK363" s="111">
        <v>63.0</v>
      </c>
      <c r="AL363" s="79">
        <f t="shared" si="388"/>
        <v>12</v>
      </c>
      <c r="AM363" s="72">
        <f t="shared" si="389"/>
        <v>0.2352941176</v>
      </c>
      <c r="AN363" s="111">
        <v>86.0</v>
      </c>
      <c r="AO363" s="111">
        <v>91.0</v>
      </c>
      <c r="AP363" s="79">
        <f t="shared" si="390"/>
        <v>5</v>
      </c>
      <c r="AQ363" s="72">
        <f t="shared" si="391"/>
        <v>0.05813953488</v>
      </c>
      <c r="AR363" s="111">
        <v>89.0</v>
      </c>
      <c r="AS363" s="111">
        <v>91.0</v>
      </c>
      <c r="AT363" s="79">
        <f t="shared" si="392"/>
        <v>2</v>
      </c>
      <c r="AU363" s="72">
        <f t="shared" si="393"/>
        <v>0.02247191011</v>
      </c>
      <c r="AV363" s="79">
        <v>79.0</v>
      </c>
      <c r="AW363" s="79">
        <v>83.0</v>
      </c>
      <c r="AX363" s="79">
        <f t="shared" si="396"/>
        <v>4</v>
      </c>
      <c r="AY363" s="72">
        <f t="shared" si="397"/>
        <v>0.05063291139</v>
      </c>
      <c r="AZ363" s="79"/>
      <c r="BA363" s="79"/>
      <c r="BB363" s="79"/>
      <c r="BC363" s="137"/>
      <c r="BD363" s="137"/>
      <c r="BE363" s="111">
        <v>1.22</v>
      </c>
      <c r="BF363" s="138">
        <v>0.92</v>
      </c>
      <c r="BG363" s="111">
        <v>4.96</v>
      </c>
      <c r="BH363" s="111">
        <v>2.32</v>
      </c>
      <c r="BI363" s="138">
        <v>0.84</v>
      </c>
      <c r="BJ363" s="111">
        <v>2.94</v>
      </c>
      <c r="BK363" s="135">
        <f>(BL363*100)/(100+32)</f>
        <v>2.704545455</v>
      </c>
      <c r="BL363" s="111">
        <v>3.57</v>
      </c>
      <c r="BM363" s="138">
        <v>0.32</v>
      </c>
      <c r="BN363" s="64">
        <f t="shared" si="380"/>
        <v>96.39</v>
      </c>
      <c r="BO363" s="139"/>
      <c r="BP363" s="137"/>
      <c r="BQ363" s="137"/>
      <c r="BR363" s="137"/>
      <c r="BS363" s="118" t="s">
        <v>317</v>
      </c>
      <c r="BT363" s="111">
        <v>1.0</v>
      </c>
      <c r="BU363" s="111">
        <v>3.0</v>
      </c>
      <c r="BV363" s="64" t="s">
        <v>253</v>
      </c>
      <c r="BW363" s="121"/>
      <c r="BX363" s="111"/>
      <c r="BY363" s="64" t="s">
        <v>269</v>
      </c>
      <c r="BZ363" s="111" t="s">
        <v>2967</v>
      </c>
      <c r="CA363" s="111" t="s">
        <v>2968</v>
      </c>
      <c r="CB363" s="111" t="s">
        <v>271</v>
      </c>
      <c r="CC363" s="111" t="s">
        <v>255</v>
      </c>
    </row>
    <row r="364" ht="15.75" customHeight="1">
      <c r="A364" s="111">
        <v>2024.0</v>
      </c>
      <c r="B364" s="111" t="s">
        <v>911</v>
      </c>
      <c r="C364" s="111" t="s">
        <v>958</v>
      </c>
      <c r="D364" s="111"/>
      <c r="E364" s="111" t="s">
        <v>1615</v>
      </c>
      <c r="F364" s="111" t="s">
        <v>1326</v>
      </c>
      <c r="G364" s="111" t="s">
        <v>2969</v>
      </c>
      <c r="H364" s="111" t="s">
        <v>2970</v>
      </c>
      <c r="I364" s="111" t="s">
        <v>2971</v>
      </c>
      <c r="J364" s="111" t="s">
        <v>2972</v>
      </c>
      <c r="K364" s="111" t="s">
        <v>246</v>
      </c>
      <c r="L364" s="111"/>
      <c r="M364" s="111" t="s">
        <v>2973</v>
      </c>
      <c r="N364" s="111" t="s">
        <v>1331</v>
      </c>
      <c r="O364" s="111" t="s">
        <v>2317</v>
      </c>
      <c r="P364" s="111">
        <v>89.0</v>
      </c>
      <c r="Q364" s="111"/>
      <c r="R364" s="111"/>
      <c r="S364" s="111" t="s">
        <v>2974</v>
      </c>
      <c r="T364" s="142" t="s">
        <v>2975</v>
      </c>
      <c r="U364" s="141" t="s">
        <v>174</v>
      </c>
      <c r="V364" s="142" t="s">
        <v>2976</v>
      </c>
      <c r="W364" s="141" t="s">
        <v>174</v>
      </c>
      <c r="X364" s="111">
        <v>34.0</v>
      </c>
      <c r="Y364" s="111">
        <v>48.0</v>
      </c>
      <c r="Z364" s="79">
        <f t="shared" si="382"/>
        <v>14</v>
      </c>
      <c r="AA364" s="72">
        <f t="shared" si="383"/>
        <v>0.4117647059</v>
      </c>
      <c r="AB364" s="111">
        <v>78.0</v>
      </c>
      <c r="AC364" s="111">
        <v>93.0</v>
      </c>
      <c r="AD364" s="79">
        <f t="shared" si="384"/>
        <v>15</v>
      </c>
      <c r="AE364" s="72">
        <f t="shared" si="385"/>
        <v>0.1923076923</v>
      </c>
      <c r="AF364" s="111">
        <v>90.0</v>
      </c>
      <c r="AG364" s="111">
        <v>96.0</v>
      </c>
      <c r="AH364" s="79">
        <f t="shared" si="386"/>
        <v>6</v>
      </c>
      <c r="AI364" s="72">
        <f t="shared" si="387"/>
        <v>0.06666666667</v>
      </c>
      <c r="AJ364" s="111">
        <v>28.0</v>
      </c>
      <c r="AK364" s="111">
        <v>63.0</v>
      </c>
      <c r="AL364" s="79">
        <f t="shared" si="388"/>
        <v>35</v>
      </c>
      <c r="AM364" s="72">
        <f t="shared" si="389"/>
        <v>1.25</v>
      </c>
      <c r="AN364" s="111">
        <v>68.0</v>
      </c>
      <c r="AO364" s="111">
        <v>90.0</v>
      </c>
      <c r="AP364" s="79">
        <f t="shared" si="390"/>
        <v>22</v>
      </c>
      <c r="AQ364" s="72">
        <f t="shared" si="391"/>
        <v>0.3235294118</v>
      </c>
      <c r="AR364" s="111">
        <v>71.0</v>
      </c>
      <c r="AS364" s="111">
        <v>90.0</v>
      </c>
      <c r="AT364" s="79">
        <f t="shared" si="392"/>
        <v>19</v>
      </c>
      <c r="AU364" s="72">
        <f t="shared" si="393"/>
        <v>0.2676056338</v>
      </c>
      <c r="AV364" s="79">
        <v>62.0</v>
      </c>
      <c r="AW364" s="79">
        <v>79.0</v>
      </c>
      <c r="AX364" s="79">
        <f t="shared" si="396"/>
        <v>17</v>
      </c>
      <c r="AY364" s="72">
        <f t="shared" si="397"/>
        <v>0.2741935484</v>
      </c>
      <c r="AZ364" s="79"/>
      <c r="BA364" s="79"/>
      <c r="BB364" s="79"/>
      <c r="BC364" s="137"/>
      <c r="BD364" s="137"/>
      <c r="BE364" s="111">
        <v>1.38</v>
      </c>
      <c r="BF364" s="138">
        <v>0.92</v>
      </c>
      <c r="BG364" s="111">
        <v>4.82</v>
      </c>
      <c r="BH364" s="111">
        <v>2.28</v>
      </c>
      <c r="BI364" s="138">
        <v>0.85</v>
      </c>
      <c r="BJ364" s="111">
        <v>3.0</v>
      </c>
      <c r="BK364" s="135">
        <f>(BL364*100)/(100+38)</f>
        <v>2.028985507</v>
      </c>
      <c r="BL364" s="111">
        <v>2.8</v>
      </c>
      <c r="BM364" s="138">
        <v>0.38</v>
      </c>
      <c r="BN364" s="64">
        <f t="shared" si="380"/>
        <v>249.2</v>
      </c>
      <c r="BO364" s="139"/>
      <c r="BP364" s="137"/>
      <c r="BQ364" s="137"/>
      <c r="BR364" s="137"/>
      <c r="BS364" s="118" t="s">
        <v>252</v>
      </c>
      <c r="BT364" s="111">
        <v>1.0</v>
      </c>
      <c r="BU364" s="111">
        <v>1.0</v>
      </c>
      <c r="BV364" s="64" t="s">
        <v>253</v>
      </c>
      <c r="BW364" s="121"/>
      <c r="BX364" s="111"/>
      <c r="BY364" s="64" t="s">
        <v>269</v>
      </c>
      <c r="BZ364" s="111" t="s">
        <v>2977</v>
      </c>
      <c r="CA364" s="111" t="s">
        <v>2978</v>
      </c>
      <c r="CB364" s="111" t="s">
        <v>271</v>
      </c>
      <c r="CC364" s="111" t="s">
        <v>255</v>
      </c>
    </row>
    <row r="365" ht="15.75" customHeight="1">
      <c r="A365" s="111">
        <v>2024.0</v>
      </c>
      <c r="B365" s="111" t="s">
        <v>503</v>
      </c>
      <c r="C365" s="111" t="s">
        <v>528</v>
      </c>
      <c r="D365" s="70" t="s">
        <v>529</v>
      </c>
      <c r="E365" s="111" t="s">
        <v>529</v>
      </c>
      <c r="F365" s="111" t="s">
        <v>259</v>
      </c>
      <c r="G365" s="111" t="s">
        <v>2979</v>
      </c>
      <c r="H365" s="111" t="s">
        <v>2980</v>
      </c>
      <c r="I365" s="111" t="s">
        <v>2981</v>
      </c>
      <c r="J365" s="111" t="s">
        <v>2982</v>
      </c>
      <c r="K365" s="111" t="s">
        <v>332</v>
      </c>
      <c r="L365" s="111" t="s">
        <v>412</v>
      </c>
      <c r="M365" s="111" t="s">
        <v>2983</v>
      </c>
      <c r="N365" s="111" t="s">
        <v>263</v>
      </c>
      <c r="O365" s="111" t="s">
        <v>2189</v>
      </c>
      <c r="P365" s="111">
        <v>33.0</v>
      </c>
      <c r="Q365" s="111"/>
      <c r="R365" s="111"/>
      <c r="S365" s="111" t="s">
        <v>2960</v>
      </c>
      <c r="T365" s="111"/>
      <c r="U365" s="141"/>
      <c r="V365" s="142" t="s">
        <v>2984</v>
      </c>
      <c r="W365" s="141" t="s">
        <v>174</v>
      </c>
      <c r="X365" s="111">
        <v>20.0</v>
      </c>
      <c r="Y365" s="111">
        <v>21.0</v>
      </c>
      <c r="Z365" s="79">
        <f t="shared" si="382"/>
        <v>1</v>
      </c>
      <c r="AA365" s="72">
        <f t="shared" si="383"/>
        <v>0.05</v>
      </c>
      <c r="AB365" s="111">
        <v>25.0</v>
      </c>
      <c r="AC365" s="111">
        <v>27.0</v>
      </c>
      <c r="AD365" s="79">
        <f t="shared" si="384"/>
        <v>2</v>
      </c>
      <c r="AE365" s="72">
        <f t="shared" si="385"/>
        <v>0.08</v>
      </c>
      <c r="AF365" s="111">
        <v>79.0</v>
      </c>
      <c r="AG365" s="111">
        <v>96.0</v>
      </c>
      <c r="AH365" s="79">
        <f t="shared" si="386"/>
        <v>17</v>
      </c>
      <c r="AI365" s="72">
        <f t="shared" si="387"/>
        <v>0.2151898734</v>
      </c>
      <c r="AJ365" s="111">
        <v>38.0</v>
      </c>
      <c r="AK365" s="111">
        <v>53.0</v>
      </c>
      <c r="AL365" s="79">
        <f t="shared" si="388"/>
        <v>15</v>
      </c>
      <c r="AM365" s="72">
        <f t="shared" si="389"/>
        <v>0.3947368421</v>
      </c>
      <c r="AN365" s="111">
        <v>75.0</v>
      </c>
      <c r="AO365" s="111">
        <v>91.0</v>
      </c>
      <c r="AP365" s="79">
        <f t="shared" si="390"/>
        <v>16</v>
      </c>
      <c r="AQ365" s="72">
        <f t="shared" si="391"/>
        <v>0.2133333333</v>
      </c>
      <c r="AR365" s="111">
        <v>77.0</v>
      </c>
      <c r="AS365" s="111">
        <v>88.0</v>
      </c>
      <c r="AT365" s="79">
        <f t="shared" si="392"/>
        <v>11</v>
      </c>
      <c r="AU365" s="72">
        <f t="shared" si="393"/>
        <v>0.1428571429</v>
      </c>
      <c r="AV365" s="79">
        <v>63.0</v>
      </c>
      <c r="AW365" s="79">
        <v>80.0</v>
      </c>
      <c r="AX365" s="79">
        <f t="shared" si="396"/>
        <v>17</v>
      </c>
      <c r="AY365" s="72">
        <f t="shared" si="397"/>
        <v>0.2698412698</v>
      </c>
      <c r="AZ365" s="79"/>
      <c r="BA365" s="79"/>
      <c r="BB365" s="79"/>
      <c r="BC365" s="137"/>
      <c r="BD365" s="137"/>
      <c r="BE365" s="111">
        <v>1.06</v>
      </c>
      <c r="BF365" s="138">
        <v>0.93</v>
      </c>
      <c r="BG365" s="111">
        <v>5.13</v>
      </c>
      <c r="BH365" s="111">
        <v>2.41</v>
      </c>
      <c r="BI365" s="138">
        <v>0.85</v>
      </c>
      <c r="BJ365" s="111">
        <v>2.94</v>
      </c>
      <c r="BK365" s="135">
        <f>(BL365*100)/(100+43)</f>
        <v>1.643356643</v>
      </c>
      <c r="BL365" s="111">
        <v>2.35</v>
      </c>
      <c r="BM365" s="138">
        <v>0.43</v>
      </c>
      <c r="BN365" s="64">
        <f t="shared" si="380"/>
        <v>77.55</v>
      </c>
      <c r="BO365" s="139"/>
      <c r="BP365" s="137"/>
      <c r="BQ365" s="137"/>
      <c r="BR365" s="137"/>
      <c r="BS365" s="118" t="s">
        <v>252</v>
      </c>
      <c r="BT365" s="111">
        <v>1.0</v>
      </c>
      <c r="BU365" s="111">
        <v>3.0</v>
      </c>
      <c r="BV365" s="64" t="s">
        <v>473</v>
      </c>
      <c r="BW365" s="121"/>
      <c r="BX365" s="111"/>
      <c r="BY365" s="64" t="s">
        <v>428</v>
      </c>
      <c r="BZ365" s="111" t="s">
        <v>2985</v>
      </c>
      <c r="CA365" s="111" t="s">
        <v>2986</v>
      </c>
      <c r="CB365" s="111" t="s">
        <v>271</v>
      </c>
      <c r="CC365" s="111" t="s">
        <v>255</v>
      </c>
    </row>
    <row r="366" ht="15.75" customHeight="1">
      <c r="A366" s="111">
        <v>2024.0</v>
      </c>
      <c r="B366" s="111" t="s">
        <v>911</v>
      </c>
      <c r="C366" s="111" t="s">
        <v>983</v>
      </c>
      <c r="D366" s="70" t="s">
        <v>258</v>
      </c>
      <c r="E366" s="111" t="s">
        <v>1017</v>
      </c>
      <c r="F366" s="111" t="s">
        <v>259</v>
      </c>
      <c r="G366" s="111" t="s">
        <v>2987</v>
      </c>
      <c r="H366" s="111" t="s">
        <v>2988</v>
      </c>
      <c r="I366" s="111" t="s">
        <v>2988</v>
      </c>
      <c r="J366" s="111" t="s">
        <v>2989</v>
      </c>
      <c r="K366" s="111" t="s">
        <v>246</v>
      </c>
      <c r="L366" s="111"/>
      <c r="M366" s="111" t="s">
        <v>2990</v>
      </c>
      <c r="N366" s="111" t="s">
        <v>263</v>
      </c>
      <c r="O366" s="111" t="s">
        <v>2189</v>
      </c>
      <c r="P366" s="111">
        <v>46.0</v>
      </c>
      <c r="Q366" s="111"/>
      <c r="R366" s="111"/>
      <c r="S366" s="111" t="s">
        <v>2991</v>
      </c>
      <c r="T366" s="142" t="s">
        <v>2992</v>
      </c>
      <c r="U366" s="141" t="s">
        <v>174</v>
      </c>
      <c r="V366" s="142" t="s">
        <v>2993</v>
      </c>
      <c r="W366" s="141" t="s">
        <v>174</v>
      </c>
      <c r="X366" s="111">
        <v>13.0</v>
      </c>
      <c r="Y366" s="111">
        <v>62.0</v>
      </c>
      <c r="Z366" s="79">
        <f t="shared" si="382"/>
        <v>49</v>
      </c>
      <c r="AA366" s="72">
        <f t="shared" si="383"/>
        <v>3.769230769</v>
      </c>
      <c r="AB366" s="111">
        <v>66.0</v>
      </c>
      <c r="AC366" s="111">
        <v>86.0</v>
      </c>
      <c r="AD366" s="79">
        <f t="shared" si="384"/>
        <v>20</v>
      </c>
      <c r="AE366" s="72">
        <f t="shared" si="385"/>
        <v>0.303030303</v>
      </c>
      <c r="AF366" s="111">
        <v>92.0</v>
      </c>
      <c r="AG366" s="111">
        <v>95.0</v>
      </c>
      <c r="AH366" s="79">
        <f t="shared" si="386"/>
        <v>3</v>
      </c>
      <c r="AI366" s="72">
        <f t="shared" si="387"/>
        <v>0.03260869565</v>
      </c>
      <c r="AJ366" s="111">
        <v>21.0</v>
      </c>
      <c r="AK366" s="111">
        <v>33.0</v>
      </c>
      <c r="AL366" s="79">
        <f t="shared" si="388"/>
        <v>12</v>
      </c>
      <c r="AM366" s="72">
        <f t="shared" si="389"/>
        <v>0.5714285714</v>
      </c>
      <c r="AN366" s="111">
        <v>60.0</v>
      </c>
      <c r="AO366" s="111">
        <v>61.0</v>
      </c>
      <c r="AP366" s="79">
        <f t="shared" si="390"/>
        <v>1</v>
      </c>
      <c r="AQ366" s="72">
        <f t="shared" si="391"/>
        <v>0.01666666667</v>
      </c>
      <c r="AR366" s="111">
        <v>66.0</v>
      </c>
      <c r="AS366" s="111">
        <v>73.0</v>
      </c>
      <c r="AT366" s="79">
        <f t="shared" si="392"/>
        <v>7</v>
      </c>
      <c r="AU366" s="72">
        <f t="shared" si="393"/>
        <v>0.1060606061</v>
      </c>
      <c r="AV366" s="79">
        <v>75.0</v>
      </c>
      <c r="AW366" s="79">
        <v>80.0</v>
      </c>
      <c r="AX366" s="79">
        <f t="shared" si="396"/>
        <v>5</v>
      </c>
      <c r="AY366" s="72">
        <f t="shared" si="397"/>
        <v>0.06666666667</v>
      </c>
      <c r="AZ366" s="79"/>
      <c r="BA366" s="79"/>
      <c r="BB366" s="79"/>
      <c r="BC366" s="137"/>
      <c r="BD366" s="137"/>
      <c r="BE366" s="111">
        <v>1.28</v>
      </c>
      <c r="BF366" s="138">
        <v>0.92</v>
      </c>
      <c r="BG366" s="111">
        <v>4.88</v>
      </c>
      <c r="BH366" s="111">
        <v>2.42</v>
      </c>
      <c r="BI366" s="138">
        <v>0.85</v>
      </c>
      <c r="BJ366" s="111">
        <v>2.83</v>
      </c>
      <c r="BK366" s="135">
        <f t="shared" ref="BK366:BK367" si="398">(BL366*100)/(100+30)</f>
        <v>3.015384615</v>
      </c>
      <c r="BL366" s="111">
        <v>3.92</v>
      </c>
      <c r="BM366" s="138">
        <v>0.3</v>
      </c>
      <c r="BN366" s="64">
        <f t="shared" si="380"/>
        <v>180.32</v>
      </c>
      <c r="BO366" s="139"/>
      <c r="BP366" s="137"/>
      <c r="BQ366" s="137"/>
      <c r="BR366" s="137"/>
      <c r="BS366" s="118" t="s">
        <v>281</v>
      </c>
      <c r="BT366" s="111">
        <v>1.0</v>
      </c>
      <c r="BU366" s="111">
        <v>2.0</v>
      </c>
      <c r="BV366" s="64" t="s">
        <v>253</v>
      </c>
      <c r="BW366" s="121"/>
      <c r="BX366" s="111"/>
      <c r="BY366" s="64" t="s">
        <v>269</v>
      </c>
      <c r="BZ366" s="111" t="s">
        <v>2994</v>
      </c>
      <c r="CA366" s="111" t="s">
        <v>2995</v>
      </c>
      <c r="CB366" s="111" t="s">
        <v>271</v>
      </c>
      <c r="CC366" s="111" t="s">
        <v>255</v>
      </c>
    </row>
    <row r="367" ht="15.75" customHeight="1">
      <c r="A367" s="111">
        <v>2024.0</v>
      </c>
      <c r="B367" s="111" t="s">
        <v>239</v>
      </c>
      <c r="C367" s="111" t="s">
        <v>489</v>
      </c>
      <c r="D367" s="111"/>
      <c r="E367" s="111" t="s">
        <v>489</v>
      </c>
      <c r="F367" s="111" t="s">
        <v>490</v>
      </c>
      <c r="G367" s="111" t="s">
        <v>491</v>
      </c>
      <c r="H367" s="111" t="s">
        <v>492</v>
      </c>
      <c r="I367" s="111" t="s">
        <v>2996</v>
      </c>
      <c r="J367" s="111" t="s">
        <v>2997</v>
      </c>
      <c r="K367" s="111" t="s">
        <v>332</v>
      </c>
      <c r="L367" s="111" t="s">
        <v>2895</v>
      </c>
      <c r="M367" s="111" t="s">
        <v>2998</v>
      </c>
      <c r="N367" s="111" t="s">
        <v>495</v>
      </c>
      <c r="O367" s="111" t="s">
        <v>357</v>
      </c>
      <c r="P367" s="111">
        <v>40.0</v>
      </c>
      <c r="Q367" s="111"/>
      <c r="R367" s="111"/>
      <c r="S367" s="111" t="s">
        <v>2999</v>
      </c>
      <c r="T367" s="142" t="s">
        <v>3000</v>
      </c>
      <c r="U367" s="141" t="s">
        <v>174</v>
      </c>
      <c r="V367" s="142" t="s">
        <v>3001</v>
      </c>
      <c r="W367" s="141" t="s">
        <v>174</v>
      </c>
      <c r="X367" s="111">
        <v>56.0</v>
      </c>
      <c r="Y367" s="111">
        <v>63.0</v>
      </c>
      <c r="Z367" s="79">
        <f t="shared" si="382"/>
        <v>7</v>
      </c>
      <c r="AA367" s="72">
        <f t="shared" si="383"/>
        <v>0.125</v>
      </c>
      <c r="AB367" s="111">
        <v>98.0</v>
      </c>
      <c r="AC367" s="111">
        <v>100.0</v>
      </c>
      <c r="AD367" s="79">
        <f t="shared" si="384"/>
        <v>2</v>
      </c>
      <c r="AE367" s="72">
        <f t="shared" si="385"/>
        <v>0.02040816327</v>
      </c>
      <c r="AF367" s="111">
        <v>100.0</v>
      </c>
      <c r="AG367" s="111">
        <v>100.0</v>
      </c>
      <c r="AH367" s="79">
        <f t="shared" si="386"/>
        <v>0</v>
      </c>
      <c r="AI367" s="72">
        <f t="shared" si="387"/>
        <v>0</v>
      </c>
      <c r="AJ367" s="111">
        <v>91.0</v>
      </c>
      <c r="AK367" s="111">
        <v>97.0</v>
      </c>
      <c r="AL367" s="79">
        <f t="shared" si="388"/>
        <v>6</v>
      </c>
      <c r="AM367" s="72">
        <f t="shared" si="389"/>
        <v>0.06593406593</v>
      </c>
      <c r="AN367" s="111">
        <v>88.0</v>
      </c>
      <c r="AO367" s="111">
        <v>91.0</v>
      </c>
      <c r="AP367" s="79">
        <f t="shared" si="390"/>
        <v>3</v>
      </c>
      <c r="AQ367" s="72">
        <f t="shared" si="391"/>
        <v>0.03409090909</v>
      </c>
      <c r="AR367" s="111">
        <v>94.0</v>
      </c>
      <c r="AS367" s="111">
        <v>95.0</v>
      </c>
      <c r="AT367" s="79">
        <f t="shared" si="392"/>
        <v>1</v>
      </c>
      <c r="AU367" s="72">
        <f t="shared" si="393"/>
        <v>0.01063829787</v>
      </c>
      <c r="AV367" s="79">
        <v>93.0</v>
      </c>
      <c r="AW367" s="79">
        <v>98.0</v>
      </c>
      <c r="AX367" s="79">
        <f t="shared" si="396"/>
        <v>5</v>
      </c>
      <c r="AY367" s="72">
        <f t="shared" si="397"/>
        <v>0.05376344086</v>
      </c>
      <c r="AZ367" s="79"/>
      <c r="BA367" s="79"/>
      <c r="BB367" s="79"/>
      <c r="BC367" s="137"/>
      <c r="BD367" s="137"/>
      <c r="BE367" s="111">
        <v>1.21</v>
      </c>
      <c r="BF367" s="138">
        <v>0.93</v>
      </c>
      <c r="BG367" s="111">
        <v>6.21</v>
      </c>
      <c r="BH367" s="111">
        <v>1.91</v>
      </c>
      <c r="BI367" s="138">
        <v>0.87</v>
      </c>
      <c r="BJ367" s="111">
        <v>3.13</v>
      </c>
      <c r="BK367" s="135">
        <f t="shared" si="398"/>
        <v>3.076923077</v>
      </c>
      <c r="BL367" s="111">
        <v>4.0</v>
      </c>
      <c r="BM367" s="138">
        <v>0.3</v>
      </c>
      <c r="BN367" s="64">
        <f t="shared" si="380"/>
        <v>160</v>
      </c>
      <c r="BO367" s="139"/>
      <c r="BP367" s="137"/>
      <c r="BQ367" s="137"/>
      <c r="BR367" s="137"/>
      <c r="BS367" s="118" t="s">
        <v>252</v>
      </c>
      <c r="BT367" s="111">
        <v>1.0</v>
      </c>
      <c r="BU367" s="111">
        <v>1.0</v>
      </c>
      <c r="BV367" s="64" t="s">
        <v>1787</v>
      </c>
      <c r="BW367" s="121"/>
      <c r="BX367" s="111"/>
      <c r="BY367" s="64" t="s">
        <v>269</v>
      </c>
      <c r="BZ367" s="111" t="s">
        <v>1984</v>
      </c>
      <c r="CA367" s="111" t="s">
        <v>1985</v>
      </c>
      <c r="CB367" s="111" t="s">
        <v>271</v>
      </c>
      <c r="CC367" s="111" t="s">
        <v>255</v>
      </c>
    </row>
    <row r="368" ht="15.75" customHeight="1">
      <c r="A368" s="111">
        <v>2024.0</v>
      </c>
      <c r="B368" s="111" t="s">
        <v>911</v>
      </c>
      <c r="C368" s="111" t="s">
        <v>983</v>
      </c>
      <c r="D368" s="70" t="s">
        <v>258</v>
      </c>
      <c r="E368" s="111" t="s">
        <v>1017</v>
      </c>
      <c r="F368" s="111" t="s">
        <v>259</v>
      </c>
      <c r="G368" s="111" t="s">
        <v>3002</v>
      </c>
      <c r="H368" s="111" t="s">
        <v>3003</v>
      </c>
      <c r="I368" s="111" t="s">
        <v>3004</v>
      </c>
      <c r="J368" s="111" t="s">
        <v>3005</v>
      </c>
      <c r="K368" s="111" t="s">
        <v>246</v>
      </c>
      <c r="L368" s="111"/>
      <c r="M368" s="111" t="s">
        <v>3006</v>
      </c>
      <c r="N368" s="111" t="s">
        <v>3007</v>
      </c>
      <c r="O368" s="111" t="s">
        <v>249</v>
      </c>
      <c r="P368" s="111">
        <v>25.0</v>
      </c>
      <c r="Q368" s="111"/>
      <c r="R368" s="111"/>
      <c r="S368" s="111" t="s">
        <v>3008</v>
      </c>
      <c r="T368" s="142" t="s">
        <v>3009</v>
      </c>
      <c r="U368" s="141" t="s">
        <v>174</v>
      </c>
      <c r="V368" s="142" t="s">
        <v>3010</v>
      </c>
      <c r="W368" s="141" t="s">
        <v>174</v>
      </c>
      <c r="X368" s="111">
        <v>52.0</v>
      </c>
      <c r="Y368" s="111">
        <v>66.0</v>
      </c>
      <c r="Z368" s="79">
        <f t="shared" si="382"/>
        <v>14</v>
      </c>
      <c r="AA368" s="72">
        <f t="shared" si="383"/>
        <v>0.2692307692</v>
      </c>
      <c r="AB368" s="111">
        <v>79.0</v>
      </c>
      <c r="AC368" s="111">
        <v>95.0</v>
      </c>
      <c r="AD368" s="79">
        <f t="shared" si="384"/>
        <v>16</v>
      </c>
      <c r="AE368" s="72">
        <f t="shared" si="385"/>
        <v>0.2025316456</v>
      </c>
      <c r="AF368" s="111">
        <v>95.0</v>
      </c>
      <c r="AG368" s="111">
        <v>99.0</v>
      </c>
      <c r="AH368" s="79">
        <f t="shared" si="386"/>
        <v>4</v>
      </c>
      <c r="AI368" s="72">
        <f t="shared" si="387"/>
        <v>0.04210526316</v>
      </c>
      <c r="AJ368" s="111">
        <v>40.0</v>
      </c>
      <c r="AK368" s="111">
        <v>52.0</v>
      </c>
      <c r="AL368" s="79">
        <f t="shared" si="388"/>
        <v>12</v>
      </c>
      <c r="AM368" s="72">
        <f t="shared" si="389"/>
        <v>0.3</v>
      </c>
      <c r="AN368" s="111">
        <v>75.0</v>
      </c>
      <c r="AO368" s="111">
        <v>79.0</v>
      </c>
      <c r="AP368" s="79">
        <f t="shared" si="390"/>
        <v>4</v>
      </c>
      <c r="AQ368" s="72">
        <f t="shared" si="391"/>
        <v>0.05333333333</v>
      </c>
      <c r="AR368" s="111">
        <v>77.0</v>
      </c>
      <c r="AS368" s="111">
        <v>81.0</v>
      </c>
      <c r="AT368" s="79">
        <f t="shared" si="392"/>
        <v>4</v>
      </c>
      <c r="AU368" s="72">
        <f t="shared" si="393"/>
        <v>0.05194805195</v>
      </c>
      <c r="AV368" s="79">
        <v>84.0</v>
      </c>
      <c r="AW368" s="79">
        <v>88.0</v>
      </c>
      <c r="AX368" s="79">
        <f t="shared" si="396"/>
        <v>4</v>
      </c>
      <c r="AY368" s="72">
        <f t="shared" si="397"/>
        <v>0.04761904762</v>
      </c>
      <c r="AZ368" s="79"/>
      <c r="BA368" s="79"/>
      <c r="BB368" s="79"/>
      <c r="BC368" s="137"/>
      <c r="BD368" s="137"/>
      <c r="BE368" s="111">
        <v>1.52</v>
      </c>
      <c r="BF368" s="138">
        <v>0.93</v>
      </c>
      <c r="BG368" s="111">
        <v>4.84</v>
      </c>
      <c r="BH368" s="111">
        <v>2.44</v>
      </c>
      <c r="BI368" s="138">
        <v>0.85</v>
      </c>
      <c r="BJ368" s="111">
        <v>2.96</v>
      </c>
      <c r="BK368" s="135">
        <f>(BL368*100)/(100+23)</f>
        <v>2.74796748</v>
      </c>
      <c r="BL368" s="111">
        <v>3.38</v>
      </c>
      <c r="BM368" s="138">
        <v>0.23</v>
      </c>
      <c r="BN368" s="64">
        <f t="shared" si="380"/>
        <v>84.5</v>
      </c>
      <c r="BO368" s="139"/>
      <c r="BP368" s="137"/>
      <c r="BQ368" s="137"/>
      <c r="BR368" s="137"/>
      <c r="BS368" s="118" t="s">
        <v>281</v>
      </c>
      <c r="BT368" s="111">
        <v>2.0</v>
      </c>
      <c r="BU368" s="111">
        <v>3.0</v>
      </c>
      <c r="BV368" s="64" t="s">
        <v>253</v>
      </c>
      <c r="BW368" s="121"/>
      <c r="BX368" s="111"/>
      <c r="BY368" s="64" t="s">
        <v>269</v>
      </c>
      <c r="BZ368" s="111" t="s">
        <v>3011</v>
      </c>
      <c r="CA368" s="111" t="s">
        <v>3012</v>
      </c>
      <c r="CB368" s="111" t="s">
        <v>271</v>
      </c>
      <c r="CC368" s="111" t="s">
        <v>255</v>
      </c>
    </row>
    <row r="369" ht="15.75" customHeight="1">
      <c r="A369" s="111">
        <v>2024.0</v>
      </c>
      <c r="B369" s="111" t="s">
        <v>503</v>
      </c>
      <c r="C369" s="111" t="s">
        <v>592</v>
      </c>
      <c r="D369" s="70" t="s">
        <v>603</v>
      </c>
      <c r="E369" s="111" t="s">
        <v>593</v>
      </c>
      <c r="F369" s="111" t="s">
        <v>259</v>
      </c>
      <c r="G369" s="111" t="s">
        <v>3013</v>
      </c>
      <c r="H369" s="111" t="s">
        <v>3014</v>
      </c>
      <c r="I369" s="111" t="s">
        <v>3015</v>
      </c>
      <c r="J369" s="111" t="s">
        <v>3016</v>
      </c>
      <c r="K369" s="111" t="s">
        <v>246</v>
      </c>
      <c r="L369" s="111"/>
      <c r="M369" s="111" t="s">
        <v>3017</v>
      </c>
      <c r="N369" s="111" t="s">
        <v>679</v>
      </c>
      <c r="O369" s="111" t="s">
        <v>249</v>
      </c>
      <c r="P369" s="111">
        <v>27.0</v>
      </c>
      <c r="Q369" s="111"/>
      <c r="R369" s="111"/>
      <c r="S369" s="111" t="s">
        <v>3018</v>
      </c>
      <c r="T369" s="142" t="s">
        <v>3019</v>
      </c>
      <c r="U369" s="141" t="s">
        <v>158</v>
      </c>
      <c r="V369" s="142" t="s">
        <v>3020</v>
      </c>
      <c r="W369" s="141" t="s">
        <v>158</v>
      </c>
      <c r="X369" s="111">
        <v>52.0</v>
      </c>
      <c r="Y369" s="111">
        <v>72.0</v>
      </c>
      <c r="Z369" s="79">
        <f t="shared" si="382"/>
        <v>20</v>
      </c>
      <c r="AA369" s="72">
        <f t="shared" si="383"/>
        <v>0.3846153846</v>
      </c>
      <c r="AB369" s="111">
        <v>99.0</v>
      </c>
      <c r="AC369" s="111">
        <v>100.0</v>
      </c>
      <c r="AD369" s="79">
        <f t="shared" si="384"/>
        <v>1</v>
      </c>
      <c r="AE369" s="72">
        <f t="shared" si="385"/>
        <v>0.0101010101</v>
      </c>
      <c r="AF369" s="111">
        <v>100.0</v>
      </c>
      <c r="AG369" s="111">
        <v>100.0</v>
      </c>
      <c r="AH369" s="79">
        <f t="shared" si="386"/>
        <v>0</v>
      </c>
      <c r="AI369" s="72">
        <f t="shared" si="387"/>
        <v>0</v>
      </c>
      <c r="AJ369" s="111">
        <v>64.0</v>
      </c>
      <c r="AK369" s="111">
        <v>69.0</v>
      </c>
      <c r="AL369" s="79">
        <f t="shared" si="388"/>
        <v>5</v>
      </c>
      <c r="AM369" s="72">
        <f t="shared" si="389"/>
        <v>0.078125</v>
      </c>
      <c r="AN369" s="111">
        <v>91.0</v>
      </c>
      <c r="AO369" s="111">
        <v>91.0</v>
      </c>
      <c r="AP369" s="79">
        <f t="shared" si="390"/>
        <v>0</v>
      </c>
      <c r="AQ369" s="72">
        <f t="shared" si="391"/>
        <v>0</v>
      </c>
      <c r="AR369" s="111">
        <v>88.0</v>
      </c>
      <c r="AS369" s="111">
        <v>92.0</v>
      </c>
      <c r="AT369" s="79">
        <f t="shared" si="392"/>
        <v>4</v>
      </c>
      <c r="AU369" s="72">
        <f t="shared" si="393"/>
        <v>0.04545454545</v>
      </c>
      <c r="AV369" s="79">
        <v>93.0</v>
      </c>
      <c r="AW369" s="79">
        <v>96.0</v>
      </c>
      <c r="AX369" s="79">
        <f t="shared" si="396"/>
        <v>3</v>
      </c>
      <c r="AY369" s="72">
        <f t="shared" si="397"/>
        <v>0.03225806452</v>
      </c>
      <c r="AZ369" s="79"/>
      <c r="BA369" s="79"/>
      <c r="BB369" s="79"/>
      <c r="BC369" s="137"/>
      <c r="BD369" s="137"/>
      <c r="BE369" s="111">
        <v>0.86</v>
      </c>
      <c r="BF369" s="138">
        <v>0.91</v>
      </c>
      <c r="BG369" s="111">
        <v>4.88</v>
      </c>
      <c r="BH369" s="111">
        <v>1.92</v>
      </c>
      <c r="BI369" s="138">
        <v>0.82</v>
      </c>
      <c r="BJ369" s="111">
        <v>2.82</v>
      </c>
      <c r="BK369" s="135">
        <f>(BL369*100)/(100+45)</f>
        <v>2.234482759</v>
      </c>
      <c r="BL369" s="111">
        <v>3.24</v>
      </c>
      <c r="BM369" s="138">
        <v>0.45</v>
      </c>
      <c r="BN369" s="64">
        <f t="shared" si="380"/>
        <v>87.48</v>
      </c>
      <c r="BO369" s="139"/>
      <c r="BP369" s="137"/>
      <c r="BQ369" s="137"/>
      <c r="BR369" s="137"/>
      <c r="BS369" s="118" t="s">
        <v>268</v>
      </c>
      <c r="BT369" s="111">
        <v>1.0</v>
      </c>
      <c r="BU369" s="111">
        <v>1.0</v>
      </c>
      <c r="BV369" s="64" t="s">
        <v>361</v>
      </c>
      <c r="BW369" s="121"/>
      <c r="BX369" s="111"/>
      <c r="BY369" s="64" t="s">
        <v>269</v>
      </c>
      <c r="BZ369" s="111" t="s">
        <v>2818</v>
      </c>
      <c r="CA369" s="111" t="s">
        <v>2819</v>
      </c>
      <c r="CB369" s="111" t="s">
        <v>271</v>
      </c>
      <c r="CC369" s="111" t="s">
        <v>255</v>
      </c>
    </row>
    <row r="370" ht="15.75" customHeight="1">
      <c r="A370" s="111">
        <v>2024.0</v>
      </c>
      <c r="B370" s="111" t="s">
        <v>900</v>
      </c>
      <c r="C370" s="111" t="s">
        <v>901</v>
      </c>
      <c r="D370" s="70" t="s">
        <v>913</v>
      </c>
      <c r="E370" s="111" t="s">
        <v>2302</v>
      </c>
      <c r="F370" s="111" t="s">
        <v>259</v>
      </c>
      <c r="G370" s="111" t="s">
        <v>3021</v>
      </c>
      <c r="H370" s="111" t="s">
        <v>3021</v>
      </c>
      <c r="I370" s="111" t="s">
        <v>3021</v>
      </c>
      <c r="J370" s="111" t="s">
        <v>3022</v>
      </c>
      <c r="K370" s="111" t="s">
        <v>332</v>
      </c>
      <c r="L370" s="111" t="s">
        <v>3023</v>
      </c>
      <c r="M370" s="111" t="s">
        <v>3024</v>
      </c>
      <c r="N370" s="111" t="s">
        <v>679</v>
      </c>
      <c r="O370" s="111" t="s">
        <v>301</v>
      </c>
      <c r="P370" s="111">
        <v>54.0</v>
      </c>
      <c r="Q370" s="111"/>
      <c r="R370" s="111"/>
      <c r="S370" s="111" t="s">
        <v>3025</v>
      </c>
      <c r="T370" s="142" t="s">
        <v>3026</v>
      </c>
      <c r="U370" s="141" t="s">
        <v>174</v>
      </c>
      <c r="V370" s="142" t="s">
        <v>3027</v>
      </c>
      <c r="W370" s="141" t="s">
        <v>174</v>
      </c>
      <c r="X370" s="111">
        <v>54.0</v>
      </c>
      <c r="Y370" s="111">
        <v>77.0</v>
      </c>
      <c r="Z370" s="79">
        <f t="shared" si="382"/>
        <v>23</v>
      </c>
      <c r="AA370" s="72">
        <f t="shared" si="383"/>
        <v>0.4259259259</v>
      </c>
      <c r="AB370" s="111">
        <v>91.0</v>
      </c>
      <c r="AC370" s="111">
        <v>96.0</v>
      </c>
      <c r="AD370" s="79">
        <f t="shared" si="384"/>
        <v>5</v>
      </c>
      <c r="AE370" s="72">
        <f t="shared" si="385"/>
        <v>0.05494505495</v>
      </c>
      <c r="AF370" s="111">
        <v>99.0</v>
      </c>
      <c r="AG370" s="111">
        <v>100.0</v>
      </c>
      <c r="AH370" s="79">
        <f t="shared" si="386"/>
        <v>1</v>
      </c>
      <c r="AI370" s="72">
        <f t="shared" si="387"/>
        <v>0.0101010101</v>
      </c>
      <c r="AJ370" s="111">
        <v>22.0</v>
      </c>
      <c r="AK370" s="111">
        <v>34.0</v>
      </c>
      <c r="AL370" s="79">
        <f t="shared" si="388"/>
        <v>12</v>
      </c>
      <c r="AM370" s="72">
        <f t="shared" si="389"/>
        <v>0.5454545455</v>
      </c>
      <c r="AN370" s="111">
        <v>89.0</v>
      </c>
      <c r="AO370" s="111">
        <v>90.0</v>
      </c>
      <c r="AP370" s="79">
        <f t="shared" si="390"/>
        <v>1</v>
      </c>
      <c r="AQ370" s="72">
        <f t="shared" si="391"/>
        <v>0.01123595506</v>
      </c>
      <c r="AR370" s="111">
        <v>89.0</v>
      </c>
      <c r="AS370" s="111">
        <v>90.0</v>
      </c>
      <c r="AT370" s="79">
        <f t="shared" si="392"/>
        <v>1</v>
      </c>
      <c r="AU370" s="72">
        <f t="shared" si="393"/>
        <v>0.01123595506</v>
      </c>
      <c r="AV370" s="79">
        <v>94.0</v>
      </c>
      <c r="AW370" s="79">
        <v>96.0</v>
      </c>
      <c r="AX370" s="79">
        <f t="shared" si="396"/>
        <v>2</v>
      </c>
      <c r="AY370" s="72">
        <f t="shared" si="397"/>
        <v>0.02127659574</v>
      </c>
      <c r="AZ370" s="79"/>
      <c r="BA370" s="79"/>
      <c r="BB370" s="79"/>
      <c r="BC370" s="137"/>
      <c r="BD370" s="137"/>
      <c r="BE370" s="111">
        <v>0.84</v>
      </c>
      <c r="BF370" s="138">
        <v>0.9</v>
      </c>
      <c r="BG370" s="111">
        <v>5.38</v>
      </c>
      <c r="BH370" s="111">
        <v>1.94</v>
      </c>
      <c r="BI370" s="138">
        <v>0.81</v>
      </c>
      <c r="BJ370" s="111">
        <v>2.98</v>
      </c>
      <c r="BK370" s="135">
        <f>(BL370*100)/(100+79)</f>
        <v>1.374301676</v>
      </c>
      <c r="BL370" s="111">
        <v>2.46</v>
      </c>
      <c r="BM370" s="138">
        <v>0.79</v>
      </c>
      <c r="BN370" s="64">
        <f t="shared" si="380"/>
        <v>132.84</v>
      </c>
      <c r="BO370" s="139"/>
      <c r="BP370" s="137"/>
      <c r="BQ370" s="137"/>
      <c r="BR370" s="137"/>
      <c r="BS370" s="118" t="s">
        <v>268</v>
      </c>
      <c r="BT370" s="111">
        <v>2.0</v>
      </c>
      <c r="BU370" s="111">
        <v>2.0</v>
      </c>
      <c r="BV370" s="64" t="s">
        <v>253</v>
      </c>
      <c r="BW370" s="121" t="s">
        <v>3028</v>
      </c>
      <c r="BX370" s="111"/>
      <c r="BY370" s="64" t="s">
        <v>269</v>
      </c>
      <c r="BZ370" s="111" t="s">
        <v>1140</v>
      </c>
      <c r="CA370" s="111" t="s">
        <v>1141</v>
      </c>
      <c r="CB370" s="111" t="s">
        <v>271</v>
      </c>
      <c r="CC370" s="111" t="s">
        <v>255</v>
      </c>
    </row>
    <row r="371" ht="15.75" customHeight="1">
      <c r="A371" s="111">
        <v>2024.0</v>
      </c>
      <c r="B371" s="111" t="s">
        <v>911</v>
      </c>
      <c r="C371" s="111" t="s">
        <v>983</v>
      </c>
      <c r="D371" s="70" t="s">
        <v>258</v>
      </c>
      <c r="E371" s="111" t="s">
        <v>3029</v>
      </c>
      <c r="F371" s="111" t="s">
        <v>259</v>
      </c>
      <c r="G371" s="111" t="s">
        <v>1274</v>
      </c>
      <c r="H371" s="111" t="s">
        <v>3030</v>
      </c>
      <c r="I371" s="111" t="s">
        <v>3030</v>
      </c>
      <c r="J371" s="111" t="s">
        <v>3031</v>
      </c>
      <c r="K371" s="111" t="s">
        <v>246</v>
      </c>
      <c r="L371" s="111"/>
      <c r="M371" s="111" t="s">
        <v>3032</v>
      </c>
      <c r="N371" s="111" t="s">
        <v>263</v>
      </c>
      <c r="O371" s="111" t="s">
        <v>2189</v>
      </c>
      <c r="P371" s="111">
        <v>49.0</v>
      </c>
      <c r="Q371" s="111"/>
      <c r="R371" s="111"/>
      <c r="S371" s="111" t="s">
        <v>3033</v>
      </c>
      <c r="T371" s="142" t="s">
        <v>3034</v>
      </c>
      <c r="U371" s="141" t="s">
        <v>174</v>
      </c>
      <c r="V371" s="142" t="s">
        <v>3035</v>
      </c>
      <c r="W371" s="141" t="s">
        <v>174</v>
      </c>
      <c r="X371" s="111">
        <v>11.0</v>
      </c>
      <c r="Y371" s="111">
        <v>29.0</v>
      </c>
      <c r="Z371" s="79">
        <f t="shared" si="382"/>
        <v>18</v>
      </c>
      <c r="AA371" s="72">
        <f t="shared" si="383"/>
        <v>1.636363636</v>
      </c>
      <c r="AB371" s="111">
        <v>54.0</v>
      </c>
      <c r="AC371" s="111">
        <v>56.0</v>
      </c>
      <c r="AD371" s="79">
        <f t="shared" si="384"/>
        <v>2</v>
      </c>
      <c r="AE371" s="72">
        <f t="shared" si="385"/>
        <v>0.03703703704</v>
      </c>
      <c r="AF371" s="111">
        <v>79.0</v>
      </c>
      <c r="AG371" s="111">
        <v>92.0</v>
      </c>
      <c r="AH371" s="79">
        <f t="shared" si="386"/>
        <v>13</v>
      </c>
      <c r="AI371" s="72">
        <f t="shared" si="387"/>
        <v>0.164556962</v>
      </c>
      <c r="AJ371" s="111">
        <v>25.0</v>
      </c>
      <c r="AK371" s="111">
        <v>46.0</v>
      </c>
      <c r="AL371" s="79">
        <f t="shared" si="388"/>
        <v>21</v>
      </c>
      <c r="AM371" s="72">
        <f t="shared" si="389"/>
        <v>0.84</v>
      </c>
      <c r="AN371" s="111">
        <v>50.0</v>
      </c>
      <c r="AO371" s="111">
        <v>70.0</v>
      </c>
      <c r="AP371" s="79">
        <f t="shared" si="390"/>
        <v>20</v>
      </c>
      <c r="AQ371" s="72">
        <f t="shared" si="391"/>
        <v>0.4</v>
      </c>
      <c r="AR371" s="111">
        <v>58.0</v>
      </c>
      <c r="AS371" s="111">
        <v>75.0</v>
      </c>
      <c r="AT371" s="79">
        <f t="shared" si="392"/>
        <v>17</v>
      </c>
      <c r="AU371" s="72">
        <f t="shared" si="393"/>
        <v>0.2931034483</v>
      </c>
      <c r="AV371" s="79">
        <v>54.0</v>
      </c>
      <c r="AW371" s="79">
        <v>75.0</v>
      </c>
      <c r="AX371" s="79">
        <f t="shared" si="396"/>
        <v>21</v>
      </c>
      <c r="AY371" s="72">
        <f t="shared" si="397"/>
        <v>0.3888888889</v>
      </c>
      <c r="AZ371" s="79"/>
      <c r="BA371" s="79"/>
      <c r="BB371" s="79"/>
      <c r="BC371" s="137"/>
      <c r="BD371" s="137"/>
      <c r="BE371" s="111">
        <v>0.89</v>
      </c>
      <c r="BF371" s="138">
        <v>0.94</v>
      </c>
      <c r="BG371" s="111">
        <v>5.28</v>
      </c>
      <c r="BH371" s="111">
        <v>1.91</v>
      </c>
      <c r="BI371" s="138">
        <v>0.88</v>
      </c>
      <c r="BJ371" s="111">
        <v>3.11</v>
      </c>
      <c r="BK371" s="135">
        <f>(BL371*100)/(100+39)</f>
        <v>2.45323741</v>
      </c>
      <c r="BL371" s="111">
        <v>3.41</v>
      </c>
      <c r="BM371" s="138">
        <v>0.39</v>
      </c>
      <c r="BN371" s="64">
        <f t="shared" si="380"/>
        <v>167.09</v>
      </c>
      <c r="BO371" s="139"/>
      <c r="BP371" s="137"/>
      <c r="BQ371" s="137"/>
      <c r="BR371" s="137"/>
      <c r="BS371" s="118" t="s">
        <v>268</v>
      </c>
      <c r="BT371" s="111">
        <v>1.0</v>
      </c>
      <c r="BU371" s="111">
        <v>2.0</v>
      </c>
      <c r="BV371" s="64" t="s">
        <v>473</v>
      </c>
      <c r="BW371" s="121"/>
      <c r="BX371" s="111"/>
      <c r="BY371" s="64" t="s">
        <v>269</v>
      </c>
      <c r="BZ371" s="111" t="s">
        <v>3036</v>
      </c>
      <c r="CA371" s="111" t="s">
        <v>3037</v>
      </c>
      <c r="CB371" s="111" t="s">
        <v>271</v>
      </c>
      <c r="CC371" s="111" t="s">
        <v>255</v>
      </c>
    </row>
    <row r="372" ht="15.75" customHeight="1">
      <c r="A372" s="111">
        <v>2024.0</v>
      </c>
      <c r="B372" s="111" t="s">
        <v>503</v>
      </c>
      <c r="C372" s="111" t="s">
        <v>573</v>
      </c>
      <c r="D372" s="111"/>
      <c r="E372" s="111" t="s">
        <v>3038</v>
      </c>
      <c r="F372" s="111" t="s">
        <v>1326</v>
      </c>
      <c r="G372" s="111" t="s">
        <v>3039</v>
      </c>
      <c r="H372" s="111" t="s">
        <v>3040</v>
      </c>
      <c r="I372" s="111" t="s">
        <v>3040</v>
      </c>
      <c r="J372" s="111" t="s">
        <v>3041</v>
      </c>
      <c r="K372" s="111" t="s">
        <v>246</v>
      </c>
      <c r="L372" s="111"/>
      <c r="M372" s="111" t="s">
        <v>3042</v>
      </c>
      <c r="N372" s="111" t="s">
        <v>3043</v>
      </c>
      <c r="O372" s="111" t="s">
        <v>357</v>
      </c>
      <c r="P372" s="111">
        <v>77.0</v>
      </c>
      <c r="Q372" s="111"/>
      <c r="R372" s="111"/>
      <c r="S372" s="111" t="s">
        <v>3044</v>
      </c>
      <c r="T372" s="142" t="s">
        <v>3045</v>
      </c>
      <c r="U372" s="141" t="s">
        <v>158</v>
      </c>
      <c r="V372" s="142" t="s">
        <v>3046</v>
      </c>
      <c r="W372" s="141" t="s">
        <v>174</v>
      </c>
      <c r="X372" s="111">
        <v>52.0</v>
      </c>
      <c r="Y372" s="111">
        <v>68.0</v>
      </c>
      <c r="Z372" s="79">
        <f t="shared" si="382"/>
        <v>16</v>
      </c>
      <c r="AA372" s="72">
        <f t="shared" si="383"/>
        <v>0.3076923077</v>
      </c>
      <c r="AB372" s="111">
        <v>91.0</v>
      </c>
      <c r="AC372" s="111">
        <v>97.0</v>
      </c>
      <c r="AD372" s="79">
        <f t="shared" si="384"/>
        <v>6</v>
      </c>
      <c r="AE372" s="72">
        <f t="shared" si="385"/>
        <v>0.06593406593</v>
      </c>
      <c r="AF372" s="111">
        <v>97.0</v>
      </c>
      <c r="AG372" s="111">
        <v>97.0</v>
      </c>
      <c r="AH372" s="79">
        <f t="shared" si="386"/>
        <v>0</v>
      </c>
      <c r="AI372" s="72">
        <f t="shared" si="387"/>
        <v>0</v>
      </c>
      <c r="AJ372" s="111">
        <v>68.0</v>
      </c>
      <c r="AK372" s="111">
        <v>72.0</v>
      </c>
      <c r="AL372" s="79">
        <f t="shared" si="388"/>
        <v>4</v>
      </c>
      <c r="AM372" s="72">
        <f t="shared" si="389"/>
        <v>0.05882352941</v>
      </c>
      <c r="AN372" s="111">
        <v>95.0</v>
      </c>
      <c r="AO372" s="111">
        <v>93.0</v>
      </c>
      <c r="AP372" s="79">
        <f t="shared" si="390"/>
        <v>-2</v>
      </c>
      <c r="AQ372" s="72">
        <f t="shared" si="391"/>
        <v>-0.02105263158</v>
      </c>
      <c r="AR372" s="111">
        <v>84.0</v>
      </c>
      <c r="AS372" s="111">
        <v>92.0</v>
      </c>
      <c r="AT372" s="79">
        <f t="shared" si="392"/>
        <v>8</v>
      </c>
      <c r="AU372" s="72">
        <f t="shared" si="393"/>
        <v>0.09523809524</v>
      </c>
      <c r="AV372" s="79">
        <v>80.0</v>
      </c>
      <c r="AW372" s="79">
        <v>85.0</v>
      </c>
      <c r="AX372" s="79">
        <f t="shared" si="396"/>
        <v>5</v>
      </c>
      <c r="AY372" s="72">
        <f t="shared" si="397"/>
        <v>0.0625</v>
      </c>
      <c r="AZ372" s="79"/>
      <c r="BA372" s="79"/>
      <c r="BB372" s="79"/>
      <c r="BC372" s="137"/>
      <c r="BD372" s="137"/>
      <c r="BE372" s="111">
        <v>1.38</v>
      </c>
      <c r="BF372" s="138">
        <v>0.93</v>
      </c>
      <c r="BG372" s="111">
        <v>4.77</v>
      </c>
      <c r="BH372" s="111">
        <v>2.1</v>
      </c>
      <c r="BI372" s="138">
        <v>0.86</v>
      </c>
      <c r="BJ372" s="111">
        <v>3.0</v>
      </c>
      <c r="BK372" s="135">
        <f>(BL372*100)/(100+22)</f>
        <v>1.581967213</v>
      </c>
      <c r="BL372" s="111">
        <v>1.93</v>
      </c>
      <c r="BM372" s="138">
        <v>0.22</v>
      </c>
      <c r="BN372" s="64">
        <f t="shared" si="380"/>
        <v>148.61</v>
      </c>
      <c r="BO372" s="139"/>
      <c r="BP372" s="137"/>
      <c r="BQ372" s="137"/>
      <c r="BR372" s="137"/>
      <c r="BS372" s="118" t="s">
        <v>268</v>
      </c>
      <c r="BT372" s="111">
        <v>1.0</v>
      </c>
      <c r="BU372" s="111">
        <v>3.0</v>
      </c>
      <c r="BV372" s="64" t="s">
        <v>253</v>
      </c>
      <c r="BW372" s="121"/>
      <c r="BX372" s="111"/>
      <c r="BY372" s="64" t="s">
        <v>269</v>
      </c>
      <c r="BZ372" s="111" t="s">
        <v>3047</v>
      </c>
      <c r="CA372" s="111" t="s">
        <v>3048</v>
      </c>
      <c r="CB372" s="111" t="s">
        <v>271</v>
      </c>
      <c r="CC372" s="111" t="s">
        <v>255</v>
      </c>
    </row>
    <row r="373" ht="15.75" customHeight="1">
      <c r="A373" s="111">
        <v>2024.0</v>
      </c>
      <c r="B373" s="111" t="s">
        <v>911</v>
      </c>
      <c r="C373" s="111" t="s">
        <v>2556</v>
      </c>
      <c r="D373" s="70" t="s">
        <v>258</v>
      </c>
      <c r="E373" s="111" t="s">
        <v>3049</v>
      </c>
      <c r="F373" s="111" t="s">
        <v>259</v>
      </c>
      <c r="G373" s="111" t="s">
        <v>2938</v>
      </c>
      <c r="H373" s="111" t="s">
        <v>2939</v>
      </c>
      <c r="I373" s="111" t="s">
        <v>2940</v>
      </c>
      <c r="J373" s="111" t="s">
        <v>3050</v>
      </c>
      <c r="K373" s="111" t="s">
        <v>246</v>
      </c>
      <c r="L373" s="111"/>
      <c r="M373" s="111" t="s">
        <v>3051</v>
      </c>
      <c r="N373" s="111" t="s">
        <v>3052</v>
      </c>
      <c r="O373" s="111" t="s">
        <v>3053</v>
      </c>
      <c r="P373" s="111">
        <v>44.0</v>
      </c>
      <c r="Q373" s="124">
        <v>1504.1</v>
      </c>
      <c r="R373" s="114">
        <v>169.83</v>
      </c>
      <c r="S373" s="111" t="s">
        <v>3054</v>
      </c>
      <c r="T373" s="111"/>
      <c r="U373" s="141"/>
      <c r="V373" s="142" t="s">
        <v>3055</v>
      </c>
      <c r="W373" s="141" t="s">
        <v>174</v>
      </c>
      <c r="X373" s="111">
        <v>26.0</v>
      </c>
      <c r="Y373" s="111">
        <v>24.0</v>
      </c>
      <c r="Z373" s="79">
        <f t="shared" si="382"/>
        <v>-2</v>
      </c>
      <c r="AA373" s="72">
        <f t="shared" si="383"/>
        <v>-0.07692307692</v>
      </c>
      <c r="AB373" s="111">
        <v>52.0</v>
      </c>
      <c r="AC373" s="111">
        <v>45.0</v>
      </c>
      <c r="AD373" s="79">
        <f t="shared" si="384"/>
        <v>-7</v>
      </c>
      <c r="AE373" s="72">
        <f t="shared" si="385"/>
        <v>-0.1346153846</v>
      </c>
      <c r="AF373" s="111">
        <v>81.0</v>
      </c>
      <c r="AG373" s="111">
        <v>88.0</v>
      </c>
      <c r="AH373" s="79">
        <f t="shared" si="386"/>
        <v>7</v>
      </c>
      <c r="AI373" s="72">
        <f t="shared" si="387"/>
        <v>0.08641975309</v>
      </c>
      <c r="AJ373" s="111">
        <v>32.0</v>
      </c>
      <c r="AK373" s="111">
        <v>62.0</v>
      </c>
      <c r="AL373" s="79">
        <f t="shared" si="388"/>
        <v>30</v>
      </c>
      <c r="AM373" s="72">
        <f t="shared" si="389"/>
        <v>0.9375</v>
      </c>
      <c r="AN373" s="111">
        <v>70.0</v>
      </c>
      <c r="AO373" s="111">
        <v>81.0</v>
      </c>
      <c r="AP373" s="79">
        <f t="shared" si="390"/>
        <v>11</v>
      </c>
      <c r="AQ373" s="72">
        <f t="shared" si="391"/>
        <v>0.1571428571</v>
      </c>
      <c r="AR373" s="111">
        <v>68.0</v>
      </c>
      <c r="AS373" s="111">
        <v>83.0</v>
      </c>
      <c r="AT373" s="79">
        <f t="shared" si="392"/>
        <v>15</v>
      </c>
      <c r="AU373" s="72">
        <f t="shared" si="393"/>
        <v>0.2205882353</v>
      </c>
      <c r="AV373" s="79">
        <v>66.0</v>
      </c>
      <c r="AW373" s="79">
        <v>77.0</v>
      </c>
      <c r="AX373" s="79">
        <f t="shared" si="396"/>
        <v>11</v>
      </c>
      <c r="AY373" s="72">
        <f t="shared" si="397"/>
        <v>0.1666666667</v>
      </c>
      <c r="AZ373" s="79"/>
      <c r="BA373" s="79"/>
      <c r="BB373" s="79"/>
      <c r="BC373" s="137"/>
      <c r="BD373" s="137"/>
      <c r="BE373" s="111">
        <v>1.63</v>
      </c>
      <c r="BF373" s="138">
        <v>0.96</v>
      </c>
      <c r="BG373" s="111">
        <v>4.03</v>
      </c>
      <c r="BH373" s="111"/>
      <c r="BI373" s="138"/>
      <c r="BJ373" s="111"/>
      <c r="BK373" s="135">
        <f>(BL373*100)/(100+33)</f>
        <v>2.902255639</v>
      </c>
      <c r="BL373" s="111">
        <v>3.86</v>
      </c>
      <c r="BM373" s="138">
        <v>0.33</v>
      </c>
      <c r="BN373" s="64">
        <f t="shared" si="380"/>
        <v>169.84</v>
      </c>
      <c r="BO373" s="139"/>
      <c r="BP373" s="137"/>
      <c r="BQ373" s="137"/>
      <c r="BR373" s="137"/>
      <c r="BS373" s="118" t="s">
        <v>268</v>
      </c>
      <c r="BT373" s="111">
        <v>2.0</v>
      </c>
      <c r="BU373" s="111"/>
      <c r="BV373" s="64" t="s">
        <v>1649</v>
      </c>
      <c r="BW373" s="121"/>
      <c r="BX373" s="111" t="s">
        <v>3056</v>
      </c>
      <c r="BY373" s="64" t="s">
        <v>2183</v>
      </c>
      <c r="BZ373" s="111" t="s">
        <v>2184</v>
      </c>
      <c r="CA373" s="111" t="s">
        <v>2185</v>
      </c>
      <c r="CB373" s="111" t="s">
        <v>271</v>
      </c>
      <c r="CC373" s="111" t="s">
        <v>255</v>
      </c>
    </row>
    <row r="374" ht="15.75" customHeight="1">
      <c r="A374" s="111">
        <v>2024.0</v>
      </c>
      <c r="B374" s="111" t="s">
        <v>911</v>
      </c>
      <c r="C374" s="111" t="s">
        <v>930</v>
      </c>
      <c r="D374" s="70" t="s">
        <v>913</v>
      </c>
      <c r="E374" s="111" t="s">
        <v>931</v>
      </c>
      <c r="F374" s="111" t="s">
        <v>259</v>
      </c>
      <c r="G374" s="111" t="s">
        <v>939</v>
      </c>
      <c r="H374" s="111" t="s">
        <v>940</v>
      </c>
      <c r="I374" s="111" t="s">
        <v>940</v>
      </c>
      <c r="J374" s="111" t="s">
        <v>3057</v>
      </c>
      <c r="K374" s="111" t="s">
        <v>332</v>
      </c>
      <c r="L374" s="111" t="s">
        <v>412</v>
      </c>
      <c r="M374" s="111" t="s">
        <v>3058</v>
      </c>
      <c r="N374" s="111" t="s">
        <v>3059</v>
      </c>
      <c r="O374" s="111" t="s">
        <v>395</v>
      </c>
      <c r="P374" s="111">
        <v>51.0</v>
      </c>
      <c r="Q374" s="111"/>
      <c r="R374" s="111"/>
      <c r="S374" s="111" t="s">
        <v>3060</v>
      </c>
      <c r="T374" s="142" t="s">
        <v>3061</v>
      </c>
      <c r="U374" s="141" t="s">
        <v>174</v>
      </c>
      <c r="V374" s="142" t="s">
        <v>3062</v>
      </c>
      <c r="W374" s="141" t="s">
        <v>174</v>
      </c>
      <c r="X374" s="111">
        <v>12.0</v>
      </c>
      <c r="Y374" s="111">
        <v>30.0</v>
      </c>
      <c r="Z374" s="79">
        <f t="shared" si="382"/>
        <v>18</v>
      </c>
      <c r="AA374" s="72">
        <f t="shared" si="383"/>
        <v>1.5</v>
      </c>
      <c r="AB374" s="111">
        <v>82.0</v>
      </c>
      <c r="AC374" s="111">
        <v>93.0</v>
      </c>
      <c r="AD374" s="79">
        <f t="shared" si="384"/>
        <v>11</v>
      </c>
      <c r="AE374" s="72">
        <f t="shared" si="385"/>
        <v>0.1341463415</v>
      </c>
      <c r="AF374" s="111">
        <v>93.0</v>
      </c>
      <c r="AG374" s="111">
        <v>97.0</v>
      </c>
      <c r="AH374" s="79">
        <f t="shared" si="386"/>
        <v>4</v>
      </c>
      <c r="AI374" s="72">
        <f t="shared" si="387"/>
        <v>0.04301075269</v>
      </c>
      <c r="AJ374" s="111">
        <v>16.0</v>
      </c>
      <c r="AK374" s="111">
        <v>44.0</v>
      </c>
      <c r="AL374" s="79">
        <f t="shared" si="388"/>
        <v>28</v>
      </c>
      <c r="AM374" s="72">
        <f t="shared" si="389"/>
        <v>1.75</v>
      </c>
      <c r="AN374" s="111">
        <v>70.0</v>
      </c>
      <c r="AO374" s="111">
        <v>74.0</v>
      </c>
      <c r="AP374" s="79">
        <f t="shared" si="390"/>
        <v>4</v>
      </c>
      <c r="AQ374" s="72">
        <f t="shared" si="391"/>
        <v>0.05714285714</v>
      </c>
      <c r="AR374" s="111">
        <v>70.0</v>
      </c>
      <c r="AS374" s="111">
        <v>75.0</v>
      </c>
      <c r="AT374" s="79">
        <f t="shared" si="392"/>
        <v>5</v>
      </c>
      <c r="AU374" s="72">
        <f t="shared" si="393"/>
        <v>0.07142857143</v>
      </c>
      <c r="AV374" s="79">
        <v>40.0</v>
      </c>
      <c r="AW374" s="79">
        <v>86.0</v>
      </c>
      <c r="AX374" s="79">
        <f t="shared" si="396"/>
        <v>46</v>
      </c>
      <c r="AY374" s="72">
        <f t="shared" si="397"/>
        <v>1.15</v>
      </c>
      <c r="AZ374" s="79"/>
      <c r="BA374" s="79"/>
      <c r="BB374" s="79"/>
      <c r="BC374" s="137"/>
      <c r="BD374" s="137"/>
      <c r="BE374" s="111">
        <v>1.46</v>
      </c>
      <c r="BF374" s="138">
        <v>0.92</v>
      </c>
      <c r="BG374" s="111">
        <v>5.0</v>
      </c>
      <c r="BH374" s="111">
        <v>1.84</v>
      </c>
      <c r="BI374" s="138">
        <v>0.85</v>
      </c>
      <c r="BJ374" s="111">
        <v>3.11</v>
      </c>
      <c r="BK374" s="135">
        <f>(BL374*100)/(100+60)</f>
        <v>1.58125</v>
      </c>
      <c r="BL374" s="111">
        <v>2.53</v>
      </c>
      <c r="BM374" s="138">
        <v>0.6</v>
      </c>
      <c r="BN374" s="64">
        <f t="shared" si="380"/>
        <v>129.03</v>
      </c>
      <c r="BO374" s="139"/>
      <c r="BP374" s="137"/>
      <c r="BQ374" s="137"/>
      <c r="BR374" s="137"/>
      <c r="BS374" s="118" t="s">
        <v>268</v>
      </c>
      <c r="BT374" s="111">
        <v>1.0</v>
      </c>
      <c r="BU374" s="111">
        <v>2.0</v>
      </c>
      <c r="BV374" s="64" t="s">
        <v>253</v>
      </c>
      <c r="BW374" s="121"/>
      <c r="BX374" s="111"/>
      <c r="BY374" s="64" t="s">
        <v>269</v>
      </c>
      <c r="BZ374" s="111" t="s">
        <v>3063</v>
      </c>
      <c r="CA374" s="111" t="s">
        <v>3064</v>
      </c>
      <c r="CB374" s="111" t="s">
        <v>271</v>
      </c>
      <c r="CC374" s="111" t="s">
        <v>255</v>
      </c>
    </row>
    <row r="375" ht="15.75" customHeight="1">
      <c r="A375" s="111">
        <v>2024.0</v>
      </c>
      <c r="B375" s="111" t="s">
        <v>715</v>
      </c>
      <c r="C375" s="111" t="s">
        <v>1213</v>
      </c>
      <c r="D375" s="70" t="s">
        <v>1452</v>
      </c>
      <c r="E375" s="111" t="s">
        <v>1214</v>
      </c>
      <c r="F375" s="111" t="s">
        <v>259</v>
      </c>
      <c r="G375" s="111" t="s">
        <v>1898</v>
      </c>
      <c r="H375" s="111" t="s">
        <v>1926</v>
      </c>
      <c r="I375" s="111" t="s">
        <v>1926</v>
      </c>
      <c r="J375" s="111" t="s">
        <v>3065</v>
      </c>
      <c r="K375" s="111" t="s">
        <v>1837</v>
      </c>
      <c r="L375" s="111"/>
      <c r="M375" s="111"/>
      <c r="N375" s="111" t="s">
        <v>3066</v>
      </c>
      <c r="O375" s="111" t="s">
        <v>2432</v>
      </c>
      <c r="P375" s="111"/>
      <c r="Q375" s="111"/>
      <c r="R375" s="111"/>
      <c r="S375" s="111" t="s">
        <v>1073</v>
      </c>
      <c r="T375" s="113" t="s">
        <v>2797</v>
      </c>
      <c r="U375" s="113" t="s">
        <v>174</v>
      </c>
      <c r="V375" s="113" t="s">
        <v>2798</v>
      </c>
      <c r="W375" s="113" t="s">
        <v>174</v>
      </c>
      <c r="X375" s="111">
        <v>40.0</v>
      </c>
      <c r="Y375" s="111">
        <v>44.0</v>
      </c>
      <c r="Z375" s="79">
        <f t="shared" si="382"/>
        <v>4</v>
      </c>
      <c r="AA375" s="72">
        <f t="shared" si="383"/>
        <v>0.1</v>
      </c>
      <c r="AB375" s="111">
        <v>80.0</v>
      </c>
      <c r="AC375" s="111">
        <v>84.0</v>
      </c>
      <c r="AD375" s="79">
        <f t="shared" si="384"/>
        <v>4</v>
      </c>
      <c r="AE375" s="72">
        <f t="shared" si="385"/>
        <v>0.05</v>
      </c>
      <c r="AF375" s="111">
        <v>95.0</v>
      </c>
      <c r="AG375" s="111">
        <v>93.0</v>
      </c>
      <c r="AH375" s="79">
        <f t="shared" si="386"/>
        <v>-2</v>
      </c>
      <c r="AI375" s="72">
        <f t="shared" si="387"/>
        <v>-0.02105263158</v>
      </c>
      <c r="AJ375" s="111">
        <v>36.0</v>
      </c>
      <c r="AK375" s="111">
        <v>56.0</v>
      </c>
      <c r="AL375" s="79">
        <f t="shared" si="388"/>
        <v>20</v>
      </c>
      <c r="AM375" s="72">
        <f t="shared" si="389"/>
        <v>0.5555555556</v>
      </c>
      <c r="AN375" s="111"/>
      <c r="AO375" s="111"/>
      <c r="AP375" s="79"/>
      <c r="AQ375" s="72"/>
      <c r="AR375" s="111">
        <v>89.0</v>
      </c>
      <c r="AS375" s="111">
        <v>93.0</v>
      </c>
      <c r="AT375" s="79">
        <f t="shared" si="392"/>
        <v>4</v>
      </c>
      <c r="AU375" s="72">
        <f t="shared" si="393"/>
        <v>0.04494382022</v>
      </c>
      <c r="AV375" s="79">
        <v>48.0</v>
      </c>
      <c r="AW375" s="79">
        <v>74.0</v>
      </c>
      <c r="AX375" s="79">
        <f t="shared" si="396"/>
        <v>26</v>
      </c>
      <c r="AY375" s="72">
        <f t="shared" si="397"/>
        <v>0.5416666667</v>
      </c>
      <c r="AZ375" s="79"/>
      <c r="BA375" s="79"/>
      <c r="BB375" s="79"/>
      <c r="BC375" s="137"/>
      <c r="BD375" s="137"/>
      <c r="BE375" s="111"/>
      <c r="BF375" s="138"/>
      <c r="BG375" s="111"/>
      <c r="BH375" s="111"/>
      <c r="BI375" s="138"/>
      <c r="BJ375" s="111"/>
      <c r="BK375" s="135"/>
      <c r="BL375" s="111"/>
      <c r="BM375" s="138"/>
      <c r="BN375" s="64"/>
      <c r="BO375" s="139"/>
      <c r="BP375" s="137"/>
      <c r="BQ375" s="137"/>
      <c r="BR375" s="137"/>
      <c r="BS375" s="111" t="s">
        <v>268</v>
      </c>
      <c r="BT375" s="111">
        <v>1.0</v>
      </c>
      <c r="BU375" s="111">
        <v>2.0</v>
      </c>
      <c r="BV375" s="64" t="s">
        <v>1837</v>
      </c>
      <c r="BW375" s="121"/>
      <c r="BX375" s="111"/>
      <c r="BY375" s="64" t="s">
        <v>428</v>
      </c>
      <c r="BZ375" s="111" t="s">
        <v>429</v>
      </c>
      <c r="CA375" s="111" t="s">
        <v>430</v>
      </c>
      <c r="CB375" s="111" t="s">
        <v>1230</v>
      </c>
      <c r="CC375" s="111" t="s">
        <v>255</v>
      </c>
    </row>
    <row r="376" ht="15.75" customHeight="1">
      <c r="A376" s="111">
        <v>2024.0</v>
      </c>
      <c r="B376" s="111" t="s">
        <v>503</v>
      </c>
      <c r="C376" s="111" t="s">
        <v>1425</v>
      </c>
      <c r="D376" s="111"/>
      <c r="E376" s="111" t="s">
        <v>1426</v>
      </c>
      <c r="F376" s="111" t="s">
        <v>1427</v>
      </c>
      <c r="G376" s="64" t="s">
        <v>1428</v>
      </c>
      <c r="H376" s="64" t="s">
        <v>1429</v>
      </c>
      <c r="I376" s="79" t="s">
        <v>1429</v>
      </c>
      <c r="J376" s="64" t="s">
        <v>3067</v>
      </c>
      <c r="K376" s="111" t="s">
        <v>246</v>
      </c>
      <c r="L376" s="111"/>
      <c r="M376" s="64" t="s">
        <v>3068</v>
      </c>
      <c r="N376" s="79" t="s">
        <v>2657</v>
      </c>
      <c r="O376" s="111" t="s">
        <v>357</v>
      </c>
      <c r="P376" s="111">
        <v>33.0</v>
      </c>
      <c r="Q376" s="124">
        <v>1948.18</v>
      </c>
      <c r="R376" s="114">
        <v>126.64</v>
      </c>
      <c r="S376" s="79" t="s">
        <v>3069</v>
      </c>
      <c r="T376" s="113"/>
      <c r="U376" s="113"/>
      <c r="V376" s="113" t="s">
        <v>3070</v>
      </c>
      <c r="W376" s="141" t="s">
        <v>158</v>
      </c>
      <c r="X376" s="111">
        <v>6.0</v>
      </c>
      <c r="Y376" s="111">
        <v>12.0</v>
      </c>
      <c r="Z376" s="79">
        <f t="shared" si="382"/>
        <v>6</v>
      </c>
      <c r="AA376" s="72">
        <f t="shared" si="383"/>
        <v>1</v>
      </c>
      <c r="AB376" s="111">
        <v>12.0</v>
      </c>
      <c r="AC376" s="111">
        <v>26.0</v>
      </c>
      <c r="AD376" s="79">
        <f t="shared" si="384"/>
        <v>14</v>
      </c>
      <c r="AE376" s="72">
        <f t="shared" si="385"/>
        <v>1.166666667</v>
      </c>
      <c r="AF376" s="111">
        <v>61.0</v>
      </c>
      <c r="AG376" s="111">
        <v>74.0</v>
      </c>
      <c r="AH376" s="79">
        <f t="shared" si="386"/>
        <v>13</v>
      </c>
      <c r="AI376" s="72">
        <f t="shared" si="387"/>
        <v>0.2131147541</v>
      </c>
      <c r="AJ376" s="111">
        <v>18.0</v>
      </c>
      <c r="AK376" s="111">
        <v>37.0</v>
      </c>
      <c r="AL376" s="79">
        <f t="shared" si="388"/>
        <v>19</v>
      </c>
      <c r="AM376" s="72">
        <f t="shared" si="389"/>
        <v>1.055555556</v>
      </c>
      <c r="AN376" s="111">
        <v>90.0</v>
      </c>
      <c r="AO376" s="111">
        <v>100.0</v>
      </c>
      <c r="AP376" s="79">
        <f t="shared" ref="AP376:AP413" si="399">AO376-AN376</f>
        <v>10</v>
      </c>
      <c r="AQ376" s="72">
        <f t="shared" ref="AQ376:AQ413" si="400">(AO376-AN376)/AN376</f>
        <v>0.1111111111</v>
      </c>
      <c r="AR376" s="111">
        <v>89.0</v>
      </c>
      <c r="AS376" s="111">
        <v>96.0</v>
      </c>
      <c r="AT376" s="79">
        <f t="shared" si="392"/>
        <v>7</v>
      </c>
      <c r="AU376" s="72">
        <f t="shared" si="393"/>
        <v>0.07865168539</v>
      </c>
      <c r="AV376" s="111">
        <v>41.0</v>
      </c>
      <c r="AW376" s="111">
        <v>62.0</v>
      </c>
      <c r="AX376" s="79">
        <f t="shared" si="396"/>
        <v>21</v>
      </c>
      <c r="AY376" s="72">
        <f t="shared" si="397"/>
        <v>0.512195122</v>
      </c>
      <c r="AZ376" s="79"/>
      <c r="BA376" s="79"/>
      <c r="BB376" s="79"/>
      <c r="BC376" s="137"/>
      <c r="BD376" s="137"/>
      <c r="BE376" s="111">
        <v>1.88</v>
      </c>
      <c r="BF376" s="138">
        <v>0.93</v>
      </c>
      <c r="BG376" s="111">
        <v>3.28</v>
      </c>
      <c r="BH376" s="111"/>
      <c r="BI376" s="138"/>
      <c r="BJ376" s="111"/>
      <c r="BK376" s="135">
        <f>(BL376*100)/(100+22)</f>
        <v>3.147540984</v>
      </c>
      <c r="BL376" s="111">
        <v>3.84</v>
      </c>
      <c r="BM376" s="138">
        <v>0.22</v>
      </c>
      <c r="BN376" s="64">
        <f t="shared" ref="BN376:BN413" si="401">P376*BL376</f>
        <v>126.72</v>
      </c>
      <c r="BO376" s="139"/>
      <c r="BP376" s="137"/>
      <c r="BQ376" s="137"/>
      <c r="BR376" s="137"/>
      <c r="BS376" s="64" t="s">
        <v>268</v>
      </c>
      <c r="BT376" s="111">
        <v>1.0</v>
      </c>
      <c r="BU376" s="111">
        <v>0.0</v>
      </c>
      <c r="BV376" s="64" t="s">
        <v>2110</v>
      </c>
      <c r="BW376" s="121"/>
      <c r="BX376" s="111" t="s">
        <v>3071</v>
      </c>
      <c r="BY376" s="64" t="s">
        <v>2183</v>
      </c>
      <c r="BZ376" s="111" t="s">
        <v>2184</v>
      </c>
      <c r="CA376" s="111" t="s">
        <v>2185</v>
      </c>
      <c r="CB376" s="111" t="s">
        <v>271</v>
      </c>
      <c r="CC376" s="111" t="s">
        <v>464</v>
      </c>
    </row>
    <row r="377" ht="15.75" customHeight="1">
      <c r="A377" s="111">
        <v>2024.0</v>
      </c>
      <c r="B377" s="111" t="s">
        <v>239</v>
      </c>
      <c r="C377" s="111" t="s">
        <v>282</v>
      </c>
      <c r="D377" s="111"/>
      <c r="E377" s="111" t="s">
        <v>318</v>
      </c>
      <c r="F377" s="111" t="s">
        <v>1762</v>
      </c>
      <c r="G377" s="111" t="s">
        <v>2885</v>
      </c>
      <c r="H377" s="111" t="s">
        <v>2885</v>
      </c>
      <c r="I377" s="111" t="s">
        <v>2885</v>
      </c>
      <c r="J377" s="111" t="s">
        <v>3072</v>
      </c>
      <c r="K377" s="111" t="s">
        <v>246</v>
      </c>
      <c r="L377" s="111"/>
      <c r="M377" s="111" t="s">
        <v>3073</v>
      </c>
      <c r="N377" s="111" t="s">
        <v>3074</v>
      </c>
      <c r="O377" s="111" t="s">
        <v>264</v>
      </c>
      <c r="P377" s="111">
        <v>22.0</v>
      </c>
      <c r="Q377" s="111"/>
      <c r="R377" s="111"/>
      <c r="S377" s="111" t="s">
        <v>3075</v>
      </c>
      <c r="T377" s="113"/>
      <c r="U377" s="113"/>
      <c r="V377" s="113" t="s">
        <v>3076</v>
      </c>
      <c r="W377" s="113" t="s">
        <v>174</v>
      </c>
      <c r="X377" s="111">
        <v>8.0</v>
      </c>
      <c r="Y377" s="111">
        <v>17.0</v>
      </c>
      <c r="Z377" s="79">
        <f t="shared" si="382"/>
        <v>9</v>
      </c>
      <c r="AA377" s="72">
        <f t="shared" si="383"/>
        <v>1.125</v>
      </c>
      <c r="AB377" s="111">
        <v>35.0</v>
      </c>
      <c r="AC377" s="111">
        <v>53.0</v>
      </c>
      <c r="AD377" s="79">
        <f t="shared" si="384"/>
        <v>18</v>
      </c>
      <c r="AE377" s="72">
        <f t="shared" si="385"/>
        <v>0.5142857143</v>
      </c>
      <c r="AF377" s="111">
        <v>88.0</v>
      </c>
      <c r="AG377" s="111">
        <v>88.0</v>
      </c>
      <c r="AH377" s="79">
        <f t="shared" si="386"/>
        <v>0</v>
      </c>
      <c r="AI377" s="72">
        <f t="shared" si="387"/>
        <v>0</v>
      </c>
      <c r="AJ377" s="111">
        <v>45.0</v>
      </c>
      <c r="AK377" s="111">
        <v>40.0</v>
      </c>
      <c r="AL377" s="79">
        <f t="shared" si="388"/>
        <v>-5</v>
      </c>
      <c r="AM377" s="72">
        <f t="shared" si="389"/>
        <v>-0.1111111111</v>
      </c>
      <c r="AN377" s="111">
        <v>83.0</v>
      </c>
      <c r="AO377" s="111">
        <v>85.0</v>
      </c>
      <c r="AP377" s="79">
        <f t="shared" si="399"/>
        <v>2</v>
      </c>
      <c r="AQ377" s="72">
        <f t="shared" si="400"/>
        <v>0.02409638554</v>
      </c>
      <c r="AR377" s="111">
        <v>84.0</v>
      </c>
      <c r="AS377" s="111">
        <v>85.0</v>
      </c>
      <c r="AT377" s="79">
        <f t="shared" si="392"/>
        <v>1</v>
      </c>
      <c r="AU377" s="72">
        <f t="shared" si="393"/>
        <v>0.0119047619</v>
      </c>
      <c r="AV377" s="79">
        <v>75.0</v>
      </c>
      <c r="AW377" s="79">
        <v>76.0</v>
      </c>
      <c r="AX377" s="79">
        <f t="shared" si="396"/>
        <v>1</v>
      </c>
      <c r="AY377" s="72">
        <f t="shared" si="397"/>
        <v>0.01333333333</v>
      </c>
      <c r="AZ377" s="79"/>
      <c r="BA377" s="79"/>
      <c r="BB377" s="79"/>
      <c r="BC377" s="137"/>
      <c r="BD377" s="137"/>
      <c r="BE377" s="111">
        <v>1.06</v>
      </c>
      <c r="BF377" s="138">
        <v>0.93</v>
      </c>
      <c r="BG377" s="111">
        <v>5.07</v>
      </c>
      <c r="BH377" s="111">
        <v>2.37</v>
      </c>
      <c r="BI377" s="138">
        <v>0.86</v>
      </c>
      <c r="BJ377" s="111">
        <v>3.37</v>
      </c>
      <c r="BK377" s="135">
        <f>(BL377*100)/(100+17)</f>
        <v>2.974358974</v>
      </c>
      <c r="BL377" s="111">
        <v>3.48</v>
      </c>
      <c r="BM377" s="138">
        <v>0.17</v>
      </c>
      <c r="BN377" s="64">
        <f t="shared" si="401"/>
        <v>76.56</v>
      </c>
      <c r="BO377" s="139"/>
      <c r="BP377" s="137"/>
      <c r="BQ377" s="137"/>
      <c r="BR377" s="137"/>
      <c r="BS377" s="111" t="s">
        <v>268</v>
      </c>
      <c r="BT377" s="111">
        <v>1.0</v>
      </c>
      <c r="BU377" s="111">
        <v>4.0</v>
      </c>
      <c r="BV377" s="66" t="s">
        <v>253</v>
      </c>
      <c r="BW377" s="79" t="s">
        <v>3077</v>
      </c>
      <c r="BX377" s="111"/>
      <c r="BY377" s="64" t="s">
        <v>428</v>
      </c>
      <c r="BZ377" s="111" t="s">
        <v>2891</v>
      </c>
      <c r="CA377" s="111" t="s">
        <v>2892</v>
      </c>
      <c r="CB377" s="111" t="s">
        <v>271</v>
      </c>
      <c r="CC377" s="111" t="s">
        <v>255</v>
      </c>
    </row>
    <row r="378" ht="15.75" customHeight="1">
      <c r="A378" s="111">
        <v>2024.0</v>
      </c>
      <c r="B378" s="111" t="s">
        <v>256</v>
      </c>
      <c r="C378" s="111" t="s">
        <v>257</v>
      </c>
      <c r="D378" s="70" t="s">
        <v>258</v>
      </c>
      <c r="E378" s="111" t="s">
        <v>257</v>
      </c>
      <c r="F378" s="111" t="s">
        <v>1575</v>
      </c>
      <c r="G378" s="111" t="s">
        <v>3078</v>
      </c>
      <c r="H378" s="111" t="s">
        <v>3078</v>
      </c>
      <c r="I378" s="111" t="s">
        <v>3078</v>
      </c>
      <c r="J378" s="111" t="s">
        <v>3079</v>
      </c>
      <c r="K378" s="111" t="s">
        <v>332</v>
      </c>
      <c r="L378" s="111" t="s">
        <v>2143</v>
      </c>
      <c r="M378" s="111" t="s">
        <v>3080</v>
      </c>
      <c r="N378" s="111" t="s">
        <v>3059</v>
      </c>
      <c r="O378" s="111" t="s">
        <v>3081</v>
      </c>
      <c r="P378" s="111">
        <v>111.0</v>
      </c>
      <c r="Q378" s="111"/>
      <c r="R378" s="111"/>
      <c r="S378" s="111" t="s">
        <v>3082</v>
      </c>
      <c r="T378" s="142" t="s">
        <v>3083</v>
      </c>
      <c r="U378" s="141" t="s">
        <v>174</v>
      </c>
      <c r="V378" s="142" t="s">
        <v>3084</v>
      </c>
      <c r="W378" s="141" t="s">
        <v>174</v>
      </c>
      <c r="X378" s="111">
        <v>45.0</v>
      </c>
      <c r="Y378" s="111">
        <v>77.0</v>
      </c>
      <c r="Z378" s="79">
        <f t="shared" si="382"/>
        <v>32</v>
      </c>
      <c r="AA378" s="72">
        <f t="shared" si="383"/>
        <v>0.7111111111</v>
      </c>
      <c r="AB378" s="111">
        <v>85.0</v>
      </c>
      <c r="AC378" s="111">
        <v>94.0</v>
      </c>
      <c r="AD378" s="79">
        <f t="shared" si="384"/>
        <v>9</v>
      </c>
      <c r="AE378" s="72">
        <f t="shared" si="385"/>
        <v>0.1058823529</v>
      </c>
      <c r="AF378" s="111">
        <v>100.0</v>
      </c>
      <c r="AG378" s="111">
        <v>100.0</v>
      </c>
      <c r="AH378" s="79">
        <f t="shared" si="386"/>
        <v>0</v>
      </c>
      <c r="AI378" s="72">
        <f t="shared" si="387"/>
        <v>0</v>
      </c>
      <c r="AJ378" s="111">
        <v>11.0</v>
      </c>
      <c r="AK378" s="111">
        <v>47.0</v>
      </c>
      <c r="AL378" s="79">
        <f t="shared" si="388"/>
        <v>36</v>
      </c>
      <c r="AM378" s="72">
        <f t="shared" si="389"/>
        <v>3.272727273</v>
      </c>
      <c r="AN378" s="111">
        <v>90.0</v>
      </c>
      <c r="AO378" s="111">
        <v>96.0</v>
      </c>
      <c r="AP378" s="79">
        <f t="shared" si="399"/>
        <v>6</v>
      </c>
      <c r="AQ378" s="72">
        <f t="shared" si="400"/>
        <v>0.06666666667</v>
      </c>
      <c r="AR378" s="111">
        <v>86.0</v>
      </c>
      <c r="AS378" s="111">
        <v>90.0</v>
      </c>
      <c r="AT378" s="79">
        <f t="shared" si="392"/>
        <v>4</v>
      </c>
      <c r="AU378" s="72">
        <f t="shared" si="393"/>
        <v>0.04651162791</v>
      </c>
      <c r="AV378" s="111">
        <v>97.0</v>
      </c>
      <c r="AW378" s="111">
        <v>99.0</v>
      </c>
      <c r="AX378" s="79">
        <f t="shared" si="396"/>
        <v>2</v>
      </c>
      <c r="AY378" s="72">
        <f t="shared" si="397"/>
        <v>0.0206185567</v>
      </c>
      <c r="AZ378" s="111"/>
      <c r="BA378" s="111"/>
      <c r="BB378" s="111"/>
      <c r="BC378" s="137"/>
      <c r="BD378" s="137"/>
      <c r="BE378" s="111">
        <v>1.18</v>
      </c>
      <c r="BF378" s="138">
        <v>0.92</v>
      </c>
      <c r="BG378" s="111">
        <v>4.62</v>
      </c>
      <c r="BH378" s="111">
        <v>1.8</v>
      </c>
      <c r="BI378" s="138">
        <v>0.83</v>
      </c>
      <c r="BJ378" s="111">
        <v>3.08</v>
      </c>
      <c r="BK378" s="135">
        <f>(BL378*100)/(100+69)</f>
        <v>1.597633136</v>
      </c>
      <c r="BL378" s="111">
        <v>2.7</v>
      </c>
      <c r="BM378" s="138">
        <v>0.69</v>
      </c>
      <c r="BN378" s="64">
        <f t="shared" si="401"/>
        <v>299.7</v>
      </c>
      <c r="BO378" s="139"/>
      <c r="BP378" s="137"/>
      <c r="BQ378" s="137"/>
      <c r="BR378" s="137"/>
      <c r="BS378" s="111" t="s">
        <v>281</v>
      </c>
      <c r="BT378" s="111">
        <v>1.0</v>
      </c>
      <c r="BU378" s="111">
        <v>1.0</v>
      </c>
      <c r="BV378" s="66" t="s">
        <v>253</v>
      </c>
      <c r="BW378" s="140"/>
      <c r="BX378" s="111"/>
      <c r="BY378" s="64" t="s">
        <v>269</v>
      </c>
      <c r="BZ378" s="111" t="s">
        <v>3085</v>
      </c>
      <c r="CA378" s="111" t="s">
        <v>3086</v>
      </c>
      <c r="CB378" s="111" t="s">
        <v>271</v>
      </c>
      <c r="CC378" s="111" t="s">
        <v>255</v>
      </c>
    </row>
    <row r="379" ht="15.75" customHeight="1">
      <c r="A379" s="111">
        <v>2024.0</v>
      </c>
      <c r="B379" s="111" t="s">
        <v>715</v>
      </c>
      <c r="C379" s="111" t="s">
        <v>1213</v>
      </c>
      <c r="D379" s="70" t="s">
        <v>1452</v>
      </c>
      <c r="E379" s="111" t="s">
        <v>2929</v>
      </c>
      <c r="F379" s="111" t="s">
        <v>1472</v>
      </c>
      <c r="G379" s="111" t="s">
        <v>2349</v>
      </c>
      <c r="H379" s="111" t="s">
        <v>1658</v>
      </c>
      <c r="I379" s="111" t="s">
        <v>1658</v>
      </c>
      <c r="J379" s="111" t="s">
        <v>3087</v>
      </c>
      <c r="K379" s="111" t="s">
        <v>246</v>
      </c>
      <c r="L379" s="111"/>
      <c r="M379" s="111" t="s">
        <v>3088</v>
      </c>
      <c r="N379" s="111" t="s">
        <v>3059</v>
      </c>
      <c r="O379" s="111" t="s">
        <v>264</v>
      </c>
      <c r="P379" s="111">
        <v>24.0</v>
      </c>
      <c r="Q379" s="111"/>
      <c r="R379" s="111"/>
      <c r="S379" s="111" t="s">
        <v>3089</v>
      </c>
      <c r="T379" s="142" t="s">
        <v>3090</v>
      </c>
      <c r="U379" s="141" t="s">
        <v>174</v>
      </c>
      <c r="V379" s="142" t="s">
        <v>3091</v>
      </c>
      <c r="W379" s="141" t="s">
        <v>174</v>
      </c>
      <c r="X379" s="111">
        <v>34.0</v>
      </c>
      <c r="Y379" s="111">
        <v>47.0</v>
      </c>
      <c r="Z379" s="79">
        <f t="shared" si="382"/>
        <v>13</v>
      </c>
      <c r="AA379" s="72">
        <f t="shared" si="383"/>
        <v>0.3823529412</v>
      </c>
      <c r="AB379" s="111">
        <v>87.0</v>
      </c>
      <c r="AC379" s="111">
        <v>99.0</v>
      </c>
      <c r="AD379" s="79">
        <f t="shared" si="384"/>
        <v>12</v>
      </c>
      <c r="AE379" s="72">
        <f t="shared" si="385"/>
        <v>0.1379310345</v>
      </c>
      <c r="AF379" s="111">
        <v>99.0</v>
      </c>
      <c r="AG379" s="111">
        <v>100.0</v>
      </c>
      <c r="AH379" s="79">
        <f t="shared" si="386"/>
        <v>1</v>
      </c>
      <c r="AI379" s="72">
        <f t="shared" si="387"/>
        <v>0.0101010101</v>
      </c>
      <c r="AJ379" s="111">
        <v>65.0</v>
      </c>
      <c r="AK379" s="111">
        <v>66.0</v>
      </c>
      <c r="AL379" s="79">
        <f t="shared" si="388"/>
        <v>1</v>
      </c>
      <c r="AM379" s="72">
        <f t="shared" si="389"/>
        <v>0.01538461538</v>
      </c>
      <c r="AN379" s="111">
        <v>93.0</v>
      </c>
      <c r="AO379" s="111">
        <v>94.0</v>
      </c>
      <c r="AP379" s="79">
        <f t="shared" si="399"/>
        <v>1</v>
      </c>
      <c r="AQ379" s="72">
        <f t="shared" si="400"/>
        <v>0.01075268817</v>
      </c>
      <c r="AR379" s="111">
        <v>96.0</v>
      </c>
      <c r="AS379" s="111">
        <v>91.0</v>
      </c>
      <c r="AT379" s="79">
        <f t="shared" si="392"/>
        <v>-5</v>
      </c>
      <c r="AU379" s="72">
        <f t="shared" si="393"/>
        <v>-0.05208333333</v>
      </c>
      <c r="AV379" s="111">
        <v>97.0</v>
      </c>
      <c r="AW379" s="111">
        <v>97.0</v>
      </c>
      <c r="AX379" s="79">
        <f t="shared" si="396"/>
        <v>0</v>
      </c>
      <c r="AY379" s="72">
        <f t="shared" si="397"/>
        <v>0</v>
      </c>
      <c r="AZ379" s="111"/>
      <c r="BA379" s="111"/>
      <c r="BB379" s="111"/>
      <c r="BC379" s="137"/>
      <c r="BD379" s="137"/>
      <c r="BE379" s="111">
        <v>0.97</v>
      </c>
      <c r="BF379" s="138">
        <v>0.94</v>
      </c>
      <c r="BG379" s="111">
        <v>5.32</v>
      </c>
      <c r="BH379" s="111">
        <v>2.1</v>
      </c>
      <c r="BI379" s="138">
        <v>0.87</v>
      </c>
      <c r="BJ379" s="111">
        <v>2.9</v>
      </c>
      <c r="BK379" s="135">
        <f t="shared" ref="BK379:BK380" si="402">(BL379*100)/(100+23)</f>
        <v>2.487804878</v>
      </c>
      <c r="BL379" s="111">
        <v>3.06</v>
      </c>
      <c r="BM379" s="138">
        <v>0.23</v>
      </c>
      <c r="BN379" s="64">
        <f t="shared" si="401"/>
        <v>73.44</v>
      </c>
      <c r="BO379" s="139"/>
      <c r="BP379" s="137"/>
      <c r="BQ379" s="137"/>
      <c r="BR379" s="137"/>
      <c r="BS379" s="111" t="s">
        <v>252</v>
      </c>
      <c r="BT379" s="111">
        <v>2.0</v>
      </c>
      <c r="BU379" s="111">
        <v>1.0</v>
      </c>
      <c r="BV379" s="66" t="s">
        <v>361</v>
      </c>
      <c r="BW379" s="140"/>
      <c r="BX379" s="111"/>
      <c r="BY379" s="64" t="s">
        <v>269</v>
      </c>
      <c r="BZ379" s="111" t="s">
        <v>3092</v>
      </c>
      <c r="CA379" s="111" t="s">
        <v>3093</v>
      </c>
      <c r="CB379" s="111" t="s">
        <v>271</v>
      </c>
      <c r="CC379" s="111" t="s">
        <v>255</v>
      </c>
    </row>
    <row r="380" ht="15.75" customHeight="1">
      <c r="A380" s="111">
        <v>2024.0</v>
      </c>
      <c r="B380" s="111" t="s">
        <v>239</v>
      </c>
      <c r="C380" s="111" t="s">
        <v>282</v>
      </c>
      <c r="D380" s="111"/>
      <c r="E380" s="111" t="s">
        <v>318</v>
      </c>
      <c r="F380" s="111" t="s">
        <v>1762</v>
      </c>
      <c r="G380" s="111" t="s">
        <v>2885</v>
      </c>
      <c r="H380" s="111" t="s">
        <v>3094</v>
      </c>
      <c r="I380" s="111" t="s">
        <v>3094</v>
      </c>
      <c r="J380" s="111" t="s">
        <v>3095</v>
      </c>
      <c r="K380" s="111" t="s">
        <v>246</v>
      </c>
      <c r="L380" s="111"/>
      <c r="M380" s="111" t="s">
        <v>3096</v>
      </c>
      <c r="N380" s="111" t="s">
        <v>3074</v>
      </c>
      <c r="O380" s="111" t="s">
        <v>405</v>
      </c>
      <c r="P380" s="111">
        <v>34.0</v>
      </c>
      <c r="Q380" s="111"/>
      <c r="R380" s="111"/>
      <c r="S380" s="111" t="s">
        <v>3097</v>
      </c>
      <c r="T380" s="111"/>
      <c r="U380" s="141"/>
      <c r="V380" s="142" t="s">
        <v>3098</v>
      </c>
      <c r="W380" s="141" t="s">
        <v>174</v>
      </c>
      <c r="X380" s="111">
        <v>9.0</v>
      </c>
      <c r="Y380" s="111">
        <v>28.0</v>
      </c>
      <c r="Z380" s="79">
        <f t="shared" si="382"/>
        <v>19</v>
      </c>
      <c r="AA380" s="72">
        <f t="shared" si="383"/>
        <v>2.111111111</v>
      </c>
      <c r="AB380" s="111">
        <v>33.0</v>
      </c>
      <c r="AC380" s="111">
        <v>53.0</v>
      </c>
      <c r="AD380" s="79">
        <f t="shared" si="384"/>
        <v>20</v>
      </c>
      <c r="AE380" s="72">
        <f t="shared" si="385"/>
        <v>0.6060606061</v>
      </c>
      <c r="AF380" s="111">
        <v>91.0</v>
      </c>
      <c r="AG380" s="111">
        <v>93.0</v>
      </c>
      <c r="AH380" s="79">
        <f t="shared" si="386"/>
        <v>2</v>
      </c>
      <c r="AI380" s="72">
        <f t="shared" si="387"/>
        <v>0.02197802198</v>
      </c>
      <c r="AJ380" s="111">
        <v>59.0</v>
      </c>
      <c r="AK380" s="111">
        <v>63.0</v>
      </c>
      <c r="AL380" s="79">
        <f t="shared" si="388"/>
        <v>4</v>
      </c>
      <c r="AM380" s="72">
        <f t="shared" si="389"/>
        <v>0.06779661017</v>
      </c>
      <c r="AN380" s="111">
        <v>83.0</v>
      </c>
      <c r="AO380" s="111">
        <v>88.0</v>
      </c>
      <c r="AP380" s="79">
        <f t="shared" si="399"/>
        <v>5</v>
      </c>
      <c r="AQ380" s="72">
        <f t="shared" si="400"/>
        <v>0.06024096386</v>
      </c>
      <c r="AR380" s="111">
        <v>83.0</v>
      </c>
      <c r="AS380" s="111">
        <v>89.0</v>
      </c>
      <c r="AT380" s="79">
        <f t="shared" si="392"/>
        <v>6</v>
      </c>
      <c r="AU380" s="72">
        <f t="shared" si="393"/>
        <v>0.07228915663</v>
      </c>
      <c r="AV380" s="111">
        <v>79.0</v>
      </c>
      <c r="AW380" s="111">
        <v>85.0</v>
      </c>
      <c r="AX380" s="79">
        <f t="shared" si="396"/>
        <v>6</v>
      </c>
      <c r="AY380" s="72">
        <f t="shared" si="397"/>
        <v>0.07594936709</v>
      </c>
      <c r="AZ380" s="111"/>
      <c r="BA380" s="111"/>
      <c r="BB380" s="111"/>
      <c r="BC380" s="137"/>
      <c r="BD380" s="137"/>
      <c r="BE380" s="111">
        <v>0.9</v>
      </c>
      <c r="BF380" s="138">
        <v>0.92</v>
      </c>
      <c r="BG380" s="111">
        <v>5.16</v>
      </c>
      <c r="BH380" s="111">
        <v>2.16</v>
      </c>
      <c r="BI380" s="138">
        <v>0.85</v>
      </c>
      <c r="BJ380" s="111">
        <v>3.33</v>
      </c>
      <c r="BK380" s="135">
        <f t="shared" si="402"/>
        <v>3.219512195</v>
      </c>
      <c r="BL380" s="111">
        <v>3.96</v>
      </c>
      <c r="BM380" s="138">
        <v>0.23</v>
      </c>
      <c r="BN380" s="64">
        <f t="shared" si="401"/>
        <v>134.64</v>
      </c>
      <c r="BO380" s="139"/>
      <c r="BP380" s="137"/>
      <c r="BQ380" s="137"/>
      <c r="BR380" s="137"/>
      <c r="BS380" s="111" t="s">
        <v>268</v>
      </c>
      <c r="BT380" s="111">
        <v>1.0</v>
      </c>
      <c r="BU380" s="111">
        <v>4.0</v>
      </c>
      <c r="BV380" s="66" t="s">
        <v>253</v>
      </c>
      <c r="BW380" s="111" t="s">
        <v>3099</v>
      </c>
      <c r="BX380" s="111"/>
      <c r="BY380" s="64" t="s">
        <v>428</v>
      </c>
      <c r="BZ380" s="111" t="s">
        <v>2891</v>
      </c>
      <c r="CA380" s="111" t="s">
        <v>2892</v>
      </c>
      <c r="CB380" s="111" t="s">
        <v>271</v>
      </c>
      <c r="CC380" s="111" t="s">
        <v>255</v>
      </c>
    </row>
    <row r="381" ht="15.75" customHeight="1">
      <c r="A381" s="111">
        <v>2024.0</v>
      </c>
      <c r="B381" s="111" t="s">
        <v>239</v>
      </c>
      <c r="C381" s="111" t="s">
        <v>282</v>
      </c>
      <c r="D381" s="111"/>
      <c r="E381" s="111" t="s">
        <v>283</v>
      </c>
      <c r="F381" s="66" t="s">
        <v>1762</v>
      </c>
      <c r="G381" s="111" t="s">
        <v>2538</v>
      </c>
      <c r="H381" s="111" t="s">
        <v>286</v>
      </c>
      <c r="I381" s="111" t="s">
        <v>286</v>
      </c>
      <c r="J381" s="111" t="s">
        <v>3100</v>
      </c>
      <c r="K381" s="111" t="s">
        <v>246</v>
      </c>
      <c r="L381" s="111"/>
      <c r="M381" s="111" t="s">
        <v>3101</v>
      </c>
      <c r="N381" s="111" t="s">
        <v>3102</v>
      </c>
      <c r="O381" s="111" t="s">
        <v>405</v>
      </c>
      <c r="P381" s="111">
        <v>31.0</v>
      </c>
      <c r="Q381" s="111"/>
      <c r="R381" s="111"/>
      <c r="S381" s="111" t="s">
        <v>3103</v>
      </c>
      <c r="T381" s="142" t="s">
        <v>3104</v>
      </c>
      <c r="U381" s="141" t="s">
        <v>174</v>
      </c>
      <c r="V381" s="142" t="s">
        <v>3105</v>
      </c>
      <c r="W381" s="141" t="s">
        <v>174</v>
      </c>
      <c r="X381" s="111">
        <v>39.0</v>
      </c>
      <c r="Y381" s="111">
        <v>67.0</v>
      </c>
      <c r="Z381" s="79">
        <f t="shared" si="382"/>
        <v>28</v>
      </c>
      <c r="AA381" s="72">
        <f t="shared" si="383"/>
        <v>0.7179487179</v>
      </c>
      <c r="AB381" s="111">
        <v>87.0</v>
      </c>
      <c r="AC381" s="111">
        <v>100.0</v>
      </c>
      <c r="AD381" s="79">
        <f t="shared" si="384"/>
        <v>13</v>
      </c>
      <c r="AE381" s="72">
        <f t="shared" si="385"/>
        <v>0.1494252874</v>
      </c>
      <c r="AF381" s="111">
        <v>99.0</v>
      </c>
      <c r="AG381" s="111">
        <v>100.0</v>
      </c>
      <c r="AH381" s="79">
        <f t="shared" si="386"/>
        <v>1</v>
      </c>
      <c r="AI381" s="72">
        <f t="shared" si="387"/>
        <v>0.0101010101</v>
      </c>
      <c r="AJ381" s="111">
        <v>48.0</v>
      </c>
      <c r="AK381" s="111">
        <v>56.0</v>
      </c>
      <c r="AL381" s="79">
        <f t="shared" si="388"/>
        <v>8</v>
      </c>
      <c r="AM381" s="72">
        <f t="shared" si="389"/>
        <v>0.1666666667</v>
      </c>
      <c r="AN381" s="111">
        <v>84.0</v>
      </c>
      <c r="AO381" s="111">
        <v>93.0</v>
      </c>
      <c r="AP381" s="79">
        <f t="shared" si="399"/>
        <v>9</v>
      </c>
      <c r="AQ381" s="72">
        <f t="shared" si="400"/>
        <v>0.1071428571</v>
      </c>
      <c r="AR381" s="111">
        <v>91.0</v>
      </c>
      <c r="AS381" s="111">
        <v>98.0</v>
      </c>
      <c r="AT381" s="79">
        <f t="shared" si="392"/>
        <v>7</v>
      </c>
      <c r="AU381" s="72">
        <f t="shared" si="393"/>
        <v>0.07692307692</v>
      </c>
      <c r="AV381" s="111">
        <v>96.0</v>
      </c>
      <c r="AW381" s="111">
        <v>100.0</v>
      </c>
      <c r="AX381" s="79">
        <f t="shared" si="396"/>
        <v>4</v>
      </c>
      <c r="AY381" s="72">
        <f t="shared" si="397"/>
        <v>0.04166666667</v>
      </c>
      <c r="AZ381" s="111"/>
      <c r="BA381" s="111"/>
      <c r="BB381" s="111"/>
      <c r="BC381" s="137"/>
      <c r="BD381" s="137"/>
      <c r="BE381" s="111">
        <v>0.92</v>
      </c>
      <c r="BF381" s="138">
        <v>0.93</v>
      </c>
      <c r="BG381" s="111">
        <v>5.18</v>
      </c>
      <c r="BH381" s="111">
        <v>1.74</v>
      </c>
      <c r="BI381" s="138">
        <v>0.89</v>
      </c>
      <c r="BJ381" s="111">
        <v>3.14</v>
      </c>
      <c r="BK381" s="135">
        <f>(BL381*100)/(100+34)</f>
        <v>3.089552239</v>
      </c>
      <c r="BL381" s="111">
        <v>4.14</v>
      </c>
      <c r="BM381" s="138">
        <v>0.34</v>
      </c>
      <c r="BN381" s="64">
        <f t="shared" si="401"/>
        <v>128.34</v>
      </c>
      <c r="BO381" s="139"/>
      <c r="BP381" s="137"/>
      <c r="BQ381" s="137"/>
      <c r="BR381" s="137"/>
      <c r="BS381" s="111" t="s">
        <v>252</v>
      </c>
      <c r="BT381" s="111">
        <v>1.0</v>
      </c>
      <c r="BU381" s="111">
        <v>2.0</v>
      </c>
      <c r="BV381" s="66" t="s">
        <v>253</v>
      </c>
      <c r="BW381" s="140"/>
      <c r="BX381" s="111"/>
      <c r="BY381" s="64" t="s">
        <v>269</v>
      </c>
      <c r="BZ381" s="111" t="s">
        <v>3106</v>
      </c>
      <c r="CA381" s="111" t="s">
        <v>3107</v>
      </c>
      <c r="CB381" s="111" t="s">
        <v>271</v>
      </c>
      <c r="CC381" s="111" t="s">
        <v>255</v>
      </c>
    </row>
    <row r="382" ht="15.75" customHeight="1">
      <c r="A382" s="111">
        <v>2024.0</v>
      </c>
      <c r="B382" s="111" t="s">
        <v>911</v>
      </c>
      <c r="C382" s="111" t="s">
        <v>930</v>
      </c>
      <c r="D382" s="70" t="s">
        <v>258</v>
      </c>
      <c r="E382" s="111" t="s">
        <v>931</v>
      </c>
      <c r="F382" s="111" t="s">
        <v>259</v>
      </c>
      <c r="G382" s="111" t="s">
        <v>932</v>
      </c>
      <c r="H382" s="111" t="s">
        <v>933</v>
      </c>
      <c r="I382" s="111" t="s">
        <v>933</v>
      </c>
      <c r="J382" s="111" t="s">
        <v>2880</v>
      </c>
      <c r="K382" s="111" t="s">
        <v>246</v>
      </c>
      <c r="L382" s="111"/>
      <c r="M382" s="111" t="s">
        <v>3108</v>
      </c>
      <c r="N382" s="111" t="s">
        <v>3109</v>
      </c>
      <c r="O382" s="111" t="s">
        <v>2467</v>
      </c>
      <c r="P382" s="111">
        <v>70.0</v>
      </c>
      <c r="Q382" s="111"/>
      <c r="R382" s="111"/>
      <c r="S382" s="111" t="s">
        <v>3110</v>
      </c>
      <c r="T382" s="142" t="s">
        <v>3111</v>
      </c>
      <c r="U382" s="141" t="s">
        <v>174</v>
      </c>
      <c r="V382" s="142" t="s">
        <v>3112</v>
      </c>
      <c r="W382" s="141" t="s">
        <v>174</v>
      </c>
      <c r="X382" s="111">
        <v>24.0</v>
      </c>
      <c r="Y382" s="111">
        <v>35.0</v>
      </c>
      <c r="Z382" s="79">
        <f t="shared" si="382"/>
        <v>11</v>
      </c>
      <c r="AA382" s="72">
        <f t="shared" si="383"/>
        <v>0.4583333333</v>
      </c>
      <c r="AB382" s="111">
        <v>77.0</v>
      </c>
      <c r="AC382" s="111">
        <v>85.0</v>
      </c>
      <c r="AD382" s="79">
        <f t="shared" si="384"/>
        <v>8</v>
      </c>
      <c r="AE382" s="72">
        <f t="shared" si="385"/>
        <v>0.1038961039</v>
      </c>
      <c r="AF382" s="111">
        <v>95.0</v>
      </c>
      <c r="AG382" s="111">
        <v>97.0</v>
      </c>
      <c r="AH382" s="79">
        <f t="shared" si="386"/>
        <v>2</v>
      </c>
      <c r="AI382" s="72">
        <f t="shared" si="387"/>
        <v>0.02105263158</v>
      </c>
      <c r="AJ382" s="111">
        <v>57.0</v>
      </c>
      <c r="AK382" s="111">
        <v>61.0</v>
      </c>
      <c r="AL382" s="79">
        <f t="shared" si="388"/>
        <v>4</v>
      </c>
      <c r="AM382" s="72">
        <f t="shared" si="389"/>
        <v>0.0701754386</v>
      </c>
      <c r="AN382" s="111">
        <v>77.0</v>
      </c>
      <c r="AO382" s="111">
        <v>83.0</v>
      </c>
      <c r="AP382" s="79">
        <f t="shared" si="399"/>
        <v>6</v>
      </c>
      <c r="AQ382" s="72">
        <f t="shared" si="400"/>
        <v>0.07792207792</v>
      </c>
      <c r="AR382" s="111">
        <v>74.0</v>
      </c>
      <c r="AS382" s="111">
        <v>81.0</v>
      </c>
      <c r="AT382" s="79">
        <f t="shared" si="392"/>
        <v>7</v>
      </c>
      <c r="AU382" s="72">
        <f t="shared" si="393"/>
        <v>0.09459459459</v>
      </c>
      <c r="AV382" s="111">
        <v>89.0</v>
      </c>
      <c r="AW382" s="111">
        <v>91.0</v>
      </c>
      <c r="AX382" s="79">
        <f t="shared" si="396"/>
        <v>2</v>
      </c>
      <c r="AY382" s="72">
        <f t="shared" si="397"/>
        <v>0.02247191011</v>
      </c>
      <c r="AZ382" s="111"/>
      <c r="BA382" s="111"/>
      <c r="BB382" s="111"/>
      <c r="BC382" s="137"/>
      <c r="BD382" s="137"/>
      <c r="BE382" s="111">
        <v>1.28</v>
      </c>
      <c r="BF382" s="138">
        <v>0.93</v>
      </c>
      <c r="BG382" s="111">
        <v>4.88</v>
      </c>
      <c r="BH382" s="111">
        <v>1.76</v>
      </c>
      <c r="BI382" s="138">
        <v>0.85</v>
      </c>
      <c r="BJ382" s="111">
        <v>2.94</v>
      </c>
      <c r="BK382" s="135">
        <f>(BL382*100)/(100+26)</f>
        <v>1.928571429</v>
      </c>
      <c r="BL382" s="111">
        <v>2.43</v>
      </c>
      <c r="BM382" s="138">
        <v>0.26</v>
      </c>
      <c r="BN382" s="64">
        <f t="shared" si="401"/>
        <v>170.1</v>
      </c>
      <c r="BO382" s="139"/>
      <c r="BP382" s="137"/>
      <c r="BQ382" s="137"/>
      <c r="BR382" s="137"/>
      <c r="BS382" s="111" t="s">
        <v>268</v>
      </c>
      <c r="BT382" s="111">
        <v>1.0</v>
      </c>
      <c r="BU382" s="111">
        <v>3.0</v>
      </c>
      <c r="BV382" s="66" t="s">
        <v>253</v>
      </c>
      <c r="BW382" s="140"/>
      <c r="BX382" s="111"/>
      <c r="BY382" s="64" t="s">
        <v>269</v>
      </c>
      <c r="BZ382" s="111" t="s">
        <v>3113</v>
      </c>
      <c r="CA382" s="111" t="s">
        <v>3114</v>
      </c>
      <c r="CB382" s="111" t="s">
        <v>271</v>
      </c>
      <c r="CC382" s="111" t="s">
        <v>255</v>
      </c>
    </row>
    <row r="383" ht="15.75" customHeight="1">
      <c r="A383" s="111">
        <v>2024.0</v>
      </c>
      <c r="B383" s="111" t="s">
        <v>503</v>
      </c>
      <c r="C383" s="111" t="s">
        <v>592</v>
      </c>
      <c r="D383" s="70" t="s">
        <v>603</v>
      </c>
      <c r="E383" s="111" t="s">
        <v>593</v>
      </c>
      <c r="F383" s="111" t="s">
        <v>259</v>
      </c>
      <c r="G383" s="111" t="s">
        <v>604</v>
      </c>
      <c r="H383" s="111" t="s">
        <v>605</v>
      </c>
      <c r="I383" s="111" t="s">
        <v>605</v>
      </c>
      <c r="J383" s="111" t="s">
        <v>3115</v>
      </c>
      <c r="K383" s="111" t="s">
        <v>246</v>
      </c>
      <c r="L383" s="111"/>
      <c r="M383" s="111" t="s">
        <v>3116</v>
      </c>
      <c r="N383" s="111" t="s">
        <v>3059</v>
      </c>
      <c r="O383" s="111" t="s">
        <v>405</v>
      </c>
      <c r="P383" s="111">
        <v>72.0</v>
      </c>
      <c r="Q383" s="111"/>
      <c r="R383" s="111"/>
      <c r="S383" s="111" t="s">
        <v>3117</v>
      </c>
      <c r="T383" s="142" t="s">
        <v>3118</v>
      </c>
      <c r="U383" s="141" t="s">
        <v>174</v>
      </c>
      <c r="V383" s="142" t="s">
        <v>3119</v>
      </c>
      <c r="W383" s="141" t="s">
        <v>174</v>
      </c>
      <c r="X383" s="111">
        <v>58.0</v>
      </c>
      <c r="Y383" s="111">
        <v>72.0</v>
      </c>
      <c r="Z383" s="79">
        <f t="shared" si="382"/>
        <v>14</v>
      </c>
      <c r="AA383" s="72">
        <f t="shared" si="383"/>
        <v>0.2413793103</v>
      </c>
      <c r="AB383" s="111">
        <v>94.0</v>
      </c>
      <c r="AC383" s="111">
        <v>95.0</v>
      </c>
      <c r="AD383" s="79">
        <f t="shared" si="384"/>
        <v>1</v>
      </c>
      <c r="AE383" s="72">
        <f t="shared" si="385"/>
        <v>0.01063829787</v>
      </c>
      <c r="AF383" s="111">
        <v>98.0</v>
      </c>
      <c r="AG383" s="111">
        <v>99.0</v>
      </c>
      <c r="AH383" s="79">
        <f t="shared" si="386"/>
        <v>1</v>
      </c>
      <c r="AI383" s="72">
        <f t="shared" si="387"/>
        <v>0.01020408163</v>
      </c>
      <c r="AJ383" s="111">
        <v>68.0</v>
      </c>
      <c r="AK383" s="111">
        <v>62.0</v>
      </c>
      <c r="AL383" s="79">
        <f t="shared" si="388"/>
        <v>-6</v>
      </c>
      <c r="AM383" s="72">
        <f t="shared" si="389"/>
        <v>-0.08823529412</v>
      </c>
      <c r="AN383" s="111">
        <v>91.0</v>
      </c>
      <c r="AO383" s="111">
        <v>96.0</v>
      </c>
      <c r="AP383" s="79">
        <f t="shared" si="399"/>
        <v>5</v>
      </c>
      <c r="AQ383" s="72">
        <f t="shared" si="400"/>
        <v>0.05494505495</v>
      </c>
      <c r="AR383" s="111">
        <v>92.0</v>
      </c>
      <c r="AS383" s="111">
        <v>93.0</v>
      </c>
      <c r="AT383" s="79">
        <f t="shared" si="392"/>
        <v>1</v>
      </c>
      <c r="AU383" s="72">
        <f t="shared" si="393"/>
        <v>0.01086956522</v>
      </c>
      <c r="AV383" s="111">
        <v>98.0</v>
      </c>
      <c r="AW383" s="111">
        <v>99.0</v>
      </c>
      <c r="AX383" s="79">
        <f t="shared" si="396"/>
        <v>1</v>
      </c>
      <c r="AY383" s="72">
        <f t="shared" si="397"/>
        <v>0.01020408163</v>
      </c>
      <c r="AZ383" s="111"/>
      <c r="BA383" s="111"/>
      <c r="BB383" s="111"/>
      <c r="BC383" s="137"/>
      <c r="BD383" s="137"/>
      <c r="BE383" s="111">
        <v>1.86</v>
      </c>
      <c r="BF383" s="138">
        <v>0.92</v>
      </c>
      <c r="BG383" s="111">
        <v>4.72</v>
      </c>
      <c r="BH383" s="111">
        <v>2.26</v>
      </c>
      <c r="BI383" s="138">
        <v>0.84</v>
      </c>
      <c r="BJ383" s="111">
        <v>3.28</v>
      </c>
      <c r="BK383" s="135">
        <f>(BL383*100)/(100+24)</f>
        <v>2.830645161</v>
      </c>
      <c r="BL383" s="111">
        <v>3.51</v>
      </c>
      <c r="BM383" s="138">
        <v>0.24</v>
      </c>
      <c r="BN383" s="64">
        <f t="shared" si="401"/>
        <v>252.72</v>
      </c>
      <c r="BO383" s="139"/>
      <c r="BP383" s="137"/>
      <c r="BQ383" s="137"/>
      <c r="BR383" s="137"/>
      <c r="BS383" s="111" t="s">
        <v>317</v>
      </c>
      <c r="BT383" s="111">
        <v>1.0</v>
      </c>
      <c r="BU383" s="111">
        <v>3.0</v>
      </c>
      <c r="BV383" s="66" t="s">
        <v>253</v>
      </c>
      <c r="BW383" s="140"/>
      <c r="BX383" s="111"/>
      <c r="BY383" s="64" t="s">
        <v>269</v>
      </c>
      <c r="BZ383" s="111" t="s">
        <v>3120</v>
      </c>
      <c r="CA383" s="111" t="s">
        <v>3121</v>
      </c>
      <c r="CB383" s="111" t="s">
        <v>271</v>
      </c>
      <c r="CC383" s="111" t="s">
        <v>255</v>
      </c>
    </row>
    <row r="384" ht="15.75" customHeight="1">
      <c r="A384" s="111">
        <v>2024.0</v>
      </c>
      <c r="B384" s="111" t="s">
        <v>900</v>
      </c>
      <c r="C384" s="111" t="s">
        <v>901</v>
      </c>
      <c r="D384" s="70" t="s">
        <v>913</v>
      </c>
      <c r="E384" s="111" t="s">
        <v>2824</v>
      </c>
      <c r="F384" s="111" t="s">
        <v>259</v>
      </c>
      <c r="G384" s="111" t="s">
        <v>3122</v>
      </c>
      <c r="H384" s="111" t="s">
        <v>3122</v>
      </c>
      <c r="I384" s="111" t="s">
        <v>3123</v>
      </c>
      <c r="J384" s="111" t="s">
        <v>3124</v>
      </c>
      <c r="K384" s="111" t="s">
        <v>332</v>
      </c>
      <c r="L384" s="111" t="s">
        <v>2143</v>
      </c>
      <c r="M384" s="111" t="s">
        <v>3125</v>
      </c>
      <c r="N384" s="111" t="s">
        <v>3052</v>
      </c>
      <c r="O384" s="111" t="s">
        <v>405</v>
      </c>
      <c r="P384" s="111">
        <v>25.0</v>
      </c>
      <c r="Q384" s="111"/>
      <c r="R384" s="111"/>
      <c r="S384" s="111" t="s">
        <v>3126</v>
      </c>
      <c r="T384" s="142" t="s">
        <v>3127</v>
      </c>
      <c r="U384" s="141" t="s">
        <v>158</v>
      </c>
      <c r="V384" s="142" t="s">
        <v>3128</v>
      </c>
      <c r="W384" s="141" t="s">
        <v>174</v>
      </c>
      <c r="X384" s="111">
        <v>48.0</v>
      </c>
      <c r="Y384" s="111">
        <v>69.0</v>
      </c>
      <c r="Z384" s="79">
        <f t="shared" si="382"/>
        <v>21</v>
      </c>
      <c r="AA384" s="72">
        <f t="shared" si="383"/>
        <v>0.4375</v>
      </c>
      <c r="AB384" s="111">
        <v>75.0</v>
      </c>
      <c r="AC384" s="111">
        <v>89.0</v>
      </c>
      <c r="AD384" s="79">
        <f t="shared" si="384"/>
        <v>14</v>
      </c>
      <c r="AE384" s="72">
        <f t="shared" si="385"/>
        <v>0.1866666667</v>
      </c>
      <c r="AF384" s="111">
        <v>98.0</v>
      </c>
      <c r="AG384" s="111">
        <v>98.0</v>
      </c>
      <c r="AH384" s="79">
        <f t="shared" si="386"/>
        <v>0</v>
      </c>
      <c r="AI384" s="72">
        <f t="shared" si="387"/>
        <v>0</v>
      </c>
      <c r="AJ384" s="111">
        <v>34.0</v>
      </c>
      <c r="AK384" s="111">
        <v>34.0</v>
      </c>
      <c r="AL384" s="79">
        <f t="shared" si="388"/>
        <v>0</v>
      </c>
      <c r="AM384" s="72">
        <f t="shared" si="389"/>
        <v>0</v>
      </c>
      <c r="AN384" s="111">
        <v>78.0</v>
      </c>
      <c r="AO384" s="111">
        <v>81.0</v>
      </c>
      <c r="AP384" s="79">
        <f t="shared" si="399"/>
        <v>3</v>
      </c>
      <c r="AQ384" s="72">
        <f t="shared" si="400"/>
        <v>0.03846153846</v>
      </c>
      <c r="AR384" s="111">
        <v>84.0</v>
      </c>
      <c r="AS384" s="111">
        <v>77.0</v>
      </c>
      <c r="AT384" s="79">
        <f t="shared" si="392"/>
        <v>-7</v>
      </c>
      <c r="AU384" s="72">
        <f t="shared" si="393"/>
        <v>-0.08333333333</v>
      </c>
      <c r="AV384" s="111">
        <v>92.0</v>
      </c>
      <c r="AW384" s="111">
        <v>93.0</v>
      </c>
      <c r="AX384" s="79">
        <f t="shared" si="396"/>
        <v>1</v>
      </c>
      <c r="AY384" s="72">
        <f t="shared" si="397"/>
        <v>0.01086956522</v>
      </c>
      <c r="AZ384" s="111"/>
      <c r="BA384" s="111"/>
      <c r="BB384" s="111"/>
      <c r="BC384" s="137"/>
      <c r="BD384" s="137"/>
      <c r="BE384" s="111">
        <v>1.19</v>
      </c>
      <c r="BF384" s="138">
        <v>0.93</v>
      </c>
      <c r="BG384" s="111">
        <v>4.81</v>
      </c>
      <c r="BH384" s="111">
        <v>1.82</v>
      </c>
      <c r="BI384" s="138">
        <v>0.86</v>
      </c>
      <c r="BJ384" s="111">
        <v>3.24</v>
      </c>
      <c r="BK384" s="135">
        <f>(BL384*100)/(100+32)</f>
        <v>1.939393939</v>
      </c>
      <c r="BL384" s="111">
        <v>2.56</v>
      </c>
      <c r="BM384" s="138">
        <v>0.32</v>
      </c>
      <c r="BN384" s="64">
        <f t="shared" si="401"/>
        <v>64</v>
      </c>
      <c r="BO384" s="139"/>
      <c r="BP384" s="137"/>
      <c r="BQ384" s="137"/>
      <c r="BR384" s="137"/>
      <c r="BS384" s="111" t="s">
        <v>268</v>
      </c>
      <c r="BT384" s="111">
        <v>1.0</v>
      </c>
      <c r="BU384" s="111">
        <v>1.0</v>
      </c>
      <c r="BV384" s="66" t="s">
        <v>473</v>
      </c>
      <c r="BW384" s="140"/>
      <c r="BX384" s="111"/>
      <c r="BY384" s="64" t="s">
        <v>269</v>
      </c>
      <c r="BZ384" s="111" t="s">
        <v>2471</v>
      </c>
      <c r="CA384" s="111" t="s">
        <v>2472</v>
      </c>
      <c r="CB384" s="111" t="s">
        <v>271</v>
      </c>
      <c r="CC384" s="111" t="s">
        <v>255</v>
      </c>
    </row>
    <row r="385" ht="15.75" customHeight="1">
      <c r="A385" s="111">
        <v>2024.0</v>
      </c>
      <c r="B385" s="111" t="s">
        <v>503</v>
      </c>
      <c r="C385" s="111" t="s">
        <v>592</v>
      </c>
      <c r="D385" s="70" t="s">
        <v>603</v>
      </c>
      <c r="E385" s="111" t="s">
        <v>701</v>
      </c>
      <c r="F385" s="111" t="s">
        <v>259</v>
      </c>
      <c r="G385" s="111" t="s">
        <v>702</v>
      </c>
      <c r="H385" s="111" t="s">
        <v>703</v>
      </c>
      <c r="I385" s="111" t="s">
        <v>703</v>
      </c>
      <c r="J385" s="142" t="s">
        <v>3129</v>
      </c>
      <c r="K385" s="111" t="s">
        <v>246</v>
      </c>
      <c r="L385" s="111"/>
      <c r="M385" s="111" t="s">
        <v>3130</v>
      </c>
      <c r="N385" s="111" t="s">
        <v>3059</v>
      </c>
      <c r="O385" s="111" t="s">
        <v>405</v>
      </c>
      <c r="P385" s="111">
        <v>78.0</v>
      </c>
      <c r="Q385" s="111"/>
      <c r="R385" s="111"/>
      <c r="S385" s="111" t="s">
        <v>3131</v>
      </c>
      <c r="T385" s="142" t="s">
        <v>3132</v>
      </c>
      <c r="U385" s="141" t="s">
        <v>174</v>
      </c>
      <c r="V385" s="142" t="s">
        <v>3133</v>
      </c>
      <c r="W385" s="141" t="s">
        <v>174</v>
      </c>
      <c r="X385" s="111">
        <v>40.0</v>
      </c>
      <c r="Y385" s="111">
        <v>83.0</v>
      </c>
      <c r="Z385" s="79">
        <f t="shared" si="382"/>
        <v>43</v>
      </c>
      <c r="AA385" s="72">
        <f t="shared" si="383"/>
        <v>1.075</v>
      </c>
      <c r="AB385" s="111">
        <v>98.0</v>
      </c>
      <c r="AC385" s="111">
        <v>99.0</v>
      </c>
      <c r="AD385" s="79">
        <f t="shared" si="384"/>
        <v>1</v>
      </c>
      <c r="AE385" s="72">
        <f t="shared" si="385"/>
        <v>0.01020408163</v>
      </c>
      <c r="AF385" s="111">
        <v>100.0</v>
      </c>
      <c r="AG385" s="111">
        <v>100.0</v>
      </c>
      <c r="AH385" s="79">
        <f t="shared" si="386"/>
        <v>0</v>
      </c>
      <c r="AI385" s="72">
        <f t="shared" si="387"/>
        <v>0</v>
      </c>
      <c r="AJ385" s="111">
        <v>43.0</v>
      </c>
      <c r="AK385" s="111">
        <v>71.0</v>
      </c>
      <c r="AL385" s="79">
        <f t="shared" si="388"/>
        <v>28</v>
      </c>
      <c r="AM385" s="72">
        <f t="shared" si="389"/>
        <v>0.6511627907</v>
      </c>
      <c r="AN385" s="111">
        <v>96.0</v>
      </c>
      <c r="AO385" s="111">
        <v>98.0</v>
      </c>
      <c r="AP385" s="79">
        <f t="shared" si="399"/>
        <v>2</v>
      </c>
      <c r="AQ385" s="72">
        <f t="shared" si="400"/>
        <v>0.02083333333</v>
      </c>
      <c r="AR385" s="111">
        <v>89.0</v>
      </c>
      <c r="AS385" s="111">
        <v>98.0</v>
      </c>
      <c r="AT385" s="79">
        <f t="shared" si="392"/>
        <v>9</v>
      </c>
      <c r="AU385" s="72">
        <f t="shared" si="393"/>
        <v>0.1011235955</v>
      </c>
      <c r="AV385" s="111">
        <v>92.0</v>
      </c>
      <c r="AW385" s="111">
        <v>100.0</v>
      </c>
      <c r="AX385" s="79">
        <f t="shared" si="396"/>
        <v>8</v>
      </c>
      <c r="AY385" s="72">
        <f t="shared" si="397"/>
        <v>0.08695652174</v>
      </c>
      <c r="AZ385" s="111"/>
      <c r="BA385" s="111"/>
      <c r="BB385" s="111"/>
      <c r="BC385" s="137"/>
      <c r="BD385" s="137"/>
      <c r="BE385" s="111">
        <v>1.09</v>
      </c>
      <c r="BF385" s="138">
        <v>0.92</v>
      </c>
      <c r="BG385" s="111">
        <v>5.24</v>
      </c>
      <c r="BH385" s="111">
        <v>2.4</v>
      </c>
      <c r="BI385" s="138">
        <v>0.84</v>
      </c>
      <c r="BJ385" s="111">
        <v>2.97</v>
      </c>
      <c r="BK385" s="135">
        <f>(BL385*100)/(100+29)</f>
        <v>2.643410853</v>
      </c>
      <c r="BL385" s="111">
        <v>3.41</v>
      </c>
      <c r="BM385" s="138">
        <v>0.29</v>
      </c>
      <c r="BN385" s="64">
        <f t="shared" si="401"/>
        <v>265.98</v>
      </c>
      <c r="BO385" s="139"/>
      <c r="BP385" s="137"/>
      <c r="BQ385" s="137"/>
      <c r="BR385" s="137"/>
      <c r="BS385" s="111" t="s">
        <v>760</v>
      </c>
      <c r="BT385" s="111">
        <v>1.0</v>
      </c>
      <c r="BU385" s="111">
        <v>2.0</v>
      </c>
      <c r="BV385" s="66" t="s">
        <v>473</v>
      </c>
      <c r="BW385" s="140"/>
      <c r="BX385" s="111"/>
      <c r="BY385" s="64" t="s">
        <v>269</v>
      </c>
      <c r="BZ385" s="111" t="s">
        <v>2872</v>
      </c>
      <c r="CA385" s="111" t="s">
        <v>2873</v>
      </c>
      <c r="CB385" s="111" t="s">
        <v>271</v>
      </c>
      <c r="CC385" s="111" t="s">
        <v>255</v>
      </c>
    </row>
    <row r="386" ht="15.75" customHeight="1">
      <c r="A386" s="111">
        <v>2024.0</v>
      </c>
      <c r="B386" s="111" t="s">
        <v>911</v>
      </c>
      <c r="C386" s="111" t="s">
        <v>958</v>
      </c>
      <c r="D386" s="70" t="s">
        <v>913</v>
      </c>
      <c r="E386" s="111" t="s">
        <v>959</v>
      </c>
      <c r="F386" s="111" t="s">
        <v>259</v>
      </c>
      <c r="G386" s="111" t="s">
        <v>1148</v>
      </c>
      <c r="H386" s="111" t="s">
        <v>3134</v>
      </c>
      <c r="I386" s="111" t="s">
        <v>3134</v>
      </c>
      <c r="J386" s="111" t="s">
        <v>3135</v>
      </c>
      <c r="K386" s="111" t="s">
        <v>246</v>
      </c>
      <c r="L386" s="111"/>
      <c r="M386" s="111" t="s">
        <v>3136</v>
      </c>
      <c r="N386" s="111" t="s">
        <v>3059</v>
      </c>
      <c r="O386" s="111" t="s">
        <v>405</v>
      </c>
      <c r="P386" s="111">
        <v>26.0</v>
      </c>
      <c r="Q386" s="111"/>
      <c r="R386" s="111"/>
      <c r="S386" s="111" t="s">
        <v>3137</v>
      </c>
      <c r="T386" s="142" t="s">
        <v>3138</v>
      </c>
      <c r="U386" s="141" t="s">
        <v>174</v>
      </c>
      <c r="V386" s="142" t="s">
        <v>3139</v>
      </c>
      <c r="W386" s="141" t="s">
        <v>174</v>
      </c>
      <c r="X386" s="111">
        <v>36.0</v>
      </c>
      <c r="Y386" s="111">
        <v>46.0</v>
      </c>
      <c r="Z386" s="79">
        <f t="shared" si="382"/>
        <v>10</v>
      </c>
      <c r="AA386" s="72">
        <f t="shared" si="383"/>
        <v>0.2777777778</v>
      </c>
      <c r="AB386" s="111">
        <v>66.0</v>
      </c>
      <c r="AC386" s="111">
        <v>86.0</v>
      </c>
      <c r="AD386" s="79">
        <f t="shared" si="384"/>
        <v>20</v>
      </c>
      <c r="AE386" s="72">
        <f t="shared" si="385"/>
        <v>0.303030303</v>
      </c>
      <c r="AF386" s="111">
        <v>93.0</v>
      </c>
      <c r="AG386" s="111">
        <v>95.0</v>
      </c>
      <c r="AH386" s="79">
        <f t="shared" si="386"/>
        <v>2</v>
      </c>
      <c r="AI386" s="72">
        <f t="shared" si="387"/>
        <v>0.02150537634</v>
      </c>
      <c r="AJ386" s="111">
        <v>27.0</v>
      </c>
      <c r="AK386" s="111">
        <v>29.0</v>
      </c>
      <c r="AL386" s="79">
        <f t="shared" si="388"/>
        <v>2</v>
      </c>
      <c r="AM386" s="72">
        <f t="shared" si="389"/>
        <v>0.07407407407</v>
      </c>
      <c r="AN386" s="111">
        <v>77.0</v>
      </c>
      <c r="AO386" s="111">
        <v>84.0</v>
      </c>
      <c r="AP386" s="79">
        <f t="shared" si="399"/>
        <v>7</v>
      </c>
      <c r="AQ386" s="72">
        <f t="shared" si="400"/>
        <v>0.09090909091</v>
      </c>
      <c r="AR386" s="111">
        <v>82.0</v>
      </c>
      <c r="AS386" s="111">
        <v>91.0</v>
      </c>
      <c r="AT386" s="79">
        <f t="shared" si="392"/>
        <v>9</v>
      </c>
      <c r="AU386" s="72">
        <f t="shared" si="393"/>
        <v>0.1097560976</v>
      </c>
      <c r="AV386" s="111">
        <v>92.0</v>
      </c>
      <c r="AW386" s="111">
        <v>96.0</v>
      </c>
      <c r="AX386" s="79">
        <f t="shared" si="396"/>
        <v>4</v>
      </c>
      <c r="AY386" s="72">
        <f t="shared" si="397"/>
        <v>0.04347826087</v>
      </c>
      <c r="AZ386" s="111"/>
      <c r="BA386" s="111"/>
      <c r="BB386" s="111"/>
      <c r="BC386" s="137"/>
      <c r="BD386" s="137"/>
      <c r="BE386" s="111">
        <v>1.14</v>
      </c>
      <c r="BF386" s="138">
        <v>0.94</v>
      </c>
      <c r="BG386" s="111">
        <v>4.92</v>
      </c>
      <c r="BH386" s="111">
        <v>2.09</v>
      </c>
      <c r="BI386" s="138">
        <v>0.87</v>
      </c>
      <c r="BJ386" s="111">
        <v>3.05</v>
      </c>
      <c r="BK386" s="135">
        <f>(BL386*100)/(100+20)</f>
        <v>2.45</v>
      </c>
      <c r="BL386" s="111">
        <v>2.94</v>
      </c>
      <c r="BM386" s="138">
        <v>0.2</v>
      </c>
      <c r="BN386" s="64">
        <f t="shared" si="401"/>
        <v>76.44</v>
      </c>
      <c r="BO386" s="139"/>
      <c r="BP386" s="137"/>
      <c r="BQ386" s="137"/>
      <c r="BR386" s="137"/>
      <c r="BS386" s="111" t="s">
        <v>760</v>
      </c>
      <c r="BT386" s="111">
        <v>1.0</v>
      </c>
      <c r="BU386" s="111">
        <v>4.0</v>
      </c>
      <c r="BV386" s="66" t="s">
        <v>253</v>
      </c>
      <c r="BW386" s="140"/>
      <c r="BX386" s="111"/>
      <c r="BY386" s="64" t="s">
        <v>269</v>
      </c>
      <c r="BZ386" s="111" t="s">
        <v>1604</v>
      </c>
      <c r="CA386" s="111" t="s">
        <v>1605</v>
      </c>
      <c r="CB386" s="111" t="s">
        <v>271</v>
      </c>
      <c r="CC386" s="111" t="s">
        <v>255</v>
      </c>
    </row>
    <row r="387" ht="15.75" customHeight="1">
      <c r="A387" s="111">
        <v>2024.0</v>
      </c>
      <c r="B387" s="111" t="s">
        <v>911</v>
      </c>
      <c r="C387" s="111" t="s">
        <v>958</v>
      </c>
      <c r="D387" s="70" t="s">
        <v>913</v>
      </c>
      <c r="E387" s="111" t="s">
        <v>959</v>
      </c>
      <c r="F387" s="111" t="s">
        <v>259</v>
      </c>
      <c r="G387" s="111" t="s">
        <v>1156</v>
      </c>
      <c r="H387" s="111" t="s">
        <v>1157</v>
      </c>
      <c r="I387" s="111" t="s">
        <v>1157</v>
      </c>
      <c r="J387" s="111" t="s">
        <v>3140</v>
      </c>
      <c r="K387" s="111" t="s">
        <v>246</v>
      </c>
      <c r="L387" s="111"/>
      <c r="M387" s="111" t="s">
        <v>3141</v>
      </c>
      <c r="N387" s="111" t="s">
        <v>3052</v>
      </c>
      <c r="O387" s="111" t="s">
        <v>405</v>
      </c>
      <c r="P387" s="111">
        <v>40.0</v>
      </c>
      <c r="Q387" s="111"/>
      <c r="R387" s="111"/>
      <c r="S387" s="111" t="s">
        <v>3142</v>
      </c>
      <c r="T387" s="142" t="s">
        <v>3143</v>
      </c>
      <c r="U387" s="141" t="s">
        <v>174</v>
      </c>
      <c r="V387" s="142" t="s">
        <v>3144</v>
      </c>
      <c r="W387" s="141" t="s">
        <v>174</v>
      </c>
      <c r="X387" s="111">
        <v>63.0</v>
      </c>
      <c r="Y387" s="111">
        <v>79.0</v>
      </c>
      <c r="Z387" s="79">
        <f t="shared" si="382"/>
        <v>16</v>
      </c>
      <c r="AA387" s="72">
        <f t="shared" si="383"/>
        <v>0.253968254</v>
      </c>
      <c r="AB387" s="111">
        <v>95.0</v>
      </c>
      <c r="AC387" s="111">
        <v>95.0</v>
      </c>
      <c r="AD387" s="79">
        <f t="shared" si="384"/>
        <v>0</v>
      </c>
      <c r="AE387" s="72">
        <f t="shared" si="385"/>
        <v>0</v>
      </c>
      <c r="AF387" s="111">
        <v>100.0</v>
      </c>
      <c r="AG387" s="111">
        <v>100.0</v>
      </c>
      <c r="AH387" s="79">
        <f t="shared" si="386"/>
        <v>0</v>
      </c>
      <c r="AI387" s="72">
        <f t="shared" si="387"/>
        <v>0</v>
      </c>
      <c r="AJ387" s="111">
        <v>17.0</v>
      </c>
      <c r="AK387" s="111">
        <v>34.0</v>
      </c>
      <c r="AL387" s="79">
        <f t="shared" si="388"/>
        <v>17</v>
      </c>
      <c r="AM387" s="72">
        <f t="shared" si="389"/>
        <v>1</v>
      </c>
      <c r="AN387" s="111">
        <v>91.0</v>
      </c>
      <c r="AO387" s="111">
        <v>97.0</v>
      </c>
      <c r="AP387" s="79">
        <f t="shared" si="399"/>
        <v>6</v>
      </c>
      <c r="AQ387" s="72">
        <f t="shared" si="400"/>
        <v>0.06593406593</v>
      </c>
      <c r="AR387" s="111">
        <v>88.0</v>
      </c>
      <c r="AS387" s="111">
        <v>100.0</v>
      </c>
      <c r="AT387" s="79">
        <f t="shared" si="392"/>
        <v>12</v>
      </c>
      <c r="AU387" s="72">
        <f t="shared" si="393"/>
        <v>0.1363636364</v>
      </c>
      <c r="AV387" s="111">
        <v>99.0</v>
      </c>
      <c r="AW387" s="111">
        <v>96.0</v>
      </c>
      <c r="AX387" s="79">
        <f t="shared" si="396"/>
        <v>-3</v>
      </c>
      <c r="AY387" s="72">
        <f t="shared" si="397"/>
        <v>-0.0303030303</v>
      </c>
      <c r="AZ387" s="111"/>
      <c r="BA387" s="111"/>
      <c r="BB387" s="111"/>
      <c r="BC387" s="137"/>
      <c r="BD387" s="137"/>
      <c r="BE387" s="111">
        <v>1.49</v>
      </c>
      <c r="BF387" s="138">
        <v>0.94</v>
      </c>
      <c r="BG387" s="111">
        <v>5.15</v>
      </c>
      <c r="BH387" s="111">
        <v>2.6</v>
      </c>
      <c r="BI387" s="138">
        <v>0.87</v>
      </c>
      <c r="BJ387" s="111">
        <v>3.02</v>
      </c>
      <c r="BK387" s="135">
        <f>(BL387*100)/(100+23)</f>
        <v>2.308943089</v>
      </c>
      <c r="BL387" s="111">
        <v>2.84</v>
      </c>
      <c r="BM387" s="138">
        <v>0.23</v>
      </c>
      <c r="BN387" s="64">
        <f t="shared" si="401"/>
        <v>113.6</v>
      </c>
      <c r="BO387" s="139"/>
      <c r="BP387" s="137"/>
      <c r="BQ387" s="137"/>
      <c r="BR387" s="137"/>
      <c r="BS387" s="111" t="s">
        <v>252</v>
      </c>
      <c r="BT387" s="111">
        <v>1.0</v>
      </c>
      <c r="BU387" s="111">
        <v>3.0</v>
      </c>
      <c r="BV387" s="66" t="s">
        <v>253</v>
      </c>
      <c r="BW387" s="140"/>
      <c r="BX387" s="111"/>
      <c r="BY387" s="64" t="s">
        <v>269</v>
      </c>
      <c r="BZ387" s="111" t="s">
        <v>2131</v>
      </c>
      <c r="CA387" s="111" t="s">
        <v>2132</v>
      </c>
      <c r="CB387" s="111" t="s">
        <v>271</v>
      </c>
      <c r="CC387" s="111" t="s">
        <v>255</v>
      </c>
    </row>
    <row r="388" ht="15.75" customHeight="1">
      <c r="A388" s="111">
        <v>2024.0</v>
      </c>
      <c r="B388" s="111" t="s">
        <v>911</v>
      </c>
      <c r="C388" s="111" t="s">
        <v>912</v>
      </c>
      <c r="D388" s="70" t="s">
        <v>258</v>
      </c>
      <c r="E388" s="111" t="s">
        <v>951</v>
      </c>
      <c r="F388" s="111" t="s">
        <v>259</v>
      </c>
      <c r="G388" s="111" t="s">
        <v>2447</v>
      </c>
      <c r="H388" s="111" t="s">
        <v>2448</v>
      </c>
      <c r="I388" s="111" t="s">
        <v>2448</v>
      </c>
      <c r="J388" s="111" t="s">
        <v>3145</v>
      </c>
      <c r="K388" s="111" t="s">
        <v>246</v>
      </c>
      <c r="L388" s="111"/>
      <c r="M388" s="111" t="s">
        <v>3146</v>
      </c>
      <c r="N388" s="111" t="s">
        <v>3052</v>
      </c>
      <c r="O388" s="111" t="s">
        <v>405</v>
      </c>
      <c r="P388" s="111">
        <v>49.0</v>
      </c>
      <c r="Q388" s="111"/>
      <c r="R388" s="111"/>
      <c r="S388" s="111" t="s">
        <v>3147</v>
      </c>
      <c r="T388" s="142" t="s">
        <v>3148</v>
      </c>
      <c r="U388" s="141" t="s">
        <v>158</v>
      </c>
      <c r="V388" s="142" t="s">
        <v>3149</v>
      </c>
      <c r="W388" s="141" t="s">
        <v>174</v>
      </c>
      <c r="X388" s="111">
        <v>8.0</v>
      </c>
      <c r="Y388" s="111">
        <v>17.0</v>
      </c>
      <c r="Z388" s="79">
        <f t="shared" si="382"/>
        <v>9</v>
      </c>
      <c r="AA388" s="72">
        <f t="shared" si="383"/>
        <v>1.125</v>
      </c>
      <c r="AB388" s="111">
        <v>27.0</v>
      </c>
      <c r="AC388" s="111">
        <v>37.0</v>
      </c>
      <c r="AD388" s="79">
        <f t="shared" si="384"/>
        <v>10</v>
      </c>
      <c r="AE388" s="72">
        <f t="shared" si="385"/>
        <v>0.3703703704</v>
      </c>
      <c r="AF388" s="111">
        <v>80.0</v>
      </c>
      <c r="AG388" s="111">
        <v>80.0</v>
      </c>
      <c r="AH388" s="79">
        <f t="shared" si="386"/>
        <v>0</v>
      </c>
      <c r="AI388" s="72">
        <f t="shared" si="387"/>
        <v>0</v>
      </c>
      <c r="AJ388" s="111">
        <v>58.0</v>
      </c>
      <c r="AK388" s="111">
        <v>59.0</v>
      </c>
      <c r="AL388" s="79">
        <f t="shared" si="388"/>
        <v>1</v>
      </c>
      <c r="AM388" s="72">
        <f t="shared" si="389"/>
        <v>0.01724137931</v>
      </c>
      <c r="AN388" s="111">
        <v>67.0</v>
      </c>
      <c r="AO388" s="111">
        <v>68.0</v>
      </c>
      <c r="AP388" s="79">
        <f t="shared" si="399"/>
        <v>1</v>
      </c>
      <c r="AQ388" s="72">
        <f t="shared" si="400"/>
        <v>0.01492537313</v>
      </c>
      <c r="AR388" s="111">
        <v>69.0</v>
      </c>
      <c r="AS388" s="111">
        <v>72.0</v>
      </c>
      <c r="AT388" s="79">
        <f t="shared" si="392"/>
        <v>3</v>
      </c>
      <c r="AU388" s="72">
        <f t="shared" si="393"/>
        <v>0.04347826087</v>
      </c>
      <c r="AV388" s="111">
        <v>72.0</v>
      </c>
      <c r="AW388" s="111">
        <v>76.0</v>
      </c>
      <c r="AX388" s="79">
        <f t="shared" si="396"/>
        <v>4</v>
      </c>
      <c r="AY388" s="72">
        <f t="shared" si="397"/>
        <v>0.05555555556</v>
      </c>
      <c r="AZ388" s="111"/>
      <c r="BA388" s="111"/>
      <c r="BB388" s="111"/>
      <c r="BC388" s="137"/>
      <c r="BD388" s="137"/>
      <c r="BE388" s="111">
        <v>0.94</v>
      </c>
      <c r="BF388" s="138">
        <v>0.93</v>
      </c>
      <c r="BG388" s="111">
        <v>5.1</v>
      </c>
      <c r="BH388" s="111">
        <v>2.74</v>
      </c>
      <c r="BI388" s="138">
        <v>0.86</v>
      </c>
      <c r="BJ388" s="111">
        <v>2.93</v>
      </c>
      <c r="BK388" s="135">
        <f>(BL388*100)/(100+29)</f>
        <v>2.007751938</v>
      </c>
      <c r="BL388" s="111">
        <v>2.59</v>
      </c>
      <c r="BM388" s="138">
        <v>0.29</v>
      </c>
      <c r="BN388" s="64">
        <f t="shared" si="401"/>
        <v>126.91</v>
      </c>
      <c r="BO388" s="139"/>
      <c r="BP388" s="137"/>
      <c r="BQ388" s="137"/>
      <c r="BR388" s="137"/>
      <c r="BS388" s="111" t="s">
        <v>252</v>
      </c>
      <c r="BT388" s="111">
        <v>1.0</v>
      </c>
      <c r="BU388" s="111">
        <v>3.0</v>
      </c>
      <c r="BV388" s="66" t="s">
        <v>253</v>
      </c>
      <c r="BW388" s="140"/>
      <c r="BX388" s="111"/>
      <c r="BY388" s="64" t="s">
        <v>269</v>
      </c>
      <c r="BZ388" s="111" t="s">
        <v>3150</v>
      </c>
      <c r="CA388" s="111" t="s">
        <v>3151</v>
      </c>
      <c r="CB388" s="111" t="s">
        <v>271</v>
      </c>
      <c r="CC388" s="111" t="s">
        <v>255</v>
      </c>
    </row>
    <row r="389" ht="15.75" customHeight="1">
      <c r="A389" s="111">
        <v>2024.0</v>
      </c>
      <c r="B389" s="111" t="s">
        <v>911</v>
      </c>
      <c r="C389" s="111" t="s">
        <v>968</v>
      </c>
      <c r="D389" s="70" t="s">
        <v>913</v>
      </c>
      <c r="E389" s="111" t="s">
        <v>2496</v>
      </c>
      <c r="F389" s="111" t="s">
        <v>259</v>
      </c>
      <c r="G389" s="111" t="s">
        <v>2497</v>
      </c>
      <c r="H389" s="111" t="s">
        <v>2498</v>
      </c>
      <c r="I389" s="111" t="s">
        <v>2498</v>
      </c>
      <c r="J389" s="111" t="s">
        <v>2500</v>
      </c>
      <c r="K389" s="111" t="s">
        <v>332</v>
      </c>
      <c r="L389" s="111" t="s">
        <v>2481</v>
      </c>
      <c r="M389" s="111" t="s">
        <v>3152</v>
      </c>
      <c r="N389" s="111" t="s">
        <v>3052</v>
      </c>
      <c r="O389" s="111" t="s">
        <v>405</v>
      </c>
      <c r="P389" s="111">
        <v>79.0</v>
      </c>
      <c r="Q389" s="111"/>
      <c r="R389" s="111"/>
      <c r="S389" s="111" t="s">
        <v>3153</v>
      </c>
      <c r="T389" s="142" t="s">
        <v>3154</v>
      </c>
      <c r="U389" s="141" t="s">
        <v>174</v>
      </c>
      <c r="V389" s="142" t="s">
        <v>3155</v>
      </c>
      <c r="W389" s="141" t="s">
        <v>174</v>
      </c>
      <c r="X389" s="111">
        <v>69.0</v>
      </c>
      <c r="Y389" s="111">
        <v>78.0</v>
      </c>
      <c r="Z389" s="79">
        <f t="shared" si="382"/>
        <v>9</v>
      </c>
      <c r="AA389" s="72">
        <f t="shared" si="383"/>
        <v>0.1304347826</v>
      </c>
      <c r="AB389" s="111">
        <v>94.0</v>
      </c>
      <c r="AC389" s="111">
        <v>95.0</v>
      </c>
      <c r="AD389" s="79">
        <f t="shared" si="384"/>
        <v>1</v>
      </c>
      <c r="AE389" s="72">
        <f t="shared" si="385"/>
        <v>0.01063829787</v>
      </c>
      <c r="AF389" s="111">
        <v>95.0</v>
      </c>
      <c r="AG389" s="111">
        <v>97.0</v>
      </c>
      <c r="AH389" s="79">
        <f t="shared" si="386"/>
        <v>2</v>
      </c>
      <c r="AI389" s="72">
        <f t="shared" si="387"/>
        <v>0.02105263158</v>
      </c>
      <c r="AJ389" s="111">
        <v>57.0</v>
      </c>
      <c r="AK389" s="111">
        <v>63.0</v>
      </c>
      <c r="AL389" s="79">
        <f t="shared" si="388"/>
        <v>6</v>
      </c>
      <c r="AM389" s="72">
        <f t="shared" si="389"/>
        <v>0.1052631579</v>
      </c>
      <c r="AN389" s="111">
        <v>91.0</v>
      </c>
      <c r="AO389" s="111">
        <v>91.0</v>
      </c>
      <c r="AP389" s="79">
        <f t="shared" si="399"/>
        <v>0</v>
      </c>
      <c r="AQ389" s="72">
        <f t="shared" si="400"/>
        <v>0</v>
      </c>
      <c r="AR389" s="111">
        <v>92.0</v>
      </c>
      <c r="AS389" s="111">
        <v>93.0</v>
      </c>
      <c r="AT389" s="79">
        <f t="shared" si="392"/>
        <v>1</v>
      </c>
      <c r="AU389" s="72">
        <f t="shared" si="393"/>
        <v>0.01086956522</v>
      </c>
      <c r="AV389" s="111">
        <v>96.0</v>
      </c>
      <c r="AW389" s="111">
        <v>97.0</v>
      </c>
      <c r="AX389" s="79">
        <f t="shared" si="396"/>
        <v>1</v>
      </c>
      <c r="AY389" s="72">
        <f t="shared" si="397"/>
        <v>0.01041666667</v>
      </c>
      <c r="AZ389" s="111"/>
      <c r="BA389" s="111"/>
      <c r="BB389" s="111"/>
      <c r="BC389" s="137"/>
      <c r="BD389" s="137"/>
      <c r="BE389" s="111">
        <v>1.39</v>
      </c>
      <c r="BF389" s="138">
        <v>0.93</v>
      </c>
      <c r="BG389" s="111">
        <v>4.87</v>
      </c>
      <c r="BH389" s="111">
        <v>2.53</v>
      </c>
      <c r="BI389" s="138">
        <v>0.85</v>
      </c>
      <c r="BJ389" s="111">
        <v>2.81</v>
      </c>
      <c r="BK389" s="135">
        <f>(BL389*100)/(100+22)</f>
        <v>2.245901639</v>
      </c>
      <c r="BL389" s="111">
        <v>2.74</v>
      </c>
      <c r="BM389" s="138">
        <v>0.22</v>
      </c>
      <c r="BN389" s="64">
        <f t="shared" si="401"/>
        <v>216.46</v>
      </c>
      <c r="BO389" s="139"/>
      <c r="BP389" s="137"/>
      <c r="BQ389" s="137"/>
      <c r="BR389" s="137"/>
      <c r="BS389" s="111" t="s">
        <v>268</v>
      </c>
      <c r="BT389" s="111">
        <v>1.0</v>
      </c>
      <c r="BU389" s="111">
        <v>2.0</v>
      </c>
      <c r="BV389" s="66" t="s">
        <v>253</v>
      </c>
      <c r="BW389" s="140"/>
      <c r="BX389" s="111"/>
      <c r="BY389" s="64" t="s">
        <v>269</v>
      </c>
      <c r="BZ389" s="111" t="s">
        <v>2310</v>
      </c>
      <c r="CA389" s="111" t="s">
        <v>2311</v>
      </c>
      <c r="CB389" s="111" t="s">
        <v>271</v>
      </c>
      <c r="CC389" s="111" t="s">
        <v>255</v>
      </c>
    </row>
    <row r="390" ht="15.75" customHeight="1">
      <c r="A390" s="111">
        <v>2024.0</v>
      </c>
      <c r="B390" s="111" t="s">
        <v>911</v>
      </c>
      <c r="C390" s="111" t="s">
        <v>968</v>
      </c>
      <c r="D390" s="70" t="s">
        <v>913</v>
      </c>
      <c r="E390" s="111" t="s">
        <v>2496</v>
      </c>
      <c r="F390" s="111" t="s">
        <v>259</v>
      </c>
      <c r="G390" s="111" t="s">
        <v>2497</v>
      </c>
      <c r="H390" s="111" t="s">
        <v>2498</v>
      </c>
      <c r="I390" s="111" t="s">
        <v>2498</v>
      </c>
      <c r="J390" s="111" t="s">
        <v>3156</v>
      </c>
      <c r="K390" s="111" t="s">
        <v>332</v>
      </c>
      <c r="L390" s="111" t="s">
        <v>1000</v>
      </c>
      <c r="M390" s="111" t="s">
        <v>3152</v>
      </c>
      <c r="N390" s="111" t="s">
        <v>3052</v>
      </c>
      <c r="O390" s="111" t="s">
        <v>405</v>
      </c>
      <c r="P390" s="111">
        <v>79.0</v>
      </c>
      <c r="Q390" s="111"/>
      <c r="R390" s="111"/>
      <c r="S390" s="111" t="s">
        <v>3153</v>
      </c>
      <c r="T390" s="142" t="s">
        <v>3154</v>
      </c>
      <c r="U390" s="141" t="s">
        <v>174</v>
      </c>
      <c r="V390" s="142" t="s">
        <v>3155</v>
      </c>
      <c r="W390" s="141" t="s">
        <v>174</v>
      </c>
      <c r="X390" s="111">
        <v>57.0</v>
      </c>
      <c r="Y390" s="111">
        <v>63.0</v>
      </c>
      <c r="Z390" s="79">
        <f t="shared" si="382"/>
        <v>6</v>
      </c>
      <c r="AA390" s="72">
        <f t="shared" si="383"/>
        <v>0.1052631579</v>
      </c>
      <c r="AB390" s="111">
        <v>100.0</v>
      </c>
      <c r="AC390" s="111">
        <v>100.0</v>
      </c>
      <c r="AD390" s="79">
        <f t="shared" si="384"/>
        <v>0</v>
      </c>
      <c r="AE390" s="72">
        <f t="shared" si="385"/>
        <v>0</v>
      </c>
      <c r="AF390" s="111">
        <v>100.0</v>
      </c>
      <c r="AG390" s="111">
        <v>100.0</v>
      </c>
      <c r="AH390" s="79">
        <f t="shared" si="386"/>
        <v>0</v>
      </c>
      <c r="AI390" s="72">
        <f t="shared" si="387"/>
        <v>0</v>
      </c>
      <c r="AJ390" s="111">
        <v>14.0</v>
      </c>
      <c r="AK390" s="111">
        <v>31.0</v>
      </c>
      <c r="AL390" s="79">
        <f t="shared" si="388"/>
        <v>17</v>
      </c>
      <c r="AM390" s="72">
        <f t="shared" si="389"/>
        <v>1.214285714</v>
      </c>
      <c r="AN390" s="111">
        <v>75.0</v>
      </c>
      <c r="AO390" s="111">
        <v>84.0</v>
      </c>
      <c r="AP390" s="79">
        <f t="shared" si="399"/>
        <v>9</v>
      </c>
      <c r="AQ390" s="72">
        <f t="shared" si="400"/>
        <v>0.12</v>
      </c>
      <c r="AR390" s="111">
        <v>80.0</v>
      </c>
      <c r="AS390" s="111">
        <v>84.0</v>
      </c>
      <c r="AT390" s="79">
        <f t="shared" si="392"/>
        <v>4</v>
      </c>
      <c r="AU390" s="72">
        <f t="shared" si="393"/>
        <v>0.05</v>
      </c>
      <c r="AV390" s="111">
        <v>100.0</v>
      </c>
      <c r="AW390" s="111">
        <v>100.0</v>
      </c>
      <c r="AX390" s="79">
        <f t="shared" si="396"/>
        <v>0</v>
      </c>
      <c r="AY390" s="72">
        <f t="shared" si="397"/>
        <v>0</v>
      </c>
      <c r="AZ390" s="111"/>
      <c r="BA390" s="111"/>
      <c r="BB390" s="111"/>
      <c r="BC390" s="137"/>
      <c r="BD390" s="137"/>
      <c r="BE390" s="111">
        <v>0.69</v>
      </c>
      <c r="BF390" s="138">
        <v>0.93</v>
      </c>
      <c r="BG390" s="111">
        <v>5.08</v>
      </c>
      <c r="BH390" s="111">
        <v>2.05</v>
      </c>
      <c r="BI390" s="138">
        <v>0.87</v>
      </c>
      <c r="BJ390" s="111">
        <v>2.83</v>
      </c>
      <c r="BK390" s="135">
        <f>(BL390*100)/(100+44)</f>
        <v>1.611111111</v>
      </c>
      <c r="BL390" s="111">
        <v>2.32</v>
      </c>
      <c r="BM390" s="138">
        <v>0.44</v>
      </c>
      <c r="BN390" s="64">
        <f t="shared" si="401"/>
        <v>183.28</v>
      </c>
      <c r="BO390" s="139"/>
      <c r="BP390" s="137"/>
      <c r="BQ390" s="137"/>
      <c r="BR390" s="137"/>
      <c r="BS390" s="111" t="s">
        <v>268</v>
      </c>
      <c r="BT390" s="111">
        <v>1.0</v>
      </c>
      <c r="BU390" s="111">
        <v>2.0</v>
      </c>
      <c r="BV390" s="66" t="s">
        <v>253</v>
      </c>
      <c r="BW390" s="140"/>
      <c r="BX390" s="111"/>
      <c r="BY390" s="64" t="s">
        <v>269</v>
      </c>
      <c r="BZ390" s="111" t="s">
        <v>2310</v>
      </c>
      <c r="CA390" s="111" t="s">
        <v>2311</v>
      </c>
      <c r="CB390" s="111" t="s">
        <v>271</v>
      </c>
      <c r="CC390" s="111" t="s">
        <v>255</v>
      </c>
    </row>
    <row r="391" ht="15.75" customHeight="1">
      <c r="A391" s="111">
        <v>2024.0</v>
      </c>
      <c r="B391" s="111" t="s">
        <v>911</v>
      </c>
      <c r="C391" s="111" t="s">
        <v>968</v>
      </c>
      <c r="D391" s="70" t="s">
        <v>913</v>
      </c>
      <c r="E391" s="111" t="s">
        <v>3157</v>
      </c>
      <c r="F391" s="111" t="s">
        <v>259</v>
      </c>
      <c r="G391" s="111" t="s">
        <v>3158</v>
      </c>
      <c r="H391" s="111" t="s">
        <v>3159</v>
      </c>
      <c r="I391" s="111" t="s">
        <v>3160</v>
      </c>
      <c r="J391" s="111" t="s">
        <v>3161</v>
      </c>
      <c r="K391" s="111" t="s">
        <v>246</v>
      </c>
      <c r="L391" s="111"/>
      <c r="M391" s="111" t="s">
        <v>3162</v>
      </c>
      <c r="N391" s="111" t="s">
        <v>3052</v>
      </c>
      <c r="O391" s="111" t="s">
        <v>405</v>
      </c>
      <c r="P391" s="111">
        <v>40.0</v>
      </c>
      <c r="Q391" s="111"/>
      <c r="R391" s="111"/>
      <c r="S391" s="111" t="s">
        <v>3163</v>
      </c>
      <c r="T391" s="142" t="s">
        <v>3164</v>
      </c>
      <c r="U391" s="141" t="s">
        <v>174</v>
      </c>
      <c r="V391" s="142" t="s">
        <v>3165</v>
      </c>
      <c r="W391" s="141" t="s">
        <v>174</v>
      </c>
      <c r="X391" s="111">
        <v>39.0</v>
      </c>
      <c r="Y391" s="111">
        <v>44.0</v>
      </c>
      <c r="Z391" s="79">
        <f t="shared" si="382"/>
        <v>5</v>
      </c>
      <c r="AA391" s="72">
        <f t="shared" si="383"/>
        <v>0.1282051282</v>
      </c>
      <c r="AB391" s="111">
        <v>83.0</v>
      </c>
      <c r="AC391" s="111">
        <v>83.0</v>
      </c>
      <c r="AD391" s="79">
        <f t="shared" si="384"/>
        <v>0</v>
      </c>
      <c r="AE391" s="72">
        <f t="shared" si="385"/>
        <v>0</v>
      </c>
      <c r="AF391" s="111">
        <v>92.0</v>
      </c>
      <c r="AG391" s="111">
        <v>97.0</v>
      </c>
      <c r="AH391" s="79">
        <f t="shared" si="386"/>
        <v>5</v>
      </c>
      <c r="AI391" s="72">
        <f t="shared" si="387"/>
        <v>0.05434782609</v>
      </c>
      <c r="AJ391" s="111">
        <v>45.0</v>
      </c>
      <c r="AK391" s="111">
        <v>49.0</v>
      </c>
      <c r="AL391" s="79">
        <f t="shared" si="388"/>
        <v>4</v>
      </c>
      <c r="AM391" s="72">
        <f t="shared" si="389"/>
        <v>0.08888888889</v>
      </c>
      <c r="AN391" s="111">
        <v>77.0</v>
      </c>
      <c r="AO391" s="111">
        <v>79.0</v>
      </c>
      <c r="AP391" s="79">
        <f t="shared" si="399"/>
        <v>2</v>
      </c>
      <c r="AQ391" s="72">
        <f t="shared" si="400"/>
        <v>0.02597402597</v>
      </c>
      <c r="AR391" s="111">
        <v>73.0</v>
      </c>
      <c r="AS391" s="111">
        <v>81.0</v>
      </c>
      <c r="AT391" s="79">
        <f t="shared" si="392"/>
        <v>8</v>
      </c>
      <c r="AU391" s="72">
        <f t="shared" si="393"/>
        <v>0.1095890411</v>
      </c>
      <c r="AV391" s="111">
        <v>87.0</v>
      </c>
      <c r="AW391" s="111">
        <v>92.0</v>
      </c>
      <c r="AX391" s="79">
        <f t="shared" si="396"/>
        <v>5</v>
      </c>
      <c r="AY391" s="72">
        <f t="shared" si="397"/>
        <v>0.05747126437</v>
      </c>
      <c r="AZ391" s="111"/>
      <c r="BA391" s="111"/>
      <c r="BB391" s="111"/>
      <c r="BC391" s="137"/>
      <c r="BD391" s="137"/>
      <c r="BE391" s="111">
        <v>1.4</v>
      </c>
      <c r="BF391" s="138">
        <v>0.92</v>
      </c>
      <c r="BG391" s="111">
        <v>4.95</v>
      </c>
      <c r="BH391" s="111">
        <v>2.13</v>
      </c>
      <c r="BI391" s="138">
        <v>0.85</v>
      </c>
      <c r="BJ391" s="111">
        <v>3.15</v>
      </c>
      <c r="BK391" s="135">
        <f>(BL391*100)/(100+18)</f>
        <v>1.855932203</v>
      </c>
      <c r="BL391" s="111">
        <v>2.19</v>
      </c>
      <c r="BM391" s="138">
        <v>0.18</v>
      </c>
      <c r="BN391" s="64">
        <f t="shared" si="401"/>
        <v>87.6</v>
      </c>
      <c r="BO391" s="139"/>
      <c r="BP391" s="137"/>
      <c r="BQ391" s="137"/>
      <c r="BR391" s="137"/>
      <c r="BS391" s="111" t="s">
        <v>281</v>
      </c>
      <c r="BT391" s="111">
        <v>1.0</v>
      </c>
      <c r="BU391" s="111">
        <v>2.0</v>
      </c>
      <c r="BV391" s="66" t="s">
        <v>253</v>
      </c>
      <c r="BW391" s="140"/>
      <c r="BX391" s="111"/>
      <c r="BY391" s="64" t="s">
        <v>269</v>
      </c>
      <c r="BZ391" s="111" t="s">
        <v>3166</v>
      </c>
      <c r="CA391" s="111" t="s">
        <v>3167</v>
      </c>
      <c r="CB391" s="111" t="s">
        <v>271</v>
      </c>
      <c r="CC391" s="111" t="s">
        <v>255</v>
      </c>
    </row>
    <row r="392" ht="15.75" customHeight="1">
      <c r="A392" s="111">
        <v>2024.0</v>
      </c>
      <c r="B392" s="111" t="s">
        <v>911</v>
      </c>
      <c r="C392" s="111" t="s">
        <v>912</v>
      </c>
      <c r="D392" s="70" t="s">
        <v>913</v>
      </c>
      <c r="E392" s="111" t="s">
        <v>914</v>
      </c>
      <c r="F392" s="111" t="s">
        <v>259</v>
      </c>
      <c r="G392" s="111" t="s">
        <v>3168</v>
      </c>
      <c r="H392" s="111" t="s">
        <v>3169</v>
      </c>
      <c r="I392" s="111" t="s">
        <v>3169</v>
      </c>
      <c r="J392" s="111" t="s">
        <v>3170</v>
      </c>
      <c r="K392" s="111" t="s">
        <v>246</v>
      </c>
      <c r="L392" s="111"/>
      <c r="M392" s="111" t="s">
        <v>3171</v>
      </c>
      <c r="N392" s="111" t="s">
        <v>3172</v>
      </c>
      <c r="O392" s="111" t="s">
        <v>405</v>
      </c>
      <c r="P392" s="111">
        <v>52.0</v>
      </c>
      <c r="Q392" s="111"/>
      <c r="R392" s="111"/>
      <c r="S392" s="111" t="s">
        <v>3173</v>
      </c>
      <c r="T392" s="142" t="s">
        <v>3174</v>
      </c>
      <c r="U392" s="141" t="s">
        <v>174</v>
      </c>
      <c r="V392" s="142" t="s">
        <v>3175</v>
      </c>
      <c r="W392" s="141" t="s">
        <v>158</v>
      </c>
      <c r="X392" s="111">
        <v>48.0</v>
      </c>
      <c r="Y392" s="111">
        <v>73.0</v>
      </c>
      <c r="Z392" s="79">
        <f t="shared" si="382"/>
        <v>25</v>
      </c>
      <c r="AA392" s="72">
        <f t="shared" si="383"/>
        <v>0.5208333333</v>
      </c>
      <c r="AB392" s="111">
        <v>90.0</v>
      </c>
      <c r="AC392" s="111">
        <v>96.0</v>
      </c>
      <c r="AD392" s="79">
        <f t="shared" si="384"/>
        <v>6</v>
      </c>
      <c r="AE392" s="72">
        <f t="shared" si="385"/>
        <v>0.06666666667</v>
      </c>
      <c r="AF392" s="111">
        <v>99.0</v>
      </c>
      <c r="AG392" s="111">
        <v>99.0</v>
      </c>
      <c r="AH392" s="79">
        <f t="shared" si="386"/>
        <v>0</v>
      </c>
      <c r="AI392" s="72">
        <f t="shared" si="387"/>
        <v>0</v>
      </c>
      <c r="AJ392" s="111">
        <v>44.0</v>
      </c>
      <c r="AK392" s="111">
        <v>45.0</v>
      </c>
      <c r="AL392" s="79">
        <f t="shared" si="388"/>
        <v>1</v>
      </c>
      <c r="AM392" s="72">
        <f t="shared" si="389"/>
        <v>0.02272727273</v>
      </c>
      <c r="AN392" s="111">
        <v>95.0</v>
      </c>
      <c r="AO392" s="111">
        <v>95.0</v>
      </c>
      <c r="AP392" s="79">
        <f t="shared" si="399"/>
        <v>0</v>
      </c>
      <c r="AQ392" s="72">
        <f t="shared" si="400"/>
        <v>0</v>
      </c>
      <c r="AR392" s="111">
        <v>96.0</v>
      </c>
      <c r="AS392" s="111">
        <v>96.0</v>
      </c>
      <c r="AT392" s="79">
        <f t="shared" si="392"/>
        <v>0</v>
      </c>
      <c r="AU392" s="72">
        <f t="shared" si="393"/>
        <v>0</v>
      </c>
      <c r="AV392" s="111">
        <v>97.0</v>
      </c>
      <c r="AW392" s="111">
        <v>97.0</v>
      </c>
      <c r="AX392" s="79">
        <f t="shared" si="396"/>
        <v>0</v>
      </c>
      <c r="AY392" s="72">
        <f t="shared" si="397"/>
        <v>0</v>
      </c>
      <c r="AZ392" s="111"/>
      <c r="BA392" s="111"/>
      <c r="BB392" s="111"/>
      <c r="BC392" s="137"/>
      <c r="BD392" s="137"/>
      <c r="BE392" s="111">
        <v>1.84</v>
      </c>
      <c r="BF392" s="138">
        <v>0.91</v>
      </c>
      <c r="BG392" s="111">
        <v>4.42</v>
      </c>
      <c r="BH392" s="111">
        <v>2.36</v>
      </c>
      <c r="BI392" s="138">
        <v>0.83</v>
      </c>
      <c r="BJ392" s="111">
        <v>2.94</v>
      </c>
      <c r="BK392" s="135">
        <f>(BL392*100)/(100+27)</f>
        <v>1.488188976</v>
      </c>
      <c r="BL392" s="111">
        <v>1.89</v>
      </c>
      <c r="BM392" s="138">
        <v>0.27</v>
      </c>
      <c r="BN392" s="64">
        <f t="shared" si="401"/>
        <v>98.28</v>
      </c>
      <c r="BO392" s="139"/>
      <c r="BP392" s="137"/>
      <c r="BQ392" s="137"/>
      <c r="BR392" s="137"/>
      <c r="BS392" s="111" t="s">
        <v>268</v>
      </c>
      <c r="BT392" s="111">
        <v>1.0</v>
      </c>
      <c r="BU392" s="111">
        <v>3.0</v>
      </c>
      <c r="BV392" s="66" t="s">
        <v>253</v>
      </c>
      <c r="BW392" s="140"/>
      <c r="BX392" s="111"/>
      <c r="BY392" s="64" t="s">
        <v>269</v>
      </c>
      <c r="BZ392" s="111" t="s">
        <v>3176</v>
      </c>
      <c r="CA392" s="111" t="s">
        <v>3177</v>
      </c>
      <c r="CB392" s="111" t="s">
        <v>271</v>
      </c>
      <c r="CC392" s="111" t="s">
        <v>255</v>
      </c>
    </row>
    <row r="393" ht="15.75" customHeight="1">
      <c r="A393" s="111">
        <v>2024.0</v>
      </c>
      <c r="B393" s="111" t="s">
        <v>503</v>
      </c>
      <c r="C393" s="111" t="s">
        <v>528</v>
      </c>
      <c r="D393" s="70" t="s">
        <v>529</v>
      </c>
      <c r="E393" s="111" t="s">
        <v>529</v>
      </c>
      <c r="F393" s="111" t="s">
        <v>259</v>
      </c>
      <c r="G393" s="111" t="s">
        <v>3178</v>
      </c>
      <c r="H393" s="111" t="s">
        <v>3179</v>
      </c>
      <c r="I393" s="111" t="s">
        <v>3179</v>
      </c>
      <c r="J393" s="111" t="s">
        <v>3180</v>
      </c>
      <c r="K393" s="111" t="s">
        <v>246</v>
      </c>
      <c r="L393" s="111"/>
      <c r="M393" s="111" t="s">
        <v>3181</v>
      </c>
      <c r="N393" s="111" t="s">
        <v>3052</v>
      </c>
      <c r="O393" s="111" t="s">
        <v>405</v>
      </c>
      <c r="P393" s="111">
        <v>38.0</v>
      </c>
      <c r="Q393" s="111"/>
      <c r="R393" s="111"/>
      <c r="S393" s="111" t="s">
        <v>3182</v>
      </c>
      <c r="T393" s="142" t="s">
        <v>3183</v>
      </c>
      <c r="U393" s="141" t="s">
        <v>174</v>
      </c>
      <c r="V393" s="142" t="s">
        <v>3184</v>
      </c>
      <c r="W393" s="141" t="s">
        <v>174</v>
      </c>
      <c r="X393" s="111">
        <v>32.0</v>
      </c>
      <c r="Y393" s="111">
        <v>51.0</v>
      </c>
      <c r="Z393" s="79">
        <f t="shared" si="382"/>
        <v>19</v>
      </c>
      <c r="AA393" s="72">
        <f t="shared" si="383"/>
        <v>0.59375</v>
      </c>
      <c r="AB393" s="111">
        <v>57.0</v>
      </c>
      <c r="AC393" s="111">
        <v>69.0</v>
      </c>
      <c r="AD393" s="79">
        <f t="shared" si="384"/>
        <v>12</v>
      </c>
      <c r="AE393" s="72">
        <f t="shared" si="385"/>
        <v>0.2105263158</v>
      </c>
      <c r="AF393" s="111">
        <v>96.0</v>
      </c>
      <c r="AG393" s="111">
        <v>100.0</v>
      </c>
      <c r="AH393" s="79">
        <f t="shared" si="386"/>
        <v>4</v>
      </c>
      <c r="AI393" s="72">
        <f t="shared" si="387"/>
        <v>0.04166666667</v>
      </c>
      <c r="AJ393" s="111">
        <v>40.0</v>
      </c>
      <c r="AK393" s="111">
        <v>66.0</v>
      </c>
      <c r="AL393" s="79">
        <f t="shared" si="388"/>
        <v>26</v>
      </c>
      <c r="AM393" s="72">
        <f t="shared" si="389"/>
        <v>0.65</v>
      </c>
      <c r="AN393" s="111">
        <v>94.0</v>
      </c>
      <c r="AO393" s="111">
        <v>96.0</v>
      </c>
      <c r="AP393" s="79">
        <f t="shared" si="399"/>
        <v>2</v>
      </c>
      <c r="AQ393" s="72">
        <f t="shared" si="400"/>
        <v>0.02127659574</v>
      </c>
      <c r="AR393" s="111">
        <v>94.0</v>
      </c>
      <c r="AS393" s="111">
        <v>96.0</v>
      </c>
      <c r="AT393" s="79">
        <f t="shared" si="392"/>
        <v>2</v>
      </c>
      <c r="AU393" s="72">
        <f t="shared" si="393"/>
        <v>0.02127659574</v>
      </c>
      <c r="AV393" s="111">
        <v>94.0</v>
      </c>
      <c r="AW393" s="111">
        <v>100.0</v>
      </c>
      <c r="AX393" s="79">
        <f t="shared" si="396"/>
        <v>6</v>
      </c>
      <c r="AY393" s="72">
        <f t="shared" si="397"/>
        <v>0.06382978723</v>
      </c>
      <c r="AZ393" s="111"/>
      <c r="BA393" s="111"/>
      <c r="BB393" s="111"/>
      <c r="BC393" s="137"/>
      <c r="BD393" s="137"/>
      <c r="BE393" s="111">
        <v>1.02</v>
      </c>
      <c r="BF393" s="138">
        <v>0.92</v>
      </c>
      <c r="BG393" s="111">
        <v>4.88</v>
      </c>
      <c r="BH393" s="111">
        <v>1.8</v>
      </c>
      <c r="BI393" s="138">
        <v>0.86</v>
      </c>
      <c r="BJ393" s="111">
        <v>3.3</v>
      </c>
      <c r="BK393" s="135">
        <f t="shared" ref="BK393:BK394" si="403">(BL393*100)/(100+23)</f>
        <v>2.715447154</v>
      </c>
      <c r="BL393" s="111">
        <v>3.34</v>
      </c>
      <c r="BM393" s="138">
        <v>0.23</v>
      </c>
      <c r="BN393" s="64">
        <f t="shared" si="401"/>
        <v>126.92</v>
      </c>
      <c r="BO393" s="139"/>
      <c r="BP393" s="137"/>
      <c r="BQ393" s="137"/>
      <c r="BR393" s="137"/>
      <c r="BS393" s="111" t="s">
        <v>252</v>
      </c>
      <c r="BT393" s="111">
        <v>1.0</v>
      </c>
      <c r="BU393" s="111">
        <v>2.0</v>
      </c>
      <c r="BV393" s="66" t="s">
        <v>253</v>
      </c>
      <c r="BW393" s="140"/>
      <c r="BX393" s="111"/>
      <c r="BY393" s="64" t="s">
        <v>269</v>
      </c>
      <c r="BZ393" s="111" t="s">
        <v>3185</v>
      </c>
      <c r="CA393" s="111" t="s">
        <v>3186</v>
      </c>
      <c r="CB393" s="111" t="s">
        <v>271</v>
      </c>
      <c r="CC393" s="111" t="s">
        <v>255</v>
      </c>
    </row>
    <row r="394" ht="15.75" customHeight="1">
      <c r="A394" s="111">
        <v>2024.0</v>
      </c>
      <c r="B394" s="111" t="s">
        <v>503</v>
      </c>
      <c r="C394" s="111" t="s">
        <v>592</v>
      </c>
      <c r="D394" s="70" t="s">
        <v>603</v>
      </c>
      <c r="E394" s="111" t="s">
        <v>2859</v>
      </c>
      <c r="F394" s="111" t="s">
        <v>259</v>
      </c>
      <c r="G394" s="111" t="s">
        <v>702</v>
      </c>
      <c r="H394" s="111" t="s">
        <v>2860</v>
      </c>
      <c r="I394" s="111" t="s">
        <v>3187</v>
      </c>
      <c r="J394" s="111" t="s">
        <v>3188</v>
      </c>
      <c r="K394" s="111" t="s">
        <v>332</v>
      </c>
      <c r="L394" s="111" t="s">
        <v>2481</v>
      </c>
      <c r="M394" s="111" t="s">
        <v>3189</v>
      </c>
      <c r="N394" s="111" t="s">
        <v>3059</v>
      </c>
      <c r="O394" s="111" t="s">
        <v>405</v>
      </c>
      <c r="P394" s="111">
        <v>38.0</v>
      </c>
      <c r="Q394" s="111"/>
      <c r="R394" s="111"/>
      <c r="S394" s="111" t="s">
        <v>3190</v>
      </c>
      <c r="T394" s="142" t="s">
        <v>3191</v>
      </c>
      <c r="U394" s="141" t="s">
        <v>158</v>
      </c>
      <c r="V394" s="142" t="s">
        <v>3192</v>
      </c>
      <c r="W394" s="141" t="s">
        <v>174</v>
      </c>
      <c r="X394" s="111">
        <v>33.0</v>
      </c>
      <c r="Y394" s="111">
        <v>58.0</v>
      </c>
      <c r="Z394" s="79">
        <f t="shared" si="382"/>
        <v>25</v>
      </c>
      <c r="AA394" s="72">
        <f t="shared" si="383"/>
        <v>0.7575757576</v>
      </c>
      <c r="AB394" s="111">
        <v>52.0</v>
      </c>
      <c r="AC394" s="111">
        <v>86.0</v>
      </c>
      <c r="AD394" s="79">
        <f t="shared" si="384"/>
        <v>34</v>
      </c>
      <c r="AE394" s="72">
        <f t="shared" si="385"/>
        <v>0.6538461538</v>
      </c>
      <c r="AF394" s="111">
        <v>95.0</v>
      </c>
      <c r="AG394" s="111">
        <v>96.0</v>
      </c>
      <c r="AH394" s="79">
        <f t="shared" si="386"/>
        <v>1</v>
      </c>
      <c r="AI394" s="72">
        <f t="shared" si="387"/>
        <v>0.01052631579</v>
      </c>
      <c r="AJ394" s="111">
        <v>63.0</v>
      </c>
      <c r="AK394" s="111">
        <v>77.0</v>
      </c>
      <c r="AL394" s="79">
        <f t="shared" si="388"/>
        <v>14</v>
      </c>
      <c r="AM394" s="72">
        <f t="shared" si="389"/>
        <v>0.2222222222</v>
      </c>
      <c r="AN394" s="111">
        <v>92.0</v>
      </c>
      <c r="AO394" s="111">
        <v>93.0</v>
      </c>
      <c r="AP394" s="79">
        <f t="shared" si="399"/>
        <v>1</v>
      </c>
      <c r="AQ394" s="72">
        <f t="shared" si="400"/>
        <v>0.01086956522</v>
      </c>
      <c r="AR394" s="111">
        <v>91.0</v>
      </c>
      <c r="AS394" s="111">
        <v>95.0</v>
      </c>
      <c r="AT394" s="79">
        <f t="shared" si="392"/>
        <v>4</v>
      </c>
      <c r="AU394" s="72">
        <f t="shared" si="393"/>
        <v>0.04395604396</v>
      </c>
      <c r="AV394" s="111">
        <v>84.0</v>
      </c>
      <c r="AW394" s="111">
        <v>89.0</v>
      </c>
      <c r="AX394" s="79">
        <f t="shared" si="396"/>
        <v>5</v>
      </c>
      <c r="AY394" s="72">
        <f t="shared" si="397"/>
        <v>0.05952380952</v>
      </c>
      <c r="AZ394" s="111"/>
      <c r="BA394" s="111"/>
      <c r="BB394" s="111"/>
      <c r="BC394" s="137"/>
      <c r="BD394" s="137"/>
      <c r="BE394" s="111">
        <v>1.04</v>
      </c>
      <c r="BF394" s="138">
        <v>0.95</v>
      </c>
      <c r="BG394" s="111">
        <v>4.96</v>
      </c>
      <c r="BH394" s="111">
        <v>1.96</v>
      </c>
      <c r="BI394" s="138">
        <v>0.88</v>
      </c>
      <c r="BJ394" s="111">
        <v>2.97</v>
      </c>
      <c r="BK394" s="135">
        <f t="shared" si="403"/>
        <v>2.918699187</v>
      </c>
      <c r="BL394" s="111">
        <v>3.59</v>
      </c>
      <c r="BM394" s="138">
        <v>0.23</v>
      </c>
      <c r="BN394" s="64">
        <f t="shared" si="401"/>
        <v>136.42</v>
      </c>
      <c r="BO394" s="139"/>
      <c r="BP394" s="137"/>
      <c r="BQ394" s="137"/>
      <c r="BR394" s="137"/>
      <c r="BS394" s="111" t="s">
        <v>268</v>
      </c>
      <c r="BT394" s="111">
        <v>1.0</v>
      </c>
      <c r="BU394" s="111">
        <v>2.0</v>
      </c>
      <c r="BV394" s="64" t="s">
        <v>253</v>
      </c>
      <c r="BW394" s="140"/>
      <c r="BX394" s="111"/>
      <c r="BY394" s="64" t="s">
        <v>269</v>
      </c>
      <c r="BZ394" s="111" t="s">
        <v>2967</v>
      </c>
      <c r="CA394" s="111" t="s">
        <v>2968</v>
      </c>
      <c r="CB394" s="111" t="s">
        <v>271</v>
      </c>
      <c r="CC394" s="111" t="s">
        <v>255</v>
      </c>
    </row>
    <row r="395" ht="15.75" customHeight="1">
      <c r="A395" s="111">
        <v>2024.0</v>
      </c>
      <c r="B395" s="111" t="s">
        <v>503</v>
      </c>
      <c r="C395" s="111" t="s">
        <v>592</v>
      </c>
      <c r="D395" s="70" t="s">
        <v>603</v>
      </c>
      <c r="E395" s="111" t="s">
        <v>2859</v>
      </c>
      <c r="F395" s="111" t="s">
        <v>259</v>
      </c>
      <c r="G395" s="111" t="s">
        <v>702</v>
      </c>
      <c r="H395" s="111" t="s">
        <v>2860</v>
      </c>
      <c r="I395" s="111" t="s">
        <v>3187</v>
      </c>
      <c r="J395" s="111" t="s">
        <v>2957</v>
      </c>
      <c r="K395" s="111" t="s">
        <v>332</v>
      </c>
      <c r="L395" s="111" t="s">
        <v>1000</v>
      </c>
      <c r="M395" s="111" t="s">
        <v>3189</v>
      </c>
      <c r="N395" s="111" t="s">
        <v>3059</v>
      </c>
      <c r="O395" s="111" t="s">
        <v>405</v>
      </c>
      <c r="P395" s="111">
        <v>38.0</v>
      </c>
      <c r="Q395" s="111"/>
      <c r="R395" s="111"/>
      <c r="S395" s="111" t="s">
        <v>3190</v>
      </c>
      <c r="T395" s="142" t="s">
        <v>3193</v>
      </c>
      <c r="U395" s="141" t="s">
        <v>174</v>
      </c>
      <c r="V395" s="142" t="s">
        <v>3194</v>
      </c>
      <c r="W395" s="141" t="s">
        <v>174</v>
      </c>
      <c r="X395" s="111">
        <v>45.0</v>
      </c>
      <c r="Y395" s="111">
        <v>53.0</v>
      </c>
      <c r="Z395" s="79">
        <f t="shared" si="382"/>
        <v>8</v>
      </c>
      <c r="AA395" s="72">
        <f t="shared" si="383"/>
        <v>0.1777777778</v>
      </c>
      <c r="AB395" s="111">
        <v>96.0</v>
      </c>
      <c r="AC395" s="111">
        <v>98.0</v>
      </c>
      <c r="AD395" s="79">
        <f t="shared" si="384"/>
        <v>2</v>
      </c>
      <c r="AE395" s="72">
        <f t="shared" si="385"/>
        <v>0.02083333333</v>
      </c>
      <c r="AF395" s="111">
        <v>99.0</v>
      </c>
      <c r="AG395" s="111">
        <v>100.0</v>
      </c>
      <c r="AH395" s="79">
        <f t="shared" si="386"/>
        <v>1</v>
      </c>
      <c r="AI395" s="72">
        <f t="shared" si="387"/>
        <v>0.0101010101</v>
      </c>
      <c r="AJ395" s="111">
        <v>66.0</v>
      </c>
      <c r="AK395" s="111">
        <v>68.0</v>
      </c>
      <c r="AL395" s="79">
        <f t="shared" si="388"/>
        <v>2</v>
      </c>
      <c r="AM395" s="72">
        <f t="shared" si="389"/>
        <v>0.0303030303</v>
      </c>
      <c r="AN395" s="111">
        <v>97.0</v>
      </c>
      <c r="AO395" s="111">
        <v>99.0</v>
      </c>
      <c r="AP395" s="79">
        <f t="shared" si="399"/>
        <v>2</v>
      </c>
      <c r="AQ395" s="72">
        <f t="shared" si="400"/>
        <v>0.0206185567</v>
      </c>
      <c r="AR395" s="111">
        <v>95.0</v>
      </c>
      <c r="AS395" s="111">
        <v>96.0</v>
      </c>
      <c r="AT395" s="79">
        <f t="shared" si="392"/>
        <v>1</v>
      </c>
      <c r="AU395" s="72">
        <f t="shared" si="393"/>
        <v>0.01052631579</v>
      </c>
      <c r="AV395" s="111">
        <v>99.0</v>
      </c>
      <c r="AW395" s="111">
        <v>100.0</v>
      </c>
      <c r="AX395" s="79">
        <f t="shared" si="396"/>
        <v>1</v>
      </c>
      <c r="AY395" s="72">
        <f t="shared" si="397"/>
        <v>0.0101010101</v>
      </c>
      <c r="AZ395" s="111"/>
      <c r="BA395" s="111"/>
      <c r="BB395" s="111"/>
      <c r="BC395" s="137"/>
      <c r="BD395" s="137"/>
      <c r="BE395" s="111">
        <v>0.73</v>
      </c>
      <c r="BF395" s="138">
        <v>0.93</v>
      </c>
      <c r="BG395" s="111">
        <v>5.0</v>
      </c>
      <c r="BH395" s="111">
        <v>1.96</v>
      </c>
      <c r="BI395" s="138">
        <v>0.88</v>
      </c>
      <c r="BJ395" s="111">
        <v>2.97</v>
      </c>
      <c r="BK395" s="135">
        <f>(BL395*100)/(100+36)</f>
        <v>2.742647059</v>
      </c>
      <c r="BL395" s="111">
        <v>3.73</v>
      </c>
      <c r="BM395" s="138">
        <v>0.36</v>
      </c>
      <c r="BN395" s="64">
        <f t="shared" si="401"/>
        <v>141.74</v>
      </c>
      <c r="BO395" s="139"/>
      <c r="BP395" s="137"/>
      <c r="BQ395" s="137"/>
      <c r="BR395" s="137"/>
      <c r="BS395" s="118" t="s">
        <v>317</v>
      </c>
      <c r="BT395" s="111">
        <v>1.0</v>
      </c>
      <c r="BU395" s="111">
        <v>2.0</v>
      </c>
      <c r="BV395" s="64" t="s">
        <v>253</v>
      </c>
      <c r="BW395" s="140"/>
      <c r="BX395" s="111"/>
      <c r="BY395" s="64" t="s">
        <v>269</v>
      </c>
      <c r="BZ395" s="111" t="s">
        <v>2838</v>
      </c>
      <c r="CA395" s="111" t="s">
        <v>2839</v>
      </c>
      <c r="CB395" s="111" t="s">
        <v>271</v>
      </c>
      <c r="CC395" s="111" t="s">
        <v>255</v>
      </c>
    </row>
    <row r="396" ht="15.75" customHeight="1">
      <c r="A396" s="111">
        <v>2024.0</v>
      </c>
      <c r="B396" s="111" t="s">
        <v>911</v>
      </c>
      <c r="C396" s="111" t="s">
        <v>983</v>
      </c>
      <c r="D396" s="70" t="s">
        <v>258</v>
      </c>
      <c r="E396" s="111" t="s">
        <v>3029</v>
      </c>
      <c r="F396" s="111" t="s">
        <v>259</v>
      </c>
      <c r="G396" s="111" t="s">
        <v>3195</v>
      </c>
      <c r="H396" s="111" t="s">
        <v>3196</v>
      </c>
      <c r="I396" s="111" t="s">
        <v>3196</v>
      </c>
      <c r="J396" s="111" t="s">
        <v>3197</v>
      </c>
      <c r="K396" s="111" t="s">
        <v>246</v>
      </c>
      <c r="L396" s="111"/>
      <c r="M396" s="111" t="s">
        <v>3198</v>
      </c>
      <c r="N396" s="111" t="s">
        <v>3052</v>
      </c>
      <c r="O396" s="111" t="s">
        <v>405</v>
      </c>
      <c r="P396" s="111">
        <v>53.0</v>
      </c>
      <c r="Q396" s="111"/>
      <c r="R396" s="111"/>
      <c r="S396" s="111" t="s">
        <v>3199</v>
      </c>
      <c r="T396" s="142" t="s">
        <v>3200</v>
      </c>
      <c r="U396" s="141" t="s">
        <v>158</v>
      </c>
      <c r="V396" s="142" t="s">
        <v>3201</v>
      </c>
      <c r="W396" s="141" t="s">
        <v>174</v>
      </c>
      <c r="X396" s="111">
        <v>41.0</v>
      </c>
      <c r="Y396" s="111">
        <v>56.0</v>
      </c>
      <c r="Z396" s="79">
        <f t="shared" si="382"/>
        <v>15</v>
      </c>
      <c r="AA396" s="72">
        <f t="shared" si="383"/>
        <v>0.3658536585</v>
      </c>
      <c r="AB396" s="111">
        <v>67.0</v>
      </c>
      <c r="AC396" s="111">
        <v>83.0</v>
      </c>
      <c r="AD396" s="79">
        <f t="shared" si="384"/>
        <v>16</v>
      </c>
      <c r="AE396" s="72">
        <f t="shared" si="385"/>
        <v>0.2388059701</v>
      </c>
      <c r="AF396" s="111">
        <v>92.0</v>
      </c>
      <c r="AG396" s="111">
        <v>97.0</v>
      </c>
      <c r="AH396" s="79">
        <f t="shared" si="386"/>
        <v>5</v>
      </c>
      <c r="AI396" s="72">
        <f t="shared" si="387"/>
        <v>0.05434782609</v>
      </c>
      <c r="AJ396" s="111">
        <v>28.0</v>
      </c>
      <c r="AK396" s="111">
        <v>35.0</v>
      </c>
      <c r="AL396" s="79">
        <f t="shared" si="388"/>
        <v>7</v>
      </c>
      <c r="AM396" s="72">
        <f t="shared" si="389"/>
        <v>0.25</v>
      </c>
      <c r="AN396" s="111">
        <v>81.0</v>
      </c>
      <c r="AO396" s="111">
        <v>83.0</v>
      </c>
      <c r="AP396" s="79">
        <f t="shared" si="399"/>
        <v>2</v>
      </c>
      <c r="AQ396" s="72">
        <f t="shared" si="400"/>
        <v>0.02469135802</v>
      </c>
      <c r="AR396" s="111">
        <v>80.0</v>
      </c>
      <c r="AS396" s="111">
        <v>88.0</v>
      </c>
      <c r="AT396" s="79">
        <f t="shared" si="392"/>
        <v>8</v>
      </c>
      <c r="AU396" s="72">
        <f t="shared" si="393"/>
        <v>0.1</v>
      </c>
      <c r="AV396" s="111">
        <v>89.0</v>
      </c>
      <c r="AW396" s="111">
        <v>92.0</v>
      </c>
      <c r="AX396" s="79">
        <f t="shared" si="396"/>
        <v>3</v>
      </c>
      <c r="AY396" s="72">
        <f t="shared" si="397"/>
        <v>0.03370786517</v>
      </c>
      <c r="AZ396" s="111"/>
      <c r="BA396" s="111"/>
      <c r="BB396" s="111"/>
      <c r="BC396" s="137"/>
      <c r="BD396" s="137"/>
      <c r="BE396" s="111">
        <v>0.9</v>
      </c>
      <c r="BF396" s="138">
        <v>0.93</v>
      </c>
      <c r="BG396" s="111">
        <v>4.95</v>
      </c>
      <c r="BH396" s="111">
        <v>2.2</v>
      </c>
      <c r="BI396" s="138">
        <v>0.86</v>
      </c>
      <c r="BJ396" s="111">
        <v>3.1</v>
      </c>
      <c r="BK396" s="135">
        <f>(BL396*100)/(100+23)</f>
        <v>2.691056911</v>
      </c>
      <c r="BL396" s="111">
        <v>3.31</v>
      </c>
      <c r="BM396" s="138">
        <v>0.23</v>
      </c>
      <c r="BN396" s="64">
        <f t="shared" si="401"/>
        <v>175.43</v>
      </c>
      <c r="BO396" s="139"/>
      <c r="BP396" s="137"/>
      <c r="BQ396" s="137"/>
      <c r="BR396" s="137"/>
      <c r="BS396" s="111" t="s">
        <v>268</v>
      </c>
      <c r="BT396" s="111">
        <v>1.0</v>
      </c>
      <c r="BU396" s="111">
        <v>2.0</v>
      </c>
      <c r="BV396" s="66" t="s">
        <v>473</v>
      </c>
      <c r="BW396" s="140"/>
      <c r="BX396" s="111"/>
      <c r="BY396" s="64" t="s">
        <v>269</v>
      </c>
      <c r="BZ396" s="111" t="s">
        <v>3202</v>
      </c>
      <c r="CA396" s="111" t="s">
        <v>3203</v>
      </c>
      <c r="CB396" s="111" t="s">
        <v>271</v>
      </c>
      <c r="CC396" s="111" t="s">
        <v>255</v>
      </c>
    </row>
    <row r="397" ht="15.75" customHeight="1">
      <c r="A397" s="111">
        <v>2024.0</v>
      </c>
      <c r="B397" s="111" t="s">
        <v>715</v>
      </c>
      <c r="C397" s="111" t="s">
        <v>1213</v>
      </c>
      <c r="D397" s="70" t="s">
        <v>1452</v>
      </c>
      <c r="E397" s="111" t="s">
        <v>2929</v>
      </c>
      <c r="F397" s="111" t="s">
        <v>1472</v>
      </c>
      <c r="G397" s="111" t="s">
        <v>2349</v>
      </c>
      <c r="H397" s="111" t="s">
        <v>1658</v>
      </c>
      <c r="I397" s="111" t="s">
        <v>2350</v>
      </c>
      <c r="J397" s="111" t="s">
        <v>3204</v>
      </c>
      <c r="K397" s="111" t="s">
        <v>246</v>
      </c>
      <c r="L397" s="111"/>
      <c r="M397" s="111" t="s">
        <v>3205</v>
      </c>
      <c r="N397" s="111" t="s">
        <v>3059</v>
      </c>
      <c r="O397" s="111" t="s">
        <v>907</v>
      </c>
      <c r="P397" s="111">
        <v>43.0</v>
      </c>
      <c r="Q397" s="111"/>
      <c r="R397" s="111"/>
      <c r="S397" s="111" t="s">
        <v>3206</v>
      </c>
      <c r="T397" s="142" t="s">
        <v>3207</v>
      </c>
      <c r="U397" s="141" t="s">
        <v>158</v>
      </c>
      <c r="V397" s="142" t="s">
        <v>3208</v>
      </c>
      <c r="W397" s="141" t="s">
        <v>174</v>
      </c>
      <c r="X397" s="111">
        <v>41.0</v>
      </c>
      <c r="Y397" s="111">
        <v>54.0</v>
      </c>
      <c r="Z397" s="79">
        <f t="shared" si="382"/>
        <v>13</v>
      </c>
      <c r="AA397" s="72">
        <f t="shared" si="383"/>
        <v>0.3170731707</v>
      </c>
      <c r="AB397" s="111">
        <v>79.0</v>
      </c>
      <c r="AC397" s="111">
        <v>90.0</v>
      </c>
      <c r="AD397" s="79">
        <f t="shared" si="384"/>
        <v>11</v>
      </c>
      <c r="AE397" s="72">
        <f t="shared" si="385"/>
        <v>0.1392405063</v>
      </c>
      <c r="AF397" s="111">
        <v>93.0</v>
      </c>
      <c r="AG397" s="111">
        <v>99.0</v>
      </c>
      <c r="AH397" s="79">
        <f t="shared" si="386"/>
        <v>6</v>
      </c>
      <c r="AI397" s="72">
        <f t="shared" si="387"/>
        <v>0.06451612903</v>
      </c>
      <c r="AJ397" s="111">
        <v>66.0</v>
      </c>
      <c r="AK397" s="111">
        <v>72.0</v>
      </c>
      <c r="AL397" s="79">
        <f t="shared" si="388"/>
        <v>6</v>
      </c>
      <c r="AM397" s="72">
        <f t="shared" si="389"/>
        <v>0.09090909091</v>
      </c>
      <c r="AN397" s="111">
        <v>89.0</v>
      </c>
      <c r="AO397" s="111">
        <v>96.0</v>
      </c>
      <c r="AP397" s="79">
        <f t="shared" si="399"/>
        <v>7</v>
      </c>
      <c r="AQ397" s="72">
        <f t="shared" si="400"/>
        <v>0.07865168539</v>
      </c>
      <c r="AR397" s="111">
        <v>89.0</v>
      </c>
      <c r="AS397" s="111">
        <v>96.0</v>
      </c>
      <c r="AT397" s="79">
        <f t="shared" si="392"/>
        <v>7</v>
      </c>
      <c r="AU397" s="72">
        <f t="shared" si="393"/>
        <v>0.07865168539</v>
      </c>
      <c r="AV397" s="111">
        <v>90.0</v>
      </c>
      <c r="AW397" s="111">
        <v>99.0</v>
      </c>
      <c r="AX397" s="79">
        <f t="shared" si="396"/>
        <v>9</v>
      </c>
      <c r="AY397" s="72">
        <f t="shared" si="397"/>
        <v>0.1</v>
      </c>
      <c r="AZ397" s="111"/>
      <c r="BA397" s="111"/>
      <c r="BB397" s="111"/>
      <c r="BC397" s="137"/>
      <c r="BD397" s="137"/>
      <c r="BE397" s="111">
        <v>0.75</v>
      </c>
      <c r="BF397" s="138">
        <v>0.93</v>
      </c>
      <c r="BG397" s="111">
        <v>4.94</v>
      </c>
      <c r="BH397" s="111">
        <v>2.01</v>
      </c>
      <c r="BI397" s="138">
        <v>0.87</v>
      </c>
      <c r="BJ397" s="111">
        <v>3.1</v>
      </c>
      <c r="BK397" s="135">
        <f>(BL397*100)/(100+28)</f>
        <v>2.0859375</v>
      </c>
      <c r="BL397" s="111">
        <v>2.67</v>
      </c>
      <c r="BM397" s="138">
        <v>0.28</v>
      </c>
      <c r="BN397" s="64">
        <f t="shared" si="401"/>
        <v>114.81</v>
      </c>
      <c r="BO397" s="139"/>
      <c r="BP397" s="137"/>
      <c r="BQ397" s="137"/>
      <c r="BR397" s="137"/>
      <c r="BS397" s="111" t="s">
        <v>252</v>
      </c>
      <c r="BT397" s="111">
        <v>2.0</v>
      </c>
      <c r="BU397" s="111">
        <v>1.0</v>
      </c>
      <c r="BV397" s="66" t="s">
        <v>361</v>
      </c>
      <c r="BW397" s="140"/>
      <c r="BX397" s="111"/>
      <c r="BY397" s="64" t="s">
        <v>269</v>
      </c>
      <c r="BZ397" s="111" t="s">
        <v>3092</v>
      </c>
      <c r="CA397" s="111" t="s">
        <v>3093</v>
      </c>
      <c r="CB397" s="111" t="s">
        <v>271</v>
      </c>
      <c r="CC397" s="111" t="s">
        <v>255</v>
      </c>
    </row>
    <row r="398" ht="15.75" customHeight="1">
      <c r="A398" s="111">
        <v>2024.0</v>
      </c>
      <c r="B398" s="111" t="s">
        <v>239</v>
      </c>
      <c r="C398" s="111" t="s">
        <v>480</v>
      </c>
      <c r="D398" s="111"/>
      <c r="E398" s="111" t="s">
        <v>2336</v>
      </c>
      <c r="F398" s="111" t="s">
        <v>2578</v>
      </c>
      <c r="G398" s="111" t="s">
        <v>2579</v>
      </c>
      <c r="H398" s="111" t="s">
        <v>2580</v>
      </c>
      <c r="I398" s="111" t="s">
        <v>2580</v>
      </c>
      <c r="J398" s="111" t="s">
        <v>3209</v>
      </c>
      <c r="K398" s="111" t="s">
        <v>246</v>
      </c>
      <c r="L398" s="111"/>
      <c r="M398" s="111" t="s">
        <v>3210</v>
      </c>
      <c r="N398" s="111" t="s">
        <v>3211</v>
      </c>
      <c r="O398" s="111" t="s">
        <v>907</v>
      </c>
      <c r="P398" s="111">
        <v>41.0</v>
      </c>
      <c r="Q398" s="111"/>
      <c r="R398" s="111"/>
      <c r="S398" s="111" t="s">
        <v>3212</v>
      </c>
      <c r="T398" s="142" t="s">
        <v>3213</v>
      </c>
      <c r="U398" s="141" t="s">
        <v>158</v>
      </c>
      <c r="V398" s="142" t="s">
        <v>3214</v>
      </c>
      <c r="W398" s="141" t="s">
        <v>174</v>
      </c>
      <c r="X398" s="111">
        <v>38.0</v>
      </c>
      <c r="Y398" s="111">
        <v>65.0</v>
      </c>
      <c r="Z398" s="79">
        <f t="shared" si="382"/>
        <v>27</v>
      </c>
      <c r="AA398" s="72">
        <f t="shared" si="383"/>
        <v>0.7105263158</v>
      </c>
      <c r="AB398" s="111">
        <v>93.0</v>
      </c>
      <c r="AC398" s="111">
        <v>93.0</v>
      </c>
      <c r="AD398" s="79">
        <f t="shared" si="384"/>
        <v>0</v>
      </c>
      <c r="AE398" s="72">
        <f t="shared" si="385"/>
        <v>0</v>
      </c>
      <c r="AF398" s="111">
        <v>97.0</v>
      </c>
      <c r="AG398" s="111">
        <v>99.0</v>
      </c>
      <c r="AH398" s="79">
        <f t="shared" si="386"/>
        <v>2</v>
      </c>
      <c r="AI398" s="72">
        <f t="shared" si="387"/>
        <v>0.0206185567</v>
      </c>
      <c r="AJ398" s="111">
        <v>57.0</v>
      </c>
      <c r="AK398" s="111">
        <v>68.0</v>
      </c>
      <c r="AL398" s="79">
        <f t="shared" si="388"/>
        <v>11</v>
      </c>
      <c r="AM398" s="72">
        <f t="shared" si="389"/>
        <v>0.1929824561</v>
      </c>
      <c r="AN398" s="111">
        <v>80.0</v>
      </c>
      <c r="AO398" s="111">
        <v>80.0</v>
      </c>
      <c r="AP398" s="79">
        <f t="shared" si="399"/>
        <v>0</v>
      </c>
      <c r="AQ398" s="72">
        <f t="shared" si="400"/>
        <v>0</v>
      </c>
      <c r="AR398" s="111">
        <v>80.0</v>
      </c>
      <c r="AS398" s="111">
        <v>81.0</v>
      </c>
      <c r="AT398" s="79">
        <f t="shared" si="392"/>
        <v>1</v>
      </c>
      <c r="AU398" s="72">
        <f t="shared" si="393"/>
        <v>0.0125</v>
      </c>
      <c r="AV398" s="111">
        <v>97.0</v>
      </c>
      <c r="AW398" s="111">
        <v>97.0</v>
      </c>
      <c r="AX398" s="79">
        <f t="shared" si="396"/>
        <v>0</v>
      </c>
      <c r="AY398" s="72">
        <f t="shared" si="397"/>
        <v>0</v>
      </c>
      <c r="AZ398" s="111"/>
      <c r="BA398" s="111"/>
      <c r="BB398" s="111"/>
      <c r="BC398" s="137"/>
      <c r="BD398" s="137"/>
      <c r="BE398" s="111">
        <v>1.42</v>
      </c>
      <c r="BF398" s="138">
        <v>0.92</v>
      </c>
      <c r="BG398" s="111">
        <v>4.96</v>
      </c>
      <c r="BH398" s="111">
        <v>1.88</v>
      </c>
      <c r="BI398" s="138">
        <v>0.84</v>
      </c>
      <c r="BJ398" s="111">
        <v>2.98</v>
      </c>
      <c r="BK398" s="135">
        <f>(BL398*100)/(100+27)</f>
        <v>3.614173228</v>
      </c>
      <c r="BL398" s="111">
        <v>4.59</v>
      </c>
      <c r="BM398" s="138">
        <v>0.27</v>
      </c>
      <c r="BN398" s="64">
        <f t="shared" si="401"/>
        <v>188.19</v>
      </c>
      <c r="BO398" s="139"/>
      <c r="BP398" s="137"/>
      <c r="BQ398" s="137"/>
      <c r="BR398" s="137"/>
      <c r="BS398" s="111" t="s">
        <v>252</v>
      </c>
      <c r="BT398" s="111">
        <v>1.0</v>
      </c>
      <c r="BU398" s="111">
        <v>2.0</v>
      </c>
      <c r="BV398" s="64" t="s">
        <v>253</v>
      </c>
      <c r="BW398" s="140"/>
      <c r="BX398" s="111"/>
      <c r="BY398" s="64" t="s">
        <v>269</v>
      </c>
      <c r="BZ398" s="111" t="s">
        <v>2587</v>
      </c>
      <c r="CA398" s="111" t="s">
        <v>2588</v>
      </c>
      <c r="CB398" s="111" t="s">
        <v>271</v>
      </c>
      <c r="CC398" s="111" t="s">
        <v>255</v>
      </c>
    </row>
    <row r="399" ht="15.75" customHeight="1">
      <c r="A399" s="111">
        <v>2024.0</v>
      </c>
      <c r="B399" s="111" t="s">
        <v>239</v>
      </c>
      <c r="C399" s="111" t="s">
        <v>339</v>
      </c>
      <c r="D399" s="111"/>
      <c r="E399" s="111" t="s">
        <v>340</v>
      </c>
      <c r="F399" s="111" t="s">
        <v>295</v>
      </c>
      <c r="G399" s="111" t="s">
        <v>458</v>
      </c>
      <c r="H399" s="111" t="s">
        <v>387</v>
      </c>
      <c r="I399" s="111" t="s">
        <v>387</v>
      </c>
      <c r="J399" s="111" t="s">
        <v>3215</v>
      </c>
      <c r="K399" s="111" t="s">
        <v>246</v>
      </c>
      <c r="L399" s="111"/>
      <c r="M399" s="111" t="s">
        <v>3216</v>
      </c>
      <c r="N399" s="111" t="s">
        <v>3217</v>
      </c>
      <c r="O399" s="111" t="s">
        <v>907</v>
      </c>
      <c r="P399" s="111">
        <v>31.0</v>
      </c>
      <c r="Q399" s="111"/>
      <c r="R399" s="111"/>
      <c r="S399" s="111" t="s">
        <v>3218</v>
      </c>
      <c r="T399" s="142" t="s">
        <v>3219</v>
      </c>
      <c r="U399" s="141" t="s">
        <v>158</v>
      </c>
      <c r="V399" s="142" t="s">
        <v>3220</v>
      </c>
      <c r="W399" s="141" t="s">
        <v>174</v>
      </c>
      <c r="X399" s="111">
        <v>57.0</v>
      </c>
      <c r="Y399" s="111">
        <v>86.0</v>
      </c>
      <c r="Z399" s="79">
        <f t="shared" si="382"/>
        <v>29</v>
      </c>
      <c r="AA399" s="72">
        <f t="shared" si="383"/>
        <v>0.5087719298</v>
      </c>
      <c r="AB399" s="111">
        <v>82.0</v>
      </c>
      <c r="AC399" s="111">
        <v>94.0</v>
      </c>
      <c r="AD399" s="79">
        <f t="shared" si="384"/>
        <v>12</v>
      </c>
      <c r="AE399" s="72">
        <f t="shared" si="385"/>
        <v>0.1463414634</v>
      </c>
      <c r="AF399" s="111">
        <v>99.0</v>
      </c>
      <c r="AG399" s="111">
        <v>100.0</v>
      </c>
      <c r="AH399" s="79">
        <f t="shared" si="386"/>
        <v>1</v>
      </c>
      <c r="AI399" s="72">
        <f t="shared" si="387"/>
        <v>0.0101010101</v>
      </c>
      <c r="AJ399" s="111">
        <v>89.0</v>
      </c>
      <c r="AK399" s="111">
        <v>96.0</v>
      </c>
      <c r="AL399" s="79">
        <f t="shared" si="388"/>
        <v>7</v>
      </c>
      <c r="AM399" s="72">
        <f t="shared" si="389"/>
        <v>0.07865168539</v>
      </c>
      <c r="AN399" s="111">
        <v>94.0</v>
      </c>
      <c r="AO399" s="111">
        <v>96.0</v>
      </c>
      <c r="AP399" s="79">
        <f t="shared" si="399"/>
        <v>2</v>
      </c>
      <c r="AQ399" s="72">
        <f t="shared" si="400"/>
        <v>0.02127659574</v>
      </c>
      <c r="AR399" s="111">
        <v>93.0</v>
      </c>
      <c r="AS399" s="111">
        <v>97.0</v>
      </c>
      <c r="AT399" s="79">
        <f t="shared" si="392"/>
        <v>4</v>
      </c>
      <c r="AU399" s="72">
        <f t="shared" si="393"/>
        <v>0.04301075269</v>
      </c>
      <c r="AV399" s="111">
        <v>99.0</v>
      </c>
      <c r="AW399" s="111">
        <v>100.0</v>
      </c>
      <c r="AX399" s="79">
        <f t="shared" si="396"/>
        <v>1</v>
      </c>
      <c r="AY399" s="72">
        <f t="shared" si="397"/>
        <v>0.0101010101</v>
      </c>
      <c r="AZ399" s="111"/>
      <c r="BA399" s="111"/>
      <c r="BB399" s="111"/>
      <c r="BC399" s="137"/>
      <c r="BD399" s="137"/>
      <c r="BE399" s="111">
        <v>1.53</v>
      </c>
      <c r="BF399" s="138">
        <v>0.94</v>
      </c>
      <c r="BG399" s="111">
        <v>5.57</v>
      </c>
      <c r="BH399" s="111">
        <v>2.13</v>
      </c>
      <c r="BI399" s="138">
        <v>0.89</v>
      </c>
      <c r="BJ399" s="111">
        <v>3.2</v>
      </c>
      <c r="BK399" s="135">
        <f>(BL399*100)/(100+25)</f>
        <v>2.904</v>
      </c>
      <c r="BL399" s="111">
        <v>3.63</v>
      </c>
      <c r="BM399" s="138">
        <v>0.25</v>
      </c>
      <c r="BN399" s="64">
        <f t="shared" si="401"/>
        <v>112.53</v>
      </c>
      <c r="BO399" s="139"/>
      <c r="BP399" s="137"/>
      <c r="BQ399" s="137"/>
      <c r="BR399" s="137"/>
      <c r="BS399" s="64" t="s">
        <v>317</v>
      </c>
      <c r="BT399" s="111">
        <v>1.0</v>
      </c>
      <c r="BU399" s="111">
        <v>3.0</v>
      </c>
      <c r="BV399" s="66" t="s">
        <v>3221</v>
      </c>
      <c r="BW399" s="140"/>
      <c r="BX399" s="111"/>
      <c r="BY399" s="64" t="s">
        <v>269</v>
      </c>
      <c r="BZ399" s="111" t="s">
        <v>1170</v>
      </c>
      <c r="CA399" s="111" t="s">
        <v>1171</v>
      </c>
      <c r="CB399" s="111" t="s">
        <v>271</v>
      </c>
      <c r="CC399" s="111" t="s">
        <v>255</v>
      </c>
    </row>
    <row r="400" ht="15.75" customHeight="1">
      <c r="A400" s="111">
        <v>2024.0</v>
      </c>
      <c r="B400" s="111" t="s">
        <v>503</v>
      </c>
      <c r="C400" s="111" t="s">
        <v>592</v>
      </c>
      <c r="D400" s="70" t="s">
        <v>603</v>
      </c>
      <c r="E400" s="111" t="s">
        <v>593</v>
      </c>
      <c r="F400" s="111" t="s">
        <v>259</v>
      </c>
      <c r="G400" s="111" t="s">
        <v>604</v>
      </c>
      <c r="H400" s="111" t="s">
        <v>3222</v>
      </c>
      <c r="I400" s="111" t="s">
        <v>3222</v>
      </c>
      <c r="J400" s="111" t="s">
        <v>3223</v>
      </c>
      <c r="K400" s="111" t="s">
        <v>246</v>
      </c>
      <c r="L400" s="111"/>
      <c r="M400" s="111" t="s">
        <v>3224</v>
      </c>
      <c r="N400" s="111" t="s">
        <v>3059</v>
      </c>
      <c r="O400" s="111" t="s">
        <v>907</v>
      </c>
      <c r="P400" s="111">
        <v>57.0</v>
      </c>
      <c r="Q400" s="111"/>
      <c r="R400" s="111"/>
      <c r="S400" s="111" t="s">
        <v>3225</v>
      </c>
      <c r="T400" s="142" t="s">
        <v>3226</v>
      </c>
      <c r="U400" s="141" t="s">
        <v>158</v>
      </c>
      <c r="V400" s="142" t="s">
        <v>3227</v>
      </c>
      <c r="W400" s="141" t="s">
        <v>174</v>
      </c>
      <c r="X400" s="111">
        <v>42.0</v>
      </c>
      <c r="Y400" s="111">
        <v>58.0</v>
      </c>
      <c r="Z400" s="79">
        <f t="shared" si="382"/>
        <v>16</v>
      </c>
      <c r="AA400" s="72">
        <f t="shared" si="383"/>
        <v>0.380952381</v>
      </c>
      <c r="AB400" s="111">
        <v>90.0</v>
      </c>
      <c r="AC400" s="111">
        <v>96.0</v>
      </c>
      <c r="AD400" s="79">
        <f t="shared" si="384"/>
        <v>6</v>
      </c>
      <c r="AE400" s="72">
        <f t="shared" si="385"/>
        <v>0.06666666667</v>
      </c>
      <c r="AF400" s="111">
        <v>98.0</v>
      </c>
      <c r="AG400" s="111">
        <v>98.0</v>
      </c>
      <c r="AH400" s="79">
        <f t="shared" si="386"/>
        <v>0</v>
      </c>
      <c r="AI400" s="72">
        <f t="shared" si="387"/>
        <v>0</v>
      </c>
      <c r="AJ400" s="111">
        <v>76.0</v>
      </c>
      <c r="AK400" s="111">
        <v>79.0</v>
      </c>
      <c r="AL400" s="79">
        <f t="shared" si="388"/>
        <v>3</v>
      </c>
      <c r="AM400" s="72">
        <f t="shared" si="389"/>
        <v>0.03947368421</v>
      </c>
      <c r="AN400" s="111">
        <v>95.0</v>
      </c>
      <c r="AO400" s="111">
        <v>95.0</v>
      </c>
      <c r="AP400" s="79">
        <f t="shared" si="399"/>
        <v>0</v>
      </c>
      <c r="AQ400" s="72">
        <f t="shared" si="400"/>
        <v>0</v>
      </c>
      <c r="AR400" s="111">
        <v>94.0</v>
      </c>
      <c r="AS400" s="111">
        <v>95.0</v>
      </c>
      <c r="AT400" s="79">
        <f t="shared" si="392"/>
        <v>1</v>
      </c>
      <c r="AU400" s="72">
        <f t="shared" si="393"/>
        <v>0.01063829787</v>
      </c>
      <c r="AV400" s="111">
        <v>96.0</v>
      </c>
      <c r="AW400" s="111">
        <v>99.0</v>
      </c>
      <c r="AX400" s="79">
        <f t="shared" si="396"/>
        <v>3</v>
      </c>
      <c r="AY400" s="72">
        <f t="shared" si="397"/>
        <v>0.03125</v>
      </c>
      <c r="AZ400" s="111"/>
      <c r="BA400" s="111"/>
      <c r="BB400" s="111"/>
      <c r="BC400" s="137"/>
      <c r="BD400" s="137"/>
      <c r="BE400" s="111">
        <v>0.85</v>
      </c>
      <c r="BF400" s="138">
        <v>0.94</v>
      </c>
      <c r="BG400" s="111">
        <v>5.31</v>
      </c>
      <c r="BH400" s="111">
        <v>1.99</v>
      </c>
      <c r="BI400" s="138">
        <v>0.88</v>
      </c>
      <c r="BJ400" s="111">
        <v>3.15</v>
      </c>
      <c r="BK400" s="135">
        <f>(BL400*100)/(100+32)</f>
        <v>2.340909091</v>
      </c>
      <c r="BL400" s="111">
        <v>3.09</v>
      </c>
      <c r="BM400" s="138">
        <v>0.32</v>
      </c>
      <c r="BN400" s="64">
        <f t="shared" si="401"/>
        <v>176.13</v>
      </c>
      <c r="BO400" s="139"/>
      <c r="BP400" s="137"/>
      <c r="BQ400" s="137"/>
      <c r="BR400" s="137"/>
      <c r="BS400" s="111" t="s">
        <v>317</v>
      </c>
      <c r="BT400" s="111">
        <v>1.0</v>
      </c>
      <c r="BU400" s="111">
        <v>1.0</v>
      </c>
      <c r="BV400" s="66" t="s">
        <v>473</v>
      </c>
      <c r="BW400" s="140"/>
      <c r="BX400" s="111"/>
      <c r="BY400" s="64" t="s">
        <v>269</v>
      </c>
      <c r="BZ400" s="111" t="s">
        <v>2818</v>
      </c>
      <c r="CA400" s="111" t="s">
        <v>2819</v>
      </c>
      <c r="CB400" s="111" t="s">
        <v>271</v>
      </c>
      <c r="CC400" s="111" t="s">
        <v>255</v>
      </c>
    </row>
    <row r="401" ht="15.75" customHeight="1">
      <c r="A401" s="111">
        <v>2024.0</v>
      </c>
      <c r="B401" s="111" t="s">
        <v>911</v>
      </c>
      <c r="C401" s="111" t="s">
        <v>958</v>
      </c>
      <c r="D401" s="70" t="s">
        <v>913</v>
      </c>
      <c r="E401" s="111" t="s">
        <v>1606</v>
      </c>
      <c r="F401" s="111" t="s">
        <v>259</v>
      </c>
      <c r="G401" s="111" t="s">
        <v>1156</v>
      </c>
      <c r="H401" s="111" t="s">
        <v>1607</v>
      </c>
      <c r="I401" s="111" t="s">
        <v>1157</v>
      </c>
      <c r="J401" s="111" t="s">
        <v>3228</v>
      </c>
      <c r="K401" s="111" t="s">
        <v>246</v>
      </c>
      <c r="L401" s="111"/>
      <c r="M401" s="111" t="s">
        <v>3229</v>
      </c>
      <c r="N401" s="111" t="s">
        <v>3059</v>
      </c>
      <c r="O401" s="111" t="s">
        <v>907</v>
      </c>
      <c r="P401" s="111">
        <v>20.0</v>
      </c>
      <c r="Q401" s="111"/>
      <c r="R401" s="111"/>
      <c r="S401" s="111" t="s">
        <v>3230</v>
      </c>
      <c r="T401" s="142" t="s">
        <v>3231</v>
      </c>
      <c r="U401" s="141" t="s">
        <v>158</v>
      </c>
      <c r="V401" s="142" t="s">
        <v>3232</v>
      </c>
      <c r="W401" s="141" t="s">
        <v>174</v>
      </c>
      <c r="X401" s="111">
        <v>62.0</v>
      </c>
      <c r="Y401" s="111">
        <v>77.0</v>
      </c>
      <c r="Z401" s="79">
        <f t="shared" si="382"/>
        <v>15</v>
      </c>
      <c r="AA401" s="72">
        <f t="shared" si="383"/>
        <v>0.2419354839</v>
      </c>
      <c r="AB401" s="111">
        <v>99.0</v>
      </c>
      <c r="AC401" s="111">
        <v>99.0</v>
      </c>
      <c r="AD401" s="79">
        <f t="shared" si="384"/>
        <v>0</v>
      </c>
      <c r="AE401" s="72">
        <f t="shared" si="385"/>
        <v>0</v>
      </c>
      <c r="AF401" s="111">
        <v>100.0</v>
      </c>
      <c r="AG401" s="111">
        <v>100.0</v>
      </c>
      <c r="AH401" s="79">
        <f t="shared" si="386"/>
        <v>0</v>
      </c>
      <c r="AI401" s="72">
        <f t="shared" si="387"/>
        <v>0</v>
      </c>
      <c r="AJ401" s="111">
        <v>56.0</v>
      </c>
      <c r="AK401" s="111">
        <v>69.0</v>
      </c>
      <c r="AL401" s="79">
        <f t="shared" si="388"/>
        <v>13</v>
      </c>
      <c r="AM401" s="72">
        <f t="shared" si="389"/>
        <v>0.2321428571</v>
      </c>
      <c r="AN401" s="111">
        <v>91.0</v>
      </c>
      <c r="AO401" s="111">
        <v>96.0</v>
      </c>
      <c r="AP401" s="79">
        <f t="shared" si="399"/>
        <v>5</v>
      </c>
      <c r="AQ401" s="72">
        <f t="shared" si="400"/>
        <v>0.05494505495</v>
      </c>
      <c r="AR401" s="111">
        <v>92.0</v>
      </c>
      <c r="AS401" s="111">
        <v>97.0</v>
      </c>
      <c r="AT401" s="79">
        <f t="shared" si="392"/>
        <v>5</v>
      </c>
      <c r="AU401" s="72">
        <f t="shared" si="393"/>
        <v>0.05434782609</v>
      </c>
      <c r="AV401" s="111">
        <v>95.0</v>
      </c>
      <c r="AW401" s="111">
        <v>97.0</v>
      </c>
      <c r="AX401" s="79">
        <f t="shared" si="396"/>
        <v>2</v>
      </c>
      <c r="AY401" s="72">
        <f t="shared" si="397"/>
        <v>0.02105263158</v>
      </c>
      <c r="AZ401" s="111"/>
      <c r="BA401" s="111"/>
      <c r="BB401" s="111"/>
      <c r="BC401" s="137"/>
      <c r="BD401" s="137"/>
      <c r="BE401" s="111">
        <v>0.84</v>
      </c>
      <c r="BF401" s="138">
        <v>0.92</v>
      </c>
      <c r="BG401" s="111">
        <v>4.8</v>
      </c>
      <c r="BH401" s="111">
        <v>2.0</v>
      </c>
      <c r="BI401" s="138">
        <v>0.83</v>
      </c>
      <c r="BJ401" s="111">
        <v>2.9</v>
      </c>
      <c r="BK401" s="135">
        <f>(BL401*100)/(100+33)</f>
        <v>2.939849624</v>
      </c>
      <c r="BL401" s="111">
        <v>3.91</v>
      </c>
      <c r="BM401" s="138">
        <v>0.33</v>
      </c>
      <c r="BN401" s="64">
        <f t="shared" si="401"/>
        <v>78.2</v>
      </c>
      <c r="BO401" s="139"/>
      <c r="BP401" s="137"/>
      <c r="BQ401" s="137"/>
      <c r="BR401" s="137"/>
      <c r="BS401" s="111" t="s">
        <v>252</v>
      </c>
      <c r="BT401" s="111">
        <v>1.0</v>
      </c>
      <c r="BU401" s="111">
        <v>3.0</v>
      </c>
      <c r="BV401" s="66" t="s">
        <v>3233</v>
      </c>
      <c r="BW401" s="140"/>
      <c r="BX401" s="111"/>
      <c r="BY401" s="64" t="s">
        <v>269</v>
      </c>
      <c r="BZ401" s="111" t="s">
        <v>2436</v>
      </c>
      <c r="CA401" s="111" t="s">
        <v>2437</v>
      </c>
      <c r="CB401" s="111" t="s">
        <v>271</v>
      </c>
      <c r="CC401" s="111" t="s">
        <v>255</v>
      </c>
    </row>
    <row r="402" ht="15.75" customHeight="1">
      <c r="A402" s="111">
        <v>2024.0</v>
      </c>
      <c r="B402" s="111" t="s">
        <v>911</v>
      </c>
      <c r="C402" s="111" t="s">
        <v>968</v>
      </c>
      <c r="D402" s="70" t="s">
        <v>913</v>
      </c>
      <c r="E402" s="111" t="s">
        <v>3157</v>
      </c>
      <c r="F402" s="111" t="s">
        <v>259</v>
      </c>
      <c r="G402" s="111" t="s">
        <v>3158</v>
      </c>
      <c r="H402" s="111" t="s">
        <v>3159</v>
      </c>
      <c r="I402" s="111" t="s">
        <v>3160</v>
      </c>
      <c r="J402" s="111" t="s">
        <v>3234</v>
      </c>
      <c r="K402" s="111" t="s">
        <v>246</v>
      </c>
      <c r="L402" s="111"/>
      <c r="M402" s="111" t="s">
        <v>3235</v>
      </c>
      <c r="N402" s="111" t="s">
        <v>3052</v>
      </c>
      <c r="O402" s="111" t="s">
        <v>425</v>
      </c>
      <c r="P402" s="111">
        <v>40.0</v>
      </c>
      <c r="Q402" s="111"/>
      <c r="R402" s="111"/>
      <c r="S402" s="111" t="s">
        <v>3236</v>
      </c>
      <c r="T402" s="142" t="s">
        <v>3237</v>
      </c>
      <c r="U402" s="141" t="s">
        <v>174</v>
      </c>
      <c r="V402" s="142" t="s">
        <v>3238</v>
      </c>
      <c r="W402" s="141" t="s">
        <v>174</v>
      </c>
      <c r="X402" s="111">
        <v>35.0</v>
      </c>
      <c r="Y402" s="111">
        <v>45.0</v>
      </c>
      <c r="Z402" s="79">
        <f t="shared" si="382"/>
        <v>10</v>
      </c>
      <c r="AA402" s="72">
        <f t="shared" si="383"/>
        <v>0.2857142857</v>
      </c>
      <c r="AB402" s="111">
        <v>64.0</v>
      </c>
      <c r="AC402" s="111">
        <v>83.0</v>
      </c>
      <c r="AD402" s="79">
        <f t="shared" si="384"/>
        <v>19</v>
      </c>
      <c r="AE402" s="72">
        <f t="shared" si="385"/>
        <v>0.296875</v>
      </c>
      <c r="AF402" s="111">
        <v>91.0</v>
      </c>
      <c r="AG402" s="111">
        <v>98.0</v>
      </c>
      <c r="AH402" s="79">
        <f t="shared" si="386"/>
        <v>7</v>
      </c>
      <c r="AI402" s="72">
        <f t="shared" si="387"/>
        <v>0.07692307692</v>
      </c>
      <c r="AJ402" s="111">
        <v>19.0</v>
      </c>
      <c r="AK402" s="111">
        <v>36.0</v>
      </c>
      <c r="AL402" s="79">
        <f t="shared" si="388"/>
        <v>17</v>
      </c>
      <c r="AM402" s="72">
        <f t="shared" si="389"/>
        <v>0.8947368421</v>
      </c>
      <c r="AN402" s="111">
        <v>81.0</v>
      </c>
      <c r="AO402" s="111">
        <v>91.0</v>
      </c>
      <c r="AP402" s="79">
        <f t="shared" si="399"/>
        <v>10</v>
      </c>
      <c r="AQ402" s="72">
        <f t="shared" si="400"/>
        <v>0.1234567901</v>
      </c>
      <c r="AR402" s="111">
        <v>80.0</v>
      </c>
      <c r="AS402" s="111">
        <v>92.0</v>
      </c>
      <c r="AT402" s="79">
        <f t="shared" si="392"/>
        <v>12</v>
      </c>
      <c r="AU402" s="72">
        <f t="shared" si="393"/>
        <v>0.15</v>
      </c>
      <c r="AV402" s="111">
        <v>82.0</v>
      </c>
      <c r="AW402" s="111">
        <v>96.0</v>
      </c>
      <c r="AX402" s="79">
        <f t="shared" si="396"/>
        <v>14</v>
      </c>
      <c r="AY402" s="72">
        <f t="shared" si="397"/>
        <v>0.1707317073</v>
      </c>
      <c r="AZ402" s="111"/>
      <c r="BA402" s="111"/>
      <c r="BB402" s="111"/>
      <c r="BC402" s="137"/>
      <c r="BD402" s="137"/>
      <c r="BE402" s="111">
        <v>0.98</v>
      </c>
      <c r="BF402" s="138">
        <v>0.94</v>
      </c>
      <c r="BG402" s="111">
        <v>4.97</v>
      </c>
      <c r="BH402" s="111">
        <v>2.4</v>
      </c>
      <c r="BI402" s="138">
        <v>0.88</v>
      </c>
      <c r="BJ402" s="111">
        <v>2.93</v>
      </c>
      <c r="BK402" s="135">
        <f>(BL402*100)/(100+26)</f>
        <v>2.452380952</v>
      </c>
      <c r="BL402" s="111">
        <v>3.09</v>
      </c>
      <c r="BM402" s="138">
        <v>0.26</v>
      </c>
      <c r="BN402" s="64">
        <f t="shared" si="401"/>
        <v>123.6</v>
      </c>
      <c r="BO402" s="139"/>
      <c r="BP402" s="137"/>
      <c r="BQ402" s="137"/>
      <c r="BR402" s="137"/>
      <c r="BS402" s="111" t="s">
        <v>760</v>
      </c>
      <c r="BT402" s="111">
        <v>1.0</v>
      </c>
      <c r="BU402" s="111">
        <v>2.0</v>
      </c>
      <c r="BV402" s="64" t="s">
        <v>253</v>
      </c>
      <c r="BW402" s="140"/>
      <c r="BX402" s="111"/>
      <c r="BY402" s="64" t="s">
        <v>269</v>
      </c>
      <c r="BZ402" s="111" t="s">
        <v>3239</v>
      </c>
      <c r="CA402" s="111" t="s">
        <v>3240</v>
      </c>
      <c r="CB402" s="111" t="s">
        <v>271</v>
      </c>
      <c r="CC402" s="111" t="s">
        <v>255</v>
      </c>
    </row>
    <row r="403" ht="15.75" customHeight="1">
      <c r="A403" s="111">
        <v>2024.0</v>
      </c>
      <c r="B403" s="111" t="s">
        <v>911</v>
      </c>
      <c r="C403" s="111" t="s">
        <v>958</v>
      </c>
      <c r="D403" s="70" t="s">
        <v>913</v>
      </c>
      <c r="E403" s="111" t="s">
        <v>959</v>
      </c>
      <c r="F403" s="111" t="s">
        <v>259</v>
      </c>
      <c r="G403" s="111" t="s">
        <v>1156</v>
      </c>
      <c r="H403" s="111" t="s">
        <v>1157</v>
      </c>
      <c r="I403" s="111" t="s">
        <v>1157</v>
      </c>
      <c r="J403" s="111" t="s">
        <v>3241</v>
      </c>
      <c r="K403" s="111" t="s">
        <v>246</v>
      </c>
      <c r="L403" s="111"/>
      <c r="M403" s="111" t="s">
        <v>3242</v>
      </c>
      <c r="N403" s="111" t="s">
        <v>3052</v>
      </c>
      <c r="O403" s="111" t="s">
        <v>425</v>
      </c>
      <c r="P403" s="111">
        <v>27.0</v>
      </c>
      <c r="Q403" s="111"/>
      <c r="R403" s="111"/>
      <c r="S403" s="111" t="s">
        <v>3243</v>
      </c>
      <c r="T403" s="142" t="s">
        <v>3244</v>
      </c>
      <c r="U403" s="141" t="s">
        <v>174</v>
      </c>
      <c r="V403" s="142" t="s">
        <v>3245</v>
      </c>
      <c r="W403" s="141" t="s">
        <v>174</v>
      </c>
      <c r="X403" s="111">
        <v>71.0</v>
      </c>
      <c r="Y403" s="111">
        <v>73.0</v>
      </c>
      <c r="Z403" s="79">
        <f t="shared" si="382"/>
        <v>2</v>
      </c>
      <c r="AA403" s="72">
        <f t="shared" si="383"/>
        <v>0.02816901408</v>
      </c>
      <c r="AB403" s="111">
        <v>94.0</v>
      </c>
      <c r="AC403" s="111">
        <v>99.0</v>
      </c>
      <c r="AD403" s="79">
        <f t="shared" si="384"/>
        <v>5</v>
      </c>
      <c r="AE403" s="72">
        <f t="shared" si="385"/>
        <v>0.05319148936</v>
      </c>
      <c r="AF403" s="111">
        <v>100.0</v>
      </c>
      <c r="AG403" s="111">
        <v>100.0</v>
      </c>
      <c r="AH403" s="79">
        <f t="shared" si="386"/>
        <v>0</v>
      </c>
      <c r="AI403" s="72">
        <f t="shared" si="387"/>
        <v>0</v>
      </c>
      <c r="AJ403" s="111">
        <v>48.0</v>
      </c>
      <c r="AK403" s="111">
        <v>56.0</v>
      </c>
      <c r="AL403" s="79">
        <f t="shared" si="388"/>
        <v>8</v>
      </c>
      <c r="AM403" s="72">
        <f t="shared" si="389"/>
        <v>0.1666666667</v>
      </c>
      <c r="AN403" s="111">
        <v>96.0</v>
      </c>
      <c r="AO403" s="111">
        <v>96.0</v>
      </c>
      <c r="AP403" s="79">
        <f t="shared" si="399"/>
        <v>0</v>
      </c>
      <c r="AQ403" s="72">
        <f t="shared" si="400"/>
        <v>0</v>
      </c>
      <c r="AR403" s="111">
        <v>94.0</v>
      </c>
      <c r="AS403" s="111">
        <v>96.0</v>
      </c>
      <c r="AT403" s="79">
        <f t="shared" si="392"/>
        <v>2</v>
      </c>
      <c r="AU403" s="72">
        <f t="shared" si="393"/>
        <v>0.02127659574</v>
      </c>
      <c r="AV403" s="111">
        <v>94.0</v>
      </c>
      <c r="AW403" s="111">
        <v>96.0</v>
      </c>
      <c r="AX403" s="79">
        <f t="shared" si="396"/>
        <v>2</v>
      </c>
      <c r="AY403" s="72">
        <f t="shared" si="397"/>
        <v>0.02127659574</v>
      </c>
      <c r="AZ403" s="111"/>
      <c r="BA403" s="111"/>
      <c r="BB403" s="111"/>
      <c r="BC403" s="137"/>
      <c r="BD403" s="137"/>
      <c r="BE403" s="111">
        <v>0.9</v>
      </c>
      <c r="BF403" s="138">
        <v>0.95</v>
      </c>
      <c r="BG403" s="111">
        <v>5.2</v>
      </c>
      <c r="BH403" s="111">
        <v>1.9</v>
      </c>
      <c r="BI403" s="138">
        <v>0.89</v>
      </c>
      <c r="BJ403" s="111">
        <v>3.13</v>
      </c>
      <c r="BK403" s="135">
        <f>(BL403*100)/(100+13)</f>
        <v>2.495575221</v>
      </c>
      <c r="BL403" s="111">
        <v>2.82</v>
      </c>
      <c r="BM403" s="138">
        <v>0.13</v>
      </c>
      <c r="BN403" s="64">
        <f t="shared" si="401"/>
        <v>76.14</v>
      </c>
      <c r="BO403" s="139"/>
      <c r="BP403" s="137"/>
      <c r="BQ403" s="137"/>
      <c r="BR403" s="137"/>
      <c r="BS403" s="111" t="s">
        <v>252</v>
      </c>
      <c r="BT403" s="111">
        <v>3.0</v>
      </c>
      <c r="BU403" s="111">
        <v>3.0</v>
      </c>
      <c r="BV403" s="66" t="s">
        <v>3233</v>
      </c>
      <c r="BW403" s="140"/>
      <c r="BX403" s="111"/>
      <c r="BY403" s="64" t="s">
        <v>269</v>
      </c>
      <c r="BZ403" s="111" t="s">
        <v>2131</v>
      </c>
      <c r="CA403" s="111" t="s">
        <v>2132</v>
      </c>
      <c r="CB403" s="111" t="s">
        <v>271</v>
      </c>
      <c r="CC403" s="111" t="s">
        <v>255</v>
      </c>
    </row>
    <row r="404" ht="15.75" customHeight="1">
      <c r="A404" s="111">
        <v>2024.0</v>
      </c>
      <c r="B404" s="111" t="s">
        <v>911</v>
      </c>
      <c r="C404" s="111" t="s">
        <v>930</v>
      </c>
      <c r="D404" s="111" t="s">
        <v>258</v>
      </c>
      <c r="E404" s="111" t="s">
        <v>931</v>
      </c>
      <c r="F404" s="111" t="s">
        <v>259</v>
      </c>
      <c r="G404" s="111" t="s">
        <v>2710</v>
      </c>
      <c r="H404" s="111" t="s">
        <v>2711</v>
      </c>
      <c r="I404" s="111" t="s">
        <v>2711</v>
      </c>
      <c r="J404" s="111" t="s">
        <v>3246</v>
      </c>
      <c r="K404" s="111" t="s">
        <v>246</v>
      </c>
      <c r="L404" s="111"/>
      <c r="M404" s="111" t="s">
        <v>3247</v>
      </c>
      <c r="N404" s="111" t="s">
        <v>3052</v>
      </c>
      <c r="O404" s="111" t="s">
        <v>425</v>
      </c>
      <c r="P404" s="111">
        <v>62.0</v>
      </c>
      <c r="Q404" s="111"/>
      <c r="R404" s="111"/>
      <c r="S404" s="111" t="s">
        <v>3248</v>
      </c>
      <c r="T404" s="142" t="s">
        <v>3249</v>
      </c>
      <c r="U404" s="141" t="s">
        <v>174</v>
      </c>
      <c r="V404" s="142" t="s">
        <v>3250</v>
      </c>
      <c r="W404" s="141" t="s">
        <v>174</v>
      </c>
      <c r="X404" s="111">
        <v>33.0</v>
      </c>
      <c r="Y404" s="111">
        <v>46.0</v>
      </c>
      <c r="Z404" s="79">
        <f t="shared" si="382"/>
        <v>13</v>
      </c>
      <c r="AA404" s="72">
        <f t="shared" si="383"/>
        <v>0.3939393939</v>
      </c>
      <c r="AB404" s="111">
        <v>70.0</v>
      </c>
      <c r="AC404" s="111">
        <v>97.0</v>
      </c>
      <c r="AD404" s="79">
        <f t="shared" si="384"/>
        <v>27</v>
      </c>
      <c r="AE404" s="72">
        <f t="shared" si="385"/>
        <v>0.3857142857</v>
      </c>
      <c r="AF404" s="111">
        <v>97.0</v>
      </c>
      <c r="AG404" s="111">
        <v>99.0</v>
      </c>
      <c r="AH404" s="79">
        <f t="shared" si="386"/>
        <v>2</v>
      </c>
      <c r="AI404" s="72">
        <f t="shared" si="387"/>
        <v>0.0206185567</v>
      </c>
      <c r="AJ404" s="111">
        <v>41.0</v>
      </c>
      <c r="AK404" s="111">
        <v>57.0</v>
      </c>
      <c r="AL404" s="79">
        <f t="shared" si="388"/>
        <v>16</v>
      </c>
      <c r="AM404" s="72">
        <f t="shared" si="389"/>
        <v>0.3902439024</v>
      </c>
      <c r="AN404" s="111">
        <v>89.0</v>
      </c>
      <c r="AO404" s="111">
        <v>96.0</v>
      </c>
      <c r="AP404" s="79">
        <f t="shared" si="399"/>
        <v>7</v>
      </c>
      <c r="AQ404" s="72">
        <f t="shared" si="400"/>
        <v>0.07865168539</v>
      </c>
      <c r="AR404" s="111">
        <v>91.0</v>
      </c>
      <c r="AS404" s="111">
        <v>97.0</v>
      </c>
      <c r="AT404" s="79">
        <f t="shared" si="392"/>
        <v>6</v>
      </c>
      <c r="AU404" s="72">
        <f t="shared" si="393"/>
        <v>0.06593406593</v>
      </c>
      <c r="AV404" s="111">
        <v>90.0</v>
      </c>
      <c r="AW404" s="111">
        <v>99.0</v>
      </c>
      <c r="AX404" s="79">
        <f t="shared" si="396"/>
        <v>9</v>
      </c>
      <c r="AY404" s="72">
        <f t="shared" si="397"/>
        <v>0.1</v>
      </c>
      <c r="AZ404" s="111"/>
      <c r="BA404" s="111"/>
      <c r="BB404" s="111"/>
      <c r="BC404" s="137"/>
      <c r="BD404" s="137"/>
      <c r="BE404" s="111">
        <v>1.02</v>
      </c>
      <c r="BF404" s="138">
        <v>0.93</v>
      </c>
      <c r="BG404" s="111">
        <v>5.22</v>
      </c>
      <c r="BH404" s="111">
        <v>1.94</v>
      </c>
      <c r="BI404" s="138">
        <v>0.86</v>
      </c>
      <c r="BJ404" s="111">
        <v>3.3</v>
      </c>
      <c r="BK404" s="135">
        <f>(BL404*100)/(100+28)</f>
        <v>2.28125</v>
      </c>
      <c r="BL404" s="111">
        <v>2.92</v>
      </c>
      <c r="BM404" s="138">
        <v>0.28</v>
      </c>
      <c r="BN404" s="64">
        <f t="shared" si="401"/>
        <v>181.04</v>
      </c>
      <c r="BO404" s="139"/>
      <c r="BP404" s="137"/>
      <c r="BQ404" s="137"/>
      <c r="BR404" s="137"/>
      <c r="BS404" s="111" t="s">
        <v>281</v>
      </c>
      <c r="BT404" s="111">
        <v>2.0</v>
      </c>
      <c r="BU404" s="111">
        <v>2.0</v>
      </c>
      <c r="BV404" s="66" t="s">
        <v>253</v>
      </c>
      <c r="BW404" s="140"/>
      <c r="BX404" s="111"/>
      <c r="BY404" s="64" t="s">
        <v>269</v>
      </c>
      <c r="BZ404" s="111" t="s">
        <v>3251</v>
      </c>
      <c r="CA404" s="111" t="s">
        <v>3252</v>
      </c>
      <c r="CB404" s="111" t="s">
        <v>271</v>
      </c>
      <c r="CC404" s="111" t="s">
        <v>255</v>
      </c>
    </row>
    <row r="405" ht="15.75" customHeight="1">
      <c r="A405" s="111">
        <v>2024.0</v>
      </c>
      <c r="B405" s="111" t="s">
        <v>911</v>
      </c>
      <c r="C405" s="111" t="s">
        <v>2556</v>
      </c>
      <c r="D405" s="111" t="s">
        <v>258</v>
      </c>
      <c r="E405" s="111" t="s">
        <v>3049</v>
      </c>
      <c r="F405" s="111" t="s">
        <v>259</v>
      </c>
      <c r="G405" s="111" t="s">
        <v>3253</v>
      </c>
      <c r="H405" s="111" t="s">
        <v>3254</v>
      </c>
      <c r="I405" s="111" t="s">
        <v>3253</v>
      </c>
      <c r="J405" s="111" t="s">
        <v>3255</v>
      </c>
      <c r="K405" s="111" t="s">
        <v>246</v>
      </c>
      <c r="L405" s="111"/>
      <c r="M405" s="111" t="s">
        <v>3256</v>
      </c>
      <c r="N405" s="111" t="s">
        <v>3052</v>
      </c>
      <c r="O405" s="111" t="s">
        <v>425</v>
      </c>
      <c r="P405" s="111">
        <v>48.0</v>
      </c>
      <c r="Q405" s="111"/>
      <c r="R405" s="111"/>
      <c r="S405" s="111" t="s">
        <v>3248</v>
      </c>
      <c r="T405" s="142" t="s">
        <v>3257</v>
      </c>
      <c r="U405" s="141" t="s">
        <v>174</v>
      </c>
      <c r="V405" s="142" t="s">
        <v>3258</v>
      </c>
      <c r="W405" s="141" t="s">
        <v>174</v>
      </c>
      <c r="X405" s="111">
        <v>21.0</v>
      </c>
      <c r="Y405" s="111">
        <v>40.0</v>
      </c>
      <c r="Z405" s="79">
        <f t="shared" si="382"/>
        <v>19</v>
      </c>
      <c r="AA405" s="72">
        <f t="shared" si="383"/>
        <v>0.9047619048</v>
      </c>
      <c r="AB405" s="111">
        <v>58.0</v>
      </c>
      <c r="AC405" s="111">
        <v>84.0</v>
      </c>
      <c r="AD405" s="79">
        <f t="shared" si="384"/>
        <v>26</v>
      </c>
      <c r="AE405" s="72">
        <f t="shared" si="385"/>
        <v>0.4482758621</v>
      </c>
      <c r="AF405" s="111">
        <v>90.0</v>
      </c>
      <c r="AG405" s="111">
        <v>98.0</v>
      </c>
      <c r="AH405" s="79">
        <f t="shared" si="386"/>
        <v>8</v>
      </c>
      <c r="AI405" s="72">
        <f t="shared" si="387"/>
        <v>0.08888888889</v>
      </c>
      <c r="AJ405" s="111">
        <v>32.0</v>
      </c>
      <c r="AK405" s="111">
        <v>46.0</v>
      </c>
      <c r="AL405" s="79">
        <f t="shared" si="388"/>
        <v>14</v>
      </c>
      <c r="AM405" s="72">
        <f t="shared" si="389"/>
        <v>0.4375</v>
      </c>
      <c r="AN405" s="111">
        <v>65.0</v>
      </c>
      <c r="AO405" s="111">
        <v>89.0</v>
      </c>
      <c r="AP405" s="79">
        <f t="shared" si="399"/>
        <v>24</v>
      </c>
      <c r="AQ405" s="72">
        <f t="shared" si="400"/>
        <v>0.3692307692</v>
      </c>
      <c r="AR405" s="111">
        <v>72.0</v>
      </c>
      <c r="AS405" s="111">
        <v>89.0</v>
      </c>
      <c r="AT405" s="79">
        <f t="shared" si="392"/>
        <v>17</v>
      </c>
      <c r="AU405" s="72">
        <f t="shared" si="393"/>
        <v>0.2361111111</v>
      </c>
      <c r="AV405" s="111">
        <v>82.0</v>
      </c>
      <c r="AW405" s="111">
        <v>97.0</v>
      </c>
      <c r="AX405" s="79">
        <f t="shared" si="396"/>
        <v>15</v>
      </c>
      <c r="AY405" s="72">
        <f t="shared" si="397"/>
        <v>0.1829268293</v>
      </c>
      <c r="AZ405" s="111"/>
      <c r="BA405" s="111"/>
      <c r="BB405" s="111"/>
      <c r="BC405" s="137"/>
      <c r="BD405" s="137"/>
      <c r="BE405" s="111">
        <v>1.04</v>
      </c>
      <c r="BF405" s="138">
        <v>0.94</v>
      </c>
      <c r="BG405" s="111">
        <v>5.11</v>
      </c>
      <c r="BH405" s="111">
        <v>2.08</v>
      </c>
      <c r="BI405" s="138">
        <v>0.88</v>
      </c>
      <c r="BJ405" s="111">
        <v>3.02</v>
      </c>
      <c r="BK405" s="135">
        <f>(BL405*100)/(100+27)</f>
        <v>2.291338583</v>
      </c>
      <c r="BL405" s="111">
        <v>2.91</v>
      </c>
      <c r="BM405" s="138">
        <v>0.27</v>
      </c>
      <c r="BN405" s="64">
        <f t="shared" si="401"/>
        <v>139.68</v>
      </c>
      <c r="BO405" s="139"/>
      <c r="BP405" s="137"/>
      <c r="BQ405" s="137"/>
      <c r="BR405" s="137"/>
      <c r="BS405" s="111" t="s">
        <v>252</v>
      </c>
      <c r="BT405" s="111">
        <v>1.0</v>
      </c>
      <c r="BU405" s="111">
        <v>3.0</v>
      </c>
      <c r="BV405" s="66" t="s">
        <v>253</v>
      </c>
      <c r="BW405" s="140"/>
      <c r="BX405" s="111"/>
      <c r="BY405" s="64" t="s">
        <v>269</v>
      </c>
      <c r="BZ405" s="111" t="s">
        <v>3259</v>
      </c>
      <c r="CA405" s="111" t="s">
        <v>3260</v>
      </c>
      <c r="CB405" s="111" t="s">
        <v>271</v>
      </c>
      <c r="CC405" s="111" t="s">
        <v>255</v>
      </c>
    </row>
    <row r="406" ht="15.75" customHeight="1">
      <c r="A406" s="111">
        <v>2024.0</v>
      </c>
      <c r="B406" s="111" t="s">
        <v>911</v>
      </c>
      <c r="C406" s="111" t="s">
        <v>930</v>
      </c>
      <c r="D406" s="111" t="s">
        <v>258</v>
      </c>
      <c r="E406" s="111" t="s">
        <v>1809</v>
      </c>
      <c r="F406" s="111" t="s">
        <v>259</v>
      </c>
      <c r="G406" s="111" t="s">
        <v>1810</v>
      </c>
      <c r="H406" s="111" t="s">
        <v>1811</v>
      </c>
      <c r="I406" s="111" t="s">
        <v>1811</v>
      </c>
      <c r="J406" s="111" t="s">
        <v>3261</v>
      </c>
      <c r="K406" s="111" t="s">
        <v>246</v>
      </c>
      <c r="L406" s="111"/>
      <c r="M406" s="111" t="s">
        <v>3262</v>
      </c>
      <c r="N406" s="111" t="s">
        <v>3052</v>
      </c>
      <c r="O406" s="111" t="s">
        <v>425</v>
      </c>
      <c r="P406" s="111">
        <v>93.0</v>
      </c>
      <c r="Q406" s="111"/>
      <c r="R406" s="111"/>
      <c r="S406" s="111" t="s">
        <v>3248</v>
      </c>
      <c r="T406" s="142" t="s">
        <v>3263</v>
      </c>
      <c r="U406" s="141" t="s">
        <v>158</v>
      </c>
      <c r="V406" s="142" t="s">
        <v>3264</v>
      </c>
      <c r="W406" s="141" t="s">
        <v>174</v>
      </c>
      <c r="X406" s="111">
        <v>23.0</v>
      </c>
      <c r="Y406" s="111">
        <v>52.0</v>
      </c>
      <c r="Z406" s="79">
        <f t="shared" si="382"/>
        <v>29</v>
      </c>
      <c r="AA406" s="72">
        <f t="shared" si="383"/>
        <v>1.260869565</v>
      </c>
      <c r="AB406" s="111">
        <v>71.0</v>
      </c>
      <c r="AC406" s="111">
        <v>91.0</v>
      </c>
      <c r="AD406" s="79">
        <f t="shared" si="384"/>
        <v>20</v>
      </c>
      <c r="AE406" s="72">
        <f t="shared" si="385"/>
        <v>0.2816901408</v>
      </c>
      <c r="AF406" s="111">
        <v>94.0</v>
      </c>
      <c r="AG406" s="111">
        <v>100.0</v>
      </c>
      <c r="AH406" s="79">
        <f t="shared" si="386"/>
        <v>6</v>
      </c>
      <c r="AI406" s="72">
        <f t="shared" si="387"/>
        <v>0.06382978723</v>
      </c>
      <c r="AJ406" s="111">
        <v>38.0</v>
      </c>
      <c r="AK406" s="111">
        <v>41.0</v>
      </c>
      <c r="AL406" s="79">
        <f t="shared" si="388"/>
        <v>3</v>
      </c>
      <c r="AM406" s="72">
        <f t="shared" si="389"/>
        <v>0.07894736842</v>
      </c>
      <c r="AN406" s="111">
        <v>84.0</v>
      </c>
      <c r="AO406" s="111">
        <v>97.0</v>
      </c>
      <c r="AP406" s="79">
        <f t="shared" si="399"/>
        <v>13</v>
      </c>
      <c r="AQ406" s="72">
        <f t="shared" si="400"/>
        <v>0.1547619048</v>
      </c>
      <c r="AR406" s="111">
        <v>85.0</v>
      </c>
      <c r="AS406" s="111">
        <v>95.0</v>
      </c>
      <c r="AT406" s="79">
        <f t="shared" si="392"/>
        <v>10</v>
      </c>
      <c r="AU406" s="72">
        <f t="shared" si="393"/>
        <v>0.1176470588</v>
      </c>
      <c r="AV406" s="111">
        <v>88.0</v>
      </c>
      <c r="AW406" s="111">
        <v>100.0</v>
      </c>
      <c r="AX406" s="79">
        <f t="shared" si="396"/>
        <v>12</v>
      </c>
      <c r="AY406" s="72">
        <f t="shared" si="397"/>
        <v>0.1363636364</v>
      </c>
      <c r="AZ406" s="111"/>
      <c r="BA406" s="111"/>
      <c r="BB406" s="111"/>
      <c r="BC406" s="137"/>
      <c r="BD406" s="137"/>
      <c r="BE406" s="111">
        <v>0.5</v>
      </c>
      <c r="BF406" s="138">
        <v>0.94</v>
      </c>
      <c r="BG406" s="111">
        <v>5.18</v>
      </c>
      <c r="BH406" s="111">
        <v>2.64</v>
      </c>
      <c r="BI406" s="138">
        <v>0.87</v>
      </c>
      <c r="BJ406" s="111">
        <v>3.1</v>
      </c>
      <c r="BK406" s="135">
        <f>(BL406*100)/(100+29)</f>
        <v>2.139534884</v>
      </c>
      <c r="BL406" s="111">
        <v>2.76</v>
      </c>
      <c r="BM406" s="138">
        <v>0.29</v>
      </c>
      <c r="BN406" s="64">
        <f t="shared" si="401"/>
        <v>256.68</v>
      </c>
      <c r="BO406" s="139"/>
      <c r="BP406" s="137"/>
      <c r="BQ406" s="137"/>
      <c r="BR406" s="137"/>
      <c r="BS406" s="111" t="s">
        <v>268</v>
      </c>
      <c r="BT406" s="111">
        <v>1.0</v>
      </c>
      <c r="BU406" s="111">
        <v>4.0</v>
      </c>
      <c r="BV406" s="66" t="s">
        <v>253</v>
      </c>
      <c r="BW406" s="140"/>
      <c r="BX406" s="111"/>
      <c r="BY406" s="64" t="s">
        <v>269</v>
      </c>
      <c r="BZ406" s="111" t="s">
        <v>1817</v>
      </c>
      <c r="CA406" s="111" t="s">
        <v>1818</v>
      </c>
      <c r="CB406" s="111" t="s">
        <v>271</v>
      </c>
      <c r="CC406" s="111" t="s">
        <v>255</v>
      </c>
    </row>
    <row r="407" ht="15.75" customHeight="1">
      <c r="A407" s="111">
        <v>2024.0</v>
      </c>
      <c r="B407" s="111" t="s">
        <v>911</v>
      </c>
      <c r="C407" s="111" t="s">
        <v>1500</v>
      </c>
      <c r="D407" s="111"/>
      <c r="E407" s="111" t="s">
        <v>3265</v>
      </c>
      <c r="F407" s="111" t="s">
        <v>1097</v>
      </c>
      <c r="G407" s="111" t="s">
        <v>3266</v>
      </c>
      <c r="H407" s="111" t="s">
        <v>3267</v>
      </c>
      <c r="I407" s="111" t="s">
        <v>3267</v>
      </c>
      <c r="J407" s="111" t="s">
        <v>3268</v>
      </c>
      <c r="K407" s="111" t="s">
        <v>246</v>
      </c>
      <c r="L407" s="111"/>
      <c r="M407" s="111" t="s">
        <v>3269</v>
      </c>
      <c r="N407" s="111" t="s">
        <v>3270</v>
      </c>
      <c r="O407" s="111" t="s">
        <v>3271</v>
      </c>
      <c r="P407" s="111">
        <v>78.0</v>
      </c>
      <c r="Q407" s="111" t="s">
        <v>3272</v>
      </c>
      <c r="R407" s="114">
        <v>296.55</v>
      </c>
      <c r="S407" s="111" t="s">
        <v>3273</v>
      </c>
      <c r="T407" s="111"/>
      <c r="U407" s="141"/>
      <c r="V407" s="142" t="s">
        <v>3274</v>
      </c>
      <c r="W407" s="141" t="s">
        <v>174</v>
      </c>
      <c r="X407" s="111">
        <v>42.0</v>
      </c>
      <c r="Y407" s="111">
        <v>56.0</v>
      </c>
      <c r="Z407" s="79">
        <f t="shared" si="382"/>
        <v>14</v>
      </c>
      <c r="AA407" s="72">
        <f t="shared" si="383"/>
        <v>0.3333333333</v>
      </c>
      <c r="AB407" s="111">
        <v>62.0</v>
      </c>
      <c r="AC407" s="111">
        <v>92.0</v>
      </c>
      <c r="AD407" s="79">
        <f t="shared" si="384"/>
        <v>30</v>
      </c>
      <c r="AE407" s="72">
        <f t="shared" si="385"/>
        <v>0.4838709677</v>
      </c>
      <c r="AF407" s="111">
        <v>99.0</v>
      </c>
      <c r="AG407" s="111">
        <v>99.0</v>
      </c>
      <c r="AH407" s="79">
        <f t="shared" si="386"/>
        <v>0</v>
      </c>
      <c r="AI407" s="72">
        <f t="shared" si="387"/>
        <v>0</v>
      </c>
      <c r="AJ407" s="111">
        <v>59.0</v>
      </c>
      <c r="AK407" s="111">
        <v>62.0</v>
      </c>
      <c r="AL407" s="79">
        <f t="shared" si="388"/>
        <v>3</v>
      </c>
      <c r="AM407" s="72">
        <f t="shared" si="389"/>
        <v>0.05084745763</v>
      </c>
      <c r="AN407" s="111">
        <v>96.0</v>
      </c>
      <c r="AO407" s="111">
        <v>95.0</v>
      </c>
      <c r="AP407" s="79">
        <f t="shared" si="399"/>
        <v>-1</v>
      </c>
      <c r="AQ407" s="72">
        <f t="shared" si="400"/>
        <v>-0.01041666667</v>
      </c>
      <c r="AR407" s="111">
        <v>97.0</v>
      </c>
      <c r="AS407" s="111">
        <v>97.0</v>
      </c>
      <c r="AT407" s="79">
        <f t="shared" si="392"/>
        <v>0</v>
      </c>
      <c r="AU407" s="72">
        <f t="shared" si="393"/>
        <v>0</v>
      </c>
      <c r="AV407" s="111">
        <v>98.0</v>
      </c>
      <c r="AW407" s="111">
        <v>96.0</v>
      </c>
      <c r="AX407" s="79">
        <f t="shared" si="396"/>
        <v>-2</v>
      </c>
      <c r="AY407" s="72">
        <f t="shared" si="397"/>
        <v>-0.02040816327</v>
      </c>
      <c r="AZ407" s="111"/>
      <c r="BA407" s="111"/>
      <c r="BB407" s="111"/>
      <c r="BC407" s="137"/>
      <c r="BD407" s="137"/>
      <c r="BE407" s="111">
        <v>0.79</v>
      </c>
      <c r="BF407" s="138">
        <v>0.94</v>
      </c>
      <c r="BG407" s="111">
        <v>4.97</v>
      </c>
      <c r="BH407" s="111">
        <v>1.87</v>
      </c>
      <c r="BI407" s="138">
        <v>0.88</v>
      </c>
      <c r="BJ407" s="111">
        <v>3.13</v>
      </c>
      <c r="BK407" s="135">
        <f>(BL407*100)/(100+21)</f>
        <v>2</v>
      </c>
      <c r="BL407" s="111">
        <v>2.42</v>
      </c>
      <c r="BM407" s="138">
        <v>0.21</v>
      </c>
      <c r="BN407" s="64">
        <f t="shared" si="401"/>
        <v>188.76</v>
      </c>
      <c r="BO407" s="139"/>
      <c r="BP407" s="137"/>
      <c r="BQ407" s="137"/>
      <c r="BR407" s="137"/>
      <c r="BS407" s="111" t="s">
        <v>268</v>
      </c>
      <c r="BT407" s="111">
        <v>1.0</v>
      </c>
      <c r="BU407" s="111">
        <v>2.0</v>
      </c>
      <c r="BV407" s="66" t="s">
        <v>3275</v>
      </c>
      <c r="BW407" s="140"/>
      <c r="BX407" s="111"/>
      <c r="BY407" s="64" t="s">
        <v>2183</v>
      </c>
      <c r="BZ407" s="111" t="s">
        <v>3276</v>
      </c>
      <c r="CA407" s="111" t="s">
        <v>3277</v>
      </c>
      <c r="CB407" s="111" t="s">
        <v>271</v>
      </c>
      <c r="CC407" s="111" t="s">
        <v>255</v>
      </c>
    </row>
    <row r="408" ht="15.75" customHeight="1">
      <c r="A408" s="111">
        <v>2024.0</v>
      </c>
      <c r="B408" s="111" t="s">
        <v>715</v>
      </c>
      <c r="C408" s="111" t="s">
        <v>1213</v>
      </c>
      <c r="D408" s="111" t="s">
        <v>1452</v>
      </c>
      <c r="E408" s="111" t="s">
        <v>1214</v>
      </c>
      <c r="F408" s="111" t="s">
        <v>259</v>
      </c>
      <c r="G408" s="111" t="s">
        <v>3278</v>
      </c>
      <c r="H408" s="111" t="s">
        <v>3279</v>
      </c>
      <c r="I408" s="111" t="s">
        <v>3279</v>
      </c>
      <c r="J408" s="111" t="s">
        <v>3280</v>
      </c>
      <c r="K408" s="111" t="s">
        <v>246</v>
      </c>
      <c r="L408" s="111"/>
      <c r="M408" s="111" t="s">
        <v>3281</v>
      </c>
      <c r="N408" s="111" t="s">
        <v>3059</v>
      </c>
      <c r="O408" s="111" t="s">
        <v>3282</v>
      </c>
      <c r="P408" s="111">
        <v>17.0</v>
      </c>
      <c r="Q408" s="111" t="s">
        <v>3272</v>
      </c>
      <c r="R408" s="114">
        <v>65.59</v>
      </c>
      <c r="S408" s="111" t="s">
        <v>2371</v>
      </c>
      <c r="T408" s="111"/>
      <c r="U408" s="141"/>
      <c r="V408" s="142" t="s">
        <v>3283</v>
      </c>
      <c r="W408" s="141" t="s">
        <v>174</v>
      </c>
      <c r="X408" s="111">
        <v>44.0</v>
      </c>
      <c r="Y408" s="111">
        <v>45.0</v>
      </c>
      <c r="Z408" s="79">
        <f t="shared" si="382"/>
        <v>1</v>
      </c>
      <c r="AA408" s="72">
        <f t="shared" si="383"/>
        <v>0.02272727273</v>
      </c>
      <c r="AB408" s="111">
        <v>85.0</v>
      </c>
      <c r="AC408" s="111">
        <v>87.0</v>
      </c>
      <c r="AD408" s="79">
        <f t="shared" si="384"/>
        <v>2</v>
      </c>
      <c r="AE408" s="72">
        <f t="shared" si="385"/>
        <v>0.02352941176</v>
      </c>
      <c r="AF408" s="111">
        <v>95.0</v>
      </c>
      <c r="AG408" s="111">
        <v>97.0</v>
      </c>
      <c r="AH408" s="79">
        <f t="shared" si="386"/>
        <v>2</v>
      </c>
      <c r="AI408" s="72">
        <f t="shared" si="387"/>
        <v>0.02105263158</v>
      </c>
      <c r="AJ408" s="111">
        <v>1.0</v>
      </c>
      <c r="AK408" s="111">
        <v>13.0</v>
      </c>
      <c r="AL408" s="79">
        <f t="shared" si="388"/>
        <v>12</v>
      </c>
      <c r="AM408" s="72">
        <f t="shared" si="389"/>
        <v>12</v>
      </c>
      <c r="AN408" s="111">
        <v>76.0</v>
      </c>
      <c r="AO408" s="111">
        <v>88.0</v>
      </c>
      <c r="AP408" s="79">
        <f t="shared" si="399"/>
        <v>12</v>
      </c>
      <c r="AQ408" s="72">
        <f t="shared" si="400"/>
        <v>0.1578947368</v>
      </c>
      <c r="AR408" s="111">
        <v>84.0</v>
      </c>
      <c r="AS408" s="111">
        <v>89.0</v>
      </c>
      <c r="AT408" s="79">
        <f t="shared" si="392"/>
        <v>5</v>
      </c>
      <c r="AU408" s="72">
        <f t="shared" si="393"/>
        <v>0.05952380952</v>
      </c>
      <c r="AV408" s="111">
        <v>76.0</v>
      </c>
      <c r="AW408" s="111">
        <v>85.0</v>
      </c>
      <c r="AX408" s="79">
        <f t="shared" si="396"/>
        <v>9</v>
      </c>
      <c r="AY408" s="72">
        <f t="shared" si="397"/>
        <v>0.1184210526</v>
      </c>
      <c r="AZ408" s="111"/>
      <c r="BA408" s="111"/>
      <c r="BB408" s="111"/>
      <c r="BC408" s="137"/>
      <c r="BD408" s="137"/>
      <c r="BE408" s="111"/>
      <c r="BF408" s="138"/>
      <c r="BG408" s="111"/>
      <c r="BH408" s="111"/>
      <c r="BI408" s="138"/>
      <c r="BJ408" s="111"/>
      <c r="BK408" s="135">
        <f>(BL408*100)/(100+18)</f>
        <v>3.305084746</v>
      </c>
      <c r="BL408" s="111">
        <v>3.9</v>
      </c>
      <c r="BM408" s="138">
        <v>0.18</v>
      </c>
      <c r="BN408" s="64">
        <f t="shared" si="401"/>
        <v>66.3</v>
      </c>
      <c r="BO408" s="139"/>
      <c r="BP408" s="137"/>
      <c r="BQ408" s="137"/>
      <c r="BR408" s="137"/>
      <c r="BS408" s="111" t="s">
        <v>281</v>
      </c>
      <c r="BT408" s="111"/>
      <c r="BU408" s="111"/>
      <c r="BV408" s="66" t="s">
        <v>3284</v>
      </c>
      <c r="BW408" s="140"/>
      <c r="BX408" s="111"/>
      <c r="BY408" s="111" t="s">
        <v>2183</v>
      </c>
      <c r="BZ408" s="111" t="s">
        <v>429</v>
      </c>
      <c r="CA408" s="111" t="s">
        <v>430</v>
      </c>
      <c r="CB408" s="111" t="s">
        <v>3285</v>
      </c>
      <c r="CC408" s="111" t="s">
        <v>255</v>
      </c>
    </row>
    <row r="409" ht="15.75" customHeight="1">
      <c r="A409" s="111">
        <v>2024.0</v>
      </c>
      <c r="B409" s="111" t="s">
        <v>911</v>
      </c>
      <c r="C409" s="111" t="s">
        <v>968</v>
      </c>
      <c r="D409" s="111" t="s">
        <v>913</v>
      </c>
      <c r="E409" s="111" t="s">
        <v>3286</v>
      </c>
      <c r="F409" s="111" t="s">
        <v>259</v>
      </c>
      <c r="G409" s="111" t="s">
        <v>3287</v>
      </c>
      <c r="H409" s="111" t="s">
        <v>3288</v>
      </c>
      <c r="I409" s="111" t="s">
        <v>3288</v>
      </c>
      <c r="J409" s="111" t="s">
        <v>3289</v>
      </c>
      <c r="K409" s="111" t="s">
        <v>246</v>
      </c>
      <c r="L409" s="111"/>
      <c r="M409" s="111" t="s">
        <v>3290</v>
      </c>
      <c r="N409" s="111" t="s">
        <v>3291</v>
      </c>
      <c r="O409" s="111" t="s">
        <v>425</v>
      </c>
      <c r="P409" s="111">
        <v>32.0</v>
      </c>
      <c r="Q409" s="111"/>
      <c r="R409" s="114">
        <v>115.27</v>
      </c>
      <c r="S409" s="111" t="s">
        <v>3292</v>
      </c>
      <c r="T409" s="111"/>
      <c r="U409" s="141"/>
      <c r="V409" s="142" t="s">
        <v>3293</v>
      </c>
      <c r="W409" s="141" t="s">
        <v>174</v>
      </c>
      <c r="X409" s="111">
        <v>18.0</v>
      </c>
      <c r="Y409" s="111">
        <v>36.0</v>
      </c>
      <c r="Z409" s="79">
        <f t="shared" si="382"/>
        <v>18</v>
      </c>
      <c r="AA409" s="72">
        <f t="shared" si="383"/>
        <v>1</v>
      </c>
      <c r="AB409" s="111">
        <v>35.0</v>
      </c>
      <c r="AC409" s="111">
        <v>88.0</v>
      </c>
      <c r="AD409" s="79">
        <f t="shared" si="384"/>
        <v>53</v>
      </c>
      <c r="AE409" s="72">
        <f t="shared" si="385"/>
        <v>1.514285714</v>
      </c>
      <c r="AF409" s="111">
        <v>90.0</v>
      </c>
      <c r="AG409" s="111">
        <v>92.0</v>
      </c>
      <c r="AH409" s="79">
        <f t="shared" si="386"/>
        <v>2</v>
      </c>
      <c r="AI409" s="72">
        <f t="shared" si="387"/>
        <v>0.02222222222</v>
      </c>
      <c r="AJ409" s="111">
        <v>62.0</v>
      </c>
      <c r="AK409" s="111">
        <v>67.0</v>
      </c>
      <c r="AL409" s="79">
        <f t="shared" si="388"/>
        <v>5</v>
      </c>
      <c r="AM409" s="72">
        <f t="shared" si="389"/>
        <v>0.08064516129</v>
      </c>
      <c r="AN409" s="111">
        <v>90.0</v>
      </c>
      <c r="AO409" s="111">
        <v>90.0</v>
      </c>
      <c r="AP409" s="79">
        <f t="shared" si="399"/>
        <v>0</v>
      </c>
      <c r="AQ409" s="72">
        <f t="shared" si="400"/>
        <v>0</v>
      </c>
      <c r="AR409" s="111">
        <v>89.0</v>
      </c>
      <c r="AS409" s="111">
        <v>89.0</v>
      </c>
      <c r="AT409" s="79">
        <f t="shared" si="392"/>
        <v>0</v>
      </c>
      <c r="AU409" s="72">
        <f t="shared" si="393"/>
        <v>0</v>
      </c>
      <c r="AV409" s="111">
        <v>89.0</v>
      </c>
      <c r="AW409" s="111">
        <v>91.0</v>
      </c>
      <c r="AX409" s="79">
        <f t="shared" si="396"/>
        <v>2</v>
      </c>
      <c r="AY409" s="72">
        <f t="shared" si="397"/>
        <v>0.02247191011</v>
      </c>
      <c r="AZ409" s="111"/>
      <c r="BA409" s="111"/>
      <c r="BB409" s="111"/>
      <c r="BC409" s="137"/>
      <c r="BD409" s="137"/>
      <c r="BE409" s="111">
        <v>0.66</v>
      </c>
      <c r="BF409" s="138">
        <v>0.95</v>
      </c>
      <c r="BG409" s="111">
        <v>5.42</v>
      </c>
      <c r="BH409" s="111">
        <v>2.26</v>
      </c>
      <c r="BI409" s="138">
        <v>0.88</v>
      </c>
      <c r="BJ409" s="111">
        <v>3.26</v>
      </c>
      <c r="BK409" s="135">
        <f>(BL409*100)/(100+40)</f>
        <v>1.285714286</v>
      </c>
      <c r="BL409" s="111">
        <v>1.8</v>
      </c>
      <c r="BM409" s="138">
        <v>0.4</v>
      </c>
      <c r="BN409" s="64">
        <f t="shared" si="401"/>
        <v>57.6</v>
      </c>
      <c r="BO409" s="139"/>
      <c r="BP409" s="137"/>
      <c r="BQ409" s="137"/>
      <c r="BR409" s="137"/>
      <c r="BS409" s="111" t="s">
        <v>281</v>
      </c>
      <c r="BT409" s="111">
        <v>1.0</v>
      </c>
      <c r="BU409" s="111">
        <v>2.0</v>
      </c>
      <c r="BV409" s="66" t="s">
        <v>253</v>
      </c>
      <c r="BW409" s="140"/>
      <c r="BX409" s="111"/>
      <c r="BY409" s="111" t="s">
        <v>428</v>
      </c>
      <c r="BZ409" s="111" t="s">
        <v>429</v>
      </c>
      <c r="CA409" s="111" t="s">
        <v>430</v>
      </c>
      <c r="CB409" s="111" t="s">
        <v>271</v>
      </c>
      <c r="CC409" s="111" t="s">
        <v>255</v>
      </c>
    </row>
    <row r="410" ht="15.75" customHeight="1">
      <c r="A410" s="111">
        <v>2024.0</v>
      </c>
      <c r="B410" s="111" t="s">
        <v>911</v>
      </c>
      <c r="C410" s="111" t="s">
        <v>930</v>
      </c>
      <c r="D410" s="111" t="s">
        <v>913</v>
      </c>
      <c r="E410" s="111" t="s">
        <v>1809</v>
      </c>
      <c r="F410" s="111" t="s">
        <v>259</v>
      </c>
      <c r="G410" s="111" t="s">
        <v>993</v>
      </c>
      <c r="H410" s="111" t="s">
        <v>3294</v>
      </c>
      <c r="I410" s="111" t="s">
        <v>3295</v>
      </c>
      <c r="J410" s="111" t="s">
        <v>3296</v>
      </c>
      <c r="K410" s="111" t="s">
        <v>246</v>
      </c>
      <c r="L410" s="111"/>
      <c r="M410" s="111" t="s">
        <v>3297</v>
      </c>
      <c r="N410" s="111" t="s">
        <v>3052</v>
      </c>
      <c r="O410" s="111" t="s">
        <v>2627</v>
      </c>
      <c r="P410" s="111">
        <v>62.0</v>
      </c>
      <c r="Q410" s="111"/>
      <c r="R410" s="114">
        <v>242.75</v>
      </c>
      <c r="S410" s="111" t="s">
        <v>3298</v>
      </c>
      <c r="T410" s="142" t="s">
        <v>3299</v>
      </c>
      <c r="U410" s="141" t="s">
        <v>158</v>
      </c>
      <c r="V410" s="142" t="s">
        <v>3300</v>
      </c>
      <c r="W410" s="141" t="s">
        <v>174</v>
      </c>
      <c r="X410" s="111">
        <v>12.0</v>
      </c>
      <c r="Y410" s="111">
        <v>14.0</v>
      </c>
      <c r="Z410" s="79">
        <f t="shared" si="382"/>
        <v>2</v>
      </c>
      <c r="AA410" s="72">
        <f t="shared" si="383"/>
        <v>0.1666666667</v>
      </c>
      <c r="AB410" s="111">
        <v>37.0</v>
      </c>
      <c r="AC410" s="111">
        <v>41.0</v>
      </c>
      <c r="AD410" s="79">
        <f t="shared" si="384"/>
        <v>4</v>
      </c>
      <c r="AE410" s="72">
        <f t="shared" si="385"/>
        <v>0.1081081081</v>
      </c>
      <c r="AF410" s="111">
        <v>88.0</v>
      </c>
      <c r="AG410" s="111">
        <v>90.0</v>
      </c>
      <c r="AH410" s="79">
        <f t="shared" si="386"/>
        <v>2</v>
      </c>
      <c r="AI410" s="72">
        <f t="shared" si="387"/>
        <v>0.02272727273</v>
      </c>
      <c r="AJ410" s="111">
        <v>44.0</v>
      </c>
      <c r="AK410" s="111">
        <v>52.0</v>
      </c>
      <c r="AL410" s="79">
        <f t="shared" si="388"/>
        <v>8</v>
      </c>
      <c r="AM410" s="72">
        <f t="shared" si="389"/>
        <v>0.1818181818</v>
      </c>
      <c r="AN410" s="111">
        <v>84.0</v>
      </c>
      <c r="AO410" s="111">
        <v>80.0</v>
      </c>
      <c r="AP410" s="79">
        <f t="shared" si="399"/>
        <v>-4</v>
      </c>
      <c r="AQ410" s="72">
        <f t="shared" si="400"/>
        <v>-0.04761904762</v>
      </c>
      <c r="AR410" s="111">
        <v>85.0</v>
      </c>
      <c r="AS410" s="111">
        <v>83.0</v>
      </c>
      <c r="AT410" s="79">
        <f t="shared" si="392"/>
        <v>-2</v>
      </c>
      <c r="AU410" s="72">
        <f t="shared" si="393"/>
        <v>-0.02352941176</v>
      </c>
      <c r="AV410" s="111">
        <v>76.0</v>
      </c>
      <c r="AW410" s="111">
        <v>77.0</v>
      </c>
      <c r="AX410" s="79">
        <f t="shared" si="396"/>
        <v>1</v>
      </c>
      <c r="AY410" s="72">
        <f t="shared" si="397"/>
        <v>0.01315789474</v>
      </c>
      <c r="AZ410" s="111"/>
      <c r="BA410" s="111"/>
      <c r="BB410" s="111"/>
      <c r="BC410" s="137"/>
      <c r="BD410" s="137"/>
      <c r="BE410" s="111">
        <v>1.99</v>
      </c>
      <c r="BF410" s="138">
        <v>0.96</v>
      </c>
      <c r="BG410" s="111">
        <v>4.6</v>
      </c>
      <c r="BH410" s="111"/>
      <c r="BI410" s="138"/>
      <c r="BJ410" s="111"/>
      <c r="BK410" s="135">
        <f>(BL410*100)/(100+18)</f>
        <v>3.322033898</v>
      </c>
      <c r="BL410" s="111">
        <v>3.92</v>
      </c>
      <c r="BM410" s="138">
        <v>0.18</v>
      </c>
      <c r="BN410" s="64">
        <f t="shared" si="401"/>
        <v>243.04</v>
      </c>
      <c r="BO410" s="139"/>
      <c r="BP410" s="137"/>
      <c r="BQ410" s="137"/>
      <c r="BR410" s="137"/>
      <c r="BS410" s="64" t="s">
        <v>268</v>
      </c>
      <c r="BT410" s="111">
        <v>2.0</v>
      </c>
      <c r="BU410" s="111"/>
      <c r="BV410" s="66" t="s">
        <v>1649</v>
      </c>
      <c r="BW410" s="121"/>
      <c r="BX410" s="111" t="s">
        <v>3301</v>
      </c>
      <c r="BY410" s="64" t="s">
        <v>2183</v>
      </c>
      <c r="BZ410" s="111" t="s">
        <v>2184</v>
      </c>
      <c r="CA410" s="111" t="s">
        <v>2185</v>
      </c>
      <c r="CB410" s="111" t="s">
        <v>271</v>
      </c>
      <c r="CC410" s="111" t="s">
        <v>255</v>
      </c>
    </row>
    <row r="411" ht="15.75" customHeight="1">
      <c r="A411" s="111">
        <v>2024.0</v>
      </c>
      <c r="B411" s="111" t="s">
        <v>900</v>
      </c>
      <c r="C411" s="111" t="s">
        <v>901</v>
      </c>
      <c r="D411" s="111"/>
      <c r="E411" s="111" t="s">
        <v>332</v>
      </c>
      <c r="F411" s="111" t="s">
        <v>1575</v>
      </c>
      <c r="G411" s="111" t="s">
        <v>3302</v>
      </c>
      <c r="H411" s="111" t="s">
        <v>3303</v>
      </c>
      <c r="I411" s="111" t="s">
        <v>3304</v>
      </c>
      <c r="J411" s="111" t="s">
        <v>3305</v>
      </c>
      <c r="K411" s="111" t="s">
        <v>332</v>
      </c>
      <c r="L411" s="111" t="s">
        <v>412</v>
      </c>
      <c r="M411" s="111" t="s">
        <v>3306</v>
      </c>
      <c r="N411" s="111" t="s">
        <v>3059</v>
      </c>
      <c r="O411" s="111" t="s">
        <v>447</v>
      </c>
      <c r="P411" s="111">
        <v>31.0</v>
      </c>
      <c r="Q411" s="111"/>
      <c r="R411" s="111">
        <v>220.42</v>
      </c>
      <c r="S411" s="111" t="s">
        <v>3212</v>
      </c>
      <c r="T411" s="111"/>
      <c r="U411" s="141"/>
      <c r="V411" s="142" t="s">
        <v>3307</v>
      </c>
      <c r="W411" s="141" t="s">
        <v>174</v>
      </c>
      <c r="X411" s="111">
        <v>25.0</v>
      </c>
      <c r="Y411" s="111">
        <v>33.0</v>
      </c>
      <c r="Z411" s="79">
        <f t="shared" si="382"/>
        <v>8</v>
      </c>
      <c r="AA411" s="72">
        <f t="shared" si="383"/>
        <v>0.32</v>
      </c>
      <c r="AB411" s="111">
        <v>54.0</v>
      </c>
      <c r="AC411" s="111">
        <v>63.0</v>
      </c>
      <c r="AD411" s="79">
        <f t="shared" si="384"/>
        <v>9</v>
      </c>
      <c r="AE411" s="72">
        <f t="shared" si="385"/>
        <v>0.1666666667</v>
      </c>
      <c r="AF411" s="111">
        <v>90.0</v>
      </c>
      <c r="AG411" s="111">
        <v>93.0</v>
      </c>
      <c r="AH411" s="79">
        <f t="shared" si="386"/>
        <v>3</v>
      </c>
      <c r="AI411" s="72">
        <f t="shared" si="387"/>
        <v>0.03333333333</v>
      </c>
      <c r="AJ411" s="111">
        <v>30.0</v>
      </c>
      <c r="AK411" s="111">
        <v>38.0</v>
      </c>
      <c r="AL411" s="79">
        <f t="shared" si="388"/>
        <v>8</v>
      </c>
      <c r="AM411" s="72">
        <f t="shared" si="389"/>
        <v>0.2666666667</v>
      </c>
      <c r="AN411" s="111">
        <v>83.0</v>
      </c>
      <c r="AO411" s="111">
        <v>91.0</v>
      </c>
      <c r="AP411" s="79">
        <f t="shared" si="399"/>
        <v>8</v>
      </c>
      <c r="AQ411" s="72">
        <f t="shared" si="400"/>
        <v>0.09638554217</v>
      </c>
      <c r="AR411" s="111">
        <v>81.0</v>
      </c>
      <c r="AS411" s="111">
        <v>84.0</v>
      </c>
      <c r="AT411" s="79">
        <f t="shared" si="392"/>
        <v>3</v>
      </c>
      <c r="AU411" s="72">
        <f t="shared" si="393"/>
        <v>0.03703703704</v>
      </c>
      <c r="AV411" s="111">
        <v>72.0</v>
      </c>
      <c r="AW411" s="111">
        <v>86.0</v>
      </c>
      <c r="AX411" s="79">
        <f t="shared" si="396"/>
        <v>14</v>
      </c>
      <c r="AY411" s="72">
        <f t="shared" si="397"/>
        <v>0.1944444444</v>
      </c>
      <c r="AZ411" s="111"/>
      <c r="BA411" s="111"/>
      <c r="BB411" s="111"/>
      <c r="BC411" s="137"/>
      <c r="BD411" s="137"/>
      <c r="BE411" s="111">
        <v>0.92</v>
      </c>
      <c r="BF411" s="138">
        <v>0.93</v>
      </c>
      <c r="BG411" s="111">
        <v>4.88</v>
      </c>
      <c r="BH411" s="111">
        <v>2.33</v>
      </c>
      <c r="BI411" s="138">
        <v>0.86</v>
      </c>
      <c r="BJ411" s="111">
        <v>2.92</v>
      </c>
      <c r="BK411" s="135">
        <f>(BL411*100)/(100+28)</f>
        <v>2.78125</v>
      </c>
      <c r="BL411" s="111">
        <v>3.56</v>
      </c>
      <c r="BM411" s="138">
        <v>0.28</v>
      </c>
      <c r="BN411" s="64">
        <f t="shared" si="401"/>
        <v>110.36</v>
      </c>
      <c r="BO411" s="139"/>
      <c r="BP411" s="137"/>
      <c r="BQ411" s="137"/>
      <c r="BR411" s="137"/>
      <c r="BS411" s="111" t="s">
        <v>268</v>
      </c>
      <c r="BT411" s="111">
        <v>1.0</v>
      </c>
      <c r="BU411" s="111">
        <v>3.0</v>
      </c>
      <c r="BV411" s="66" t="s">
        <v>361</v>
      </c>
      <c r="BW411" s="121"/>
      <c r="BX411" s="111"/>
      <c r="BY411" s="111" t="s">
        <v>428</v>
      </c>
      <c r="BZ411" s="111" t="s">
        <v>429</v>
      </c>
      <c r="CA411" s="111" t="s">
        <v>430</v>
      </c>
      <c r="CB411" s="111" t="s">
        <v>271</v>
      </c>
      <c r="CC411" s="111" t="s">
        <v>255</v>
      </c>
    </row>
    <row r="412" ht="15.75" customHeight="1">
      <c r="A412" s="111">
        <v>2024.0</v>
      </c>
      <c r="B412" s="111" t="s">
        <v>239</v>
      </c>
      <c r="C412" s="111" t="s">
        <v>282</v>
      </c>
      <c r="D412" s="111"/>
      <c r="E412" s="111" t="s">
        <v>283</v>
      </c>
      <c r="F412" s="111" t="s">
        <v>2908</v>
      </c>
      <c r="G412" s="111" t="s">
        <v>2538</v>
      </c>
      <c r="H412" s="111" t="s">
        <v>2539</v>
      </c>
      <c r="I412" s="111" t="s">
        <v>2539</v>
      </c>
      <c r="J412" s="111" t="s">
        <v>3308</v>
      </c>
      <c r="K412" s="111" t="s">
        <v>246</v>
      </c>
      <c r="L412" s="111"/>
      <c r="M412" s="111" t="s">
        <v>3309</v>
      </c>
      <c r="N412" s="111" t="s">
        <v>3102</v>
      </c>
      <c r="O412" s="111" t="s">
        <v>447</v>
      </c>
      <c r="P412" s="111">
        <v>18.0</v>
      </c>
      <c r="Q412" s="111"/>
      <c r="R412" s="111">
        <v>140.0</v>
      </c>
      <c r="S412" s="111" t="s">
        <v>3097</v>
      </c>
      <c r="T412" s="142" t="s">
        <v>3310</v>
      </c>
      <c r="U412" s="141" t="s">
        <v>174</v>
      </c>
      <c r="V412" s="142" t="s">
        <v>3311</v>
      </c>
      <c r="W412" s="141" t="s">
        <v>174</v>
      </c>
      <c r="X412" s="111">
        <v>54.0</v>
      </c>
      <c r="Y412" s="111">
        <v>58.0</v>
      </c>
      <c r="Z412" s="79">
        <f t="shared" si="382"/>
        <v>4</v>
      </c>
      <c r="AA412" s="72">
        <f t="shared" si="383"/>
        <v>0.07407407407</v>
      </c>
      <c r="AB412" s="111">
        <v>71.0</v>
      </c>
      <c r="AC412" s="111">
        <v>83.0</v>
      </c>
      <c r="AD412" s="79">
        <f t="shared" si="384"/>
        <v>12</v>
      </c>
      <c r="AE412" s="72">
        <f t="shared" si="385"/>
        <v>0.1690140845</v>
      </c>
      <c r="AF412" s="111">
        <v>99.0</v>
      </c>
      <c r="AG412" s="111">
        <v>97.0</v>
      </c>
      <c r="AH412" s="79">
        <f t="shared" si="386"/>
        <v>-2</v>
      </c>
      <c r="AI412" s="72">
        <f t="shared" si="387"/>
        <v>-0.0202020202</v>
      </c>
      <c r="AJ412" s="111">
        <v>48.0</v>
      </c>
      <c r="AK412" s="111">
        <v>56.0</v>
      </c>
      <c r="AL412" s="79">
        <f t="shared" si="388"/>
        <v>8</v>
      </c>
      <c r="AM412" s="72">
        <f t="shared" si="389"/>
        <v>0.1666666667</v>
      </c>
      <c r="AN412" s="111">
        <v>92.0</v>
      </c>
      <c r="AO412" s="111">
        <v>94.0</v>
      </c>
      <c r="AP412" s="79">
        <f t="shared" si="399"/>
        <v>2</v>
      </c>
      <c r="AQ412" s="72">
        <f t="shared" si="400"/>
        <v>0.02173913043</v>
      </c>
      <c r="AR412" s="111">
        <v>95.0</v>
      </c>
      <c r="AS412" s="111">
        <v>95.0</v>
      </c>
      <c r="AT412" s="79">
        <f t="shared" si="392"/>
        <v>0</v>
      </c>
      <c r="AU412" s="72">
        <f t="shared" si="393"/>
        <v>0</v>
      </c>
      <c r="AV412" s="111">
        <v>95.0</v>
      </c>
      <c r="AW412" s="111">
        <v>92.0</v>
      </c>
      <c r="AX412" s="79">
        <f t="shared" si="396"/>
        <v>-3</v>
      </c>
      <c r="AY412" s="72">
        <f t="shared" si="397"/>
        <v>-0.03157894737</v>
      </c>
      <c r="AZ412" s="111"/>
      <c r="BA412" s="111"/>
      <c r="BB412" s="111"/>
      <c r="BC412" s="137"/>
      <c r="BD412" s="137"/>
      <c r="BE412" s="111">
        <v>0.92</v>
      </c>
      <c r="BF412" s="138">
        <v>0.92</v>
      </c>
      <c r="BG412" s="111">
        <v>4.72</v>
      </c>
      <c r="BH412" s="111">
        <v>2.56</v>
      </c>
      <c r="BI412" s="138">
        <v>0.83</v>
      </c>
      <c r="BJ412" s="111">
        <v>2.96</v>
      </c>
      <c r="BK412" s="135">
        <f>(BL412*100)/(100+33)</f>
        <v>2.92481203</v>
      </c>
      <c r="BL412" s="111">
        <v>3.89</v>
      </c>
      <c r="BM412" s="138">
        <v>0.33</v>
      </c>
      <c r="BN412" s="64">
        <f t="shared" si="401"/>
        <v>70.02</v>
      </c>
      <c r="BO412" s="139"/>
      <c r="BP412" s="137"/>
      <c r="BQ412" s="137"/>
      <c r="BR412" s="137"/>
      <c r="BS412" s="111" t="s">
        <v>252</v>
      </c>
      <c r="BT412" s="111">
        <v>2.0</v>
      </c>
      <c r="BU412" s="111">
        <v>2.0</v>
      </c>
      <c r="BV412" s="66" t="s">
        <v>253</v>
      </c>
      <c r="BW412" s="121"/>
      <c r="BX412" s="111"/>
      <c r="BY412" s="64" t="s">
        <v>269</v>
      </c>
      <c r="BZ412" s="111" t="s">
        <v>2214</v>
      </c>
      <c r="CA412" s="111" t="s">
        <v>2215</v>
      </c>
      <c r="CB412" s="111" t="s">
        <v>271</v>
      </c>
      <c r="CC412" s="111" t="s">
        <v>255</v>
      </c>
    </row>
    <row r="413" ht="15.75" customHeight="1">
      <c r="A413" s="111">
        <v>2024.0</v>
      </c>
      <c r="B413" s="111" t="s">
        <v>503</v>
      </c>
      <c r="C413" s="111" t="s">
        <v>592</v>
      </c>
      <c r="D413" s="111"/>
      <c r="E413" s="111" t="s">
        <v>701</v>
      </c>
      <c r="F413" s="111" t="s">
        <v>242</v>
      </c>
      <c r="G413" s="111" t="s">
        <v>1254</v>
      </c>
      <c r="H413" s="111" t="s">
        <v>3312</v>
      </c>
      <c r="I413" s="111" t="s">
        <v>3312</v>
      </c>
      <c r="J413" s="111" t="s">
        <v>3313</v>
      </c>
      <c r="K413" s="111" t="s">
        <v>246</v>
      </c>
      <c r="L413" s="111"/>
      <c r="M413" s="111" t="s">
        <v>3314</v>
      </c>
      <c r="N413" s="111" t="s">
        <v>3315</v>
      </c>
      <c r="O413" s="111" t="s">
        <v>447</v>
      </c>
      <c r="P413" s="111">
        <v>45.0</v>
      </c>
      <c r="Q413" s="111"/>
      <c r="R413" s="111">
        <v>282.48</v>
      </c>
      <c r="S413" s="111" t="s">
        <v>3316</v>
      </c>
      <c r="T413" s="142" t="s">
        <v>3317</v>
      </c>
      <c r="U413" s="141" t="s">
        <v>174</v>
      </c>
      <c r="V413" s="142" t="s">
        <v>3318</v>
      </c>
      <c r="W413" s="141" t="s">
        <v>174</v>
      </c>
      <c r="X413" s="111">
        <v>13.0</v>
      </c>
      <c r="Y413" s="111">
        <v>24.0</v>
      </c>
      <c r="Z413" s="79">
        <f t="shared" si="382"/>
        <v>11</v>
      </c>
      <c r="AA413" s="72">
        <f t="shared" si="383"/>
        <v>0.8461538462</v>
      </c>
      <c r="AB413" s="111">
        <v>51.0</v>
      </c>
      <c r="AC413" s="111">
        <v>62.0</v>
      </c>
      <c r="AD413" s="79">
        <f t="shared" si="384"/>
        <v>11</v>
      </c>
      <c r="AE413" s="72">
        <f t="shared" si="385"/>
        <v>0.2156862745</v>
      </c>
      <c r="AF413" s="111">
        <v>92.0</v>
      </c>
      <c r="AG413" s="111">
        <v>85.0</v>
      </c>
      <c r="AH413" s="79">
        <f t="shared" si="386"/>
        <v>-7</v>
      </c>
      <c r="AI413" s="72">
        <f t="shared" si="387"/>
        <v>-0.07608695652</v>
      </c>
      <c r="AJ413" s="111">
        <v>47.0</v>
      </c>
      <c r="AK413" s="111">
        <v>58.0</v>
      </c>
      <c r="AL413" s="79">
        <f t="shared" si="388"/>
        <v>11</v>
      </c>
      <c r="AM413" s="72">
        <f t="shared" si="389"/>
        <v>0.2340425532</v>
      </c>
      <c r="AN413" s="111">
        <v>44.0</v>
      </c>
      <c r="AO413" s="111">
        <v>47.0</v>
      </c>
      <c r="AP413" s="79">
        <f t="shared" si="399"/>
        <v>3</v>
      </c>
      <c r="AQ413" s="72">
        <f t="shared" si="400"/>
        <v>0.06818181818</v>
      </c>
      <c r="AR413" s="111">
        <v>51.0</v>
      </c>
      <c r="AS413" s="111">
        <v>52.0</v>
      </c>
      <c r="AT413" s="79">
        <f t="shared" si="392"/>
        <v>1</v>
      </c>
      <c r="AU413" s="72">
        <f t="shared" si="393"/>
        <v>0.01960784314</v>
      </c>
      <c r="AV413" s="111">
        <v>76.0</v>
      </c>
      <c r="AW413" s="111">
        <v>79.0</v>
      </c>
      <c r="AX413" s="79">
        <f t="shared" si="396"/>
        <v>3</v>
      </c>
      <c r="AY413" s="72">
        <f t="shared" si="397"/>
        <v>0.03947368421</v>
      </c>
      <c r="AZ413" s="111"/>
      <c r="BA413" s="111"/>
      <c r="BB413" s="111"/>
      <c r="BC413" s="137"/>
      <c r="BD413" s="137"/>
      <c r="BE413" s="111">
        <v>0.94</v>
      </c>
      <c r="BF413" s="138">
        <v>0.92</v>
      </c>
      <c r="BG413" s="111">
        <v>4.74</v>
      </c>
      <c r="BH413" s="111">
        <v>2.22</v>
      </c>
      <c r="BI413" s="138">
        <v>0.84</v>
      </c>
      <c r="BJ413" s="111">
        <v>3.04</v>
      </c>
      <c r="BK413" s="135">
        <f>(BL413*100)/(100+34)</f>
        <v>2.328358209</v>
      </c>
      <c r="BL413" s="111">
        <v>3.12</v>
      </c>
      <c r="BM413" s="138">
        <v>0.34</v>
      </c>
      <c r="BN413" s="64">
        <f t="shared" si="401"/>
        <v>140.4</v>
      </c>
      <c r="BO413" s="139"/>
      <c r="BP413" s="137"/>
      <c r="BQ413" s="137"/>
      <c r="BR413" s="137"/>
      <c r="BS413" s="111" t="s">
        <v>281</v>
      </c>
      <c r="BT413" s="111">
        <v>1.0</v>
      </c>
      <c r="BU413" s="111">
        <v>4.0</v>
      </c>
      <c r="BV413" s="66" t="s">
        <v>253</v>
      </c>
      <c r="BW413" s="121"/>
      <c r="BX413" s="111"/>
      <c r="BY413" s="64" t="s">
        <v>269</v>
      </c>
      <c r="BZ413" s="111" t="s">
        <v>3319</v>
      </c>
      <c r="CA413" s="111" t="s">
        <v>3320</v>
      </c>
      <c r="CB413" s="111" t="s">
        <v>271</v>
      </c>
      <c r="CC413" s="111" t="s">
        <v>255</v>
      </c>
    </row>
    <row r="414" ht="15.75" customHeight="1">
      <c r="A414" s="111">
        <v>2024.0</v>
      </c>
      <c r="B414" s="140" t="s">
        <v>911</v>
      </c>
      <c r="C414" s="140" t="s">
        <v>930</v>
      </c>
      <c r="D414" s="140" t="s">
        <v>258</v>
      </c>
      <c r="E414" s="140" t="s">
        <v>931</v>
      </c>
      <c r="F414" s="140" t="s">
        <v>259</v>
      </c>
      <c r="G414" s="140" t="s">
        <v>2710</v>
      </c>
      <c r="H414" s="140" t="s">
        <v>2711</v>
      </c>
      <c r="I414" s="140" t="s">
        <v>2711</v>
      </c>
      <c r="J414" s="140"/>
      <c r="K414" s="140" t="s">
        <v>332</v>
      </c>
      <c r="L414" s="111" t="s">
        <v>412</v>
      </c>
      <c r="M414" s="140" t="s">
        <v>3321</v>
      </c>
      <c r="N414" s="140" t="s">
        <v>3052</v>
      </c>
      <c r="O414" s="111" t="s">
        <v>447</v>
      </c>
      <c r="P414" s="140"/>
      <c r="Q414" s="140"/>
      <c r="R414" s="140"/>
      <c r="S414" s="140"/>
      <c r="T414" s="140"/>
      <c r="U414" s="143"/>
      <c r="V414" s="140"/>
      <c r="W414" s="143"/>
      <c r="X414" s="140"/>
      <c r="Y414" s="140"/>
      <c r="Z414" s="121"/>
      <c r="AA414" s="144"/>
      <c r="AB414" s="140"/>
      <c r="AC414" s="140"/>
      <c r="AD414" s="121"/>
      <c r="AE414" s="144"/>
      <c r="AF414" s="140"/>
      <c r="AG414" s="140"/>
      <c r="AH414" s="121"/>
      <c r="AI414" s="144"/>
      <c r="AJ414" s="140"/>
      <c r="AK414" s="140"/>
      <c r="AL414" s="121"/>
      <c r="AM414" s="144"/>
      <c r="AN414" s="140"/>
      <c r="AO414" s="140"/>
      <c r="AP414" s="121"/>
      <c r="AQ414" s="144"/>
      <c r="AR414" s="140"/>
      <c r="AS414" s="140"/>
      <c r="AT414" s="121"/>
      <c r="AU414" s="144"/>
      <c r="AV414" s="140"/>
      <c r="AW414" s="140"/>
      <c r="AX414" s="121"/>
      <c r="AY414" s="144"/>
      <c r="AZ414" s="140"/>
      <c r="BA414" s="140"/>
      <c r="BB414" s="140"/>
      <c r="BC414" s="145"/>
      <c r="BD414" s="145"/>
      <c r="BE414" s="140"/>
      <c r="BF414" s="146"/>
      <c r="BG414" s="140"/>
      <c r="BH414" s="140"/>
      <c r="BI414" s="146"/>
      <c r="BJ414" s="140"/>
      <c r="BK414" s="147"/>
      <c r="BL414" s="140"/>
      <c r="BM414" s="146"/>
      <c r="BN414" s="65"/>
      <c r="BO414" s="148"/>
      <c r="BP414" s="145"/>
      <c r="BQ414" s="145"/>
      <c r="BR414" s="145"/>
      <c r="BS414" s="140"/>
      <c r="BT414" s="140"/>
      <c r="BU414" s="140"/>
      <c r="BV414" s="81"/>
      <c r="BW414" s="121"/>
      <c r="BX414" s="140"/>
      <c r="BY414" s="65"/>
      <c r="BZ414" s="140"/>
      <c r="CA414" s="140"/>
      <c r="CB414" s="140"/>
      <c r="CC414" s="140"/>
    </row>
    <row r="415" ht="15.75" customHeight="1">
      <c r="A415" s="111"/>
      <c r="B415" s="140"/>
      <c r="C415" s="140"/>
      <c r="D415" s="140"/>
      <c r="E415" s="140"/>
      <c r="F415" s="140"/>
      <c r="G415" s="140" t="s">
        <v>3322</v>
      </c>
      <c r="H415" s="140"/>
      <c r="I415" s="140"/>
      <c r="J415" s="140"/>
      <c r="K415" s="140"/>
      <c r="L415" s="111"/>
      <c r="M415" s="140"/>
      <c r="N415" s="140"/>
      <c r="O415" s="111"/>
      <c r="P415" s="140"/>
      <c r="Q415" s="140"/>
      <c r="R415" s="140"/>
      <c r="S415" s="140"/>
      <c r="T415" s="140"/>
      <c r="U415" s="143"/>
      <c r="V415" s="140"/>
      <c r="W415" s="143"/>
      <c r="X415" s="140"/>
      <c r="Y415" s="140"/>
      <c r="Z415" s="121"/>
      <c r="AA415" s="144"/>
      <c r="AB415" s="140"/>
      <c r="AC415" s="140"/>
      <c r="AD415" s="121"/>
      <c r="AE415" s="144"/>
      <c r="AF415" s="140"/>
      <c r="AG415" s="140"/>
      <c r="AH415" s="121"/>
      <c r="AI415" s="144"/>
      <c r="AJ415" s="140"/>
      <c r="AK415" s="140"/>
      <c r="AL415" s="121"/>
      <c r="AM415" s="144"/>
      <c r="AN415" s="140"/>
      <c r="AO415" s="140"/>
      <c r="AP415" s="121"/>
      <c r="AQ415" s="144"/>
      <c r="AR415" s="140"/>
      <c r="AS415" s="140"/>
      <c r="AT415" s="121"/>
      <c r="AU415" s="144"/>
      <c r="AV415" s="140"/>
      <c r="AW415" s="140"/>
      <c r="AX415" s="121"/>
      <c r="AY415" s="144"/>
      <c r="AZ415" s="140"/>
      <c r="BA415" s="140"/>
      <c r="BB415" s="140"/>
      <c r="BC415" s="145"/>
      <c r="BD415" s="145"/>
      <c r="BE415" s="140"/>
      <c r="BF415" s="146"/>
      <c r="BG415" s="140"/>
      <c r="BH415" s="140"/>
      <c r="BI415" s="146"/>
      <c r="BJ415" s="140"/>
      <c r="BK415" s="147"/>
      <c r="BL415" s="140"/>
      <c r="BM415" s="146"/>
      <c r="BN415" s="65"/>
      <c r="BO415" s="148"/>
      <c r="BP415" s="145"/>
      <c r="BQ415" s="145"/>
      <c r="BR415" s="145"/>
      <c r="BS415" s="140"/>
      <c r="BT415" s="140"/>
      <c r="BU415" s="140"/>
      <c r="BV415" s="81"/>
      <c r="BW415" s="121"/>
      <c r="BX415" s="140"/>
      <c r="BY415" s="65"/>
      <c r="BZ415" s="140"/>
      <c r="CA415" s="140"/>
      <c r="CB415" s="140"/>
      <c r="CC415" s="140"/>
    </row>
  </sheetData>
  <customSheetViews>
    <customSheetView guid="{BCD7D8FB-D2F6-4F6B-ACF0-5E9D159C1C29}" filter="1" showAutoFilter="1">
      <autoFilter ref="$A$2:$CC$415">
        <filterColumn colId="0">
          <filters>
            <filter val="2024"/>
            <filter val="2023"/>
            <filter val="2022"/>
          </filters>
        </filterColumn>
        <filterColumn colId="70">
          <filters blank="1">
            <filter val="PRICING PROMO COMMUNICATION"/>
          </filters>
        </filterColumn>
        <filterColumn colId="73">
          <filters>
            <filter val="DBI REGULAR"/>
            <filter val="DBI REGULAR, DBI STILL, DBI ZOOM IN WITH AUDIO, SSF MOMENTS"/>
            <filter val="WHISPER MOMENTS SF"/>
            <filter val="WHISPER MOMENTS SUPER IMPOSE"/>
            <filter val="WHISPER MOMENTS RUNNING TEXT"/>
            <filter val="WHISPER MOMENTS SSF"/>
            <filter val="WHISPER MOMENTS"/>
            <filter val="WHISPER MOMENTS U FRAME"/>
          </filters>
        </filterColumn>
        <filterColumn colId="77">
          <filters blank="1">
            <filter val="TVC"/>
            <filter val="TVC GLOW &amp; LOVELY BEASISWA"/>
            <filter val="TVC SAMSUNG"/>
            <filter val="TVC SUNSILK BLACK SHINE"/>
            <filter val="TVC INDOMILK"/>
            <filter val="TVC LIFEBUOY 3 IN 1"/>
            <filter val="TVC KECAP INDOFOOD"/>
            <filter val="TVC OPPO RENO8"/>
            <filter val="TVC ROYCO SAUS TIRAM"/>
            <filter val="CONTROL WALLS FEAST"/>
            <filter val="TVC SAMBAL ABC"/>
            <filter val="TVC CLEAR (PRE)"/>
            <filter val="TVC CLEAR FRESH COOL LEMON SAMPO"/>
            <filter val="TVC GOFOOD"/>
            <filter val="TVC AQUA GALON"/>
            <filter val="CONTROL REXONA"/>
            <filter val="NO DBI"/>
            <filter val="TVC KINDER JOY"/>
            <filter val="TVC RINSO"/>
            <filter val="TVC REXONA DRY SERUM"/>
            <filter val="TVC BIZNET"/>
            <filter val="TVC REXONA"/>
            <filter val="TVC CLEAR COMPLETE SOFT CARE TINY TAN EDITION"/>
            <filter val="TVC SUNLIGHT EXTRA KOREAN STRAWBERRY"/>
            <filter val="TVC COMBANTRIN"/>
            <filter val="TVC RINSO MOLTO ULTRA ANTI NODA"/>
            <filter val="TVC RINSO KOREAN STRAWBERRY"/>
            <filter val="TVC XL"/>
            <filter val="TVC KOPI NONGKRONG"/>
            <filter val="TVC PEPSODENT PENCEGAH GIGI BERLUBANG"/>
            <filter val="TVC COCA-COLA"/>
            <filter val="TVC TOKOPEDIA"/>
            <filter val="TVC LUX BOTANICALS"/>
            <filter val="TVC SUNSILK SOFT &amp; SMOOTH CONDITIONER"/>
            <filter val="TVC BOGASARI"/>
            <filter val="TVC SUNLIGHT"/>
            <filter val="TVC PEPSODENT TOOTHBRUSH"/>
            <filter val="TVC PADDLE POP"/>
            <filter val="CONTROL XL"/>
            <filter val="CONTROL AJINOMOTO"/>
            <filter val="TVC SAMBAL INDOFOOD"/>
            <filter val="TVC FRISIAN FLAG"/>
            <filter val="TVC JD.ID"/>
            <filter val="TVC RINSO MOLTO MICELLAR SOFT"/>
            <filter val="TVC LUX"/>
            <filter val="TVC WARDAH"/>
            <filter val="TVC MOLTO"/>
            <filter val="TVC KECAP BANGO"/>
            <filter val="TVC CLOSEUP"/>
            <filter val="TVC POP MIE"/>
            <filter val="TVC BUAVITA"/>
            <filter val="TVC GLOW&amp;LOVELY"/>
            <filter val="TVC BEBELAC"/>
            <filter val="TVC CORNETTO"/>
            <filter val="TVC PEPSODENT"/>
            <filter val="CONTROL CLOSEUP MULTIVITAMIN COMPLETE FRESH PROTECTION"/>
            <filter val="TVC SOSOFT"/>
            <filter val="TVC SO SOFT"/>
            <filter val="TVC GOJEK (GO TRANSPORT)"/>
            <filter val="TVC BUMBU RACIK"/>
            <filter val="TVC ROYCO KALDU SAPI"/>
            <filter val="TVC SGM EKSPLOR SOYA"/>
            <filter val="TVC GOJEK (GOFOOD)"/>
            <filter val="TVC ALE ALE"/>
            <filter val="TVC PIXAL"/>
            <filter val="TVC PEPSODENT PENCEGAH BERLUBANG"/>
            <filter val="TVC VASELINE UV EXTRA BRIGHTENING"/>
            <filter val="TVC DOVE ULTIMATE REPAIR DEODORANT"/>
            <filter val="TVC GRAB"/>
            <filter val="TVC SUNLIGHT JERUK NIPIS"/>
            <filter val="TVC LIFEBUOY"/>
            <filter val="TVC GLOW &amp; LOVELY"/>
            <filter val="TVC ABC KECAP MANIS+"/>
            <filter val="TVC YAMAHA GRAND FILANO"/>
            <filter val="TVC ROYCO KALDU AYAM"/>
            <filter val="TVC CLEAR"/>
            <filter val="TVC SWEETY BRONZE PANTS"/>
            <filter val="TVC RINSO MOLTO ROSE FRESH"/>
            <filter val="TVC CLOSE UP"/>
            <filter val="TVC REXONA ROLL ON"/>
            <filter val="TVC MIE SEDAAP"/>
            <filter val="TVC HYUNDAI"/>
            <filter val="TVC NESCAFE"/>
            <filter val="TVC CHIKI TWIST"/>
            <filter val="TVC PALMIA SERBAGUNA"/>
            <filter val="TVC MILO"/>
            <filter val="TVC DANCOW NUTRITODS"/>
            <filter val="TVC ABC"/>
            <filter val="TVC PEPSODENT HERBAL"/>
            <filter val="TVC CADBURY"/>
            <filter val="TVC VASELINE GLUTAVITAMIN SOFT+GLOW"/>
            <filter val="TVC RACIK"/>
            <filter val="TVC KECAP MANIS BANGO"/>
            <filter val="TVC GLOW &amp; LOVELY HIJAB"/>
            <filter val="TVC SUPERPELL"/>
            <filter val="TVC TEPUNG BUMBU SASA SERBAGUNA"/>
            <filter val="TVC NESCAFE ALA CAFE"/>
            <filter val="TVC BEJO SUJAMER"/>
            <filter val="TVC MITSUBISHI XPANDER"/>
            <filter val="TVC CAP ENAAK &amp; INDOMILK"/>
            <filter val="TVC VIXAL"/>
            <filter val="TVC MOLTO ALL IN 1"/>
            <filter val="TVC REXONA HIJAB NATURAL"/>
            <filter val="TVC VIVO V25 SERIES"/>
            <filter val="TVC SUNSILK BLACK SHINE ACTIVE INFUSION"/>
            <filter val="TVC WALL'S CORNETTO"/>
            <filter val="TVC SUPERMI NUTRIMI"/>
            <filter val="TVC ROYCO"/>
            <filter val="TVC LACTOGROW"/>
            <filter val="TVC PEPSODENT WHITE"/>
            <filter val="TVC REXONA FREE SPIRIT"/>
            <filter val="TVC FORMULA DIAMOND CRYSTAL"/>
            <filter val="TVC LIFEBUOY REFRESH &amp; COOL"/>
            <filter val="TVC PEPSODENT WHITE (MERAH PUTIH)"/>
            <filter val="TVC WIPOL"/>
            <filter val="TVC ROYAL PALMIA"/>
            <filter val="MOMENT"/>
            <filter val="TVC LAZADA"/>
            <filter val="TVC REDBUS"/>
            <filter val="TVC PEPSODENT COMPLETE 8"/>
            <filter val="TVC BEBELAC 3 GROGREAT+"/>
            <filter val="TVC BLASTER"/>
            <filter val="CONTROL RINSO MICELLAR SOFT"/>
            <filter val="TVC PEPSODENT NATURAL"/>
            <filter val="TVC SUNSILK SOFT &amp; SMOOTH"/>
            <filter val="TVC INDOMIE"/>
            <filter val="TVC BEAR BRAND"/>
            <filter val="TVC BUAVITA JAMBU"/>
            <filter val="TVC LIFEBUOY 3IN1"/>
            <filter val="TVC INDOMIE HYPEABIS KEBAB RENDANG"/>
            <filter val="TVC REXONA VITAMIN BRIGHT"/>
            <filter val="TVC INDIHOME"/>
            <filter val="TVC KRATINGDAENG"/>
          </filters>
        </filterColumn>
      </autoFilter>
    </customSheetView>
    <customSheetView guid="{482592B5-0B81-47B3-96C4-817BBA8A2FFC}" filter="1" showAutoFilter="1">
      <autoFilter ref="$A$2:$CC$415"/>
    </customSheetView>
    <customSheetView guid="{526DC873-9FF9-4218-B154-11FB6367B0D7}" filter="1" showAutoFilter="1">
      <autoFilter ref="$A$2:$CC$415">
        <filterColumn colId="0">
          <filters>
            <filter val="2024"/>
            <filter val="2023"/>
            <filter val="2022"/>
          </filters>
        </filterColumn>
        <filterColumn colId="70">
          <filters blank="1">
            <filter val="BRAND ASSOCIATION"/>
          </filters>
        </filterColumn>
        <filterColumn colId="73">
          <filters>
            <filter val="DBI REGULAR"/>
            <filter val="DBI REGULAR, DBI STILL, DBI ZOOM IN WITH AUDIO, SSF MOMENTS"/>
            <filter val="WHISPER MOMENTS SF"/>
            <filter val="WHISPER MOMENTS SUPER IMPOSE"/>
            <filter val="WHISPER MOMENTS RUNNING TEXT"/>
            <filter val="WHISPER MOMENTS SSF"/>
            <filter val="WHISPER MOMENTS"/>
            <filter val="WHISPER MOMENTS U FRAME"/>
          </filters>
        </filterColumn>
        <filterColumn colId="77">
          <filters blank="1">
            <filter val="TVC"/>
            <filter val="TVC GLOW &amp; LOVELY BEASISWA"/>
            <filter val="TVC SAMSUNG"/>
            <filter val="TVC SUNSILK BLACK SHINE"/>
            <filter val="TVC INDOMILK"/>
            <filter val="TVC LIFEBUOY 3 IN 1"/>
            <filter val="TVC KECAP INDOFOOD"/>
            <filter val="TVC OPPO RENO8"/>
            <filter val="TVC ROYCO SAUS TIRAM"/>
            <filter val="CONTROL WALLS FEAST"/>
            <filter val="TVC SAMBAL ABC"/>
            <filter val="TVC CLEAR (PRE)"/>
            <filter val="TVC CLEAR FRESH COOL LEMON SAMPO"/>
            <filter val="TVC GOFOOD"/>
            <filter val="TVC AQUA GALON"/>
            <filter val="CONTROL REXONA"/>
            <filter val="NO DBI"/>
            <filter val="TVC KINDER JOY"/>
            <filter val="TVC RINSO"/>
            <filter val="TVC REXONA DRY SERUM"/>
            <filter val="TVC BIZNET"/>
            <filter val="TVC REXONA"/>
            <filter val="TVC CLEAR COMPLETE SOFT CARE TINY TAN EDITION"/>
            <filter val="TVC SUNLIGHT EXTRA KOREAN STRAWBERRY"/>
            <filter val="TVC COMBANTRIN"/>
            <filter val="TVC RINSO MOLTO ULTRA ANTI NODA"/>
            <filter val="TVC RINSO KOREAN STRAWBERRY"/>
            <filter val="TVC XL"/>
            <filter val="TVC KOPI NONGKRONG"/>
            <filter val="TVC PEPSODENT PENCEGAH GIGI BERLUBANG"/>
            <filter val="TVC COCA-COLA"/>
            <filter val="TVC TOKOPEDIA"/>
            <filter val="TVC LUX BOTANICALS"/>
            <filter val="TVC SUNSILK SOFT &amp; SMOOTH CONDITIONER"/>
            <filter val="TVC BOGASARI"/>
            <filter val="TVC SUNLIGHT"/>
            <filter val="TVC PEPSODENT TOOTHBRUSH"/>
            <filter val="TVC PADDLE POP"/>
            <filter val="CONTROL XL"/>
            <filter val="CONTROL AJINOMOTO"/>
            <filter val="TVC SAMBAL INDOFOOD"/>
            <filter val="TVC FRISIAN FLAG"/>
            <filter val="TVC JD.ID"/>
            <filter val="TVC RINSO MOLTO MICELLAR SOFT"/>
            <filter val="TVC LUX"/>
            <filter val="TVC WARDAH"/>
            <filter val="TVC MOLTO"/>
            <filter val="TVC KECAP BANGO"/>
            <filter val="TVC CLOSEUP"/>
            <filter val="TVC POP MIE"/>
            <filter val="TVC BUAVITA"/>
            <filter val="TVC GLOW&amp;LOVELY"/>
            <filter val="TVC BEBELAC"/>
            <filter val="TVC CORNETTO"/>
            <filter val="TVC PEPSODENT"/>
            <filter val="CONTROL CLOSEUP MULTIVITAMIN COMPLETE FRESH PROTECTION"/>
            <filter val="TVC SOSOFT"/>
            <filter val="TVC SO SOFT"/>
            <filter val="TVC GOJEK (GO TRANSPORT)"/>
            <filter val="TVC BUMBU RACIK"/>
            <filter val="TVC ROYCO KALDU SAPI"/>
            <filter val="TVC SGM EKSPLOR SOYA"/>
            <filter val="TVC GOJEK (GOFOOD)"/>
            <filter val="TVC ALE ALE"/>
            <filter val="TVC PIXAL"/>
            <filter val="TVC PEPSODENT PENCEGAH BERLUBANG"/>
            <filter val="TVC VASELINE UV EXTRA BRIGHTENING"/>
            <filter val="TVC DOVE ULTIMATE REPAIR DEODORANT"/>
            <filter val="TVC GRAB"/>
            <filter val="TVC SUNLIGHT JERUK NIPIS"/>
            <filter val="TVC LIFEBUOY"/>
            <filter val="TVC GLOW &amp; LOVELY"/>
            <filter val="TVC ABC KECAP MANIS+"/>
            <filter val="TVC YAMAHA GRAND FILANO"/>
            <filter val="TVC ROYCO KALDU AYAM"/>
            <filter val="TVC CLEAR"/>
            <filter val="TVC SWEETY BRONZE PANTS"/>
            <filter val="TVC RINSO MOLTO ROSE FRESH"/>
            <filter val="TVC CLOSE UP"/>
            <filter val="TVC REXONA ROLL ON"/>
            <filter val="TVC MIE SEDAAP"/>
            <filter val="TVC HYUNDAI"/>
            <filter val="TVC NESCAFE"/>
            <filter val="TVC CHIKI TWIST"/>
            <filter val="TVC PALMIA SERBAGUNA"/>
            <filter val="TVC MILO"/>
            <filter val="TVC DANCOW NUTRITODS"/>
            <filter val="TVC ABC"/>
            <filter val="TVC PEPSODENT HERBAL"/>
            <filter val="TVC CADBURY"/>
            <filter val="TVC VASELINE GLUTAVITAMIN SOFT+GLOW"/>
            <filter val="TVC RACIK"/>
            <filter val="TVC KECAP MANIS BANGO"/>
            <filter val="TVC GLOW &amp; LOVELY HIJAB"/>
            <filter val="TVC SUPERPELL"/>
            <filter val="TVC TEPUNG BUMBU SASA SERBAGUNA"/>
            <filter val="TVC NESCAFE ALA CAFE"/>
            <filter val="TVC BEJO SUJAMER"/>
            <filter val="TVC MITSUBISHI XPANDER"/>
            <filter val="TVC CAP ENAAK &amp; INDOMILK"/>
            <filter val="TVC VIXAL"/>
            <filter val="TVC MOLTO ALL IN 1"/>
            <filter val="TVC REXONA HIJAB NATURAL"/>
            <filter val="TVC VIVO V25 SERIES"/>
            <filter val="TVC SUNSILK BLACK SHINE ACTIVE INFUSION"/>
            <filter val="TVC WALL'S CORNETTO"/>
            <filter val="TVC SUPERMI NUTRIMI"/>
            <filter val="TVC ROYCO"/>
            <filter val="TVC LACTOGROW"/>
            <filter val="TVC PEPSODENT WHITE"/>
            <filter val="TVC REXONA FREE SPIRIT"/>
            <filter val="TVC FORMULA DIAMOND CRYSTAL"/>
            <filter val="TVC LIFEBUOY REFRESH &amp; COOL"/>
            <filter val="TVC PEPSODENT WHITE (MERAH PUTIH)"/>
            <filter val="TVC WIPOL"/>
            <filter val="TVC ROYAL PALMIA"/>
            <filter val="MOMENT"/>
            <filter val="TVC LAZADA"/>
            <filter val="TVC REDBUS"/>
            <filter val="TVC PEPSODENT COMPLETE 8"/>
            <filter val="TVC BEBELAC 3 GROGREAT+"/>
            <filter val="TVC BLASTER"/>
            <filter val="CONTROL RINSO MICELLAR SOFT"/>
            <filter val="TVC PEPSODENT NATURAL"/>
            <filter val="TVC SUNSILK SOFT &amp; SMOOTH"/>
            <filter val="TVC INDOMIE"/>
            <filter val="TVC BEAR BRAND"/>
            <filter val="TVC BUAVITA JAMBU"/>
            <filter val="TVC LIFEBUOY 3IN1"/>
            <filter val="TVC INDOMIE HYPEABIS KEBAB RENDANG"/>
            <filter val="TVC REXONA VITAMIN BRIGHT"/>
            <filter val="TVC INDIHOME"/>
            <filter val="TVC KRATINGDAENG"/>
          </filters>
        </filterColumn>
      </autoFilter>
    </customSheetView>
    <customSheetView guid="{CC46A625-1E6C-42B2-B1A1-06502020C41D}" filter="1" showAutoFilter="1">
      <autoFilter ref="$A$2:$CC$415">
        <filterColumn colId="0">
          <filters>
            <filter val="2024"/>
            <filter val="2023"/>
            <filter val="2022"/>
          </filters>
        </filterColumn>
        <filterColumn colId="7">
          <filters>
            <filter val="RINSO MOLTO - ALL DETERGENT"/>
            <filter val="NUTRISARI - FRUIT ESSENCE DRINK"/>
            <filter val="DOVE - HAIR CARE"/>
            <filter val="TOKOPEDIA - ONLINE SHOP"/>
            <filter val="LACTOGROW - ALL GROWING UP MILK"/>
            <filter val="POCKY - BISCUIT STICK"/>
            <filter val="SWEETY BRONZE PANTS - BABY DIAPERS"/>
            <filter val="DANCOW NUTRITODS"/>
            <filter val="SUNSILK SOFT&amp;SMOOTH - HAIR CARE"/>
            <filter val="SUNLIGHT EXTRA KOREAN STRAWBERRY - DISH"/>
            <filter val="LIFEBUOY REFRESH N COOL - SHAMPOO"/>
            <filter val="SGM EKSPLOR 3 PLUS MADU - GROWING UP MIL"/>
            <filter val="Y.O.U GOLDEN AGE REFINING SERUM - FACE C"/>
            <filter val="KRATINGDAENG - ENERGY DRINK"/>
            <filter val="GO JEK (GOFOOD) - MOBILE APPLICATION"/>
            <filter val="DOVE SUPER - SHAMPOO"/>
            <filter val="MILO"/>
            <filter val="EMINA POPPIN' MATTE - LIPCOLOR"/>
            <filter val="WALL'S FEAST MINI - ICE CREAM"/>
            <filter val="CAP ENAAK - SWEETENEND COND MILK"/>
            <filter val="BOGASARI - WHEAT FLOUR"/>
            <filter val="WALL'S MAGNUM - ICE CREAM - BALI"/>
            <filter val="VIENNETTA"/>
            <filter val="ABC - CHILI SAUCE"/>
            <filter val="LUX HIJAB SERIES - LIQUID BATH SOAP"/>
            <filter val="CLOSE UP - TOOTHPASTE"/>
            <filter val="CAP BANGO - SOYA SAUCE"/>
            <filter val="KOPI NONGKRONG CAPPUCCINO - LIQUID COFFE"/>
            <filter val="ABC - SOYA SAUCE"/>
            <filter val="QTELA - SNACK"/>
            <filter val="VIU - WEBSITE"/>
            <filter val="LIFEBUOY 3-IN-1 ANTIBACTERIAL + CARE"/>
            <filter val="RINSO MOLTO - LIQUID DETERGENT"/>
            <filter val="RINSO MOLTO MICELLAR SOFT - LIQUID DETER"/>
            <filter val="NESCAFE CLASSIC - INSTANT COFFEE"/>
            <filter val="PROCOLD FLU &amp; BATUK - TABLET COLD MEDICI"/>
            <filter val="CLEAR GEO - SHAMPOO"/>
            <filter val="TOKOPEDIA (BOS) - ONLINE SHOP"/>
            <filter val="LAZADA.CO.ID (GEO) - ONLINE SHOP"/>
            <filter val="OPPO - GSM MULTI CARDS HANDPHONE"/>
            <filter val="PANTENE MIRACLES - HAIR CARE"/>
            <filter val="DANCOW - ALL GROWING UP MILK"/>
            <filter val="CHIKI TWIST - SNACK"/>
            <filter val="GRAB - MOBILE APPLICATION"/>
            <filter val="MCDONALD'S - FAST FOOD"/>
            <filter val="KINDER CREAMY - CHOCO SNACK"/>
            <filter val="SO YUMIE"/>
            <filter val="BEBELAC 3 - GROWING UP MILK"/>
            <filter val="ONE GRAB - MOBILE APPLICATION"/>
            <filter val="SAMSUNG A13 - GSM MULTI CARDS HANDPHONE"/>
            <filter val="NESTLE BEARBRAND - LIQUID MILK"/>
            <filter val="COMBANTRIN - ANTHELMINTICS"/>
            <filter val="WALL'S - ICE CREAM"/>
            <filter val="REXONA MOTION ACTIVATED - ROLL ON DEODOR"/>
            <filter val="GRAB TRANSPORT - MOBILE APPLICATION"/>
            <filter val="WARDAH LIGHTENING SERUM AMPOULE - FACE C"/>
            <filter val="SNACKVIDEO - MOBILE APPLICATION"/>
            <filter val="VIVO - GSM MULTICARDS HANDPHONE"/>
            <filter val="ISOPLUS - THIRST QUENCHER"/>
            <filter val="SGM EKSPLOR - ALL GROWING UP MILK"/>
            <filter val="AQUA - MINERAL WATER"/>
            <filter val="ROYCO (BUTTERFLY) - SEASONING SALT"/>
            <filter val="INDOMILK - POWDER MILK"/>
            <filter val="GOPAY FOOD &amp; BEVERAGE - MOBILE APPLICATION"/>
            <filter val="BEJO SUJAMER SUSU JAHE MERAH - HEALTH DR"/>
            <filter val="POP MIE - INSTANT NOODLE"/>
            <filter val="BEBELAC GOLD 3 - GROWING UP MILK"/>
            <filter val="SUNSILK BLACK SHINE - HAIR CARE"/>
            <filter val="GRAB EXPRESS - MOBILE APPLICATION"/>
            <filter val="SUNSILK SOFT&amp;SMOOTH - HAIR CONDITIONER"/>
            <filter val="AXE - DEODORANT SPRAY"/>
            <filter val="NESCAFE - LIQUID COFFEE"/>
            <filter val="NATUR E WHITE"/>
            <filter val="PALMIA - MARGARINE"/>
            <filter val="WIPOL - FLOOR CLEANER"/>
            <filter val="DOVE PERAWATAN RAMBUT RONTOK - SHAMPOO"/>
            <filter val="HONDA SCOOPY - MOTORCYCLE"/>
            <filter val="VASELINE HEALTHY BRIGHT UV EXTRA BRIGHTE"/>
            <filter val="SARIMI PUASS - INSTANT NOODLE"/>
            <filter val="MILKUAT - LIQUID MILK"/>
            <filter val="GRABFOOD - MOBILE APPLICATION"/>
            <filter val="WALL'S FEAST - ICE CREAM"/>
            <filter val="REXONA MOTION ACTIVATED FREE SPIRIT - RO"/>
            <filter val="WARDAH CRYSTAL SECRET - FACE CARE"/>
            <filter val="MILO (VERSI SAHUR)"/>
            <filter val="WALL'S POPULAIRE - ICE CREAM"/>
            <filter val="SGM EKSPLOR 1 PLUS - GROWING UP MILK"/>
            <filter val="LUX BOTANICALS - BODY WASH"/>
            <filter val="VITALIS EAU DE GLAMOUR HIJAB - PERFUME"/>
            <filter val="S.U.N. - BABY CEREAL"/>
            <filter val="KIN A2 COWS - FRESH MILK"/>
            <filter val="PEPSODENT BRILIAN - TOOTHBRUSH"/>
            <filter val="VASELINE HEALTHY WHITE UV LIGHTENING"/>
            <filter val="REXONA DEO LOTION HIJAB - DEODORANT"/>
            <filter val="ZURICH"/>
            <filter val="CLOSE UP EVER FRESH - TOOTHPASTE"/>
            <filter val="REDBUS - ONLINE SHOP"/>
            <filter val="ZWITSAL ANTIBACTERIAL MOMENT ( U FRAME ) - HAIR &amp;"/>
            <filter val="HIT EXPERT PIRAMIDA - PAPER INSECT KILLE"/>
            <filter val="LAZADA.CO.ID - ONLINE SHOP"/>
            <filter val="INDOFOOD RACIK - BUMBU INSTANT"/>
            <filter val="SPRITE - SOFT DRINK"/>
            <filter val="SOSOFT - LIQUID DETERGENT"/>
            <filter val="REXONA DRY SERUM NATURAL WHITENING - ROL"/>
            <filter val="PEPSODENT COMPLETE 8 ACTION - TOOTHPASTE"/>
            <filter val="GLOW &amp; LOVELY BRIGHTENING - BODY WASH"/>
            <filter val="ZWITSAL NATURAL BABY BATH HAIR &amp; BODY"/>
            <filter val="PEPSODENT NANOSOFT - TOOTHBRUSH"/>
            <filter val="PEPSODENT SENSITIVE MINERAL EXPERT - TOO"/>
            <filter val="VIXAL - PORCELAIN CLEANER"/>
            <filter val="SAMSUNG - GSM MULTI CARDS HANDPHONE"/>
            <filter val="BENDERA - SWEETENED COND. MILK"/>
            <filter val="GOFOOD VERSI PAYDAY - MOBILE APPLICATION"/>
            <filter val="HEAVENLY BLUSH"/>
            <filter val="SARIMI - INSTANT NOODLE"/>
            <filter val="ALE-ALE - FRUIT DRINK"/>
            <filter val="ROYCO (PICO) - OYSTER SAUCE"/>
            <filter val="YAMAHA GRAND FILANO - MOTORCYCLE"/>
            <filter val="COCA-COLA"/>
            <filter val="SASA - SEASONED FLOUR"/>
            <filter val="MILO (VERSI BERBUKA)"/>
            <filter val="GO JEK - MOBILE APPLICATION"/>
            <filter val="TORABIKA NATACINNO"/>
            <filter val="PEPSODENT COMPLETE 8 ACTION HERBAL - TOO"/>
            <filter val="INDOMILK - LIQUID MILK"/>
            <filter val="GLOW &amp; LOVELY ULTIMATE UV DUO - SKIN LIG"/>
            <filter val="REXONA DEO LOTION - ALL DEODORANT"/>
            <filter val="SUNSILK BLACK SHINE - SHAMPOO"/>
            <filter val="INDOFOOD KECAP MANIS - SOYA SAUCE"/>
            <filter val="FORMULA - TOOTHBRUSH"/>
            <filter val="GRAB MART - MOBILE APPLICATION"/>
            <filter val="LIFEBUOY JAPANESE SHISO &amp; MINERAL CLAY"/>
            <filter val="RINSO,ANTERAJA"/>
            <filter val="FREISS SIRUP MADU - SYRUP"/>
            <filter val="MOLTO ALL-IN-1 SEKALI BILAS - FABRIC SOF"/>
            <filter val="SUNSILK BLACK &amp; SHINE - HAIR CARE"/>
            <filter val="SUNLIGHT JERUK NIPIS 100 - DISH WASHING"/>
            <filter val="SGM EKSPLOR SOYA 1+ - GROWING UP MILK"/>
            <filter val="CLEAR ANTI KETOMBE TINY TAN - SHAMPOO"/>
            <filter val="BEBELAC - GROWING UP MILK"/>
            <filter val="GARNIER MEN"/>
            <filter val="LIFEBUOY ANTI DANDRUFF - SHAMPOO"/>
            <filter val="EMINA BRIGHT STUFF - FACE CARE"/>
            <filter val="REJOICE 3-IN-1 ANTI KETOMBE - SHAMPOO"/>
            <filter val="LACTOGROW 3 MADU - GROWING UP MILK"/>
            <filter val="CLOSE GEO - TOOTHPASTE"/>
            <filter val="SUNSILK ANTI KETOMBE - SHAMPOO"/>
            <filter val="ROYAL PALMIA - BUTTER MARGARINE"/>
            <filter val="DOVE ULTIMATE REPAIR - ROLL ON DEODORANT"/>
            <filter val="MITSUBISHI XPANDER - CAR"/>
            <filter val="WIPOL BIOSHIELD - FLOOR CLEANER"/>
            <filter val="GO RIDE - MOBILE APPLICATION"/>
            <filter val="INDIHOME - TELECOMUNICATION"/>
            <filter val="ALE-ALE FUNFLAVA - FRUIT DRINK"/>
            <filter val="CADBURY"/>
            <filter val="POND'S VITAMIN MICELLAR WATER - FACE CLE"/>
            <filter val="SEDAAP - INSTANT NOODLE"/>
            <filter val="BUAVITA"/>
            <filter val="WALL'S PADDLE POP - ICE CREAM"/>
            <filter val="GO FOOD - MOBILE APPLICATION"/>
            <filter val="BIMOLI - COOKING OIL"/>
            <filter val="WARDAH UV SHIELD AIRY SMOOTH SUNSCREEN S"/>
            <filter val="SUNLIGHT - ALL DISH WASHING"/>
            <filter val="AQUA BOTOL - MINERAL WATER"/>
            <filter val="INDOMILK - SWEETENED COND. MILK"/>
            <filter val="NESTLE CERELAC HOMESTYLE MEALS - BABY FO"/>
            <filter val="CITRA LULUR NATURAL WHITE - ALL TOILETRI"/>
            <filter val="AJINOMOTO INDONESIA, PT"/>
            <filter val="PANTENE BLACK"/>
            <filter val="BIZNET - INTERNET PROVIDER"/>
            <filter val="ROYCO - OYSTER SAUCE"/>
            <filter val="GRAB (TRANSPORT) - MOBILE APPLICATION"/>
            <filter val="SUPERMI NUTRIMI - INSTANT NOODLE"/>
            <filter val="JD.ID - ONLINE SHOP"/>
            <filter val="GO CAR - MOBILE APPLICATION"/>
            <filter val="WALL'S CORNETTO - ICE CREAM"/>
            <filter val="INDOMILK,CAP ENAAK"/>
            <filter val="REXONA VITAMIN+BRIGHT ADVANCED BRIGHTENI"/>
            <filter val="GLOW &amp; LOVELY - SKIN LIGHTENING CREAM"/>
            <filter val="SUNSILK SOFT&amp;SMOOTH - SHAMPOO"/>
            <filter val="PANTENE - HAIR CARE"/>
            <filter val="SASA SANTAN KELAPA - INSTANT COCONUT MIL"/>
            <filter val="SARIMI 2 - INSTANT NOODLE"/>
            <filter val="INDOMIE - INSTANT NOODLE"/>
            <filter val="CLEAR ANTI KETOMBE - SHAMPOO"/>
            <filter val="VASELINE HEALTHY BRIGHT SOFT+GLOW - BODY"/>
            <filter val="LUX BOTANICALS FRAGRANT SKIN - LIQUID BA"/>
            <filter val="CAP BANGO (DHARMAWANGSA) - SOYA SAUCE"/>
            <filter val="TANGO - WAFER"/>
            <filter val="ZWITSAL NATURAL - BABY HAIR LOTION"/>
            <filter val="REXONA MOTION ACTIVATED HIJAB NATURAL"/>
            <filter val="DANCOW - ALL MILKS PRODUCTS"/>
            <filter val="GOFOOD VERSI LAUNCHING - MOBILE APPLICATION"/>
            <filter val="BLASTER - CANDY"/>
            <filter val="CLOSE UP COMPLETE FRESH PROTECTION - TOO"/>
            <filter val="MILO - LIQUID MILK"/>
            <filter val="GOPAY ECOMMERCE - MOBILE APPLICATION"/>
            <filter val="INDOFOOD - CHILI SAUCE"/>
            <filter val="NESTLE BATITA 1+ - GROWING UP MILK"/>
            <filter val="EXCELCOMINDO XL - GSM CARD"/>
            <filter val="REXONA DEO LOTION FREE SPIRIT"/>
            <filter val="GRAB FOOD - MOBILE APPLICATION"/>
          </filters>
        </filterColumn>
        <filterColumn colId="70">
          <filters>
            <filter val="CALL TO ACTION"/>
          </filters>
        </filterColumn>
      </autoFilter>
    </customSheetView>
    <customSheetView guid="{BB073074-902B-4462-A493-E50514BBFEE6}" filter="1" showAutoFilter="1">
      <autoFilter ref="$A$2:$CC$415">
        <filterColumn colId="75">
          <filters>
            <filter val="WHILE TRAVELING"/>
            <filter val="DRINKING"/>
            <filter val="BEAUTY, TALENT WITH HIJAB, ALL RELATED WITH HIJAB, TALENT WITH GOOD HAIR, POSITIVE ACTIVITY, DATING, CAMPUS AREA, FRIENDS IN CAMPUS, OUTDOOR ACTIVITY"/>
            <filter val="BEAUTY, TALENT WITH GOOD HAIR, DATING AND GOING TO COLLEGE, OUTDOOR ACTIVITY"/>
            <filter val="HAPPY MOMENT WITH PARENTS &amp; FAMILY"/>
            <filter val="OUTDOOR SPORT, RIDE A BIKE, EXPOSED TO SUNLIGHT AND POLLUTION, WAITING FOR PUBLIC TRANSPORTATION, OUTDOOR ACTIVITY"/>
            <filter val="TRAVEL TO WORKPLACE, STUCKED IN TRAFFIC JAM WHILE RIDING MOTORBIKE, CAR, AND TRAVEL BY AIRPLANE"/>
            <filter val="HAPPY MOMENT WITH PARENTS AND FAMILY"/>
            <filter val="FAMILY MOMENT WITH MOM AND KIDS"/>
            <filter val="WHILE RIDING A VEHICLE"/>
            <filter val="EXERCISE, OUTDOOR ACTIVITY, SWEAT"/>
            <filter val="BEAUTY, TALENT WITH HIJAB, ALL REALTED WITH HIJAB, TALENT WITH GOOD HAIR, DATING, CAMPUS AREA, FRIENDS IN CAMPUS, OUTDOOR ACTIVITY"/>
            <filter val="&quot;GERAH/STIFLINGLY HOT&quot; DUE TO WEATHER OR THE SITUATION"/>
            <filter val="BREAK FASTING (PUASA), FEELING STIFLINGLY HOT, WORKOUT"/>
            <filter val="PLAYING WITH HANDPHONE/PC/LAPTOP/TABLET WITH POSITIVE VIBES"/>
          </filters>
        </filterColumn>
      </autoFilter>
    </customSheetView>
    <customSheetView guid="{9F70DC7E-85D0-41B6-9845-BAE35740C4C1}" filter="1" showAutoFilter="1">
      <autoFilter ref="$A$1:$CC$415"/>
    </customSheetView>
    <customSheetView guid="{98703DCA-7595-4F51-92B0-17348E3F53EB}" filter="1" showAutoFilter="1">
      <autoFilter ref="$A$2:$CC$415">
        <filterColumn colId="0">
          <filters>
            <filter val="2024"/>
            <filter val="2023"/>
            <filter val="2022"/>
            <filter val="2021"/>
          </filters>
        </filterColumn>
        <filterColumn colId="70">
          <filters>
            <filter val="BRAND AWARENESS"/>
          </filters>
        </filterColumn>
      </autoFilter>
    </customSheetView>
    <customSheetView guid="{E0EAD47F-67E1-4B8A-9ECC-678427A01EC3}" filter="1" showAutoFilter="1">
      <autoFilter ref="$A$2:$CC$415">
        <filterColumn colId="77">
          <filters>
            <filter val="TVC"/>
            <filter val="TVC GLOW &amp; LOVELY BEASISWA"/>
            <filter val="TVC SAMSUNG"/>
            <filter val="TVC SUNSILK BLACK SHINE"/>
            <filter val="TVC INDOMILK"/>
            <filter val="TVC LIFEBUOY 3 IN 1"/>
            <filter val="TVC KECAP INDOFOOD"/>
            <filter val="TVC OPPO RENO8"/>
            <filter val="TVC ROYCO SAUS TIRAM"/>
            <filter val="CONTROL WALLS FEAST"/>
            <filter val="TVC SAMBAL ABC"/>
            <filter val="TVC CLEAR (PRE)"/>
            <filter val="TVC CLEAR FRESH COOL LEMON SAMPO"/>
            <filter val="TVC GOFOOD"/>
            <filter val="TVC AQUA GALON"/>
            <filter val="NO DBI"/>
            <filter val="TVC KINDER JOY"/>
            <filter val="TVC RINSO"/>
            <filter val="TVC REXONA DRY SERUM"/>
            <filter val="TVC BIZNET"/>
            <filter val="TVC REXONA"/>
            <filter val="TVC CLEAR COMPLETE SOFT CARE TINY TAN EDITION"/>
            <filter val="TVC SUNLIGHT EXTRA KOREAN STRAWBERRY"/>
            <filter val="TVC COMBANTRIN"/>
            <filter val="TVC RINSO MOLTO ULTRA ANTI NODA"/>
            <filter val="TVC RINSO KOREAN STRAWBERRY"/>
            <filter val="TVC XL"/>
            <filter val="TVC KOPI NONGKRONG"/>
            <filter val="TVC PEPSODENT PENCEGAH GIGI BERLUBANG"/>
            <filter val="TVC COCA-COLA"/>
            <filter val="TVC TOKOPEDIA"/>
            <filter val="TVC LUX BOTANICALS"/>
            <filter val="TVC SUNSILK SOFT &amp; SMOOTH CONDITIONER"/>
            <filter val="TVC BOGASARI"/>
            <filter val="TVC SUNLIGHT"/>
            <filter val="TVC PEPSODENT TOOTHBRUSH"/>
            <filter val="TVC PADDLE POP"/>
            <filter val="TVC SAMBAL INDOFOOD"/>
            <filter val="TVC FRISIAN FLAG"/>
            <filter val="TVC JD.ID"/>
            <filter val="TVC RINSO MOLTO MICELLAR SOFT"/>
            <filter val="TVC LUX"/>
            <filter val="TVC WARDAH"/>
            <filter val="TVC MOLTO"/>
            <filter val="TVC KECAP BANGO"/>
            <filter val="TVC CLOSEUP"/>
            <filter val="TVC POP MIE"/>
            <filter val="TVC BUAVITA"/>
            <filter val="TVC GLOW&amp;LOVELY"/>
            <filter val="TVC BEBELAC"/>
            <filter val="TVC CORNETTO"/>
            <filter val="TVC PEPSODENT"/>
            <filter val="TVC SOSOFT"/>
            <filter val="TVC SO SOFT"/>
            <filter val="TVC GOJEK (GO TRANSPORT)"/>
            <filter val="TVC BUMBU RACIK"/>
            <filter val="TVC ROYCO KALDU SAPI"/>
            <filter val="TVC SGM EKSPLOR SOYA"/>
            <filter val="TVC GOJEK (GOFOOD)"/>
            <filter val="TVC ALE ALE"/>
            <filter val="TVC PIXAL"/>
            <filter val="TVC PEPSODENT PENCEGAH BERLUBANG"/>
            <filter val="TVC VASELINE UV EXTRA BRIGHTENING"/>
            <filter val="TVC DOVE ULTIMATE REPAIR DEODORANT"/>
            <filter val="TVC GRAB"/>
            <filter val="TVC SUNLIGHT JERUK NIPIS"/>
            <filter val="TVC LIFEBUOY"/>
            <filter val="TVC GLOW &amp; LOVELY"/>
            <filter val="TVC ABC KECAP MANIS+"/>
            <filter val="TVC YAMAHA GRAND FILANO"/>
            <filter val="TVC ROYCO KALDU AYAM"/>
            <filter val="TVC CLEAR"/>
            <filter val="TVC SWEETY BRONZE PANTS"/>
            <filter val="TVC RINSO MOLTO ROSE FRESH"/>
            <filter val="TVC CLOSE UP"/>
            <filter val="TVC REXONA ROLL ON"/>
            <filter val="TVC MIE SEDAAP"/>
            <filter val="TVC HYUNDAI"/>
            <filter val="TVC NESCAFE"/>
            <filter val="TVC CHIKI TWIST"/>
            <filter val="TVC PALMIA SERBAGUNA"/>
            <filter val="TVC MILO"/>
            <filter val="TVC DANCOW NUTRITODS"/>
            <filter val="TVC ABC"/>
            <filter val="TVC PEPSODENT HERBAL"/>
            <filter val="TVC CADBURY"/>
            <filter val="TVC VASELINE GLUTAVITAMIN SOFT+GLOW"/>
            <filter val="TVC RACIK"/>
            <filter val="TVC KECAP MANIS BANGO"/>
            <filter val="TVC GLOW &amp; LOVELY HIJAB"/>
            <filter val="TVC SUPERPELL"/>
            <filter val="TVC TEPUNG BUMBU SASA SERBAGUNA"/>
            <filter val="TVC NESCAFE ALA CAFE"/>
            <filter val="TVC BEJO SUJAMER"/>
            <filter val="TVC MITSUBISHI XPANDER"/>
            <filter val="TVC CAP ENAAK &amp; INDOMILK"/>
            <filter val="TVC VIXAL"/>
            <filter val="TVC MOLTO ALL IN 1"/>
            <filter val="TVC REXONA HIJAB NATURAL"/>
            <filter val="TVC VIVO V25 SERIES"/>
            <filter val="TVC SUNSILK BLACK SHINE ACTIVE INFUSION"/>
            <filter val="TVC WALL'S CORNETTO"/>
            <filter val="TVC SUPERMI NUTRIMI"/>
            <filter val="TVC ROYCO"/>
            <filter val="TVC LACTOGROW"/>
            <filter val="TVC PEPSODENT WHITE"/>
            <filter val="TVC REXONA FREE SPIRIT"/>
            <filter val="TVC FORMULA DIAMOND CRYSTAL"/>
            <filter val="TVC LIFEBUOY REFRESH &amp; COOL"/>
            <filter val="TVC PEPSODENT WHITE (MERAH PUTIH)"/>
            <filter val="TVC WIPOL"/>
            <filter val="TVC ROYAL PALMIA"/>
            <filter val="MOMENT"/>
            <filter val="TVC LAZADA"/>
            <filter val="TVC REDBUS"/>
            <filter val="TVC PEPSODENT COMPLETE 8"/>
            <filter val="TVC BEBELAC 3 GROGREAT+"/>
            <filter val="TVC BLASTER"/>
            <filter val="TVC PEPSODENT NATURAL"/>
            <filter val="TVC SUNSILK SOFT &amp; SMOOTH"/>
            <filter val="TVC INDOMIE"/>
            <filter val="TVC BEAR BRAND"/>
            <filter val="TVC BUAVITA JAMBU"/>
            <filter val="TVC LIFEBUOY 3IN1"/>
            <filter val="TVC INDOMIE HYPEABIS KEBAB RENDANG"/>
            <filter val="TVC REXONA VITAMIN BRIGHT"/>
            <filter val="TVC INDIHOME"/>
            <filter val="TVC KRATINGDAENG"/>
          </filters>
        </filterColumn>
      </autoFilter>
    </customSheetView>
    <customSheetView guid="{6CC56A46-EC64-4312-857F-B5A493D4899F}" filter="1" showAutoFilter="1">
      <autoFilter ref="$A$2:$CC$415"/>
    </customSheetView>
    <customSheetView guid="{9B8A9A9E-84F6-4053-9D7F-1C10D8D63EA9}" filter="1" showAutoFilter="1">
      <autoFilter ref="$A$2:$CC$415">
        <filterColumn colId="75">
          <filters>
            <filter val="WHILE TRAVELING"/>
            <filter val="DRINKING"/>
            <filter val="BEAUTY, TALENT WITH HIJAB, ALL RELATED WITH HIJAB, TALENT WITH GOOD HAIR, POSITIVE ACTIVITY, DATING, CAMPUS AREA, FRIENDS IN CAMPUS, OUTDOOR ACTIVITY"/>
            <filter val="BEAUTY, TALENT WITH GOOD HAIR, DATING AND GOING TO COLLEGE, OUTDOOR ACTIVITY"/>
            <filter val="HAPPY MOMENT WITH PARENTS &amp; FAMILY"/>
            <filter val="OUTDOOR SPORT, RIDE A BIKE, EXPOSED TO SUNLIGHT AND POLLUTION, WAITING FOR PUBLIC TRANSPORTATION, OUTDOOR ACTIVITY"/>
            <filter val="TRAVEL TO WORKPLACE, STUCKED IN TRAFFIC JAM WHILE RIDING MOTORBIKE, CAR, AND TRAVEL BY AIRPLANE"/>
            <filter val="HAPPY MOMENT WITH PARENTS AND FAMILY"/>
            <filter val="FAMILY MOMENT WITH MOM AND KIDS"/>
            <filter val="WHILE RIDING A VEHICLE"/>
            <filter val="EXERCISE, OUTDOOR ACTIVITY, SWEAT"/>
            <filter val="BEAUTY, TALENT WITH HIJAB, ALL REALTED WITH HIJAB, TALENT WITH GOOD HAIR, DATING, CAMPUS AREA, FRIENDS IN CAMPUS, OUTDOOR ACTIVITY"/>
            <filter val="&quot;GERAH/STIFLINGLY HOT&quot; DUE TO WEATHER OR THE SITUATION"/>
            <filter val="BREAK FASTING (PUASA), FEELING STIFLINGLY HOT, WORKOUT"/>
            <filter val="PLAYING WITH HANDPHONE/PC/LAPTOP/TABLET WITH POSITIVE VIBES"/>
          </filters>
        </filterColumn>
      </autoFilter>
    </customSheetView>
    <customSheetView guid="{AD1DB009-D933-46DD-9A41-351D5C8D0D93}" filter="1" showAutoFilter="1">
      <autoFilter ref="$A$2:$CC$415">
        <filterColumn colId="5">
          <filters>
            <filter val="UNILEVER"/>
          </filters>
        </filterColumn>
      </autoFilter>
    </customSheetView>
    <customSheetView guid="{6ABC3FB9-2D41-4B16-BD13-DD7D674CC2F9}" filter="1" showAutoFilter="1">
      <autoFilter ref="$A$2:$CC$415">
        <filterColumn colId="0">
          <filters>
            <filter val="2024"/>
            <filter val="2023"/>
            <filter val="2022"/>
          </filters>
        </filterColumn>
        <filterColumn colId="1">
          <filters>
            <filter val="BEVERAGES"/>
          </filters>
        </filterColumn>
        <filterColumn colId="73">
          <filters blank="1">
            <filter val="DBI ZOOM IN WITH AUDIO"/>
            <filter val="DBI REGULAR"/>
            <filter val="DBI DYNAMIC"/>
            <filter val="ICA+"/>
            <filter val="DBI STILL"/>
            <filter val="DBI REGULAR, DBI STILL, DBI ZOOM IN WITH AUDIO, SSF MOMENTS"/>
            <filter val="DBI 3D BILLBOARD"/>
            <filter val="DBI ZOOM IN"/>
            <filter val="DBI 3D PREMIUM"/>
            <filter val="DBI PREMIUM"/>
            <filter val="WHISPER MOMENTS SF"/>
            <filter val="WHISPER MOMENTS SUPER IMPOSE"/>
            <filter val="WHISPER MOMENTS RUNNING TEXT"/>
            <filter val="WHISPER MOMENTS SSF"/>
            <filter val="3D MAPPING"/>
            <filter val="WHISPER MOMENTS"/>
            <filter val="DBI+"/>
            <filter val="WHISPER MOMENTS U FRAME"/>
          </filters>
        </filterColumn>
      </autoFilter>
    </customSheetView>
    <customSheetView guid="{809F6828-59D0-4E64-9E29-EBE32576E9DE}" filter="1" showAutoFilter="1">
      <autoFilter ref="$A$2:$CC$415">
        <filterColumn colId="22">
          <filters>
            <filter val="M"/>
          </filters>
        </filterColumn>
      </autoFilter>
    </customSheetView>
    <customSheetView guid="{1BCACB00-323C-42F9-937D-AAC078869931}" filter="1" showAutoFilter="1">
      <autoFilter ref="$A$1:$CC$415"/>
    </customSheetView>
    <customSheetView guid="{0E45BFA3-AC24-4168-8B71-9DF872BABD18}" filter="1" showAutoFilter="1">
      <autoFilter ref="$A$2:$CC$415">
        <filterColumn colId="0">
          <filters>
            <filter val="2024"/>
            <filter val="2023"/>
            <filter val="2022"/>
          </filters>
        </filterColumn>
        <filterColumn colId="70">
          <filters>
            <filter val="BRAND ASSOCIATION"/>
          </filters>
        </filterColumn>
        <filterColumn colId="73">
          <filters blank="1">
            <filter val="DBI ZOOM IN WITH AUDIO"/>
            <filter val="DBI REGULAR"/>
            <filter val="DBI DYNAMIC"/>
            <filter val="ICA+"/>
            <filter val="DBI STILL"/>
            <filter val="DBI REGULAR, DBI STILL, DBI ZOOM IN WITH AUDIO, SSF MOMENTS"/>
            <filter val="DBI 3D BILLBOARD"/>
            <filter val="DBI ZOOM IN"/>
            <filter val="DBI 3D PREMIUM"/>
            <filter val="DBI PREMIUM"/>
            <filter val="WHISPER MOMENTS SF"/>
            <filter val="WHISPER MOMENTS SUPER IMPOSE"/>
            <filter val="WHISPER MOMENTS RUNNING TEXT"/>
            <filter val="WHISPER MOMENTS SSF"/>
            <filter val="3D MAPPING"/>
            <filter val="WHISPER MOMENTS"/>
            <filter val="DBI+"/>
            <filter val="WHISPER MOMENTS U FRAME"/>
          </filters>
        </filterColumn>
        <filterColumn colId="77">
          <filters blank="1">
            <filter val="TVC"/>
            <filter val="TVC GLOW &amp; LOVELY BEASISWA"/>
            <filter val="TVC SAMSUNG"/>
            <filter val="CONTROL NUTRILON ROYAL"/>
            <filter val="TVC SUNSILK BLACK SHINE"/>
            <filter val="TVC INDOMILK"/>
            <filter val="TVC LIFEBUOY 3 IN 1"/>
            <filter val="TVC KECAP INDOFOOD"/>
            <filter val="TVC OPPO RENO8"/>
            <filter val="TVC ROYCO SAUS TIRAM"/>
            <filter val="CONTROL AQUA"/>
            <filter val="CONTROL WALLS FEAST"/>
            <filter val="TVC SAMBAL ABC"/>
            <filter val="TVC CLEAR (PRE)"/>
            <filter val="TVC CLEAR FRESH COOL LEMON SAMPO"/>
            <filter val="CONTROL SAMSUNG GALAXY A03|A03S|A03CORE"/>
            <filter val="TVC GOFOOD"/>
            <filter val="TVC AQUA GALON"/>
            <filter val="CONTROL REXONA"/>
            <filter val="NO DBI"/>
            <filter val="TVC KINDER JOY"/>
            <filter val="TVC RINSO"/>
            <filter val="TVC REXONA DRY SERUM"/>
            <filter val="TVC BIZNET"/>
            <filter val="TVC REXONA"/>
            <filter val="TVC CLEAR COMPLETE SOFT CARE TINY TAN EDITION"/>
            <filter val="TVC SUNLIGHT EXTRA KOREAN STRAWBERRY"/>
            <filter val="TVC COMBANTRIN"/>
            <filter val="TVC RINSO MOLTO ULTRA ANTI NODA"/>
            <filter val="TVC RINSO KOREAN STRAWBERRY"/>
            <filter val="CONTROL PEPSODENT NANOSOFT"/>
            <filter val="CONTROL SAMSUNG GALAXY A13|A23"/>
            <filter val="TVC XL"/>
            <filter val="TVC KOPI NONGKRONG"/>
            <filter val="TVC PEPSODENT PENCEGAH GIGI BERLUBANG"/>
            <filter val="TVC COCA-COLA"/>
            <filter val="TVC TOKOPEDIA"/>
            <filter val="TVC LUX BOTANICALS"/>
            <filter val="TVC SUNSILK SOFT &amp; SMOOTH CONDITIONER"/>
            <filter val="TVC BOGASARI"/>
            <filter val="TVC SUNLIGHT"/>
            <filter val="TVC PEPSODENT TOOTHBRUSH"/>
            <filter val="TVC PADDLE POP"/>
            <filter val="CONTROL XL"/>
            <filter val="CONTROL AJINOMOTO"/>
            <filter val="TVC SAMBAL INDOFOOD"/>
            <filter val="TVC FRISIAN FLAG"/>
            <filter val="CONTROL BEBELAC"/>
            <filter val="TVC JD.ID"/>
            <filter val="TVC RINSO MOLTO MICELLAR SOFT"/>
            <filter val="TVC LUX"/>
            <filter val="TVC WARDAH"/>
            <filter val="TVC MOLTO"/>
            <filter val="TVC KECAP BANGO"/>
            <filter val="TVC CLOSEUP"/>
            <filter val="TVC POP MIE"/>
            <filter val="TVC BUAVITA"/>
            <filter val="TVC GLOW&amp;LOVELY"/>
            <filter val="TVC BEBELAC"/>
            <filter val="TVC CORNETTO"/>
            <filter val="TVC PEPSODENT"/>
            <filter val="CONTROL CLOSEUP MULTIVITAMIN COMPLETE FRESH PROTECTION"/>
            <filter val="TVC SOSOFT"/>
            <filter val="TVC SO SOFT"/>
            <filter val="TVC GOJEK (GO TRANSPORT)"/>
            <filter val="TVC BUMBU RACIK"/>
            <filter val="TVC ROYCO KALDU SAPI"/>
            <filter val="CONTROL LUX HIJAB SERIES ZAITUN &amp; MADU"/>
            <filter val="TVC SGM EKSPLOR SOYA"/>
            <filter val="TVC GOJEK (GOFOOD)"/>
            <filter val="TVC ALE ALE"/>
            <filter val="TVC PIXAL"/>
            <filter val="TVC PEPSODENT PENCEGAH BERLUBANG"/>
            <filter val="TVC VASELINE UV EXTRA BRIGHTENING"/>
            <filter val="TVC DOVE ULTIMATE REPAIR DEODORANT"/>
            <filter val="TVC GRAB"/>
            <filter val="TVC SUNLIGHT JERUK NIPIS"/>
            <filter val="TVC LIFEBUOY"/>
            <filter val="TVC GLOW &amp; LOVELY"/>
            <filter val="TVC ABC KECAP MANIS+"/>
            <filter val="TVC YAMAHA GRAND FILANO"/>
            <filter val="TVC ROYCO KALDU AYAM"/>
            <filter val="TVC CLEAR"/>
            <filter val="TVC SWEETY BRONZE PANTS"/>
            <filter val="TVC RINSO MOLTO ROSE FRESH"/>
            <filter val="TVC CLOSE UP"/>
            <filter val="TVC REXONA ROLL ON"/>
            <filter val="TVC MIE SEDAAP"/>
            <filter val="TVC HYUNDAI"/>
            <filter val="TVC NESCAFE"/>
            <filter val="TVC CHIKI TWIST"/>
            <filter val="TVC PALMIA SERBAGUNA"/>
            <filter val="TVC MILO"/>
            <filter val="TVC DANCOW NUTRITODS"/>
            <filter val="TVC ABC"/>
            <filter val="TVC PEPSODENT HERBAL"/>
            <filter val="TVC CADBURY"/>
            <filter val="TVC VASELINE GLUTAVITAMIN SOFT+GLOW"/>
            <filter val="TVC RACIK"/>
            <filter val="TVC KECAP MANIS BANGO"/>
            <filter val="CONTROL HONDA SCOOPY"/>
            <filter val="TVC GLOW &amp; LOVELY HIJAB"/>
            <filter val="TVC SUPERPELL"/>
            <filter val="TVC TEPUNG BUMBU SASA SERBAGUNA"/>
            <filter val="TVC NESCAFE ALA CAFE"/>
            <filter val="TVC BEJO SUJAMER"/>
            <filter val="TVC MITSUBISHI XPANDER"/>
            <filter val="CONTROL"/>
            <filter val="CONTROL PROCOLD"/>
            <filter val="TVC CAP ENAAK &amp; INDOMILK"/>
            <filter val="TVC VIXAL"/>
            <filter val="TVC MOLTO ALL IN 1"/>
            <filter val="TVC REXONA HIJAB NATURAL"/>
            <filter val="TVC VIVO V25 SERIES"/>
            <filter val="CONTROL SGM EKSPLOR"/>
            <filter val="TVC SUNSILK BLACK SHINE ACTIVE INFUSION"/>
            <filter val="CONTROL TOKOPEDIA"/>
            <filter val="TVC WALL'S CORNETTO"/>
            <filter val="TVC SUPERMI NUTRIMI"/>
            <filter val="TVC ROYCO"/>
            <filter val="TVC LACTOGROW"/>
            <filter val="TVC PEPSODENT WHITE"/>
            <filter val="TVC REXONA FREE SPIRIT"/>
            <filter val="TVC FORMULA DIAMOND CRYSTAL"/>
            <filter val="TVC LIFEBUOY REFRESH &amp; COOL"/>
            <filter val="TVC PEPSODENT WHITE (MERAH PUTIH)"/>
            <filter val="TVC WIPOL"/>
            <filter val="TVC ROYAL PALMIA"/>
            <filter val="MOMENT"/>
            <filter val="CONTROL SAMSUNG A04 SERIES"/>
            <filter val="TVC LAZADA"/>
            <filter val="TVC REDBUS"/>
            <filter val="TVC PEPSODENT COMPLETE 8"/>
            <filter val="TVC BEBELAC 3 GROGREAT+"/>
            <filter val="TVC BLASTER"/>
            <filter val="CONTROL RINSO MICELLAR SOFT"/>
            <filter val="TVC PEPSODENT NATURAL"/>
            <filter val="TVC SUNSILK SOFT &amp; SMOOTH"/>
            <filter val="TVC INDOMIE"/>
            <filter val="TVC BEAR BRAND"/>
            <filter val="TVC BUAVITA JAMBU"/>
            <filter val="TVC LIFEBUOY 3IN1"/>
            <filter val="TVC INDOMIE HYPEABIS KEBAB RENDANG"/>
            <filter val="TVC REXONA VITAMIN BRIGHT"/>
            <filter val="TVC INDIHOME"/>
            <filter val="TVC KRATINGDAENG"/>
          </filters>
        </filterColumn>
      </autoFilter>
    </customSheetView>
    <customSheetView guid="{8F01B27C-3254-4467-A131-A59B6575C8E4}" filter="1" showAutoFilter="1">
      <autoFilter ref="$A$2:$CC$415">
        <filterColumn colId="7">
          <filters>
            <filter val="NUTRISARI - FRUIT ESSENCE DRINK"/>
            <filter val="NUTRILON ROYAL"/>
            <filter val="LACTOGROW - ALL GROWING UP MILK"/>
            <filter val="POCKY - BISCUIT STICK"/>
            <filter val="SWEETY BRONZE PANTS - BABY DIAPERS"/>
            <filter val="DANCOW NUTRITODS"/>
            <filter val="SGM EKSPLOR 3 PLUS MADU - GROWING UP MIL"/>
            <filter val="MILO"/>
            <filter val="WALL'S FEAST MINI - ICE CREAM"/>
            <filter val="CAP ENAAK - SWEETENEND COND MILK"/>
            <filter val="WALL'S MAGNUM - ICE CREAM - BALI"/>
            <filter val="VIENNETTA"/>
            <filter val="QTELA - SNACK"/>
            <filter val="DANCOW - ALL GROWING UP MILK"/>
            <filter val="CHIKI TWIST - SNACK"/>
            <filter val="MCDONALD'S - FAST FOOD"/>
            <filter val="KINDER CREAMY - CHOCO SNACK"/>
            <filter val="BEBELAC 3 - GROWING UP MILK"/>
            <filter val="WALL'S - ICE CREAM"/>
            <filter val="SGM EKSPLOR - ALL GROWING UP MILK"/>
            <filter val="INDOMILK - POWDER MILK"/>
            <filter val="BEBELAC GOLD 3 - GROWING UP MILK"/>
            <filter val="KINDER JOY - CHOCO SNACK"/>
            <filter val="MILKUAT - LIQUID MILK"/>
            <filter val="WALL'S FEAST - ICE CREAM"/>
            <filter val="MILO (VERSI SAHUR)"/>
            <filter val="WALL'S POPULAIRE - ICE CREAM"/>
            <filter val="SGM EKSPLOR 1 PLUS - GROWING UP MILK"/>
            <filter val="S.U.N. - BABY CEREAL"/>
            <filter val="KIN A2 COWS - FRESH MILK"/>
            <filter val="ZWITSAL ANTIBACTERIAL MOMENT ( U FRAME ) - HAIR &amp;"/>
            <filter val="ZWITSAL NATURAL BABY BATH HAIR &amp; BODY"/>
            <filter val="BENDERA - SWEETENED COND. MILK"/>
            <filter val="ALE-ALE - FRUIT DRINK"/>
            <filter val="MILO (VERSI BERBUKA)"/>
            <filter val="INDOMILK - LIQUID MILK"/>
            <filter val="SGM EKSPLOR SOYA 1+ - GROWING UP MILK"/>
            <filter val="BEBELAC - GROWING UP MILK"/>
            <filter val="LACTOGROW 3 MADU - GROWING UP MILK"/>
            <filter val="ALE-ALE FUNFLAVA - FRUIT DRINK"/>
            <filter val="CADBURY"/>
            <filter val="BUAVITA"/>
            <filter val="WALL'S PADDLE POP - ICE CREAM"/>
            <filter val="INDOMILK - SWEETENED COND. MILK"/>
            <filter val="NESTLE CERELAC HOMESTYLE MEALS - BABY FO"/>
            <filter val="BENDERA - LIQUID MILK"/>
            <filter val="WALL'S CORNETTO - ICE CREAM"/>
            <filter val="INDOMILK,CAP ENAAK"/>
            <filter val="TANGO - WAFER"/>
            <filter val="ZWITSAL NATURAL - BABY HAIR LOTION"/>
            <filter val="DANCOW - ALL MILKS PRODUCTS"/>
            <filter val="BLASTER - CANDY"/>
            <filter val="MILO - LIQUID MILK"/>
            <filter val="NESTLE BATITA 1+ - GROWING UP MILK"/>
          </filters>
        </filterColumn>
      </autoFilter>
    </customSheetView>
    <customSheetView guid="{260546EA-9146-4B44-A310-BCE45AB11A15}" filter="1" showAutoFilter="1">
      <autoFilter ref="$A$2:$CC$415">
        <filterColumn colId="0">
          <filters blank="1">
            <filter val="2024"/>
            <filter val="2023"/>
            <filter val="2021"/>
          </filters>
        </filterColumn>
        <filterColumn colId="7">
          <filters blank="1">
            <filter val="RINSO MOLTO - ALL DETERGENT"/>
            <filter val="GLOW &amp; LOVELY DERMA GLOW - FACIAL FOAM"/>
            <filter val="DOVE RADIANT+CARE DEODORANT SERUM - ROLL"/>
            <filter val="RINSO MOLTO - LIQUID DETERGENT"/>
            <filter val="RINSO MOLTO MICELLAR SOFT - LIQUID DETER"/>
            <filter val="GLOW &amp; LOVELY - FACIAL FOAM"/>
            <filter val="CAP BANGO (BISMA) - SOYA SAUCE"/>
            <filter val="ZWITSAL SHAMPOO BABY NATURAL A"/>
            <filter val="SEDAAP - SEASONING SALT"/>
            <filter val="PEPSODENT HERBAL (CORE PLUS)"/>
            <filter val="MOLTO ALL-IN-1 SEKALI BILAS - FABRIC SOF"/>
            <filter val="POND'S AGE MIRACLE - FACE CARE"/>
            <filter val="FRISIAN FLAG - GEO"/>
            <filter val="CITRA NATURAL BOOSTER BODY SERUM - BODY"/>
            <filter val="LIFEBUOY LEMON FRESH - LIQUID BATH SOAP"/>
            <filter val="RINSO SENSI FRESH - LIQUID DETERGENT"/>
            <filter val="NUTRILON ROYAL - ALL GROWING UP MILK"/>
            <filter val="CAP BANGO SRIWIJAYA - SOYA SAUCE"/>
            <filter val="LUX BEAUTY LIQUID (VETIVER)"/>
            <filter val="WARDAH LIGHTENING - COSMETIC"/>
          </filters>
        </filterColumn>
      </autoFilter>
    </customSheetView>
  </customSheetViews>
  <hyperlinks>
    <hyperlink r:id="rId2" ref="V2"/>
    <hyperlink r:id="rId3" ref="T3"/>
    <hyperlink r:id="rId4" ref="V3"/>
    <hyperlink r:id="rId5" ref="T4"/>
    <hyperlink r:id="rId6" ref="V4"/>
    <hyperlink r:id="rId7" ref="T5"/>
    <hyperlink r:id="rId8" ref="V5"/>
    <hyperlink r:id="rId9" ref="V6"/>
    <hyperlink r:id="rId10" ref="T7"/>
    <hyperlink r:id="rId11" ref="V7"/>
    <hyperlink r:id="rId12" ref="T8"/>
    <hyperlink r:id="rId13" ref="V8"/>
    <hyperlink r:id="rId14" ref="T9"/>
    <hyperlink r:id="rId15" ref="V9"/>
    <hyperlink r:id="rId16" ref="T10"/>
    <hyperlink r:id="rId17" ref="V10"/>
    <hyperlink r:id="rId18" ref="T11"/>
    <hyperlink r:id="rId19" ref="V11"/>
    <hyperlink r:id="rId20" ref="T12"/>
    <hyperlink r:id="rId21" ref="V12"/>
    <hyperlink r:id="rId22" ref="T13"/>
    <hyperlink r:id="rId23" ref="V13"/>
    <hyperlink r:id="rId24" ref="V14"/>
    <hyperlink r:id="rId25" ref="T15"/>
    <hyperlink r:id="rId26" ref="V15"/>
    <hyperlink r:id="rId27" ref="T16"/>
    <hyperlink r:id="rId28" ref="V16"/>
    <hyperlink r:id="rId29" ref="T17"/>
    <hyperlink r:id="rId30" ref="V17"/>
    <hyperlink r:id="rId31" ref="T18"/>
    <hyperlink r:id="rId32" ref="V18"/>
    <hyperlink r:id="rId33" ref="V19"/>
    <hyperlink r:id="rId34" ref="T20"/>
    <hyperlink r:id="rId35" ref="V20"/>
    <hyperlink r:id="rId36" ref="V21"/>
    <hyperlink r:id="rId37" ref="V22"/>
    <hyperlink r:id="rId38" ref="T23"/>
    <hyperlink r:id="rId39" ref="V23"/>
    <hyperlink r:id="rId40" ref="T24"/>
    <hyperlink r:id="rId41" ref="V24"/>
    <hyperlink r:id="rId42" ref="T25"/>
    <hyperlink r:id="rId43" ref="V25"/>
    <hyperlink r:id="rId44" ref="T26"/>
    <hyperlink r:id="rId45" ref="V26"/>
    <hyperlink r:id="rId46" ref="T27"/>
    <hyperlink r:id="rId47" ref="V27"/>
    <hyperlink r:id="rId48" ref="T28"/>
    <hyperlink r:id="rId49" ref="V28"/>
    <hyperlink r:id="rId50" ref="V29"/>
    <hyperlink r:id="rId51" ref="T30"/>
    <hyperlink r:id="rId52" ref="V30"/>
    <hyperlink r:id="rId53" ref="V31"/>
    <hyperlink r:id="rId54" ref="V32"/>
    <hyperlink r:id="rId55" ref="V33"/>
    <hyperlink r:id="rId56" ref="V34"/>
    <hyperlink r:id="rId57" ref="V35"/>
    <hyperlink r:id="rId58" ref="T36"/>
    <hyperlink r:id="rId59" ref="V36"/>
    <hyperlink r:id="rId60" ref="T37"/>
    <hyperlink r:id="rId61" ref="V37"/>
    <hyperlink r:id="rId62" ref="T38"/>
    <hyperlink r:id="rId63" ref="V38"/>
    <hyperlink r:id="rId64" ref="V39"/>
    <hyperlink r:id="rId65" ref="V40"/>
    <hyperlink r:id="rId66" ref="T41"/>
    <hyperlink r:id="rId67" ref="V41"/>
    <hyperlink r:id="rId68" ref="V42"/>
    <hyperlink r:id="rId69" ref="V43"/>
    <hyperlink r:id="rId70" ref="V44"/>
    <hyperlink r:id="rId71" ref="T45"/>
    <hyperlink r:id="rId72" ref="V45"/>
    <hyperlink r:id="rId73" ref="V46"/>
    <hyperlink r:id="rId74" ref="T47"/>
    <hyperlink r:id="rId75" ref="V47"/>
    <hyperlink r:id="rId76" ref="T48"/>
    <hyperlink r:id="rId77" ref="V48"/>
    <hyperlink r:id="rId78" ref="T49"/>
    <hyperlink r:id="rId79" ref="V49"/>
    <hyperlink r:id="rId80" ref="V50"/>
    <hyperlink r:id="rId81" ref="T51"/>
    <hyperlink r:id="rId82" ref="V51"/>
    <hyperlink r:id="rId83" ref="V52"/>
    <hyperlink r:id="rId84" ref="T53"/>
    <hyperlink r:id="rId85" ref="V53"/>
    <hyperlink r:id="rId86" ref="T54"/>
    <hyperlink r:id="rId87" ref="V54"/>
    <hyperlink r:id="rId88" ref="V55"/>
    <hyperlink r:id="rId89" ref="T56"/>
    <hyperlink r:id="rId90" ref="V56"/>
    <hyperlink r:id="rId91" ref="V57"/>
    <hyperlink r:id="rId92" ref="T58"/>
    <hyperlink r:id="rId93" ref="V58"/>
    <hyperlink r:id="rId94" ref="T59"/>
    <hyperlink r:id="rId95" ref="V59"/>
    <hyperlink r:id="rId96" ref="V60"/>
    <hyperlink r:id="rId97" ref="V61"/>
    <hyperlink r:id="rId98" ref="T62"/>
    <hyperlink r:id="rId99" ref="V62"/>
    <hyperlink r:id="rId100" ref="T63"/>
    <hyperlink r:id="rId101" ref="V63"/>
    <hyperlink r:id="rId102" ref="T64"/>
    <hyperlink r:id="rId103" ref="V64"/>
    <hyperlink r:id="rId104" ref="V65"/>
    <hyperlink r:id="rId105" ref="T66"/>
    <hyperlink r:id="rId106" ref="V66"/>
    <hyperlink r:id="rId107" ref="V67"/>
    <hyperlink r:id="rId108" ref="V68"/>
    <hyperlink r:id="rId109" ref="T69"/>
    <hyperlink r:id="rId110" ref="V69"/>
    <hyperlink r:id="rId111" ref="T70"/>
    <hyperlink r:id="rId112" ref="V70"/>
    <hyperlink r:id="rId113" ref="T71"/>
    <hyperlink r:id="rId114" ref="V71"/>
    <hyperlink r:id="rId115" ref="T72"/>
    <hyperlink r:id="rId116" ref="V72"/>
    <hyperlink r:id="rId117" ref="T73"/>
    <hyperlink r:id="rId118" ref="V73"/>
    <hyperlink r:id="rId119" ref="T74"/>
    <hyperlink r:id="rId120" ref="V74"/>
    <hyperlink r:id="rId121" ref="T75"/>
    <hyperlink r:id="rId122" ref="V75"/>
    <hyperlink r:id="rId123" ref="V76"/>
    <hyperlink r:id="rId124" ref="V77"/>
    <hyperlink r:id="rId125" ref="V78"/>
    <hyperlink r:id="rId126" ref="V79"/>
    <hyperlink r:id="rId127" ref="T80"/>
    <hyperlink r:id="rId128" ref="V80"/>
    <hyperlink r:id="rId129" ref="T81"/>
    <hyperlink r:id="rId130" ref="V81"/>
    <hyperlink r:id="rId131" ref="T82"/>
    <hyperlink r:id="rId132" ref="V82"/>
    <hyperlink r:id="rId133" ref="T83"/>
    <hyperlink r:id="rId134" ref="V83"/>
    <hyperlink r:id="rId135" ref="V84"/>
    <hyperlink r:id="rId136" ref="T85"/>
    <hyperlink r:id="rId137" ref="V85"/>
    <hyperlink r:id="rId138" ref="T86"/>
    <hyperlink r:id="rId139" ref="V86"/>
    <hyperlink r:id="rId140" ref="T87"/>
    <hyperlink r:id="rId141" ref="V87"/>
    <hyperlink r:id="rId142" ref="V88"/>
    <hyperlink r:id="rId143" ref="T89"/>
    <hyperlink r:id="rId144" ref="V89"/>
    <hyperlink r:id="rId145" ref="V90"/>
    <hyperlink r:id="rId146" ref="V91"/>
    <hyperlink r:id="rId147" ref="T92"/>
    <hyperlink r:id="rId148" ref="V92"/>
    <hyperlink r:id="rId149" ref="T93"/>
    <hyperlink r:id="rId150" ref="V93"/>
    <hyperlink r:id="rId151" ref="T94"/>
    <hyperlink r:id="rId152" ref="V94"/>
    <hyperlink r:id="rId153" ref="T95"/>
    <hyperlink r:id="rId154" ref="V95"/>
    <hyperlink r:id="rId155" ref="T96"/>
    <hyperlink r:id="rId156" ref="V96"/>
    <hyperlink r:id="rId157" ref="T97"/>
    <hyperlink r:id="rId158" ref="V97"/>
    <hyperlink r:id="rId159" ref="T98"/>
    <hyperlink r:id="rId160" ref="V98"/>
    <hyperlink r:id="rId161" ref="T99"/>
    <hyperlink r:id="rId162" ref="V99"/>
    <hyperlink r:id="rId163" ref="T100"/>
    <hyperlink r:id="rId164" ref="V100"/>
    <hyperlink r:id="rId165" ref="T101"/>
    <hyperlink r:id="rId166" ref="V101"/>
    <hyperlink r:id="rId167" ref="T102"/>
    <hyperlink r:id="rId168" ref="V102"/>
    <hyperlink r:id="rId169" ref="V103"/>
    <hyperlink r:id="rId170" ref="T104"/>
    <hyperlink r:id="rId171" ref="V104"/>
    <hyperlink r:id="rId172" ref="T105"/>
    <hyperlink r:id="rId173" ref="V105"/>
    <hyperlink r:id="rId174" ref="T106"/>
    <hyperlink r:id="rId175" ref="V106"/>
    <hyperlink r:id="rId176" ref="T107"/>
    <hyperlink r:id="rId177" ref="V107"/>
    <hyperlink r:id="rId178" ref="T108"/>
    <hyperlink r:id="rId179" ref="V108"/>
    <hyperlink r:id="rId180" ref="T109"/>
    <hyperlink r:id="rId181" ref="V109"/>
    <hyperlink r:id="rId182" ref="V110"/>
    <hyperlink r:id="rId183" ref="V111"/>
    <hyperlink r:id="rId184" ref="T112"/>
    <hyperlink r:id="rId185" ref="V112"/>
    <hyperlink r:id="rId186" ref="V113"/>
    <hyperlink r:id="rId187" ref="V114"/>
    <hyperlink r:id="rId188" ref="T115"/>
    <hyperlink r:id="rId189" ref="V115"/>
    <hyperlink r:id="rId190" ref="T116"/>
    <hyperlink r:id="rId191" ref="V116"/>
    <hyperlink r:id="rId192" ref="T117"/>
    <hyperlink r:id="rId193" ref="V117"/>
    <hyperlink r:id="rId194" ref="T118"/>
    <hyperlink r:id="rId195" ref="V118"/>
    <hyperlink r:id="rId196" ref="V120"/>
    <hyperlink r:id="rId197" ref="T121"/>
    <hyperlink r:id="rId198" ref="V121"/>
    <hyperlink r:id="rId199" ref="T122"/>
    <hyperlink r:id="rId200" ref="V122"/>
    <hyperlink r:id="rId201" ref="T123"/>
    <hyperlink r:id="rId202" ref="V123"/>
    <hyperlink r:id="rId203" ref="T124"/>
    <hyperlink r:id="rId204" ref="V124"/>
    <hyperlink r:id="rId205" ref="T125"/>
    <hyperlink r:id="rId206" ref="V125"/>
    <hyperlink r:id="rId207" ref="T126"/>
    <hyperlink r:id="rId208" ref="V126"/>
    <hyperlink r:id="rId209" ref="T127"/>
    <hyperlink r:id="rId210" ref="V127"/>
    <hyperlink r:id="rId211" ref="T128"/>
    <hyperlink r:id="rId212" ref="V128"/>
    <hyperlink r:id="rId213" ref="T129"/>
    <hyperlink r:id="rId214" ref="V129"/>
    <hyperlink r:id="rId215" ref="T130"/>
    <hyperlink r:id="rId216" ref="V130"/>
    <hyperlink r:id="rId217" ref="T131"/>
    <hyperlink r:id="rId218" ref="V131"/>
    <hyperlink r:id="rId219" ref="T132"/>
    <hyperlink r:id="rId220" ref="V132"/>
    <hyperlink r:id="rId221" ref="T133"/>
    <hyperlink r:id="rId222" ref="V133"/>
    <hyperlink r:id="rId223" ref="T134"/>
    <hyperlink r:id="rId224" ref="V134"/>
    <hyperlink r:id="rId225" ref="V135"/>
    <hyperlink r:id="rId226" ref="T136"/>
    <hyperlink r:id="rId227" ref="V136"/>
    <hyperlink r:id="rId228" ref="V137"/>
    <hyperlink r:id="rId229" ref="V138"/>
    <hyperlink r:id="rId230" ref="T139"/>
    <hyperlink r:id="rId231" ref="V139"/>
    <hyperlink r:id="rId232" ref="T140"/>
    <hyperlink r:id="rId233" ref="V140"/>
    <hyperlink r:id="rId234" ref="T141"/>
    <hyperlink r:id="rId235" ref="V141"/>
    <hyperlink r:id="rId236" ref="T142"/>
    <hyperlink r:id="rId237" ref="V142"/>
    <hyperlink r:id="rId238" ref="T143"/>
    <hyperlink r:id="rId239" ref="V143"/>
    <hyperlink r:id="rId240" ref="V144"/>
    <hyperlink r:id="rId241" ref="V145"/>
    <hyperlink r:id="rId242" ref="T146"/>
    <hyperlink r:id="rId243" ref="V146"/>
    <hyperlink r:id="rId244" ref="T147"/>
    <hyperlink r:id="rId245" ref="V147"/>
    <hyperlink r:id="rId246" ref="T148"/>
    <hyperlink r:id="rId247" ref="V148"/>
    <hyperlink r:id="rId248" ref="T149"/>
    <hyperlink r:id="rId249" ref="V149"/>
    <hyperlink r:id="rId250" ref="T150"/>
    <hyperlink r:id="rId251" ref="V150"/>
    <hyperlink r:id="rId252" ref="V151"/>
    <hyperlink r:id="rId253" ref="T152"/>
    <hyperlink r:id="rId254" ref="V152"/>
    <hyperlink r:id="rId255" ref="T153"/>
    <hyperlink r:id="rId256" ref="V153"/>
    <hyperlink r:id="rId257" ref="V154"/>
    <hyperlink r:id="rId258" ref="F155"/>
    <hyperlink r:id="rId259" ref="G155"/>
    <hyperlink r:id="rId260" ref="T155"/>
    <hyperlink r:id="rId261" ref="V155"/>
    <hyperlink r:id="rId262" ref="T156"/>
    <hyperlink r:id="rId263" ref="V156"/>
    <hyperlink r:id="rId264" ref="T157"/>
    <hyperlink r:id="rId265" ref="V157"/>
    <hyperlink r:id="rId266" ref="T158"/>
    <hyperlink r:id="rId267" ref="V158"/>
    <hyperlink r:id="rId268" ref="T159"/>
    <hyperlink r:id="rId269" ref="V159"/>
    <hyperlink r:id="rId270" ref="T160"/>
    <hyperlink r:id="rId271" ref="V160"/>
    <hyperlink r:id="rId272" ref="T161"/>
    <hyperlink r:id="rId273" ref="V161"/>
    <hyperlink r:id="rId274" ref="T162"/>
    <hyperlink r:id="rId275" ref="V162"/>
    <hyperlink r:id="rId276" ref="V163"/>
    <hyperlink r:id="rId277" ref="T164"/>
    <hyperlink r:id="rId278" ref="V164"/>
    <hyperlink r:id="rId279" ref="T165"/>
    <hyperlink r:id="rId280" ref="V165"/>
    <hyperlink r:id="rId281" ref="V166"/>
    <hyperlink r:id="rId282" ref="V167"/>
    <hyperlink r:id="rId283" ref="T168"/>
    <hyperlink r:id="rId284" ref="V168"/>
    <hyperlink r:id="rId285" ref="T169"/>
    <hyperlink r:id="rId286" ref="V169"/>
    <hyperlink r:id="rId287" ref="T170"/>
    <hyperlink r:id="rId288" ref="V170"/>
    <hyperlink r:id="rId289" ref="V171"/>
    <hyperlink r:id="rId290" ref="T172"/>
    <hyperlink r:id="rId291" ref="V172"/>
    <hyperlink r:id="rId292" ref="T173"/>
    <hyperlink r:id="rId293" ref="V173"/>
    <hyperlink r:id="rId294" ref="V174"/>
    <hyperlink r:id="rId295" ref="V175"/>
    <hyperlink r:id="rId296" ref="V176"/>
    <hyperlink r:id="rId297" ref="V177"/>
    <hyperlink r:id="rId298" ref="T178"/>
    <hyperlink r:id="rId299" ref="V178"/>
    <hyperlink r:id="rId300" ref="V179"/>
    <hyperlink r:id="rId301" ref="T180"/>
    <hyperlink r:id="rId302" ref="V180"/>
    <hyperlink r:id="rId303" ref="T181"/>
    <hyperlink r:id="rId304" ref="V181"/>
    <hyperlink r:id="rId305" ref="V182"/>
    <hyperlink r:id="rId306" ref="V183"/>
    <hyperlink r:id="rId307" ref="T184"/>
    <hyperlink r:id="rId308" ref="V184"/>
    <hyperlink r:id="rId309" ref="T185"/>
    <hyperlink r:id="rId310" ref="V185"/>
    <hyperlink r:id="rId311" ref="T186"/>
    <hyperlink r:id="rId312" ref="V186"/>
    <hyperlink r:id="rId313" ref="T187"/>
    <hyperlink r:id="rId314" ref="V187"/>
    <hyperlink r:id="rId315" ref="V188"/>
    <hyperlink r:id="rId316" ref="V189"/>
    <hyperlink r:id="rId317" ref="T190"/>
    <hyperlink r:id="rId318" ref="V190"/>
    <hyperlink r:id="rId319" ref="T191"/>
    <hyperlink r:id="rId320" ref="V191"/>
    <hyperlink r:id="rId321" ref="T192"/>
    <hyperlink r:id="rId322" ref="V192"/>
    <hyperlink r:id="rId323" ref="T193"/>
    <hyperlink r:id="rId324" ref="V193"/>
    <hyperlink r:id="rId325" ref="T194"/>
    <hyperlink r:id="rId326" ref="V194"/>
    <hyperlink r:id="rId327" ref="T195"/>
    <hyperlink r:id="rId328" ref="V195"/>
    <hyperlink r:id="rId329" ref="T196"/>
    <hyperlink r:id="rId330" ref="V196"/>
    <hyperlink r:id="rId331" ref="T197"/>
    <hyperlink r:id="rId332" ref="V197"/>
    <hyperlink r:id="rId333" ref="T198"/>
    <hyperlink r:id="rId334" ref="V198"/>
    <hyperlink r:id="rId335" ref="V199"/>
    <hyperlink r:id="rId336" ref="T200"/>
    <hyperlink r:id="rId337" ref="V200"/>
    <hyperlink r:id="rId338" ref="T201"/>
    <hyperlink r:id="rId339" ref="V201"/>
    <hyperlink r:id="rId340" ref="V202"/>
    <hyperlink r:id="rId341" ref="V203"/>
    <hyperlink r:id="rId342" ref="V204"/>
    <hyperlink r:id="rId343" ref="V205"/>
    <hyperlink r:id="rId344" ref="V206"/>
    <hyperlink r:id="rId345" ref="T207"/>
    <hyperlink r:id="rId346" ref="V207"/>
    <hyperlink r:id="rId347" ref="T208"/>
    <hyperlink r:id="rId348" ref="V208"/>
    <hyperlink r:id="rId349" ref="V209"/>
    <hyperlink r:id="rId350" ref="T210"/>
    <hyperlink r:id="rId351" ref="V210"/>
    <hyperlink r:id="rId352" ref="T211"/>
    <hyperlink r:id="rId353" ref="V211"/>
    <hyperlink r:id="rId354" ref="V212"/>
    <hyperlink r:id="rId355" ref="V213"/>
    <hyperlink r:id="rId356" ref="T214"/>
    <hyperlink r:id="rId357" ref="V214"/>
    <hyperlink r:id="rId358" ref="T215"/>
    <hyperlink r:id="rId359" ref="V215"/>
    <hyperlink r:id="rId360" ref="T216"/>
    <hyperlink r:id="rId361" ref="V216"/>
    <hyperlink r:id="rId362" ref="T217"/>
    <hyperlink r:id="rId363" ref="V217"/>
    <hyperlink r:id="rId364" ref="T218"/>
    <hyperlink r:id="rId365" ref="V218"/>
    <hyperlink r:id="rId366" ref="T219"/>
    <hyperlink r:id="rId367" ref="V219"/>
    <hyperlink r:id="rId368" ref="V221"/>
    <hyperlink r:id="rId369" ref="T222"/>
    <hyperlink r:id="rId370" ref="V222"/>
    <hyperlink r:id="rId371" ref="T223"/>
    <hyperlink r:id="rId372" ref="V223"/>
    <hyperlink r:id="rId373" ref="T224"/>
    <hyperlink r:id="rId374" ref="V224"/>
    <hyperlink r:id="rId375" ref="T225"/>
    <hyperlink r:id="rId376" ref="V225"/>
    <hyperlink r:id="rId377" ref="T226"/>
    <hyperlink r:id="rId378" ref="V226"/>
    <hyperlink r:id="rId379" ref="T227"/>
    <hyperlink r:id="rId380" ref="V227"/>
    <hyperlink r:id="rId381" ref="T228"/>
    <hyperlink r:id="rId382" ref="V228"/>
    <hyperlink r:id="rId383" ref="V229"/>
    <hyperlink r:id="rId384" ref="T230"/>
    <hyperlink r:id="rId385" ref="V230"/>
    <hyperlink r:id="rId386" ref="T231"/>
    <hyperlink r:id="rId387" ref="V231"/>
    <hyperlink r:id="rId388" ref="T232"/>
    <hyperlink r:id="rId389" ref="V232"/>
    <hyperlink r:id="rId390" ref="T233"/>
    <hyperlink r:id="rId391" ref="V233"/>
    <hyperlink r:id="rId392" ref="T234"/>
    <hyperlink r:id="rId393" ref="V234"/>
    <hyperlink r:id="rId394" ref="V235"/>
    <hyperlink r:id="rId395" ref="V236"/>
    <hyperlink r:id="rId396" ref="T237"/>
    <hyperlink r:id="rId397" ref="V237"/>
    <hyperlink r:id="rId398" ref="T238"/>
    <hyperlink r:id="rId399" ref="V238"/>
    <hyperlink r:id="rId400" ref="T239"/>
    <hyperlink r:id="rId401" ref="V239"/>
    <hyperlink r:id="rId402" ref="T240"/>
    <hyperlink r:id="rId403" ref="V240"/>
    <hyperlink r:id="rId404" ref="V241"/>
    <hyperlink r:id="rId405" ref="T242"/>
    <hyperlink r:id="rId406" ref="V242"/>
    <hyperlink r:id="rId407" ref="T243"/>
    <hyperlink r:id="rId408" ref="V243"/>
    <hyperlink r:id="rId409" ref="T244"/>
    <hyperlink r:id="rId410" ref="V244"/>
    <hyperlink r:id="rId411" ref="G245"/>
    <hyperlink r:id="rId412" ref="I245"/>
    <hyperlink r:id="rId413" ref="T245"/>
    <hyperlink r:id="rId414" ref="V245"/>
    <hyperlink r:id="rId415" ref="T246"/>
    <hyperlink r:id="rId416" ref="V246"/>
    <hyperlink r:id="rId417" ref="T247"/>
    <hyperlink r:id="rId418" ref="V247"/>
    <hyperlink r:id="rId419" ref="T248"/>
    <hyperlink r:id="rId420" ref="V248"/>
    <hyperlink r:id="rId421" ref="T249"/>
    <hyperlink r:id="rId422" ref="V249"/>
    <hyperlink r:id="rId423" ref="T250"/>
    <hyperlink r:id="rId424" ref="V250"/>
    <hyperlink r:id="rId425" ref="T251"/>
    <hyperlink r:id="rId426" ref="V251"/>
    <hyperlink r:id="rId427" ref="T252"/>
    <hyperlink r:id="rId428" ref="V252"/>
    <hyperlink r:id="rId429" ref="T253"/>
    <hyperlink r:id="rId430" ref="V253"/>
    <hyperlink r:id="rId431" ref="T254"/>
    <hyperlink r:id="rId432" ref="V254"/>
    <hyperlink r:id="rId433" ref="T255"/>
    <hyperlink r:id="rId434" ref="V255"/>
    <hyperlink r:id="rId435" ref="V256"/>
    <hyperlink r:id="rId436" ref="T257"/>
    <hyperlink r:id="rId437" ref="V257"/>
    <hyperlink r:id="rId438" ref="T258"/>
    <hyperlink r:id="rId439" ref="V258"/>
    <hyperlink r:id="rId440" ref="T259"/>
    <hyperlink r:id="rId441" ref="V259"/>
    <hyperlink r:id="rId442" ref="T260"/>
    <hyperlink r:id="rId443" ref="V260"/>
    <hyperlink r:id="rId444" ref="T261"/>
    <hyperlink r:id="rId445" ref="V261"/>
    <hyperlink r:id="rId446" ref="T262"/>
    <hyperlink r:id="rId447" ref="V262"/>
    <hyperlink r:id="rId448" ref="T263"/>
    <hyperlink r:id="rId449" ref="V263"/>
    <hyperlink r:id="rId450" ref="V264"/>
    <hyperlink r:id="rId451" ref="T265"/>
    <hyperlink r:id="rId452" ref="V265"/>
    <hyperlink r:id="rId453" ref="T266"/>
    <hyperlink r:id="rId454" ref="V266"/>
    <hyperlink r:id="rId455" ref="T267"/>
    <hyperlink r:id="rId456" ref="V267"/>
    <hyperlink r:id="rId457" ref="T268"/>
    <hyperlink r:id="rId458" ref="V268"/>
    <hyperlink r:id="rId459" ref="V269"/>
    <hyperlink r:id="rId460" ref="T270"/>
    <hyperlink r:id="rId461" ref="V270"/>
    <hyperlink r:id="rId462" ref="T271"/>
    <hyperlink r:id="rId463" ref="V271"/>
    <hyperlink r:id="rId464" ref="T272"/>
    <hyperlink r:id="rId465" ref="V272"/>
    <hyperlink r:id="rId466" ref="T273"/>
    <hyperlink r:id="rId467" ref="V273"/>
    <hyperlink r:id="rId468" ref="T274"/>
    <hyperlink r:id="rId469" ref="V274"/>
    <hyperlink r:id="rId470" ref="T275"/>
    <hyperlink r:id="rId471" ref="V275"/>
    <hyperlink r:id="rId472" ref="T276"/>
    <hyperlink r:id="rId473" ref="V276"/>
    <hyperlink r:id="rId474" ref="T277"/>
    <hyperlink r:id="rId475" ref="V277"/>
    <hyperlink r:id="rId476" ref="T278"/>
    <hyperlink r:id="rId477" ref="V278"/>
    <hyperlink r:id="rId478" ref="T279"/>
    <hyperlink r:id="rId479" ref="V279"/>
    <hyperlink r:id="rId480" ref="T280"/>
    <hyperlink r:id="rId481" ref="V280"/>
    <hyperlink r:id="rId482" ref="T281"/>
    <hyperlink r:id="rId483" ref="V281"/>
    <hyperlink r:id="rId484" ref="T282"/>
    <hyperlink r:id="rId485" ref="V282"/>
    <hyperlink r:id="rId486" ref="V283"/>
    <hyperlink r:id="rId487" ref="T284"/>
    <hyperlink r:id="rId488" ref="V284"/>
    <hyperlink r:id="rId489" ref="V285"/>
    <hyperlink r:id="rId490" ref="V286"/>
    <hyperlink r:id="rId491" ref="T287"/>
    <hyperlink r:id="rId492" ref="V287"/>
    <hyperlink r:id="rId493" ref="V288"/>
    <hyperlink r:id="rId494" ref="T289"/>
    <hyperlink r:id="rId495" ref="V289"/>
    <hyperlink r:id="rId496" ref="V290"/>
    <hyperlink r:id="rId497" ref="T291"/>
    <hyperlink r:id="rId498" ref="V291"/>
    <hyperlink r:id="rId499" ref="T292"/>
    <hyperlink r:id="rId500" ref="V292"/>
    <hyperlink r:id="rId501" ref="T293"/>
    <hyperlink r:id="rId502" ref="V293"/>
    <hyperlink r:id="rId503" ref="T294"/>
    <hyperlink r:id="rId504" ref="V294"/>
    <hyperlink r:id="rId505" ref="T295"/>
    <hyperlink r:id="rId506" ref="V295"/>
    <hyperlink r:id="rId507" ref="V296"/>
    <hyperlink r:id="rId508" ref="T297"/>
    <hyperlink r:id="rId509" ref="V297"/>
    <hyperlink r:id="rId510" ref="T298"/>
    <hyperlink r:id="rId511" ref="V298"/>
    <hyperlink r:id="rId512" ref="T299"/>
    <hyperlink r:id="rId513" ref="V299"/>
    <hyperlink r:id="rId514" ref="T300"/>
    <hyperlink r:id="rId515" ref="V300"/>
    <hyperlink r:id="rId516" ref="T301"/>
    <hyperlink r:id="rId517" ref="V301"/>
    <hyperlink r:id="rId518" ref="V302"/>
    <hyperlink r:id="rId519" ref="V303"/>
    <hyperlink r:id="rId520" ref="V304"/>
    <hyperlink r:id="rId521" ref="T305"/>
    <hyperlink r:id="rId522" ref="V305"/>
    <hyperlink r:id="rId523" ref="V306"/>
    <hyperlink r:id="rId524" ref="T307"/>
    <hyperlink r:id="rId525" ref="V307"/>
    <hyperlink r:id="rId526" ref="T308"/>
    <hyperlink r:id="rId527" ref="V308"/>
    <hyperlink r:id="rId528" ref="T309"/>
    <hyperlink r:id="rId529" ref="V309"/>
    <hyperlink r:id="rId530" ref="T310"/>
    <hyperlink r:id="rId531" ref="V310"/>
    <hyperlink r:id="rId532" ref="T311"/>
    <hyperlink r:id="rId533" ref="V311"/>
    <hyperlink r:id="rId534" ref="T312"/>
    <hyperlink r:id="rId535" ref="V312"/>
    <hyperlink r:id="rId536" ref="T313"/>
    <hyperlink r:id="rId537" ref="V313"/>
    <hyperlink r:id="rId538" ref="T314"/>
    <hyperlink r:id="rId539" ref="V314"/>
    <hyperlink r:id="rId540" ref="T315"/>
    <hyperlink r:id="rId541" ref="V315"/>
    <hyperlink r:id="rId542" ref="T316"/>
    <hyperlink r:id="rId543" ref="V316"/>
    <hyperlink r:id="rId544" ref="T317"/>
    <hyperlink r:id="rId545" ref="V317"/>
    <hyperlink r:id="rId546" ref="T318"/>
    <hyperlink r:id="rId547" ref="V318"/>
    <hyperlink r:id="rId548" ref="T319"/>
    <hyperlink r:id="rId549" ref="V319"/>
    <hyperlink r:id="rId550" ref="T320"/>
    <hyperlink r:id="rId551" ref="V320"/>
    <hyperlink r:id="rId552" ref="T321"/>
    <hyperlink r:id="rId553" ref="V321"/>
    <hyperlink r:id="rId554" ref="T322"/>
    <hyperlink r:id="rId555" ref="V322"/>
    <hyperlink r:id="rId556" ref="T323"/>
    <hyperlink r:id="rId557" ref="V323"/>
    <hyperlink r:id="rId558" ref="T324"/>
    <hyperlink r:id="rId559" ref="V324"/>
    <hyperlink r:id="rId560" ref="T325"/>
    <hyperlink r:id="rId561" ref="V325"/>
    <hyperlink r:id="rId562" ref="V326"/>
    <hyperlink r:id="rId563" ref="V327"/>
    <hyperlink r:id="rId564" ref="V328"/>
    <hyperlink r:id="rId565" ref="T329"/>
    <hyperlink r:id="rId566" ref="V329"/>
    <hyperlink r:id="rId567" ref="G330"/>
    <hyperlink r:id="rId568" ref="T330"/>
    <hyperlink r:id="rId569" ref="V330"/>
    <hyperlink r:id="rId570" ref="T331"/>
    <hyperlink r:id="rId571" ref="V331"/>
    <hyperlink r:id="rId572" ref="T332"/>
    <hyperlink r:id="rId573" ref="V332"/>
    <hyperlink r:id="rId574" ref="V333"/>
    <hyperlink r:id="rId575" ref="V334"/>
    <hyperlink r:id="rId576" ref="T335"/>
    <hyperlink r:id="rId577" ref="V335"/>
    <hyperlink r:id="rId578" ref="V336"/>
    <hyperlink r:id="rId579" ref="T337"/>
    <hyperlink r:id="rId580" ref="V337"/>
    <hyperlink r:id="rId581" ref="T338"/>
    <hyperlink r:id="rId582" ref="V338"/>
    <hyperlink r:id="rId583" ref="V339"/>
    <hyperlink r:id="rId584" ref="T340"/>
    <hyperlink r:id="rId585" ref="V340"/>
    <hyperlink r:id="rId586" ref="T341"/>
    <hyperlink r:id="rId587" ref="V341"/>
    <hyperlink r:id="rId588" ref="T342"/>
    <hyperlink r:id="rId589" ref="V342"/>
    <hyperlink r:id="rId590" ref="T343"/>
    <hyperlink r:id="rId591" ref="V343"/>
    <hyperlink r:id="rId592" ref="T344"/>
    <hyperlink r:id="rId593" ref="V344"/>
    <hyperlink r:id="rId594" ref="T345"/>
    <hyperlink r:id="rId595" ref="V345"/>
    <hyperlink r:id="rId596" ref="V346"/>
    <hyperlink r:id="rId597" ref="T347"/>
    <hyperlink r:id="rId598" ref="V347"/>
    <hyperlink r:id="rId599" ref="T348"/>
    <hyperlink r:id="rId600" ref="V348"/>
    <hyperlink r:id="rId601" ref="T349"/>
    <hyperlink r:id="rId602" ref="V349"/>
    <hyperlink r:id="rId603" ref="T350"/>
    <hyperlink r:id="rId604" ref="V350"/>
    <hyperlink r:id="rId605" ref="V351"/>
    <hyperlink r:id="rId606" ref="T352"/>
    <hyperlink r:id="rId607" ref="V352"/>
    <hyperlink r:id="rId608" ref="V353"/>
    <hyperlink r:id="rId609" ref="V354"/>
    <hyperlink r:id="rId610" ref="T355"/>
    <hyperlink r:id="rId611" ref="V355"/>
    <hyperlink r:id="rId612" ref="V356"/>
    <hyperlink r:id="rId613" ref="T357"/>
    <hyperlink r:id="rId614" ref="V357"/>
    <hyperlink r:id="rId615" ref="T358"/>
    <hyperlink r:id="rId616" ref="V358"/>
    <hyperlink r:id="rId617" ref="T359"/>
    <hyperlink r:id="rId618" ref="V359"/>
    <hyperlink r:id="rId619" ref="T360"/>
    <hyperlink r:id="rId620" ref="V360"/>
    <hyperlink r:id="rId621" ref="T361"/>
    <hyperlink r:id="rId622" ref="V361"/>
    <hyperlink r:id="rId623" ref="T362"/>
    <hyperlink r:id="rId624" ref="V362"/>
    <hyperlink r:id="rId625" ref="T363"/>
    <hyperlink r:id="rId626" ref="V363"/>
    <hyperlink r:id="rId627" ref="T364"/>
    <hyperlink r:id="rId628" ref="V364"/>
    <hyperlink r:id="rId629" ref="V365"/>
    <hyperlink r:id="rId630" ref="T366"/>
    <hyperlink r:id="rId631" ref="V366"/>
    <hyperlink r:id="rId632" ref="T367"/>
    <hyperlink r:id="rId633" ref="V367"/>
    <hyperlink r:id="rId634" ref="T368"/>
    <hyperlink r:id="rId635" ref="V368"/>
    <hyperlink r:id="rId636" ref="T369"/>
    <hyperlink r:id="rId637" ref="V369"/>
    <hyperlink r:id="rId638" ref="T370"/>
    <hyperlink r:id="rId639" ref="V370"/>
    <hyperlink r:id="rId640" ref="T371"/>
    <hyperlink r:id="rId641" ref="V371"/>
    <hyperlink r:id="rId642" ref="T372"/>
    <hyperlink r:id="rId643" ref="V372"/>
    <hyperlink r:id="rId644" ref="V373"/>
    <hyperlink r:id="rId645" ref="T374"/>
    <hyperlink r:id="rId646" ref="V374"/>
    <hyperlink r:id="rId647" ref="T375"/>
    <hyperlink r:id="rId648" ref="V375"/>
    <hyperlink r:id="rId649" ref="V376"/>
    <hyperlink r:id="rId650" ref="V377"/>
    <hyperlink r:id="rId651" ref="T378"/>
    <hyperlink r:id="rId652" ref="V378"/>
    <hyperlink r:id="rId653" ref="T379"/>
    <hyperlink r:id="rId654" ref="V379"/>
    <hyperlink r:id="rId655" ref="V380"/>
    <hyperlink r:id="rId656" ref="T381"/>
    <hyperlink r:id="rId657" ref="V381"/>
    <hyperlink r:id="rId658" ref="T382"/>
    <hyperlink r:id="rId659" ref="V382"/>
    <hyperlink r:id="rId660" ref="T383"/>
    <hyperlink r:id="rId661" ref="V383"/>
    <hyperlink r:id="rId662" ref="T384"/>
    <hyperlink r:id="rId663" ref="V384"/>
    <hyperlink r:id="rId664" ref="J385"/>
    <hyperlink r:id="rId665" ref="T385"/>
    <hyperlink r:id="rId666" ref="V385"/>
    <hyperlink r:id="rId667" ref="T386"/>
    <hyperlink r:id="rId668" ref="V386"/>
    <hyperlink r:id="rId669" ref="T387"/>
    <hyperlink r:id="rId670" ref="V387"/>
    <hyperlink r:id="rId671" ref="T388"/>
    <hyperlink r:id="rId672" ref="V388"/>
    <hyperlink r:id="rId673" ref="T389"/>
    <hyperlink r:id="rId674" ref="V389"/>
    <hyperlink r:id="rId675" ref="T390"/>
    <hyperlink r:id="rId676" ref="V390"/>
    <hyperlink r:id="rId677" ref="T391"/>
    <hyperlink r:id="rId678" ref="V391"/>
    <hyperlink r:id="rId679" ref="T392"/>
    <hyperlink r:id="rId680" ref="V392"/>
    <hyperlink r:id="rId681" ref="T393"/>
    <hyperlink r:id="rId682" ref="V393"/>
    <hyperlink r:id="rId683" ref="T394"/>
    <hyperlink r:id="rId684" ref="V394"/>
    <hyperlink r:id="rId685" ref="T395"/>
    <hyperlink r:id="rId686" ref="V395"/>
    <hyperlink r:id="rId687" ref="T396"/>
    <hyperlink r:id="rId688" ref="V396"/>
    <hyperlink r:id="rId689" ref="T397"/>
    <hyperlink r:id="rId690" ref="V397"/>
    <hyperlink r:id="rId691" ref="T398"/>
    <hyperlink r:id="rId692" ref="V398"/>
    <hyperlink r:id="rId693" ref="T399"/>
    <hyperlink r:id="rId694" ref="V399"/>
    <hyperlink r:id="rId695" ref="T400"/>
    <hyperlink r:id="rId696" ref="V400"/>
    <hyperlink r:id="rId697" ref="T401"/>
    <hyperlink r:id="rId698" ref="V401"/>
    <hyperlink r:id="rId699" ref="T402"/>
    <hyperlink r:id="rId700" ref="V402"/>
    <hyperlink r:id="rId701" ref="T403"/>
    <hyperlink r:id="rId702" ref="V403"/>
    <hyperlink r:id="rId703" ref="T404"/>
    <hyperlink r:id="rId704" ref="V404"/>
    <hyperlink r:id="rId705" ref="T405"/>
    <hyperlink r:id="rId706" ref="V405"/>
    <hyperlink r:id="rId707" ref="T406"/>
    <hyperlink r:id="rId708" ref="V406"/>
    <hyperlink r:id="rId709" ref="V407"/>
    <hyperlink r:id="rId710" ref="V408"/>
    <hyperlink r:id="rId711" ref="V409"/>
    <hyperlink r:id="rId712" ref="T410"/>
    <hyperlink r:id="rId713" ref="V410"/>
    <hyperlink r:id="rId714" ref="V411"/>
    <hyperlink r:id="rId715" ref="T412"/>
    <hyperlink r:id="rId716" ref="V412"/>
    <hyperlink r:id="rId717" ref="T413"/>
    <hyperlink r:id="rId718" ref="V413"/>
  </hyperlinks>
  <printOptions/>
  <pageMargins bottom="0.75" footer="0.0" header="0.0" left="0.7" right="0.7" top="0.75"/>
  <pageSetup orientation="landscape"/>
  <drawing r:id="rId719"/>
  <legacyDrawing r:id="rId72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71"/>
    <col customWidth="1" min="2" max="2" width="32.0"/>
    <col customWidth="1" min="3" max="4" width="43.71"/>
    <col customWidth="1" min="5" max="5" width="48.57"/>
    <col customWidth="1" min="6" max="6" width="45.43"/>
    <col customWidth="1" min="7" max="7" width="49.86"/>
    <col customWidth="1" min="8" max="8" width="30.71"/>
    <col customWidth="1" min="9" max="9" width="16.29"/>
    <col customWidth="1" min="10" max="11" width="36.14"/>
    <col customWidth="1" min="12" max="13" width="41.86"/>
    <col customWidth="1" min="14" max="15" width="15.57"/>
    <col customWidth="1" min="16" max="16" width="40.57"/>
    <col customWidth="1" min="17" max="17" width="52.57"/>
    <col customWidth="1" min="18" max="18" width="18.14"/>
    <col customWidth="1" min="19" max="22" width="24.14"/>
    <col customWidth="1" min="24" max="24" width="18.57"/>
    <col customWidth="1" min="28" max="28" width="18.43"/>
    <col customWidth="1" min="35" max="40" width="19.71"/>
    <col customWidth="1" min="46" max="46" width="15.57"/>
    <col customWidth="1" min="58" max="66" width="19.71"/>
    <col customWidth="1" min="67" max="67" width="20.14"/>
    <col customWidth="1" min="68" max="68" width="22.0"/>
    <col customWidth="1" min="69" max="69" width="21.0"/>
    <col customWidth="1" min="70" max="70" width="20.71"/>
    <col customWidth="1" min="71" max="71" width="16.86"/>
    <col customWidth="1" min="72" max="72" width="17.14"/>
    <col customWidth="1" min="73" max="73" width="15.29"/>
  </cols>
  <sheetData>
    <row r="1" ht="12.75" customHeight="1">
      <c r="A1" s="149" t="s">
        <v>3323</v>
      </c>
      <c r="B1" s="150" t="s">
        <v>9</v>
      </c>
      <c r="C1" s="150" t="s">
        <v>11</v>
      </c>
      <c r="D1" s="149" t="s">
        <v>13</v>
      </c>
      <c r="E1" s="150" t="s">
        <v>15</v>
      </c>
      <c r="F1" s="150" t="s">
        <v>3324</v>
      </c>
      <c r="G1" s="150" t="s">
        <v>19</v>
      </c>
      <c r="H1" s="149" t="s">
        <v>21</v>
      </c>
      <c r="I1" s="149" t="s">
        <v>23</v>
      </c>
      <c r="J1" s="149" t="s">
        <v>3325</v>
      </c>
      <c r="K1" s="149" t="s">
        <v>3326</v>
      </c>
      <c r="L1" s="149" t="s">
        <v>3327</v>
      </c>
      <c r="M1" s="149" t="s">
        <v>31</v>
      </c>
      <c r="N1" s="149" t="s">
        <v>238</v>
      </c>
      <c r="O1" s="149" t="s">
        <v>3328</v>
      </c>
      <c r="P1" s="149" t="s">
        <v>3329</v>
      </c>
      <c r="Q1" s="149" t="s">
        <v>35</v>
      </c>
      <c r="R1" s="149" t="s">
        <v>37</v>
      </c>
      <c r="S1" s="151" t="s">
        <v>3330</v>
      </c>
      <c r="T1" s="151" t="s">
        <v>3331</v>
      </c>
      <c r="U1" s="151" t="s">
        <v>3332</v>
      </c>
      <c r="V1" s="151" t="s">
        <v>3333</v>
      </c>
      <c r="W1" s="151" t="s">
        <v>3334</v>
      </c>
      <c r="X1" s="151" t="s">
        <v>3335</v>
      </c>
      <c r="Y1" s="149" t="s">
        <v>3336</v>
      </c>
      <c r="Z1" s="149" t="s">
        <v>3337</v>
      </c>
      <c r="AA1" s="149" t="s">
        <v>3338</v>
      </c>
      <c r="AB1" s="149" t="s">
        <v>3339</v>
      </c>
      <c r="AC1" s="149" t="s">
        <v>3340</v>
      </c>
      <c r="AD1" s="149" t="s">
        <v>3341</v>
      </c>
      <c r="AE1" s="149" t="s">
        <v>3342</v>
      </c>
      <c r="AF1" s="149" t="s">
        <v>3343</v>
      </c>
      <c r="AG1" s="149" t="s">
        <v>3344</v>
      </c>
      <c r="AH1" s="149" t="s">
        <v>3345</v>
      </c>
      <c r="AI1" s="149" t="s">
        <v>3346</v>
      </c>
      <c r="AJ1" s="149" t="s">
        <v>3347</v>
      </c>
      <c r="AK1" s="151" t="s">
        <v>3348</v>
      </c>
      <c r="AL1" s="149" t="s">
        <v>3349</v>
      </c>
      <c r="AM1" s="149" t="s">
        <v>3350</v>
      </c>
      <c r="AN1" s="149" t="s">
        <v>3351</v>
      </c>
      <c r="AO1" s="149" t="s">
        <v>3352</v>
      </c>
      <c r="AP1" s="149" t="s">
        <v>3353</v>
      </c>
      <c r="AQ1" s="149" t="s">
        <v>3354</v>
      </c>
      <c r="AR1" s="149" t="s">
        <v>66</v>
      </c>
      <c r="AS1" s="149" t="s">
        <v>3355</v>
      </c>
      <c r="AT1" s="149" t="s">
        <v>3356</v>
      </c>
      <c r="AU1" s="149" t="s">
        <v>3357</v>
      </c>
      <c r="AV1" s="149" t="s">
        <v>3358</v>
      </c>
      <c r="AW1" s="149" t="s">
        <v>3359</v>
      </c>
      <c r="AX1" s="149" t="s">
        <v>76</v>
      </c>
      <c r="AY1" s="149" t="s">
        <v>3360</v>
      </c>
      <c r="AZ1" s="149" t="s">
        <v>3361</v>
      </c>
      <c r="BA1" s="149" t="s">
        <v>3362</v>
      </c>
      <c r="BB1" s="149" t="s">
        <v>3363</v>
      </c>
      <c r="BC1" s="149" t="s">
        <v>104</v>
      </c>
      <c r="BD1" s="149" t="s">
        <v>3364</v>
      </c>
      <c r="BE1" s="149" t="s">
        <v>3365</v>
      </c>
      <c r="BF1" s="149" t="s">
        <v>3366</v>
      </c>
      <c r="BG1" s="149" t="s">
        <v>3367</v>
      </c>
      <c r="BH1" s="149" t="s">
        <v>3368</v>
      </c>
      <c r="BI1" s="149" t="s">
        <v>3369</v>
      </c>
      <c r="BJ1" s="149" t="s">
        <v>3370</v>
      </c>
      <c r="BK1" s="149" t="s">
        <v>3371</v>
      </c>
      <c r="BL1" s="149" t="s">
        <v>3372</v>
      </c>
      <c r="BM1" s="149" t="s">
        <v>3373</v>
      </c>
      <c r="BN1" s="149" t="s">
        <v>3374</v>
      </c>
      <c r="BO1" s="149" t="s">
        <v>3375</v>
      </c>
      <c r="BP1" s="149" t="s">
        <v>3376</v>
      </c>
      <c r="BQ1" s="149" t="s">
        <v>3377</v>
      </c>
      <c r="BR1" s="149" t="s">
        <v>3378</v>
      </c>
      <c r="BS1" s="149" t="s">
        <v>3379</v>
      </c>
      <c r="BT1" s="149" t="s">
        <v>3380</v>
      </c>
      <c r="BU1" s="149" t="s">
        <v>3381</v>
      </c>
      <c r="BV1" s="149" t="s">
        <v>3382</v>
      </c>
      <c r="BW1" s="149" t="s">
        <v>87</v>
      </c>
      <c r="BX1" s="149" t="s">
        <v>89</v>
      </c>
      <c r="BY1" s="149" t="s">
        <v>3383</v>
      </c>
      <c r="BZ1" s="149" t="s">
        <v>93</v>
      </c>
      <c r="CA1" s="149" t="s">
        <v>3384</v>
      </c>
      <c r="CB1" s="149" t="s">
        <v>97</v>
      </c>
      <c r="CC1" s="152" t="s">
        <v>3385</v>
      </c>
      <c r="CD1" s="152" t="s">
        <v>3386</v>
      </c>
      <c r="CE1" s="152" t="s">
        <v>3387</v>
      </c>
      <c r="CF1" s="153" t="s">
        <v>3388</v>
      </c>
    </row>
    <row r="2" ht="12.75" customHeight="1">
      <c r="A2" s="154">
        <v>2021.0</v>
      </c>
      <c r="B2" s="155" t="s">
        <v>3389</v>
      </c>
      <c r="C2" s="155" t="s">
        <v>3390</v>
      </c>
      <c r="D2" s="155"/>
      <c r="E2" s="155" t="s">
        <v>3391</v>
      </c>
      <c r="F2" s="155" t="s">
        <v>3391</v>
      </c>
      <c r="G2" s="155" t="s">
        <v>3392</v>
      </c>
      <c r="H2" s="154" t="s">
        <v>3393</v>
      </c>
      <c r="I2" s="156" t="s">
        <v>3394</v>
      </c>
      <c r="J2" s="154"/>
      <c r="K2" s="154"/>
      <c r="L2" s="154" t="s">
        <v>3395</v>
      </c>
      <c r="M2" s="157" t="s">
        <v>3396</v>
      </c>
      <c r="N2" s="154" t="s">
        <v>255</v>
      </c>
      <c r="O2" s="154"/>
      <c r="P2" s="156" t="s">
        <v>3397</v>
      </c>
      <c r="Q2" s="156"/>
      <c r="R2" s="156"/>
      <c r="S2" s="156"/>
      <c r="T2" s="158"/>
      <c r="U2" s="154"/>
      <c r="V2" s="159"/>
      <c r="W2" s="160"/>
      <c r="X2" s="160"/>
      <c r="Y2" s="160"/>
      <c r="Z2" s="160">
        <v>3.0</v>
      </c>
      <c r="AA2" s="160">
        <v>5.0</v>
      </c>
      <c r="AB2" s="160">
        <f>AA2-Z2</f>
        <v>2</v>
      </c>
      <c r="AC2" s="160"/>
      <c r="AD2" s="160"/>
      <c r="AE2" s="160"/>
      <c r="AF2" s="160">
        <v>68.0</v>
      </c>
      <c r="AG2" s="160">
        <v>84.0</v>
      </c>
      <c r="AH2" s="160">
        <f>AG2-AF2</f>
        <v>16</v>
      </c>
      <c r="AI2" s="160"/>
      <c r="AJ2" s="160"/>
      <c r="AK2" s="160"/>
      <c r="AL2" s="160"/>
      <c r="AM2" s="160"/>
      <c r="AN2" s="160"/>
      <c r="AO2" s="160"/>
      <c r="AP2" s="160"/>
      <c r="AQ2" s="160"/>
      <c r="AR2" s="160">
        <v>87.0</v>
      </c>
      <c r="AS2" s="160">
        <v>93.0</v>
      </c>
      <c r="AT2" s="160">
        <f>AS2-AR2</f>
        <v>6</v>
      </c>
      <c r="AU2" s="160"/>
      <c r="AV2" s="160"/>
      <c r="AW2" s="160"/>
      <c r="AX2" s="160">
        <v>92.0</v>
      </c>
      <c r="AY2" s="160">
        <v>97.0</v>
      </c>
      <c r="AZ2" s="160">
        <f>AY2-AX2</f>
        <v>5</v>
      </c>
      <c r="BA2" s="160"/>
      <c r="BB2" s="160"/>
      <c r="BC2" s="160">
        <v>96.0</v>
      </c>
      <c r="BD2" s="160">
        <v>99.0</v>
      </c>
      <c r="BE2" s="160">
        <f t="shared" ref="BE2:BE14" si="1">BD2-BC2</f>
        <v>3</v>
      </c>
      <c r="BF2" s="160"/>
      <c r="BG2" s="160"/>
      <c r="BH2" s="160"/>
      <c r="BI2" s="160"/>
      <c r="BJ2" s="160"/>
      <c r="BK2" s="160"/>
      <c r="BL2" s="160"/>
      <c r="BM2" s="160"/>
      <c r="BN2" s="160"/>
      <c r="BO2" s="160">
        <v>95.0</v>
      </c>
      <c r="BP2" s="160">
        <v>100.0</v>
      </c>
      <c r="BQ2" s="160">
        <f>BP2-BO2</f>
        <v>5</v>
      </c>
      <c r="BR2" s="161">
        <v>0.97</v>
      </c>
      <c r="BS2" s="162">
        <v>5.68</v>
      </c>
      <c r="BT2" s="162" t="s">
        <v>3272</v>
      </c>
      <c r="BU2" s="162"/>
      <c r="BV2" s="162"/>
      <c r="BW2" s="163"/>
      <c r="BX2" s="163">
        <v>3.9</v>
      </c>
      <c r="BY2" s="163">
        <v>4.3</v>
      </c>
      <c r="BZ2" s="164">
        <v>0.11</v>
      </c>
      <c r="CA2" s="163"/>
      <c r="CB2" s="163"/>
      <c r="CC2" s="165"/>
      <c r="CD2" s="165"/>
      <c r="CE2" s="165"/>
      <c r="CF2" s="165"/>
    </row>
    <row r="3" ht="12.75" customHeight="1">
      <c r="A3" s="154">
        <v>2021.0</v>
      </c>
      <c r="B3" s="166" t="s">
        <v>3389</v>
      </c>
      <c r="C3" s="166" t="s">
        <v>3398</v>
      </c>
      <c r="D3" s="166"/>
      <c r="E3" s="166" t="s">
        <v>3399</v>
      </c>
      <c r="F3" s="166" t="s">
        <v>3399</v>
      </c>
      <c r="G3" s="166" t="s">
        <v>3400</v>
      </c>
      <c r="H3" s="154" t="s">
        <v>3401</v>
      </c>
      <c r="I3" s="156" t="s">
        <v>3402</v>
      </c>
      <c r="J3" s="154"/>
      <c r="K3" s="154"/>
      <c r="L3" s="154"/>
      <c r="M3" s="154"/>
      <c r="N3" s="154"/>
      <c r="O3" s="154"/>
      <c r="P3" s="156" t="s">
        <v>3403</v>
      </c>
      <c r="Q3" s="156"/>
      <c r="R3" s="156"/>
      <c r="S3" s="158"/>
      <c r="T3" s="158"/>
      <c r="U3" s="159"/>
      <c r="V3" s="159"/>
      <c r="W3" s="160"/>
      <c r="X3" s="160"/>
      <c r="Y3" s="160"/>
      <c r="Z3" s="160"/>
      <c r="AA3" s="160"/>
      <c r="AB3" s="160"/>
      <c r="AC3" s="160"/>
      <c r="AD3" s="160"/>
      <c r="AE3" s="160"/>
      <c r="AF3" s="160"/>
      <c r="AG3" s="160"/>
      <c r="AH3" s="160"/>
      <c r="AI3" s="160"/>
      <c r="AJ3" s="160"/>
      <c r="AK3" s="160"/>
      <c r="AL3" s="160"/>
      <c r="AM3" s="160"/>
      <c r="AN3" s="160"/>
      <c r="AO3" s="160"/>
      <c r="AP3" s="160"/>
      <c r="AQ3" s="160"/>
      <c r="AR3" s="160"/>
      <c r="AS3" s="160"/>
      <c r="AT3" s="160"/>
      <c r="AU3" s="160"/>
      <c r="AV3" s="160"/>
      <c r="AW3" s="160"/>
      <c r="AX3" s="160"/>
      <c r="AY3" s="160"/>
      <c r="AZ3" s="160"/>
      <c r="BA3" s="160"/>
      <c r="BB3" s="160"/>
      <c r="BC3" s="160"/>
      <c r="BD3" s="160"/>
      <c r="BE3" s="160">
        <f t="shared" si="1"/>
        <v>0</v>
      </c>
      <c r="BF3" s="160"/>
      <c r="BG3" s="160"/>
      <c r="BH3" s="160"/>
      <c r="BI3" s="160"/>
      <c r="BJ3" s="160"/>
      <c r="BK3" s="160"/>
      <c r="BL3" s="160"/>
      <c r="BM3" s="160"/>
      <c r="BN3" s="160"/>
      <c r="BO3" s="160"/>
      <c r="BP3" s="160"/>
      <c r="BQ3" s="160"/>
      <c r="BR3" s="161"/>
      <c r="BS3" s="162"/>
      <c r="BT3" s="162"/>
      <c r="BU3" s="162"/>
      <c r="BV3" s="162"/>
      <c r="BW3" s="163"/>
      <c r="BX3" s="163"/>
      <c r="BY3" s="163"/>
      <c r="BZ3" s="163"/>
      <c r="CA3" s="163"/>
      <c r="CB3" s="163"/>
      <c r="CC3" s="165"/>
      <c r="CD3" s="165"/>
      <c r="CE3" s="165"/>
      <c r="CF3" s="165" t="s">
        <v>1</v>
      </c>
    </row>
    <row r="4" ht="12.75" customHeight="1">
      <c r="A4" s="154">
        <v>2021.0</v>
      </c>
      <c r="B4" s="155" t="s">
        <v>3404</v>
      </c>
      <c r="C4" s="155" t="s">
        <v>3405</v>
      </c>
      <c r="D4" s="155"/>
      <c r="E4" s="155" t="s">
        <v>3406</v>
      </c>
      <c r="F4" s="155" t="s">
        <v>3406</v>
      </c>
      <c r="G4" s="155" t="s">
        <v>3407</v>
      </c>
      <c r="H4" s="154" t="s">
        <v>3408</v>
      </c>
      <c r="I4" s="156" t="s">
        <v>3394</v>
      </c>
      <c r="J4" s="154"/>
      <c r="K4" s="154"/>
      <c r="L4" s="154" t="s">
        <v>3395</v>
      </c>
      <c r="M4" s="157" t="s">
        <v>3396</v>
      </c>
      <c r="N4" s="157" t="s">
        <v>255</v>
      </c>
      <c r="O4" s="154"/>
      <c r="P4" s="156" t="s">
        <v>3409</v>
      </c>
      <c r="Q4" s="156"/>
      <c r="R4" s="156"/>
      <c r="S4" s="156"/>
      <c r="T4" s="158"/>
      <c r="U4" s="154"/>
      <c r="V4" s="159"/>
      <c r="W4" s="160"/>
      <c r="X4" s="160"/>
      <c r="Y4" s="160"/>
      <c r="Z4" s="160">
        <v>2.0</v>
      </c>
      <c r="AA4" s="160">
        <v>15.0</v>
      </c>
      <c r="AB4" s="160">
        <f>AA4-Z4</f>
        <v>13</v>
      </c>
      <c r="AC4" s="160"/>
      <c r="AD4" s="160"/>
      <c r="AE4" s="160"/>
      <c r="AF4" s="160">
        <v>80.0</v>
      </c>
      <c r="AG4" s="160">
        <v>87.0</v>
      </c>
      <c r="AH4" s="160">
        <f>AG4-AF4</f>
        <v>7</v>
      </c>
      <c r="AI4" s="160"/>
      <c r="AJ4" s="160"/>
      <c r="AK4" s="160"/>
      <c r="AL4" s="160"/>
      <c r="AM4" s="160"/>
      <c r="AN4" s="160"/>
      <c r="AO4" s="160"/>
      <c r="AP4" s="160"/>
      <c r="AQ4" s="160"/>
      <c r="AR4" s="160">
        <v>88.0</v>
      </c>
      <c r="AS4" s="160">
        <v>89.0</v>
      </c>
      <c r="AT4" s="160">
        <f>AS4-AR4</f>
        <v>1</v>
      </c>
      <c r="AU4" s="160"/>
      <c r="AV4" s="160"/>
      <c r="AW4" s="160"/>
      <c r="AX4" s="160">
        <v>81.0</v>
      </c>
      <c r="AY4" s="160">
        <v>96.0</v>
      </c>
      <c r="AZ4" s="160">
        <f>AY4-AX4</f>
        <v>15</v>
      </c>
      <c r="BA4" s="160"/>
      <c r="BB4" s="160"/>
      <c r="BC4" s="160">
        <v>86.0</v>
      </c>
      <c r="BD4" s="160">
        <v>89.0</v>
      </c>
      <c r="BE4" s="160">
        <f t="shared" si="1"/>
        <v>3</v>
      </c>
      <c r="BF4" s="160"/>
      <c r="BG4" s="160"/>
      <c r="BH4" s="160"/>
      <c r="BI4" s="160"/>
      <c r="BJ4" s="160"/>
      <c r="BK4" s="160"/>
      <c r="BL4" s="160"/>
      <c r="BM4" s="160"/>
      <c r="BN4" s="160"/>
      <c r="BO4" s="160">
        <v>96.0</v>
      </c>
      <c r="BP4" s="160">
        <v>96.0</v>
      </c>
      <c r="BQ4" s="160">
        <f>BP4-BO4</f>
        <v>0</v>
      </c>
      <c r="BR4" s="161">
        <v>0.93</v>
      </c>
      <c r="BS4" s="162">
        <v>5.2</v>
      </c>
      <c r="BT4" s="162" t="s">
        <v>3272</v>
      </c>
      <c r="BU4" s="162"/>
      <c r="BV4" s="162"/>
      <c r="BW4" s="163"/>
      <c r="BX4" s="163">
        <v>6.09</v>
      </c>
      <c r="BY4" s="163">
        <v>6.52</v>
      </c>
      <c r="BZ4" s="164">
        <v>0.07</v>
      </c>
      <c r="CA4" s="163"/>
      <c r="CB4" s="163"/>
      <c r="CC4" s="165"/>
      <c r="CD4" s="165"/>
      <c r="CE4" s="165"/>
      <c r="CF4" s="165" t="s">
        <v>1</v>
      </c>
    </row>
    <row r="5" ht="12.75" customHeight="1">
      <c r="A5" s="154">
        <v>2021.0</v>
      </c>
      <c r="B5" s="166" t="s">
        <v>3389</v>
      </c>
      <c r="C5" s="166" t="s">
        <v>3410</v>
      </c>
      <c r="D5" s="166"/>
      <c r="E5" s="166" t="s">
        <v>3411</v>
      </c>
      <c r="F5" s="166" t="s">
        <v>3411</v>
      </c>
      <c r="G5" s="166" t="s">
        <v>3412</v>
      </c>
      <c r="H5" s="154" t="s">
        <v>3413</v>
      </c>
      <c r="I5" s="156" t="s">
        <v>3402</v>
      </c>
      <c r="J5" s="154"/>
      <c r="K5" s="154"/>
      <c r="L5" s="154"/>
      <c r="M5" s="154"/>
      <c r="N5" s="154"/>
      <c r="O5" s="154"/>
      <c r="P5" s="156" t="s">
        <v>3414</v>
      </c>
      <c r="Q5" s="156"/>
      <c r="R5" s="156"/>
      <c r="S5" s="158"/>
      <c r="T5" s="158"/>
      <c r="U5" s="159"/>
      <c r="V5" s="159"/>
      <c r="W5" s="160"/>
      <c r="X5" s="160"/>
      <c r="Y5" s="160"/>
      <c r="Z5" s="160"/>
      <c r="AA5" s="160"/>
      <c r="AB5" s="160"/>
      <c r="AC5" s="160"/>
      <c r="AD5" s="160"/>
      <c r="AE5" s="160"/>
      <c r="AF5" s="160"/>
      <c r="AG5" s="160"/>
      <c r="AH5" s="160"/>
      <c r="AI5" s="160"/>
      <c r="AJ5" s="160"/>
      <c r="AK5" s="160"/>
      <c r="AL5" s="160"/>
      <c r="AM5" s="160"/>
      <c r="AN5" s="160"/>
      <c r="AO5" s="160"/>
      <c r="AP5" s="160"/>
      <c r="AQ5" s="160"/>
      <c r="AR5" s="160"/>
      <c r="AS5" s="160"/>
      <c r="AT5" s="160"/>
      <c r="AU5" s="160"/>
      <c r="AV5" s="160"/>
      <c r="AW5" s="160"/>
      <c r="AX5" s="160"/>
      <c r="AY5" s="160"/>
      <c r="AZ5" s="160"/>
      <c r="BA5" s="160"/>
      <c r="BB5" s="160"/>
      <c r="BC5" s="160"/>
      <c r="BD5" s="160"/>
      <c r="BE5" s="160">
        <f t="shared" si="1"/>
        <v>0</v>
      </c>
      <c r="BF5" s="160"/>
      <c r="BG5" s="160"/>
      <c r="BH5" s="160"/>
      <c r="BI5" s="160"/>
      <c r="BJ5" s="160"/>
      <c r="BK5" s="160"/>
      <c r="BL5" s="160"/>
      <c r="BM5" s="160"/>
      <c r="BN5" s="160"/>
      <c r="BO5" s="160"/>
      <c r="BP5" s="160"/>
      <c r="BQ5" s="160"/>
      <c r="BR5" s="161"/>
      <c r="BS5" s="162"/>
      <c r="BT5" s="162"/>
      <c r="BU5" s="162"/>
      <c r="BV5" s="162"/>
      <c r="BW5" s="163"/>
      <c r="BX5" s="163"/>
      <c r="BY5" s="163"/>
      <c r="BZ5" s="163"/>
      <c r="CA5" s="163"/>
      <c r="CB5" s="163"/>
      <c r="CC5" s="165"/>
      <c r="CD5" s="165"/>
      <c r="CE5" s="165"/>
      <c r="CF5" s="165" t="s">
        <v>1</v>
      </c>
    </row>
    <row r="6" ht="12.75" customHeight="1">
      <c r="A6" s="154">
        <v>2021.0</v>
      </c>
      <c r="B6" s="155" t="s">
        <v>3415</v>
      </c>
      <c r="C6" s="155" t="s">
        <v>3416</v>
      </c>
      <c r="D6" s="155"/>
      <c r="E6" s="155" t="s">
        <v>3417</v>
      </c>
      <c r="F6" s="155" t="s">
        <v>3418</v>
      </c>
      <c r="G6" s="155" t="s">
        <v>3419</v>
      </c>
      <c r="H6" s="154" t="s">
        <v>3420</v>
      </c>
      <c r="I6" s="156" t="s">
        <v>3402</v>
      </c>
      <c r="J6" s="154"/>
      <c r="K6" s="154"/>
      <c r="L6" s="154" t="s">
        <v>3395</v>
      </c>
      <c r="M6" s="157" t="s">
        <v>3396</v>
      </c>
      <c r="N6" s="157" t="s">
        <v>255</v>
      </c>
      <c r="O6" s="154"/>
      <c r="P6" s="156" t="s">
        <v>3421</v>
      </c>
      <c r="Q6" s="156"/>
      <c r="R6" s="156"/>
      <c r="S6" s="156"/>
      <c r="T6" s="158"/>
      <c r="U6" s="154"/>
      <c r="V6" s="159"/>
      <c r="W6" s="160"/>
      <c r="X6" s="160"/>
      <c r="Y6" s="160"/>
      <c r="Z6" s="160">
        <v>3.0</v>
      </c>
      <c r="AA6" s="160">
        <v>19.0</v>
      </c>
      <c r="AB6" s="160">
        <f>AA6-Z6</f>
        <v>16</v>
      </c>
      <c r="AC6" s="160"/>
      <c r="AD6" s="160"/>
      <c r="AE6" s="160"/>
      <c r="AF6" s="160">
        <v>76.0</v>
      </c>
      <c r="AG6" s="160">
        <v>81.0</v>
      </c>
      <c r="AH6" s="160">
        <f>AG6-AF6</f>
        <v>5</v>
      </c>
      <c r="AI6" s="160"/>
      <c r="AJ6" s="160"/>
      <c r="AK6" s="160"/>
      <c r="AL6" s="160"/>
      <c r="AM6" s="160"/>
      <c r="AN6" s="160"/>
      <c r="AO6" s="160"/>
      <c r="AP6" s="160"/>
      <c r="AQ6" s="160"/>
      <c r="AR6" s="160">
        <v>72.0</v>
      </c>
      <c r="AS6" s="160">
        <v>73.0</v>
      </c>
      <c r="AT6" s="160">
        <f>AS6-AR6</f>
        <v>1</v>
      </c>
      <c r="AU6" s="160"/>
      <c r="AV6" s="160"/>
      <c r="AW6" s="160"/>
      <c r="AX6" s="160">
        <v>93.0</v>
      </c>
      <c r="AY6" s="160">
        <v>97.0</v>
      </c>
      <c r="AZ6" s="160">
        <f>AY6-AX6</f>
        <v>4</v>
      </c>
      <c r="BA6" s="160"/>
      <c r="BB6" s="160"/>
      <c r="BC6" s="160">
        <v>95.0</v>
      </c>
      <c r="BD6" s="160">
        <v>95.0</v>
      </c>
      <c r="BE6" s="160">
        <f t="shared" si="1"/>
        <v>0</v>
      </c>
      <c r="BF6" s="160"/>
      <c r="BG6" s="160"/>
      <c r="BH6" s="160"/>
      <c r="BI6" s="160"/>
      <c r="BJ6" s="160"/>
      <c r="BK6" s="160"/>
      <c r="BL6" s="160"/>
      <c r="BM6" s="160"/>
      <c r="BN6" s="160"/>
      <c r="BO6" s="160"/>
      <c r="BP6" s="160"/>
      <c r="BQ6" s="167"/>
      <c r="BR6" s="161">
        <v>0.97</v>
      </c>
      <c r="BS6" s="162">
        <v>5.46</v>
      </c>
      <c r="BT6" s="162" t="s">
        <v>3272</v>
      </c>
      <c r="BU6" s="162"/>
      <c r="BV6" s="162"/>
      <c r="BW6" s="163"/>
      <c r="BX6" s="163">
        <v>10.5</v>
      </c>
      <c r="BY6" s="163">
        <v>13.3</v>
      </c>
      <c r="BZ6" s="164">
        <v>0.27</v>
      </c>
      <c r="CA6" s="163"/>
      <c r="CB6" s="163"/>
      <c r="CC6" s="165"/>
      <c r="CD6" s="165"/>
      <c r="CE6" s="165"/>
      <c r="CF6" s="165" t="s">
        <v>1</v>
      </c>
    </row>
    <row r="7" ht="12.75" customHeight="1">
      <c r="A7" s="154">
        <v>2021.0</v>
      </c>
      <c r="B7" s="166" t="s">
        <v>3422</v>
      </c>
      <c r="C7" s="166" t="s">
        <v>3423</v>
      </c>
      <c r="D7" s="166"/>
      <c r="E7" s="166" t="s">
        <v>3424</v>
      </c>
      <c r="F7" s="166" t="s">
        <v>3425</v>
      </c>
      <c r="G7" s="166" t="s">
        <v>3426</v>
      </c>
      <c r="H7" s="154" t="s">
        <v>3427</v>
      </c>
      <c r="I7" s="156" t="s">
        <v>3428</v>
      </c>
      <c r="J7" s="154"/>
      <c r="K7" s="154" t="s">
        <v>249</v>
      </c>
      <c r="L7" s="154"/>
      <c r="M7" s="154"/>
      <c r="N7" s="154" t="s">
        <v>255</v>
      </c>
      <c r="O7" s="154"/>
      <c r="P7" s="156" t="s">
        <v>3429</v>
      </c>
      <c r="Q7" s="156"/>
      <c r="R7" s="156"/>
      <c r="S7" s="158"/>
      <c r="T7" s="158"/>
      <c r="U7" s="159"/>
      <c r="V7" s="159"/>
      <c r="W7" s="160"/>
      <c r="X7" s="160"/>
      <c r="Y7" s="160"/>
      <c r="Z7" s="160"/>
      <c r="AA7" s="160"/>
      <c r="AB7" s="160"/>
      <c r="AC7" s="160"/>
      <c r="AD7" s="160"/>
      <c r="AE7" s="160"/>
      <c r="AF7" s="160"/>
      <c r="AG7" s="160"/>
      <c r="AH7" s="160"/>
      <c r="AI7" s="160"/>
      <c r="AJ7" s="160"/>
      <c r="AK7" s="160"/>
      <c r="AL7" s="160"/>
      <c r="AM7" s="160"/>
      <c r="AN7" s="160"/>
      <c r="AO7" s="160"/>
      <c r="AP7" s="160"/>
      <c r="AQ7" s="160"/>
      <c r="AR7" s="160"/>
      <c r="AS7" s="160"/>
      <c r="AT7" s="160"/>
      <c r="AU7" s="160"/>
      <c r="AV7" s="160"/>
      <c r="AW7" s="160"/>
      <c r="AX7" s="160"/>
      <c r="AY7" s="160"/>
      <c r="AZ7" s="160"/>
      <c r="BA7" s="160"/>
      <c r="BB7" s="160"/>
      <c r="BC7" s="160"/>
      <c r="BD7" s="160"/>
      <c r="BE7" s="160">
        <f t="shared" si="1"/>
        <v>0</v>
      </c>
      <c r="BF7" s="160"/>
      <c r="BG7" s="160"/>
      <c r="BH7" s="160"/>
      <c r="BI7" s="160"/>
      <c r="BJ7" s="160"/>
      <c r="BK7" s="160"/>
      <c r="BL7" s="160"/>
      <c r="BM7" s="160"/>
      <c r="BN7" s="160"/>
      <c r="BO7" s="160"/>
      <c r="BP7" s="160"/>
      <c r="BQ7" s="167"/>
      <c r="BR7" s="162"/>
      <c r="BS7" s="162"/>
      <c r="BT7" s="162"/>
      <c r="BU7" s="162"/>
      <c r="BV7" s="162"/>
      <c r="BW7" s="163"/>
      <c r="BX7" s="163"/>
      <c r="BY7" s="163"/>
      <c r="BZ7" s="163"/>
      <c r="CA7" s="163"/>
      <c r="CB7" s="163"/>
      <c r="CC7" s="165"/>
      <c r="CD7" s="165"/>
      <c r="CE7" s="165"/>
      <c r="CF7" s="165" t="s">
        <v>1</v>
      </c>
    </row>
    <row r="8" ht="12.75" customHeight="1">
      <c r="A8" s="154">
        <v>2021.0</v>
      </c>
      <c r="B8" s="155" t="s">
        <v>3430</v>
      </c>
      <c r="C8" s="155" t="s">
        <v>3431</v>
      </c>
      <c r="D8" s="155"/>
      <c r="E8" s="155" t="s">
        <v>3432</v>
      </c>
      <c r="F8" s="155" t="s">
        <v>3432</v>
      </c>
      <c r="G8" s="155" t="s">
        <v>3433</v>
      </c>
      <c r="H8" s="154" t="s">
        <v>3434</v>
      </c>
      <c r="I8" s="156" t="s">
        <v>3394</v>
      </c>
      <c r="J8" s="154"/>
      <c r="K8" s="154"/>
      <c r="L8" s="154" t="s">
        <v>3395</v>
      </c>
      <c r="M8" s="157" t="s">
        <v>3396</v>
      </c>
      <c r="N8" s="154" t="s">
        <v>255</v>
      </c>
      <c r="O8" s="154"/>
      <c r="P8" s="156" t="s">
        <v>3435</v>
      </c>
      <c r="Q8" s="156"/>
      <c r="R8" s="156"/>
      <c r="S8" s="156"/>
      <c r="T8" s="158"/>
      <c r="U8" s="154"/>
      <c r="V8" s="159"/>
      <c r="W8" s="160"/>
      <c r="X8" s="160"/>
      <c r="Y8" s="160"/>
      <c r="Z8" s="160">
        <v>23.0</v>
      </c>
      <c r="AA8" s="160">
        <v>33.0</v>
      </c>
      <c r="AB8" s="160">
        <f t="shared" ref="AB8:AB12" si="2">AA8-Z8</f>
        <v>10</v>
      </c>
      <c r="AC8" s="160"/>
      <c r="AD8" s="160"/>
      <c r="AE8" s="160"/>
      <c r="AF8" s="160">
        <v>89.0</v>
      </c>
      <c r="AG8" s="160">
        <v>97.0</v>
      </c>
      <c r="AH8" s="160">
        <f t="shared" ref="AH8:AH12" si="3">AG8-AF8</f>
        <v>8</v>
      </c>
      <c r="AI8" s="160"/>
      <c r="AJ8" s="160"/>
      <c r="AK8" s="160"/>
      <c r="AL8" s="160"/>
      <c r="AM8" s="160"/>
      <c r="AN8" s="160"/>
      <c r="AO8" s="160"/>
      <c r="AP8" s="160"/>
      <c r="AQ8" s="160"/>
      <c r="AR8" s="160">
        <v>80.0</v>
      </c>
      <c r="AS8" s="160">
        <v>85.0</v>
      </c>
      <c r="AT8" s="160">
        <f t="shared" ref="AT8:AT12" si="4">AS8-AR8</f>
        <v>5</v>
      </c>
      <c r="AU8" s="160"/>
      <c r="AV8" s="160"/>
      <c r="AW8" s="160"/>
      <c r="AX8" s="160">
        <v>85.0</v>
      </c>
      <c r="AY8" s="160">
        <v>91.0</v>
      </c>
      <c r="AZ8" s="160">
        <f t="shared" ref="AZ8:AZ12" si="5">AY8-AX8</f>
        <v>6</v>
      </c>
      <c r="BA8" s="160"/>
      <c r="BB8" s="160"/>
      <c r="BC8" s="160">
        <v>85.0</v>
      </c>
      <c r="BD8" s="160">
        <v>93.0</v>
      </c>
      <c r="BE8" s="160">
        <f t="shared" si="1"/>
        <v>8</v>
      </c>
      <c r="BF8" s="160"/>
      <c r="BG8" s="160"/>
      <c r="BH8" s="160"/>
      <c r="BI8" s="160"/>
      <c r="BJ8" s="160"/>
      <c r="BK8" s="160"/>
      <c r="BL8" s="160"/>
      <c r="BM8" s="160"/>
      <c r="BN8" s="160"/>
      <c r="BO8" s="160">
        <v>97.0</v>
      </c>
      <c r="BP8" s="160">
        <v>99.0</v>
      </c>
      <c r="BQ8" s="160">
        <f t="shared" ref="BQ8:BQ10" si="6">BP8-BO8</f>
        <v>2</v>
      </c>
      <c r="BR8" s="161">
        <v>0.94</v>
      </c>
      <c r="BS8" s="162">
        <v>6.02</v>
      </c>
      <c r="BT8" s="162" t="s">
        <v>3272</v>
      </c>
      <c r="BU8" s="162"/>
      <c r="BV8" s="162"/>
      <c r="BW8" s="163"/>
      <c r="BX8" s="163">
        <v>4.3</v>
      </c>
      <c r="BY8" s="163">
        <v>5.1</v>
      </c>
      <c r="BZ8" s="164">
        <v>0.18</v>
      </c>
      <c r="CA8" s="163"/>
      <c r="CB8" s="163"/>
      <c r="CC8" s="165"/>
      <c r="CD8" s="165"/>
      <c r="CE8" s="165"/>
      <c r="CF8" s="165"/>
    </row>
    <row r="9" ht="12.75" customHeight="1">
      <c r="A9" s="154">
        <v>2021.0</v>
      </c>
      <c r="B9" s="155" t="s">
        <v>3430</v>
      </c>
      <c r="C9" s="155" t="s">
        <v>3431</v>
      </c>
      <c r="D9" s="155"/>
      <c r="E9" s="155" t="s">
        <v>3432</v>
      </c>
      <c r="F9" s="155" t="s">
        <v>3432</v>
      </c>
      <c r="G9" s="155" t="s">
        <v>3433</v>
      </c>
      <c r="H9" s="154" t="s">
        <v>3434</v>
      </c>
      <c r="I9" s="156" t="s">
        <v>3402</v>
      </c>
      <c r="J9" s="154"/>
      <c r="K9" s="154"/>
      <c r="L9" s="154" t="s">
        <v>3395</v>
      </c>
      <c r="M9" s="157" t="s">
        <v>3396</v>
      </c>
      <c r="N9" s="154" t="s">
        <v>255</v>
      </c>
      <c r="O9" s="154"/>
      <c r="P9" s="156" t="s">
        <v>3435</v>
      </c>
      <c r="Q9" s="156"/>
      <c r="R9" s="156"/>
      <c r="S9" s="156"/>
      <c r="T9" s="158"/>
      <c r="U9" s="154"/>
      <c r="V9" s="159"/>
      <c r="W9" s="160"/>
      <c r="X9" s="160"/>
      <c r="Y9" s="160"/>
      <c r="Z9" s="160">
        <v>22.0</v>
      </c>
      <c r="AA9" s="160">
        <v>42.0</v>
      </c>
      <c r="AB9" s="160">
        <f t="shared" si="2"/>
        <v>20</v>
      </c>
      <c r="AC9" s="160"/>
      <c r="AD9" s="160"/>
      <c r="AE9" s="160"/>
      <c r="AF9" s="160">
        <v>91.0</v>
      </c>
      <c r="AG9" s="160">
        <v>92.0</v>
      </c>
      <c r="AH9" s="160">
        <f t="shared" si="3"/>
        <v>1</v>
      </c>
      <c r="AI9" s="160"/>
      <c r="AJ9" s="160"/>
      <c r="AK9" s="160"/>
      <c r="AL9" s="160"/>
      <c r="AM9" s="160"/>
      <c r="AN9" s="160"/>
      <c r="AO9" s="160"/>
      <c r="AP9" s="160"/>
      <c r="AQ9" s="160"/>
      <c r="AR9" s="160">
        <v>84.0</v>
      </c>
      <c r="AS9" s="160">
        <v>86.0</v>
      </c>
      <c r="AT9" s="160">
        <f t="shared" si="4"/>
        <v>2</v>
      </c>
      <c r="AU9" s="160"/>
      <c r="AV9" s="160"/>
      <c r="AW9" s="160"/>
      <c r="AX9" s="160">
        <v>88.0</v>
      </c>
      <c r="AY9" s="160">
        <v>93.0</v>
      </c>
      <c r="AZ9" s="160">
        <f t="shared" si="5"/>
        <v>5</v>
      </c>
      <c r="BA9" s="160"/>
      <c r="BB9" s="160"/>
      <c r="BC9" s="160">
        <v>89.0</v>
      </c>
      <c r="BD9" s="160">
        <v>92.0</v>
      </c>
      <c r="BE9" s="160">
        <f t="shared" si="1"/>
        <v>3</v>
      </c>
      <c r="BF9" s="160"/>
      <c r="BG9" s="160"/>
      <c r="BH9" s="160"/>
      <c r="BI9" s="160"/>
      <c r="BJ9" s="160"/>
      <c r="BK9" s="160"/>
      <c r="BL9" s="160"/>
      <c r="BM9" s="160"/>
      <c r="BN9" s="160"/>
      <c r="BO9" s="160">
        <v>96.0</v>
      </c>
      <c r="BP9" s="160">
        <v>97.0</v>
      </c>
      <c r="BQ9" s="160">
        <f t="shared" si="6"/>
        <v>1</v>
      </c>
      <c r="BR9" s="161">
        <v>0.98</v>
      </c>
      <c r="BS9" s="162">
        <v>5.97</v>
      </c>
      <c r="BT9" s="162" t="s">
        <v>3272</v>
      </c>
      <c r="BU9" s="162"/>
      <c r="BV9" s="162"/>
      <c r="BW9" s="163"/>
      <c r="BX9" s="163"/>
      <c r="BY9" s="163"/>
      <c r="BZ9" s="164"/>
      <c r="CA9" s="163"/>
      <c r="CB9" s="163"/>
      <c r="CC9" s="165"/>
      <c r="CD9" s="165"/>
      <c r="CE9" s="165"/>
      <c r="CF9" s="165"/>
    </row>
    <row r="10" ht="12.75" customHeight="1">
      <c r="A10" s="154">
        <v>2021.0</v>
      </c>
      <c r="B10" s="155" t="s">
        <v>3389</v>
      </c>
      <c r="C10" s="155" t="s">
        <v>3436</v>
      </c>
      <c r="D10" s="155"/>
      <c r="E10" s="155" t="s">
        <v>3437</v>
      </c>
      <c r="F10" s="155" t="s">
        <v>3437</v>
      </c>
      <c r="G10" s="155" t="s">
        <v>3438</v>
      </c>
      <c r="H10" s="154" t="s">
        <v>3439</v>
      </c>
      <c r="I10" s="156" t="s">
        <v>3440</v>
      </c>
      <c r="J10" s="154"/>
      <c r="K10" s="154"/>
      <c r="L10" s="154" t="s">
        <v>3395</v>
      </c>
      <c r="M10" s="157" t="s">
        <v>3396</v>
      </c>
      <c r="N10" s="154" t="s">
        <v>255</v>
      </c>
      <c r="O10" s="154"/>
      <c r="P10" s="154" t="s">
        <v>3441</v>
      </c>
      <c r="Q10" s="156"/>
      <c r="R10" s="156"/>
      <c r="S10" s="156"/>
      <c r="T10" s="158"/>
      <c r="U10" s="154"/>
      <c r="V10" s="159"/>
      <c r="W10" s="160"/>
      <c r="X10" s="160"/>
      <c r="Y10" s="160"/>
      <c r="Z10" s="160">
        <v>1.0</v>
      </c>
      <c r="AA10" s="160">
        <v>7.0</v>
      </c>
      <c r="AB10" s="160">
        <f t="shared" si="2"/>
        <v>6</v>
      </c>
      <c r="AC10" s="160"/>
      <c r="AD10" s="160"/>
      <c r="AE10" s="160"/>
      <c r="AF10" s="160">
        <v>71.0</v>
      </c>
      <c r="AG10" s="160">
        <v>79.0</v>
      </c>
      <c r="AH10" s="160">
        <f t="shared" si="3"/>
        <v>8</v>
      </c>
      <c r="AI10" s="160"/>
      <c r="AJ10" s="160"/>
      <c r="AK10" s="160"/>
      <c r="AL10" s="160"/>
      <c r="AM10" s="160"/>
      <c r="AN10" s="160"/>
      <c r="AO10" s="160"/>
      <c r="AP10" s="160"/>
      <c r="AQ10" s="160"/>
      <c r="AR10" s="160">
        <v>78.0</v>
      </c>
      <c r="AS10" s="160">
        <v>86.0</v>
      </c>
      <c r="AT10" s="160">
        <f t="shared" si="4"/>
        <v>8</v>
      </c>
      <c r="AU10" s="160"/>
      <c r="AV10" s="160"/>
      <c r="AW10" s="160"/>
      <c r="AX10" s="160">
        <v>86.0</v>
      </c>
      <c r="AY10" s="160">
        <v>99.0</v>
      </c>
      <c r="AZ10" s="160">
        <f t="shared" si="5"/>
        <v>13</v>
      </c>
      <c r="BA10" s="160"/>
      <c r="BB10" s="160"/>
      <c r="BC10" s="160">
        <v>86.0</v>
      </c>
      <c r="BD10" s="160">
        <v>94.0</v>
      </c>
      <c r="BE10" s="160">
        <f t="shared" si="1"/>
        <v>8</v>
      </c>
      <c r="BF10" s="160"/>
      <c r="BG10" s="160"/>
      <c r="BH10" s="160"/>
      <c r="BI10" s="160"/>
      <c r="BJ10" s="160"/>
      <c r="BK10" s="160"/>
      <c r="BL10" s="160"/>
      <c r="BM10" s="160"/>
      <c r="BN10" s="160"/>
      <c r="BO10" s="160">
        <v>90.0</v>
      </c>
      <c r="BP10" s="160">
        <v>97.0</v>
      </c>
      <c r="BQ10" s="160">
        <f t="shared" si="6"/>
        <v>7</v>
      </c>
      <c r="BR10" s="161">
        <v>0.9</v>
      </c>
      <c r="BS10" s="162">
        <v>5.84</v>
      </c>
      <c r="BT10" s="162" t="s">
        <v>3272</v>
      </c>
      <c r="BU10" s="162"/>
      <c r="BV10" s="162"/>
      <c r="BW10" s="163"/>
      <c r="BX10" s="163">
        <v>2.17</v>
      </c>
      <c r="BY10" s="163">
        <v>2.4</v>
      </c>
      <c r="BZ10" s="164">
        <v>0.11</v>
      </c>
      <c r="CA10" s="163"/>
      <c r="CB10" s="163"/>
      <c r="CC10" s="165"/>
      <c r="CD10" s="165"/>
      <c r="CE10" s="165"/>
      <c r="CF10" s="165" t="s">
        <v>1</v>
      </c>
    </row>
    <row r="11" ht="12.75" customHeight="1">
      <c r="A11" s="154">
        <v>2021.0</v>
      </c>
      <c r="B11" s="155" t="s">
        <v>3442</v>
      </c>
      <c r="C11" s="155" t="s">
        <v>3443</v>
      </c>
      <c r="D11" s="155"/>
      <c r="E11" s="155" t="s">
        <v>3444</v>
      </c>
      <c r="F11" s="155" t="s">
        <v>3444</v>
      </c>
      <c r="G11" s="155" t="s">
        <v>3445</v>
      </c>
      <c r="H11" s="154" t="s">
        <v>3446</v>
      </c>
      <c r="I11" s="156" t="s">
        <v>3402</v>
      </c>
      <c r="J11" s="154"/>
      <c r="K11" s="154"/>
      <c r="L11" s="154" t="s">
        <v>3395</v>
      </c>
      <c r="M11" s="157" t="s">
        <v>3396</v>
      </c>
      <c r="N11" s="157" t="s">
        <v>255</v>
      </c>
      <c r="O11" s="154"/>
      <c r="P11" s="156" t="s">
        <v>3403</v>
      </c>
      <c r="Q11" s="156"/>
      <c r="R11" s="156"/>
      <c r="S11" s="156"/>
      <c r="T11" s="158"/>
      <c r="U11" s="154"/>
      <c r="V11" s="159"/>
      <c r="W11" s="160"/>
      <c r="X11" s="160"/>
      <c r="Y11" s="160"/>
      <c r="Z11" s="160">
        <v>1.0</v>
      </c>
      <c r="AA11" s="160">
        <v>6.0</v>
      </c>
      <c r="AB11" s="160">
        <f t="shared" si="2"/>
        <v>5</v>
      </c>
      <c r="AC11" s="160"/>
      <c r="AD11" s="160"/>
      <c r="AE11" s="160"/>
      <c r="AF11" s="160">
        <v>62.0</v>
      </c>
      <c r="AG11" s="160">
        <v>65.0</v>
      </c>
      <c r="AH11" s="160">
        <f t="shared" si="3"/>
        <v>3</v>
      </c>
      <c r="AI11" s="160"/>
      <c r="AJ11" s="160"/>
      <c r="AK11" s="160"/>
      <c r="AL11" s="160"/>
      <c r="AM11" s="160"/>
      <c r="AN11" s="160"/>
      <c r="AO11" s="160"/>
      <c r="AP11" s="160"/>
      <c r="AQ11" s="160"/>
      <c r="AR11" s="160">
        <v>88.0</v>
      </c>
      <c r="AS11" s="160">
        <v>93.0</v>
      </c>
      <c r="AT11" s="160">
        <f t="shared" si="4"/>
        <v>5</v>
      </c>
      <c r="AU11" s="160"/>
      <c r="AV11" s="160"/>
      <c r="AW11" s="160"/>
      <c r="AX11" s="160">
        <v>89.0</v>
      </c>
      <c r="AY11" s="160">
        <v>92.0</v>
      </c>
      <c r="AZ11" s="160">
        <f t="shared" si="5"/>
        <v>3</v>
      </c>
      <c r="BA11" s="160"/>
      <c r="BB11" s="160"/>
      <c r="BC11" s="160">
        <v>81.0</v>
      </c>
      <c r="BD11" s="160">
        <v>86.0</v>
      </c>
      <c r="BE11" s="160">
        <f t="shared" si="1"/>
        <v>5</v>
      </c>
      <c r="BF11" s="160"/>
      <c r="BG11" s="160"/>
      <c r="BH11" s="160"/>
      <c r="BI11" s="160"/>
      <c r="BJ11" s="160"/>
      <c r="BK11" s="160"/>
      <c r="BL11" s="160"/>
      <c r="BM11" s="160"/>
      <c r="BN11" s="160"/>
      <c r="BO11" s="160"/>
      <c r="BP11" s="160"/>
      <c r="BQ11" s="167"/>
      <c r="BR11" s="161">
        <v>0.9</v>
      </c>
      <c r="BS11" s="162">
        <v>5.27</v>
      </c>
      <c r="BT11" s="162"/>
      <c r="BU11" s="162"/>
      <c r="BV11" s="162"/>
      <c r="BW11" s="163"/>
      <c r="BX11" s="163">
        <v>5.6</v>
      </c>
      <c r="BY11" s="163">
        <v>6.1</v>
      </c>
      <c r="BZ11" s="164">
        <v>0.09</v>
      </c>
      <c r="CA11" s="163"/>
      <c r="CB11" s="163"/>
      <c r="CC11" s="165"/>
      <c r="CD11" s="165"/>
      <c r="CE11" s="165"/>
      <c r="CF11" s="165" t="s">
        <v>1</v>
      </c>
    </row>
    <row r="12" ht="12.75" customHeight="1">
      <c r="A12" s="154">
        <v>2021.0</v>
      </c>
      <c r="B12" s="155" t="s">
        <v>3422</v>
      </c>
      <c r="C12" s="155" t="s">
        <v>3423</v>
      </c>
      <c r="D12" s="155"/>
      <c r="E12" s="155" t="s">
        <v>3424</v>
      </c>
      <c r="F12" s="155" t="s">
        <v>3425</v>
      </c>
      <c r="G12" s="155" t="s">
        <v>3426</v>
      </c>
      <c r="H12" s="154" t="s">
        <v>3427</v>
      </c>
      <c r="I12" s="156" t="s">
        <v>3440</v>
      </c>
      <c r="J12" s="154"/>
      <c r="K12" s="154" t="s">
        <v>301</v>
      </c>
      <c r="L12" s="154" t="s">
        <v>3395</v>
      </c>
      <c r="M12" s="157" t="s">
        <v>3396</v>
      </c>
      <c r="N12" s="154" t="s">
        <v>255</v>
      </c>
      <c r="O12" s="154"/>
      <c r="P12" s="156" t="s">
        <v>3441</v>
      </c>
      <c r="Q12" s="156"/>
      <c r="R12" s="156"/>
      <c r="S12" s="156"/>
      <c r="T12" s="158"/>
      <c r="U12" s="154"/>
      <c r="V12" s="159"/>
      <c r="W12" s="160"/>
      <c r="X12" s="160"/>
      <c r="Y12" s="160"/>
      <c r="Z12" s="160">
        <v>8.0</v>
      </c>
      <c r="AA12" s="160">
        <v>26.0</v>
      </c>
      <c r="AB12" s="160">
        <f t="shared" si="2"/>
        <v>18</v>
      </c>
      <c r="AC12" s="160"/>
      <c r="AD12" s="160"/>
      <c r="AE12" s="160"/>
      <c r="AF12" s="160">
        <v>81.0</v>
      </c>
      <c r="AG12" s="160">
        <v>82.0</v>
      </c>
      <c r="AH12" s="160">
        <f t="shared" si="3"/>
        <v>1</v>
      </c>
      <c r="AI12" s="160"/>
      <c r="AJ12" s="160"/>
      <c r="AK12" s="160"/>
      <c r="AL12" s="160"/>
      <c r="AM12" s="160"/>
      <c r="AN12" s="160"/>
      <c r="AO12" s="160"/>
      <c r="AP12" s="160"/>
      <c r="AQ12" s="160"/>
      <c r="AR12" s="160">
        <v>89.0</v>
      </c>
      <c r="AS12" s="160">
        <v>95.0</v>
      </c>
      <c r="AT12" s="160">
        <f t="shared" si="4"/>
        <v>6</v>
      </c>
      <c r="AU12" s="160"/>
      <c r="AV12" s="160"/>
      <c r="AW12" s="160"/>
      <c r="AX12" s="160">
        <v>88.0</v>
      </c>
      <c r="AY12" s="160">
        <v>89.0</v>
      </c>
      <c r="AZ12" s="160">
        <f t="shared" si="5"/>
        <v>1</v>
      </c>
      <c r="BA12" s="160"/>
      <c r="BB12" s="160"/>
      <c r="BC12" s="160">
        <v>89.0</v>
      </c>
      <c r="BD12" s="160">
        <v>93.0</v>
      </c>
      <c r="BE12" s="160">
        <f t="shared" si="1"/>
        <v>4</v>
      </c>
      <c r="BF12" s="160"/>
      <c r="BG12" s="160"/>
      <c r="BH12" s="160"/>
      <c r="BI12" s="160"/>
      <c r="BJ12" s="160"/>
      <c r="BK12" s="160"/>
      <c r="BL12" s="160"/>
      <c r="BM12" s="160"/>
      <c r="BN12" s="160"/>
      <c r="BO12" s="160">
        <v>99.0</v>
      </c>
      <c r="BP12" s="160">
        <v>100.0</v>
      </c>
      <c r="BQ12" s="160">
        <f>BP12-BO12</f>
        <v>1</v>
      </c>
      <c r="BR12" s="161">
        <v>0.92</v>
      </c>
      <c r="BS12" s="162">
        <v>5.48</v>
      </c>
      <c r="BT12" s="162">
        <v>0.6</v>
      </c>
      <c r="BU12" s="162"/>
      <c r="BV12" s="162"/>
      <c r="BW12" s="163"/>
      <c r="BX12" s="163">
        <v>0.6</v>
      </c>
      <c r="BY12" s="163">
        <v>0.69</v>
      </c>
      <c r="BZ12" s="164">
        <v>0.15</v>
      </c>
      <c r="CA12" s="163"/>
      <c r="CB12" s="163"/>
      <c r="CC12" s="165"/>
      <c r="CD12" s="165"/>
      <c r="CE12" s="165"/>
      <c r="CF12" s="165" t="s">
        <v>1</v>
      </c>
    </row>
    <row r="13" ht="12.75" customHeight="1">
      <c r="A13" s="154">
        <v>2021.0</v>
      </c>
      <c r="B13" s="155" t="s">
        <v>3447</v>
      </c>
      <c r="C13" s="155" t="s">
        <v>3448</v>
      </c>
      <c r="D13" s="155"/>
      <c r="E13" s="155" t="s">
        <v>3449</v>
      </c>
      <c r="F13" s="155" t="s">
        <v>3449</v>
      </c>
      <c r="G13" s="155" t="s">
        <v>3450</v>
      </c>
      <c r="H13" s="154" t="s">
        <v>3451</v>
      </c>
      <c r="I13" s="156" t="s">
        <v>3394</v>
      </c>
      <c r="J13" s="154"/>
      <c r="K13" s="154" t="s">
        <v>2317</v>
      </c>
      <c r="L13" s="154" t="s">
        <v>3395</v>
      </c>
      <c r="M13" s="154" t="s">
        <v>3452</v>
      </c>
      <c r="N13" s="154" t="s">
        <v>255</v>
      </c>
      <c r="O13" s="154"/>
      <c r="P13" s="156" t="s">
        <v>3453</v>
      </c>
      <c r="Q13" s="156"/>
      <c r="R13" s="156"/>
      <c r="S13" s="158"/>
      <c r="T13" s="158"/>
      <c r="U13" s="159"/>
      <c r="V13" s="159"/>
      <c r="W13" s="160">
        <v>18.0</v>
      </c>
      <c r="X13" s="160">
        <v>7.0</v>
      </c>
      <c r="Y13" s="160">
        <f t="shared" ref="Y13:Y14" si="7">W13-X13</f>
        <v>11</v>
      </c>
      <c r="Z13" s="160"/>
      <c r="AA13" s="160"/>
      <c r="AB13" s="160"/>
      <c r="AC13" s="160">
        <v>84.0</v>
      </c>
      <c r="AD13" s="160">
        <v>75.0</v>
      </c>
      <c r="AE13" s="160">
        <f t="shared" ref="AE13:AE14" si="8">AC13-AD13</f>
        <v>9</v>
      </c>
      <c r="AF13" s="160"/>
      <c r="AG13" s="160"/>
      <c r="AH13" s="160"/>
      <c r="AI13" s="160"/>
      <c r="AJ13" s="160"/>
      <c r="AK13" s="160"/>
      <c r="AL13" s="160"/>
      <c r="AM13" s="160"/>
      <c r="AN13" s="160"/>
      <c r="AO13" s="160">
        <v>86.0</v>
      </c>
      <c r="AP13" s="160">
        <v>84.0</v>
      </c>
      <c r="AQ13" s="160">
        <f t="shared" ref="AQ13:AQ14" si="9">AO13-AP13</f>
        <v>2</v>
      </c>
      <c r="AR13" s="160"/>
      <c r="AS13" s="160"/>
      <c r="AT13" s="160"/>
      <c r="AU13" s="160">
        <v>95.0</v>
      </c>
      <c r="AV13" s="160">
        <v>95.0</v>
      </c>
      <c r="AW13" s="160">
        <f t="shared" ref="AW13:AW14" si="10">AU13-AV13</f>
        <v>0</v>
      </c>
      <c r="AX13" s="160"/>
      <c r="AY13" s="160"/>
      <c r="AZ13" s="160"/>
      <c r="BA13" s="160"/>
      <c r="BB13" s="160"/>
      <c r="BC13" s="160">
        <v>95.0</v>
      </c>
      <c r="BD13" s="160">
        <v>96.0</v>
      </c>
      <c r="BE13" s="160">
        <f t="shared" si="1"/>
        <v>1</v>
      </c>
      <c r="BF13" s="160"/>
      <c r="BG13" s="160"/>
      <c r="BH13" s="160"/>
      <c r="BI13" s="160"/>
      <c r="BJ13" s="160"/>
      <c r="BK13" s="160"/>
      <c r="BL13" s="160">
        <v>100.0</v>
      </c>
      <c r="BM13" s="160">
        <v>97.0</v>
      </c>
      <c r="BN13" s="160">
        <f t="shared" ref="BN13:BN14" si="11">BL13-BM13</f>
        <v>3</v>
      </c>
      <c r="BO13" s="160"/>
      <c r="BP13" s="160"/>
      <c r="BQ13" s="168"/>
      <c r="BR13" s="161">
        <v>0.95</v>
      </c>
      <c r="BS13" s="162">
        <v>5.55</v>
      </c>
      <c r="BT13" s="162">
        <v>0.46</v>
      </c>
      <c r="BU13" s="162"/>
      <c r="BV13" s="162"/>
      <c r="BW13" s="163"/>
      <c r="BX13" s="163">
        <v>4.12</v>
      </c>
      <c r="BY13" s="163">
        <v>4.49</v>
      </c>
      <c r="BZ13" s="164">
        <v>0.09</v>
      </c>
      <c r="CA13" s="163"/>
      <c r="CB13" s="163"/>
      <c r="CC13" s="165"/>
      <c r="CD13" s="165"/>
      <c r="CE13" s="165"/>
      <c r="CF13" s="152" t="s">
        <v>1</v>
      </c>
    </row>
    <row r="14" ht="12.75" customHeight="1">
      <c r="A14" s="154">
        <v>2021.0</v>
      </c>
      <c r="B14" s="155" t="s">
        <v>3447</v>
      </c>
      <c r="C14" s="155" t="s">
        <v>3448</v>
      </c>
      <c r="D14" s="155"/>
      <c r="E14" s="155" t="s">
        <v>3449</v>
      </c>
      <c r="F14" s="155" t="s">
        <v>3449</v>
      </c>
      <c r="G14" s="155" t="s">
        <v>3450</v>
      </c>
      <c r="H14" s="154" t="s">
        <v>3451</v>
      </c>
      <c r="I14" s="169" t="s">
        <v>3454</v>
      </c>
      <c r="J14" s="154"/>
      <c r="K14" s="154" t="s">
        <v>2317</v>
      </c>
      <c r="L14" s="154" t="s">
        <v>3395</v>
      </c>
      <c r="M14" s="154" t="s">
        <v>3452</v>
      </c>
      <c r="N14" s="154" t="s">
        <v>255</v>
      </c>
      <c r="O14" s="154"/>
      <c r="P14" s="156" t="s">
        <v>3455</v>
      </c>
      <c r="Q14" s="156"/>
      <c r="R14" s="156"/>
      <c r="S14" s="158"/>
      <c r="T14" s="158"/>
      <c r="U14" s="159"/>
      <c r="V14" s="159"/>
      <c r="W14" s="160">
        <v>15.0</v>
      </c>
      <c r="X14" s="160">
        <v>6.0</v>
      </c>
      <c r="Y14" s="160">
        <f t="shared" si="7"/>
        <v>9</v>
      </c>
      <c r="Z14" s="160"/>
      <c r="AA14" s="160"/>
      <c r="AB14" s="160"/>
      <c r="AC14" s="160">
        <v>77.0</v>
      </c>
      <c r="AD14" s="160">
        <v>71.0</v>
      </c>
      <c r="AE14" s="160">
        <f t="shared" si="8"/>
        <v>6</v>
      </c>
      <c r="AF14" s="160"/>
      <c r="AG14" s="160"/>
      <c r="AH14" s="160"/>
      <c r="AI14" s="160"/>
      <c r="AJ14" s="160"/>
      <c r="AK14" s="160"/>
      <c r="AL14" s="160"/>
      <c r="AM14" s="160"/>
      <c r="AN14" s="160"/>
      <c r="AO14" s="160">
        <v>91.0</v>
      </c>
      <c r="AP14" s="160">
        <v>86.0</v>
      </c>
      <c r="AQ14" s="160">
        <f t="shared" si="9"/>
        <v>5</v>
      </c>
      <c r="AR14" s="160"/>
      <c r="AS14" s="160"/>
      <c r="AT14" s="160"/>
      <c r="AU14" s="160">
        <v>94.0</v>
      </c>
      <c r="AV14" s="160">
        <v>91.0</v>
      </c>
      <c r="AW14" s="160">
        <f t="shared" si="10"/>
        <v>3</v>
      </c>
      <c r="AX14" s="160"/>
      <c r="AY14" s="160"/>
      <c r="AZ14" s="160"/>
      <c r="BA14" s="160"/>
      <c r="BB14" s="160"/>
      <c r="BC14" s="160">
        <v>92.0</v>
      </c>
      <c r="BD14" s="160">
        <v>94.0</v>
      </c>
      <c r="BE14" s="160">
        <f t="shared" si="1"/>
        <v>2</v>
      </c>
      <c r="BF14" s="160"/>
      <c r="BG14" s="160"/>
      <c r="BH14" s="160"/>
      <c r="BI14" s="160"/>
      <c r="BJ14" s="160"/>
      <c r="BK14" s="160"/>
      <c r="BL14" s="160">
        <v>99.0</v>
      </c>
      <c r="BM14" s="160">
        <v>94.0</v>
      </c>
      <c r="BN14" s="160">
        <f t="shared" si="11"/>
        <v>5</v>
      </c>
      <c r="BO14" s="160"/>
      <c r="BP14" s="160"/>
      <c r="BQ14" s="168"/>
      <c r="BR14" s="161">
        <v>0.87</v>
      </c>
      <c r="BS14" s="162">
        <v>5.07</v>
      </c>
      <c r="BT14" s="162">
        <v>0.75</v>
      </c>
      <c r="BU14" s="162"/>
      <c r="BV14" s="162"/>
      <c r="BW14" s="163"/>
      <c r="BX14" s="163">
        <v>1.8</v>
      </c>
      <c r="BY14" s="163">
        <v>1.88</v>
      </c>
      <c r="BZ14" s="164">
        <v>0.04</v>
      </c>
      <c r="CA14" s="163"/>
      <c r="CB14" s="163"/>
      <c r="CC14" s="165"/>
      <c r="CD14" s="165"/>
      <c r="CE14" s="165"/>
      <c r="CF14" s="152" t="s">
        <v>1</v>
      </c>
    </row>
    <row r="15" ht="12.75" customHeight="1">
      <c r="A15" s="154">
        <v>2021.0</v>
      </c>
      <c r="B15" s="155" t="s">
        <v>3389</v>
      </c>
      <c r="C15" s="155" t="s">
        <v>3456</v>
      </c>
      <c r="D15" s="155"/>
      <c r="E15" s="155" t="s">
        <v>3457</v>
      </c>
      <c r="F15" s="155" t="s">
        <v>3457</v>
      </c>
      <c r="G15" s="155" t="s">
        <v>3458</v>
      </c>
      <c r="H15" s="154" t="s">
        <v>3459</v>
      </c>
      <c r="I15" s="156" t="s">
        <v>3440</v>
      </c>
      <c r="J15" s="154"/>
      <c r="K15" s="154"/>
      <c r="L15" s="154" t="s">
        <v>3395</v>
      </c>
      <c r="M15" s="157" t="s">
        <v>3396</v>
      </c>
      <c r="N15" s="154" t="s">
        <v>255</v>
      </c>
      <c r="O15" s="154"/>
      <c r="P15" s="154" t="s">
        <v>3441</v>
      </c>
      <c r="Q15" s="156"/>
      <c r="R15" s="170" t="s">
        <v>3460</v>
      </c>
      <c r="S15" s="169"/>
      <c r="T15" s="171" t="s">
        <v>3461</v>
      </c>
      <c r="U15" s="157"/>
      <c r="V15" s="166"/>
      <c r="W15" s="160"/>
      <c r="X15" s="160"/>
      <c r="Y15" s="160"/>
      <c r="Z15" s="160">
        <v>49.0</v>
      </c>
      <c r="AA15" s="160">
        <v>53.0</v>
      </c>
      <c r="AB15" s="160">
        <f t="shared" ref="AB15:AB20" si="12">AA15-Z15</f>
        <v>4</v>
      </c>
      <c r="AC15" s="160"/>
      <c r="AD15" s="160"/>
      <c r="AE15" s="160"/>
      <c r="AF15" s="160">
        <v>69.0</v>
      </c>
      <c r="AG15" s="160">
        <v>87.0</v>
      </c>
      <c r="AH15" s="160">
        <v>18.0</v>
      </c>
      <c r="AI15" s="168"/>
      <c r="AJ15" s="168"/>
      <c r="AK15" s="168"/>
      <c r="AL15" s="168"/>
      <c r="AM15" s="168"/>
      <c r="AN15" s="168"/>
      <c r="AO15" s="160"/>
      <c r="AP15" s="160"/>
      <c r="AQ15" s="160"/>
      <c r="AR15" s="160">
        <v>78.0</v>
      </c>
      <c r="AS15" s="160">
        <v>86.0</v>
      </c>
      <c r="AT15" s="160">
        <v>8.0</v>
      </c>
      <c r="AU15" s="160"/>
      <c r="AV15" s="160"/>
      <c r="AW15" s="160"/>
      <c r="AX15" s="160">
        <v>95.0</v>
      </c>
      <c r="AY15" s="160">
        <v>96.0</v>
      </c>
      <c r="AZ15" s="160">
        <v>1.0</v>
      </c>
      <c r="BA15" s="160"/>
      <c r="BB15" s="160"/>
      <c r="BC15" s="160">
        <v>92.0</v>
      </c>
      <c r="BD15" s="160">
        <v>99.0</v>
      </c>
      <c r="BE15" s="160">
        <v>7.0</v>
      </c>
      <c r="BF15" s="168"/>
      <c r="BG15" s="168"/>
      <c r="BH15" s="168"/>
      <c r="BI15" s="168"/>
      <c r="BJ15" s="168"/>
      <c r="BK15" s="168"/>
      <c r="BL15" s="168"/>
      <c r="BM15" s="168"/>
      <c r="BN15" s="168"/>
      <c r="BO15" s="168">
        <v>99.0</v>
      </c>
      <c r="BP15" s="168">
        <v>100.0</v>
      </c>
      <c r="BQ15" s="168">
        <f t="shared" ref="BQ15:BQ20" si="13">BP15-BO15</f>
        <v>1</v>
      </c>
      <c r="BR15" s="161">
        <v>0.94</v>
      </c>
      <c r="BS15" s="162">
        <v>5.76</v>
      </c>
      <c r="BT15" s="162">
        <v>5.76</v>
      </c>
      <c r="BU15" s="162"/>
      <c r="BV15" s="172"/>
      <c r="BW15" s="163"/>
      <c r="BX15" s="163">
        <v>0.08</v>
      </c>
      <c r="BY15" s="163">
        <v>0.1</v>
      </c>
      <c r="BZ15" s="164">
        <v>0.25</v>
      </c>
      <c r="CA15" s="163"/>
      <c r="CB15" s="163"/>
      <c r="CC15" s="165"/>
      <c r="CD15" s="165"/>
      <c r="CE15" s="165"/>
      <c r="CF15" s="165"/>
    </row>
    <row r="16" ht="12.75" customHeight="1">
      <c r="A16" s="154">
        <v>2021.0</v>
      </c>
      <c r="B16" s="155" t="s">
        <v>3442</v>
      </c>
      <c r="C16" s="155" t="s">
        <v>3462</v>
      </c>
      <c r="D16" s="155"/>
      <c r="E16" s="155" t="s">
        <v>3457</v>
      </c>
      <c r="F16" s="155" t="s">
        <v>3457</v>
      </c>
      <c r="G16" s="155" t="s">
        <v>3463</v>
      </c>
      <c r="H16" s="154" t="s">
        <v>3439</v>
      </c>
      <c r="I16" s="156" t="s">
        <v>3464</v>
      </c>
      <c r="J16" s="154"/>
      <c r="K16" s="154"/>
      <c r="L16" s="154" t="s">
        <v>3395</v>
      </c>
      <c r="M16" s="157" t="s">
        <v>3396</v>
      </c>
      <c r="N16" s="157" t="s">
        <v>255</v>
      </c>
      <c r="O16" s="154"/>
      <c r="P16" s="156" t="s">
        <v>3465</v>
      </c>
      <c r="Q16" s="156"/>
      <c r="R16" s="156"/>
      <c r="S16" s="156"/>
      <c r="T16" s="173" t="s">
        <v>3466</v>
      </c>
      <c r="U16" s="154"/>
      <c r="V16" s="159"/>
      <c r="W16" s="160"/>
      <c r="X16" s="160"/>
      <c r="Y16" s="160"/>
      <c r="Z16" s="160">
        <v>10.0</v>
      </c>
      <c r="AA16" s="160">
        <v>12.0</v>
      </c>
      <c r="AB16" s="160">
        <f t="shared" si="12"/>
        <v>2</v>
      </c>
      <c r="AC16" s="160"/>
      <c r="AD16" s="160"/>
      <c r="AE16" s="160"/>
      <c r="AF16" s="160">
        <v>16.0</v>
      </c>
      <c r="AG16" s="160">
        <v>17.0</v>
      </c>
      <c r="AH16" s="160">
        <f t="shared" ref="AH16:AH20" si="14">AG16-AF16</f>
        <v>1</v>
      </c>
      <c r="AI16" s="160"/>
      <c r="AJ16" s="160"/>
      <c r="AK16" s="160"/>
      <c r="AL16" s="160"/>
      <c r="AM16" s="160"/>
      <c r="AN16" s="160"/>
      <c r="AO16" s="160"/>
      <c r="AP16" s="160"/>
      <c r="AQ16" s="160"/>
      <c r="AR16" s="160">
        <v>79.0</v>
      </c>
      <c r="AS16" s="160">
        <v>83.0</v>
      </c>
      <c r="AT16" s="160">
        <f t="shared" ref="AT16:AT20" si="15">AS16-AR16</f>
        <v>4</v>
      </c>
      <c r="AU16" s="160"/>
      <c r="AV16" s="160"/>
      <c r="AW16" s="160"/>
      <c r="AX16" s="160">
        <v>72.0</v>
      </c>
      <c r="AY16" s="160">
        <v>73.0</v>
      </c>
      <c r="AZ16" s="160">
        <f t="shared" ref="AZ16:AZ20" si="16">AY16-AX16</f>
        <v>1</v>
      </c>
      <c r="BA16" s="160"/>
      <c r="BB16" s="160"/>
      <c r="BC16" s="160">
        <v>71.0</v>
      </c>
      <c r="BD16" s="160">
        <v>77.0</v>
      </c>
      <c r="BE16" s="160">
        <f t="shared" ref="BE16:BE31" si="17">BD16-BC16</f>
        <v>6</v>
      </c>
      <c r="BF16" s="160"/>
      <c r="BG16" s="160"/>
      <c r="BH16" s="160"/>
      <c r="BI16" s="160"/>
      <c r="BJ16" s="160"/>
      <c r="BK16" s="160"/>
      <c r="BL16" s="160"/>
      <c r="BM16" s="160"/>
      <c r="BN16" s="160"/>
      <c r="BO16" s="160">
        <v>85.0</v>
      </c>
      <c r="BP16" s="160">
        <v>86.0</v>
      </c>
      <c r="BQ16" s="160">
        <f t="shared" si="13"/>
        <v>1</v>
      </c>
      <c r="BR16" s="161">
        <v>0.92</v>
      </c>
      <c r="BS16" s="162">
        <v>5.84</v>
      </c>
      <c r="BT16" s="162">
        <v>0.47</v>
      </c>
      <c r="BU16" s="162"/>
      <c r="BV16" s="162"/>
      <c r="BW16" s="163"/>
      <c r="BX16" s="163">
        <v>4.79</v>
      </c>
      <c r="BY16" s="163">
        <v>4.87</v>
      </c>
      <c r="BZ16" s="164">
        <v>0.02</v>
      </c>
      <c r="CA16" s="163"/>
      <c r="CB16" s="174"/>
      <c r="CC16" s="165"/>
      <c r="CD16" s="165"/>
      <c r="CE16" s="165"/>
      <c r="CF16" s="165"/>
    </row>
    <row r="17" ht="12.75" customHeight="1">
      <c r="A17" s="154">
        <v>2021.0</v>
      </c>
      <c r="B17" s="155" t="s">
        <v>3442</v>
      </c>
      <c r="C17" s="155" t="s">
        <v>3462</v>
      </c>
      <c r="D17" s="155"/>
      <c r="E17" s="155" t="s">
        <v>3457</v>
      </c>
      <c r="F17" s="155" t="s">
        <v>3457</v>
      </c>
      <c r="G17" s="155" t="s">
        <v>3463</v>
      </c>
      <c r="H17" s="154" t="s">
        <v>3439</v>
      </c>
      <c r="I17" s="156" t="s">
        <v>3440</v>
      </c>
      <c r="J17" s="154"/>
      <c r="K17" s="154"/>
      <c r="L17" s="154" t="s">
        <v>3395</v>
      </c>
      <c r="M17" s="157" t="s">
        <v>3396</v>
      </c>
      <c r="N17" s="157" t="s">
        <v>255</v>
      </c>
      <c r="O17" s="154"/>
      <c r="P17" s="156" t="s">
        <v>3441</v>
      </c>
      <c r="Q17" s="156"/>
      <c r="R17" s="170" t="s">
        <v>3467</v>
      </c>
      <c r="S17" s="156"/>
      <c r="T17" s="173" t="s">
        <v>3468</v>
      </c>
      <c r="U17" s="154"/>
      <c r="V17" s="159"/>
      <c r="W17" s="160"/>
      <c r="X17" s="160"/>
      <c r="Y17" s="160"/>
      <c r="Z17" s="160">
        <v>13.0</v>
      </c>
      <c r="AA17" s="160">
        <v>17.0</v>
      </c>
      <c r="AB17" s="160">
        <f t="shared" si="12"/>
        <v>4</v>
      </c>
      <c r="AC17" s="160"/>
      <c r="AD17" s="160"/>
      <c r="AE17" s="160"/>
      <c r="AF17" s="160">
        <v>22.0</v>
      </c>
      <c r="AG17" s="160">
        <v>24.0</v>
      </c>
      <c r="AH17" s="160">
        <f t="shared" si="14"/>
        <v>2</v>
      </c>
      <c r="AI17" s="160"/>
      <c r="AJ17" s="160"/>
      <c r="AK17" s="160"/>
      <c r="AL17" s="160"/>
      <c r="AM17" s="160"/>
      <c r="AN17" s="160"/>
      <c r="AO17" s="160"/>
      <c r="AP17" s="160"/>
      <c r="AQ17" s="160"/>
      <c r="AR17" s="160">
        <v>49.0</v>
      </c>
      <c r="AS17" s="160">
        <v>54.0</v>
      </c>
      <c r="AT17" s="160">
        <f t="shared" si="15"/>
        <v>5</v>
      </c>
      <c r="AU17" s="160"/>
      <c r="AV17" s="160"/>
      <c r="AW17" s="160"/>
      <c r="AX17" s="160">
        <v>68.0</v>
      </c>
      <c r="AY17" s="160">
        <v>74.0</v>
      </c>
      <c r="AZ17" s="160">
        <f t="shared" si="16"/>
        <v>6</v>
      </c>
      <c r="BA17" s="160"/>
      <c r="BB17" s="160"/>
      <c r="BC17" s="160">
        <v>67.0</v>
      </c>
      <c r="BD17" s="160">
        <v>70.0</v>
      </c>
      <c r="BE17" s="160">
        <f t="shared" si="17"/>
        <v>3</v>
      </c>
      <c r="BF17" s="160"/>
      <c r="BG17" s="160"/>
      <c r="BH17" s="160"/>
      <c r="BI17" s="160"/>
      <c r="BJ17" s="160"/>
      <c r="BK17" s="160"/>
      <c r="BL17" s="160"/>
      <c r="BM17" s="160"/>
      <c r="BN17" s="160"/>
      <c r="BO17" s="160">
        <v>80.0</v>
      </c>
      <c r="BP17" s="160">
        <v>86.0</v>
      </c>
      <c r="BQ17" s="160">
        <f t="shared" si="13"/>
        <v>6</v>
      </c>
      <c r="BR17" s="161">
        <v>0.85</v>
      </c>
      <c r="BS17" s="162">
        <v>5.13</v>
      </c>
      <c r="BT17" s="162">
        <v>0.52</v>
      </c>
      <c r="BU17" s="162"/>
      <c r="BV17" s="162"/>
      <c r="BW17" s="163"/>
      <c r="BX17" s="163">
        <v>0.8</v>
      </c>
      <c r="BY17" s="163">
        <v>0.9</v>
      </c>
      <c r="BZ17" s="164">
        <v>0.13</v>
      </c>
      <c r="CA17" s="163"/>
      <c r="CB17" s="174"/>
      <c r="CC17" s="165"/>
      <c r="CD17" s="165"/>
      <c r="CE17" s="165"/>
      <c r="CF17" s="165"/>
    </row>
    <row r="18" ht="12.75" customHeight="1">
      <c r="A18" s="154">
        <v>2021.0</v>
      </c>
      <c r="B18" s="155" t="s">
        <v>3442</v>
      </c>
      <c r="C18" s="155" t="s">
        <v>3469</v>
      </c>
      <c r="D18" s="155"/>
      <c r="E18" s="155" t="s">
        <v>3457</v>
      </c>
      <c r="F18" s="155" t="s">
        <v>3457</v>
      </c>
      <c r="G18" s="155" t="s">
        <v>3470</v>
      </c>
      <c r="H18" s="154" t="s">
        <v>3471</v>
      </c>
      <c r="I18" s="156" t="s">
        <v>3464</v>
      </c>
      <c r="J18" s="154"/>
      <c r="K18" s="154"/>
      <c r="L18" s="154" t="s">
        <v>3395</v>
      </c>
      <c r="M18" s="157" t="s">
        <v>3396</v>
      </c>
      <c r="N18" s="157" t="s">
        <v>255</v>
      </c>
      <c r="O18" s="154"/>
      <c r="P18" s="156" t="s">
        <v>3465</v>
      </c>
      <c r="Q18" s="156"/>
      <c r="R18" s="156"/>
      <c r="S18" s="156"/>
      <c r="T18" s="158"/>
      <c r="U18" s="154"/>
      <c r="V18" s="159"/>
      <c r="W18" s="160"/>
      <c r="X18" s="160"/>
      <c r="Y18" s="160"/>
      <c r="Z18" s="160">
        <v>4.0</v>
      </c>
      <c r="AA18" s="160">
        <v>4.0</v>
      </c>
      <c r="AB18" s="160">
        <f t="shared" si="12"/>
        <v>0</v>
      </c>
      <c r="AC18" s="160"/>
      <c r="AD18" s="160"/>
      <c r="AE18" s="160"/>
      <c r="AF18" s="160">
        <v>5.0</v>
      </c>
      <c r="AG18" s="160">
        <v>10.0</v>
      </c>
      <c r="AH18" s="160">
        <f t="shared" si="14"/>
        <v>5</v>
      </c>
      <c r="AI18" s="160"/>
      <c r="AJ18" s="160"/>
      <c r="AK18" s="160"/>
      <c r="AL18" s="160"/>
      <c r="AM18" s="160"/>
      <c r="AN18" s="160"/>
      <c r="AO18" s="160"/>
      <c r="AP18" s="160"/>
      <c r="AQ18" s="160"/>
      <c r="AR18" s="160">
        <v>65.0</v>
      </c>
      <c r="AS18" s="160">
        <v>70.0</v>
      </c>
      <c r="AT18" s="160">
        <f t="shared" si="15"/>
        <v>5</v>
      </c>
      <c r="AU18" s="160"/>
      <c r="AV18" s="160"/>
      <c r="AW18" s="160"/>
      <c r="AX18" s="160">
        <v>86.0</v>
      </c>
      <c r="AY18" s="160">
        <v>97.0</v>
      </c>
      <c r="AZ18" s="160">
        <f t="shared" si="16"/>
        <v>11</v>
      </c>
      <c r="BA18" s="160"/>
      <c r="BB18" s="160"/>
      <c r="BC18" s="160">
        <v>42.0</v>
      </c>
      <c r="BD18" s="160">
        <v>53.0</v>
      </c>
      <c r="BE18" s="160">
        <f t="shared" si="17"/>
        <v>11</v>
      </c>
      <c r="BF18" s="160"/>
      <c r="BG18" s="160"/>
      <c r="BH18" s="160"/>
      <c r="BI18" s="160"/>
      <c r="BJ18" s="160"/>
      <c r="BK18" s="160"/>
      <c r="BL18" s="160"/>
      <c r="BM18" s="160"/>
      <c r="BN18" s="160"/>
      <c r="BO18" s="160">
        <v>56.0</v>
      </c>
      <c r="BP18" s="160">
        <v>64.0</v>
      </c>
      <c r="BQ18" s="160">
        <f t="shared" si="13"/>
        <v>8</v>
      </c>
      <c r="BR18" s="161">
        <v>0.89</v>
      </c>
      <c r="BS18" s="162">
        <v>5.31</v>
      </c>
      <c r="BT18" s="162">
        <v>0.87</v>
      </c>
      <c r="BU18" s="162"/>
      <c r="BV18" s="162"/>
      <c r="BW18" s="163"/>
      <c r="BX18" s="163">
        <v>3.91</v>
      </c>
      <c r="BY18" s="163">
        <v>4.03</v>
      </c>
      <c r="BZ18" s="164">
        <v>0.03</v>
      </c>
      <c r="CA18" s="163"/>
      <c r="CB18" s="163"/>
      <c r="CC18" s="165"/>
      <c r="CD18" s="165"/>
      <c r="CE18" s="165"/>
      <c r="CF18" s="165"/>
    </row>
    <row r="19" ht="12.75" customHeight="1">
      <c r="A19" s="154">
        <v>2021.0</v>
      </c>
      <c r="B19" s="155" t="s">
        <v>3442</v>
      </c>
      <c r="C19" s="155" t="s">
        <v>3469</v>
      </c>
      <c r="D19" s="155"/>
      <c r="E19" s="155" t="s">
        <v>3457</v>
      </c>
      <c r="F19" s="155" t="s">
        <v>3457</v>
      </c>
      <c r="G19" s="155" t="s">
        <v>3470</v>
      </c>
      <c r="H19" s="154" t="s">
        <v>3471</v>
      </c>
      <c r="I19" s="156" t="s">
        <v>3440</v>
      </c>
      <c r="J19" s="154"/>
      <c r="K19" s="154"/>
      <c r="L19" s="154" t="s">
        <v>3395</v>
      </c>
      <c r="M19" s="157" t="s">
        <v>3396</v>
      </c>
      <c r="N19" s="157" t="s">
        <v>255</v>
      </c>
      <c r="O19" s="154"/>
      <c r="P19" s="156" t="s">
        <v>3441</v>
      </c>
      <c r="Q19" s="156"/>
      <c r="R19" s="170" t="s">
        <v>3472</v>
      </c>
      <c r="S19" s="156"/>
      <c r="T19" s="173" t="s">
        <v>3473</v>
      </c>
      <c r="U19" s="154"/>
      <c r="V19" s="159"/>
      <c r="W19" s="160"/>
      <c r="X19" s="160"/>
      <c r="Y19" s="160"/>
      <c r="Z19" s="160">
        <v>3.0</v>
      </c>
      <c r="AA19" s="160">
        <v>3.0</v>
      </c>
      <c r="AB19" s="160">
        <f t="shared" si="12"/>
        <v>0</v>
      </c>
      <c r="AC19" s="160"/>
      <c r="AD19" s="160"/>
      <c r="AE19" s="160"/>
      <c r="AF19" s="160">
        <v>5.0</v>
      </c>
      <c r="AG19" s="160">
        <v>11.0</v>
      </c>
      <c r="AH19" s="160">
        <f t="shared" si="14"/>
        <v>6</v>
      </c>
      <c r="AI19" s="160"/>
      <c r="AJ19" s="160"/>
      <c r="AK19" s="160"/>
      <c r="AL19" s="160"/>
      <c r="AM19" s="160"/>
      <c r="AN19" s="160"/>
      <c r="AO19" s="160"/>
      <c r="AP19" s="160"/>
      <c r="AQ19" s="160"/>
      <c r="AR19" s="160">
        <v>40.0</v>
      </c>
      <c r="AS19" s="160">
        <v>48.0</v>
      </c>
      <c r="AT19" s="160">
        <f t="shared" si="15"/>
        <v>8</v>
      </c>
      <c r="AU19" s="160"/>
      <c r="AV19" s="160"/>
      <c r="AW19" s="160"/>
      <c r="AX19" s="160">
        <v>67.0</v>
      </c>
      <c r="AY19" s="160">
        <v>89.0</v>
      </c>
      <c r="AZ19" s="160">
        <f t="shared" si="16"/>
        <v>22</v>
      </c>
      <c r="BA19" s="160"/>
      <c r="BB19" s="160"/>
      <c r="BC19" s="160">
        <v>43.0</v>
      </c>
      <c r="BD19" s="160">
        <v>52.0</v>
      </c>
      <c r="BE19" s="160">
        <f t="shared" si="17"/>
        <v>9</v>
      </c>
      <c r="BF19" s="160"/>
      <c r="BG19" s="160"/>
      <c r="BH19" s="160"/>
      <c r="BI19" s="160"/>
      <c r="BJ19" s="160"/>
      <c r="BK19" s="160"/>
      <c r="BL19" s="160"/>
      <c r="BM19" s="160"/>
      <c r="BN19" s="160"/>
      <c r="BO19" s="160">
        <v>49.0</v>
      </c>
      <c r="BP19" s="160">
        <v>60.0</v>
      </c>
      <c r="BQ19" s="160">
        <f t="shared" si="13"/>
        <v>11</v>
      </c>
      <c r="BR19" s="161">
        <v>0.9</v>
      </c>
      <c r="BS19" s="162">
        <v>5.24</v>
      </c>
      <c r="BT19" s="162">
        <v>0.64</v>
      </c>
      <c r="BU19" s="162"/>
      <c r="BV19" s="162"/>
      <c r="BW19" s="163"/>
      <c r="BX19" s="163">
        <v>0.71</v>
      </c>
      <c r="BY19" s="163">
        <v>0.77</v>
      </c>
      <c r="BZ19" s="164">
        <v>0.08</v>
      </c>
      <c r="CA19" s="163"/>
      <c r="CB19" s="163"/>
      <c r="CC19" s="165"/>
      <c r="CD19" s="165"/>
      <c r="CE19" s="165"/>
      <c r="CF19" s="165"/>
    </row>
    <row r="20" ht="12.75" customHeight="1">
      <c r="A20" s="154">
        <v>2021.0</v>
      </c>
      <c r="B20" s="155" t="s">
        <v>3422</v>
      </c>
      <c r="C20" s="155" t="s">
        <v>3423</v>
      </c>
      <c r="D20" s="155"/>
      <c r="E20" s="155" t="s">
        <v>3424</v>
      </c>
      <c r="F20" s="155" t="s">
        <v>3425</v>
      </c>
      <c r="G20" s="155" t="s">
        <v>3426</v>
      </c>
      <c r="H20" s="154" t="s">
        <v>3427</v>
      </c>
      <c r="I20" s="169" t="s">
        <v>3454</v>
      </c>
      <c r="J20" s="154"/>
      <c r="K20" s="154" t="s">
        <v>357</v>
      </c>
      <c r="L20" s="154" t="s">
        <v>3395</v>
      </c>
      <c r="M20" s="157" t="s">
        <v>3396</v>
      </c>
      <c r="N20" s="154" t="s">
        <v>255</v>
      </c>
      <c r="O20" s="154"/>
      <c r="P20" s="156" t="s">
        <v>3455</v>
      </c>
      <c r="Q20" s="156"/>
      <c r="R20" s="156"/>
      <c r="S20" s="156"/>
      <c r="T20" s="158"/>
      <c r="U20" s="154"/>
      <c r="V20" s="159"/>
      <c r="W20" s="160"/>
      <c r="X20" s="160"/>
      <c r="Y20" s="160"/>
      <c r="Z20" s="160">
        <v>8.0</v>
      </c>
      <c r="AA20" s="160">
        <v>26.0</v>
      </c>
      <c r="AB20" s="160">
        <f t="shared" si="12"/>
        <v>18</v>
      </c>
      <c r="AC20" s="160"/>
      <c r="AD20" s="160"/>
      <c r="AE20" s="160"/>
      <c r="AF20" s="160">
        <v>86.0</v>
      </c>
      <c r="AG20" s="160">
        <v>94.0</v>
      </c>
      <c r="AH20" s="160">
        <f t="shared" si="14"/>
        <v>8</v>
      </c>
      <c r="AI20" s="160"/>
      <c r="AJ20" s="160"/>
      <c r="AK20" s="160"/>
      <c r="AL20" s="160"/>
      <c r="AM20" s="160"/>
      <c r="AN20" s="160"/>
      <c r="AO20" s="160"/>
      <c r="AP20" s="160"/>
      <c r="AQ20" s="160"/>
      <c r="AR20" s="160">
        <v>86.0</v>
      </c>
      <c r="AS20" s="160">
        <v>91.0</v>
      </c>
      <c r="AT20" s="160">
        <f t="shared" si="15"/>
        <v>5</v>
      </c>
      <c r="AU20" s="160"/>
      <c r="AV20" s="160"/>
      <c r="AW20" s="160"/>
      <c r="AX20" s="160">
        <v>83.0</v>
      </c>
      <c r="AY20" s="160">
        <v>83.0</v>
      </c>
      <c r="AZ20" s="160">
        <f t="shared" si="16"/>
        <v>0</v>
      </c>
      <c r="BA20" s="160"/>
      <c r="BB20" s="160"/>
      <c r="BC20" s="160">
        <v>91.0</v>
      </c>
      <c r="BD20" s="160">
        <v>96.0</v>
      </c>
      <c r="BE20" s="160">
        <f t="shared" si="17"/>
        <v>5</v>
      </c>
      <c r="BF20" s="160"/>
      <c r="BG20" s="160"/>
      <c r="BH20" s="160"/>
      <c r="BI20" s="160"/>
      <c r="BJ20" s="160"/>
      <c r="BK20" s="160"/>
      <c r="BL20" s="160"/>
      <c r="BM20" s="160"/>
      <c r="BN20" s="160"/>
      <c r="BO20" s="160">
        <v>99.0</v>
      </c>
      <c r="BP20" s="160">
        <v>100.0</v>
      </c>
      <c r="BQ20" s="160">
        <f t="shared" si="13"/>
        <v>1</v>
      </c>
      <c r="BR20" s="161">
        <v>0.95</v>
      </c>
      <c r="BS20" s="162">
        <v>4.62</v>
      </c>
      <c r="BT20" s="162">
        <v>0.73</v>
      </c>
      <c r="BU20" s="162"/>
      <c r="BV20" s="162"/>
      <c r="BW20" s="163"/>
      <c r="BX20" s="163">
        <v>1.02</v>
      </c>
      <c r="BY20" s="163">
        <v>1.12</v>
      </c>
      <c r="BZ20" s="164">
        <v>0.1</v>
      </c>
      <c r="CA20" s="163"/>
      <c r="CB20" s="163"/>
      <c r="CC20" s="165"/>
      <c r="CD20" s="165"/>
      <c r="CE20" s="165"/>
      <c r="CF20" s="165"/>
    </row>
    <row r="21" ht="12.75" customHeight="1">
      <c r="A21" s="154">
        <v>2021.0</v>
      </c>
      <c r="B21" s="155" t="s">
        <v>3447</v>
      </c>
      <c r="C21" s="155" t="s">
        <v>3448</v>
      </c>
      <c r="D21" s="155"/>
      <c r="E21" s="155" t="s">
        <v>3449</v>
      </c>
      <c r="F21" s="155" t="s">
        <v>3449</v>
      </c>
      <c r="G21" s="155" t="s">
        <v>3450</v>
      </c>
      <c r="H21" s="154" t="s">
        <v>3451</v>
      </c>
      <c r="I21" s="156" t="s">
        <v>3402</v>
      </c>
      <c r="J21" s="154"/>
      <c r="K21" s="154" t="s">
        <v>2432</v>
      </c>
      <c r="L21" s="154" t="s">
        <v>3395</v>
      </c>
      <c r="M21" s="154" t="s">
        <v>3452</v>
      </c>
      <c r="N21" s="154" t="s">
        <v>255</v>
      </c>
      <c r="O21" s="154"/>
      <c r="P21" s="156" t="s">
        <v>3403</v>
      </c>
      <c r="Q21" s="156"/>
      <c r="R21" s="156"/>
      <c r="S21" s="158"/>
      <c r="T21" s="158"/>
      <c r="U21" s="159"/>
      <c r="V21" s="159"/>
      <c r="W21" s="160">
        <v>22.0</v>
      </c>
      <c r="X21" s="160">
        <v>9.0</v>
      </c>
      <c r="Y21" s="160">
        <f t="shared" ref="Y21:Y22" si="18">W21-X21</f>
        <v>13</v>
      </c>
      <c r="Z21" s="160"/>
      <c r="AA21" s="160"/>
      <c r="AB21" s="160"/>
      <c r="AC21" s="160">
        <v>88.0</v>
      </c>
      <c r="AD21" s="160">
        <v>86.0</v>
      </c>
      <c r="AE21" s="160">
        <f t="shared" ref="AE21:AE22" si="19">AC21-AD21</f>
        <v>2</v>
      </c>
      <c r="AF21" s="160"/>
      <c r="AG21" s="160"/>
      <c r="AH21" s="160"/>
      <c r="AI21" s="160"/>
      <c r="AJ21" s="160"/>
      <c r="AK21" s="160"/>
      <c r="AL21" s="160"/>
      <c r="AM21" s="160"/>
      <c r="AN21" s="160"/>
      <c r="AO21" s="160">
        <v>89.0</v>
      </c>
      <c r="AP21" s="160">
        <v>77.0</v>
      </c>
      <c r="AQ21" s="160">
        <f t="shared" ref="AQ21:AQ22" si="20">AO21-AP21</f>
        <v>12</v>
      </c>
      <c r="AR21" s="160"/>
      <c r="AS21" s="160"/>
      <c r="AT21" s="160"/>
      <c r="AU21" s="160">
        <v>93.0</v>
      </c>
      <c r="AV21" s="160">
        <v>85.0</v>
      </c>
      <c r="AW21" s="160">
        <f t="shared" ref="AW21:AW22" si="21">AU21-AV21</f>
        <v>8</v>
      </c>
      <c r="AX21" s="160"/>
      <c r="AY21" s="160"/>
      <c r="AZ21" s="160"/>
      <c r="BA21" s="160"/>
      <c r="BB21" s="160"/>
      <c r="BC21" s="160">
        <v>85.0</v>
      </c>
      <c r="BD21" s="160">
        <v>93.0</v>
      </c>
      <c r="BE21" s="160">
        <f t="shared" si="17"/>
        <v>8</v>
      </c>
      <c r="BF21" s="160"/>
      <c r="BG21" s="160"/>
      <c r="BH21" s="160"/>
      <c r="BI21" s="160"/>
      <c r="BJ21" s="160"/>
      <c r="BK21" s="160"/>
      <c r="BL21" s="160">
        <v>100.0</v>
      </c>
      <c r="BM21" s="160">
        <v>99.0</v>
      </c>
      <c r="BN21" s="160">
        <f t="shared" ref="BN21:BN22" si="22">BL21-BM21</f>
        <v>1</v>
      </c>
      <c r="BO21" s="160"/>
      <c r="BP21" s="160"/>
      <c r="BQ21" s="160"/>
      <c r="BR21" s="161">
        <v>0.95</v>
      </c>
      <c r="BS21" s="162">
        <v>4.48</v>
      </c>
      <c r="BT21" s="162">
        <v>0.62</v>
      </c>
      <c r="BU21" s="162"/>
      <c r="BV21" s="162"/>
      <c r="BW21" s="163"/>
      <c r="BX21" s="163">
        <v>2.47</v>
      </c>
      <c r="BY21" s="163">
        <v>2.6</v>
      </c>
      <c r="BZ21" s="164">
        <v>0.05</v>
      </c>
      <c r="CA21" s="163"/>
      <c r="CB21" s="163"/>
      <c r="CC21" s="165"/>
      <c r="CD21" s="165"/>
      <c r="CE21" s="165"/>
      <c r="CF21" s="152" t="s">
        <v>1</v>
      </c>
    </row>
    <row r="22" ht="12.75" customHeight="1">
      <c r="A22" s="154">
        <v>2021.0</v>
      </c>
      <c r="B22" s="155" t="s">
        <v>3447</v>
      </c>
      <c r="C22" s="155" t="s">
        <v>3448</v>
      </c>
      <c r="D22" s="155"/>
      <c r="E22" s="155" t="s">
        <v>3449</v>
      </c>
      <c r="F22" s="155" t="s">
        <v>3449</v>
      </c>
      <c r="G22" s="155" t="s">
        <v>3450</v>
      </c>
      <c r="H22" s="154" t="s">
        <v>3451</v>
      </c>
      <c r="I22" s="156" t="s">
        <v>3428</v>
      </c>
      <c r="J22" s="154"/>
      <c r="K22" s="154" t="s">
        <v>2432</v>
      </c>
      <c r="L22" s="154" t="s">
        <v>3395</v>
      </c>
      <c r="M22" s="154" t="s">
        <v>3452</v>
      </c>
      <c r="N22" s="154" t="s">
        <v>255</v>
      </c>
      <c r="O22" s="154"/>
      <c r="P22" s="156" t="s">
        <v>3474</v>
      </c>
      <c r="Q22" s="156"/>
      <c r="R22" s="156"/>
      <c r="S22" s="158"/>
      <c r="T22" s="158"/>
      <c r="U22" s="159"/>
      <c r="V22" s="159"/>
      <c r="W22" s="160">
        <v>17.0</v>
      </c>
      <c r="X22" s="160">
        <v>7.0</v>
      </c>
      <c r="Y22" s="160">
        <f t="shared" si="18"/>
        <v>10</v>
      </c>
      <c r="Z22" s="160"/>
      <c r="AA22" s="160"/>
      <c r="AB22" s="160"/>
      <c r="AC22" s="160">
        <v>80.0</v>
      </c>
      <c r="AD22" s="160">
        <v>79.0</v>
      </c>
      <c r="AE22" s="160">
        <f t="shared" si="19"/>
        <v>1</v>
      </c>
      <c r="AF22" s="160"/>
      <c r="AG22" s="160"/>
      <c r="AH22" s="160"/>
      <c r="AI22" s="160"/>
      <c r="AJ22" s="160"/>
      <c r="AK22" s="160"/>
      <c r="AL22" s="160"/>
      <c r="AM22" s="160"/>
      <c r="AN22" s="160"/>
      <c r="AO22" s="160">
        <v>88.0</v>
      </c>
      <c r="AP22" s="160">
        <v>85.0</v>
      </c>
      <c r="AQ22" s="160">
        <f t="shared" si="20"/>
        <v>3</v>
      </c>
      <c r="AR22" s="160"/>
      <c r="AS22" s="160"/>
      <c r="AT22" s="160"/>
      <c r="AU22" s="160">
        <v>96.0</v>
      </c>
      <c r="AV22" s="160">
        <v>95.0</v>
      </c>
      <c r="AW22" s="160">
        <f t="shared" si="21"/>
        <v>1</v>
      </c>
      <c r="AX22" s="160"/>
      <c r="AY22" s="160"/>
      <c r="AZ22" s="160"/>
      <c r="BA22" s="160"/>
      <c r="BB22" s="160"/>
      <c r="BC22" s="160">
        <v>91.0</v>
      </c>
      <c r="BD22" s="160">
        <v>93.0</v>
      </c>
      <c r="BE22" s="160">
        <f t="shared" si="17"/>
        <v>2</v>
      </c>
      <c r="BF22" s="160"/>
      <c r="BG22" s="160"/>
      <c r="BH22" s="160"/>
      <c r="BI22" s="160"/>
      <c r="BJ22" s="160"/>
      <c r="BK22" s="160"/>
      <c r="BL22" s="160">
        <v>99.0</v>
      </c>
      <c r="BM22" s="160">
        <v>97.0</v>
      </c>
      <c r="BN22" s="160">
        <f t="shared" si="22"/>
        <v>2</v>
      </c>
      <c r="BO22" s="160"/>
      <c r="BP22" s="160"/>
      <c r="BQ22" s="160"/>
      <c r="BR22" s="161">
        <v>0.98</v>
      </c>
      <c r="BS22" s="162">
        <v>5.91</v>
      </c>
      <c r="BT22" s="162">
        <v>0.63</v>
      </c>
      <c r="BU22" s="162"/>
      <c r="BV22" s="162"/>
      <c r="BW22" s="163"/>
      <c r="BX22" s="163">
        <v>6.88</v>
      </c>
      <c r="BY22" s="163">
        <v>7.95</v>
      </c>
      <c r="BZ22" s="164">
        <v>0.16</v>
      </c>
      <c r="CA22" s="163"/>
      <c r="CB22" s="163"/>
      <c r="CC22" s="165"/>
      <c r="CD22" s="165"/>
      <c r="CE22" s="165"/>
      <c r="CF22" s="152" t="s">
        <v>1</v>
      </c>
    </row>
    <row r="23" ht="12.75" customHeight="1">
      <c r="A23" s="154">
        <v>2021.0</v>
      </c>
      <c r="B23" s="155" t="s">
        <v>3475</v>
      </c>
      <c r="C23" s="155" t="s">
        <v>3476</v>
      </c>
      <c r="D23" s="155"/>
      <c r="E23" s="155" t="s">
        <v>3477</v>
      </c>
      <c r="F23" s="155" t="s">
        <v>3477</v>
      </c>
      <c r="G23" s="155" t="s">
        <v>3478</v>
      </c>
      <c r="H23" s="154" t="s">
        <v>3479</v>
      </c>
      <c r="I23" s="156" t="s">
        <v>3480</v>
      </c>
      <c r="J23" s="154"/>
      <c r="K23" s="154" t="s">
        <v>357</v>
      </c>
      <c r="L23" s="154" t="s">
        <v>3395</v>
      </c>
      <c r="M23" s="157" t="s">
        <v>3396</v>
      </c>
      <c r="N23" s="154" t="s">
        <v>255</v>
      </c>
      <c r="O23" s="154"/>
      <c r="P23" s="156" t="s">
        <v>3481</v>
      </c>
      <c r="Q23" s="156"/>
      <c r="R23" s="156"/>
      <c r="S23" s="156"/>
      <c r="T23" s="158"/>
      <c r="U23" s="154"/>
      <c r="V23" s="159"/>
      <c r="W23" s="160"/>
      <c r="X23" s="160"/>
      <c r="Y23" s="160"/>
      <c r="Z23" s="160">
        <v>14.0</v>
      </c>
      <c r="AA23" s="160">
        <v>31.0</v>
      </c>
      <c r="AB23" s="160">
        <f t="shared" ref="AB23:AB50" si="23">AA23-Z23</f>
        <v>17</v>
      </c>
      <c r="AC23" s="160"/>
      <c r="AD23" s="160"/>
      <c r="AE23" s="160"/>
      <c r="AF23" s="160">
        <v>80.0</v>
      </c>
      <c r="AG23" s="160">
        <v>94.0</v>
      </c>
      <c r="AH23" s="160">
        <f t="shared" ref="AH23:AH31" si="24">AG23-AF23</f>
        <v>14</v>
      </c>
      <c r="AI23" s="160"/>
      <c r="AJ23" s="160"/>
      <c r="AK23" s="160"/>
      <c r="AL23" s="160"/>
      <c r="AM23" s="160"/>
      <c r="AN23" s="160"/>
      <c r="AO23" s="160"/>
      <c r="AP23" s="160"/>
      <c r="AQ23" s="160"/>
      <c r="AR23" s="160">
        <v>78.0</v>
      </c>
      <c r="AS23" s="160">
        <v>83.0</v>
      </c>
      <c r="AT23" s="160">
        <f t="shared" ref="AT23:AT31" si="25">AS23-AR23</f>
        <v>5</v>
      </c>
      <c r="AU23" s="160"/>
      <c r="AV23" s="160"/>
      <c r="AW23" s="160"/>
      <c r="AX23" s="160">
        <v>82.0</v>
      </c>
      <c r="AY23" s="160">
        <v>93.0</v>
      </c>
      <c r="AZ23" s="160">
        <f t="shared" ref="AZ23:AZ31" si="26">AY23-AX23</f>
        <v>11</v>
      </c>
      <c r="BA23" s="160"/>
      <c r="BB23" s="160"/>
      <c r="BC23" s="160">
        <v>88.0</v>
      </c>
      <c r="BD23" s="160">
        <v>91.0</v>
      </c>
      <c r="BE23" s="160">
        <f t="shared" si="17"/>
        <v>3</v>
      </c>
      <c r="BF23" s="160"/>
      <c r="BG23" s="160"/>
      <c r="BH23" s="160"/>
      <c r="BI23" s="160"/>
      <c r="BJ23" s="160"/>
      <c r="BK23" s="160"/>
      <c r="BL23" s="160"/>
      <c r="BM23" s="160"/>
      <c r="BN23" s="160"/>
      <c r="BO23" s="160">
        <v>96.0</v>
      </c>
      <c r="BP23" s="160">
        <v>98.0</v>
      </c>
      <c r="BQ23" s="160">
        <f t="shared" ref="BQ23:BQ50" si="27">BP23-BO23</f>
        <v>2</v>
      </c>
      <c r="BR23" s="161">
        <v>0.9</v>
      </c>
      <c r="BS23" s="162">
        <v>6.9</v>
      </c>
      <c r="BT23" s="162">
        <v>0.37</v>
      </c>
      <c r="BU23" s="162"/>
      <c r="BV23" s="162"/>
      <c r="BW23" s="163"/>
      <c r="BX23" s="163">
        <v>3.43</v>
      </c>
      <c r="BY23" s="163">
        <v>4.2</v>
      </c>
      <c r="BZ23" s="164">
        <v>0.22</v>
      </c>
      <c r="CA23" s="163"/>
      <c r="CB23" s="163"/>
      <c r="CC23" s="165"/>
      <c r="CD23" s="165"/>
      <c r="CE23" s="165"/>
      <c r="CF23" s="165" t="s">
        <v>1</v>
      </c>
    </row>
    <row r="24" ht="12.75" customHeight="1">
      <c r="A24" s="154">
        <v>2021.0</v>
      </c>
      <c r="B24" s="155" t="s">
        <v>3422</v>
      </c>
      <c r="C24" s="155" t="s">
        <v>3482</v>
      </c>
      <c r="D24" s="155"/>
      <c r="E24" s="155" t="s">
        <v>3483</v>
      </c>
      <c r="F24" s="155" t="s">
        <v>3484</v>
      </c>
      <c r="G24" s="155" t="s">
        <v>3485</v>
      </c>
      <c r="H24" s="154" t="s">
        <v>3486</v>
      </c>
      <c r="I24" s="156" t="s">
        <v>3440</v>
      </c>
      <c r="J24" s="154"/>
      <c r="K24" s="154" t="s">
        <v>357</v>
      </c>
      <c r="L24" s="154" t="s">
        <v>3395</v>
      </c>
      <c r="M24" s="157" t="s">
        <v>3396</v>
      </c>
      <c r="N24" s="154" t="s">
        <v>255</v>
      </c>
      <c r="O24" s="154"/>
      <c r="P24" s="156" t="s">
        <v>3441</v>
      </c>
      <c r="Q24" s="156"/>
      <c r="R24" s="156"/>
      <c r="S24" s="156"/>
      <c r="T24" s="158"/>
      <c r="U24" s="154"/>
      <c r="V24" s="159"/>
      <c r="W24" s="160"/>
      <c r="X24" s="160"/>
      <c r="Y24" s="160"/>
      <c r="Z24" s="160">
        <v>12.0</v>
      </c>
      <c r="AA24" s="160">
        <v>27.0</v>
      </c>
      <c r="AB24" s="160">
        <f t="shared" si="23"/>
        <v>15</v>
      </c>
      <c r="AC24" s="160"/>
      <c r="AD24" s="160"/>
      <c r="AE24" s="160"/>
      <c r="AF24" s="160">
        <v>84.0</v>
      </c>
      <c r="AG24" s="160">
        <v>90.0</v>
      </c>
      <c r="AH24" s="160">
        <f t="shared" si="24"/>
        <v>6</v>
      </c>
      <c r="AI24" s="160"/>
      <c r="AJ24" s="160"/>
      <c r="AK24" s="160"/>
      <c r="AL24" s="160"/>
      <c r="AM24" s="160"/>
      <c r="AN24" s="160"/>
      <c r="AO24" s="160"/>
      <c r="AP24" s="160"/>
      <c r="AQ24" s="160"/>
      <c r="AR24" s="160">
        <v>69.0</v>
      </c>
      <c r="AS24" s="160">
        <v>71.0</v>
      </c>
      <c r="AT24" s="160">
        <f t="shared" si="25"/>
        <v>2</v>
      </c>
      <c r="AU24" s="160"/>
      <c r="AV24" s="160"/>
      <c r="AW24" s="160"/>
      <c r="AX24" s="160">
        <v>91.0</v>
      </c>
      <c r="AY24" s="160">
        <v>96.0</v>
      </c>
      <c r="AZ24" s="160">
        <f t="shared" si="26"/>
        <v>5</v>
      </c>
      <c r="BA24" s="160"/>
      <c r="BB24" s="160"/>
      <c r="BC24" s="160">
        <v>93.0</v>
      </c>
      <c r="BD24" s="160">
        <v>95.0</v>
      </c>
      <c r="BE24" s="160">
        <f t="shared" si="17"/>
        <v>2</v>
      </c>
      <c r="BF24" s="160"/>
      <c r="BG24" s="160"/>
      <c r="BH24" s="160"/>
      <c r="BI24" s="160"/>
      <c r="BJ24" s="160"/>
      <c r="BK24" s="160"/>
      <c r="BL24" s="160"/>
      <c r="BM24" s="160"/>
      <c r="BN24" s="160"/>
      <c r="BO24" s="160">
        <v>91.0</v>
      </c>
      <c r="BP24" s="160">
        <v>97.0</v>
      </c>
      <c r="BQ24" s="160">
        <f t="shared" si="27"/>
        <v>6</v>
      </c>
      <c r="BR24" s="161">
        <v>0.96</v>
      </c>
      <c r="BS24" s="162">
        <v>6.14</v>
      </c>
      <c r="BT24" s="162">
        <v>0.3</v>
      </c>
      <c r="BU24" s="162"/>
      <c r="BV24" s="162"/>
      <c r="BW24" s="163"/>
      <c r="BX24" s="163">
        <v>0.37</v>
      </c>
      <c r="BY24" s="163">
        <v>0.47</v>
      </c>
      <c r="BZ24" s="164">
        <v>0.27</v>
      </c>
      <c r="CA24" s="163"/>
      <c r="CB24" s="163"/>
      <c r="CC24" s="165"/>
      <c r="CD24" s="165"/>
      <c r="CE24" s="165"/>
      <c r="CF24" s="165"/>
    </row>
    <row r="25" ht="12.75" customHeight="1">
      <c r="A25" s="154">
        <v>2021.0</v>
      </c>
      <c r="B25" s="155" t="s">
        <v>3487</v>
      </c>
      <c r="C25" s="155" t="s">
        <v>3488</v>
      </c>
      <c r="D25" s="155"/>
      <c r="E25" s="155" t="s">
        <v>3489</v>
      </c>
      <c r="F25" s="155" t="s">
        <v>3489</v>
      </c>
      <c r="G25" s="155" t="s">
        <v>3490</v>
      </c>
      <c r="H25" s="154" t="s">
        <v>3479</v>
      </c>
      <c r="I25" s="156" t="s">
        <v>3428</v>
      </c>
      <c r="J25" s="154"/>
      <c r="K25" s="154"/>
      <c r="L25" s="154" t="s">
        <v>3395</v>
      </c>
      <c r="M25" s="157" t="s">
        <v>3396</v>
      </c>
      <c r="N25" s="154" t="s">
        <v>255</v>
      </c>
      <c r="O25" s="154"/>
      <c r="P25" s="156" t="s">
        <v>3474</v>
      </c>
      <c r="Q25" s="156"/>
      <c r="R25" s="156"/>
      <c r="S25" s="156"/>
      <c r="T25" s="158"/>
      <c r="U25" s="154"/>
      <c r="V25" s="159"/>
      <c r="W25" s="160"/>
      <c r="X25" s="160"/>
      <c r="Y25" s="160"/>
      <c r="Z25" s="160">
        <v>18.0</v>
      </c>
      <c r="AA25" s="160">
        <v>20.0</v>
      </c>
      <c r="AB25" s="160">
        <f t="shared" si="23"/>
        <v>2</v>
      </c>
      <c r="AC25" s="160"/>
      <c r="AD25" s="160"/>
      <c r="AE25" s="160"/>
      <c r="AF25" s="160">
        <v>90.0</v>
      </c>
      <c r="AG25" s="160">
        <v>96.0</v>
      </c>
      <c r="AH25" s="160">
        <f t="shared" si="24"/>
        <v>6</v>
      </c>
      <c r="AI25" s="160"/>
      <c r="AJ25" s="160"/>
      <c r="AK25" s="160"/>
      <c r="AL25" s="160"/>
      <c r="AM25" s="160"/>
      <c r="AN25" s="160"/>
      <c r="AO25" s="160"/>
      <c r="AP25" s="160"/>
      <c r="AQ25" s="160"/>
      <c r="AR25" s="160">
        <v>94.0</v>
      </c>
      <c r="AS25" s="160">
        <v>95.0</v>
      </c>
      <c r="AT25" s="160">
        <f t="shared" si="25"/>
        <v>1</v>
      </c>
      <c r="AU25" s="160"/>
      <c r="AV25" s="160"/>
      <c r="AW25" s="160"/>
      <c r="AX25" s="160">
        <v>90.0</v>
      </c>
      <c r="AY25" s="160">
        <v>99.0</v>
      </c>
      <c r="AZ25" s="160">
        <f t="shared" si="26"/>
        <v>9</v>
      </c>
      <c r="BA25" s="160"/>
      <c r="BB25" s="160"/>
      <c r="BC25" s="160">
        <v>93.0</v>
      </c>
      <c r="BD25" s="160">
        <v>96.0</v>
      </c>
      <c r="BE25" s="160">
        <f t="shared" si="17"/>
        <v>3</v>
      </c>
      <c r="BF25" s="160"/>
      <c r="BG25" s="160"/>
      <c r="BH25" s="160"/>
      <c r="BI25" s="160"/>
      <c r="BJ25" s="160"/>
      <c r="BK25" s="160"/>
      <c r="BL25" s="160"/>
      <c r="BM25" s="160"/>
      <c r="BN25" s="160"/>
      <c r="BO25" s="160">
        <v>97.0</v>
      </c>
      <c r="BP25" s="160">
        <v>100.0</v>
      </c>
      <c r="BQ25" s="160">
        <f t="shared" si="27"/>
        <v>3</v>
      </c>
      <c r="BR25" s="161">
        <v>0.93</v>
      </c>
      <c r="BS25" s="162">
        <v>5.2</v>
      </c>
      <c r="BT25" s="162">
        <v>0.51</v>
      </c>
      <c r="BU25" s="162"/>
      <c r="BV25" s="162"/>
      <c r="BW25" s="163"/>
      <c r="BX25" s="163">
        <v>6.17</v>
      </c>
      <c r="BY25" s="163">
        <v>6.41</v>
      </c>
      <c r="BZ25" s="164">
        <v>0.04</v>
      </c>
      <c r="CA25" s="163"/>
      <c r="CB25" s="163"/>
      <c r="CC25" s="165"/>
      <c r="CD25" s="165"/>
      <c r="CE25" s="165"/>
      <c r="CF25" s="165"/>
    </row>
    <row r="26" ht="12.75" customHeight="1">
      <c r="A26" s="154">
        <v>2021.0</v>
      </c>
      <c r="B26" s="155" t="s">
        <v>3487</v>
      </c>
      <c r="C26" s="155" t="s">
        <v>3488</v>
      </c>
      <c r="D26" s="155"/>
      <c r="E26" s="155" t="s">
        <v>3489</v>
      </c>
      <c r="F26" s="155" t="s">
        <v>3489</v>
      </c>
      <c r="G26" s="155" t="s">
        <v>3490</v>
      </c>
      <c r="H26" s="154" t="s">
        <v>3479</v>
      </c>
      <c r="I26" s="156" t="s">
        <v>3402</v>
      </c>
      <c r="J26" s="154"/>
      <c r="K26" s="154"/>
      <c r="L26" s="154" t="s">
        <v>3395</v>
      </c>
      <c r="M26" s="157" t="s">
        <v>3396</v>
      </c>
      <c r="N26" s="154" t="s">
        <v>255</v>
      </c>
      <c r="O26" s="154"/>
      <c r="P26" s="156" t="s">
        <v>3491</v>
      </c>
      <c r="Q26" s="156"/>
      <c r="R26" s="156"/>
      <c r="S26" s="156"/>
      <c r="T26" s="158"/>
      <c r="U26" s="154"/>
      <c r="V26" s="159"/>
      <c r="W26" s="160"/>
      <c r="X26" s="160"/>
      <c r="Y26" s="160"/>
      <c r="Z26" s="160">
        <v>16.0</v>
      </c>
      <c r="AA26" s="160">
        <v>48.0</v>
      </c>
      <c r="AB26" s="160">
        <f t="shared" si="23"/>
        <v>32</v>
      </c>
      <c r="AC26" s="160"/>
      <c r="AD26" s="160"/>
      <c r="AE26" s="160"/>
      <c r="AF26" s="160">
        <v>85.0</v>
      </c>
      <c r="AG26" s="160">
        <v>95.0</v>
      </c>
      <c r="AH26" s="160">
        <f t="shared" si="24"/>
        <v>10</v>
      </c>
      <c r="AI26" s="160"/>
      <c r="AJ26" s="160"/>
      <c r="AK26" s="160"/>
      <c r="AL26" s="160"/>
      <c r="AM26" s="160"/>
      <c r="AN26" s="160"/>
      <c r="AO26" s="160"/>
      <c r="AP26" s="160"/>
      <c r="AQ26" s="160"/>
      <c r="AR26" s="160">
        <v>86.0</v>
      </c>
      <c r="AS26" s="160">
        <v>90.0</v>
      </c>
      <c r="AT26" s="160">
        <f t="shared" si="25"/>
        <v>4</v>
      </c>
      <c r="AU26" s="160"/>
      <c r="AV26" s="160"/>
      <c r="AW26" s="160"/>
      <c r="AX26" s="160">
        <v>89.0</v>
      </c>
      <c r="AY26" s="160">
        <v>89.0</v>
      </c>
      <c r="AZ26" s="160">
        <f t="shared" si="26"/>
        <v>0</v>
      </c>
      <c r="BA26" s="160"/>
      <c r="BB26" s="160"/>
      <c r="BC26" s="160">
        <v>90.0</v>
      </c>
      <c r="BD26" s="160">
        <v>91.0</v>
      </c>
      <c r="BE26" s="160">
        <f t="shared" si="17"/>
        <v>1</v>
      </c>
      <c r="BF26" s="160"/>
      <c r="BG26" s="160"/>
      <c r="BH26" s="160"/>
      <c r="BI26" s="160"/>
      <c r="BJ26" s="160"/>
      <c r="BK26" s="160"/>
      <c r="BL26" s="160"/>
      <c r="BM26" s="160"/>
      <c r="BN26" s="160"/>
      <c r="BO26" s="160">
        <v>90.0</v>
      </c>
      <c r="BP26" s="160">
        <v>99.0</v>
      </c>
      <c r="BQ26" s="160">
        <f t="shared" si="27"/>
        <v>9</v>
      </c>
      <c r="BR26" s="161">
        <v>0.93</v>
      </c>
      <c r="BS26" s="162">
        <v>4.83</v>
      </c>
      <c r="BT26" s="162">
        <v>0.2</v>
      </c>
      <c r="BU26" s="162"/>
      <c r="BV26" s="162"/>
      <c r="BW26" s="163"/>
      <c r="BX26" s="163">
        <v>5.61</v>
      </c>
      <c r="BY26" s="163">
        <v>6.19</v>
      </c>
      <c r="BZ26" s="164">
        <v>0.1</v>
      </c>
      <c r="CA26" s="163"/>
      <c r="CB26" s="163"/>
      <c r="CC26" s="165"/>
      <c r="CD26" s="165"/>
      <c r="CE26" s="165"/>
      <c r="CF26" s="165"/>
    </row>
    <row r="27" ht="12.75" customHeight="1">
      <c r="A27" s="154">
        <v>2021.0</v>
      </c>
      <c r="B27" s="155" t="s">
        <v>3389</v>
      </c>
      <c r="C27" s="155" t="s">
        <v>3492</v>
      </c>
      <c r="D27" s="155"/>
      <c r="E27" s="155" t="s">
        <v>3437</v>
      </c>
      <c r="F27" s="155" t="s">
        <v>3437</v>
      </c>
      <c r="G27" s="155" t="s">
        <v>3493</v>
      </c>
      <c r="H27" s="154" t="s">
        <v>3439</v>
      </c>
      <c r="I27" s="156" t="s">
        <v>3440</v>
      </c>
      <c r="J27" s="154"/>
      <c r="K27" s="154"/>
      <c r="L27" s="154" t="s">
        <v>3395</v>
      </c>
      <c r="M27" s="157" t="s">
        <v>3396</v>
      </c>
      <c r="N27" s="154" t="s">
        <v>255</v>
      </c>
      <c r="O27" s="154"/>
      <c r="P27" s="154" t="s">
        <v>3441</v>
      </c>
      <c r="Q27" s="156"/>
      <c r="R27" s="156"/>
      <c r="S27" s="156"/>
      <c r="T27" s="158"/>
      <c r="U27" s="154"/>
      <c r="V27" s="159"/>
      <c r="W27" s="160"/>
      <c r="X27" s="160"/>
      <c r="Y27" s="160"/>
      <c r="Z27" s="160">
        <v>7.0</v>
      </c>
      <c r="AA27" s="160">
        <v>13.0</v>
      </c>
      <c r="AB27" s="160">
        <f t="shared" si="23"/>
        <v>6</v>
      </c>
      <c r="AC27" s="160"/>
      <c r="AD27" s="160"/>
      <c r="AE27" s="160"/>
      <c r="AF27" s="160">
        <v>78.0</v>
      </c>
      <c r="AG27" s="160">
        <v>87.0</v>
      </c>
      <c r="AH27" s="160">
        <f t="shared" si="24"/>
        <v>9</v>
      </c>
      <c r="AI27" s="160"/>
      <c r="AJ27" s="160"/>
      <c r="AK27" s="160"/>
      <c r="AL27" s="160"/>
      <c r="AM27" s="160"/>
      <c r="AN27" s="160"/>
      <c r="AO27" s="160"/>
      <c r="AP27" s="160"/>
      <c r="AQ27" s="160"/>
      <c r="AR27" s="160">
        <v>87.0</v>
      </c>
      <c r="AS27" s="160">
        <v>90.0</v>
      </c>
      <c r="AT27" s="160">
        <f t="shared" si="25"/>
        <v>3</v>
      </c>
      <c r="AU27" s="160"/>
      <c r="AV27" s="160"/>
      <c r="AW27" s="160"/>
      <c r="AX27" s="160">
        <v>88.0</v>
      </c>
      <c r="AY27" s="160">
        <v>96.0</v>
      </c>
      <c r="AZ27" s="160">
        <f t="shared" si="26"/>
        <v>8</v>
      </c>
      <c r="BA27" s="160"/>
      <c r="BB27" s="160"/>
      <c r="BC27" s="160">
        <v>90.0</v>
      </c>
      <c r="BD27" s="160">
        <v>94.0</v>
      </c>
      <c r="BE27" s="160">
        <f t="shared" si="17"/>
        <v>4</v>
      </c>
      <c r="BF27" s="160"/>
      <c r="BG27" s="160"/>
      <c r="BH27" s="160"/>
      <c r="BI27" s="160"/>
      <c r="BJ27" s="160"/>
      <c r="BK27" s="160"/>
      <c r="BL27" s="160"/>
      <c r="BM27" s="160"/>
      <c r="BN27" s="160"/>
      <c r="BO27" s="160">
        <v>97.0</v>
      </c>
      <c r="BP27" s="160">
        <v>100.0</v>
      </c>
      <c r="BQ27" s="160">
        <f t="shared" si="27"/>
        <v>3</v>
      </c>
      <c r="BR27" s="161">
        <v>0.95</v>
      </c>
      <c r="BS27" s="162">
        <v>5.51</v>
      </c>
      <c r="BT27" s="162">
        <v>0.6</v>
      </c>
      <c r="BU27" s="162"/>
      <c r="BV27" s="162"/>
      <c r="BW27" s="163"/>
      <c r="BX27" s="163">
        <v>0.55</v>
      </c>
      <c r="BY27" s="163">
        <v>0.66</v>
      </c>
      <c r="BZ27" s="164">
        <v>0.22</v>
      </c>
      <c r="CA27" s="163"/>
      <c r="CB27" s="163"/>
      <c r="CC27" s="165"/>
      <c r="CD27" s="165"/>
      <c r="CE27" s="165"/>
      <c r="CF27" s="165"/>
    </row>
    <row r="28" ht="12.75" customHeight="1">
      <c r="A28" s="154">
        <v>2021.0</v>
      </c>
      <c r="B28" s="155" t="s">
        <v>3494</v>
      </c>
      <c r="C28" s="155" t="s">
        <v>3495</v>
      </c>
      <c r="D28" s="155"/>
      <c r="E28" s="155" t="s">
        <v>3496</v>
      </c>
      <c r="F28" s="155" t="s">
        <v>3497</v>
      </c>
      <c r="G28" s="155" t="s">
        <v>3498</v>
      </c>
      <c r="H28" s="154" t="s">
        <v>3499</v>
      </c>
      <c r="I28" s="156" t="s">
        <v>3480</v>
      </c>
      <c r="J28" s="154"/>
      <c r="K28" s="154"/>
      <c r="L28" s="154" t="s">
        <v>3395</v>
      </c>
      <c r="M28" s="157" t="s">
        <v>3396</v>
      </c>
      <c r="N28" s="154" t="s">
        <v>255</v>
      </c>
      <c r="O28" s="154"/>
      <c r="P28" s="156" t="s">
        <v>3481</v>
      </c>
      <c r="Q28" s="156"/>
      <c r="R28" s="156"/>
      <c r="S28" s="156"/>
      <c r="T28" s="158"/>
      <c r="U28" s="154"/>
      <c r="V28" s="159"/>
      <c r="W28" s="160"/>
      <c r="X28" s="160"/>
      <c r="Y28" s="160"/>
      <c r="Z28" s="160">
        <v>15.0</v>
      </c>
      <c r="AA28" s="160">
        <v>30.0</v>
      </c>
      <c r="AB28" s="160">
        <f t="shared" si="23"/>
        <v>15</v>
      </c>
      <c r="AC28" s="160"/>
      <c r="AD28" s="160"/>
      <c r="AE28" s="160"/>
      <c r="AF28" s="160">
        <v>85.0</v>
      </c>
      <c r="AG28" s="160">
        <v>90.0</v>
      </c>
      <c r="AH28" s="160">
        <f t="shared" si="24"/>
        <v>5</v>
      </c>
      <c r="AI28" s="160"/>
      <c r="AJ28" s="160"/>
      <c r="AK28" s="160"/>
      <c r="AL28" s="160"/>
      <c r="AM28" s="160"/>
      <c r="AN28" s="160"/>
      <c r="AO28" s="160"/>
      <c r="AP28" s="160"/>
      <c r="AQ28" s="160"/>
      <c r="AR28" s="160">
        <v>74.0</v>
      </c>
      <c r="AS28" s="160">
        <v>78.0</v>
      </c>
      <c r="AT28" s="160">
        <f t="shared" si="25"/>
        <v>4</v>
      </c>
      <c r="AU28" s="160"/>
      <c r="AV28" s="160"/>
      <c r="AW28" s="160"/>
      <c r="AX28" s="160">
        <v>76.0</v>
      </c>
      <c r="AY28" s="160">
        <v>89.0</v>
      </c>
      <c r="AZ28" s="160">
        <f t="shared" si="26"/>
        <v>13</v>
      </c>
      <c r="BA28" s="160"/>
      <c r="BB28" s="160"/>
      <c r="BC28" s="160">
        <v>79.0</v>
      </c>
      <c r="BD28" s="160">
        <v>90.0</v>
      </c>
      <c r="BE28" s="160">
        <f t="shared" si="17"/>
        <v>11</v>
      </c>
      <c r="BF28" s="160"/>
      <c r="BG28" s="160"/>
      <c r="BH28" s="160"/>
      <c r="BI28" s="160"/>
      <c r="BJ28" s="160"/>
      <c r="BK28" s="160"/>
      <c r="BL28" s="160"/>
      <c r="BM28" s="160"/>
      <c r="BN28" s="160"/>
      <c r="BO28" s="160">
        <v>91.0</v>
      </c>
      <c r="BP28" s="160">
        <v>98.0</v>
      </c>
      <c r="BQ28" s="160">
        <f t="shared" si="27"/>
        <v>7</v>
      </c>
      <c r="BR28" s="161">
        <v>0.97</v>
      </c>
      <c r="BS28" s="162">
        <v>5.1</v>
      </c>
      <c r="BT28" s="162">
        <v>0.41</v>
      </c>
      <c r="BU28" s="162"/>
      <c r="BV28" s="162"/>
      <c r="BW28" s="163"/>
      <c r="BX28" s="163">
        <v>7.09</v>
      </c>
      <c r="BY28" s="163">
        <v>8.99</v>
      </c>
      <c r="BZ28" s="164">
        <v>0.27</v>
      </c>
      <c r="CA28" s="163"/>
      <c r="CB28" s="163"/>
      <c r="CC28" s="165"/>
      <c r="CD28" s="165"/>
      <c r="CE28" s="165"/>
      <c r="CF28" s="165"/>
    </row>
    <row r="29" ht="12.75" customHeight="1">
      <c r="A29" s="154">
        <v>2021.0</v>
      </c>
      <c r="B29" s="155" t="s">
        <v>3389</v>
      </c>
      <c r="C29" s="155" t="s">
        <v>3436</v>
      </c>
      <c r="D29" s="155"/>
      <c r="E29" s="155" t="s">
        <v>3500</v>
      </c>
      <c r="F29" s="155" t="s">
        <v>3500</v>
      </c>
      <c r="G29" s="155" t="s">
        <v>3501</v>
      </c>
      <c r="H29" s="154" t="s">
        <v>3502</v>
      </c>
      <c r="I29" s="156" t="s">
        <v>3440</v>
      </c>
      <c r="J29" s="154"/>
      <c r="K29" s="154"/>
      <c r="L29" s="154" t="s">
        <v>3395</v>
      </c>
      <c r="M29" s="157" t="s">
        <v>3396</v>
      </c>
      <c r="N29" s="154" t="s">
        <v>255</v>
      </c>
      <c r="O29" s="154"/>
      <c r="P29" s="156" t="s">
        <v>3441</v>
      </c>
      <c r="Q29" s="156"/>
      <c r="R29" s="156"/>
      <c r="S29" s="156"/>
      <c r="T29" s="158"/>
      <c r="U29" s="154"/>
      <c r="V29" s="159"/>
      <c r="W29" s="160"/>
      <c r="X29" s="160"/>
      <c r="Y29" s="160"/>
      <c r="Z29" s="160">
        <v>16.0</v>
      </c>
      <c r="AA29" s="160">
        <v>25.0</v>
      </c>
      <c r="AB29" s="160">
        <f t="shared" si="23"/>
        <v>9</v>
      </c>
      <c r="AC29" s="160"/>
      <c r="AD29" s="160"/>
      <c r="AE29" s="160"/>
      <c r="AF29" s="160">
        <v>90.0</v>
      </c>
      <c r="AG29" s="160">
        <v>90.0</v>
      </c>
      <c r="AH29" s="160">
        <f t="shared" si="24"/>
        <v>0</v>
      </c>
      <c r="AI29" s="160"/>
      <c r="AJ29" s="160"/>
      <c r="AK29" s="160"/>
      <c r="AL29" s="160"/>
      <c r="AM29" s="160"/>
      <c r="AN29" s="160"/>
      <c r="AO29" s="160"/>
      <c r="AP29" s="160"/>
      <c r="AQ29" s="160"/>
      <c r="AR29" s="160">
        <v>84.0</v>
      </c>
      <c r="AS29" s="160">
        <v>87.0</v>
      </c>
      <c r="AT29" s="160">
        <f t="shared" si="25"/>
        <v>3</v>
      </c>
      <c r="AU29" s="160"/>
      <c r="AV29" s="160"/>
      <c r="AW29" s="160"/>
      <c r="AX29" s="160">
        <v>97.0</v>
      </c>
      <c r="AY29" s="160">
        <v>99.0</v>
      </c>
      <c r="AZ29" s="160">
        <f t="shared" si="26"/>
        <v>2</v>
      </c>
      <c r="BA29" s="160"/>
      <c r="BB29" s="160"/>
      <c r="BC29" s="160">
        <v>94.0</v>
      </c>
      <c r="BD29" s="160">
        <v>97.0</v>
      </c>
      <c r="BE29" s="160">
        <f t="shared" si="17"/>
        <v>3</v>
      </c>
      <c r="BF29" s="160"/>
      <c r="BG29" s="160"/>
      <c r="BH29" s="160"/>
      <c r="BI29" s="160"/>
      <c r="BJ29" s="160"/>
      <c r="BK29" s="160"/>
      <c r="BL29" s="160"/>
      <c r="BM29" s="160"/>
      <c r="BN29" s="160"/>
      <c r="BO29" s="160">
        <v>100.0</v>
      </c>
      <c r="BP29" s="160">
        <v>100.0</v>
      </c>
      <c r="BQ29" s="160">
        <f t="shared" si="27"/>
        <v>0</v>
      </c>
      <c r="BR29" s="161">
        <v>0.94</v>
      </c>
      <c r="BS29" s="162">
        <v>4.3</v>
      </c>
      <c r="BT29" s="162">
        <v>0.73</v>
      </c>
      <c r="BU29" s="162"/>
      <c r="BV29" s="162"/>
      <c r="BW29" s="163"/>
      <c r="BX29" s="163">
        <v>0.42</v>
      </c>
      <c r="BY29" s="163">
        <v>0.5</v>
      </c>
      <c r="BZ29" s="164">
        <v>0.17</v>
      </c>
      <c r="CA29" s="163"/>
      <c r="CB29" s="163"/>
      <c r="CC29" s="165"/>
      <c r="CD29" s="165"/>
      <c r="CE29" s="165"/>
      <c r="CF29" s="165"/>
    </row>
    <row r="30" ht="12.75" customHeight="1">
      <c r="A30" s="154">
        <v>2021.0</v>
      </c>
      <c r="B30" s="155" t="s">
        <v>3442</v>
      </c>
      <c r="C30" s="155" t="s">
        <v>3443</v>
      </c>
      <c r="D30" s="155"/>
      <c r="E30" s="155" t="s">
        <v>3503</v>
      </c>
      <c r="F30" s="155" t="s">
        <v>3504</v>
      </c>
      <c r="G30" s="155" t="s">
        <v>3505</v>
      </c>
      <c r="H30" s="154" t="s">
        <v>3506</v>
      </c>
      <c r="I30" s="156" t="s">
        <v>3440</v>
      </c>
      <c r="J30" s="154"/>
      <c r="K30" s="154"/>
      <c r="L30" s="154" t="s">
        <v>3395</v>
      </c>
      <c r="M30" s="157" t="s">
        <v>3396</v>
      </c>
      <c r="N30" s="157" t="s">
        <v>255</v>
      </c>
      <c r="O30" s="154"/>
      <c r="P30" s="156" t="s">
        <v>3441</v>
      </c>
      <c r="Q30" s="156"/>
      <c r="R30" s="156"/>
      <c r="S30" s="156"/>
      <c r="T30" s="158"/>
      <c r="U30" s="154"/>
      <c r="V30" s="159"/>
      <c r="W30" s="160"/>
      <c r="X30" s="160"/>
      <c r="Y30" s="160"/>
      <c r="Z30" s="160">
        <v>14.0</v>
      </c>
      <c r="AA30" s="160">
        <v>32.0</v>
      </c>
      <c r="AB30" s="160">
        <f t="shared" si="23"/>
        <v>18</v>
      </c>
      <c r="AC30" s="160"/>
      <c r="AD30" s="160"/>
      <c r="AE30" s="160"/>
      <c r="AF30" s="160">
        <v>89.0</v>
      </c>
      <c r="AG30" s="160">
        <v>93.0</v>
      </c>
      <c r="AH30" s="160">
        <f t="shared" si="24"/>
        <v>4</v>
      </c>
      <c r="AI30" s="168"/>
      <c r="AJ30" s="168"/>
      <c r="AK30" s="168"/>
      <c r="AL30" s="168"/>
      <c r="AM30" s="168"/>
      <c r="AN30" s="168"/>
      <c r="AO30" s="160"/>
      <c r="AP30" s="160"/>
      <c r="AQ30" s="160"/>
      <c r="AR30" s="160">
        <v>43.0</v>
      </c>
      <c r="AS30" s="160">
        <v>61.0</v>
      </c>
      <c r="AT30" s="160">
        <f t="shared" si="25"/>
        <v>18</v>
      </c>
      <c r="AU30" s="160"/>
      <c r="AV30" s="160"/>
      <c r="AW30" s="160"/>
      <c r="AX30" s="160">
        <v>88.0</v>
      </c>
      <c r="AY30" s="160">
        <v>92.0</v>
      </c>
      <c r="AZ30" s="160">
        <f t="shared" si="26"/>
        <v>4</v>
      </c>
      <c r="BA30" s="160"/>
      <c r="BB30" s="160"/>
      <c r="BC30" s="160">
        <v>92.0</v>
      </c>
      <c r="BD30" s="160">
        <v>95.0</v>
      </c>
      <c r="BE30" s="160">
        <f t="shared" si="17"/>
        <v>3</v>
      </c>
      <c r="BF30" s="168"/>
      <c r="BG30" s="168"/>
      <c r="BH30" s="168"/>
      <c r="BI30" s="168"/>
      <c r="BJ30" s="168"/>
      <c r="BK30" s="168"/>
      <c r="BL30" s="160"/>
      <c r="BM30" s="160"/>
      <c r="BN30" s="168"/>
      <c r="BO30" s="168">
        <v>100.0</v>
      </c>
      <c r="BP30" s="168">
        <v>100.0</v>
      </c>
      <c r="BQ30" s="168">
        <f t="shared" si="27"/>
        <v>0</v>
      </c>
      <c r="BR30" s="161">
        <v>0.96</v>
      </c>
      <c r="BS30" s="162">
        <v>3.3</v>
      </c>
      <c r="BT30" s="162">
        <v>0.89</v>
      </c>
      <c r="BU30" s="162"/>
      <c r="BV30" s="162"/>
      <c r="BW30" s="163"/>
      <c r="BX30" s="163">
        <v>0.52</v>
      </c>
      <c r="BY30" s="163">
        <v>0.7</v>
      </c>
      <c r="BZ30" s="164">
        <v>0.34</v>
      </c>
      <c r="CA30" s="163"/>
      <c r="CB30" s="163"/>
      <c r="CC30" s="165"/>
      <c r="CD30" s="165"/>
      <c r="CE30" s="165"/>
      <c r="CF30" s="165" t="s">
        <v>1</v>
      </c>
    </row>
    <row r="31" ht="12.75" customHeight="1">
      <c r="A31" s="154">
        <v>2021.0</v>
      </c>
      <c r="B31" s="155" t="s">
        <v>3475</v>
      </c>
      <c r="C31" s="155" t="s">
        <v>3476</v>
      </c>
      <c r="D31" s="155"/>
      <c r="E31" s="155" t="s">
        <v>3507</v>
      </c>
      <c r="F31" s="155" t="s">
        <v>3508</v>
      </c>
      <c r="G31" s="155" t="s">
        <v>3509</v>
      </c>
      <c r="H31" s="154" t="s">
        <v>3510</v>
      </c>
      <c r="I31" s="156" t="s">
        <v>3428</v>
      </c>
      <c r="J31" s="154"/>
      <c r="K31" s="154" t="s">
        <v>395</v>
      </c>
      <c r="L31" s="154" t="s">
        <v>3395</v>
      </c>
      <c r="M31" s="157" t="s">
        <v>3396</v>
      </c>
      <c r="N31" s="154" t="s">
        <v>255</v>
      </c>
      <c r="O31" s="154"/>
      <c r="P31" s="156" t="s">
        <v>3474</v>
      </c>
      <c r="Q31" s="156"/>
      <c r="R31" s="156"/>
      <c r="S31" s="156"/>
      <c r="T31" s="158"/>
      <c r="U31" s="154"/>
      <c r="V31" s="159"/>
      <c r="W31" s="160"/>
      <c r="X31" s="160"/>
      <c r="Y31" s="160"/>
      <c r="Z31" s="160">
        <v>12.0</v>
      </c>
      <c r="AA31" s="160">
        <v>44.0</v>
      </c>
      <c r="AB31" s="160">
        <f t="shared" si="23"/>
        <v>32</v>
      </c>
      <c r="AC31" s="160"/>
      <c r="AD31" s="160"/>
      <c r="AE31" s="160"/>
      <c r="AF31" s="160">
        <v>80.0</v>
      </c>
      <c r="AG31" s="160">
        <v>90.0</v>
      </c>
      <c r="AH31" s="160">
        <f t="shared" si="24"/>
        <v>10</v>
      </c>
      <c r="AI31" s="168"/>
      <c r="AJ31" s="168"/>
      <c r="AK31" s="168"/>
      <c r="AL31" s="168"/>
      <c r="AM31" s="168"/>
      <c r="AN31" s="168"/>
      <c r="AO31" s="160"/>
      <c r="AP31" s="160"/>
      <c r="AQ31" s="160"/>
      <c r="AR31" s="160">
        <v>80.0</v>
      </c>
      <c r="AS31" s="160">
        <v>90.0</v>
      </c>
      <c r="AT31" s="160">
        <f t="shared" si="25"/>
        <v>10</v>
      </c>
      <c r="AU31" s="160"/>
      <c r="AV31" s="160"/>
      <c r="AW31" s="160"/>
      <c r="AX31" s="160">
        <v>78.0</v>
      </c>
      <c r="AY31" s="160">
        <v>84.0</v>
      </c>
      <c r="AZ31" s="160">
        <f t="shared" si="26"/>
        <v>6</v>
      </c>
      <c r="BA31" s="160"/>
      <c r="BB31" s="160"/>
      <c r="BC31" s="160">
        <v>84.0</v>
      </c>
      <c r="BD31" s="160">
        <v>89.0</v>
      </c>
      <c r="BE31" s="160">
        <f t="shared" si="17"/>
        <v>5</v>
      </c>
      <c r="BF31" s="168"/>
      <c r="BG31" s="168"/>
      <c r="BH31" s="168"/>
      <c r="BI31" s="168"/>
      <c r="BJ31" s="168"/>
      <c r="BK31" s="168"/>
      <c r="BL31" s="160"/>
      <c r="BM31" s="160"/>
      <c r="BN31" s="168"/>
      <c r="BO31" s="168">
        <v>91.0</v>
      </c>
      <c r="BP31" s="168">
        <v>96.0</v>
      </c>
      <c r="BQ31" s="168">
        <f t="shared" si="27"/>
        <v>5</v>
      </c>
      <c r="BR31" s="161">
        <v>0.97</v>
      </c>
      <c r="BS31" s="162">
        <v>6.42</v>
      </c>
      <c r="BT31" s="162">
        <v>0.66</v>
      </c>
      <c r="BU31" s="162"/>
      <c r="BV31" s="162"/>
      <c r="BW31" s="163"/>
      <c r="BX31" s="163">
        <v>5.66</v>
      </c>
      <c r="BY31" s="163">
        <v>6.28</v>
      </c>
      <c r="BZ31" s="164">
        <v>0.11</v>
      </c>
      <c r="CA31" s="163"/>
      <c r="CB31" s="163"/>
      <c r="CC31" s="165"/>
      <c r="CD31" s="165"/>
      <c r="CE31" s="165"/>
      <c r="CF31" s="165" t="s">
        <v>1</v>
      </c>
    </row>
    <row r="32" ht="12.75" customHeight="1">
      <c r="A32" s="154">
        <v>2021.0</v>
      </c>
      <c r="B32" s="155" t="s">
        <v>3404</v>
      </c>
      <c r="C32" s="155" t="s">
        <v>3511</v>
      </c>
      <c r="D32" s="155"/>
      <c r="E32" s="155" t="s">
        <v>3512</v>
      </c>
      <c r="F32" s="155" t="s">
        <v>3512</v>
      </c>
      <c r="G32" s="155" t="s">
        <v>3513</v>
      </c>
      <c r="H32" s="154" t="s">
        <v>3514</v>
      </c>
      <c r="I32" s="156" t="s">
        <v>3402</v>
      </c>
      <c r="J32" s="154"/>
      <c r="K32" s="154"/>
      <c r="L32" s="154" t="s">
        <v>3395</v>
      </c>
      <c r="M32" s="157" t="s">
        <v>3396</v>
      </c>
      <c r="N32" s="154" t="s">
        <v>255</v>
      </c>
      <c r="O32" s="154"/>
      <c r="P32" s="156" t="s">
        <v>3515</v>
      </c>
      <c r="Q32" s="156"/>
      <c r="R32" s="156"/>
      <c r="S32" s="169"/>
      <c r="T32" s="155"/>
      <c r="U32" s="157"/>
      <c r="V32" s="166" t="s">
        <v>3516</v>
      </c>
      <c r="W32" s="160"/>
      <c r="X32" s="160"/>
      <c r="Y32" s="160"/>
      <c r="Z32" s="160">
        <v>12.0</v>
      </c>
      <c r="AA32" s="160">
        <v>17.0</v>
      </c>
      <c r="AB32" s="160">
        <f t="shared" si="23"/>
        <v>5</v>
      </c>
      <c r="AC32" s="160"/>
      <c r="AD32" s="160"/>
      <c r="AE32" s="160"/>
      <c r="AF32" s="160">
        <v>39.0</v>
      </c>
      <c r="AG32" s="160">
        <v>63.0</v>
      </c>
      <c r="AH32" s="160">
        <v>24.0</v>
      </c>
      <c r="AI32" s="168"/>
      <c r="AJ32" s="168"/>
      <c r="AK32" s="168"/>
      <c r="AL32" s="168"/>
      <c r="AM32" s="168"/>
      <c r="AN32" s="168"/>
      <c r="AO32" s="160"/>
      <c r="AP32" s="160"/>
      <c r="AQ32" s="160"/>
      <c r="AR32" s="160">
        <v>52.0</v>
      </c>
      <c r="AS32" s="160">
        <v>65.0</v>
      </c>
      <c r="AT32" s="160">
        <v>13.0</v>
      </c>
      <c r="AU32" s="160"/>
      <c r="AV32" s="160"/>
      <c r="AW32" s="160"/>
      <c r="AX32" s="160">
        <v>74.0</v>
      </c>
      <c r="AY32" s="160">
        <v>84.0</v>
      </c>
      <c r="AZ32" s="160">
        <v>10.0</v>
      </c>
      <c r="BA32" s="160"/>
      <c r="BB32" s="160"/>
      <c r="BC32" s="160">
        <v>74.0</v>
      </c>
      <c r="BD32" s="160">
        <v>86.0</v>
      </c>
      <c r="BE32" s="160">
        <v>12.0</v>
      </c>
      <c r="BF32" s="168"/>
      <c r="BG32" s="168"/>
      <c r="BH32" s="168"/>
      <c r="BI32" s="168"/>
      <c r="BJ32" s="168"/>
      <c r="BK32" s="168"/>
      <c r="BL32" s="175"/>
      <c r="BM32" s="175"/>
      <c r="BN32" s="168"/>
      <c r="BO32" s="168">
        <v>79.0</v>
      </c>
      <c r="BP32" s="168">
        <v>92.0</v>
      </c>
      <c r="BQ32" s="168">
        <f t="shared" si="27"/>
        <v>13</v>
      </c>
      <c r="BR32" s="161">
        <v>0.95</v>
      </c>
      <c r="BS32" s="162">
        <v>4.56</v>
      </c>
      <c r="BT32" s="162">
        <v>0.34</v>
      </c>
      <c r="BU32" s="162"/>
      <c r="BV32" s="172"/>
      <c r="BW32" s="163"/>
      <c r="BX32" s="163">
        <v>4.002667</v>
      </c>
      <c r="BY32" s="163">
        <v>4.564757</v>
      </c>
      <c r="BZ32" s="164">
        <v>0.14</v>
      </c>
      <c r="CA32" s="163"/>
      <c r="CB32" s="163"/>
      <c r="CC32" s="165"/>
      <c r="CD32" s="165"/>
      <c r="CE32" s="165"/>
      <c r="CF32" s="165"/>
    </row>
    <row r="33" ht="12.75" customHeight="1">
      <c r="A33" s="154">
        <v>2021.0</v>
      </c>
      <c r="B33" s="155" t="s">
        <v>3404</v>
      </c>
      <c r="C33" s="155" t="s">
        <v>3511</v>
      </c>
      <c r="D33" s="155"/>
      <c r="E33" s="155" t="s">
        <v>3512</v>
      </c>
      <c r="F33" s="155" t="s">
        <v>3512</v>
      </c>
      <c r="G33" s="155" t="s">
        <v>3513</v>
      </c>
      <c r="H33" s="154" t="s">
        <v>3514</v>
      </c>
      <c r="I33" s="156" t="s">
        <v>3394</v>
      </c>
      <c r="J33" s="154"/>
      <c r="K33" s="154"/>
      <c r="L33" s="154" t="s">
        <v>3395</v>
      </c>
      <c r="M33" s="157" t="s">
        <v>3396</v>
      </c>
      <c r="N33" s="154" t="s">
        <v>255</v>
      </c>
      <c r="O33" s="154"/>
      <c r="P33" s="156" t="s">
        <v>3517</v>
      </c>
      <c r="Q33" s="156"/>
      <c r="R33" s="156"/>
      <c r="S33" s="169"/>
      <c r="T33" s="155"/>
      <c r="U33" s="157"/>
      <c r="V33" s="166" t="s">
        <v>3516</v>
      </c>
      <c r="W33" s="160"/>
      <c r="X33" s="160"/>
      <c r="Y33" s="160"/>
      <c r="Z33" s="160">
        <v>8.0</v>
      </c>
      <c r="AA33" s="160">
        <v>21.0</v>
      </c>
      <c r="AB33" s="160">
        <f t="shared" si="23"/>
        <v>13</v>
      </c>
      <c r="AC33" s="160"/>
      <c r="AD33" s="160"/>
      <c r="AE33" s="160"/>
      <c r="AF33" s="160">
        <v>81.0</v>
      </c>
      <c r="AG33" s="160">
        <v>94.0</v>
      </c>
      <c r="AH33" s="160">
        <v>13.0</v>
      </c>
      <c r="AI33" s="168"/>
      <c r="AJ33" s="168"/>
      <c r="AK33" s="168"/>
      <c r="AL33" s="168"/>
      <c r="AM33" s="168"/>
      <c r="AN33" s="168"/>
      <c r="AO33" s="160"/>
      <c r="AP33" s="160"/>
      <c r="AQ33" s="160"/>
      <c r="AR33" s="160">
        <v>63.0</v>
      </c>
      <c r="AS33" s="160">
        <v>76.0</v>
      </c>
      <c r="AT33" s="160">
        <v>13.0</v>
      </c>
      <c r="AU33" s="160"/>
      <c r="AV33" s="160"/>
      <c r="AW33" s="160"/>
      <c r="AX33" s="160">
        <v>88.0</v>
      </c>
      <c r="AY33" s="160">
        <v>89.0</v>
      </c>
      <c r="AZ33" s="160">
        <v>1.0</v>
      </c>
      <c r="BA33" s="160"/>
      <c r="BB33" s="160"/>
      <c r="BC33" s="160">
        <v>85.0</v>
      </c>
      <c r="BD33" s="160">
        <v>93.0</v>
      </c>
      <c r="BE33" s="160">
        <v>8.0</v>
      </c>
      <c r="BF33" s="168"/>
      <c r="BG33" s="168"/>
      <c r="BH33" s="168"/>
      <c r="BI33" s="168"/>
      <c r="BJ33" s="168"/>
      <c r="BK33" s="168"/>
      <c r="BL33" s="175"/>
      <c r="BM33" s="175"/>
      <c r="BN33" s="168"/>
      <c r="BO33" s="168">
        <v>95.0</v>
      </c>
      <c r="BP33" s="168">
        <v>100.0</v>
      </c>
      <c r="BQ33" s="168">
        <f t="shared" si="27"/>
        <v>5</v>
      </c>
      <c r="BR33" s="161">
        <v>0.95</v>
      </c>
      <c r="BS33" s="162">
        <v>4.64</v>
      </c>
      <c r="BT33" s="162">
        <v>0.34</v>
      </c>
      <c r="BU33" s="162"/>
      <c r="BV33" s="172"/>
      <c r="BW33" s="163"/>
      <c r="BX33" s="163">
        <v>3.043795</v>
      </c>
      <c r="BY33" s="163">
        <v>3.249083</v>
      </c>
      <c r="BZ33" s="164">
        <v>0.07</v>
      </c>
      <c r="CA33" s="163"/>
      <c r="CB33" s="163"/>
      <c r="CC33" s="165"/>
      <c r="CD33" s="165"/>
      <c r="CE33" s="165"/>
      <c r="CF33" s="165" t="s">
        <v>1</v>
      </c>
    </row>
    <row r="34" ht="12.75" customHeight="1">
      <c r="A34" s="154">
        <v>2021.0</v>
      </c>
      <c r="B34" s="155" t="s">
        <v>3518</v>
      </c>
      <c r="C34" s="155" t="s">
        <v>3519</v>
      </c>
      <c r="D34" s="155"/>
      <c r="E34" s="155" t="s">
        <v>3520</v>
      </c>
      <c r="F34" s="155" t="s">
        <v>3520</v>
      </c>
      <c r="G34" s="155" t="s">
        <v>3521</v>
      </c>
      <c r="H34" s="154" t="s">
        <v>3522</v>
      </c>
      <c r="I34" s="156" t="s">
        <v>3402</v>
      </c>
      <c r="J34" s="154"/>
      <c r="K34" s="154"/>
      <c r="L34" s="154" t="s">
        <v>3395</v>
      </c>
      <c r="M34" s="157" t="s">
        <v>3396</v>
      </c>
      <c r="N34" s="154" t="s">
        <v>255</v>
      </c>
      <c r="O34" s="154"/>
      <c r="P34" s="156" t="s">
        <v>3523</v>
      </c>
      <c r="Q34" s="156"/>
      <c r="R34" s="156"/>
      <c r="S34" s="169"/>
      <c r="T34" s="155"/>
      <c r="U34" s="157"/>
      <c r="V34" s="166" t="s">
        <v>3524</v>
      </c>
      <c r="W34" s="160"/>
      <c r="X34" s="160"/>
      <c r="Y34" s="160"/>
      <c r="Z34" s="160">
        <v>30.0</v>
      </c>
      <c r="AA34" s="160">
        <v>38.0</v>
      </c>
      <c r="AB34" s="160">
        <f t="shared" si="23"/>
        <v>8</v>
      </c>
      <c r="AC34" s="160"/>
      <c r="AD34" s="160"/>
      <c r="AE34" s="160"/>
      <c r="AF34" s="160">
        <v>84.0</v>
      </c>
      <c r="AG34" s="160">
        <v>96.0</v>
      </c>
      <c r="AH34" s="160">
        <v>12.0</v>
      </c>
      <c r="AI34" s="168"/>
      <c r="AJ34" s="168"/>
      <c r="AK34" s="168"/>
      <c r="AL34" s="168"/>
      <c r="AM34" s="168"/>
      <c r="AN34" s="168"/>
      <c r="AO34" s="160"/>
      <c r="AP34" s="160"/>
      <c r="AQ34" s="160"/>
      <c r="AR34" s="160">
        <v>71.0</v>
      </c>
      <c r="AS34" s="160">
        <v>73.0</v>
      </c>
      <c r="AT34" s="160">
        <v>2.0</v>
      </c>
      <c r="AU34" s="160"/>
      <c r="AV34" s="160"/>
      <c r="AW34" s="160"/>
      <c r="AX34" s="160">
        <v>91.0</v>
      </c>
      <c r="AY34" s="160">
        <v>91.0</v>
      </c>
      <c r="AZ34" s="160">
        <v>0.0</v>
      </c>
      <c r="BA34" s="160"/>
      <c r="BB34" s="160"/>
      <c r="BC34" s="160">
        <v>93.0</v>
      </c>
      <c r="BD34" s="160">
        <v>95.0</v>
      </c>
      <c r="BE34" s="160">
        <v>2.0</v>
      </c>
      <c r="BF34" s="168"/>
      <c r="BG34" s="168"/>
      <c r="BH34" s="168"/>
      <c r="BI34" s="168"/>
      <c r="BJ34" s="168"/>
      <c r="BK34" s="168"/>
      <c r="BL34" s="175"/>
      <c r="BM34" s="175"/>
      <c r="BN34" s="168"/>
      <c r="BO34" s="168">
        <v>95.0</v>
      </c>
      <c r="BP34" s="168">
        <v>100.0</v>
      </c>
      <c r="BQ34" s="168">
        <f t="shared" si="27"/>
        <v>5</v>
      </c>
      <c r="BR34" s="161">
        <v>0.95</v>
      </c>
      <c r="BS34" s="162">
        <v>4.8</v>
      </c>
      <c r="BT34" s="162">
        <v>0.46</v>
      </c>
      <c r="BU34" s="162"/>
      <c r="BV34" s="172"/>
      <c r="BW34" s="163"/>
      <c r="BX34" s="163">
        <v>3.31</v>
      </c>
      <c r="BY34" s="163">
        <v>3.62</v>
      </c>
      <c r="BZ34" s="164">
        <v>0.09</v>
      </c>
      <c r="CA34" s="163"/>
      <c r="CB34" s="163"/>
      <c r="CC34" s="165"/>
      <c r="CD34" s="165"/>
      <c r="CE34" s="165"/>
      <c r="CF34" s="165"/>
    </row>
    <row r="35" ht="12.75" customHeight="1">
      <c r="A35" s="154">
        <v>2021.0</v>
      </c>
      <c r="B35" s="155" t="s">
        <v>3518</v>
      </c>
      <c r="C35" s="155" t="s">
        <v>3519</v>
      </c>
      <c r="D35" s="155"/>
      <c r="E35" s="155" t="s">
        <v>3520</v>
      </c>
      <c r="F35" s="155" t="s">
        <v>3520</v>
      </c>
      <c r="G35" s="155" t="s">
        <v>3521</v>
      </c>
      <c r="H35" s="154" t="s">
        <v>3525</v>
      </c>
      <c r="I35" s="156" t="s">
        <v>3440</v>
      </c>
      <c r="J35" s="154"/>
      <c r="K35" s="154"/>
      <c r="L35" s="154" t="s">
        <v>3395</v>
      </c>
      <c r="M35" s="157" t="s">
        <v>3396</v>
      </c>
      <c r="N35" s="154" t="s">
        <v>255</v>
      </c>
      <c r="O35" s="154"/>
      <c r="P35" s="156" t="s">
        <v>3441</v>
      </c>
      <c r="Q35" s="156"/>
      <c r="R35" s="156"/>
      <c r="S35" s="169"/>
      <c r="T35" s="155"/>
      <c r="U35" s="157"/>
      <c r="V35" s="166" t="s">
        <v>3524</v>
      </c>
      <c r="W35" s="160"/>
      <c r="X35" s="160"/>
      <c r="Y35" s="160"/>
      <c r="Z35" s="160">
        <v>8.0</v>
      </c>
      <c r="AA35" s="160">
        <v>43.0</v>
      </c>
      <c r="AB35" s="160">
        <f t="shared" si="23"/>
        <v>35</v>
      </c>
      <c r="AC35" s="160"/>
      <c r="AD35" s="160"/>
      <c r="AE35" s="160"/>
      <c r="AF35" s="160">
        <v>84.0</v>
      </c>
      <c r="AG35" s="160">
        <v>94.0</v>
      </c>
      <c r="AH35" s="160">
        <v>11.0</v>
      </c>
      <c r="AI35" s="168"/>
      <c r="AJ35" s="168"/>
      <c r="AK35" s="168"/>
      <c r="AL35" s="168"/>
      <c r="AM35" s="168"/>
      <c r="AN35" s="168"/>
      <c r="AO35" s="160"/>
      <c r="AP35" s="160"/>
      <c r="AQ35" s="160"/>
      <c r="AR35" s="160">
        <v>58.0</v>
      </c>
      <c r="AS35" s="160">
        <v>69.0</v>
      </c>
      <c r="AT35" s="160">
        <v>11.0</v>
      </c>
      <c r="AU35" s="160"/>
      <c r="AV35" s="160"/>
      <c r="AW35" s="160"/>
      <c r="AX35" s="160">
        <v>83.0</v>
      </c>
      <c r="AY35" s="160">
        <v>88.0</v>
      </c>
      <c r="AZ35" s="160">
        <v>5.0</v>
      </c>
      <c r="BA35" s="160"/>
      <c r="BB35" s="160"/>
      <c r="BC35" s="160">
        <v>88.0</v>
      </c>
      <c r="BD35" s="160">
        <v>90.0</v>
      </c>
      <c r="BE35" s="160">
        <v>2.0</v>
      </c>
      <c r="BF35" s="168"/>
      <c r="BG35" s="168"/>
      <c r="BH35" s="168"/>
      <c r="BI35" s="168"/>
      <c r="BJ35" s="168"/>
      <c r="BK35" s="168"/>
      <c r="BL35" s="175"/>
      <c r="BM35" s="175"/>
      <c r="BN35" s="168"/>
      <c r="BO35" s="168">
        <v>95.0</v>
      </c>
      <c r="BP35" s="168">
        <v>98.0</v>
      </c>
      <c r="BQ35" s="168">
        <f t="shared" si="27"/>
        <v>3</v>
      </c>
      <c r="BR35" s="161">
        <v>0.97</v>
      </c>
      <c r="BS35" s="162">
        <v>5.48</v>
      </c>
      <c r="BT35" s="162">
        <v>0.46</v>
      </c>
      <c r="BU35" s="162"/>
      <c r="BV35" s="172"/>
      <c r="BW35" s="163"/>
      <c r="BX35" s="163">
        <v>0.39</v>
      </c>
      <c r="BY35" s="163">
        <v>0.48</v>
      </c>
      <c r="BZ35" s="164">
        <v>0.23</v>
      </c>
      <c r="CA35" s="163"/>
      <c r="CB35" s="163"/>
      <c r="CC35" s="165"/>
      <c r="CD35" s="165"/>
      <c r="CE35" s="165"/>
      <c r="CF35" s="165" t="s">
        <v>1</v>
      </c>
    </row>
    <row r="36" ht="12.75" customHeight="1">
      <c r="A36" s="154">
        <v>2021.0</v>
      </c>
      <c r="B36" s="155" t="s">
        <v>3389</v>
      </c>
      <c r="C36" s="155" t="s">
        <v>3526</v>
      </c>
      <c r="D36" s="155"/>
      <c r="E36" s="155" t="s">
        <v>3411</v>
      </c>
      <c r="F36" s="155" t="s">
        <v>3411</v>
      </c>
      <c r="G36" s="155" t="s">
        <v>2176</v>
      </c>
      <c r="H36" s="154" t="s">
        <v>3413</v>
      </c>
      <c r="I36" s="156" t="s">
        <v>3428</v>
      </c>
      <c r="J36" s="154"/>
      <c r="K36" s="154"/>
      <c r="L36" s="154" t="s">
        <v>3395</v>
      </c>
      <c r="M36" s="157" t="s">
        <v>3396</v>
      </c>
      <c r="N36" s="154" t="s">
        <v>255</v>
      </c>
      <c r="O36" s="154"/>
      <c r="P36" s="156" t="s">
        <v>3474</v>
      </c>
      <c r="Q36" s="156"/>
      <c r="R36" s="156"/>
      <c r="S36" s="169"/>
      <c r="T36" s="171" t="s">
        <v>3527</v>
      </c>
      <c r="U36" s="157"/>
      <c r="V36" s="166" t="s">
        <v>3524</v>
      </c>
      <c r="W36" s="160"/>
      <c r="X36" s="160"/>
      <c r="Y36" s="160"/>
      <c r="Z36" s="160">
        <v>5.0</v>
      </c>
      <c r="AA36" s="160">
        <v>34.0</v>
      </c>
      <c r="AB36" s="160">
        <f t="shared" si="23"/>
        <v>29</v>
      </c>
      <c r="AC36" s="160"/>
      <c r="AD36" s="160"/>
      <c r="AE36" s="160"/>
      <c r="AF36" s="160">
        <v>78.0</v>
      </c>
      <c r="AG36" s="160">
        <v>90.0</v>
      </c>
      <c r="AH36" s="160">
        <v>12.0</v>
      </c>
      <c r="AI36" s="168"/>
      <c r="AJ36" s="168"/>
      <c r="AK36" s="168"/>
      <c r="AL36" s="168"/>
      <c r="AM36" s="168"/>
      <c r="AN36" s="168"/>
      <c r="AO36" s="160"/>
      <c r="AP36" s="160"/>
      <c r="AQ36" s="160"/>
      <c r="AR36" s="160">
        <v>48.0</v>
      </c>
      <c r="AS36" s="160">
        <v>54.0</v>
      </c>
      <c r="AT36" s="160">
        <v>6.0</v>
      </c>
      <c r="AU36" s="160"/>
      <c r="AV36" s="160"/>
      <c r="AW36" s="160"/>
      <c r="AX36" s="160">
        <v>85.0</v>
      </c>
      <c r="AY36" s="160">
        <v>86.0</v>
      </c>
      <c r="AZ36" s="160">
        <v>1.0</v>
      </c>
      <c r="BA36" s="160"/>
      <c r="BB36" s="160"/>
      <c r="BC36" s="160">
        <v>83.0</v>
      </c>
      <c r="BD36" s="160">
        <v>86.0</v>
      </c>
      <c r="BE36" s="160">
        <v>3.0</v>
      </c>
      <c r="BF36" s="168"/>
      <c r="BG36" s="168"/>
      <c r="BH36" s="168"/>
      <c r="BI36" s="168">
        <v>85.0</v>
      </c>
      <c r="BJ36" s="168">
        <v>89.0</v>
      </c>
      <c r="BK36" s="168">
        <f>BJ36-BI36</f>
        <v>4</v>
      </c>
      <c r="BL36" s="168"/>
      <c r="BM36" s="168"/>
      <c r="BN36" s="168"/>
      <c r="BO36" s="168">
        <v>93.0</v>
      </c>
      <c r="BP36" s="168">
        <v>95.0</v>
      </c>
      <c r="BQ36" s="168">
        <f t="shared" si="27"/>
        <v>2</v>
      </c>
      <c r="BR36" s="161">
        <v>0.96</v>
      </c>
      <c r="BS36" s="162">
        <v>5.3</v>
      </c>
      <c r="BT36" s="162">
        <v>0.28</v>
      </c>
      <c r="BU36" s="176" t="s">
        <v>3528</v>
      </c>
      <c r="BV36" s="176" t="s">
        <v>3528</v>
      </c>
      <c r="BW36" s="163"/>
      <c r="BX36" s="163">
        <v>5.043438</v>
      </c>
      <c r="BY36" s="163">
        <v>5.65</v>
      </c>
      <c r="BZ36" s="164">
        <v>0.12</v>
      </c>
      <c r="CA36" s="163"/>
      <c r="CB36" s="163"/>
      <c r="CC36" s="165"/>
      <c r="CD36" s="165"/>
      <c r="CE36" s="165"/>
      <c r="CF36" s="165" t="s">
        <v>1</v>
      </c>
    </row>
    <row r="37" ht="12.75" customHeight="1">
      <c r="A37" s="154">
        <v>2021.0</v>
      </c>
      <c r="B37" s="155" t="s">
        <v>3529</v>
      </c>
      <c r="C37" s="155" t="s">
        <v>3530</v>
      </c>
      <c r="D37" s="155"/>
      <c r="E37" s="155" t="s">
        <v>3531</v>
      </c>
      <c r="F37" s="155" t="s">
        <v>3531</v>
      </c>
      <c r="G37" s="155" t="s">
        <v>3532</v>
      </c>
      <c r="H37" s="154" t="s">
        <v>3533</v>
      </c>
      <c r="I37" s="156" t="s">
        <v>3440</v>
      </c>
      <c r="J37" s="154"/>
      <c r="K37" s="154"/>
      <c r="L37" s="154" t="s">
        <v>3395</v>
      </c>
      <c r="M37" s="157" t="s">
        <v>3396</v>
      </c>
      <c r="N37" s="177" t="s">
        <v>255</v>
      </c>
      <c r="O37" s="154"/>
      <c r="P37" s="156" t="s">
        <v>3534</v>
      </c>
      <c r="Q37" s="156"/>
      <c r="R37" s="156"/>
      <c r="S37" s="169"/>
      <c r="T37" s="155"/>
      <c r="U37" s="157"/>
      <c r="V37" s="166" t="s">
        <v>3524</v>
      </c>
      <c r="W37" s="160"/>
      <c r="X37" s="160"/>
      <c r="Y37" s="160"/>
      <c r="Z37" s="160">
        <v>5.0</v>
      </c>
      <c r="AA37" s="160">
        <v>20.0</v>
      </c>
      <c r="AB37" s="160">
        <f t="shared" si="23"/>
        <v>15</v>
      </c>
      <c r="AC37" s="160"/>
      <c r="AD37" s="160"/>
      <c r="AE37" s="160"/>
      <c r="AF37" s="160">
        <v>78.0</v>
      </c>
      <c r="AG37" s="160">
        <v>92.0</v>
      </c>
      <c r="AH37" s="160">
        <v>14.0</v>
      </c>
      <c r="AI37" s="168"/>
      <c r="AJ37" s="168"/>
      <c r="AK37" s="168"/>
      <c r="AL37" s="168"/>
      <c r="AM37" s="168"/>
      <c r="AN37" s="168"/>
      <c r="AO37" s="160"/>
      <c r="AP37" s="160"/>
      <c r="AQ37" s="160"/>
      <c r="AR37" s="160">
        <v>89.0</v>
      </c>
      <c r="AS37" s="160">
        <v>91.0</v>
      </c>
      <c r="AT37" s="160">
        <v>2.0</v>
      </c>
      <c r="AU37" s="160"/>
      <c r="AV37" s="160"/>
      <c r="AW37" s="160"/>
      <c r="AX37" s="160">
        <v>75.0</v>
      </c>
      <c r="AY37" s="160">
        <v>88.0</v>
      </c>
      <c r="AZ37" s="160">
        <v>13.0</v>
      </c>
      <c r="BA37" s="160"/>
      <c r="BB37" s="160"/>
      <c r="BC37" s="160">
        <v>82.0</v>
      </c>
      <c r="BD37" s="160">
        <v>89.0</v>
      </c>
      <c r="BE37" s="160">
        <v>7.0</v>
      </c>
      <c r="BF37" s="168"/>
      <c r="BG37" s="168"/>
      <c r="BH37" s="168"/>
      <c r="BI37" s="168"/>
      <c r="BJ37" s="168"/>
      <c r="BK37" s="168"/>
      <c r="BL37" s="175"/>
      <c r="BM37" s="175"/>
      <c r="BN37" s="168"/>
      <c r="BO37" s="168">
        <v>96.0</v>
      </c>
      <c r="BP37" s="168">
        <v>100.0</v>
      </c>
      <c r="BQ37" s="168">
        <f t="shared" si="27"/>
        <v>4</v>
      </c>
      <c r="BR37" s="161">
        <v>0.93</v>
      </c>
      <c r="BS37" s="162">
        <v>5.2</v>
      </c>
      <c r="BT37" s="162">
        <v>0.52</v>
      </c>
      <c r="BU37" s="162"/>
      <c r="BV37" s="172"/>
      <c r="BW37" s="163"/>
      <c r="BX37" s="163">
        <v>0.086</v>
      </c>
      <c r="BY37" s="163">
        <v>0.14725</v>
      </c>
      <c r="BZ37" s="164">
        <v>0.71</v>
      </c>
      <c r="CA37" s="163"/>
      <c r="CB37" s="163"/>
      <c r="CC37" s="165"/>
      <c r="CD37" s="165"/>
      <c r="CE37" s="165"/>
      <c r="CF37" s="165" t="s">
        <v>1</v>
      </c>
    </row>
    <row r="38" ht="12.75" customHeight="1">
      <c r="A38" s="154">
        <v>2021.0</v>
      </c>
      <c r="B38" s="155" t="s">
        <v>3422</v>
      </c>
      <c r="C38" s="155" t="s">
        <v>3535</v>
      </c>
      <c r="D38" s="155"/>
      <c r="E38" s="155" t="s">
        <v>3536</v>
      </c>
      <c r="F38" s="155" t="s">
        <v>3536</v>
      </c>
      <c r="G38" s="155" t="s">
        <v>3537</v>
      </c>
      <c r="H38" s="154" t="s">
        <v>3538</v>
      </c>
      <c r="I38" s="156" t="s">
        <v>3440</v>
      </c>
      <c r="J38" s="154"/>
      <c r="K38" s="154" t="s">
        <v>405</v>
      </c>
      <c r="L38" s="154" t="s">
        <v>3395</v>
      </c>
      <c r="M38" s="157" t="s">
        <v>3396</v>
      </c>
      <c r="N38" s="154" t="s">
        <v>255</v>
      </c>
      <c r="O38" s="154"/>
      <c r="P38" s="156" t="s">
        <v>3441</v>
      </c>
      <c r="Q38" s="156"/>
      <c r="R38" s="156"/>
      <c r="S38" s="169"/>
      <c r="T38" s="155"/>
      <c r="U38" s="157"/>
      <c r="V38" s="166" t="s">
        <v>3539</v>
      </c>
      <c r="W38" s="160"/>
      <c r="X38" s="160"/>
      <c r="Y38" s="160"/>
      <c r="Z38" s="160">
        <v>9.0</v>
      </c>
      <c r="AA38" s="160">
        <v>14.0</v>
      </c>
      <c r="AB38" s="160">
        <f t="shared" si="23"/>
        <v>5</v>
      </c>
      <c r="AC38" s="160"/>
      <c r="AD38" s="160"/>
      <c r="AE38" s="160"/>
      <c r="AF38" s="160">
        <v>79.0</v>
      </c>
      <c r="AG38" s="160">
        <v>89.0</v>
      </c>
      <c r="AH38" s="160">
        <v>10.0</v>
      </c>
      <c r="AI38" s="168"/>
      <c r="AJ38" s="168"/>
      <c r="AK38" s="168"/>
      <c r="AL38" s="168"/>
      <c r="AM38" s="168"/>
      <c r="AN38" s="168"/>
      <c r="AO38" s="160"/>
      <c r="AP38" s="160"/>
      <c r="AQ38" s="160"/>
      <c r="AR38" s="160">
        <v>68.0</v>
      </c>
      <c r="AS38" s="160">
        <v>71.0</v>
      </c>
      <c r="AT38" s="160">
        <v>3.0</v>
      </c>
      <c r="AU38" s="160"/>
      <c r="AV38" s="160"/>
      <c r="AW38" s="160"/>
      <c r="AX38" s="160">
        <v>85.0</v>
      </c>
      <c r="AY38" s="160">
        <v>90.0</v>
      </c>
      <c r="AZ38" s="160">
        <v>5.0</v>
      </c>
      <c r="BA38" s="160"/>
      <c r="BB38" s="160"/>
      <c r="BC38" s="160">
        <v>83.0</v>
      </c>
      <c r="BD38" s="160">
        <v>89.0</v>
      </c>
      <c r="BE38" s="160">
        <v>6.0</v>
      </c>
      <c r="BF38" s="168"/>
      <c r="BG38" s="168"/>
      <c r="BH38" s="168"/>
      <c r="BI38" s="168"/>
      <c r="BJ38" s="168"/>
      <c r="BK38" s="168"/>
      <c r="BL38" s="175"/>
      <c r="BM38" s="175"/>
      <c r="BN38" s="168"/>
      <c r="BO38" s="168">
        <v>93.0</v>
      </c>
      <c r="BP38" s="168">
        <v>95.0</v>
      </c>
      <c r="BQ38" s="168">
        <f t="shared" si="27"/>
        <v>2</v>
      </c>
      <c r="BR38" s="161">
        <v>0.94</v>
      </c>
      <c r="BS38" s="162">
        <v>4.24</v>
      </c>
      <c r="BT38" s="162">
        <v>0.55</v>
      </c>
      <c r="BU38" s="162"/>
      <c r="BV38" s="172"/>
      <c r="BW38" s="163"/>
      <c r="BX38" s="163">
        <v>0.349464</v>
      </c>
      <c r="BY38" s="163">
        <v>0.445137</v>
      </c>
      <c r="BZ38" s="164">
        <v>0.27</v>
      </c>
      <c r="CA38" s="163"/>
      <c r="CB38" s="163"/>
      <c r="CC38" s="165"/>
      <c r="CD38" s="165"/>
      <c r="CE38" s="165"/>
      <c r="CF38" s="165"/>
    </row>
    <row r="39" ht="12.75" customHeight="1">
      <c r="A39" s="154">
        <v>2021.0</v>
      </c>
      <c r="B39" s="155" t="s">
        <v>3540</v>
      </c>
      <c r="C39" s="155" t="s">
        <v>3541</v>
      </c>
      <c r="D39" s="155"/>
      <c r="E39" s="155" t="s">
        <v>3457</v>
      </c>
      <c r="F39" s="155" t="s">
        <v>3457</v>
      </c>
      <c r="G39" s="158" t="s">
        <v>3542</v>
      </c>
      <c r="H39" s="154" t="s">
        <v>3543</v>
      </c>
      <c r="I39" s="156" t="s">
        <v>3402</v>
      </c>
      <c r="J39" s="154"/>
      <c r="K39" s="154"/>
      <c r="L39" s="154" t="s">
        <v>3395</v>
      </c>
      <c r="M39" s="157" t="s">
        <v>3396</v>
      </c>
      <c r="N39" s="157" t="s">
        <v>255</v>
      </c>
      <c r="O39" s="154"/>
      <c r="P39" s="156" t="s">
        <v>3491</v>
      </c>
      <c r="Q39" s="156"/>
      <c r="R39" s="170" t="s">
        <v>3544</v>
      </c>
      <c r="S39" s="169"/>
      <c r="T39" s="171" t="s">
        <v>3545</v>
      </c>
      <c r="U39" s="157"/>
      <c r="V39" s="166" t="s">
        <v>3524</v>
      </c>
      <c r="W39" s="160"/>
      <c r="X39" s="160"/>
      <c r="Y39" s="160"/>
      <c r="Z39" s="160">
        <v>11.0</v>
      </c>
      <c r="AA39" s="160">
        <v>21.0</v>
      </c>
      <c r="AB39" s="160">
        <f t="shared" si="23"/>
        <v>10</v>
      </c>
      <c r="AC39" s="160"/>
      <c r="AD39" s="160"/>
      <c r="AE39" s="160"/>
      <c r="AF39" s="160">
        <v>41.0</v>
      </c>
      <c r="AG39" s="160">
        <v>51.0</v>
      </c>
      <c r="AH39" s="160">
        <v>10.0</v>
      </c>
      <c r="AI39" s="168"/>
      <c r="AJ39" s="168"/>
      <c r="AK39" s="168"/>
      <c r="AL39" s="168"/>
      <c r="AM39" s="168"/>
      <c r="AN39" s="168"/>
      <c r="AO39" s="160"/>
      <c r="AP39" s="160"/>
      <c r="AQ39" s="160"/>
      <c r="AR39" s="160">
        <v>52.0</v>
      </c>
      <c r="AS39" s="160">
        <v>53.0</v>
      </c>
      <c r="AT39" s="160">
        <v>1.0</v>
      </c>
      <c r="AU39" s="160"/>
      <c r="AV39" s="160"/>
      <c r="AW39" s="160"/>
      <c r="AX39" s="160">
        <v>65.0</v>
      </c>
      <c r="AY39" s="160">
        <v>83.0</v>
      </c>
      <c r="AZ39" s="160">
        <v>18.0</v>
      </c>
      <c r="BA39" s="160"/>
      <c r="BB39" s="160"/>
      <c r="BC39" s="160">
        <v>62.0</v>
      </c>
      <c r="BD39" s="160">
        <v>78.0</v>
      </c>
      <c r="BE39" s="160">
        <v>16.0</v>
      </c>
      <c r="BF39" s="168"/>
      <c r="BG39" s="168"/>
      <c r="BH39" s="168"/>
      <c r="BI39" s="168"/>
      <c r="BJ39" s="168"/>
      <c r="BK39" s="168"/>
      <c r="BL39" s="175"/>
      <c r="BM39" s="175"/>
      <c r="BN39" s="168"/>
      <c r="BO39" s="168">
        <v>82.0</v>
      </c>
      <c r="BP39" s="168">
        <v>85.0</v>
      </c>
      <c r="BQ39" s="168">
        <f t="shared" si="27"/>
        <v>3</v>
      </c>
      <c r="BR39" s="161">
        <v>0.98</v>
      </c>
      <c r="BS39" s="162">
        <v>4.33</v>
      </c>
      <c r="BT39" s="162">
        <v>0.41</v>
      </c>
      <c r="BU39" s="162"/>
      <c r="BV39" s="172"/>
      <c r="BW39" s="163"/>
      <c r="BX39" s="163">
        <v>5.258234</v>
      </c>
      <c r="BY39" s="163">
        <v>5.875972</v>
      </c>
      <c r="BZ39" s="164">
        <v>0.12</v>
      </c>
      <c r="CA39" s="163"/>
      <c r="CB39" s="163"/>
      <c r="CC39" s="165"/>
      <c r="CD39" s="165"/>
      <c r="CE39" s="165"/>
      <c r="CF39" s="165"/>
    </row>
    <row r="40" ht="12.75" customHeight="1">
      <c r="A40" s="154">
        <v>2021.0</v>
      </c>
      <c r="B40" s="155" t="s">
        <v>3540</v>
      </c>
      <c r="C40" s="155" t="s">
        <v>3541</v>
      </c>
      <c r="D40" s="155"/>
      <c r="E40" s="155" t="s">
        <v>3457</v>
      </c>
      <c r="F40" s="155" t="s">
        <v>3457</v>
      </c>
      <c r="G40" s="158" t="s">
        <v>3542</v>
      </c>
      <c r="H40" s="154" t="s">
        <v>3543</v>
      </c>
      <c r="I40" s="156" t="s">
        <v>3440</v>
      </c>
      <c r="J40" s="154"/>
      <c r="K40" s="154"/>
      <c r="L40" s="154" t="s">
        <v>3395</v>
      </c>
      <c r="M40" s="157" t="s">
        <v>3396</v>
      </c>
      <c r="N40" s="157" t="s">
        <v>255</v>
      </c>
      <c r="O40" s="154"/>
      <c r="P40" s="156" t="s">
        <v>3546</v>
      </c>
      <c r="Q40" s="156"/>
      <c r="R40" s="170" t="s">
        <v>3544</v>
      </c>
      <c r="S40" s="169"/>
      <c r="T40" s="171" t="s">
        <v>3547</v>
      </c>
      <c r="U40" s="157"/>
      <c r="V40" s="166" t="s">
        <v>3524</v>
      </c>
      <c r="W40" s="160"/>
      <c r="X40" s="160"/>
      <c r="Y40" s="160"/>
      <c r="Z40" s="160">
        <v>3.0</v>
      </c>
      <c r="AA40" s="160">
        <v>17.0</v>
      </c>
      <c r="AB40" s="160">
        <f t="shared" si="23"/>
        <v>14</v>
      </c>
      <c r="AC40" s="160"/>
      <c r="AD40" s="160"/>
      <c r="AE40" s="160"/>
      <c r="AF40" s="160">
        <v>23.0</v>
      </c>
      <c r="AG40" s="160">
        <v>41.0</v>
      </c>
      <c r="AH40" s="160">
        <f>AG40-AF40</f>
        <v>18</v>
      </c>
      <c r="AI40" s="168"/>
      <c r="AJ40" s="168"/>
      <c r="AK40" s="168"/>
      <c r="AL40" s="168"/>
      <c r="AM40" s="168"/>
      <c r="AN40" s="168"/>
      <c r="AO40" s="160"/>
      <c r="AP40" s="160"/>
      <c r="AQ40" s="160"/>
      <c r="AR40" s="160">
        <v>32.0</v>
      </c>
      <c r="AS40" s="160">
        <v>62.0</v>
      </c>
      <c r="AT40" s="160">
        <f>AS40-AR40</f>
        <v>30</v>
      </c>
      <c r="AU40" s="160"/>
      <c r="AV40" s="160"/>
      <c r="AW40" s="160"/>
      <c r="AX40" s="160">
        <v>41.0</v>
      </c>
      <c r="AY40" s="160">
        <v>72.0</v>
      </c>
      <c r="AZ40" s="160">
        <v>31.0</v>
      </c>
      <c r="BA40" s="160"/>
      <c r="BB40" s="160"/>
      <c r="BC40" s="160">
        <v>38.0</v>
      </c>
      <c r="BD40" s="160">
        <v>69.0</v>
      </c>
      <c r="BE40" s="160">
        <v>31.0</v>
      </c>
      <c r="BF40" s="168"/>
      <c r="BG40" s="168"/>
      <c r="BH40" s="168"/>
      <c r="BI40" s="168"/>
      <c r="BJ40" s="168"/>
      <c r="BK40" s="168"/>
      <c r="BL40" s="175"/>
      <c r="BM40" s="175"/>
      <c r="BN40" s="168"/>
      <c r="BO40" s="168">
        <v>67.0</v>
      </c>
      <c r="BP40" s="168">
        <v>80.0</v>
      </c>
      <c r="BQ40" s="168">
        <f t="shared" si="27"/>
        <v>13</v>
      </c>
      <c r="BR40" s="161">
        <v>0.96</v>
      </c>
      <c r="BS40" s="162">
        <v>4.9</v>
      </c>
      <c r="BT40" s="162">
        <v>0.37</v>
      </c>
      <c r="BU40" s="162"/>
      <c r="BV40" s="172"/>
      <c r="BW40" s="163"/>
      <c r="BX40" s="163">
        <v>0.498421</v>
      </c>
      <c r="BY40" s="163">
        <v>0.60191</v>
      </c>
      <c r="BZ40" s="164">
        <v>0.21</v>
      </c>
      <c r="CA40" s="163"/>
      <c r="CB40" s="163"/>
      <c r="CC40" s="165"/>
      <c r="CD40" s="165"/>
      <c r="CE40" s="165"/>
      <c r="CF40" s="165" t="s">
        <v>1</v>
      </c>
    </row>
    <row r="41" ht="12.75" customHeight="1">
      <c r="A41" s="154">
        <v>2021.0</v>
      </c>
      <c r="B41" s="155" t="s">
        <v>3430</v>
      </c>
      <c r="C41" s="155" t="s">
        <v>3548</v>
      </c>
      <c r="D41" s="155"/>
      <c r="E41" s="155" t="s">
        <v>3549</v>
      </c>
      <c r="F41" s="155" t="s">
        <v>3549</v>
      </c>
      <c r="G41" s="171" t="s">
        <v>3550</v>
      </c>
      <c r="H41" s="154" t="s">
        <v>3551</v>
      </c>
      <c r="I41" s="156" t="s">
        <v>3394</v>
      </c>
      <c r="J41" s="154"/>
      <c r="K41" s="154"/>
      <c r="L41" s="154" t="s">
        <v>3395</v>
      </c>
      <c r="M41" s="157" t="s">
        <v>3396</v>
      </c>
      <c r="N41" s="154" t="s">
        <v>255</v>
      </c>
      <c r="O41" s="154"/>
      <c r="P41" s="156" t="s">
        <v>3453</v>
      </c>
      <c r="Q41" s="156"/>
      <c r="R41" s="156"/>
      <c r="S41" s="169"/>
      <c r="T41" s="155"/>
      <c r="U41" s="157"/>
      <c r="V41" s="166" t="s">
        <v>3539</v>
      </c>
      <c r="W41" s="160"/>
      <c r="X41" s="160"/>
      <c r="Y41" s="160"/>
      <c r="Z41" s="160">
        <v>14.0</v>
      </c>
      <c r="AA41" s="160">
        <v>35.0</v>
      </c>
      <c r="AB41" s="160">
        <f t="shared" si="23"/>
        <v>21</v>
      </c>
      <c r="AC41" s="160"/>
      <c r="AD41" s="160"/>
      <c r="AE41" s="160"/>
      <c r="AF41" s="160">
        <v>90.0</v>
      </c>
      <c r="AG41" s="160">
        <v>97.0</v>
      </c>
      <c r="AH41" s="160">
        <v>7.0</v>
      </c>
      <c r="AI41" s="168"/>
      <c r="AJ41" s="168"/>
      <c r="AK41" s="168"/>
      <c r="AL41" s="168"/>
      <c r="AM41" s="168"/>
      <c r="AN41" s="168"/>
      <c r="AO41" s="160"/>
      <c r="AP41" s="160"/>
      <c r="AQ41" s="160"/>
      <c r="AR41" s="160">
        <v>80.0</v>
      </c>
      <c r="AS41" s="160">
        <v>90.0</v>
      </c>
      <c r="AT41" s="160">
        <v>10.0</v>
      </c>
      <c r="AU41" s="160"/>
      <c r="AV41" s="160"/>
      <c r="AW41" s="160"/>
      <c r="AX41" s="160">
        <v>88.0</v>
      </c>
      <c r="AY41" s="160">
        <v>97.0</v>
      </c>
      <c r="AZ41" s="160">
        <v>9.0</v>
      </c>
      <c r="BA41" s="160"/>
      <c r="BB41" s="160"/>
      <c r="BC41" s="160">
        <v>90.0</v>
      </c>
      <c r="BD41" s="160">
        <v>96.0</v>
      </c>
      <c r="BE41" s="160">
        <v>6.0</v>
      </c>
      <c r="BF41" s="168"/>
      <c r="BG41" s="168"/>
      <c r="BH41" s="168"/>
      <c r="BI41" s="168"/>
      <c r="BJ41" s="168"/>
      <c r="BK41" s="168"/>
      <c r="BL41" s="175"/>
      <c r="BM41" s="175"/>
      <c r="BN41" s="168"/>
      <c r="BO41" s="168">
        <v>96.0</v>
      </c>
      <c r="BP41" s="168">
        <v>99.0</v>
      </c>
      <c r="BQ41" s="168">
        <f t="shared" si="27"/>
        <v>3</v>
      </c>
      <c r="BR41" s="161">
        <v>0.96</v>
      </c>
      <c r="BS41" s="162">
        <v>4.9</v>
      </c>
      <c r="BT41" s="162">
        <v>0.3</v>
      </c>
      <c r="BU41" s="162"/>
      <c r="BV41" s="172"/>
      <c r="BW41" s="163"/>
      <c r="BX41" s="163">
        <v>2.611012</v>
      </c>
      <c r="BY41" s="163">
        <v>2.763571</v>
      </c>
      <c r="BZ41" s="164">
        <v>0.06</v>
      </c>
      <c r="CA41" s="163"/>
      <c r="CB41" s="163"/>
      <c r="CC41" s="165"/>
      <c r="CD41" s="165"/>
      <c r="CE41" s="165"/>
      <c r="CF41" s="165" t="s">
        <v>1</v>
      </c>
    </row>
    <row r="42" ht="12.75" customHeight="1">
      <c r="A42" s="154">
        <v>2021.0</v>
      </c>
      <c r="B42" s="155" t="s">
        <v>3389</v>
      </c>
      <c r="C42" s="155" t="s">
        <v>3552</v>
      </c>
      <c r="D42" s="155"/>
      <c r="E42" s="155" t="s">
        <v>3553</v>
      </c>
      <c r="F42" s="155" t="s">
        <v>3554</v>
      </c>
      <c r="G42" s="155" t="s">
        <v>3555</v>
      </c>
      <c r="H42" s="154" t="s">
        <v>3556</v>
      </c>
      <c r="I42" s="156" t="s">
        <v>3440</v>
      </c>
      <c r="J42" s="154"/>
      <c r="K42" s="154"/>
      <c r="L42" s="154" t="s">
        <v>3395</v>
      </c>
      <c r="M42" s="157" t="s">
        <v>3396</v>
      </c>
      <c r="N42" s="154" t="s">
        <v>255</v>
      </c>
      <c r="O42" s="154"/>
      <c r="P42" s="156" t="s">
        <v>3546</v>
      </c>
      <c r="Q42" s="156"/>
      <c r="R42" s="156"/>
      <c r="S42" s="169"/>
      <c r="T42" s="155"/>
      <c r="U42" s="157"/>
      <c r="V42" s="166" t="s">
        <v>3557</v>
      </c>
      <c r="W42" s="160"/>
      <c r="X42" s="160"/>
      <c r="Y42" s="160"/>
      <c r="Z42" s="160">
        <v>3.0</v>
      </c>
      <c r="AA42" s="160">
        <v>5.0</v>
      </c>
      <c r="AB42" s="160">
        <f t="shared" si="23"/>
        <v>2</v>
      </c>
      <c r="AC42" s="160"/>
      <c r="AD42" s="160"/>
      <c r="AE42" s="160"/>
      <c r="AF42" s="160">
        <v>10.0</v>
      </c>
      <c r="AG42" s="160">
        <v>13.0</v>
      </c>
      <c r="AH42" s="160">
        <v>3.0</v>
      </c>
      <c r="AI42" s="168"/>
      <c r="AJ42" s="168"/>
      <c r="AK42" s="168"/>
      <c r="AL42" s="168"/>
      <c r="AM42" s="168"/>
      <c r="AN42" s="168"/>
      <c r="AO42" s="160"/>
      <c r="AP42" s="160"/>
      <c r="AQ42" s="160"/>
      <c r="AR42" s="160">
        <v>36.0</v>
      </c>
      <c r="AS42" s="160">
        <v>45.0</v>
      </c>
      <c r="AT42" s="160">
        <v>9.0</v>
      </c>
      <c r="AU42" s="160"/>
      <c r="AV42" s="160"/>
      <c r="AW42" s="160"/>
      <c r="AX42" s="160">
        <v>53.0</v>
      </c>
      <c r="AY42" s="160">
        <v>61.0</v>
      </c>
      <c r="AZ42" s="160">
        <v>8.0</v>
      </c>
      <c r="BA42" s="160"/>
      <c r="BB42" s="160"/>
      <c r="BC42" s="160">
        <v>54.0</v>
      </c>
      <c r="BD42" s="160">
        <v>58.0</v>
      </c>
      <c r="BE42" s="160">
        <v>4.0</v>
      </c>
      <c r="BF42" s="168"/>
      <c r="BG42" s="168"/>
      <c r="BH42" s="168"/>
      <c r="BI42" s="168"/>
      <c r="BJ42" s="168"/>
      <c r="BK42" s="168"/>
      <c r="BL42" s="168"/>
      <c r="BM42" s="168"/>
      <c r="BN42" s="168"/>
      <c r="BO42" s="168">
        <v>64.0</v>
      </c>
      <c r="BP42" s="168">
        <v>77.0</v>
      </c>
      <c r="BQ42" s="168">
        <f t="shared" si="27"/>
        <v>13</v>
      </c>
      <c r="BR42" s="161">
        <v>0.95</v>
      </c>
      <c r="BS42" s="162">
        <v>4.46</v>
      </c>
      <c r="BT42" s="162">
        <v>0.44</v>
      </c>
      <c r="BU42" s="162"/>
      <c r="BV42" s="172"/>
      <c r="BW42" s="163"/>
      <c r="BX42" s="163">
        <v>0.32</v>
      </c>
      <c r="BY42" s="163">
        <v>0.33</v>
      </c>
      <c r="BZ42" s="164">
        <v>0.03</v>
      </c>
      <c r="CA42" s="163"/>
      <c r="CB42" s="163"/>
      <c r="CC42" s="165"/>
      <c r="CD42" s="165"/>
      <c r="CE42" s="165"/>
      <c r="CF42" s="165"/>
    </row>
    <row r="43" ht="12.75" customHeight="1">
      <c r="A43" s="154">
        <v>2022.0</v>
      </c>
      <c r="B43" s="155" t="s">
        <v>3389</v>
      </c>
      <c r="C43" s="155" t="s">
        <v>3558</v>
      </c>
      <c r="D43" s="155"/>
      <c r="E43" s="155" t="s">
        <v>3559</v>
      </c>
      <c r="F43" s="155" t="s">
        <v>3560</v>
      </c>
      <c r="G43" s="155" t="s">
        <v>3561</v>
      </c>
      <c r="H43" s="157" t="s">
        <v>3562</v>
      </c>
      <c r="I43" s="169" t="s">
        <v>3440</v>
      </c>
      <c r="J43" s="157"/>
      <c r="K43" s="157"/>
      <c r="L43" s="154" t="s">
        <v>3395</v>
      </c>
      <c r="M43" s="157" t="s">
        <v>3396</v>
      </c>
      <c r="N43" s="157" t="s">
        <v>255</v>
      </c>
      <c r="O43" s="154">
        <v>267.0</v>
      </c>
      <c r="P43" s="154" t="s">
        <v>3563</v>
      </c>
      <c r="Q43" s="169"/>
      <c r="R43" s="178" t="s">
        <v>3564</v>
      </c>
      <c r="S43" s="179" t="s">
        <v>177</v>
      </c>
      <c r="T43" s="171" t="s">
        <v>3565</v>
      </c>
      <c r="U43" s="154" t="s">
        <v>174</v>
      </c>
      <c r="V43" s="166" t="s">
        <v>3566</v>
      </c>
      <c r="W43" s="168"/>
      <c r="X43" s="168"/>
      <c r="Y43" s="168"/>
      <c r="Z43" s="168">
        <v>54.0</v>
      </c>
      <c r="AA43" s="168">
        <v>85.0</v>
      </c>
      <c r="AB43" s="168">
        <f t="shared" si="23"/>
        <v>31</v>
      </c>
      <c r="AC43" s="168"/>
      <c r="AD43" s="168"/>
      <c r="AE43" s="168"/>
      <c r="AF43" s="168">
        <v>57.0</v>
      </c>
      <c r="AG43" s="168">
        <v>92.0</v>
      </c>
      <c r="AH43" s="168">
        <f t="shared" ref="AH43:AH50" si="28">AG43-AF43</f>
        <v>35</v>
      </c>
      <c r="AI43" s="168"/>
      <c r="AJ43" s="168"/>
      <c r="AK43" s="168"/>
      <c r="AL43" s="168">
        <v>71.0</v>
      </c>
      <c r="AM43" s="168">
        <v>92.0</v>
      </c>
      <c r="AN43" s="168">
        <f>AM43-AL43</f>
        <v>21</v>
      </c>
      <c r="AO43" s="168"/>
      <c r="AP43" s="168"/>
      <c r="AQ43" s="168"/>
      <c r="AR43" s="168">
        <v>70.0</v>
      </c>
      <c r="AS43" s="168">
        <v>90.0</v>
      </c>
      <c r="AT43" s="168">
        <f t="shared" ref="AT43:AT50" si="29">AS43-AR43</f>
        <v>20</v>
      </c>
      <c r="AU43" s="168"/>
      <c r="AV43" s="168"/>
      <c r="AW43" s="168"/>
      <c r="AX43" s="168">
        <v>78.0</v>
      </c>
      <c r="AY43" s="168">
        <v>94.0</v>
      </c>
      <c r="AZ43" s="168">
        <f t="shared" ref="AZ43:AZ50" si="30">AY43-AX43</f>
        <v>16</v>
      </c>
      <c r="BA43" s="168"/>
      <c r="BB43" s="168"/>
      <c r="BC43" s="168"/>
      <c r="BD43" s="168"/>
      <c r="BE43" s="168"/>
      <c r="BF43" s="168"/>
      <c r="BG43" s="168"/>
      <c r="BH43" s="168"/>
      <c r="BI43" s="168">
        <v>78.0</v>
      </c>
      <c r="BJ43" s="168">
        <v>88.0</v>
      </c>
      <c r="BK43" s="168">
        <f>BJ43-BI43</f>
        <v>10</v>
      </c>
      <c r="BL43" s="168"/>
      <c r="BM43" s="168"/>
      <c r="BN43" s="168"/>
      <c r="BO43" s="168">
        <v>83.0</v>
      </c>
      <c r="BP43" s="168">
        <v>97.0</v>
      </c>
      <c r="BQ43" s="168">
        <f t="shared" si="27"/>
        <v>14</v>
      </c>
      <c r="BR43" s="180">
        <v>0.97</v>
      </c>
      <c r="BS43" s="176">
        <v>4.78</v>
      </c>
      <c r="BT43" s="176">
        <v>0.47</v>
      </c>
      <c r="BU43" s="176" t="s">
        <v>3528</v>
      </c>
      <c r="BV43" s="176" t="s">
        <v>3528</v>
      </c>
      <c r="BW43" s="181">
        <v>121.0</v>
      </c>
      <c r="BX43" s="163">
        <v>0.4</v>
      </c>
      <c r="BY43" s="163">
        <v>0.4</v>
      </c>
      <c r="BZ43" s="164">
        <v>0.0</v>
      </c>
      <c r="CA43" s="163">
        <v>14.9</v>
      </c>
      <c r="CB43" s="163">
        <v>8.1</v>
      </c>
      <c r="CC43" s="165"/>
      <c r="CD43" s="165"/>
      <c r="CE43" s="165"/>
      <c r="CF43" s="165"/>
    </row>
    <row r="44" ht="12.75" customHeight="1">
      <c r="A44" s="154">
        <v>2021.0</v>
      </c>
      <c r="B44" s="155" t="s">
        <v>3389</v>
      </c>
      <c r="C44" s="155" t="s">
        <v>3567</v>
      </c>
      <c r="D44" s="155"/>
      <c r="E44" s="155" t="s">
        <v>3568</v>
      </c>
      <c r="F44" s="155" t="s">
        <v>3569</v>
      </c>
      <c r="G44" s="155" t="s">
        <v>3570</v>
      </c>
      <c r="H44" s="157" t="s">
        <v>3571</v>
      </c>
      <c r="I44" s="169" t="s">
        <v>3440</v>
      </c>
      <c r="J44" s="157"/>
      <c r="K44" s="157"/>
      <c r="L44" s="154" t="s">
        <v>3395</v>
      </c>
      <c r="M44" s="157" t="s">
        <v>3396</v>
      </c>
      <c r="N44" s="169" t="s">
        <v>3572</v>
      </c>
      <c r="O44" s="157"/>
      <c r="P44" s="169"/>
      <c r="Q44" s="169"/>
      <c r="R44" s="169"/>
      <c r="S44" s="169"/>
      <c r="T44" s="155"/>
      <c r="U44" s="157"/>
      <c r="V44" s="166"/>
      <c r="W44" s="168"/>
      <c r="X44" s="168"/>
      <c r="Y44" s="168"/>
      <c r="Z44" s="168">
        <v>13.0</v>
      </c>
      <c r="AA44" s="168">
        <v>35.0</v>
      </c>
      <c r="AB44" s="168">
        <f t="shared" si="23"/>
        <v>22</v>
      </c>
      <c r="AC44" s="168"/>
      <c r="AD44" s="168"/>
      <c r="AE44" s="168"/>
      <c r="AF44" s="168">
        <v>24.0</v>
      </c>
      <c r="AG44" s="168">
        <v>47.0</v>
      </c>
      <c r="AH44" s="168">
        <f t="shared" si="28"/>
        <v>23</v>
      </c>
      <c r="AI44" s="168"/>
      <c r="AJ44" s="168"/>
      <c r="AK44" s="168"/>
      <c r="AL44" s="168"/>
      <c r="AM44" s="168"/>
      <c r="AN44" s="168"/>
      <c r="AO44" s="168"/>
      <c r="AP44" s="168"/>
      <c r="AQ44" s="168"/>
      <c r="AR44" s="168">
        <v>17.0</v>
      </c>
      <c r="AS44" s="168">
        <v>32.0</v>
      </c>
      <c r="AT44" s="168">
        <f t="shared" si="29"/>
        <v>15</v>
      </c>
      <c r="AU44" s="168"/>
      <c r="AV44" s="168"/>
      <c r="AW44" s="168"/>
      <c r="AX44" s="168">
        <v>75.0</v>
      </c>
      <c r="AY44" s="168">
        <v>81.0</v>
      </c>
      <c r="AZ44" s="168">
        <f t="shared" si="30"/>
        <v>6</v>
      </c>
      <c r="BA44" s="168"/>
      <c r="BB44" s="168"/>
      <c r="BC44" s="168"/>
      <c r="BD44" s="168"/>
      <c r="BE44" s="168"/>
      <c r="BF44" s="168"/>
      <c r="BG44" s="168"/>
      <c r="BH44" s="168"/>
      <c r="BI44" s="168"/>
      <c r="BJ44" s="168"/>
      <c r="BK44" s="168"/>
      <c r="BL44" s="168"/>
      <c r="BM44" s="168"/>
      <c r="BN44" s="168"/>
      <c r="BO44" s="168">
        <v>81.0</v>
      </c>
      <c r="BP44" s="168">
        <v>87.0</v>
      </c>
      <c r="BQ44" s="168">
        <f t="shared" si="27"/>
        <v>6</v>
      </c>
      <c r="BR44" s="180">
        <v>0.96</v>
      </c>
      <c r="BS44" s="176">
        <v>4.95</v>
      </c>
      <c r="BT44" s="176">
        <v>0.53</v>
      </c>
      <c r="BU44" s="176"/>
      <c r="BV44" s="176"/>
      <c r="BW44" s="182"/>
      <c r="BX44" s="182"/>
      <c r="BY44" s="182"/>
      <c r="BZ44" s="182"/>
      <c r="CA44" s="182"/>
      <c r="CB44" s="182"/>
      <c r="CC44" s="165"/>
      <c r="CD44" s="165"/>
      <c r="CE44" s="165"/>
      <c r="CF44" s="165" t="s">
        <v>1</v>
      </c>
    </row>
    <row r="45" ht="12.75" customHeight="1">
      <c r="A45" s="154">
        <v>2021.0</v>
      </c>
      <c r="B45" s="155" t="s">
        <v>3389</v>
      </c>
      <c r="C45" s="155" t="s">
        <v>3573</v>
      </c>
      <c r="D45" s="155"/>
      <c r="E45" s="155" t="s">
        <v>3457</v>
      </c>
      <c r="F45" s="155" t="s">
        <v>3457</v>
      </c>
      <c r="G45" s="155" t="s">
        <v>3574</v>
      </c>
      <c r="H45" s="157" t="s">
        <v>3575</v>
      </c>
      <c r="I45" s="169" t="s">
        <v>3464</v>
      </c>
      <c r="J45" s="157"/>
      <c r="K45" s="157"/>
      <c r="L45" s="154" t="s">
        <v>3395</v>
      </c>
      <c r="M45" s="157" t="s">
        <v>3396</v>
      </c>
      <c r="N45" s="169" t="s">
        <v>3572</v>
      </c>
      <c r="O45" s="157"/>
      <c r="P45" s="169"/>
      <c r="Q45" s="169"/>
      <c r="R45" s="178" t="s">
        <v>3576</v>
      </c>
      <c r="S45" s="169"/>
      <c r="T45" s="171" t="s">
        <v>3577</v>
      </c>
      <c r="U45" s="157"/>
      <c r="V45" s="166" t="s">
        <v>3524</v>
      </c>
      <c r="W45" s="168"/>
      <c r="X45" s="168">
        <v>73.0</v>
      </c>
      <c r="Y45" s="168"/>
      <c r="Z45" s="168">
        <v>74.0</v>
      </c>
      <c r="AA45" s="168">
        <v>88.0</v>
      </c>
      <c r="AB45" s="168">
        <f t="shared" si="23"/>
        <v>14</v>
      </c>
      <c r="AC45" s="168"/>
      <c r="AD45" s="168">
        <v>89.0</v>
      </c>
      <c r="AE45" s="168"/>
      <c r="AF45" s="168">
        <v>80.0</v>
      </c>
      <c r="AG45" s="168">
        <v>97.0</v>
      </c>
      <c r="AH45" s="168">
        <f t="shared" si="28"/>
        <v>17</v>
      </c>
      <c r="AI45" s="168"/>
      <c r="AJ45" s="168">
        <v>88.0</v>
      </c>
      <c r="AK45" s="168"/>
      <c r="AL45" s="168">
        <v>92.0</v>
      </c>
      <c r="AM45" s="168">
        <v>99.0</v>
      </c>
      <c r="AN45" s="168">
        <f>AM45-AL45</f>
        <v>7</v>
      </c>
      <c r="AO45" s="168"/>
      <c r="AP45" s="168">
        <v>72.0</v>
      </c>
      <c r="AQ45" s="168"/>
      <c r="AR45" s="168">
        <v>75.0</v>
      </c>
      <c r="AS45" s="168">
        <v>89.0</v>
      </c>
      <c r="AT45" s="168">
        <f t="shared" si="29"/>
        <v>14</v>
      </c>
      <c r="AU45" s="168"/>
      <c r="AV45" s="168">
        <v>95.0</v>
      </c>
      <c r="AW45" s="168"/>
      <c r="AX45" s="168">
        <v>93.0</v>
      </c>
      <c r="AY45" s="168">
        <v>98.0</v>
      </c>
      <c r="AZ45" s="168">
        <f t="shared" si="30"/>
        <v>5</v>
      </c>
      <c r="BA45" s="168"/>
      <c r="BB45" s="168"/>
      <c r="BC45" s="168"/>
      <c r="BD45" s="168"/>
      <c r="BE45" s="168"/>
      <c r="BF45" s="168"/>
      <c r="BG45" s="168"/>
      <c r="BH45" s="168"/>
      <c r="BI45" s="168"/>
      <c r="BJ45" s="168"/>
      <c r="BK45" s="168"/>
      <c r="BL45" s="168"/>
      <c r="BM45" s="168">
        <v>97.0</v>
      </c>
      <c r="BN45" s="168"/>
      <c r="BO45" s="168">
        <v>94.0</v>
      </c>
      <c r="BP45" s="168">
        <v>100.0</v>
      </c>
      <c r="BQ45" s="168">
        <f t="shared" si="27"/>
        <v>6</v>
      </c>
      <c r="BR45" s="180">
        <v>0.96</v>
      </c>
      <c r="BS45" s="176">
        <v>4.08</v>
      </c>
      <c r="BT45" s="176">
        <v>0.55</v>
      </c>
      <c r="BU45" s="176" t="s">
        <v>3528</v>
      </c>
      <c r="BV45" s="176" t="s">
        <v>3528</v>
      </c>
      <c r="BW45" s="182"/>
      <c r="BX45" s="182"/>
      <c r="BY45" s="182"/>
      <c r="BZ45" s="182"/>
      <c r="CA45" s="182"/>
      <c r="CB45" s="182"/>
      <c r="CC45" s="165"/>
      <c r="CD45" s="165"/>
      <c r="CE45" s="165"/>
      <c r="CF45" s="165"/>
    </row>
    <row r="46" ht="12.75" customHeight="1">
      <c r="A46" s="154">
        <v>2021.0</v>
      </c>
      <c r="B46" s="155" t="s">
        <v>3430</v>
      </c>
      <c r="C46" s="155" t="s">
        <v>3431</v>
      </c>
      <c r="D46" s="155"/>
      <c r="E46" s="155" t="s">
        <v>3432</v>
      </c>
      <c r="F46" s="155" t="s">
        <v>3432</v>
      </c>
      <c r="G46" s="155" t="s">
        <v>3433</v>
      </c>
      <c r="H46" s="157" t="s">
        <v>3578</v>
      </c>
      <c r="I46" s="169" t="s">
        <v>3440</v>
      </c>
      <c r="J46" s="157"/>
      <c r="K46" s="157"/>
      <c r="L46" s="154" t="s">
        <v>3395</v>
      </c>
      <c r="M46" s="157" t="s">
        <v>3396</v>
      </c>
      <c r="N46" s="154" t="s">
        <v>255</v>
      </c>
      <c r="O46" s="157"/>
      <c r="P46" s="169"/>
      <c r="Q46" s="169"/>
      <c r="R46" s="169"/>
      <c r="S46" s="169"/>
      <c r="T46" s="155"/>
      <c r="U46" s="157"/>
      <c r="V46" s="166"/>
      <c r="W46" s="168"/>
      <c r="X46" s="168"/>
      <c r="Y46" s="168"/>
      <c r="Z46" s="168">
        <v>38.0</v>
      </c>
      <c r="AA46" s="168">
        <v>71.0</v>
      </c>
      <c r="AB46" s="168">
        <f t="shared" si="23"/>
        <v>33</v>
      </c>
      <c r="AC46" s="168"/>
      <c r="AD46" s="168"/>
      <c r="AE46" s="168"/>
      <c r="AF46" s="168">
        <v>56.0</v>
      </c>
      <c r="AG46" s="168">
        <v>83.0</v>
      </c>
      <c r="AH46" s="168">
        <f t="shared" si="28"/>
        <v>27</v>
      </c>
      <c r="AI46" s="168"/>
      <c r="AJ46" s="168"/>
      <c r="AK46" s="168"/>
      <c r="AL46" s="168"/>
      <c r="AM46" s="168"/>
      <c r="AN46" s="168"/>
      <c r="AO46" s="168"/>
      <c r="AP46" s="168"/>
      <c r="AQ46" s="168"/>
      <c r="AR46" s="168">
        <v>45.0</v>
      </c>
      <c r="AS46" s="168">
        <v>66.0</v>
      </c>
      <c r="AT46" s="168">
        <f t="shared" si="29"/>
        <v>21</v>
      </c>
      <c r="AU46" s="168"/>
      <c r="AV46" s="168"/>
      <c r="AW46" s="168"/>
      <c r="AX46" s="168">
        <v>78.0</v>
      </c>
      <c r="AY46" s="168">
        <v>85.0</v>
      </c>
      <c r="AZ46" s="168">
        <f t="shared" si="30"/>
        <v>7</v>
      </c>
      <c r="BA46" s="168"/>
      <c r="BB46" s="168"/>
      <c r="BC46" s="168">
        <v>79.0</v>
      </c>
      <c r="BD46" s="168">
        <v>84.0</v>
      </c>
      <c r="BE46" s="168">
        <f t="shared" ref="BE46:BE50" si="31">BD46-BC46</f>
        <v>5</v>
      </c>
      <c r="BF46" s="168"/>
      <c r="BG46" s="168"/>
      <c r="BH46" s="168"/>
      <c r="BI46" s="168"/>
      <c r="BJ46" s="168"/>
      <c r="BK46" s="168"/>
      <c r="BL46" s="168"/>
      <c r="BM46" s="168"/>
      <c r="BN46" s="168"/>
      <c r="BO46" s="168">
        <v>88.0</v>
      </c>
      <c r="BP46" s="168">
        <v>92.0</v>
      </c>
      <c r="BQ46" s="168">
        <f t="shared" si="27"/>
        <v>4</v>
      </c>
      <c r="BR46" s="180">
        <v>0.96</v>
      </c>
      <c r="BS46" s="176">
        <v>3.66</v>
      </c>
      <c r="BT46" s="176">
        <v>0.44</v>
      </c>
      <c r="BU46" s="176"/>
      <c r="BV46" s="176"/>
      <c r="BW46" s="182"/>
      <c r="BX46" s="182"/>
      <c r="BY46" s="182"/>
      <c r="BZ46" s="182"/>
      <c r="CA46" s="182"/>
      <c r="CB46" s="182"/>
      <c r="CC46" s="165"/>
      <c r="CD46" s="165"/>
      <c r="CE46" s="165"/>
      <c r="CF46" s="165"/>
    </row>
    <row r="47" ht="12.75" customHeight="1">
      <c r="A47" s="154">
        <v>2021.0</v>
      </c>
      <c r="B47" s="155" t="s">
        <v>3430</v>
      </c>
      <c r="C47" s="155" t="s">
        <v>3431</v>
      </c>
      <c r="D47" s="155"/>
      <c r="E47" s="155" t="s">
        <v>3432</v>
      </c>
      <c r="F47" s="155" t="s">
        <v>3432</v>
      </c>
      <c r="G47" s="155" t="s">
        <v>3433</v>
      </c>
      <c r="H47" s="157" t="s">
        <v>3578</v>
      </c>
      <c r="I47" s="169" t="s">
        <v>3402</v>
      </c>
      <c r="J47" s="157"/>
      <c r="K47" s="157"/>
      <c r="L47" s="154" t="s">
        <v>3395</v>
      </c>
      <c r="M47" s="157" t="s">
        <v>3396</v>
      </c>
      <c r="N47" s="154" t="s">
        <v>255</v>
      </c>
      <c r="O47" s="157"/>
      <c r="P47" s="169"/>
      <c r="Q47" s="169"/>
      <c r="R47" s="169"/>
      <c r="S47" s="169"/>
      <c r="T47" s="155"/>
      <c r="U47" s="157"/>
      <c r="V47" s="166"/>
      <c r="W47" s="168"/>
      <c r="X47" s="168"/>
      <c r="Y47" s="168"/>
      <c r="Z47" s="168">
        <v>56.0</v>
      </c>
      <c r="AA47" s="168">
        <v>64.0</v>
      </c>
      <c r="AB47" s="168">
        <f t="shared" si="23"/>
        <v>8</v>
      </c>
      <c r="AC47" s="168"/>
      <c r="AD47" s="168"/>
      <c r="AE47" s="168"/>
      <c r="AF47" s="168">
        <v>64.0</v>
      </c>
      <c r="AG47" s="168">
        <v>72.0</v>
      </c>
      <c r="AH47" s="168">
        <f t="shared" si="28"/>
        <v>8</v>
      </c>
      <c r="AI47" s="168"/>
      <c r="AJ47" s="168"/>
      <c r="AK47" s="168"/>
      <c r="AL47" s="168"/>
      <c r="AM47" s="168"/>
      <c r="AN47" s="168"/>
      <c r="AO47" s="168"/>
      <c r="AP47" s="168"/>
      <c r="AQ47" s="168"/>
      <c r="AR47" s="168">
        <v>55.0</v>
      </c>
      <c r="AS47" s="168">
        <v>68.0</v>
      </c>
      <c r="AT47" s="168">
        <f t="shared" si="29"/>
        <v>13</v>
      </c>
      <c r="AU47" s="168"/>
      <c r="AV47" s="168"/>
      <c r="AW47" s="168"/>
      <c r="AX47" s="168">
        <v>82.0</v>
      </c>
      <c r="AY47" s="168">
        <v>86.0</v>
      </c>
      <c r="AZ47" s="168">
        <f t="shared" si="30"/>
        <v>4</v>
      </c>
      <c r="BA47" s="168"/>
      <c r="BB47" s="168"/>
      <c r="BC47" s="168">
        <v>85.0</v>
      </c>
      <c r="BD47" s="168">
        <v>86.0</v>
      </c>
      <c r="BE47" s="168">
        <f t="shared" si="31"/>
        <v>1</v>
      </c>
      <c r="BF47" s="168"/>
      <c r="BG47" s="168"/>
      <c r="BH47" s="168"/>
      <c r="BI47" s="168"/>
      <c r="BJ47" s="168"/>
      <c r="BK47" s="168"/>
      <c r="BL47" s="168"/>
      <c r="BM47" s="168"/>
      <c r="BN47" s="168"/>
      <c r="BO47" s="168">
        <v>93.0</v>
      </c>
      <c r="BP47" s="168">
        <v>94.0</v>
      </c>
      <c r="BQ47" s="168">
        <f t="shared" si="27"/>
        <v>1</v>
      </c>
      <c r="BR47" s="180">
        <v>0.96</v>
      </c>
      <c r="BS47" s="176">
        <v>3.93</v>
      </c>
      <c r="BT47" s="176">
        <v>0.46</v>
      </c>
      <c r="BU47" s="176"/>
      <c r="BV47" s="176"/>
      <c r="BW47" s="182"/>
      <c r="BX47" s="182"/>
      <c r="BY47" s="182"/>
      <c r="BZ47" s="182"/>
      <c r="CA47" s="182"/>
      <c r="CB47" s="182"/>
      <c r="CC47" s="165"/>
      <c r="CD47" s="165"/>
      <c r="CE47" s="165"/>
      <c r="CF47" s="165"/>
    </row>
    <row r="48" ht="12.75" customHeight="1">
      <c r="A48" s="154">
        <v>2021.0</v>
      </c>
      <c r="B48" s="155" t="s">
        <v>3404</v>
      </c>
      <c r="C48" s="155" t="s">
        <v>3579</v>
      </c>
      <c r="D48" s="155"/>
      <c r="E48" s="155" t="s">
        <v>3580</v>
      </c>
      <c r="F48" s="155" t="s">
        <v>3581</v>
      </c>
      <c r="G48" s="155" t="s">
        <v>3582</v>
      </c>
      <c r="H48" s="157" t="s">
        <v>3583</v>
      </c>
      <c r="I48" s="169" t="s">
        <v>3584</v>
      </c>
      <c r="J48" s="157"/>
      <c r="K48" s="157"/>
      <c r="L48" s="154" t="s">
        <v>3395</v>
      </c>
      <c r="M48" s="157" t="s">
        <v>3396</v>
      </c>
      <c r="N48" s="157" t="s">
        <v>255</v>
      </c>
      <c r="O48" s="157"/>
      <c r="P48" s="169"/>
      <c r="Q48" s="169"/>
      <c r="R48" s="169"/>
      <c r="S48" s="169"/>
      <c r="T48" s="155"/>
      <c r="U48" s="157"/>
      <c r="V48" s="166"/>
      <c r="W48" s="168"/>
      <c r="X48" s="168"/>
      <c r="Y48" s="168"/>
      <c r="Z48" s="168">
        <v>43.0</v>
      </c>
      <c r="AA48" s="168">
        <v>60.0</v>
      </c>
      <c r="AB48" s="168">
        <f t="shared" si="23"/>
        <v>17</v>
      </c>
      <c r="AC48" s="168"/>
      <c r="AD48" s="168"/>
      <c r="AE48" s="168"/>
      <c r="AF48" s="168">
        <v>55.0</v>
      </c>
      <c r="AG48" s="168">
        <v>71.0</v>
      </c>
      <c r="AH48" s="168">
        <f t="shared" si="28"/>
        <v>16</v>
      </c>
      <c r="AI48" s="168"/>
      <c r="AJ48" s="168"/>
      <c r="AK48" s="168"/>
      <c r="AL48" s="168"/>
      <c r="AM48" s="168"/>
      <c r="AN48" s="168"/>
      <c r="AO48" s="168"/>
      <c r="AP48" s="168"/>
      <c r="AQ48" s="168"/>
      <c r="AR48" s="168">
        <v>49.0</v>
      </c>
      <c r="AS48" s="168">
        <v>68.0</v>
      </c>
      <c r="AT48" s="168">
        <f t="shared" si="29"/>
        <v>19</v>
      </c>
      <c r="AU48" s="168"/>
      <c r="AV48" s="168"/>
      <c r="AW48" s="168"/>
      <c r="AX48" s="168">
        <v>83.0</v>
      </c>
      <c r="AY48" s="168">
        <v>88.0</v>
      </c>
      <c r="AZ48" s="168">
        <f t="shared" si="30"/>
        <v>5</v>
      </c>
      <c r="BA48" s="168"/>
      <c r="BB48" s="168"/>
      <c r="BC48" s="168">
        <v>79.0</v>
      </c>
      <c r="BD48" s="168">
        <v>80.0</v>
      </c>
      <c r="BE48" s="168">
        <f t="shared" si="31"/>
        <v>1</v>
      </c>
      <c r="BF48" s="168"/>
      <c r="BG48" s="168"/>
      <c r="BH48" s="168"/>
      <c r="BI48" s="168"/>
      <c r="BJ48" s="168"/>
      <c r="BK48" s="168"/>
      <c r="BL48" s="168"/>
      <c r="BM48" s="168"/>
      <c r="BN48" s="168"/>
      <c r="BO48" s="168">
        <v>88.0</v>
      </c>
      <c r="BP48" s="168">
        <v>93.0</v>
      </c>
      <c r="BQ48" s="168">
        <f t="shared" si="27"/>
        <v>5</v>
      </c>
      <c r="BR48" s="180">
        <v>0.96</v>
      </c>
      <c r="BS48" s="176">
        <v>4.26</v>
      </c>
      <c r="BT48" s="176">
        <v>0.45</v>
      </c>
      <c r="BU48" s="176"/>
      <c r="BV48" s="176"/>
      <c r="BW48" s="182"/>
      <c r="BX48" s="182"/>
      <c r="BY48" s="182"/>
      <c r="BZ48" s="182"/>
      <c r="CA48" s="182"/>
      <c r="CB48" s="182"/>
      <c r="CC48" s="165"/>
      <c r="CD48" s="165"/>
      <c r="CE48" s="165"/>
      <c r="CF48" s="165"/>
    </row>
    <row r="49" ht="12.75" customHeight="1">
      <c r="A49" s="154">
        <v>2021.0</v>
      </c>
      <c r="B49" s="155" t="s">
        <v>3389</v>
      </c>
      <c r="C49" s="155" t="s">
        <v>3552</v>
      </c>
      <c r="D49" s="155"/>
      <c r="E49" s="155" t="s">
        <v>3553</v>
      </c>
      <c r="F49" s="155" t="s">
        <v>3554</v>
      </c>
      <c r="G49" s="155" t="s">
        <v>3585</v>
      </c>
      <c r="H49" s="157" t="s">
        <v>3575</v>
      </c>
      <c r="I49" s="169" t="s">
        <v>3440</v>
      </c>
      <c r="J49" s="157"/>
      <c r="K49" s="157"/>
      <c r="L49" s="154" t="s">
        <v>3395</v>
      </c>
      <c r="M49" s="157" t="s">
        <v>3396</v>
      </c>
      <c r="N49" s="154" t="s">
        <v>255</v>
      </c>
      <c r="O49" s="157"/>
      <c r="P49" s="169"/>
      <c r="Q49" s="169"/>
      <c r="R49" s="169"/>
      <c r="S49" s="169"/>
      <c r="T49" s="155"/>
      <c r="U49" s="157"/>
      <c r="V49" s="166"/>
      <c r="W49" s="168"/>
      <c r="X49" s="168"/>
      <c r="Y49" s="168"/>
      <c r="Z49" s="168">
        <v>3.0</v>
      </c>
      <c r="AA49" s="168">
        <v>5.0</v>
      </c>
      <c r="AB49" s="168">
        <f t="shared" si="23"/>
        <v>2</v>
      </c>
      <c r="AC49" s="168"/>
      <c r="AD49" s="168"/>
      <c r="AE49" s="168"/>
      <c r="AF49" s="168">
        <v>10.0</v>
      </c>
      <c r="AG49" s="168">
        <v>13.0</v>
      </c>
      <c r="AH49" s="168">
        <f t="shared" si="28"/>
        <v>3</v>
      </c>
      <c r="AI49" s="168"/>
      <c r="AJ49" s="168"/>
      <c r="AK49" s="168"/>
      <c r="AL49" s="168"/>
      <c r="AM49" s="168"/>
      <c r="AN49" s="168"/>
      <c r="AO49" s="168"/>
      <c r="AP49" s="168"/>
      <c r="AQ49" s="168"/>
      <c r="AR49" s="168">
        <v>50.0</v>
      </c>
      <c r="AS49" s="168">
        <v>62.0</v>
      </c>
      <c r="AT49" s="168">
        <f t="shared" si="29"/>
        <v>12</v>
      </c>
      <c r="AU49" s="168"/>
      <c r="AV49" s="168"/>
      <c r="AW49" s="168"/>
      <c r="AX49" s="168">
        <v>53.0</v>
      </c>
      <c r="AY49" s="168">
        <v>61.0</v>
      </c>
      <c r="AZ49" s="168">
        <f t="shared" si="30"/>
        <v>8</v>
      </c>
      <c r="BA49" s="168"/>
      <c r="BB49" s="168"/>
      <c r="BC49" s="168">
        <v>54.0</v>
      </c>
      <c r="BD49" s="168">
        <v>58.0</v>
      </c>
      <c r="BE49" s="168">
        <f t="shared" si="31"/>
        <v>4</v>
      </c>
      <c r="BF49" s="168"/>
      <c r="BG49" s="168"/>
      <c r="BH49" s="168"/>
      <c r="BI49" s="168"/>
      <c r="BJ49" s="168"/>
      <c r="BK49" s="168"/>
      <c r="BL49" s="168"/>
      <c r="BM49" s="168"/>
      <c r="BN49" s="168"/>
      <c r="BO49" s="168">
        <v>64.0</v>
      </c>
      <c r="BP49" s="168">
        <v>77.0</v>
      </c>
      <c r="BQ49" s="168">
        <f t="shared" si="27"/>
        <v>13</v>
      </c>
      <c r="BR49" s="180">
        <v>0.95</v>
      </c>
      <c r="BS49" s="176">
        <v>4.46</v>
      </c>
      <c r="BT49" s="176">
        <v>0.44</v>
      </c>
      <c r="BU49" s="176"/>
      <c r="BV49" s="176"/>
      <c r="BW49" s="182"/>
      <c r="BX49" s="182"/>
      <c r="BY49" s="182"/>
      <c r="BZ49" s="182"/>
      <c r="CA49" s="182"/>
      <c r="CB49" s="182"/>
      <c r="CC49" s="165"/>
      <c r="CD49" s="165"/>
      <c r="CE49" s="165"/>
      <c r="CF49" s="165"/>
    </row>
    <row r="50" ht="12.75" customHeight="1">
      <c r="A50" s="154">
        <v>2021.0</v>
      </c>
      <c r="B50" s="155" t="s">
        <v>3529</v>
      </c>
      <c r="C50" s="155" t="s">
        <v>3586</v>
      </c>
      <c r="D50" s="155"/>
      <c r="E50" s="155" t="s">
        <v>3587</v>
      </c>
      <c r="F50" s="155" t="s">
        <v>3588</v>
      </c>
      <c r="G50" s="155" t="s">
        <v>3589</v>
      </c>
      <c r="H50" s="157" t="s">
        <v>3590</v>
      </c>
      <c r="I50" s="169" t="s">
        <v>3464</v>
      </c>
      <c r="J50" s="157"/>
      <c r="K50" s="157"/>
      <c r="L50" s="154" t="s">
        <v>3395</v>
      </c>
      <c r="M50" s="157" t="s">
        <v>3396</v>
      </c>
      <c r="N50" s="154" t="s">
        <v>255</v>
      </c>
      <c r="O50" s="157"/>
      <c r="P50" s="169"/>
      <c r="Q50" s="169"/>
      <c r="R50" s="169"/>
      <c r="S50" s="169"/>
      <c r="T50" s="155"/>
      <c r="U50" s="157"/>
      <c r="V50" s="166"/>
      <c r="W50" s="168"/>
      <c r="X50" s="168"/>
      <c r="Y50" s="168"/>
      <c r="Z50" s="168">
        <v>34.0</v>
      </c>
      <c r="AA50" s="168">
        <v>56.0</v>
      </c>
      <c r="AB50" s="168">
        <f t="shared" si="23"/>
        <v>22</v>
      </c>
      <c r="AC50" s="168"/>
      <c r="AD50" s="168"/>
      <c r="AE50" s="168"/>
      <c r="AF50" s="168">
        <v>43.0</v>
      </c>
      <c r="AG50" s="168">
        <v>65.0</v>
      </c>
      <c r="AH50" s="168">
        <f t="shared" si="28"/>
        <v>22</v>
      </c>
      <c r="AI50" s="168"/>
      <c r="AJ50" s="168"/>
      <c r="AK50" s="168"/>
      <c r="AL50" s="168"/>
      <c r="AM50" s="168"/>
      <c r="AN50" s="168"/>
      <c r="AO50" s="168"/>
      <c r="AP50" s="168"/>
      <c r="AQ50" s="168"/>
      <c r="AR50" s="168">
        <v>36.0</v>
      </c>
      <c r="AS50" s="168">
        <v>51.0</v>
      </c>
      <c r="AT50" s="168">
        <f t="shared" si="29"/>
        <v>15</v>
      </c>
      <c r="AU50" s="168"/>
      <c r="AV50" s="168"/>
      <c r="AW50" s="168"/>
      <c r="AX50" s="168">
        <v>81.0</v>
      </c>
      <c r="AY50" s="168">
        <v>85.0</v>
      </c>
      <c r="AZ50" s="168">
        <f t="shared" si="30"/>
        <v>4</v>
      </c>
      <c r="BA50" s="168"/>
      <c r="BB50" s="168"/>
      <c r="BC50" s="168">
        <v>76.0</v>
      </c>
      <c r="BD50" s="168">
        <v>84.0</v>
      </c>
      <c r="BE50" s="168">
        <f t="shared" si="31"/>
        <v>8</v>
      </c>
      <c r="BF50" s="168"/>
      <c r="BG50" s="168"/>
      <c r="BH50" s="168"/>
      <c r="BI50" s="168"/>
      <c r="BJ50" s="168"/>
      <c r="BK50" s="168"/>
      <c r="BL50" s="168"/>
      <c r="BM50" s="168"/>
      <c r="BN50" s="168"/>
      <c r="BO50" s="168">
        <v>83.0</v>
      </c>
      <c r="BP50" s="168">
        <v>93.0</v>
      </c>
      <c r="BQ50" s="168">
        <f t="shared" si="27"/>
        <v>10</v>
      </c>
      <c r="BR50" s="180">
        <v>0.96</v>
      </c>
      <c r="BS50" s="176">
        <v>4.53</v>
      </c>
      <c r="BT50" s="176">
        <v>0.47</v>
      </c>
      <c r="BU50" s="176"/>
      <c r="BV50" s="176"/>
      <c r="BW50" s="182"/>
      <c r="BX50" s="182"/>
      <c r="BY50" s="182"/>
      <c r="BZ50" s="182"/>
      <c r="CA50" s="182"/>
      <c r="CB50" s="182"/>
      <c r="CC50" s="165"/>
      <c r="CD50" s="165"/>
      <c r="CE50" s="165"/>
      <c r="CF50" s="165"/>
    </row>
    <row r="51" ht="12.75" customHeight="1">
      <c r="A51" s="154">
        <v>2021.0</v>
      </c>
      <c r="B51" s="166" t="s">
        <v>3447</v>
      </c>
      <c r="C51" s="166" t="s">
        <v>3448</v>
      </c>
      <c r="D51" s="166"/>
      <c r="E51" s="166" t="s">
        <v>3449</v>
      </c>
      <c r="F51" s="166" t="s">
        <v>3449</v>
      </c>
      <c r="G51" s="166" t="s">
        <v>3450</v>
      </c>
      <c r="H51" s="157" t="s">
        <v>3591</v>
      </c>
      <c r="I51" s="156" t="s">
        <v>3394</v>
      </c>
      <c r="J51" s="157"/>
      <c r="K51" s="157" t="s">
        <v>425</v>
      </c>
      <c r="L51" s="154"/>
      <c r="M51" s="154" t="s">
        <v>3452</v>
      </c>
      <c r="N51" s="154" t="s">
        <v>255</v>
      </c>
      <c r="O51" s="157"/>
      <c r="P51" s="169"/>
      <c r="Q51" s="169"/>
      <c r="R51" s="169"/>
      <c r="S51" s="155"/>
      <c r="T51" s="155"/>
      <c r="U51" s="166"/>
      <c r="V51" s="166" t="s">
        <v>3592</v>
      </c>
      <c r="W51" s="168"/>
      <c r="X51" s="168"/>
      <c r="Y51" s="168"/>
      <c r="Z51" s="168"/>
      <c r="AA51" s="168"/>
      <c r="AB51" s="168"/>
      <c r="AC51" s="168"/>
      <c r="AD51" s="168"/>
      <c r="AE51" s="168"/>
      <c r="AF51" s="168"/>
      <c r="AG51" s="168"/>
      <c r="AH51" s="168"/>
      <c r="AI51" s="168"/>
      <c r="AJ51" s="168"/>
      <c r="AK51" s="168"/>
      <c r="AL51" s="168"/>
      <c r="AM51" s="168"/>
      <c r="AN51" s="168"/>
      <c r="AO51" s="168"/>
      <c r="AP51" s="168"/>
      <c r="AQ51" s="168"/>
      <c r="AR51" s="168"/>
      <c r="AS51" s="168"/>
      <c r="AT51" s="168"/>
      <c r="AU51" s="168"/>
      <c r="AV51" s="168"/>
      <c r="AW51" s="168"/>
      <c r="AX51" s="168"/>
      <c r="AY51" s="168"/>
      <c r="AZ51" s="168"/>
      <c r="BA51" s="168"/>
      <c r="BB51" s="168"/>
      <c r="BC51" s="168"/>
      <c r="BD51" s="168"/>
      <c r="BE51" s="168"/>
      <c r="BF51" s="168"/>
      <c r="BG51" s="168"/>
      <c r="BH51" s="168"/>
      <c r="BI51" s="168"/>
      <c r="BJ51" s="168"/>
      <c r="BK51" s="168"/>
      <c r="BL51" s="168"/>
      <c r="BM51" s="168"/>
      <c r="BN51" s="168"/>
      <c r="BO51" s="168"/>
      <c r="BP51" s="168"/>
      <c r="BQ51" s="168"/>
      <c r="BR51" s="180"/>
      <c r="BS51" s="176"/>
      <c r="BT51" s="176"/>
      <c r="BU51" s="176"/>
      <c r="BV51" s="176"/>
      <c r="BW51" s="182"/>
      <c r="BX51" s="182"/>
      <c r="BY51" s="182"/>
      <c r="BZ51" s="182"/>
      <c r="CA51" s="182"/>
      <c r="CB51" s="182"/>
      <c r="CC51" s="165"/>
      <c r="CD51" s="165"/>
      <c r="CE51" s="165"/>
      <c r="CF51" s="165" t="s">
        <v>1</v>
      </c>
    </row>
    <row r="52" ht="12.75" customHeight="1">
      <c r="A52" s="154">
        <v>2021.0</v>
      </c>
      <c r="B52" s="166" t="s">
        <v>3494</v>
      </c>
      <c r="C52" s="166" t="s">
        <v>3593</v>
      </c>
      <c r="D52" s="166"/>
      <c r="E52" s="166" t="s">
        <v>3594</v>
      </c>
      <c r="F52" s="166" t="s">
        <v>3594</v>
      </c>
      <c r="G52" s="166" t="s">
        <v>3595</v>
      </c>
      <c r="H52" s="157" t="s">
        <v>3596</v>
      </c>
      <c r="I52" s="169" t="s">
        <v>3440</v>
      </c>
      <c r="J52" s="157"/>
      <c r="K52" s="157"/>
      <c r="L52" s="154" t="s">
        <v>3597</v>
      </c>
      <c r="M52" s="157" t="s">
        <v>3597</v>
      </c>
      <c r="N52" s="157" t="s">
        <v>255</v>
      </c>
      <c r="O52" s="157"/>
      <c r="P52" s="169"/>
      <c r="Q52" s="169"/>
      <c r="R52" s="169"/>
      <c r="S52" s="155"/>
      <c r="T52" s="155"/>
      <c r="U52" s="166"/>
      <c r="V52" s="166"/>
      <c r="W52" s="168"/>
      <c r="X52" s="168"/>
      <c r="Y52" s="168"/>
      <c r="Z52" s="168"/>
      <c r="AA52" s="168"/>
      <c r="AB52" s="168"/>
      <c r="AC52" s="168"/>
      <c r="AD52" s="168"/>
      <c r="AE52" s="168"/>
      <c r="AF52" s="168"/>
      <c r="AG52" s="168"/>
      <c r="AH52" s="168"/>
      <c r="AI52" s="168"/>
      <c r="AJ52" s="168"/>
      <c r="AK52" s="168"/>
      <c r="AL52" s="168"/>
      <c r="AM52" s="168"/>
      <c r="AN52" s="168"/>
      <c r="AO52" s="168"/>
      <c r="AP52" s="168"/>
      <c r="AQ52" s="168"/>
      <c r="AR52" s="168"/>
      <c r="AS52" s="168"/>
      <c r="AT52" s="168"/>
      <c r="AU52" s="168"/>
      <c r="AV52" s="168"/>
      <c r="AW52" s="168"/>
      <c r="AX52" s="168"/>
      <c r="AY52" s="168"/>
      <c r="AZ52" s="168"/>
      <c r="BA52" s="168"/>
      <c r="BB52" s="168"/>
      <c r="BC52" s="168"/>
      <c r="BD52" s="168"/>
      <c r="BE52" s="168"/>
      <c r="BF52" s="168"/>
      <c r="BG52" s="168"/>
      <c r="BH52" s="168"/>
      <c r="BI52" s="168"/>
      <c r="BJ52" s="168"/>
      <c r="BK52" s="168"/>
      <c r="BL52" s="168"/>
      <c r="BM52" s="168"/>
      <c r="BN52" s="168"/>
      <c r="BO52" s="168"/>
      <c r="BP52" s="168"/>
      <c r="BQ52" s="168"/>
      <c r="BR52" s="180">
        <v>0.93</v>
      </c>
      <c r="BS52" s="176">
        <v>3.2</v>
      </c>
      <c r="BT52" s="176">
        <v>0.61</v>
      </c>
      <c r="BU52" s="176"/>
      <c r="BV52" s="176"/>
      <c r="BW52" s="182"/>
      <c r="BX52" s="182"/>
      <c r="BY52" s="182"/>
      <c r="BZ52" s="182"/>
      <c r="CA52" s="182"/>
      <c r="CB52" s="182"/>
      <c r="CC52" s="165"/>
      <c r="CD52" s="165"/>
      <c r="CE52" s="165"/>
      <c r="CF52" s="152" t="s">
        <v>1</v>
      </c>
    </row>
    <row r="53" ht="12.75" customHeight="1">
      <c r="A53" s="154">
        <v>2021.0</v>
      </c>
      <c r="B53" s="166" t="s">
        <v>3494</v>
      </c>
      <c r="C53" s="166" t="s">
        <v>3598</v>
      </c>
      <c r="D53" s="166"/>
      <c r="E53" s="166" t="s">
        <v>3599</v>
      </c>
      <c r="F53" s="166" t="s">
        <v>3600</v>
      </c>
      <c r="G53" s="166" t="s">
        <v>3601</v>
      </c>
      <c r="H53" s="157" t="s">
        <v>3596</v>
      </c>
      <c r="I53" s="169" t="s">
        <v>3440</v>
      </c>
      <c r="J53" s="157"/>
      <c r="K53" s="157"/>
      <c r="L53" s="154" t="s">
        <v>3597</v>
      </c>
      <c r="M53" s="157" t="s">
        <v>3597</v>
      </c>
      <c r="N53" s="157" t="s">
        <v>255</v>
      </c>
      <c r="O53" s="157"/>
      <c r="P53" s="169"/>
      <c r="Q53" s="169"/>
      <c r="R53" s="169"/>
      <c r="S53" s="155"/>
      <c r="T53" s="155"/>
      <c r="U53" s="166"/>
      <c r="V53" s="166"/>
      <c r="W53" s="168"/>
      <c r="X53" s="168"/>
      <c r="Y53" s="168"/>
      <c r="Z53" s="168"/>
      <c r="AA53" s="168"/>
      <c r="AB53" s="168"/>
      <c r="AC53" s="168"/>
      <c r="AD53" s="168"/>
      <c r="AE53" s="168"/>
      <c r="AF53" s="168"/>
      <c r="AG53" s="168"/>
      <c r="AH53" s="168"/>
      <c r="AI53" s="168"/>
      <c r="AJ53" s="168"/>
      <c r="AK53" s="168"/>
      <c r="AL53" s="168"/>
      <c r="AM53" s="168"/>
      <c r="AN53" s="168"/>
      <c r="AO53" s="168"/>
      <c r="AP53" s="168"/>
      <c r="AQ53" s="168"/>
      <c r="AR53" s="168"/>
      <c r="AS53" s="168"/>
      <c r="AT53" s="168"/>
      <c r="AU53" s="168"/>
      <c r="AV53" s="168"/>
      <c r="AW53" s="168"/>
      <c r="AX53" s="168"/>
      <c r="AY53" s="168"/>
      <c r="AZ53" s="168"/>
      <c r="BA53" s="168"/>
      <c r="BB53" s="168"/>
      <c r="BC53" s="168"/>
      <c r="BD53" s="168"/>
      <c r="BE53" s="168"/>
      <c r="BF53" s="168"/>
      <c r="BG53" s="168"/>
      <c r="BH53" s="168"/>
      <c r="BI53" s="168"/>
      <c r="BJ53" s="168"/>
      <c r="BK53" s="168"/>
      <c r="BL53" s="168"/>
      <c r="BM53" s="168"/>
      <c r="BN53" s="168"/>
      <c r="BO53" s="168"/>
      <c r="BP53" s="168"/>
      <c r="BQ53" s="168"/>
      <c r="BR53" s="180">
        <v>0.96</v>
      </c>
      <c r="BS53" s="176">
        <v>4.24</v>
      </c>
      <c r="BT53" s="176">
        <v>0.39</v>
      </c>
      <c r="BU53" s="176"/>
      <c r="BV53" s="176"/>
      <c r="BW53" s="182"/>
      <c r="BX53" s="182"/>
      <c r="BY53" s="182"/>
      <c r="BZ53" s="182"/>
      <c r="CA53" s="182"/>
      <c r="CB53" s="182"/>
      <c r="CC53" s="165"/>
      <c r="CD53" s="165"/>
      <c r="CE53" s="165"/>
      <c r="CF53" s="152" t="s">
        <v>1</v>
      </c>
    </row>
    <row r="54" ht="12.75" customHeight="1">
      <c r="A54" s="154">
        <v>2021.0</v>
      </c>
      <c r="B54" s="155" t="s">
        <v>3422</v>
      </c>
      <c r="C54" s="155" t="s">
        <v>3423</v>
      </c>
      <c r="D54" s="155"/>
      <c r="E54" s="155" t="s">
        <v>3424</v>
      </c>
      <c r="F54" s="155" t="s">
        <v>3425</v>
      </c>
      <c r="G54" s="155" t="s">
        <v>3426</v>
      </c>
      <c r="H54" s="157" t="s">
        <v>3602</v>
      </c>
      <c r="I54" s="156" t="s">
        <v>3394</v>
      </c>
      <c r="J54" s="157"/>
      <c r="K54" s="157" t="s">
        <v>3603</v>
      </c>
      <c r="L54" s="154" t="s">
        <v>3395</v>
      </c>
      <c r="M54" s="157" t="s">
        <v>3396</v>
      </c>
      <c r="N54" s="154" t="s">
        <v>255</v>
      </c>
      <c r="O54" s="157"/>
      <c r="P54" s="169"/>
      <c r="Q54" s="169"/>
      <c r="R54" s="169"/>
      <c r="S54" s="169"/>
      <c r="T54" s="155"/>
      <c r="U54" s="157"/>
      <c r="V54" s="166"/>
      <c r="W54" s="168"/>
      <c r="X54" s="168"/>
      <c r="Y54" s="168"/>
      <c r="Z54" s="168">
        <v>47.0</v>
      </c>
      <c r="AA54" s="168">
        <v>69.0</v>
      </c>
      <c r="AB54" s="168">
        <f>AA54-Z54</f>
        <v>22</v>
      </c>
      <c r="AC54" s="168"/>
      <c r="AD54" s="168"/>
      <c r="AE54" s="168"/>
      <c r="AF54" s="168">
        <v>63.0</v>
      </c>
      <c r="AG54" s="168">
        <v>78.0</v>
      </c>
      <c r="AH54" s="168">
        <f>AG54-AF54</f>
        <v>15</v>
      </c>
      <c r="AI54" s="168"/>
      <c r="AJ54" s="168"/>
      <c r="AK54" s="168"/>
      <c r="AL54" s="168"/>
      <c r="AM54" s="168"/>
      <c r="AN54" s="168"/>
      <c r="AO54" s="168"/>
      <c r="AP54" s="168"/>
      <c r="AQ54" s="168"/>
      <c r="AR54" s="168">
        <v>34.0</v>
      </c>
      <c r="AS54" s="168">
        <v>44.0</v>
      </c>
      <c r="AT54" s="168">
        <f>AS54-AR54</f>
        <v>10</v>
      </c>
      <c r="AU54" s="168"/>
      <c r="AV54" s="168"/>
      <c r="AW54" s="168"/>
      <c r="AX54" s="168">
        <v>83.0</v>
      </c>
      <c r="AY54" s="168">
        <v>89.0</v>
      </c>
      <c r="AZ54" s="168">
        <f>AY54-AX54</f>
        <v>6</v>
      </c>
      <c r="BA54" s="168"/>
      <c r="BB54" s="168"/>
      <c r="BC54" s="168">
        <v>76.0</v>
      </c>
      <c r="BD54" s="168">
        <v>83.0</v>
      </c>
      <c r="BE54" s="168">
        <f>BD54-BC54</f>
        <v>7</v>
      </c>
      <c r="BF54" s="168"/>
      <c r="BG54" s="168"/>
      <c r="BH54" s="168"/>
      <c r="BI54" s="168"/>
      <c r="BJ54" s="168"/>
      <c r="BK54" s="168"/>
      <c r="BL54" s="168"/>
      <c r="BM54" s="168"/>
      <c r="BN54" s="168"/>
      <c r="BO54" s="168">
        <v>99.0</v>
      </c>
      <c r="BP54" s="168">
        <v>100.0</v>
      </c>
      <c r="BQ54" s="168">
        <f>BP54-BO54</f>
        <v>1</v>
      </c>
      <c r="BR54" s="180">
        <v>0.95</v>
      </c>
      <c r="BS54" s="176">
        <v>3.83</v>
      </c>
      <c r="BT54" s="176">
        <v>0.58</v>
      </c>
      <c r="BU54" s="176"/>
      <c r="BV54" s="176"/>
      <c r="BW54" s="182"/>
      <c r="BX54" s="182"/>
      <c r="BY54" s="182"/>
      <c r="BZ54" s="182"/>
      <c r="CA54" s="182"/>
      <c r="CB54" s="182"/>
      <c r="CC54" s="165"/>
      <c r="CD54" s="165"/>
      <c r="CE54" s="165"/>
      <c r="CF54" s="165"/>
    </row>
    <row r="55" ht="12.75" customHeight="1">
      <c r="A55" s="154">
        <v>2021.0</v>
      </c>
      <c r="B55" s="166" t="s">
        <v>3422</v>
      </c>
      <c r="C55" s="166" t="s">
        <v>3423</v>
      </c>
      <c r="D55" s="166"/>
      <c r="E55" s="166" t="s">
        <v>3424</v>
      </c>
      <c r="F55" s="166" t="s">
        <v>3425</v>
      </c>
      <c r="G55" s="166" t="s">
        <v>3426</v>
      </c>
      <c r="H55" s="157" t="s">
        <v>3602</v>
      </c>
      <c r="I55" s="169" t="s">
        <v>3402</v>
      </c>
      <c r="J55" s="157"/>
      <c r="K55" s="157" t="s">
        <v>3603</v>
      </c>
      <c r="L55" s="154" t="s">
        <v>3597</v>
      </c>
      <c r="M55" s="157" t="s">
        <v>3597</v>
      </c>
      <c r="N55" s="154" t="s">
        <v>255</v>
      </c>
      <c r="O55" s="157"/>
      <c r="P55" s="169"/>
      <c r="Q55" s="169"/>
      <c r="R55" s="169"/>
      <c r="S55" s="155"/>
      <c r="T55" s="155"/>
      <c r="U55" s="166"/>
      <c r="V55" s="166"/>
      <c r="W55" s="168"/>
      <c r="X55" s="168"/>
      <c r="Y55" s="168"/>
      <c r="Z55" s="168"/>
      <c r="AA55" s="168"/>
      <c r="AB55" s="168"/>
      <c r="AC55" s="168"/>
      <c r="AD55" s="168"/>
      <c r="AE55" s="168"/>
      <c r="AF55" s="168"/>
      <c r="AG55" s="168"/>
      <c r="AH55" s="168"/>
      <c r="AI55" s="168"/>
      <c r="AJ55" s="168"/>
      <c r="AK55" s="168"/>
      <c r="AL55" s="168"/>
      <c r="AM55" s="168"/>
      <c r="AN55" s="168"/>
      <c r="AO55" s="168"/>
      <c r="AP55" s="168"/>
      <c r="AQ55" s="168"/>
      <c r="AR55" s="168"/>
      <c r="AS55" s="168"/>
      <c r="AT55" s="168"/>
      <c r="AU55" s="168"/>
      <c r="AV55" s="168"/>
      <c r="AW55" s="168"/>
      <c r="AX55" s="168"/>
      <c r="AY55" s="168"/>
      <c r="AZ55" s="168"/>
      <c r="BA55" s="168"/>
      <c r="BB55" s="168"/>
      <c r="BC55" s="168"/>
      <c r="BD55" s="168"/>
      <c r="BE55" s="168"/>
      <c r="BF55" s="168"/>
      <c r="BG55" s="168"/>
      <c r="BH55" s="168"/>
      <c r="BI55" s="168"/>
      <c r="BJ55" s="168"/>
      <c r="BK55" s="168"/>
      <c r="BL55" s="168"/>
      <c r="BM55" s="168"/>
      <c r="BN55" s="168"/>
      <c r="BO55" s="168"/>
      <c r="BP55" s="168"/>
      <c r="BQ55" s="168"/>
      <c r="BR55" s="180">
        <v>0.95</v>
      </c>
      <c r="BS55" s="176">
        <v>4.22</v>
      </c>
      <c r="BT55" s="176">
        <v>0.55</v>
      </c>
      <c r="BU55" s="176"/>
      <c r="BV55" s="176"/>
      <c r="BW55" s="182"/>
      <c r="BX55" s="182"/>
      <c r="BY55" s="182"/>
      <c r="BZ55" s="182"/>
      <c r="CA55" s="182"/>
      <c r="CB55" s="182"/>
      <c r="CC55" s="165"/>
      <c r="CD55" s="165"/>
      <c r="CE55" s="165"/>
      <c r="CF55" s="152" t="s">
        <v>1</v>
      </c>
    </row>
    <row r="56" ht="12.75" customHeight="1">
      <c r="A56" s="154">
        <v>2021.0</v>
      </c>
      <c r="B56" s="166" t="s">
        <v>3540</v>
      </c>
      <c r="C56" s="166" t="s">
        <v>3541</v>
      </c>
      <c r="D56" s="166"/>
      <c r="E56" s="166" t="s">
        <v>3457</v>
      </c>
      <c r="F56" s="166" t="s">
        <v>3457</v>
      </c>
      <c r="G56" s="183" t="s">
        <v>3542</v>
      </c>
      <c r="H56" s="154" t="s">
        <v>3543</v>
      </c>
      <c r="I56" s="169" t="s">
        <v>3440</v>
      </c>
      <c r="J56" s="157"/>
      <c r="K56" s="157"/>
      <c r="L56" s="154"/>
      <c r="M56" s="154"/>
      <c r="N56" s="157"/>
      <c r="O56" s="157"/>
      <c r="P56" s="169"/>
      <c r="Q56" s="169"/>
      <c r="R56" s="169"/>
      <c r="S56" s="155"/>
      <c r="T56" s="155"/>
      <c r="U56" s="166"/>
      <c r="V56" s="166" t="s">
        <v>3604</v>
      </c>
      <c r="W56" s="168"/>
      <c r="X56" s="168"/>
      <c r="Y56" s="168"/>
      <c r="Z56" s="168"/>
      <c r="AA56" s="168"/>
      <c r="AB56" s="168"/>
      <c r="AC56" s="168"/>
      <c r="AD56" s="168"/>
      <c r="AE56" s="168"/>
      <c r="AF56" s="168"/>
      <c r="AG56" s="168"/>
      <c r="AH56" s="168"/>
      <c r="AI56" s="168"/>
      <c r="AJ56" s="168"/>
      <c r="AK56" s="168"/>
      <c r="AL56" s="168"/>
      <c r="AM56" s="168"/>
      <c r="AN56" s="168"/>
      <c r="AO56" s="168"/>
      <c r="AP56" s="168"/>
      <c r="AQ56" s="168"/>
      <c r="AR56" s="168"/>
      <c r="AS56" s="168"/>
      <c r="AT56" s="168"/>
      <c r="AU56" s="168"/>
      <c r="AV56" s="168"/>
      <c r="AW56" s="168"/>
      <c r="AX56" s="168"/>
      <c r="AY56" s="168"/>
      <c r="AZ56" s="168"/>
      <c r="BA56" s="168"/>
      <c r="BB56" s="168"/>
      <c r="BC56" s="168"/>
      <c r="BD56" s="168"/>
      <c r="BE56" s="168"/>
      <c r="BF56" s="168"/>
      <c r="BG56" s="168"/>
      <c r="BH56" s="168"/>
      <c r="BI56" s="168"/>
      <c r="BJ56" s="168"/>
      <c r="BK56" s="168"/>
      <c r="BL56" s="168"/>
      <c r="BM56" s="168"/>
      <c r="BN56" s="168"/>
      <c r="BO56" s="168"/>
      <c r="BP56" s="168"/>
      <c r="BQ56" s="168"/>
      <c r="BR56" s="180"/>
      <c r="BS56" s="176"/>
      <c r="BT56" s="176"/>
      <c r="BU56" s="176"/>
      <c r="BV56" s="176"/>
      <c r="BW56" s="182"/>
      <c r="BX56" s="182"/>
      <c r="BY56" s="182"/>
      <c r="BZ56" s="182"/>
      <c r="CA56" s="182"/>
      <c r="CB56" s="182"/>
      <c r="CC56" s="165"/>
      <c r="CD56" s="165"/>
      <c r="CE56" s="165"/>
      <c r="CF56" s="165" t="s">
        <v>1</v>
      </c>
    </row>
    <row r="57" ht="12.75" customHeight="1">
      <c r="A57" s="154">
        <v>2021.0</v>
      </c>
      <c r="B57" s="155" t="s">
        <v>3389</v>
      </c>
      <c r="C57" s="155" t="s">
        <v>3605</v>
      </c>
      <c r="D57" s="155"/>
      <c r="E57" s="155" t="s">
        <v>3606</v>
      </c>
      <c r="F57" s="155" t="s">
        <v>3606</v>
      </c>
      <c r="G57" s="155" t="s">
        <v>3607</v>
      </c>
      <c r="H57" s="157" t="s">
        <v>3596</v>
      </c>
      <c r="I57" s="169" t="s">
        <v>3402</v>
      </c>
      <c r="J57" s="157"/>
      <c r="K57" s="157"/>
      <c r="L57" s="154" t="s">
        <v>3395</v>
      </c>
      <c r="M57" s="157" t="s">
        <v>3396</v>
      </c>
      <c r="N57" s="154" t="s">
        <v>255</v>
      </c>
      <c r="O57" s="157"/>
      <c r="P57" s="169"/>
      <c r="Q57" s="169"/>
      <c r="R57" s="169"/>
      <c r="S57" s="169"/>
      <c r="T57" s="155"/>
      <c r="U57" s="157"/>
      <c r="V57" s="166"/>
      <c r="W57" s="168"/>
      <c r="X57" s="168"/>
      <c r="Y57" s="168"/>
      <c r="Z57" s="168">
        <v>64.0</v>
      </c>
      <c r="AA57" s="168">
        <v>75.0</v>
      </c>
      <c r="AB57" s="168">
        <f>AA57-Z57</f>
        <v>11</v>
      </c>
      <c r="AC57" s="168"/>
      <c r="AD57" s="168"/>
      <c r="AE57" s="168"/>
      <c r="AF57" s="168">
        <v>71.0</v>
      </c>
      <c r="AG57" s="168">
        <v>84.0</v>
      </c>
      <c r="AH57" s="168">
        <f>AG57-AF57</f>
        <v>13</v>
      </c>
      <c r="AI57" s="168"/>
      <c r="AJ57" s="168"/>
      <c r="AK57" s="168"/>
      <c r="AL57" s="168"/>
      <c r="AM57" s="168"/>
      <c r="AN57" s="168"/>
      <c r="AO57" s="168"/>
      <c r="AP57" s="168"/>
      <c r="AQ57" s="168"/>
      <c r="AR57" s="168">
        <v>79.0</v>
      </c>
      <c r="AS57" s="168">
        <v>88.0</v>
      </c>
      <c r="AT57" s="168">
        <f>AS57-AR57</f>
        <v>9</v>
      </c>
      <c r="AU57" s="168"/>
      <c r="AV57" s="168"/>
      <c r="AW57" s="168"/>
      <c r="AX57" s="168">
        <v>86.0</v>
      </c>
      <c r="AY57" s="168">
        <v>92.0</v>
      </c>
      <c r="AZ57" s="168">
        <f>AY57-AX57</f>
        <v>6</v>
      </c>
      <c r="BA57" s="168"/>
      <c r="BB57" s="168"/>
      <c r="BC57" s="168">
        <v>79.0</v>
      </c>
      <c r="BD57" s="168">
        <v>87.0</v>
      </c>
      <c r="BE57" s="168">
        <f>BD57-BC57</f>
        <v>8</v>
      </c>
      <c r="BF57" s="168"/>
      <c r="BG57" s="168"/>
      <c r="BH57" s="168"/>
      <c r="BI57" s="168"/>
      <c r="BJ57" s="168"/>
      <c r="BK57" s="168"/>
      <c r="BL57" s="168"/>
      <c r="BM57" s="168"/>
      <c r="BN57" s="168"/>
      <c r="BO57" s="168">
        <v>93.0</v>
      </c>
      <c r="BP57" s="168">
        <v>98.0</v>
      </c>
      <c r="BQ57" s="168">
        <f>BP57-BO57</f>
        <v>5</v>
      </c>
      <c r="BR57" s="180">
        <v>0.93</v>
      </c>
      <c r="BS57" s="176">
        <v>4.66</v>
      </c>
      <c r="BT57" s="176">
        <v>0.47</v>
      </c>
      <c r="BU57" s="176"/>
      <c r="BV57" s="176"/>
      <c r="BW57" s="182"/>
      <c r="BX57" s="182"/>
      <c r="BY57" s="182"/>
      <c r="BZ57" s="182"/>
      <c r="CA57" s="182"/>
      <c r="CB57" s="182"/>
      <c r="CC57" s="165"/>
      <c r="CD57" s="165"/>
      <c r="CE57" s="165"/>
      <c r="CF57" s="165"/>
    </row>
    <row r="58" ht="12.75" customHeight="1">
      <c r="A58" s="154">
        <v>2021.0</v>
      </c>
      <c r="B58" s="166" t="s">
        <v>3389</v>
      </c>
      <c r="C58" s="166" t="s">
        <v>3608</v>
      </c>
      <c r="D58" s="166"/>
      <c r="E58" s="166" t="s">
        <v>3606</v>
      </c>
      <c r="F58" s="166" t="s">
        <v>3606</v>
      </c>
      <c r="G58" s="166" t="s">
        <v>3609</v>
      </c>
      <c r="H58" s="157" t="s">
        <v>3596</v>
      </c>
      <c r="I58" s="169" t="s">
        <v>3402</v>
      </c>
      <c r="J58" s="157"/>
      <c r="K58" s="157"/>
      <c r="L58" s="154" t="s">
        <v>3597</v>
      </c>
      <c r="M58" s="157" t="s">
        <v>3597</v>
      </c>
      <c r="N58" s="154" t="s">
        <v>255</v>
      </c>
      <c r="O58" s="157"/>
      <c r="P58" s="169"/>
      <c r="Q58" s="169"/>
      <c r="R58" s="169"/>
      <c r="S58" s="155"/>
      <c r="T58" s="155"/>
      <c r="U58" s="166"/>
      <c r="V58" s="166"/>
      <c r="W58" s="168"/>
      <c r="X58" s="168"/>
      <c r="Y58" s="168"/>
      <c r="Z58" s="168"/>
      <c r="AA58" s="168"/>
      <c r="AB58" s="168"/>
      <c r="AC58" s="168"/>
      <c r="AD58" s="168"/>
      <c r="AE58" s="168"/>
      <c r="AF58" s="168"/>
      <c r="AG58" s="168"/>
      <c r="AH58" s="168"/>
      <c r="AI58" s="168"/>
      <c r="AJ58" s="168"/>
      <c r="AK58" s="168"/>
      <c r="AL58" s="168"/>
      <c r="AM58" s="168"/>
      <c r="AN58" s="168"/>
      <c r="AO58" s="168"/>
      <c r="AP58" s="168"/>
      <c r="AQ58" s="168"/>
      <c r="AR58" s="168"/>
      <c r="AS58" s="168"/>
      <c r="AT58" s="168"/>
      <c r="AU58" s="168"/>
      <c r="AV58" s="168"/>
      <c r="AW58" s="168"/>
      <c r="AX58" s="168"/>
      <c r="AY58" s="168"/>
      <c r="AZ58" s="168"/>
      <c r="BA58" s="168"/>
      <c r="BB58" s="168"/>
      <c r="BC58" s="168"/>
      <c r="BD58" s="168"/>
      <c r="BE58" s="168"/>
      <c r="BF58" s="168"/>
      <c r="BG58" s="168"/>
      <c r="BH58" s="168"/>
      <c r="BI58" s="168"/>
      <c r="BJ58" s="168"/>
      <c r="BK58" s="168"/>
      <c r="BL58" s="168"/>
      <c r="BM58" s="168"/>
      <c r="BN58" s="168"/>
      <c r="BO58" s="168"/>
      <c r="BP58" s="168"/>
      <c r="BQ58" s="168"/>
      <c r="BR58" s="180">
        <v>0.94</v>
      </c>
      <c r="BS58" s="176">
        <v>4.45</v>
      </c>
      <c r="BT58" s="176">
        <v>0.58</v>
      </c>
      <c r="BU58" s="176"/>
      <c r="BV58" s="176"/>
      <c r="BW58" s="182"/>
      <c r="BX58" s="182"/>
      <c r="BY58" s="182"/>
      <c r="BZ58" s="182"/>
      <c r="CA58" s="182"/>
      <c r="CB58" s="182"/>
      <c r="CC58" s="165"/>
      <c r="CD58" s="165"/>
      <c r="CE58" s="165"/>
      <c r="CF58" s="152" t="s">
        <v>1</v>
      </c>
    </row>
    <row r="59" ht="12.75" customHeight="1">
      <c r="A59" s="154">
        <v>2021.0</v>
      </c>
      <c r="B59" s="166" t="s">
        <v>3389</v>
      </c>
      <c r="C59" s="166" t="s">
        <v>3610</v>
      </c>
      <c r="D59" s="166"/>
      <c r="E59" s="166" t="s">
        <v>3606</v>
      </c>
      <c r="F59" s="166" t="s">
        <v>3606</v>
      </c>
      <c r="G59" s="166" t="s">
        <v>3611</v>
      </c>
      <c r="H59" s="157" t="s">
        <v>3596</v>
      </c>
      <c r="I59" s="169" t="s">
        <v>3402</v>
      </c>
      <c r="J59" s="157"/>
      <c r="K59" s="157"/>
      <c r="L59" s="154" t="s">
        <v>3597</v>
      </c>
      <c r="M59" s="154" t="s">
        <v>3597</v>
      </c>
      <c r="N59" s="154" t="s">
        <v>255</v>
      </c>
      <c r="O59" s="157"/>
      <c r="P59" s="169"/>
      <c r="Q59" s="169"/>
      <c r="R59" s="169"/>
      <c r="S59" s="155"/>
      <c r="T59" s="155"/>
      <c r="U59" s="166"/>
      <c r="V59" s="166"/>
      <c r="W59" s="168"/>
      <c r="X59" s="168"/>
      <c r="Y59" s="168"/>
      <c r="Z59" s="168"/>
      <c r="AA59" s="168"/>
      <c r="AB59" s="168"/>
      <c r="AC59" s="168"/>
      <c r="AD59" s="168"/>
      <c r="AE59" s="168"/>
      <c r="AF59" s="168"/>
      <c r="AG59" s="168"/>
      <c r="AH59" s="168"/>
      <c r="AI59" s="168"/>
      <c r="AJ59" s="168"/>
      <c r="AK59" s="168"/>
      <c r="AL59" s="168"/>
      <c r="AM59" s="168"/>
      <c r="AN59" s="168"/>
      <c r="AO59" s="168"/>
      <c r="AP59" s="168"/>
      <c r="AQ59" s="168"/>
      <c r="AR59" s="168"/>
      <c r="AS59" s="168"/>
      <c r="AT59" s="168"/>
      <c r="AU59" s="168"/>
      <c r="AV59" s="168"/>
      <c r="AW59" s="168"/>
      <c r="AX59" s="168"/>
      <c r="AY59" s="168"/>
      <c r="AZ59" s="168"/>
      <c r="BA59" s="168"/>
      <c r="BB59" s="168"/>
      <c r="BC59" s="168"/>
      <c r="BD59" s="168"/>
      <c r="BE59" s="168"/>
      <c r="BF59" s="168"/>
      <c r="BG59" s="168"/>
      <c r="BH59" s="168"/>
      <c r="BI59" s="168"/>
      <c r="BJ59" s="168"/>
      <c r="BK59" s="168"/>
      <c r="BL59" s="168"/>
      <c r="BM59" s="168"/>
      <c r="BN59" s="168"/>
      <c r="BO59" s="168"/>
      <c r="BP59" s="168"/>
      <c r="BQ59" s="168"/>
      <c r="BR59" s="180">
        <v>0.94</v>
      </c>
      <c r="BS59" s="176">
        <v>4.99</v>
      </c>
      <c r="BT59" s="176">
        <v>0.46</v>
      </c>
      <c r="BU59" s="176"/>
      <c r="BV59" s="176"/>
      <c r="BW59" s="182"/>
      <c r="BX59" s="182"/>
      <c r="BY59" s="182"/>
      <c r="BZ59" s="182"/>
      <c r="CA59" s="182"/>
      <c r="CB59" s="182"/>
      <c r="CC59" s="165"/>
      <c r="CD59" s="165"/>
      <c r="CE59" s="165"/>
      <c r="CF59" s="152" t="s">
        <v>1</v>
      </c>
    </row>
    <row r="60" ht="12.75" customHeight="1">
      <c r="A60" s="154">
        <v>2021.0</v>
      </c>
      <c r="B60" s="155" t="s">
        <v>3447</v>
      </c>
      <c r="C60" s="155" t="s">
        <v>3448</v>
      </c>
      <c r="D60" s="155"/>
      <c r="E60" s="155" t="s">
        <v>3449</v>
      </c>
      <c r="F60" s="155" t="s">
        <v>3449</v>
      </c>
      <c r="G60" s="155" t="s">
        <v>3450</v>
      </c>
      <c r="H60" s="157" t="s">
        <v>3591</v>
      </c>
      <c r="I60" s="169" t="s">
        <v>3454</v>
      </c>
      <c r="J60" s="157"/>
      <c r="K60" s="157" t="s">
        <v>3603</v>
      </c>
      <c r="L60" s="154" t="s">
        <v>3395</v>
      </c>
      <c r="M60" s="154" t="s">
        <v>3452</v>
      </c>
      <c r="N60" s="154" t="s">
        <v>255</v>
      </c>
      <c r="O60" s="157"/>
      <c r="P60" s="169"/>
      <c r="Q60" s="169"/>
      <c r="R60" s="169"/>
      <c r="S60" s="155"/>
      <c r="T60" s="155"/>
      <c r="U60" s="166"/>
      <c r="V60" s="166"/>
      <c r="W60" s="168">
        <v>55.0</v>
      </c>
      <c r="X60" s="168">
        <v>19.0</v>
      </c>
      <c r="Y60" s="160">
        <f t="shared" ref="Y60:Y61" si="32">W60-X60</f>
        <v>36</v>
      </c>
      <c r="Z60" s="168"/>
      <c r="AA60" s="168"/>
      <c r="AB60" s="168"/>
      <c r="AC60" s="168">
        <v>62.0</v>
      </c>
      <c r="AD60" s="168">
        <v>34.0</v>
      </c>
      <c r="AE60" s="160">
        <f t="shared" ref="AE60:AE61" si="33">AC60-AD60</f>
        <v>28</v>
      </c>
      <c r="AF60" s="168"/>
      <c r="AG60" s="168"/>
      <c r="AH60" s="168"/>
      <c r="AI60" s="168"/>
      <c r="AJ60" s="168"/>
      <c r="AK60" s="168"/>
      <c r="AL60" s="168"/>
      <c r="AM60" s="168"/>
      <c r="AN60" s="168"/>
      <c r="AO60" s="168">
        <v>68.0</v>
      </c>
      <c r="AP60" s="168">
        <v>36.0</v>
      </c>
      <c r="AQ60" s="160">
        <f t="shared" ref="AQ60:AQ61" si="34">AO60-AP60</f>
        <v>32</v>
      </c>
      <c r="AR60" s="168"/>
      <c r="AS60" s="168"/>
      <c r="AT60" s="168"/>
      <c r="AU60" s="168">
        <v>89.0</v>
      </c>
      <c r="AV60" s="168">
        <v>74.0</v>
      </c>
      <c r="AW60" s="160">
        <f t="shared" ref="AW60:AW61" si="35">AU60-AV60</f>
        <v>15</v>
      </c>
      <c r="AX60" s="168"/>
      <c r="AY60" s="168"/>
      <c r="AZ60" s="168"/>
      <c r="BA60" s="168"/>
      <c r="BB60" s="168"/>
      <c r="BC60" s="168">
        <v>72.0</v>
      </c>
      <c r="BD60" s="168">
        <v>84.0</v>
      </c>
      <c r="BE60" s="168">
        <f t="shared" ref="BE60:BE61" si="36">BD60-BC60</f>
        <v>12</v>
      </c>
      <c r="BF60" s="168"/>
      <c r="BG60" s="168"/>
      <c r="BH60" s="168"/>
      <c r="BI60" s="168"/>
      <c r="BJ60" s="168"/>
      <c r="BK60" s="168"/>
      <c r="BL60" s="168">
        <v>92.0</v>
      </c>
      <c r="BM60" s="168">
        <v>78.0</v>
      </c>
      <c r="BN60" s="160">
        <f t="shared" ref="BN60:BN61" si="37">BL60-BM60</f>
        <v>14</v>
      </c>
      <c r="BO60" s="168"/>
      <c r="BP60" s="168"/>
      <c r="BQ60" s="168"/>
      <c r="BR60" s="180">
        <v>0.94</v>
      </c>
      <c r="BS60" s="176">
        <v>4.04</v>
      </c>
      <c r="BT60" s="176">
        <v>0.43</v>
      </c>
      <c r="BU60" s="176"/>
      <c r="BV60" s="176"/>
      <c r="BW60" s="182"/>
      <c r="BX60" s="182"/>
      <c r="BY60" s="182"/>
      <c r="BZ60" s="182"/>
      <c r="CA60" s="182"/>
      <c r="CB60" s="182"/>
      <c r="CC60" s="165"/>
      <c r="CD60" s="165"/>
      <c r="CE60" s="165"/>
      <c r="CF60" s="152" t="s">
        <v>1</v>
      </c>
    </row>
    <row r="61" ht="12.75" customHeight="1">
      <c r="A61" s="154">
        <v>2021.0</v>
      </c>
      <c r="B61" s="155" t="s">
        <v>3447</v>
      </c>
      <c r="C61" s="155" t="s">
        <v>3448</v>
      </c>
      <c r="D61" s="155"/>
      <c r="E61" s="155" t="s">
        <v>3449</v>
      </c>
      <c r="F61" s="155" t="s">
        <v>3449</v>
      </c>
      <c r="G61" s="155" t="s">
        <v>3450</v>
      </c>
      <c r="H61" s="157" t="s">
        <v>3591</v>
      </c>
      <c r="I61" s="169" t="s">
        <v>3464</v>
      </c>
      <c r="J61" s="157"/>
      <c r="K61" s="157" t="s">
        <v>3603</v>
      </c>
      <c r="L61" s="154" t="s">
        <v>3395</v>
      </c>
      <c r="M61" s="154" t="s">
        <v>3452</v>
      </c>
      <c r="N61" s="154" t="s">
        <v>255</v>
      </c>
      <c r="O61" s="157"/>
      <c r="P61" s="169"/>
      <c r="Q61" s="169"/>
      <c r="R61" s="169"/>
      <c r="S61" s="155"/>
      <c r="T61" s="155"/>
      <c r="U61" s="166"/>
      <c r="V61" s="166"/>
      <c r="W61" s="168">
        <v>54.0</v>
      </c>
      <c r="X61" s="168">
        <v>22.0</v>
      </c>
      <c r="Y61" s="160">
        <f t="shared" si="32"/>
        <v>32</v>
      </c>
      <c r="Z61" s="168"/>
      <c r="AA61" s="168"/>
      <c r="AB61" s="168"/>
      <c r="AC61" s="168">
        <v>65.0</v>
      </c>
      <c r="AD61" s="168">
        <v>41.0</v>
      </c>
      <c r="AE61" s="160">
        <f t="shared" si="33"/>
        <v>24</v>
      </c>
      <c r="AF61" s="168"/>
      <c r="AG61" s="168"/>
      <c r="AH61" s="168"/>
      <c r="AI61" s="168"/>
      <c r="AJ61" s="168"/>
      <c r="AK61" s="168"/>
      <c r="AL61" s="168"/>
      <c r="AM61" s="168"/>
      <c r="AN61" s="168"/>
      <c r="AO61" s="168">
        <v>72.0</v>
      </c>
      <c r="AP61" s="168">
        <v>40.0</v>
      </c>
      <c r="AQ61" s="160">
        <f t="shared" si="34"/>
        <v>32</v>
      </c>
      <c r="AR61" s="168"/>
      <c r="AS61" s="168"/>
      <c r="AT61" s="168"/>
      <c r="AU61" s="168">
        <v>85.0</v>
      </c>
      <c r="AV61" s="168">
        <v>77.0</v>
      </c>
      <c r="AW61" s="160">
        <f t="shared" si="35"/>
        <v>8</v>
      </c>
      <c r="AX61" s="168"/>
      <c r="AY61" s="168"/>
      <c r="AZ61" s="168"/>
      <c r="BA61" s="168"/>
      <c r="BB61" s="168"/>
      <c r="BC61" s="168">
        <v>77.0</v>
      </c>
      <c r="BD61" s="168">
        <v>84.0</v>
      </c>
      <c r="BE61" s="168">
        <f t="shared" si="36"/>
        <v>7</v>
      </c>
      <c r="BF61" s="168"/>
      <c r="BG61" s="168"/>
      <c r="BH61" s="168"/>
      <c r="BI61" s="168"/>
      <c r="BJ61" s="168"/>
      <c r="BK61" s="168"/>
      <c r="BL61" s="168">
        <v>94.0</v>
      </c>
      <c r="BM61" s="168">
        <v>81.0</v>
      </c>
      <c r="BN61" s="160">
        <f t="shared" si="37"/>
        <v>13</v>
      </c>
      <c r="BO61" s="168"/>
      <c r="BP61" s="168"/>
      <c r="BQ61" s="168"/>
      <c r="BR61" s="180">
        <v>0.95</v>
      </c>
      <c r="BS61" s="176">
        <v>4.38</v>
      </c>
      <c r="BT61" s="176">
        <v>0.45</v>
      </c>
      <c r="BU61" s="176"/>
      <c r="BV61" s="176"/>
      <c r="BW61" s="182"/>
      <c r="BX61" s="182"/>
      <c r="BY61" s="182"/>
      <c r="BZ61" s="182"/>
      <c r="CA61" s="182"/>
      <c r="CB61" s="182"/>
      <c r="CC61" s="165"/>
      <c r="CD61" s="165"/>
      <c r="CE61" s="165"/>
      <c r="CF61" s="152" t="s">
        <v>1</v>
      </c>
    </row>
    <row r="62" ht="12.75" customHeight="1">
      <c r="A62" s="154">
        <v>2021.0</v>
      </c>
      <c r="B62" s="166" t="s">
        <v>1809</v>
      </c>
      <c r="C62" s="166" t="s">
        <v>3612</v>
      </c>
      <c r="D62" s="166"/>
      <c r="E62" s="166" t="s">
        <v>3613</v>
      </c>
      <c r="F62" s="166" t="s">
        <v>3613</v>
      </c>
      <c r="G62" s="166" t="s">
        <v>3614</v>
      </c>
      <c r="H62" s="157" t="s">
        <v>3615</v>
      </c>
      <c r="I62" s="169" t="s">
        <v>3440</v>
      </c>
      <c r="J62" s="157"/>
      <c r="K62" s="157" t="s">
        <v>1893</v>
      </c>
      <c r="L62" s="154" t="s">
        <v>3597</v>
      </c>
      <c r="M62" s="157" t="s">
        <v>3597</v>
      </c>
      <c r="N62" s="157" t="s">
        <v>255</v>
      </c>
      <c r="O62" s="157"/>
      <c r="P62" s="169"/>
      <c r="Q62" s="169"/>
      <c r="R62" s="169"/>
      <c r="S62" s="155"/>
      <c r="T62" s="155"/>
      <c r="U62" s="166"/>
      <c r="V62" s="166"/>
      <c r="W62" s="168"/>
      <c r="X62" s="168"/>
      <c r="Y62" s="168"/>
      <c r="Z62" s="168"/>
      <c r="AA62" s="168"/>
      <c r="AB62" s="168"/>
      <c r="AC62" s="168"/>
      <c r="AD62" s="168"/>
      <c r="AE62" s="168"/>
      <c r="AF62" s="168"/>
      <c r="AG62" s="168"/>
      <c r="AH62" s="168"/>
      <c r="AI62" s="168"/>
      <c r="AJ62" s="168"/>
      <c r="AK62" s="168"/>
      <c r="AL62" s="168"/>
      <c r="AM62" s="168"/>
      <c r="AN62" s="168"/>
      <c r="AO62" s="168"/>
      <c r="AP62" s="168"/>
      <c r="AQ62" s="168"/>
      <c r="AR62" s="168"/>
      <c r="AS62" s="168"/>
      <c r="AT62" s="168"/>
      <c r="AU62" s="168"/>
      <c r="AV62" s="168"/>
      <c r="AW62" s="168"/>
      <c r="AX62" s="168"/>
      <c r="AY62" s="168"/>
      <c r="AZ62" s="168"/>
      <c r="BA62" s="168"/>
      <c r="BB62" s="168"/>
      <c r="BC62" s="168"/>
      <c r="BD62" s="168"/>
      <c r="BE62" s="168"/>
      <c r="BF62" s="168"/>
      <c r="BG62" s="168"/>
      <c r="BH62" s="168"/>
      <c r="BI62" s="168"/>
      <c r="BJ62" s="168"/>
      <c r="BK62" s="168"/>
      <c r="BL62" s="168"/>
      <c r="BM62" s="168"/>
      <c r="BN62" s="168"/>
      <c r="BO62" s="168"/>
      <c r="BP62" s="168"/>
      <c r="BQ62" s="168"/>
      <c r="BR62" s="180">
        <v>0.95</v>
      </c>
      <c r="BS62" s="176">
        <v>4.46</v>
      </c>
      <c r="BT62" s="176">
        <v>0.53</v>
      </c>
      <c r="BU62" s="176"/>
      <c r="BV62" s="176"/>
      <c r="BW62" s="182"/>
      <c r="BX62" s="182"/>
      <c r="BY62" s="182"/>
      <c r="BZ62" s="182"/>
      <c r="CA62" s="182"/>
      <c r="CB62" s="182"/>
      <c r="CC62" s="165"/>
      <c r="CD62" s="165"/>
      <c r="CE62" s="165"/>
      <c r="CF62" s="152" t="s">
        <v>1</v>
      </c>
    </row>
    <row r="63" ht="12.75" customHeight="1">
      <c r="A63" s="154">
        <v>2021.0</v>
      </c>
      <c r="B63" s="155" t="s">
        <v>3529</v>
      </c>
      <c r="C63" s="155" t="s">
        <v>3616</v>
      </c>
      <c r="D63" s="155"/>
      <c r="E63" s="155" t="s">
        <v>3617</v>
      </c>
      <c r="F63" s="155" t="s">
        <v>3617</v>
      </c>
      <c r="G63" s="155" t="s">
        <v>3618</v>
      </c>
      <c r="H63" s="157" t="s">
        <v>3619</v>
      </c>
      <c r="I63" s="156" t="s">
        <v>3428</v>
      </c>
      <c r="J63" s="157"/>
      <c r="K63" s="157"/>
      <c r="L63" s="154" t="s">
        <v>3395</v>
      </c>
      <c r="M63" s="157" t="s">
        <v>3396</v>
      </c>
      <c r="N63" s="157" t="s">
        <v>255</v>
      </c>
      <c r="O63" s="157"/>
      <c r="P63" s="169"/>
      <c r="Q63" s="169"/>
      <c r="R63" s="169"/>
      <c r="S63" s="169"/>
      <c r="T63" s="155"/>
      <c r="U63" s="157"/>
      <c r="V63" s="166"/>
      <c r="W63" s="168"/>
      <c r="X63" s="168"/>
      <c r="Y63" s="168"/>
      <c r="Z63" s="168">
        <v>50.0</v>
      </c>
      <c r="AA63" s="168">
        <v>68.0</v>
      </c>
      <c r="AB63" s="168">
        <f t="shared" ref="AB63:AB67" si="38">AA63-Z63</f>
        <v>18</v>
      </c>
      <c r="AC63" s="168"/>
      <c r="AD63" s="168"/>
      <c r="AE63" s="168"/>
      <c r="AF63" s="168">
        <v>64.0</v>
      </c>
      <c r="AG63" s="168">
        <v>78.0</v>
      </c>
      <c r="AH63" s="168">
        <f t="shared" ref="AH63:AH67" si="39">AG63-AF63</f>
        <v>14</v>
      </c>
      <c r="AI63" s="168"/>
      <c r="AJ63" s="168"/>
      <c r="AK63" s="168"/>
      <c r="AL63" s="168"/>
      <c r="AM63" s="168"/>
      <c r="AN63" s="168"/>
      <c r="AO63" s="168"/>
      <c r="AP63" s="168"/>
      <c r="AQ63" s="168"/>
      <c r="AR63" s="168">
        <v>65.0</v>
      </c>
      <c r="AS63" s="168">
        <v>72.0</v>
      </c>
      <c r="AT63" s="168">
        <f t="shared" ref="AT63:AT67" si="40">AS63-AR63</f>
        <v>7</v>
      </c>
      <c r="AU63" s="168"/>
      <c r="AV63" s="168"/>
      <c r="AW63" s="168"/>
      <c r="AX63" s="168">
        <v>88.0</v>
      </c>
      <c r="AY63" s="168">
        <v>96.0</v>
      </c>
      <c r="AZ63" s="168">
        <f t="shared" ref="AZ63:AZ67" si="41">AY63-AX63</f>
        <v>8</v>
      </c>
      <c r="BA63" s="168"/>
      <c r="BB63" s="168"/>
      <c r="BC63" s="168">
        <v>87.0</v>
      </c>
      <c r="BD63" s="168">
        <v>87.0</v>
      </c>
      <c r="BE63" s="168">
        <f t="shared" ref="BE63:BE67" si="42">BD63-BC63</f>
        <v>0</v>
      </c>
      <c r="BF63" s="168"/>
      <c r="BG63" s="168"/>
      <c r="BH63" s="168"/>
      <c r="BI63" s="168"/>
      <c r="BJ63" s="168"/>
      <c r="BK63" s="168"/>
      <c r="BL63" s="168"/>
      <c r="BM63" s="168"/>
      <c r="BN63" s="168"/>
      <c r="BO63" s="168">
        <v>90.0</v>
      </c>
      <c r="BP63" s="168">
        <v>99.0</v>
      </c>
      <c r="BQ63" s="168">
        <f t="shared" ref="BQ63:BQ67" si="43">BP63-BO63</f>
        <v>9</v>
      </c>
      <c r="BR63" s="180">
        <v>0.93</v>
      </c>
      <c r="BS63" s="176">
        <v>5.86</v>
      </c>
      <c r="BT63" s="176">
        <v>0.52</v>
      </c>
      <c r="BU63" s="176"/>
      <c r="BV63" s="176"/>
      <c r="BW63" s="182"/>
      <c r="BX63" s="182"/>
      <c r="BY63" s="182"/>
      <c r="BZ63" s="182"/>
      <c r="CA63" s="182"/>
      <c r="CB63" s="182"/>
      <c r="CC63" s="165"/>
      <c r="CD63" s="165"/>
      <c r="CE63" s="165"/>
      <c r="CF63" s="165"/>
    </row>
    <row r="64" ht="12.75" customHeight="1">
      <c r="A64" s="154">
        <v>2021.0</v>
      </c>
      <c r="B64" s="155" t="s">
        <v>3529</v>
      </c>
      <c r="C64" s="155" t="s">
        <v>3616</v>
      </c>
      <c r="D64" s="155"/>
      <c r="E64" s="155" t="s">
        <v>3617</v>
      </c>
      <c r="F64" s="155" t="s">
        <v>3617</v>
      </c>
      <c r="G64" s="155" t="s">
        <v>3618</v>
      </c>
      <c r="H64" s="157" t="s">
        <v>3619</v>
      </c>
      <c r="I64" s="169" t="s">
        <v>3454</v>
      </c>
      <c r="J64" s="157"/>
      <c r="K64" s="157"/>
      <c r="L64" s="154" t="s">
        <v>3395</v>
      </c>
      <c r="M64" s="157" t="s">
        <v>3396</v>
      </c>
      <c r="N64" s="157" t="s">
        <v>255</v>
      </c>
      <c r="O64" s="157"/>
      <c r="P64" s="169"/>
      <c r="Q64" s="169"/>
      <c r="R64" s="169"/>
      <c r="S64" s="169"/>
      <c r="T64" s="155"/>
      <c r="U64" s="157"/>
      <c r="V64" s="166"/>
      <c r="W64" s="168"/>
      <c r="X64" s="168"/>
      <c r="Y64" s="168"/>
      <c r="Z64" s="168">
        <v>39.0</v>
      </c>
      <c r="AA64" s="168">
        <v>70.0</v>
      </c>
      <c r="AB64" s="168">
        <f t="shared" si="38"/>
        <v>31</v>
      </c>
      <c r="AC64" s="168"/>
      <c r="AD64" s="168"/>
      <c r="AE64" s="168"/>
      <c r="AF64" s="168">
        <v>45.0</v>
      </c>
      <c r="AG64" s="168">
        <v>80.0</v>
      </c>
      <c r="AH64" s="168">
        <f t="shared" si="39"/>
        <v>35</v>
      </c>
      <c r="AI64" s="168"/>
      <c r="AJ64" s="168"/>
      <c r="AK64" s="168"/>
      <c r="AL64" s="168"/>
      <c r="AM64" s="168"/>
      <c r="AN64" s="168"/>
      <c r="AO64" s="168"/>
      <c r="AP64" s="168"/>
      <c r="AQ64" s="168"/>
      <c r="AR64" s="168">
        <v>50.0</v>
      </c>
      <c r="AS64" s="168">
        <v>70.0</v>
      </c>
      <c r="AT64" s="168">
        <f t="shared" si="40"/>
        <v>20</v>
      </c>
      <c r="AU64" s="168"/>
      <c r="AV64" s="168"/>
      <c r="AW64" s="168"/>
      <c r="AX64" s="168">
        <v>75.0</v>
      </c>
      <c r="AY64" s="168">
        <v>91.0</v>
      </c>
      <c r="AZ64" s="168">
        <f t="shared" si="41"/>
        <v>16</v>
      </c>
      <c r="BA64" s="168"/>
      <c r="BB64" s="168"/>
      <c r="BC64" s="168">
        <v>70.0</v>
      </c>
      <c r="BD64" s="168">
        <v>87.0</v>
      </c>
      <c r="BE64" s="168">
        <f t="shared" si="42"/>
        <v>17</v>
      </c>
      <c r="BF64" s="168"/>
      <c r="BG64" s="168"/>
      <c r="BH64" s="168"/>
      <c r="BI64" s="168"/>
      <c r="BJ64" s="168"/>
      <c r="BK64" s="168"/>
      <c r="BL64" s="168"/>
      <c r="BM64" s="168"/>
      <c r="BN64" s="168"/>
      <c r="BO64" s="168">
        <v>79.0</v>
      </c>
      <c r="BP64" s="168">
        <v>96.0</v>
      </c>
      <c r="BQ64" s="168">
        <f t="shared" si="43"/>
        <v>17</v>
      </c>
      <c r="BR64" s="180">
        <v>0.95</v>
      </c>
      <c r="BS64" s="176">
        <v>5.13</v>
      </c>
      <c r="BT64" s="176">
        <v>0.42</v>
      </c>
      <c r="BU64" s="176"/>
      <c r="BV64" s="176"/>
      <c r="BW64" s="182"/>
      <c r="BX64" s="182"/>
      <c r="BY64" s="182"/>
      <c r="BZ64" s="182"/>
      <c r="CA64" s="182"/>
      <c r="CB64" s="182"/>
      <c r="CC64" s="165"/>
      <c r="CD64" s="165"/>
      <c r="CE64" s="165"/>
      <c r="CF64" s="165"/>
    </row>
    <row r="65" ht="12.75" customHeight="1">
      <c r="A65" s="154">
        <v>2021.0</v>
      </c>
      <c r="B65" s="155" t="s">
        <v>3529</v>
      </c>
      <c r="C65" s="155" t="s">
        <v>3616</v>
      </c>
      <c r="D65" s="155"/>
      <c r="E65" s="155" t="s">
        <v>3617</v>
      </c>
      <c r="F65" s="155" t="s">
        <v>3617</v>
      </c>
      <c r="G65" s="155" t="s">
        <v>3618</v>
      </c>
      <c r="H65" s="157" t="s">
        <v>3619</v>
      </c>
      <c r="I65" s="169" t="s">
        <v>3402</v>
      </c>
      <c r="J65" s="157"/>
      <c r="K65" s="157"/>
      <c r="L65" s="154" t="s">
        <v>3395</v>
      </c>
      <c r="M65" s="157" t="s">
        <v>3396</v>
      </c>
      <c r="N65" s="157" t="s">
        <v>255</v>
      </c>
      <c r="O65" s="157"/>
      <c r="P65" s="169"/>
      <c r="Q65" s="169"/>
      <c r="R65" s="169"/>
      <c r="S65" s="169"/>
      <c r="T65" s="155"/>
      <c r="U65" s="157"/>
      <c r="V65" s="166"/>
      <c r="W65" s="168"/>
      <c r="X65" s="168"/>
      <c r="Y65" s="168"/>
      <c r="Z65" s="168">
        <v>49.0</v>
      </c>
      <c r="AA65" s="168">
        <v>58.0</v>
      </c>
      <c r="AB65" s="168">
        <f t="shared" si="38"/>
        <v>9</v>
      </c>
      <c r="AC65" s="168"/>
      <c r="AD65" s="168"/>
      <c r="AE65" s="168"/>
      <c r="AF65" s="168">
        <v>55.0</v>
      </c>
      <c r="AG65" s="168">
        <v>68.0</v>
      </c>
      <c r="AH65" s="168">
        <f t="shared" si="39"/>
        <v>13</v>
      </c>
      <c r="AI65" s="168"/>
      <c r="AJ65" s="168"/>
      <c r="AK65" s="168"/>
      <c r="AL65" s="168"/>
      <c r="AM65" s="168"/>
      <c r="AN65" s="168"/>
      <c r="AO65" s="168"/>
      <c r="AP65" s="168"/>
      <c r="AQ65" s="168"/>
      <c r="AR65" s="168">
        <v>56.0</v>
      </c>
      <c r="AS65" s="168">
        <v>65.0</v>
      </c>
      <c r="AT65" s="168">
        <f t="shared" si="40"/>
        <v>9</v>
      </c>
      <c r="AU65" s="168"/>
      <c r="AV65" s="168"/>
      <c r="AW65" s="168"/>
      <c r="AX65" s="168">
        <v>81.0</v>
      </c>
      <c r="AY65" s="168">
        <v>89.0</v>
      </c>
      <c r="AZ65" s="168">
        <f t="shared" si="41"/>
        <v>8</v>
      </c>
      <c r="BA65" s="168"/>
      <c r="BB65" s="168"/>
      <c r="BC65" s="168">
        <v>77.0</v>
      </c>
      <c r="BD65" s="168">
        <v>86.0</v>
      </c>
      <c r="BE65" s="168">
        <f t="shared" si="42"/>
        <v>9</v>
      </c>
      <c r="BF65" s="168"/>
      <c r="BG65" s="168"/>
      <c r="BH65" s="168"/>
      <c r="BI65" s="168"/>
      <c r="BJ65" s="168"/>
      <c r="BK65" s="168"/>
      <c r="BL65" s="168"/>
      <c r="BM65" s="168"/>
      <c r="BN65" s="168"/>
      <c r="BO65" s="168">
        <v>84.0</v>
      </c>
      <c r="BP65" s="168">
        <v>98.0</v>
      </c>
      <c r="BQ65" s="168">
        <f t="shared" si="43"/>
        <v>14</v>
      </c>
      <c r="BR65" s="180">
        <v>0.95</v>
      </c>
      <c r="BS65" s="176">
        <v>4.24</v>
      </c>
      <c r="BT65" s="176">
        <v>0.37</v>
      </c>
      <c r="BU65" s="176"/>
      <c r="BV65" s="176"/>
      <c r="BW65" s="182"/>
      <c r="BX65" s="182"/>
      <c r="BY65" s="182"/>
      <c r="BZ65" s="182"/>
      <c r="CA65" s="182"/>
      <c r="CB65" s="182"/>
      <c r="CC65" s="165"/>
      <c r="CD65" s="165"/>
      <c r="CE65" s="165"/>
      <c r="CF65" s="165"/>
    </row>
    <row r="66" ht="12.75" customHeight="1">
      <c r="A66" s="154">
        <v>2021.0</v>
      </c>
      <c r="B66" s="155" t="s">
        <v>3487</v>
      </c>
      <c r="C66" s="155" t="s">
        <v>3488</v>
      </c>
      <c r="D66" s="155"/>
      <c r="E66" s="155" t="s">
        <v>3489</v>
      </c>
      <c r="F66" s="155" t="s">
        <v>3489</v>
      </c>
      <c r="G66" s="155" t="s">
        <v>3490</v>
      </c>
      <c r="H66" s="157" t="s">
        <v>3620</v>
      </c>
      <c r="I66" s="169" t="s">
        <v>3402</v>
      </c>
      <c r="J66" s="157"/>
      <c r="K66" s="157"/>
      <c r="L66" s="154" t="s">
        <v>3395</v>
      </c>
      <c r="M66" s="157" t="s">
        <v>3396</v>
      </c>
      <c r="N66" s="154" t="s">
        <v>255</v>
      </c>
      <c r="O66" s="157"/>
      <c r="P66" s="169"/>
      <c r="Q66" s="169"/>
      <c r="R66" s="169"/>
      <c r="S66" s="169"/>
      <c r="T66" s="155"/>
      <c r="U66" s="157"/>
      <c r="V66" s="166"/>
      <c r="W66" s="168"/>
      <c r="X66" s="168"/>
      <c r="Y66" s="168"/>
      <c r="Z66" s="168">
        <v>40.0</v>
      </c>
      <c r="AA66" s="168">
        <v>61.0</v>
      </c>
      <c r="AB66" s="168">
        <f t="shared" si="38"/>
        <v>21</v>
      </c>
      <c r="AC66" s="168"/>
      <c r="AD66" s="168"/>
      <c r="AE66" s="168"/>
      <c r="AF66" s="168">
        <v>65.0</v>
      </c>
      <c r="AG66" s="168">
        <v>75.0</v>
      </c>
      <c r="AH66" s="168">
        <f t="shared" si="39"/>
        <v>10</v>
      </c>
      <c r="AI66" s="168"/>
      <c r="AJ66" s="168"/>
      <c r="AK66" s="168"/>
      <c r="AL66" s="168"/>
      <c r="AM66" s="168"/>
      <c r="AN66" s="168"/>
      <c r="AO66" s="168"/>
      <c r="AP66" s="168"/>
      <c r="AQ66" s="168"/>
      <c r="AR66" s="168">
        <v>42.0</v>
      </c>
      <c r="AS66" s="168">
        <v>62.0</v>
      </c>
      <c r="AT66" s="168">
        <f t="shared" si="40"/>
        <v>20</v>
      </c>
      <c r="AU66" s="168"/>
      <c r="AV66" s="168"/>
      <c r="AW66" s="168"/>
      <c r="AX66" s="168">
        <v>69.0</v>
      </c>
      <c r="AY66" s="168">
        <v>77.0</v>
      </c>
      <c r="AZ66" s="168">
        <f t="shared" si="41"/>
        <v>8</v>
      </c>
      <c r="BA66" s="168"/>
      <c r="BB66" s="168"/>
      <c r="BC66" s="168">
        <v>63.0</v>
      </c>
      <c r="BD66" s="168">
        <v>80.0</v>
      </c>
      <c r="BE66" s="168">
        <f t="shared" si="42"/>
        <v>17</v>
      </c>
      <c r="BF66" s="168"/>
      <c r="BG66" s="168"/>
      <c r="BH66" s="168"/>
      <c r="BI66" s="168"/>
      <c r="BJ66" s="168"/>
      <c r="BK66" s="168"/>
      <c r="BL66" s="168"/>
      <c r="BM66" s="168"/>
      <c r="BN66" s="168"/>
      <c r="BO66" s="168">
        <v>81.0</v>
      </c>
      <c r="BP66" s="168">
        <v>92.0</v>
      </c>
      <c r="BQ66" s="168">
        <f t="shared" si="43"/>
        <v>11</v>
      </c>
      <c r="BR66" s="180">
        <v>0.94</v>
      </c>
      <c r="BS66" s="176">
        <v>3.2</v>
      </c>
      <c r="BT66" s="176">
        <v>0.49</v>
      </c>
      <c r="BU66" s="176"/>
      <c r="BV66" s="176"/>
      <c r="BW66" s="182"/>
      <c r="BX66" s="182"/>
      <c r="BY66" s="182"/>
      <c r="BZ66" s="182"/>
      <c r="CA66" s="182"/>
      <c r="CB66" s="182"/>
      <c r="CC66" s="165"/>
      <c r="CD66" s="165"/>
      <c r="CE66" s="165"/>
      <c r="CF66" s="165"/>
    </row>
    <row r="67" ht="12.75" customHeight="1">
      <c r="A67" s="154">
        <v>2021.0</v>
      </c>
      <c r="B67" s="155" t="s">
        <v>3487</v>
      </c>
      <c r="C67" s="155" t="s">
        <v>3488</v>
      </c>
      <c r="D67" s="155"/>
      <c r="E67" s="155" t="s">
        <v>3489</v>
      </c>
      <c r="F67" s="155" t="s">
        <v>3489</v>
      </c>
      <c r="G67" s="155" t="s">
        <v>3490</v>
      </c>
      <c r="H67" s="157" t="s">
        <v>3620</v>
      </c>
      <c r="I67" s="169" t="s">
        <v>3464</v>
      </c>
      <c r="J67" s="157"/>
      <c r="K67" s="157"/>
      <c r="L67" s="154" t="s">
        <v>3395</v>
      </c>
      <c r="M67" s="157" t="s">
        <v>3396</v>
      </c>
      <c r="N67" s="154" t="s">
        <v>255</v>
      </c>
      <c r="O67" s="157"/>
      <c r="P67" s="169"/>
      <c r="Q67" s="169"/>
      <c r="R67" s="169"/>
      <c r="S67" s="169"/>
      <c r="T67" s="155"/>
      <c r="U67" s="157"/>
      <c r="V67" s="166"/>
      <c r="W67" s="168"/>
      <c r="X67" s="168"/>
      <c r="Y67" s="168"/>
      <c r="Z67" s="168">
        <v>45.0</v>
      </c>
      <c r="AA67" s="168">
        <v>56.0</v>
      </c>
      <c r="AB67" s="168">
        <f t="shared" si="38"/>
        <v>11</v>
      </c>
      <c r="AC67" s="168"/>
      <c r="AD67" s="168"/>
      <c r="AE67" s="168"/>
      <c r="AF67" s="168">
        <v>58.0</v>
      </c>
      <c r="AG67" s="168">
        <v>63.0</v>
      </c>
      <c r="AH67" s="168">
        <f t="shared" si="39"/>
        <v>5</v>
      </c>
      <c r="AI67" s="168"/>
      <c r="AJ67" s="168"/>
      <c r="AK67" s="168"/>
      <c r="AL67" s="168"/>
      <c r="AM67" s="168"/>
      <c r="AN67" s="168"/>
      <c r="AO67" s="168"/>
      <c r="AP67" s="168"/>
      <c r="AQ67" s="168"/>
      <c r="AR67" s="168">
        <v>49.0</v>
      </c>
      <c r="AS67" s="168">
        <v>60.0</v>
      </c>
      <c r="AT67" s="168">
        <f t="shared" si="40"/>
        <v>11</v>
      </c>
      <c r="AU67" s="168"/>
      <c r="AV67" s="168"/>
      <c r="AW67" s="168"/>
      <c r="AX67" s="168">
        <v>69.0</v>
      </c>
      <c r="AY67" s="168">
        <v>83.0</v>
      </c>
      <c r="AZ67" s="168">
        <f t="shared" si="41"/>
        <v>14</v>
      </c>
      <c r="BA67" s="168"/>
      <c r="BB67" s="168"/>
      <c r="BC67" s="168">
        <v>65.0</v>
      </c>
      <c r="BD67" s="168">
        <v>79.0</v>
      </c>
      <c r="BE67" s="168">
        <f t="shared" si="42"/>
        <v>14</v>
      </c>
      <c r="BF67" s="168"/>
      <c r="BG67" s="168"/>
      <c r="BH67" s="168"/>
      <c r="BI67" s="168"/>
      <c r="BJ67" s="168"/>
      <c r="BK67" s="168"/>
      <c r="BL67" s="168"/>
      <c r="BM67" s="168"/>
      <c r="BN67" s="168"/>
      <c r="BO67" s="168">
        <v>79.0</v>
      </c>
      <c r="BP67" s="168">
        <v>92.0</v>
      </c>
      <c r="BQ67" s="168">
        <f t="shared" si="43"/>
        <v>13</v>
      </c>
      <c r="BR67" s="180">
        <v>0.95</v>
      </c>
      <c r="BS67" s="176">
        <v>3.74</v>
      </c>
      <c r="BT67" s="176">
        <v>0.46</v>
      </c>
      <c r="BU67" s="176"/>
      <c r="BV67" s="176"/>
      <c r="BW67" s="182"/>
      <c r="BX67" s="182"/>
      <c r="BY67" s="182"/>
      <c r="BZ67" s="182"/>
      <c r="CA67" s="182"/>
      <c r="CB67" s="182"/>
      <c r="CC67" s="165"/>
      <c r="CD67" s="165"/>
      <c r="CE67" s="165"/>
      <c r="CF67" s="165"/>
    </row>
    <row r="68" ht="12.75" customHeight="1">
      <c r="A68" s="154">
        <v>2021.0</v>
      </c>
      <c r="B68" s="166" t="s">
        <v>3621</v>
      </c>
      <c r="C68" s="166" t="s">
        <v>3622</v>
      </c>
      <c r="D68" s="166"/>
      <c r="E68" s="166" t="s">
        <v>3623</v>
      </c>
      <c r="F68" s="166" t="s">
        <v>3623</v>
      </c>
      <c r="G68" s="166" t="s">
        <v>3624</v>
      </c>
      <c r="H68" s="157" t="s">
        <v>3619</v>
      </c>
      <c r="I68" s="156" t="s">
        <v>3394</v>
      </c>
      <c r="J68" s="157"/>
      <c r="K68" s="157" t="s">
        <v>1893</v>
      </c>
      <c r="L68" s="154" t="s">
        <v>3597</v>
      </c>
      <c r="M68" s="157" t="s">
        <v>3597</v>
      </c>
      <c r="N68" s="157" t="s">
        <v>255</v>
      </c>
      <c r="O68" s="157"/>
      <c r="P68" s="169"/>
      <c r="Q68" s="169"/>
      <c r="R68" s="169"/>
      <c r="S68" s="155"/>
      <c r="T68" s="155"/>
      <c r="U68" s="166"/>
      <c r="V68" s="166"/>
      <c r="W68" s="168"/>
      <c r="X68" s="168"/>
      <c r="Y68" s="168"/>
      <c r="Z68" s="168"/>
      <c r="AA68" s="168"/>
      <c r="AB68" s="168"/>
      <c r="AC68" s="168"/>
      <c r="AD68" s="168"/>
      <c r="AE68" s="168"/>
      <c r="AF68" s="168"/>
      <c r="AG68" s="168"/>
      <c r="AH68" s="168"/>
      <c r="AI68" s="168"/>
      <c r="AJ68" s="168"/>
      <c r="AK68" s="168"/>
      <c r="AL68" s="168"/>
      <c r="AM68" s="168"/>
      <c r="AN68" s="168"/>
      <c r="AO68" s="168"/>
      <c r="AP68" s="168"/>
      <c r="AQ68" s="168"/>
      <c r="AR68" s="168"/>
      <c r="AS68" s="168"/>
      <c r="AT68" s="168"/>
      <c r="AU68" s="168"/>
      <c r="AV68" s="168"/>
      <c r="AW68" s="168"/>
      <c r="AX68" s="168"/>
      <c r="AY68" s="168"/>
      <c r="AZ68" s="168"/>
      <c r="BA68" s="168"/>
      <c r="BB68" s="168"/>
      <c r="BC68" s="168"/>
      <c r="BD68" s="168"/>
      <c r="BE68" s="168"/>
      <c r="BF68" s="168"/>
      <c r="BG68" s="168"/>
      <c r="BH68" s="168"/>
      <c r="BI68" s="168"/>
      <c r="BJ68" s="168"/>
      <c r="BK68" s="168"/>
      <c r="BL68" s="168"/>
      <c r="BM68" s="168"/>
      <c r="BN68" s="168"/>
      <c r="BO68" s="168"/>
      <c r="BP68" s="168"/>
      <c r="BQ68" s="168"/>
      <c r="BR68" s="180">
        <v>0.96</v>
      </c>
      <c r="BS68" s="176">
        <v>4.44</v>
      </c>
      <c r="BT68" s="176">
        <v>0.47</v>
      </c>
      <c r="BU68" s="176"/>
      <c r="BV68" s="176"/>
      <c r="BW68" s="182"/>
      <c r="BX68" s="182"/>
      <c r="BY68" s="182"/>
      <c r="BZ68" s="182"/>
      <c r="CA68" s="182"/>
      <c r="CB68" s="182"/>
      <c r="CC68" s="165"/>
      <c r="CD68" s="165"/>
      <c r="CE68" s="165"/>
      <c r="CF68" s="152" t="s">
        <v>1</v>
      </c>
    </row>
    <row r="69" ht="12.75" customHeight="1">
      <c r="A69" s="154">
        <v>2021.0</v>
      </c>
      <c r="B69" s="155" t="s">
        <v>3389</v>
      </c>
      <c r="C69" s="155" t="s">
        <v>3610</v>
      </c>
      <c r="D69" s="155"/>
      <c r="E69" s="155" t="s">
        <v>3606</v>
      </c>
      <c r="F69" s="155" t="s">
        <v>3606</v>
      </c>
      <c r="G69" s="155" t="s">
        <v>3611</v>
      </c>
      <c r="H69" s="157" t="s">
        <v>3625</v>
      </c>
      <c r="I69" s="156" t="s">
        <v>3428</v>
      </c>
      <c r="J69" s="157"/>
      <c r="K69" s="157"/>
      <c r="L69" s="154" t="s">
        <v>3395</v>
      </c>
      <c r="M69" s="157" t="s">
        <v>3396</v>
      </c>
      <c r="N69" s="154" t="s">
        <v>255</v>
      </c>
      <c r="O69" s="157"/>
      <c r="P69" s="169"/>
      <c r="Q69" s="169"/>
      <c r="R69" s="169"/>
      <c r="S69" s="169"/>
      <c r="T69" s="155"/>
      <c r="U69" s="157"/>
      <c r="V69" s="166"/>
      <c r="W69" s="168"/>
      <c r="X69" s="168"/>
      <c r="Y69" s="168"/>
      <c r="Z69" s="168">
        <v>33.0</v>
      </c>
      <c r="AA69" s="168">
        <v>60.0</v>
      </c>
      <c r="AB69" s="168">
        <f>AA69-Z69</f>
        <v>27</v>
      </c>
      <c r="AC69" s="168"/>
      <c r="AD69" s="168"/>
      <c r="AE69" s="168"/>
      <c r="AF69" s="168">
        <v>51.0</v>
      </c>
      <c r="AG69" s="168">
        <v>71.0</v>
      </c>
      <c r="AH69" s="168">
        <f>AG69-AF69</f>
        <v>20</v>
      </c>
      <c r="AI69" s="168"/>
      <c r="AJ69" s="168"/>
      <c r="AK69" s="168"/>
      <c r="AL69" s="168"/>
      <c r="AM69" s="168"/>
      <c r="AN69" s="168"/>
      <c r="AO69" s="168"/>
      <c r="AP69" s="168"/>
      <c r="AQ69" s="168"/>
      <c r="AR69" s="168">
        <v>65.0</v>
      </c>
      <c r="AS69" s="168">
        <v>87.0</v>
      </c>
      <c r="AT69" s="168">
        <f>AS69-AR69</f>
        <v>22</v>
      </c>
      <c r="AU69" s="168"/>
      <c r="AV69" s="168"/>
      <c r="AW69" s="168"/>
      <c r="AX69" s="168">
        <v>76.0</v>
      </c>
      <c r="AY69" s="168">
        <v>91.0</v>
      </c>
      <c r="AZ69" s="168">
        <f>AY69-AX69</f>
        <v>15</v>
      </c>
      <c r="BA69" s="168"/>
      <c r="BB69" s="168"/>
      <c r="BC69" s="168">
        <v>71.0</v>
      </c>
      <c r="BD69" s="168">
        <v>88.0</v>
      </c>
      <c r="BE69" s="168">
        <f>BD69-BC69</f>
        <v>17</v>
      </c>
      <c r="BF69" s="168"/>
      <c r="BG69" s="168"/>
      <c r="BH69" s="168"/>
      <c r="BI69" s="168"/>
      <c r="BJ69" s="168"/>
      <c r="BK69" s="168"/>
      <c r="BL69" s="168"/>
      <c r="BM69" s="168"/>
      <c r="BN69" s="168"/>
      <c r="BO69" s="168">
        <v>86.0</v>
      </c>
      <c r="BP69" s="168">
        <v>95.0</v>
      </c>
      <c r="BQ69" s="168">
        <f>BP69-BO69</f>
        <v>9</v>
      </c>
      <c r="BR69" s="180">
        <v>0.94</v>
      </c>
      <c r="BS69" s="176">
        <v>4.22</v>
      </c>
      <c r="BT69" s="176">
        <v>0.48</v>
      </c>
      <c r="BU69" s="176"/>
      <c r="BV69" s="176"/>
      <c r="BW69" s="182"/>
      <c r="BX69" s="182"/>
      <c r="BY69" s="182"/>
      <c r="BZ69" s="182"/>
      <c r="CA69" s="182"/>
      <c r="CB69" s="182"/>
      <c r="CC69" s="165"/>
      <c r="CD69" s="165"/>
      <c r="CE69" s="165"/>
      <c r="CF69" s="165"/>
    </row>
    <row r="70" ht="12.75" customHeight="1">
      <c r="A70" s="154">
        <v>2021.0</v>
      </c>
      <c r="B70" s="166" t="s">
        <v>3389</v>
      </c>
      <c r="C70" s="166" t="s">
        <v>3608</v>
      </c>
      <c r="D70" s="166"/>
      <c r="E70" s="166" t="s">
        <v>3606</v>
      </c>
      <c r="F70" s="166" t="s">
        <v>3606</v>
      </c>
      <c r="G70" s="166" t="s">
        <v>3609</v>
      </c>
      <c r="H70" s="157" t="s">
        <v>3625</v>
      </c>
      <c r="I70" s="156" t="s">
        <v>3428</v>
      </c>
      <c r="J70" s="157"/>
      <c r="K70" s="157"/>
      <c r="L70" s="154" t="s">
        <v>3597</v>
      </c>
      <c r="M70" s="154" t="s">
        <v>3597</v>
      </c>
      <c r="N70" s="154" t="s">
        <v>255</v>
      </c>
      <c r="O70" s="157"/>
      <c r="P70" s="169"/>
      <c r="Q70" s="169"/>
      <c r="R70" s="169"/>
      <c r="S70" s="155"/>
      <c r="T70" s="155"/>
      <c r="U70" s="166"/>
      <c r="V70" s="166"/>
      <c r="W70" s="168"/>
      <c r="X70" s="168"/>
      <c r="Y70" s="168"/>
      <c r="Z70" s="168"/>
      <c r="AA70" s="168"/>
      <c r="AB70" s="168"/>
      <c r="AC70" s="168"/>
      <c r="AD70" s="168"/>
      <c r="AE70" s="168"/>
      <c r="AF70" s="168"/>
      <c r="AG70" s="168"/>
      <c r="AH70" s="168"/>
      <c r="AI70" s="168"/>
      <c r="AJ70" s="168"/>
      <c r="AK70" s="168"/>
      <c r="AL70" s="168"/>
      <c r="AM70" s="168"/>
      <c r="AN70" s="168"/>
      <c r="AO70" s="168"/>
      <c r="AP70" s="168"/>
      <c r="AQ70" s="168"/>
      <c r="AR70" s="168"/>
      <c r="AS70" s="168"/>
      <c r="AT70" s="168"/>
      <c r="AU70" s="168"/>
      <c r="AV70" s="168"/>
      <c r="AW70" s="168"/>
      <c r="AX70" s="168"/>
      <c r="AY70" s="168"/>
      <c r="AZ70" s="168"/>
      <c r="BA70" s="168"/>
      <c r="BB70" s="168"/>
      <c r="BC70" s="168"/>
      <c r="BD70" s="168"/>
      <c r="BE70" s="168"/>
      <c r="BF70" s="168"/>
      <c r="BG70" s="168"/>
      <c r="BH70" s="168"/>
      <c r="BI70" s="168"/>
      <c r="BJ70" s="168"/>
      <c r="BK70" s="168"/>
      <c r="BL70" s="168"/>
      <c r="BM70" s="168"/>
      <c r="BN70" s="168"/>
      <c r="BO70" s="168"/>
      <c r="BP70" s="168"/>
      <c r="BQ70" s="168"/>
      <c r="BR70" s="180">
        <v>0.95</v>
      </c>
      <c r="BS70" s="176">
        <v>4.06</v>
      </c>
      <c r="BT70" s="176">
        <v>0.49</v>
      </c>
      <c r="BU70" s="176"/>
      <c r="BV70" s="176"/>
      <c r="BW70" s="182"/>
      <c r="BX70" s="182"/>
      <c r="BY70" s="182"/>
      <c r="BZ70" s="182"/>
      <c r="CA70" s="182"/>
      <c r="CB70" s="182"/>
      <c r="CC70" s="165"/>
      <c r="CD70" s="165"/>
      <c r="CE70" s="165"/>
      <c r="CF70" s="152" t="s">
        <v>1</v>
      </c>
    </row>
    <row r="71" ht="12.75" customHeight="1">
      <c r="A71" s="154">
        <v>2021.0</v>
      </c>
      <c r="B71" s="166" t="s">
        <v>3389</v>
      </c>
      <c r="C71" s="166" t="s">
        <v>3605</v>
      </c>
      <c r="D71" s="166"/>
      <c r="E71" s="166" t="s">
        <v>3606</v>
      </c>
      <c r="F71" s="166" t="s">
        <v>3606</v>
      </c>
      <c r="G71" s="166" t="s">
        <v>3607</v>
      </c>
      <c r="H71" s="157" t="s">
        <v>3625</v>
      </c>
      <c r="I71" s="156" t="s">
        <v>3428</v>
      </c>
      <c r="J71" s="157"/>
      <c r="K71" s="157"/>
      <c r="L71" s="154" t="s">
        <v>3597</v>
      </c>
      <c r="M71" s="154" t="s">
        <v>3597</v>
      </c>
      <c r="N71" s="154" t="s">
        <v>255</v>
      </c>
      <c r="O71" s="157"/>
      <c r="P71" s="169"/>
      <c r="Q71" s="169"/>
      <c r="R71" s="169"/>
      <c r="S71" s="155"/>
      <c r="T71" s="155"/>
      <c r="U71" s="166"/>
      <c r="V71" s="166"/>
      <c r="W71" s="168"/>
      <c r="X71" s="168"/>
      <c r="Y71" s="168"/>
      <c r="Z71" s="168"/>
      <c r="AA71" s="168"/>
      <c r="AB71" s="168"/>
      <c r="AC71" s="168"/>
      <c r="AD71" s="168"/>
      <c r="AE71" s="168"/>
      <c r="AF71" s="168"/>
      <c r="AG71" s="168"/>
      <c r="AH71" s="168"/>
      <c r="AI71" s="168"/>
      <c r="AJ71" s="168"/>
      <c r="AK71" s="168"/>
      <c r="AL71" s="168"/>
      <c r="AM71" s="168"/>
      <c r="AN71" s="168"/>
      <c r="AO71" s="168"/>
      <c r="AP71" s="168"/>
      <c r="AQ71" s="168"/>
      <c r="AR71" s="168"/>
      <c r="AS71" s="168"/>
      <c r="AT71" s="168"/>
      <c r="AU71" s="168"/>
      <c r="AV71" s="168"/>
      <c r="AW71" s="168"/>
      <c r="AX71" s="168"/>
      <c r="AY71" s="168"/>
      <c r="AZ71" s="168"/>
      <c r="BA71" s="168"/>
      <c r="BB71" s="168"/>
      <c r="BC71" s="168"/>
      <c r="BD71" s="168"/>
      <c r="BE71" s="168"/>
      <c r="BF71" s="168"/>
      <c r="BG71" s="168"/>
      <c r="BH71" s="168"/>
      <c r="BI71" s="168"/>
      <c r="BJ71" s="168"/>
      <c r="BK71" s="168"/>
      <c r="BL71" s="168"/>
      <c r="BM71" s="168"/>
      <c r="BN71" s="168"/>
      <c r="BO71" s="168"/>
      <c r="BP71" s="168"/>
      <c r="BQ71" s="168"/>
      <c r="BR71" s="180">
        <v>0.95</v>
      </c>
      <c r="BS71" s="176">
        <v>3.86</v>
      </c>
      <c r="BT71" s="176">
        <v>0.49</v>
      </c>
      <c r="BU71" s="176"/>
      <c r="BV71" s="176"/>
      <c r="BW71" s="182"/>
      <c r="BX71" s="182"/>
      <c r="BY71" s="182"/>
      <c r="BZ71" s="182"/>
      <c r="CA71" s="182"/>
      <c r="CB71" s="182"/>
      <c r="CC71" s="165"/>
      <c r="CD71" s="165"/>
      <c r="CE71" s="165"/>
      <c r="CF71" s="152" t="s">
        <v>1</v>
      </c>
    </row>
    <row r="72" ht="12.75" customHeight="1">
      <c r="A72" s="154">
        <v>2021.0</v>
      </c>
      <c r="B72" s="155" t="s">
        <v>3621</v>
      </c>
      <c r="C72" s="155" t="s">
        <v>3626</v>
      </c>
      <c r="D72" s="155"/>
      <c r="E72" s="155" t="s">
        <v>3627</v>
      </c>
      <c r="F72" s="155" t="s">
        <v>3627</v>
      </c>
      <c r="G72" s="155" t="s">
        <v>3628</v>
      </c>
      <c r="H72" s="157" t="s">
        <v>3629</v>
      </c>
      <c r="I72" s="169" t="s">
        <v>3440</v>
      </c>
      <c r="J72" s="157"/>
      <c r="K72" s="157"/>
      <c r="L72" s="154" t="s">
        <v>3395</v>
      </c>
      <c r="M72" s="157" t="s">
        <v>3396</v>
      </c>
      <c r="N72" s="157" t="s">
        <v>255</v>
      </c>
      <c r="O72" s="157"/>
      <c r="P72" s="169"/>
      <c r="Q72" s="169"/>
      <c r="R72" s="169"/>
      <c r="S72" s="169"/>
      <c r="T72" s="155"/>
      <c r="U72" s="157"/>
      <c r="V72" s="166"/>
      <c r="W72" s="168"/>
      <c r="X72" s="168"/>
      <c r="Y72" s="168"/>
      <c r="Z72" s="168">
        <v>33.0</v>
      </c>
      <c r="AA72" s="168">
        <v>37.0</v>
      </c>
      <c r="AB72" s="168">
        <f t="shared" ref="AB72:AB93" si="44">AA72-Z72</f>
        <v>4</v>
      </c>
      <c r="AC72" s="168"/>
      <c r="AD72" s="168"/>
      <c r="AE72" s="168"/>
      <c r="AF72" s="168">
        <v>41.0</v>
      </c>
      <c r="AG72" s="168">
        <v>52.0</v>
      </c>
      <c r="AH72" s="168">
        <f t="shared" ref="AH72:AH93" si="45">AG72-AF72</f>
        <v>11</v>
      </c>
      <c r="AI72" s="168"/>
      <c r="AJ72" s="168"/>
      <c r="AK72" s="168"/>
      <c r="AL72" s="168"/>
      <c r="AM72" s="168"/>
      <c r="AN72" s="168"/>
      <c r="AO72" s="168"/>
      <c r="AP72" s="168"/>
      <c r="AQ72" s="168"/>
      <c r="AR72" s="168">
        <v>47.0</v>
      </c>
      <c r="AS72" s="168">
        <v>54.0</v>
      </c>
      <c r="AT72" s="168">
        <f t="shared" ref="AT72:AT93" si="46">AS72-AR72</f>
        <v>7</v>
      </c>
      <c r="AU72" s="168"/>
      <c r="AV72" s="168"/>
      <c r="AW72" s="168"/>
      <c r="AX72" s="168">
        <v>64.0</v>
      </c>
      <c r="AY72" s="168">
        <v>73.0</v>
      </c>
      <c r="AZ72" s="168">
        <f t="shared" ref="AZ72:AZ93" si="47">AY72-AX72</f>
        <v>9</v>
      </c>
      <c r="BA72" s="168"/>
      <c r="BB72" s="168"/>
      <c r="BC72" s="168">
        <v>54.0</v>
      </c>
      <c r="BD72" s="168">
        <v>61.0</v>
      </c>
      <c r="BE72" s="168">
        <f t="shared" ref="BE72:BE76" si="48">BD72-BC72</f>
        <v>7</v>
      </c>
      <c r="BF72" s="168"/>
      <c r="BG72" s="168"/>
      <c r="BH72" s="168"/>
      <c r="BI72" s="168"/>
      <c r="BJ72" s="168"/>
      <c r="BK72" s="168"/>
      <c r="BL72" s="168"/>
      <c r="BM72" s="168"/>
      <c r="BN72" s="168"/>
      <c r="BO72" s="168">
        <v>74.0</v>
      </c>
      <c r="BP72" s="168">
        <v>88.0</v>
      </c>
      <c r="BQ72" s="168">
        <f t="shared" ref="BQ72:BQ93" si="49">BP72-BO72</f>
        <v>14</v>
      </c>
      <c r="BR72" s="180">
        <v>0.93</v>
      </c>
      <c r="BS72" s="176">
        <v>3.53</v>
      </c>
      <c r="BT72" s="176">
        <v>0.51</v>
      </c>
      <c r="BU72" s="176"/>
      <c r="BV72" s="176"/>
      <c r="BW72" s="182"/>
      <c r="BX72" s="182"/>
      <c r="BY72" s="182"/>
      <c r="BZ72" s="182"/>
      <c r="CA72" s="182"/>
      <c r="CB72" s="182"/>
      <c r="CC72" s="165"/>
      <c r="CD72" s="165"/>
      <c r="CE72" s="165"/>
      <c r="CF72" s="165"/>
    </row>
    <row r="73" ht="12.75" customHeight="1">
      <c r="A73" s="154">
        <v>2021.0</v>
      </c>
      <c r="B73" s="155" t="s">
        <v>3621</v>
      </c>
      <c r="C73" s="155" t="s">
        <v>3630</v>
      </c>
      <c r="D73" s="155"/>
      <c r="E73" s="155" t="s">
        <v>3631</v>
      </c>
      <c r="F73" s="155" t="s">
        <v>3631</v>
      </c>
      <c r="G73" s="155" t="s">
        <v>3632</v>
      </c>
      <c r="H73" s="157" t="s">
        <v>3602</v>
      </c>
      <c r="I73" s="169" t="s">
        <v>3402</v>
      </c>
      <c r="J73" s="157"/>
      <c r="K73" s="157"/>
      <c r="L73" s="154" t="s">
        <v>3395</v>
      </c>
      <c r="M73" s="157" t="s">
        <v>3396</v>
      </c>
      <c r="N73" s="157" t="s">
        <v>255</v>
      </c>
      <c r="O73" s="157"/>
      <c r="P73" s="169"/>
      <c r="Q73" s="169"/>
      <c r="R73" s="169"/>
      <c r="S73" s="169"/>
      <c r="T73" s="155"/>
      <c r="U73" s="157"/>
      <c r="V73" s="166"/>
      <c r="W73" s="168"/>
      <c r="X73" s="168"/>
      <c r="Y73" s="168"/>
      <c r="Z73" s="168">
        <v>19.0</v>
      </c>
      <c r="AA73" s="168">
        <v>39.0</v>
      </c>
      <c r="AB73" s="168">
        <f t="shared" si="44"/>
        <v>20</v>
      </c>
      <c r="AC73" s="168"/>
      <c r="AD73" s="168"/>
      <c r="AE73" s="168"/>
      <c r="AF73" s="168">
        <v>29.0</v>
      </c>
      <c r="AG73" s="168">
        <v>48.0</v>
      </c>
      <c r="AH73" s="168">
        <f t="shared" si="45"/>
        <v>19</v>
      </c>
      <c r="AI73" s="168"/>
      <c r="AJ73" s="168"/>
      <c r="AK73" s="168"/>
      <c r="AL73" s="168"/>
      <c r="AM73" s="168"/>
      <c r="AN73" s="168"/>
      <c r="AO73" s="168"/>
      <c r="AP73" s="168"/>
      <c r="AQ73" s="168"/>
      <c r="AR73" s="168">
        <v>47.0</v>
      </c>
      <c r="AS73" s="168">
        <v>60.0</v>
      </c>
      <c r="AT73" s="168">
        <f t="shared" si="46"/>
        <v>13</v>
      </c>
      <c r="AU73" s="168"/>
      <c r="AV73" s="168"/>
      <c r="AW73" s="168"/>
      <c r="AX73" s="168">
        <v>61.0</v>
      </c>
      <c r="AY73" s="168">
        <v>77.0</v>
      </c>
      <c r="AZ73" s="168">
        <f t="shared" si="47"/>
        <v>16</v>
      </c>
      <c r="BA73" s="168"/>
      <c r="BB73" s="168"/>
      <c r="BC73" s="168">
        <v>59.0</v>
      </c>
      <c r="BD73" s="168">
        <v>75.0</v>
      </c>
      <c r="BE73" s="168">
        <f t="shared" si="48"/>
        <v>16</v>
      </c>
      <c r="BF73" s="168"/>
      <c r="BG73" s="168"/>
      <c r="BH73" s="168"/>
      <c r="BI73" s="168"/>
      <c r="BJ73" s="168"/>
      <c r="BK73" s="168"/>
      <c r="BL73" s="168"/>
      <c r="BM73" s="168"/>
      <c r="BN73" s="168"/>
      <c r="BO73" s="168">
        <v>67.0</v>
      </c>
      <c r="BP73" s="168">
        <v>86.0</v>
      </c>
      <c r="BQ73" s="168">
        <f t="shared" si="49"/>
        <v>19</v>
      </c>
      <c r="BR73" s="180">
        <v>0.93</v>
      </c>
      <c r="BS73" s="176">
        <v>3.8</v>
      </c>
      <c r="BT73" s="176">
        <v>0.51</v>
      </c>
      <c r="BU73" s="176"/>
      <c r="BV73" s="176"/>
      <c r="BW73" s="182"/>
      <c r="BX73" s="182"/>
      <c r="BY73" s="182"/>
      <c r="BZ73" s="182"/>
      <c r="CA73" s="182"/>
      <c r="CB73" s="182"/>
      <c r="CC73" s="165"/>
      <c r="CD73" s="165"/>
      <c r="CE73" s="165"/>
      <c r="CF73" s="165" t="s">
        <v>1</v>
      </c>
    </row>
    <row r="74" ht="12.75" customHeight="1">
      <c r="A74" s="154">
        <v>2021.0</v>
      </c>
      <c r="B74" s="155" t="s">
        <v>3430</v>
      </c>
      <c r="C74" s="155" t="s">
        <v>3633</v>
      </c>
      <c r="D74" s="155"/>
      <c r="E74" s="155" t="s">
        <v>3634</v>
      </c>
      <c r="F74" s="155" t="s">
        <v>3635</v>
      </c>
      <c r="G74" s="155" t="s">
        <v>3636</v>
      </c>
      <c r="H74" s="157" t="s">
        <v>3637</v>
      </c>
      <c r="I74" s="169" t="s">
        <v>3402</v>
      </c>
      <c r="J74" s="157"/>
      <c r="K74" s="157"/>
      <c r="L74" s="154" t="s">
        <v>3395</v>
      </c>
      <c r="M74" s="157" t="s">
        <v>3396</v>
      </c>
      <c r="N74" s="157" t="s">
        <v>255</v>
      </c>
      <c r="O74" s="157"/>
      <c r="P74" s="169"/>
      <c r="Q74" s="169"/>
      <c r="R74" s="169"/>
      <c r="S74" s="169"/>
      <c r="T74" s="155"/>
      <c r="U74" s="157"/>
      <c r="V74" s="166"/>
      <c r="W74" s="168"/>
      <c r="X74" s="168"/>
      <c r="Y74" s="168"/>
      <c r="Z74" s="168">
        <v>76.0</v>
      </c>
      <c r="AA74" s="168">
        <v>82.0</v>
      </c>
      <c r="AB74" s="168">
        <f t="shared" si="44"/>
        <v>6</v>
      </c>
      <c r="AC74" s="168"/>
      <c r="AD74" s="168"/>
      <c r="AE74" s="168"/>
      <c r="AF74" s="168">
        <v>84.0</v>
      </c>
      <c r="AG74" s="168">
        <v>94.0</v>
      </c>
      <c r="AH74" s="168">
        <f t="shared" si="45"/>
        <v>10</v>
      </c>
      <c r="AI74" s="168"/>
      <c r="AJ74" s="168"/>
      <c r="AK74" s="168"/>
      <c r="AL74" s="168"/>
      <c r="AM74" s="168"/>
      <c r="AN74" s="168"/>
      <c r="AO74" s="168"/>
      <c r="AP74" s="168"/>
      <c r="AQ74" s="168"/>
      <c r="AR74" s="168">
        <v>78.0</v>
      </c>
      <c r="AS74" s="168">
        <v>94.0</v>
      </c>
      <c r="AT74" s="168">
        <f t="shared" si="46"/>
        <v>16</v>
      </c>
      <c r="AU74" s="168"/>
      <c r="AV74" s="168"/>
      <c r="AW74" s="168"/>
      <c r="AX74" s="168">
        <v>82.0</v>
      </c>
      <c r="AY74" s="168">
        <v>92.0</v>
      </c>
      <c r="AZ74" s="168">
        <f t="shared" si="47"/>
        <v>10</v>
      </c>
      <c r="BA74" s="168"/>
      <c r="BB74" s="168"/>
      <c r="BC74" s="168">
        <v>84.0</v>
      </c>
      <c r="BD74" s="168">
        <v>94.0</v>
      </c>
      <c r="BE74" s="168">
        <f t="shared" si="48"/>
        <v>10</v>
      </c>
      <c r="BF74" s="168"/>
      <c r="BG74" s="168"/>
      <c r="BH74" s="168"/>
      <c r="BI74" s="168"/>
      <c r="BJ74" s="168"/>
      <c r="BK74" s="168"/>
      <c r="BL74" s="168"/>
      <c r="BM74" s="168"/>
      <c r="BN74" s="168"/>
      <c r="BO74" s="168">
        <v>94.0</v>
      </c>
      <c r="BP74" s="168">
        <v>100.0</v>
      </c>
      <c r="BQ74" s="168">
        <f t="shared" si="49"/>
        <v>6</v>
      </c>
      <c r="BR74" s="180">
        <v>0.95</v>
      </c>
      <c r="BS74" s="176">
        <v>4.51</v>
      </c>
      <c r="BT74" s="176">
        <v>0.43</v>
      </c>
      <c r="BU74" s="176"/>
      <c r="BV74" s="176"/>
      <c r="BW74" s="182"/>
      <c r="BX74" s="182"/>
      <c r="BY74" s="182"/>
      <c r="BZ74" s="182"/>
      <c r="CA74" s="182"/>
      <c r="CB74" s="182"/>
      <c r="CC74" s="165"/>
      <c r="CD74" s="165"/>
      <c r="CE74" s="165"/>
      <c r="CF74" s="165"/>
    </row>
    <row r="75" ht="12.75" customHeight="1">
      <c r="A75" s="154">
        <v>2021.0</v>
      </c>
      <c r="B75" s="155" t="s">
        <v>3638</v>
      </c>
      <c r="C75" s="155" t="s">
        <v>3639</v>
      </c>
      <c r="D75" s="155"/>
      <c r="E75" s="155" t="s">
        <v>3640</v>
      </c>
      <c r="F75" s="155" t="s">
        <v>3641</v>
      </c>
      <c r="G75" s="155" t="s">
        <v>3642</v>
      </c>
      <c r="H75" s="157" t="s">
        <v>3602</v>
      </c>
      <c r="I75" s="156" t="s">
        <v>3394</v>
      </c>
      <c r="J75" s="157"/>
      <c r="K75" s="157" t="s">
        <v>1893</v>
      </c>
      <c r="L75" s="154" t="s">
        <v>3395</v>
      </c>
      <c r="M75" s="157" t="s">
        <v>3396</v>
      </c>
      <c r="N75" s="154" t="s">
        <v>255</v>
      </c>
      <c r="O75" s="157"/>
      <c r="P75" s="169"/>
      <c r="Q75" s="169"/>
      <c r="R75" s="169"/>
      <c r="S75" s="169"/>
      <c r="T75" s="155"/>
      <c r="U75" s="157"/>
      <c r="V75" s="166"/>
      <c r="W75" s="168"/>
      <c r="X75" s="168"/>
      <c r="Y75" s="168"/>
      <c r="Z75" s="168">
        <v>64.0</v>
      </c>
      <c r="AA75" s="168">
        <v>77.0</v>
      </c>
      <c r="AB75" s="168">
        <f t="shared" si="44"/>
        <v>13</v>
      </c>
      <c r="AC75" s="168"/>
      <c r="AD75" s="168"/>
      <c r="AE75" s="168"/>
      <c r="AF75" s="168">
        <v>77.0</v>
      </c>
      <c r="AG75" s="168">
        <v>86.0</v>
      </c>
      <c r="AH75" s="168">
        <f t="shared" si="45"/>
        <v>9</v>
      </c>
      <c r="AI75" s="168"/>
      <c r="AJ75" s="168"/>
      <c r="AK75" s="168"/>
      <c r="AL75" s="168"/>
      <c r="AM75" s="168"/>
      <c r="AN75" s="168"/>
      <c r="AO75" s="168"/>
      <c r="AP75" s="168"/>
      <c r="AQ75" s="168"/>
      <c r="AR75" s="168">
        <v>79.0</v>
      </c>
      <c r="AS75" s="168">
        <v>89.0</v>
      </c>
      <c r="AT75" s="168">
        <f t="shared" si="46"/>
        <v>10</v>
      </c>
      <c r="AU75" s="168"/>
      <c r="AV75" s="168"/>
      <c r="AW75" s="168"/>
      <c r="AX75" s="168">
        <v>86.0</v>
      </c>
      <c r="AY75" s="168">
        <v>91.0</v>
      </c>
      <c r="AZ75" s="168">
        <f t="shared" si="47"/>
        <v>5</v>
      </c>
      <c r="BA75" s="168"/>
      <c r="BB75" s="168"/>
      <c r="BC75" s="168">
        <v>82.0</v>
      </c>
      <c r="BD75" s="168">
        <v>92.0</v>
      </c>
      <c r="BE75" s="168">
        <f t="shared" si="48"/>
        <v>10</v>
      </c>
      <c r="BF75" s="168"/>
      <c r="BG75" s="168"/>
      <c r="BH75" s="168"/>
      <c r="BI75" s="168"/>
      <c r="BJ75" s="168"/>
      <c r="BK75" s="168"/>
      <c r="BL75" s="168"/>
      <c r="BM75" s="168"/>
      <c r="BN75" s="168"/>
      <c r="BO75" s="168">
        <v>97.0</v>
      </c>
      <c r="BP75" s="168">
        <v>100.0</v>
      </c>
      <c r="BQ75" s="168">
        <f t="shared" si="49"/>
        <v>3</v>
      </c>
      <c r="BR75" s="180">
        <v>0.95</v>
      </c>
      <c r="BS75" s="176">
        <v>4.29</v>
      </c>
      <c r="BT75" s="176">
        <v>0.53</v>
      </c>
      <c r="BU75" s="176"/>
      <c r="BV75" s="176"/>
      <c r="BW75" s="182"/>
      <c r="BX75" s="182"/>
      <c r="BY75" s="182"/>
      <c r="BZ75" s="182"/>
      <c r="CA75" s="182"/>
      <c r="CB75" s="182"/>
      <c r="CC75" s="165"/>
      <c r="CD75" s="165"/>
      <c r="CE75" s="165"/>
      <c r="CF75" s="165"/>
    </row>
    <row r="76" ht="12.75" customHeight="1">
      <c r="A76" s="154">
        <v>2021.0</v>
      </c>
      <c r="B76" s="155" t="s">
        <v>3389</v>
      </c>
      <c r="C76" s="155" t="s">
        <v>3573</v>
      </c>
      <c r="D76" s="155"/>
      <c r="E76" s="155" t="s">
        <v>3643</v>
      </c>
      <c r="F76" s="155" t="s">
        <v>3643</v>
      </c>
      <c r="G76" s="155" t="s">
        <v>3644</v>
      </c>
      <c r="H76" s="157" t="s">
        <v>3645</v>
      </c>
      <c r="I76" s="156" t="s">
        <v>3428</v>
      </c>
      <c r="J76" s="157"/>
      <c r="K76" s="157"/>
      <c r="L76" s="154" t="s">
        <v>3395</v>
      </c>
      <c r="M76" s="157" t="s">
        <v>3396</v>
      </c>
      <c r="N76" s="154" t="s">
        <v>255</v>
      </c>
      <c r="O76" s="157"/>
      <c r="P76" s="169"/>
      <c r="Q76" s="169"/>
      <c r="R76" s="169"/>
      <c r="S76" s="169"/>
      <c r="T76" s="155"/>
      <c r="U76" s="157"/>
      <c r="V76" s="166"/>
      <c r="W76" s="168"/>
      <c r="X76" s="168"/>
      <c r="Y76" s="168"/>
      <c r="Z76" s="168">
        <v>29.0</v>
      </c>
      <c r="AA76" s="168">
        <v>40.0</v>
      </c>
      <c r="AB76" s="168">
        <f t="shared" si="44"/>
        <v>11</v>
      </c>
      <c r="AC76" s="168"/>
      <c r="AD76" s="168"/>
      <c r="AE76" s="168"/>
      <c r="AF76" s="168">
        <v>60.0</v>
      </c>
      <c r="AG76" s="168">
        <v>68.0</v>
      </c>
      <c r="AH76" s="168">
        <f t="shared" si="45"/>
        <v>8</v>
      </c>
      <c r="AI76" s="168"/>
      <c r="AJ76" s="168"/>
      <c r="AK76" s="168"/>
      <c r="AL76" s="168"/>
      <c r="AM76" s="168"/>
      <c r="AN76" s="168"/>
      <c r="AO76" s="168"/>
      <c r="AP76" s="168"/>
      <c r="AQ76" s="168"/>
      <c r="AR76" s="168">
        <v>53.0</v>
      </c>
      <c r="AS76" s="168">
        <v>73.0</v>
      </c>
      <c r="AT76" s="168">
        <f t="shared" si="46"/>
        <v>20</v>
      </c>
      <c r="AU76" s="168"/>
      <c r="AV76" s="168"/>
      <c r="AW76" s="168"/>
      <c r="AX76" s="168">
        <v>75.0</v>
      </c>
      <c r="AY76" s="168">
        <v>82.0</v>
      </c>
      <c r="AZ76" s="168">
        <f t="shared" si="47"/>
        <v>7</v>
      </c>
      <c r="BA76" s="168"/>
      <c r="BB76" s="168"/>
      <c r="BC76" s="168">
        <v>67.0</v>
      </c>
      <c r="BD76" s="168">
        <v>80.0</v>
      </c>
      <c r="BE76" s="168">
        <f t="shared" si="48"/>
        <v>13</v>
      </c>
      <c r="BF76" s="168"/>
      <c r="BG76" s="168"/>
      <c r="BH76" s="168"/>
      <c r="BI76" s="168"/>
      <c r="BJ76" s="168"/>
      <c r="BK76" s="168"/>
      <c r="BL76" s="168"/>
      <c r="BM76" s="168"/>
      <c r="BN76" s="168"/>
      <c r="BO76" s="168">
        <v>85.0</v>
      </c>
      <c r="BP76" s="168">
        <v>93.0</v>
      </c>
      <c r="BQ76" s="168">
        <f t="shared" si="49"/>
        <v>8</v>
      </c>
      <c r="BR76" s="180">
        <v>0.96</v>
      </c>
      <c r="BS76" s="176">
        <v>7.14</v>
      </c>
      <c r="BT76" s="176">
        <v>0.48</v>
      </c>
      <c r="BU76" s="176"/>
      <c r="BV76" s="176"/>
      <c r="BW76" s="182"/>
      <c r="BX76" s="182"/>
      <c r="BY76" s="182"/>
      <c r="BZ76" s="182"/>
      <c r="CA76" s="182"/>
      <c r="CB76" s="182"/>
      <c r="CC76" s="165"/>
      <c r="CD76" s="165"/>
      <c r="CE76" s="165"/>
      <c r="CF76" s="165"/>
    </row>
    <row r="77" ht="12.75" customHeight="1">
      <c r="A77" s="154">
        <v>2021.0</v>
      </c>
      <c r="B77" s="155" t="s">
        <v>3389</v>
      </c>
      <c r="C77" s="155" t="s">
        <v>3410</v>
      </c>
      <c r="D77" s="155"/>
      <c r="E77" s="155" t="s">
        <v>3568</v>
      </c>
      <c r="F77" s="155" t="s">
        <v>3569</v>
      </c>
      <c r="G77" s="155" t="s">
        <v>3646</v>
      </c>
      <c r="H77" s="157" t="s">
        <v>3645</v>
      </c>
      <c r="I77" s="156" t="s">
        <v>3394</v>
      </c>
      <c r="J77" s="157"/>
      <c r="K77" s="157"/>
      <c r="L77" s="154" t="s">
        <v>3395</v>
      </c>
      <c r="M77" s="157" t="s">
        <v>3396</v>
      </c>
      <c r="N77" s="169" t="s">
        <v>3572</v>
      </c>
      <c r="O77" s="157"/>
      <c r="P77" s="169"/>
      <c r="Q77" s="169"/>
      <c r="R77" s="169"/>
      <c r="S77" s="169"/>
      <c r="T77" s="155"/>
      <c r="U77" s="157"/>
      <c r="V77" s="166"/>
      <c r="W77" s="168"/>
      <c r="X77" s="168"/>
      <c r="Y77" s="168"/>
      <c r="Z77" s="168">
        <v>25.0</v>
      </c>
      <c r="AA77" s="168">
        <v>53.0</v>
      </c>
      <c r="AB77" s="168">
        <f t="shared" si="44"/>
        <v>28</v>
      </c>
      <c r="AC77" s="168"/>
      <c r="AD77" s="168"/>
      <c r="AE77" s="168"/>
      <c r="AF77" s="168">
        <v>44.0</v>
      </c>
      <c r="AG77" s="168">
        <v>69.0</v>
      </c>
      <c r="AH77" s="168">
        <f t="shared" si="45"/>
        <v>25</v>
      </c>
      <c r="AI77" s="168"/>
      <c r="AJ77" s="168"/>
      <c r="AK77" s="168"/>
      <c r="AL77" s="168"/>
      <c r="AM77" s="168"/>
      <c r="AN77" s="168"/>
      <c r="AO77" s="168"/>
      <c r="AP77" s="168"/>
      <c r="AQ77" s="168"/>
      <c r="AR77" s="168">
        <v>43.0</v>
      </c>
      <c r="AS77" s="168">
        <v>71.0</v>
      </c>
      <c r="AT77" s="168">
        <f t="shared" si="46"/>
        <v>28</v>
      </c>
      <c r="AU77" s="168"/>
      <c r="AV77" s="168"/>
      <c r="AW77" s="168"/>
      <c r="AX77" s="168">
        <v>77.0</v>
      </c>
      <c r="AY77" s="168">
        <v>91.0</v>
      </c>
      <c r="AZ77" s="168">
        <f t="shared" si="47"/>
        <v>14</v>
      </c>
      <c r="BA77" s="168"/>
      <c r="BB77" s="168"/>
      <c r="BC77" s="168"/>
      <c r="BD77" s="168"/>
      <c r="BE77" s="168"/>
      <c r="BF77" s="168"/>
      <c r="BG77" s="168"/>
      <c r="BH77" s="168"/>
      <c r="BI77" s="168"/>
      <c r="BJ77" s="168"/>
      <c r="BK77" s="168"/>
      <c r="BL77" s="168"/>
      <c r="BM77" s="168"/>
      <c r="BN77" s="168"/>
      <c r="BO77" s="168">
        <v>82.0</v>
      </c>
      <c r="BP77" s="168">
        <v>94.0</v>
      </c>
      <c r="BQ77" s="168">
        <f t="shared" si="49"/>
        <v>12</v>
      </c>
      <c r="BR77" s="180">
        <v>0.97</v>
      </c>
      <c r="BS77" s="176">
        <v>4.56</v>
      </c>
      <c r="BT77" s="176">
        <v>0.28</v>
      </c>
      <c r="BU77" s="176"/>
      <c r="BV77" s="176"/>
      <c r="BW77" s="182"/>
      <c r="BX77" s="182"/>
      <c r="BY77" s="182"/>
      <c r="BZ77" s="182"/>
      <c r="CA77" s="182"/>
      <c r="CB77" s="182"/>
      <c r="CC77" s="165"/>
      <c r="CD77" s="165"/>
      <c r="CE77" s="165"/>
      <c r="CF77" s="165" t="s">
        <v>1</v>
      </c>
    </row>
    <row r="78" ht="12.75" customHeight="1">
      <c r="A78" s="154">
        <v>2021.0</v>
      </c>
      <c r="B78" s="155" t="s">
        <v>3389</v>
      </c>
      <c r="C78" s="155" t="s">
        <v>3410</v>
      </c>
      <c r="D78" s="155"/>
      <c r="E78" s="155" t="s">
        <v>3568</v>
      </c>
      <c r="F78" s="155" t="s">
        <v>3569</v>
      </c>
      <c r="G78" s="155" t="s">
        <v>3646</v>
      </c>
      <c r="H78" s="157" t="s">
        <v>3645</v>
      </c>
      <c r="I78" s="169" t="s">
        <v>3402</v>
      </c>
      <c r="J78" s="157"/>
      <c r="K78" s="157"/>
      <c r="L78" s="154" t="s">
        <v>3395</v>
      </c>
      <c r="M78" s="157" t="s">
        <v>3396</v>
      </c>
      <c r="N78" s="169" t="s">
        <v>3572</v>
      </c>
      <c r="O78" s="157"/>
      <c r="P78" s="169"/>
      <c r="Q78" s="169"/>
      <c r="R78" s="169"/>
      <c r="S78" s="169"/>
      <c r="T78" s="155"/>
      <c r="U78" s="157"/>
      <c r="V78" s="166"/>
      <c r="W78" s="168"/>
      <c r="X78" s="168"/>
      <c r="Y78" s="168"/>
      <c r="Z78" s="168">
        <v>22.0</v>
      </c>
      <c r="AA78" s="168">
        <v>46.0</v>
      </c>
      <c r="AB78" s="168">
        <f t="shared" si="44"/>
        <v>24</v>
      </c>
      <c r="AC78" s="168"/>
      <c r="AD78" s="168"/>
      <c r="AE78" s="168"/>
      <c r="AF78" s="168">
        <v>43.0</v>
      </c>
      <c r="AG78" s="168">
        <v>71.0</v>
      </c>
      <c r="AH78" s="168">
        <f t="shared" si="45"/>
        <v>28</v>
      </c>
      <c r="AI78" s="168"/>
      <c r="AJ78" s="168"/>
      <c r="AK78" s="168"/>
      <c r="AL78" s="168"/>
      <c r="AM78" s="168"/>
      <c r="AN78" s="168"/>
      <c r="AO78" s="168"/>
      <c r="AP78" s="168"/>
      <c r="AQ78" s="168"/>
      <c r="AR78" s="168">
        <v>41.0</v>
      </c>
      <c r="AS78" s="168">
        <v>66.0</v>
      </c>
      <c r="AT78" s="168">
        <f t="shared" si="46"/>
        <v>25</v>
      </c>
      <c r="AU78" s="168"/>
      <c r="AV78" s="168"/>
      <c r="AW78" s="168"/>
      <c r="AX78" s="168">
        <v>78.0</v>
      </c>
      <c r="AY78" s="168">
        <v>90.0</v>
      </c>
      <c r="AZ78" s="168">
        <f t="shared" si="47"/>
        <v>12</v>
      </c>
      <c r="BA78" s="168"/>
      <c r="BB78" s="168"/>
      <c r="BC78" s="168"/>
      <c r="BD78" s="168"/>
      <c r="BE78" s="168"/>
      <c r="BF78" s="168"/>
      <c r="BG78" s="168"/>
      <c r="BH78" s="168"/>
      <c r="BI78" s="168"/>
      <c r="BJ78" s="168"/>
      <c r="BK78" s="168"/>
      <c r="BL78" s="168"/>
      <c r="BM78" s="168"/>
      <c r="BN78" s="168"/>
      <c r="BO78" s="168">
        <v>83.0</v>
      </c>
      <c r="BP78" s="168">
        <v>94.0</v>
      </c>
      <c r="BQ78" s="168">
        <f t="shared" si="49"/>
        <v>11</v>
      </c>
      <c r="BR78" s="180">
        <v>0.96</v>
      </c>
      <c r="BS78" s="176">
        <v>5.56</v>
      </c>
      <c r="BT78" s="176">
        <v>0.37</v>
      </c>
      <c r="BU78" s="176"/>
      <c r="BV78" s="176"/>
      <c r="BW78" s="182"/>
      <c r="BX78" s="182"/>
      <c r="BY78" s="182"/>
      <c r="BZ78" s="182"/>
      <c r="CA78" s="182"/>
      <c r="CB78" s="182"/>
      <c r="CC78" s="165"/>
      <c r="CD78" s="165"/>
      <c r="CE78" s="165"/>
      <c r="CF78" s="165" t="s">
        <v>1</v>
      </c>
    </row>
    <row r="79" ht="12.75" customHeight="1">
      <c r="A79" s="154">
        <v>2021.0</v>
      </c>
      <c r="B79" s="155" t="s">
        <v>3389</v>
      </c>
      <c r="C79" s="155" t="s">
        <v>3410</v>
      </c>
      <c r="D79" s="155"/>
      <c r="E79" s="155" t="s">
        <v>3568</v>
      </c>
      <c r="F79" s="155" t="s">
        <v>3569</v>
      </c>
      <c r="G79" s="155" t="s">
        <v>3646</v>
      </c>
      <c r="H79" s="157" t="s">
        <v>3645</v>
      </c>
      <c r="I79" s="156" t="s">
        <v>3428</v>
      </c>
      <c r="J79" s="157"/>
      <c r="K79" s="157"/>
      <c r="L79" s="154" t="s">
        <v>3395</v>
      </c>
      <c r="M79" s="157" t="s">
        <v>3396</v>
      </c>
      <c r="N79" s="169" t="s">
        <v>3572</v>
      </c>
      <c r="O79" s="157"/>
      <c r="P79" s="169"/>
      <c r="Q79" s="169"/>
      <c r="R79" s="169"/>
      <c r="S79" s="169"/>
      <c r="T79" s="155"/>
      <c r="U79" s="157"/>
      <c r="V79" s="166"/>
      <c r="W79" s="168"/>
      <c r="X79" s="168"/>
      <c r="Y79" s="168"/>
      <c r="Z79" s="168">
        <v>21.0</v>
      </c>
      <c r="AA79" s="168">
        <v>50.0</v>
      </c>
      <c r="AB79" s="168">
        <f t="shared" si="44"/>
        <v>29</v>
      </c>
      <c r="AC79" s="168"/>
      <c r="AD79" s="168"/>
      <c r="AE79" s="168"/>
      <c r="AF79" s="168">
        <v>32.0</v>
      </c>
      <c r="AG79" s="168">
        <v>67.0</v>
      </c>
      <c r="AH79" s="168">
        <f t="shared" si="45"/>
        <v>35</v>
      </c>
      <c r="AI79" s="168"/>
      <c r="AJ79" s="168"/>
      <c r="AK79" s="168"/>
      <c r="AL79" s="168"/>
      <c r="AM79" s="168"/>
      <c r="AN79" s="168"/>
      <c r="AO79" s="168"/>
      <c r="AP79" s="168"/>
      <c r="AQ79" s="168"/>
      <c r="AR79" s="168">
        <v>37.0</v>
      </c>
      <c r="AS79" s="168">
        <v>56.0</v>
      </c>
      <c r="AT79" s="168">
        <f t="shared" si="46"/>
        <v>19</v>
      </c>
      <c r="AU79" s="168"/>
      <c r="AV79" s="168"/>
      <c r="AW79" s="168"/>
      <c r="AX79" s="168">
        <v>76.0</v>
      </c>
      <c r="AY79" s="168">
        <v>87.0</v>
      </c>
      <c r="AZ79" s="168">
        <f t="shared" si="47"/>
        <v>11</v>
      </c>
      <c r="BA79" s="168"/>
      <c r="BB79" s="168"/>
      <c r="BC79" s="168"/>
      <c r="BD79" s="168"/>
      <c r="BE79" s="168"/>
      <c r="BF79" s="168"/>
      <c r="BG79" s="168"/>
      <c r="BH79" s="168"/>
      <c r="BI79" s="168"/>
      <c r="BJ79" s="168"/>
      <c r="BK79" s="168"/>
      <c r="BL79" s="168"/>
      <c r="BM79" s="168"/>
      <c r="BN79" s="168"/>
      <c r="BO79" s="168">
        <v>81.0</v>
      </c>
      <c r="BP79" s="168">
        <v>94.0</v>
      </c>
      <c r="BQ79" s="168">
        <f t="shared" si="49"/>
        <v>13</v>
      </c>
      <c r="BR79" s="180">
        <v>0.97</v>
      </c>
      <c r="BS79" s="176">
        <v>4.19</v>
      </c>
      <c r="BT79" s="176">
        <v>0.41</v>
      </c>
      <c r="BU79" s="176"/>
      <c r="BV79" s="176"/>
      <c r="BW79" s="182"/>
      <c r="BX79" s="182"/>
      <c r="BY79" s="182"/>
      <c r="BZ79" s="182"/>
      <c r="CA79" s="182"/>
      <c r="CB79" s="182"/>
      <c r="CC79" s="165"/>
      <c r="CD79" s="165"/>
      <c r="CE79" s="165"/>
      <c r="CF79" s="165" t="s">
        <v>1</v>
      </c>
    </row>
    <row r="80" ht="12.75" customHeight="1">
      <c r="A80" s="154">
        <v>2021.0</v>
      </c>
      <c r="B80" s="155" t="s">
        <v>3389</v>
      </c>
      <c r="C80" s="155" t="s">
        <v>3398</v>
      </c>
      <c r="D80" s="169" t="s">
        <v>603</v>
      </c>
      <c r="E80" s="155" t="s">
        <v>3647</v>
      </c>
      <c r="F80" s="155" t="s">
        <v>3647</v>
      </c>
      <c r="G80" s="155" t="s">
        <v>3648</v>
      </c>
      <c r="H80" s="154" t="s">
        <v>3543</v>
      </c>
      <c r="I80" s="169" t="s">
        <v>3402</v>
      </c>
      <c r="J80" s="157"/>
      <c r="K80" s="157"/>
      <c r="L80" s="154" t="s">
        <v>3395</v>
      </c>
      <c r="M80" s="157" t="s">
        <v>3396</v>
      </c>
      <c r="N80" s="169" t="s">
        <v>3572</v>
      </c>
      <c r="O80" s="157"/>
      <c r="P80" s="169"/>
      <c r="Q80" s="169"/>
      <c r="R80" s="169"/>
      <c r="S80" s="169"/>
      <c r="T80" s="171" t="s">
        <v>3649</v>
      </c>
      <c r="U80" s="157"/>
      <c r="V80" s="166"/>
      <c r="W80" s="168"/>
      <c r="X80" s="168"/>
      <c r="Y80" s="168"/>
      <c r="Z80" s="168">
        <v>75.0</v>
      </c>
      <c r="AA80" s="168">
        <v>85.0</v>
      </c>
      <c r="AB80" s="168">
        <f t="shared" si="44"/>
        <v>10</v>
      </c>
      <c r="AC80" s="168"/>
      <c r="AD80" s="168"/>
      <c r="AE80" s="168"/>
      <c r="AF80" s="168">
        <v>85.0</v>
      </c>
      <c r="AG80" s="168">
        <v>96.0</v>
      </c>
      <c r="AH80" s="168">
        <f t="shared" si="45"/>
        <v>11</v>
      </c>
      <c r="AI80" s="168"/>
      <c r="AJ80" s="168"/>
      <c r="AK80" s="168"/>
      <c r="AL80" s="168"/>
      <c r="AM80" s="168"/>
      <c r="AN80" s="168"/>
      <c r="AO80" s="168"/>
      <c r="AP80" s="168"/>
      <c r="AQ80" s="168"/>
      <c r="AR80" s="168">
        <v>76.0</v>
      </c>
      <c r="AS80" s="168">
        <v>83.0</v>
      </c>
      <c r="AT80" s="168">
        <f t="shared" si="46"/>
        <v>7</v>
      </c>
      <c r="AU80" s="168"/>
      <c r="AV80" s="168"/>
      <c r="AW80" s="168"/>
      <c r="AX80" s="168">
        <v>84.0</v>
      </c>
      <c r="AY80" s="168">
        <v>94.0</v>
      </c>
      <c r="AZ80" s="168">
        <f t="shared" si="47"/>
        <v>10</v>
      </c>
      <c r="BA80" s="168"/>
      <c r="BB80" s="168"/>
      <c r="BC80" s="168">
        <v>88.0</v>
      </c>
      <c r="BD80" s="168">
        <v>95.0</v>
      </c>
      <c r="BE80" s="168">
        <f>BD80-BC80</f>
        <v>7</v>
      </c>
      <c r="BF80" s="168"/>
      <c r="BG80" s="168"/>
      <c r="BH80" s="168"/>
      <c r="BI80" s="168"/>
      <c r="BJ80" s="168"/>
      <c r="BK80" s="168"/>
      <c r="BL80" s="168"/>
      <c r="BM80" s="168"/>
      <c r="BN80" s="168"/>
      <c r="BO80" s="168">
        <v>94.0</v>
      </c>
      <c r="BP80" s="168">
        <v>100.0</v>
      </c>
      <c r="BQ80" s="168">
        <f t="shared" si="49"/>
        <v>6</v>
      </c>
      <c r="BR80" s="180">
        <v>0.95</v>
      </c>
      <c r="BS80" s="176">
        <v>3.95</v>
      </c>
      <c r="BT80" s="176">
        <v>0.42</v>
      </c>
      <c r="BU80" s="176"/>
      <c r="BV80" s="176"/>
      <c r="BW80" s="182"/>
      <c r="BX80" s="182"/>
      <c r="BY80" s="182"/>
      <c r="BZ80" s="182"/>
      <c r="CA80" s="182"/>
      <c r="CB80" s="182"/>
      <c r="CC80" s="165"/>
      <c r="CD80" s="165"/>
      <c r="CE80" s="165"/>
      <c r="CF80" s="165"/>
    </row>
    <row r="81" ht="12.75" customHeight="1">
      <c r="A81" s="154">
        <v>2021.0</v>
      </c>
      <c r="B81" s="155" t="s">
        <v>3389</v>
      </c>
      <c r="C81" s="155" t="s">
        <v>3650</v>
      </c>
      <c r="D81" s="169" t="s">
        <v>603</v>
      </c>
      <c r="E81" s="155" t="s">
        <v>3647</v>
      </c>
      <c r="F81" s="155" t="s">
        <v>3647</v>
      </c>
      <c r="G81" s="155" t="s">
        <v>3651</v>
      </c>
      <c r="H81" s="157" t="s">
        <v>3652</v>
      </c>
      <c r="I81" s="169" t="s">
        <v>3480</v>
      </c>
      <c r="J81" s="157"/>
      <c r="K81" s="157"/>
      <c r="L81" s="154" t="s">
        <v>3395</v>
      </c>
      <c r="M81" s="157" t="s">
        <v>3396</v>
      </c>
      <c r="N81" s="169" t="s">
        <v>3572</v>
      </c>
      <c r="O81" s="157"/>
      <c r="P81" s="169"/>
      <c r="Q81" s="169"/>
      <c r="R81" s="169"/>
      <c r="S81" s="169"/>
      <c r="T81" s="155"/>
      <c r="U81" s="157"/>
      <c r="V81" s="166"/>
      <c r="W81" s="168"/>
      <c r="X81" s="168"/>
      <c r="Y81" s="168"/>
      <c r="Z81" s="168">
        <v>62.0</v>
      </c>
      <c r="AA81" s="168">
        <v>87.0</v>
      </c>
      <c r="AB81" s="168">
        <f t="shared" si="44"/>
        <v>25</v>
      </c>
      <c r="AC81" s="168"/>
      <c r="AD81" s="168"/>
      <c r="AE81" s="168"/>
      <c r="AF81" s="168">
        <v>86.0</v>
      </c>
      <c r="AG81" s="168">
        <v>97.0</v>
      </c>
      <c r="AH81" s="168">
        <f t="shared" si="45"/>
        <v>11</v>
      </c>
      <c r="AI81" s="168"/>
      <c r="AJ81" s="168"/>
      <c r="AK81" s="168"/>
      <c r="AL81" s="168"/>
      <c r="AM81" s="168"/>
      <c r="AN81" s="168"/>
      <c r="AO81" s="168"/>
      <c r="AP81" s="168"/>
      <c r="AQ81" s="168"/>
      <c r="AR81" s="168">
        <v>81.0</v>
      </c>
      <c r="AS81" s="168">
        <v>94.0</v>
      </c>
      <c r="AT81" s="168">
        <f t="shared" si="46"/>
        <v>13</v>
      </c>
      <c r="AU81" s="168"/>
      <c r="AV81" s="168"/>
      <c r="AW81" s="168"/>
      <c r="AX81" s="168">
        <v>94.0</v>
      </c>
      <c r="AY81" s="168">
        <v>97.0</v>
      </c>
      <c r="AZ81" s="168">
        <f t="shared" si="47"/>
        <v>3</v>
      </c>
      <c r="BA81" s="168"/>
      <c r="BB81" s="168"/>
      <c r="BC81" s="168"/>
      <c r="BD81" s="168"/>
      <c r="BE81" s="168"/>
      <c r="BF81" s="168"/>
      <c r="BG81" s="168"/>
      <c r="BH81" s="168"/>
      <c r="BI81" s="168"/>
      <c r="BJ81" s="168"/>
      <c r="BK81" s="168"/>
      <c r="BL81" s="168"/>
      <c r="BM81" s="168"/>
      <c r="BN81" s="168"/>
      <c r="BO81" s="168">
        <v>96.0</v>
      </c>
      <c r="BP81" s="168">
        <v>99.0</v>
      </c>
      <c r="BQ81" s="168">
        <f t="shared" si="49"/>
        <v>3</v>
      </c>
      <c r="BR81" s="180">
        <v>0.95</v>
      </c>
      <c r="BS81" s="176">
        <v>3.86</v>
      </c>
      <c r="BT81" s="176">
        <v>0.43</v>
      </c>
      <c r="BU81" s="176"/>
      <c r="BV81" s="176"/>
      <c r="BW81" s="182"/>
      <c r="BX81" s="182"/>
      <c r="BY81" s="182"/>
      <c r="BZ81" s="182"/>
      <c r="CA81" s="182"/>
      <c r="CB81" s="182"/>
      <c r="CC81" s="165"/>
      <c r="CD81" s="165"/>
      <c r="CE81" s="165"/>
      <c r="CF81" s="165"/>
    </row>
    <row r="82" ht="12.75" customHeight="1">
      <c r="A82" s="154">
        <v>2021.0</v>
      </c>
      <c r="B82" s="155" t="s">
        <v>3389</v>
      </c>
      <c r="C82" s="155" t="s">
        <v>3650</v>
      </c>
      <c r="D82" s="169" t="s">
        <v>603</v>
      </c>
      <c r="E82" s="155" t="s">
        <v>3647</v>
      </c>
      <c r="F82" s="155" t="s">
        <v>3647</v>
      </c>
      <c r="G82" s="155" t="s">
        <v>3653</v>
      </c>
      <c r="H82" s="157" t="s">
        <v>3654</v>
      </c>
      <c r="I82" s="169" t="s">
        <v>3464</v>
      </c>
      <c r="J82" s="157"/>
      <c r="K82" s="157"/>
      <c r="L82" s="154" t="s">
        <v>3395</v>
      </c>
      <c r="M82" s="157" t="s">
        <v>3396</v>
      </c>
      <c r="N82" s="169" t="s">
        <v>3572</v>
      </c>
      <c r="O82" s="157"/>
      <c r="P82" s="169"/>
      <c r="Q82" s="169"/>
      <c r="R82" s="169"/>
      <c r="S82" s="169"/>
      <c r="T82" s="155"/>
      <c r="U82" s="157"/>
      <c r="V82" s="166"/>
      <c r="W82" s="168"/>
      <c r="X82" s="168"/>
      <c r="Y82" s="168"/>
      <c r="Z82" s="168">
        <v>59.0</v>
      </c>
      <c r="AA82" s="168">
        <v>82.0</v>
      </c>
      <c r="AB82" s="168">
        <f t="shared" si="44"/>
        <v>23</v>
      </c>
      <c r="AC82" s="168"/>
      <c r="AD82" s="168"/>
      <c r="AE82" s="168"/>
      <c r="AF82" s="168">
        <v>67.0</v>
      </c>
      <c r="AG82" s="168">
        <v>90.0</v>
      </c>
      <c r="AH82" s="168">
        <f t="shared" si="45"/>
        <v>23</v>
      </c>
      <c r="AI82" s="168"/>
      <c r="AJ82" s="168"/>
      <c r="AK82" s="168"/>
      <c r="AL82" s="168"/>
      <c r="AM82" s="168"/>
      <c r="AN82" s="168"/>
      <c r="AO82" s="168"/>
      <c r="AP82" s="168"/>
      <c r="AQ82" s="168"/>
      <c r="AR82" s="168">
        <v>75.0</v>
      </c>
      <c r="AS82" s="168">
        <v>88.0</v>
      </c>
      <c r="AT82" s="168">
        <f t="shared" si="46"/>
        <v>13</v>
      </c>
      <c r="AU82" s="168"/>
      <c r="AV82" s="168"/>
      <c r="AW82" s="168"/>
      <c r="AX82" s="168">
        <v>91.0</v>
      </c>
      <c r="AY82" s="168">
        <v>99.0</v>
      </c>
      <c r="AZ82" s="168">
        <f t="shared" si="47"/>
        <v>8</v>
      </c>
      <c r="BA82" s="168"/>
      <c r="BB82" s="168"/>
      <c r="BC82" s="168">
        <v>93.0</v>
      </c>
      <c r="BD82" s="168">
        <v>93.0</v>
      </c>
      <c r="BE82" s="168">
        <v>1.0</v>
      </c>
      <c r="BF82" s="168"/>
      <c r="BG82" s="168"/>
      <c r="BH82" s="168"/>
      <c r="BI82" s="168"/>
      <c r="BJ82" s="168"/>
      <c r="BK82" s="168"/>
      <c r="BL82" s="168"/>
      <c r="BM82" s="168"/>
      <c r="BN82" s="168"/>
      <c r="BO82" s="168">
        <v>93.0</v>
      </c>
      <c r="BP82" s="168">
        <v>100.0</v>
      </c>
      <c r="BQ82" s="168">
        <f t="shared" si="49"/>
        <v>7</v>
      </c>
      <c r="BR82" s="180">
        <v>0.94</v>
      </c>
      <c r="BS82" s="176">
        <v>4.16</v>
      </c>
      <c r="BT82" s="176">
        <v>0.45</v>
      </c>
      <c r="BU82" s="176"/>
      <c r="BV82" s="176"/>
      <c r="BW82" s="182"/>
      <c r="BX82" s="182"/>
      <c r="BY82" s="182"/>
      <c r="BZ82" s="182"/>
      <c r="CA82" s="182"/>
      <c r="CB82" s="182"/>
      <c r="CC82" s="165"/>
      <c r="CD82" s="165"/>
      <c r="CE82" s="165"/>
      <c r="CF82" s="165"/>
    </row>
    <row r="83" ht="12.75" customHeight="1">
      <c r="A83" s="154">
        <v>2021.0</v>
      </c>
      <c r="B83" s="155" t="s">
        <v>3389</v>
      </c>
      <c r="C83" s="155" t="s">
        <v>3552</v>
      </c>
      <c r="D83" s="155"/>
      <c r="E83" s="155" t="s">
        <v>3553</v>
      </c>
      <c r="F83" s="155" t="s">
        <v>3554</v>
      </c>
      <c r="G83" s="155" t="s">
        <v>3585</v>
      </c>
      <c r="H83" s="157" t="s">
        <v>3575</v>
      </c>
      <c r="I83" s="169" t="s">
        <v>3440</v>
      </c>
      <c r="J83" s="157"/>
      <c r="K83" s="157"/>
      <c r="L83" s="154" t="s">
        <v>3395</v>
      </c>
      <c r="M83" s="157" t="s">
        <v>3396</v>
      </c>
      <c r="N83" s="157" t="s">
        <v>255</v>
      </c>
      <c r="O83" s="157"/>
      <c r="P83" s="169"/>
      <c r="Q83" s="169"/>
      <c r="R83" s="169"/>
      <c r="S83" s="169"/>
      <c r="T83" s="155"/>
      <c r="U83" s="157"/>
      <c r="V83" s="166"/>
      <c r="W83" s="168"/>
      <c r="X83" s="168"/>
      <c r="Y83" s="168"/>
      <c r="Z83" s="168">
        <v>13.0</v>
      </c>
      <c r="AA83" s="168">
        <v>23.0</v>
      </c>
      <c r="AB83" s="168">
        <f t="shared" si="44"/>
        <v>10</v>
      </c>
      <c r="AC83" s="168"/>
      <c r="AD83" s="168"/>
      <c r="AE83" s="168"/>
      <c r="AF83" s="168">
        <v>19.0</v>
      </c>
      <c r="AG83" s="168">
        <v>29.0</v>
      </c>
      <c r="AH83" s="168">
        <f t="shared" si="45"/>
        <v>10</v>
      </c>
      <c r="AI83" s="168"/>
      <c r="AJ83" s="168"/>
      <c r="AK83" s="168"/>
      <c r="AL83" s="168"/>
      <c r="AM83" s="168"/>
      <c r="AN83" s="168"/>
      <c r="AO83" s="168"/>
      <c r="AP83" s="168"/>
      <c r="AQ83" s="168"/>
      <c r="AR83" s="168">
        <v>22.0</v>
      </c>
      <c r="AS83" s="168">
        <v>25.0</v>
      </c>
      <c r="AT83" s="168">
        <f t="shared" si="46"/>
        <v>3</v>
      </c>
      <c r="AU83" s="168"/>
      <c r="AV83" s="168"/>
      <c r="AW83" s="168"/>
      <c r="AX83" s="168">
        <v>32.0</v>
      </c>
      <c r="AY83" s="168">
        <v>41.0</v>
      </c>
      <c r="AZ83" s="168">
        <f t="shared" si="47"/>
        <v>9</v>
      </c>
      <c r="BA83" s="168"/>
      <c r="BB83" s="168"/>
      <c r="BC83" s="168">
        <v>30.0</v>
      </c>
      <c r="BD83" s="168">
        <v>38.0</v>
      </c>
      <c r="BE83" s="168">
        <f t="shared" ref="BE83:BE89" si="50">BD83-BC83</f>
        <v>8</v>
      </c>
      <c r="BF83" s="168"/>
      <c r="BG83" s="168"/>
      <c r="BH83" s="168"/>
      <c r="BI83" s="168"/>
      <c r="BJ83" s="168"/>
      <c r="BK83" s="168"/>
      <c r="BL83" s="168"/>
      <c r="BM83" s="168"/>
      <c r="BN83" s="168"/>
      <c r="BO83" s="168">
        <v>41.0</v>
      </c>
      <c r="BP83" s="168">
        <v>54.0</v>
      </c>
      <c r="BQ83" s="168">
        <f t="shared" si="49"/>
        <v>13</v>
      </c>
      <c r="BR83" s="180">
        <v>0.95</v>
      </c>
      <c r="BS83" s="176">
        <v>5.24</v>
      </c>
      <c r="BT83" s="176">
        <v>0.49</v>
      </c>
      <c r="BU83" s="176"/>
      <c r="BV83" s="176"/>
      <c r="BW83" s="182"/>
      <c r="BX83" s="182"/>
      <c r="BY83" s="182"/>
      <c r="BZ83" s="182"/>
      <c r="CA83" s="182"/>
      <c r="CB83" s="182"/>
      <c r="CC83" s="165"/>
      <c r="CD83" s="165"/>
      <c r="CE83" s="165"/>
      <c r="CF83" s="165"/>
    </row>
    <row r="84" ht="12.75" customHeight="1">
      <c r="A84" s="154">
        <v>2021.0</v>
      </c>
      <c r="B84" s="155" t="s">
        <v>3389</v>
      </c>
      <c r="C84" s="155" t="s">
        <v>3526</v>
      </c>
      <c r="D84" s="155"/>
      <c r="E84" s="155" t="s">
        <v>3411</v>
      </c>
      <c r="F84" s="155" t="s">
        <v>3411</v>
      </c>
      <c r="G84" s="155" t="s">
        <v>2176</v>
      </c>
      <c r="H84" s="157" t="s">
        <v>3655</v>
      </c>
      <c r="I84" s="156" t="s">
        <v>3428</v>
      </c>
      <c r="J84" s="157"/>
      <c r="K84" s="157"/>
      <c r="L84" s="154" t="s">
        <v>3395</v>
      </c>
      <c r="M84" s="157" t="s">
        <v>3396</v>
      </c>
      <c r="N84" s="157" t="s">
        <v>255</v>
      </c>
      <c r="O84" s="157"/>
      <c r="P84" s="169"/>
      <c r="Q84" s="169"/>
      <c r="R84" s="169"/>
      <c r="S84" s="169"/>
      <c r="T84" s="171" t="s">
        <v>3656</v>
      </c>
      <c r="U84" s="157"/>
      <c r="V84" s="166" t="s">
        <v>3524</v>
      </c>
      <c r="W84" s="168"/>
      <c r="X84" s="168"/>
      <c r="Y84" s="168"/>
      <c r="Z84" s="168">
        <v>44.0</v>
      </c>
      <c r="AA84" s="168">
        <v>59.0</v>
      </c>
      <c r="AB84" s="168">
        <f t="shared" si="44"/>
        <v>15</v>
      </c>
      <c r="AC84" s="168"/>
      <c r="AD84" s="168"/>
      <c r="AE84" s="168"/>
      <c r="AF84" s="168">
        <v>64.0</v>
      </c>
      <c r="AG84" s="168">
        <v>72.0</v>
      </c>
      <c r="AH84" s="168">
        <f t="shared" si="45"/>
        <v>8</v>
      </c>
      <c r="AI84" s="168"/>
      <c r="AJ84" s="168"/>
      <c r="AK84" s="168"/>
      <c r="AL84" s="168">
        <v>71.0</v>
      </c>
      <c r="AM84" s="168">
        <v>82.0</v>
      </c>
      <c r="AN84" s="168">
        <f>AM84-AL84</f>
        <v>11</v>
      </c>
      <c r="AO84" s="168"/>
      <c r="AP84" s="168"/>
      <c r="AQ84" s="168"/>
      <c r="AR84" s="168">
        <v>46.0</v>
      </c>
      <c r="AS84" s="168">
        <v>74.0</v>
      </c>
      <c r="AT84" s="168">
        <f t="shared" si="46"/>
        <v>28</v>
      </c>
      <c r="AU84" s="168"/>
      <c r="AV84" s="168"/>
      <c r="AW84" s="168"/>
      <c r="AX84" s="168">
        <v>80.0</v>
      </c>
      <c r="AY84" s="168">
        <v>85.0</v>
      </c>
      <c r="AZ84" s="168">
        <f t="shared" si="47"/>
        <v>5</v>
      </c>
      <c r="BA84" s="168"/>
      <c r="BB84" s="168"/>
      <c r="BC84" s="168">
        <v>73.0</v>
      </c>
      <c r="BD84" s="168">
        <v>76.0</v>
      </c>
      <c r="BE84" s="168">
        <f t="shared" si="50"/>
        <v>3</v>
      </c>
      <c r="BF84" s="168"/>
      <c r="BG84" s="168"/>
      <c r="BH84" s="168"/>
      <c r="BI84" s="168">
        <v>84.0</v>
      </c>
      <c r="BJ84" s="168">
        <v>87.0</v>
      </c>
      <c r="BK84" s="168">
        <f>BJ84-BI84</f>
        <v>3</v>
      </c>
      <c r="BL84" s="168"/>
      <c r="BM84" s="168"/>
      <c r="BN84" s="168"/>
      <c r="BO84" s="168">
        <v>90.0</v>
      </c>
      <c r="BP84" s="168">
        <v>94.0</v>
      </c>
      <c r="BQ84" s="168">
        <f t="shared" si="49"/>
        <v>4</v>
      </c>
      <c r="BR84" s="180">
        <v>0.95</v>
      </c>
      <c r="BS84" s="176">
        <v>4.43</v>
      </c>
      <c r="BT84" s="176">
        <v>0.42</v>
      </c>
      <c r="BU84" s="176" t="s">
        <v>3528</v>
      </c>
      <c r="BV84" s="176" t="s">
        <v>3528</v>
      </c>
      <c r="BW84" s="182"/>
      <c r="BX84" s="182"/>
      <c r="BY84" s="182"/>
      <c r="BZ84" s="182"/>
      <c r="CA84" s="182"/>
      <c r="CB84" s="182"/>
      <c r="CC84" s="165"/>
      <c r="CD84" s="165"/>
      <c r="CE84" s="165"/>
      <c r="CF84" s="165"/>
    </row>
    <row r="85" ht="12.75" customHeight="1">
      <c r="A85" s="154">
        <v>2021.0</v>
      </c>
      <c r="B85" s="155" t="s">
        <v>3389</v>
      </c>
      <c r="C85" s="155" t="s">
        <v>3558</v>
      </c>
      <c r="D85" s="155"/>
      <c r="E85" s="155" t="s">
        <v>3559</v>
      </c>
      <c r="F85" s="155" t="s">
        <v>3560</v>
      </c>
      <c r="G85" s="155" t="s">
        <v>3657</v>
      </c>
      <c r="H85" s="157" t="s">
        <v>3645</v>
      </c>
      <c r="I85" s="169" t="s">
        <v>3464</v>
      </c>
      <c r="J85" s="157"/>
      <c r="K85" s="157"/>
      <c r="L85" s="154" t="s">
        <v>3395</v>
      </c>
      <c r="M85" s="157" t="s">
        <v>3396</v>
      </c>
      <c r="N85" s="157" t="s">
        <v>255</v>
      </c>
      <c r="O85" s="157"/>
      <c r="P85" s="169"/>
      <c r="Q85" s="169"/>
      <c r="R85" s="169"/>
      <c r="S85" s="169"/>
      <c r="T85" s="155"/>
      <c r="U85" s="157"/>
      <c r="V85" s="166"/>
      <c r="W85" s="168"/>
      <c r="X85" s="168"/>
      <c r="Y85" s="168"/>
      <c r="Z85" s="168">
        <v>29.0</v>
      </c>
      <c r="AA85" s="168">
        <v>49.0</v>
      </c>
      <c r="AB85" s="168">
        <f t="shared" si="44"/>
        <v>20</v>
      </c>
      <c r="AC85" s="168"/>
      <c r="AD85" s="168"/>
      <c r="AE85" s="168"/>
      <c r="AF85" s="168">
        <v>41.0</v>
      </c>
      <c r="AG85" s="168">
        <v>65.0</v>
      </c>
      <c r="AH85" s="168">
        <f t="shared" si="45"/>
        <v>24</v>
      </c>
      <c r="AI85" s="168"/>
      <c r="AJ85" s="168"/>
      <c r="AK85" s="168"/>
      <c r="AL85" s="168"/>
      <c r="AM85" s="168"/>
      <c r="AN85" s="168"/>
      <c r="AO85" s="168"/>
      <c r="AP85" s="168"/>
      <c r="AQ85" s="168"/>
      <c r="AR85" s="168">
        <v>62.0</v>
      </c>
      <c r="AS85" s="168">
        <v>79.0</v>
      </c>
      <c r="AT85" s="168">
        <f t="shared" si="46"/>
        <v>17</v>
      </c>
      <c r="AU85" s="168"/>
      <c r="AV85" s="168"/>
      <c r="AW85" s="168"/>
      <c r="AX85" s="168">
        <v>70.0</v>
      </c>
      <c r="AY85" s="168">
        <v>84.0</v>
      </c>
      <c r="AZ85" s="168">
        <f t="shared" si="47"/>
        <v>14</v>
      </c>
      <c r="BA85" s="168"/>
      <c r="BB85" s="168"/>
      <c r="BC85" s="168">
        <v>68.0</v>
      </c>
      <c r="BD85" s="168">
        <v>83.0</v>
      </c>
      <c r="BE85" s="168">
        <f t="shared" si="50"/>
        <v>15</v>
      </c>
      <c r="BF85" s="168"/>
      <c r="BG85" s="168"/>
      <c r="BH85" s="168"/>
      <c r="BI85" s="168"/>
      <c r="BJ85" s="168"/>
      <c r="BK85" s="168"/>
      <c r="BL85" s="168"/>
      <c r="BM85" s="168"/>
      <c r="BN85" s="168"/>
      <c r="BO85" s="168">
        <v>72.0</v>
      </c>
      <c r="BP85" s="168">
        <v>91.0</v>
      </c>
      <c r="BQ85" s="168">
        <f t="shared" si="49"/>
        <v>19</v>
      </c>
      <c r="BR85" s="180">
        <v>0.96</v>
      </c>
      <c r="BS85" s="176">
        <v>4.89</v>
      </c>
      <c r="BT85" s="176">
        <v>0.36</v>
      </c>
      <c r="BU85" s="176"/>
      <c r="BV85" s="176"/>
      <c r="BW85" s="182"/>
      <c r="BX85" s="182"/>
      <c r="BY85" s="182"/>
      <c r="BZ85" s="182"/>
      <c r="CA85" s="182"/>
      <c r="CB85" s="182"/>
      <c r="CC85" s="165"/>
      <c r="CD85" s="165"/>
      <c r="CE85" s="165"/>
      <c r="CF85" s="165"/>
    </row>
    <row r="86" ht="12.75" customHeight="1">
      <c r="A86" s="154">
        <v>2021.0</v>
      </c>
      <c r="B86" s="155" t="s">
        <v>3475</v>
      </c>
      <c r="C86" s="155" t="s">
        <v>3476</v>
      </c>
      <c r="D86" s="155"/>
      <c r="E86" s="155" t="s">
        <v>3477</v>
      </c>
      <c r="F86" s="155" t="s">
        <v>3477</v>
      </c>
      <c r="G86" s="155" t="s">
        <v>3658</v>
      </c>
      <c r="H86" s="157" t="s">
        <v>3620</v>
      </c>
      <c r="I86" s="169" t="s">
        <v>3440</v>
      </c>
      <c r="J86" s="157"/>
      <c r="K86" s="157" t="s">
        <v>476</v>
      </c>
      <c r="L86" s="154" t="s">
        <v>3395</v>
      </c>
      <c r="M86" s="157" t="s">
        <v>3396</v>
      </c>
      <c r="N86" s="154" t="s">
        <v>255</v>
      </c>
      <c r="O86" s="157"/>
      <c r="P86" s="169"/>
      <c r="Q86" s="169"/>
      <c r="R86" s="169"/>
      <c r="S86" s="169"/>
      <c r="T86" s="155"/>
      <c r="U86" s="157"/>
      <c r="V86" s="166"/>
      <c r="W86" s="168"/>
      <c r="X86" s="168"/>
      <c r="Y86" s="168"/>
      <c r="Z86" s="168">
        <v>28.0</v>
      </c>
      <c r="AA86" s="168">
        <v>53.0</v>
      </c>
      <c r="AB86" s="168">
        <f t="shared" si="44"/>
        <v>25</v>
      </c>
      <c r="AC86" s="168"/>
      <c r="AD86" s="168"/>
      <c r="AE86" s="168"/>
      <c r="AF86" s="168">
        <v>50.0</v>
      </c>
      <c r="AG86" s="168">
        <v>76.0</v>
      </c>
      <c r="AH86" s="168">
        <f t="shared" si="45"/>
        <v>26</v>
      </c>
      <c r="AI86" s="168"/>
      <c r="AJ86" s="168"/>
      <c r="AK86" s="168"/>
      <c r="AL86" s="168"/>
      <c r="AM86" s="168"/>
      <c r="AN86" s="168"/>
      <c r="AO86" s="168"/>
      <c r="AP86" s="168"/>
      <c r="AQ86" s="168"/>
      <c r="AR86" s="168">
        <v>42.0</v>
      </c>
      <c r="AS86" s="168">
        <v>67.0</v>
      </c>
      <c r="AT86" s="168">
        <f t="shared" si="46"/>
        <v>25</v>
      </c>
      <c r="AU86" s="168"/>
      <c r="AV86" s="168"/>
      <c r="AW86" s="168"/>
      <c r="AX86" s="168">
        <v>60.0</v>
      </c>
      <c r="AY86" s="168">
        <v>61.0</v>
      </c>
      <c r="AZ86" s="168">
        <f t="shared" si="47"/>
        <v>1</v>
      </c>
      <c r="BA86" s="168"/>
      <c r="BB86" s="168"/>
      <c r="BC86" s="168">
        <v>60.0</v>
      </c>
      <c r="BD86" s="168">
        <v>65.0</v>
      </c>
      <c r="BE86" s="168">
        <f t="shared" si="50"/>
        <v>5</v>
      </c>
      <c r="BF86" s="168"/>
      <c r="BG86" s="168"/>
      <c r="BH86" s="168"/>
      <c r="BI86" s="168"/>
      <c r="BJ86" s="168"/>
      <c r="BK86" s="168"/>
      <c r="BL86" s="168"/>
      <c r="BM86" s="168"/>
      <c r="BN86" s="168"/>
      <c r="BO86" s="168">
        <v>72.0</v>
      </c>
      <c r="BP86" s="168">
        <v>83.0</v>
      </c>
      <c r="BQ86" s="168">
        <f t="shared" si="49"/>
        <v>11</v>
      </c>
      <c r="BR86" s="180">
        <v>0.97</v>
      </c>
      <c r="BS86" s="176">
        <v>4.73</v>
      </c>
      <c r="BT86" s="176">
        <v>0.41</v>
      </c>
      <c r="BU86" s="176"/>
      <c r="BV86" s="176"/>
      <c r="BW86" s="182"/>
      <c r="BX86" s="182"/>
      <c r="BY86" s="182"/>
      <c r="BZ86" s="182"/>
      <c r="CA86" s="182"/>
      <c r="CB86" s="182"/>
      <c r="CC86" s="165"/>
      <c r="CD86" s="165"/>
      <c r="CE86" s="165"/>
      <c r="CF86" s="165"/>
    </row>
    <row r="87" ht="12.75" customHeight="1">
      <c r="A87" s="154">
        <v>2021.0</v>
      </c>
      <c r="B87" s="155" t="s">
        <v>3430</v>
      </c>
      <c r="C87" s="155" t="s">
        <v>3633</v>
      </c>
      <c r="D87" s="155"/>
      <c r="E87" s="155" t="s">
        <v>3634</v>
      </c>
      <c r="F87" s="155" t="s">
        <v>3635</v>
      </c>
      <c r="G87" s="155" t="s">
        <v>3636</v>
      </c>
      <c r="H87" s="157" t="s">
        <v>3637</v>
      </c>
      <c r="I87" s="169" t="s">
        <v>3454</v>
      </c>
      <c r="J87" s="157"/>
      <c r="K87" s="157"/>
      <c r="L87" s="154" t="s">
        <v>3395</v>
      </c>
      <c r="M87" s="157" t="s">
        <v>3396</v>
      </c>
      <c r="N87" s="157" t="s">
        <v>255</v>
      </c>
      <c r="O87" s="157"/>
      <c r="P87" s="169"/>
      <c r="Q87" s="169"/>
      <c r="R87" s="169"/>
      <c r="S87" s="169"/>
      <c r="T87" s="155"/>
      <c r="U87" s="157"/>
      <c r="V87" s="166"/>
      <c r="W87" s="168"/>
      <c r="X87" s="168"/>
      <c r="Y87" s="168"/>
      <c r="Z87" s="168">
        <v>66.0</v>
      </c>
      <c r="AA87" s="168">
        <v>79.0</v>
      </c>
      <c r="AB87" s="168">
        <f t="shared" si="44"/>
        <v>13</v>
      </c>
      <c r="AC87" s="168"/>
      <c r="AD87" s="168"/>
      <c r="AE87" s="168"/>
      <c r="AF87" s="168">
        <v>84.0</v>
      </c>
      <c r="AG87" s="168">
        <v>90.0</v>
      </c>
      <c r="AH87" s="168">
        <f t="shared" si="45"/>
        <v>6</v>
      </c>
      <c r="AI87" s="168"/>
      <c r="AJ87" s="168"/>
      <c r="AK87" s="168"/>
      <c r="AL87" s="168"/>
      <c r="AM87" s="168"/>
      <c r="AN87" s="168"/>
      <c r="AO87" s="168"/>
      <c r="AP87" s="168"/>
      <c r="AQ87" s="168"/>
      <c r="AR87" s="168">
        <v>81.0</v>
      </c>
      <c r="AS87" s="168">
        <v>93.0</v>
      </c>
      <c r="AT87" s="168">
        <f t="shared" si="46"/>
        <v>12</v>
      </c>
      <c r="AU87" s="168"/>
      <c r="AV87" s="168"/>
      <c r="AW87" s="168"/>
      <c r="AX87" s="168">
        <v>89.0</v>
      </c>
      <c r="AY87" s="168">
        <v>93.0</v>
      </c>
      <c r="AZ87" s="168">
        <f t="shared" si="47"/>
        <v>4</v>
      </c>
      <c r="BA87" s="168"/>
      <c r="BB87" s="168"/>
      <c r="BC87" s="168">
        <v>93.0</v>
      </c>
      <c r="BD87" s="168">
        <v>98.0</v>
      </c>
      <c r="BE87" s="168">
        <f t="shared" si="50"/>
        <v>5</v>
      </c>
      <c r="BF87" s="168"/>
      <c r="BG87" s="168"/>
      <c r="BH87" s="168"/>
      <c r="BI87" s="168"/>
      <c r="BJ87" s="168"/>
      <c r="BK87" s="168"/>
      <c r="BL87" s="168"/>
      <c r="BM87" s="168"/>
      <c r="BN87" s="168"/>
      <c r="BO87" s="168">
        <v>96.0</v>
      </c>
      <c r="BP87" s="168">
        <v>100.0</v>
      </c>
      <c r="BQ87" s="168">
        <f t="shared" si="49"/>
        <v>4</v>
      </c>
      <c r="BR87" s="180">
        <v>0.96</v>
      </c>
      <c r="BS87" s="176">
        <v>4.92</v>
      </c>
      <c r="BT87" s="176">
        <v>0.45</v>
      </c>
      <c r="BU87" s="176"/>
      <c r="BV87" s="176"/>
      <c r="BW87" s="182"/>
      <c r="BX87" s="182"/>
      <c r="BY87" s="182"/>
      <c r="BZ87" s="182"/>
      <c r="CA87" s="182"/>
      <c r="CB87" s="182"/>
      <c r="CC87" s="165"/>
      <c r="CD87" s="165"/>
      <c r="CE87" s="165"/>
      <c r="CF87" s="165"/>
    </row>
    <row r="88" ht="12.75" customHeight="1">
      <c r="A88" s="154">
        <v>2021.0</v>
      </c>
      <c r="B88" s="155" t="s">
        <v>3430</v>
      </c>
      <c r="C88" s="155" t="s">
        <v>3431</v>
      </c>
      <c r="D88" s="155"/>
      <c r="E88" s="155" t="s">
        <v>3432</v>
      </c>
      <c r="F88" s="155" t="s">
        <v>3432</v>
      </c>
      <c r="G88" s="155" t="s">
        <v>3433</v>
      </c>
      <c r="H88" s="157" t="s">
        <v>3578</v>
      </c>
      <c r="I88" s="156" t="s">
        <v>3394</v>
      </c>
      <c r="J88" s="157"/>
      <c r="K88" s="157"/>
      <c r="L88" s="154" t="s">
        <v>3395</v>
      </c>
      <c r="M88" s="157" t="s">
        <v>3396</v>
      </c>
      <c r="N88" s="157" t="s">
        <v>255</v>
      </c>
      <c r="O88" s="157"/>
      <c r="P88" s="169"/>
      <c r="Q88" s="169"/>
      <c r="R88" s="169"/>
      <c r="S88" s="169"/>
      <c r="T88" s="155"/>
      <c r="U88" s="157"/>
      <c r="V88" s="166"/>
      <c r="W88" s="168"/>
      <c r="X88" s="168"/>
      <c r="Y88" s="168"/>
      <c r="Z88" s="168">
        <v>60.0</v>
      </c>
      <c r="AA88" s="168">
        <v>74.0</v>
      </c>
      <c r="AB88" s="168">
        <f t="shared" si="44"/>
        <v>14</v>
      </c>
      <c r="AC88" s="168"/>
      <c r="AD88" s="168"/>
      <c r="AE88" s="168"/>
      <c r="AF88" s="168">
        <v>72.0</v>
      </c>
      <c r="AG88" s="168">
        <v>83.0</v>
      </c>
      <c r="AH88" s="168">
        <f t="shared" si="45"/>
        <v>11</v>
      </c>
      <c r="AI88" s="168"/>
      <c r="AJ88" s="168"/>
      <c r="AK88" s="168"/>
      <c r="AL88" s="168"/>
      <c r="AM88" s="168"/>
      <c r="AN88" s="168"/>
      <c r="AO88" s="168"/>
      <c r="AP88" s="168"/>
      <c r="AQ88" s="168"/>
      <c r="AR88" s="168">
        <v>44.0</v>
      </c>
      <c r="AS88" s="168">
        <v>51.0</v>
      </c>
      <c r="AT88" s="168">
        <f t="shared" si="46"/>
        <v>7</v>
      </c>
      <c r="AU88" s="168"/>
      <c r="AV88" s="168"/>
      <c r="AW88" s="168"/>
      <c r="AX88" s="168">
        <v>86.0</v>
      </c>
      <c r="AY88" s="168">
        <v>91.0</v>
      </c>
      <c r="AZ88" s="168">
        <f t="shared" si="47"/>
        <v>5</v>
      </c>
      <c r="BA88" s="168"/>
      <c r="BB88" s="168"/>
      <c r="BC88" s="168">
        <v>88.0</v>
      </c>
      <c r="BD88" s="168">
        <v>90.0</v>
      </c>
      <c r="BE88" s="168">
        <f t="shared" si="50"/>
        <v>2</v>
      </c>
      <c r="BF88" s="168"/>
      <c r="BG88" s="168"/>
      <c r="BH88" s="168"/>
      <c r="BI88" s="168"/>
      <c r="BJ88" s="168"/>
      <c r="BK88" s="168"/>
      <c r="BL88" s="168"/>
      <c r="BM88" s="168"/>
      <c r="BN88" s="168"/>
      <c r="BO88" s="168">
        <v>92.0</v>
      </c>
      <c r="BP88" s="168">
        <v>100.0</v>
      </c>
      <c r="BQ88" s="168">
        <f t="shared" si="49"/>
        <v>8</v>
      </c>
      <c r="BR88" s="180">
        <v>0.97</v>
      </c>
      <c r="BS88" s="176">
        <v>4.45</v>
      </c>
      <c r="BT88" s="176">
        <v>0.42</v>
      </c>
      <c r="BU88" s="176"/>
      <c r="BV88" s="176"/>
      <c r="BW88" s="182"/>
      <c r="BX88" s="182"/>
      <c r="BY88" s="182"/>
      <c r="BZ88" s="182"/>
      <c r="CA88" s="182"/>
      <c r="CB88" s="182"/>
      <c r="CC88" s="165"/>
      <c r="CD88" s="165"/>
      <c r="CE88" s="165"/>
      <c r="CF88" s="165"/>
    </row>
    <row r="89" ht="12.75" customHeight="1">
      <c r="A89" s="154">
        <v>2021.0</v>
      </c>
      <c r="B89" s="155" t="s">
        <v>3430</v>
      </c>
      <c r="C89" s="155" t="s">
        <v>3431</v>
      </c>
      <c r="D89" s="155"/>
      <c r="E89" s="155" t="s">
        <v>3432</v>
      </c>
      <c r="F89" s="155" t="s">
        <v>3432</v>
      </c>
      <c r="G89" s="155" t="s">
        <v>3433</v>
      </c>
      <c r="H89" s="157" t="s">
        <v>3578</v>
      </c>
      <c r="I89" s="169" t="s">
        <v>3440</v>
      </c>
      <c r="J89" s="157"/>
      <c r="K89" s="157"/>
      <c r="L89" s="154" t="s">
        <v>3395</v>
      </c>
      <c r="M89" s="157" t="s">
        <v>3396</v>
      </c>
      <c r="N89" s="157" t="s">
        <v>255</v>
      </c>
      <c r="O89" s="157"/>
      <c r="P89" s="169"/>
      <c r="Q89" s="169"/>
      <c r="R89" s="169"/>
      <c r="S89" s="169"/>
      <c r="T89" s="155"/>
      <c r="U89" s="157"/>
      <c r="V89" s="166"/>
      <c r="W89" s="168"/>
      <c r="X89" s="168"/>
      <c r="Y89" s="168"/>
      <c r="Z89" s="168">
        <v>51.0</v>
      </c>
      <c r="AA89" s="168">
        <v>83.0</v>
      </c>
      <c r="AB89" s="168">
        <f t="shared" si="44"/>
        <v>32</v>
      </c>
      <c r="AC89" s="168"/>
      <c r="AD89" s="168"/>
      <c r="AE89" s="168"/>
      <c r="AF89" s="168">
        <v>63.0</v>
      </c>
      <c r="AG89" s="168">
        <v>93.0</v>
      </c>
      <c r="AH89" s="168">
        <f t="shared" si="45"/>
        <v>30</v>
      </c>
      <c r="AI89" s="168"/>
      <c r="AJ89" s="168"/>
      <c r="AK89" s="168"/>
      <c r="AL89" s="168"/>
      <c r="AM89" s="168"/>
      <c r="AN89" s="168"/>
      <c r="AO89" s="168"/>
      <c r="AP89" s="168"/>
      <c r="AQ89" s="168"/>
      <c r="AR89" s="168">
        <v>40.0</v>
      </c>
      <c r="AS89" s="168">
        <v>66.0</v>
      </c>
      <c r="AT89" s="168">
        <f t="shared" si="46"/>
        <v>26</v>
      </c>
      <c r="AU89" s="168"/>
      <c r="AV89" s="168"/>
      <c r="AW89" s="168"/>
      <c r="AX89" s="168">
        <v>74.0</v>
      </c>
      <c r="AY89" s="168">
        <v>85.0</v>
      </c>
      <c r="AZ89" s="168">
        <f t="shared" si="47"/>
        <v>11</v>
      </c>
      <c r="BA89" s="168"/>
      <c r="BB89" s="168"/>
      <c r="BC89" s="168">
        <v>75.0</v>
      </c>
      <c r="BD89" s="168">
        <v>87.0</v>
      </c>
      <c r="BE89" s="168">
        <f t="shared" si="50"/>
        <v>12</v>
      </c>
      <c r="BF89" s="168"/>
      <c r="BG89" s="168"/>
      <c r="BH89" s="168"/>
      <c r="BI89" s="168"/>
      <c r="BJ89" s="168"/>
      <c r="BK89" s="168"/>
      <c r="BL89" s="168"/>
      <c r="BM89" s="168"/>
      <c r="BN89" s="168"/>
      <c r="BO89" s="168">
        <v>87.0</v>
      </c>
      <c r="BP89" s="168">
        <v>99.0</v>
      </c>
      <c r="BQ89" s="168">
        <f t="shared" si="49"/>
        <v>12</v>
      </c>
      <c r="BR89" s="180">
        <v>0.97</v>
      </c>
      <c r="BS89" s="176">
        <v>5.09</v>
      </c>
      <c r="BT89" s="176">
        <v>0.36</v>
      </c>
      <c r="BU89" s="176"/>
      <c r="BV89" s="176"/>
      <c r="BW89" s="182"/>
      <c r="BX89" s="182"/>
      <c r="BY89" s="182"/>
      <c r="BZ89" s="182"/>
      <c r="CA89" s="182"/>
      <c r="CB89" s="182"/>
      <c r="CC89" s="165"/>
      <c r="CD89" s="165"/>
      <c r="CE89" s="165"/>
      <c r="CF89" s="165"/>
    </row>
    <row r="90" ht="12.75" customHeight="1">
      <c r="A90" s="154">
        <v>2021.0</v>
      </c>
      <c r="B90" s="155" t="s">
        <v>3422</v>
      </c>
      <c r="C90" s="155" t="s">
        <v>3423</v>
      </c>
      <c r="D90" s="155"/>
      <c r="E90" s="155" t="s">
        <v>3424</v>
      </c>
      <c r="F90" s="155" t="s">
        <v>3425</v>
      </c>
      <c r="G90" s="155" t="s">
        <v>3426</v>
      </c>
      <c r="H90" s="157" t="s">
        <v>3602</v>
      </c>
      <c r="I90" s="169" t="s">
        <v>3454</v>
      </c>
      <c r="J90" s="157"/>
      <c r="K90" s="157" t="s">
        <v>476</v>
      </c>
      <c r="L90" s="154" t="s">
        <v>3395</v>
      </c>
      <c r="M90" s="157" t="s">
        <v>3396</v>
      </c>
      <c r="N90" s="154" t="s">
        <v>255</v>
      </c>
      <c r="O90" s="157"/>
      <c r="P90" s="169"/>
      <c r="Q90" s="169"/>
      <c r="R90" s="169"/>
      <c r="S90" s="169"/>
      <c r="T90" s="155"/>
      <c r="U90" s="157"/>
      <c r="V90" s="166"/>
      <c r="W90" s="168"/>
      <c r="X90" s="168"/>
      <c r="Y90" s="168"/>
      <c r="Z90" s="168">
        <v>69.0</v>
      </c>
      <c r="AA90" s="168">
        <v>85.0</v>
      </c>
      <c r="AB90" s="168">
        <f t="shared" si="44"/>
        <v>16</v>
      </c>
      <c r="AC90" s="168"/>
      <c r="AD90" s="168"/>
      <c r="AE90" s="168"/>
      <c r="AF90" s="168">
        <v>74.0</v>
      </c>
      <c r="AG90" s="168">
        <v>86.0</v>
      </c>
      <c r="AH90" s="168">
        <f t="shared" si="45"/>
        <v>12</v>
      </c>
      <c r="AI90" s="168"/>
      <c r="AJ90" s="168"/>
      <c r="AK90" s="168"/>
      <c r="AL90" s="168"/>
      <c r="AM90" s="168"/>
      <c r="AN90" s="168"/>
      <c r="AO90" s="168"/>
      <c r="AP90" s="168"/>
      <c r="AQ90" s="168"/>
      <c r="AR90" s="168">
        <v>63.0</v>
      </c>
      <c r="AS90" s="168">
        <v>74.0</v>
      </c>
      <c r="AT90" s="168">
        <f t="shared" si="46"/>
        <v>11</v>
      </c>
      <c r="AU90" s="168"/>
      <c r="AV90" s="168"/>
      <c r="AW90" s="168"/>
      <c r="AX90" s="168">
        <v>84.0</v>
      </c>
      <c r="AY90" s="168">
        <v>87.0</v>
      </c>
      <c r="AZ90" s="168">
        <f t="shared" si="47"/>
        <v>3</v>
      </c>
      <c r="BA90" s="168"/>
      <c r="BB90" s="168"/>
      <c r="BC90" s="168"/>
      <c r="BD90" s="168"/>
      <c r="BE90" s="168"/>
      <c r="BF90" s="168"/>
      <c r="BG90" s="168"/>
      <c r="BH90" s="168"/>
      <c r="BI90" s="168"/>
      <c r="BJ90" s="168"/>
      <c r="BK90" s="168"/>
      <c r="BL90" s="168"/>
      <c r="BM90" s="168"/>
      <c r="BN90" s="168"/>
      <c r="BO90" s="168">
        <v>91.0</v>
      </c>
      <c r="BP90" s="168">
        <v>98.0</v>
      </c>
      <c r="BQ90" s="168">
        <f t="shared" si="49"/>
        <v>7</v>
      </c>
      <c r="BR90" s="180">
        <v>0.96</v>
      </c>
      <c r="BS90" s="176">
        <v>4.39</v>
      </c>
      <c r="BT90" s="176">
        <v>0.4</v>
      </c>
      <c r="BU90" s="176"/>
      <c r="BV90" s="176"/>
      <c r="BW90" s="182"/>
      <c r="BX90" s="182"/>
      <c r="BY90" s="182"/>
      <c r="BZ90" s="182"/>
      <c r="CA90" s="182"/>
      <c r="CB90" s="182"/>
      <c r="CC90" s="165"/>
      <c r="CD90" s="165"/>
      <c r="CE90" s="165"/>
      <c r="CF90" s="165"/>
    </row>
    <row r="91" ht="12.75" customHeight="1">
      <c r="A91" s="154">
        <v>2021.0</v>
      </c>
      <c r="B91" s="155" t="s">
        <v>3422</v>
      </c>
      <c r="C91" s="155" t="s">
        <v>3423</v>
      </c>
      <c r="D91" s="155"/>
      <c r="E91" s="155" t="s">
        <v>3424</v>
      </c>
      <c r="F91" s="155" t="s">
        <v>3425</v>
      </c>
      <c r="G91" s="155" t="s">
        <v>3426</v>
      </c>
      <c r="H91" s="157" t="s">
        <v>3602</v>
      </c>
      <c r="I91" s="169" t="s">
        <v>3440</v>
      </c>
      <c r="J91" s="157"/>
      <c r="K91" s="157" t="s">
        <v>476</v>
      </c>
      <c r="L91" s="154" t="s">
        <v>3395</v>
      </c>
      <c r="M91" s="157" t="s">
        <v>3396</v>
      </c>
      <c r="N91" s="154" t="s">
        <v>255</v>
      </c>
      <c r="O91" s="157"/>
      <c r="P91" s="169"/>
      <c r="Q91" s="169"/>
      <c r="R91" s="169"/>
      <c r="S91" s="169"/>
      <c r="T91" s="155"/>
      <c r="U91" s="157"/>
      <c r="V91" s="166"/>
      <c r="W91" s="168"/>
      <c r="X91" s="168"/>
      <c r="Y91" s="168"/>
      <c r="Z91" s="168">
        <v>65.0</v>
      </c>
      <c r="AA91" s="168">
        <v>78.0</v>
      </c>
      <c r="AB91" s="168">
        <f t="shared" si="44"/>
        <v>13</v>
      </c>
      <c r="AC91" s="168"/>
      <c r="AD91" s="168"/>
      <c r="AE91" s="168"/>
      <c r="AF91" s="168">
        <v>67.0</v>
      </c>
      <c r="AG91" s="168">
        <v>85.0</v>
      </c>
      <c r="AH91" s="168">
        <f t="shared" si="45"/>
        <v>18</v>
      </c>
      <c r="AI91" s="168"/>
      <c r="AJ91" s="168"/>
      <c r="AK91" s="168"/>
      <c r="AL91" s="168"/>
      <c r="AM91" s="168"/>
      <c r="AN91" s="168"/>
      <c r="AO91" s="168"/>
      <c r="AP91" s="168"/>
      <c r="AQ91" s="168"/>
      <c r="AR91" s="168">
        <v>59.0</v>
      </c>
      <c r="AS91" s="168">
        <v>69.0</v>
      </c>
      <c r="AT91" s="168">
        <f t="shared" si="46"/>
        <v>10</v>
      </c>
      <c r="AU91" s="168"/>
      <c r="AV91" s="168"/>
      <c r="AW91" s="168"/>
      <c r="AX91" s="168">
        <v>74.0</v>
      </c>
      <c r="AY91" s="168">
        <v>88.0</v>
      </c>
      <c r="AZ91" s="168">
        <f t="shared" si="47"/>
        <v>14</v>
      </c>
      <c r="BA91" s="168"/>
      <c r="BB91" s="168"/>
      <c r="BC91" s="168"/>
      <c r="BD91" s="168"/>
      <c r="BE91" s="168"/>
      <c r="BF91" s="168"/>
      <c r="BG91" s="168"/>
      <c r="BH91" s="168"/>
      <c r="BI91" s="168"/>
      <c r="BJ91" s="168"/>
      <c r="BK91" s="168"/>
      <c r="BL91" s="168"/>
      <c r="BM91" s="168"/>
      <c r="BN91" s="168"/>
      <c r="BO91" s="168">
        <v>85.0</v>
      </c>
      <c r="BP91" s="168">
        <v>96.0</v>
      </c>
      <c r="BQ91" s="168">
        <f t="shared" si="49"/>
        <v>11</v>
      </c>
      <c r="BR91" s="180">
        <v>0.97</v>
      </c>
      <c r="BS91" s="176">
        <v>4.63</v>
      </c>
      <c r="BT91" s="176">
        <v>0.38</v>
      </c>
      <c r="BU91" s="176"/>
      <c r="BV91" s="176"/>
      <c r="BW91" s="182"/>
      <c r="BX91" s="182"/>
      <c r="BY91" s="182"/>
      <c r="BZ91" s="182"/>
      <c r="CA91" s="182"/>
      <c r="CB91" s="182"/>
      <c r="CC91" s="165"/>
      <c r="CD91" s="165"/>
      <c r="CE91" s="165"/>
      <c r="CF91" s="165"/>
    </row>
    <row r="92" ht="12.75" customHeight="1">
      <c r="A92" s="154">
        <v>2021.0</v>
      </c>
      <c r="B92" s="155" t="s">
        <v>3404</v>
      </c>
      <c r="C92" s="155" t="s">
        <v>3405</v>
      </c>
      <c r="D92" s="155"/>
      <c r="E92" s="155" t="s">
        <v>3659</v>
      </c>
      <c r="F92" s="155" t="s">
        <v>3659</v>
      </c>
      <c r="G92" s="155" t="s">
        <v>3660</v>
      </c>
      <c r="H92" s="157" t="s">
        <v>3602</v>
      </c>
      <c r="I92" s="169" t="s">
        <v>3402</v>
      </c>
      <c r="J92" s="157"/>
      <c r="K92" s="157"/>
      <c r="L92" s="154" t="s">
        <v>3395</v>
      </c>
      <c r="M92" s="157" t="s">
        <v>3396</v>
      </c>
      <c r="N92" s="154" t="s">
        <v>255</v>
      </c>
      <c r="O92" s="157"/>
      <c r="P92" s="169"/>
      <c r="Q92" s="169"/>
      <c r="R92" s="169"/>
      <c r="S92" s="169"/>
      <c r="T92" s="155"/>
      <c r="U92" s="157"/>
      <c r="V92" s="166"/>
      <c r="W92" s="168"/>
      <c r="X92" s="168"/>
      <c r="Y92" s="168"/>
      <c r="Z92" s="168">
        <v>44.0</v>
      </c>
      <c r="AA92" s="168">
        <v>51.0</v>
      </c>
      <c r="AB92" s="168">
        <f t="shared" si="44"/>
        <v>7</v>
      </c>
      <c r="AC92" s="168"/>
      <c r="AD92" s="168"/>
      <c r="AE92" s="168"/>
      <c r="AF92" s="168">
        <v>45.0</v>
      </c>
      <c r="AG92" s="168">
        <v>54.0</v>
      </c>
      <c r="AH92" s="168">
        <f t="shared" si="45"/>
        <v>9</v>
      </c>
      <c r="AI92" s="168"/>
      <c r="AJ92" s="168"/>
      <c r="AK92" s="168"/>
      <c r="AL92" s="168"/>
      <c r="AM92" s="168"/>
      <c r="AN92" s="168"/>
      <c r="AO92" s="168"/>
      <c r="AP92" s="168"/>
      <c r="AQ92" s="168"/>
      <c r="AR92" s="168">
        <v>57.0</v>
      </c>
      <c r="AS92" s="168">
        <v>67.0</v>
      </c>
      <c r="AT92" s="168">
        <f t="shared" si="46"/>
        <v>10</v>
      </c>
      <c r="AU92" s="168"/>
      <c r="AV92" s="168"/>
      <c r="AW92" s="168"/>
      <c r="AX92" s="168">
        <v>71.0</v>
      </c>
      <c r="AY92" s="168">
        <v>72.0</v>
      </c>
      <c r="AZ92" s="168">
        <f t="shared" si="47"/>
        <v>1</v>
      </c>
      <c r="BA92" s="168"/>
      <c r="BB92" s="168"/>
      <c r="BC92" s="168"/>
      <c r="BD92" s="168"/>
      <c r="BE92" s="168"/>
      <c r="BF92" s="168"/>
      <c r="BG92" s="168"/>
      <c r="BH92" s="168"/>
      <c r="BI92" s="168"/>
      <c r="BJ92" s="168"/>
      <c r="BK92" s="168"/>
      <c r="BL92" s="168"/>
      <c r="BM92" s="168"/>
      <c r="BN92" s="168"/>
      <c r="BO92" s="168">
        <v>73.0</v>
      </c>
      <c r="BP92" s="168">
        <v>86.0</v>
      </c>
      <c r="BQ92" s="168">
        <f t="shared" si="49"/>
        <v>13</v>
      </c>
      <c r="BR92" s="180">
        <v>0.96</v>
      </c>
      <c r="BS92" s="176">
        <v>4.59</v>
      </c>
      <c r="BT92" s="176">
        <v>0.31</v>
      </c>
      <c r="BU92" s="176"/>
      <c r="BV92" s="176"/>
      <c r="BW92" s="182"/>
      <c r="BX92" s="182"/>
      <c r="BY92" s="182"/>
      <c r="BZ92" s="182"/>
      <c r="CA92" s="182"/>
      <c r="CB92" s="182"/>
      <c r="CC92" s="165"/>
      <c r="CD92" s="165"/>
      <c r="CE92" s="165"/>
      <c r="CF92" s="165"/>
    </row>
    <row r="93" ht="12.75" customHeight="1">
      <c r="A93" s="154">
        <v>2021.0</v>
      </c>
      <c r="B93" s="155" t="s">
        <v>3404</v>
      </c>
      <c r="C93" s="155" t="s">
        <v>3405</v>
      </c>
      <c r="D93" s="155"/>
      <c r="E93" s="155" t="s">
        <v>3659</v>
      </c>
      <c r="F93" s="155" t="s">
        <v>3659</v>
      </c>
      <c r="G93" s="155" t="s">
        <v>3660</v>
      </c>
      <c r="H93" s="157" t="s">
        <v>3602</v>
      </c>
      <c r="I93" s="169" t="s">
        <v>3480</v>
      </c>
      <c r="J93" s="157"/>
      <c r="K93" s="157"/>
      <c r="L93" s="154" t="s">
        <v>3395</v>
      </c>
      <c r="M93" s="157" t="s">
        <v>3396</v>
      </c>
      <c r="N93" s="154" t="s">
        <v>255</v>
      </c>
      <c r="O93" s="157"/>
      <c r="P93" s="169"/>
      <c r="Q93" s="169"/>
      <c r="R93" s="169"/>
      <c r="S93" s="169"/>
      <c r="T93" s="155"/>
      <c r="U93" s="157"/>
      <c r="V93" s="166"/>
      <c r="W93" s="168"/>
      <c r="X93" s="168"/>
      <c r="Y93" s="168"/>
      <c r="Z93" s="168">
        <v>41.0</v>
      </c>
      <c r="AA93" s="168">
        <v>47.0</v>
      </c>
      <c r="AB93" s="168">
        <f t="shared" si="44"/>
        <v>6</v>
      </c>
      <c r="AC93" s="168"/>
      <c r="AD93" s="168"/>
      <c r="AE93" s="168"/>
      <c r="AF93" s="168">
        <v>43.0</v>
      </c>
      <c r="AG93" s="168">
        <v>51.0</v>
      </c>
      <c r="AH93" s="168">
        <f t="shared" si="45"/>
        <v>8</v>
      </c>
      <c r="AI93" s="168"/>
      <c r="AJ93" s="168"/>
      <c r="AK93" s="168"/>
      <c r="AL93" s="168"/>
      <c r="AM93" s="168"/>
      <c r="AN93" s="168"/>
      <c r="AO93" s="168"/>
      <c r="AP93" s="168"/>
      <c r="AQ93" s="168"/>
      <c r="AR93" s="168">
        <v>62.0</v>
      </c>
      <c r="AS93" s="168">
        <v>67.0</v>
      </c>
      <c r="AT93" s="168">
        <f t="shared" si="46"/>
        <v>5</v>
      </c>
      <c r="AU93" s="168"/>
      <c r="AV93" s="168"/>
      <c r="AW93" s="168"/>
      <c r="AX93" s="168">
        <v>68.0</v>
      </c>
      <c r="AY93" s="168">
        <v>78.0</v>
      </c>
      <c r="AZ93" s="168">
        <f t="shared" si="47"/>
        <v>10</v>
      </c>
      <c r="BA93" s="168"/>
      <c r="BB93" s="168"/>
      <c r="BC93" s="168"/>
      <c r="BD93" s="168"/>
      <c r="BE93" s="168"/>
      <c r="BF93" s="168"/>
      <c r="BG93" s="168"/>
      <c r="BH93" s="168"/>
      <c r="BI93" s="168"/>
      <c r="BJ93" s="168"/>
      <c r="BK93" s="168"/>
      <c r="BL93" s="168"/>
      <c r="BM93" s="168"/>
      <c r="BN93" s="168"/>
      <c r="BO93" s="168">
        <v>74.0</v>
      </c>
      <c r="BP93" s="168">
        <v>83.0</v>
      </c>
      <c r="BQ93" s="168">
        <f t="shared" si="49"/>
        <v>9</v>
      </c>
      <c r="BR93" s="180">
        <v>0.96</v>
      </c>
      <c r="BS93" s="176">
        <v>4.93</v>
      </c>
      <c r="BT93" s="176">
        <v>0.34</v>
      </c>
      <c r="BU93" s="176"/>
      <c r="BV93" s="176"/>
      <c r="BW93" s="182"/>
      <c r="BX93" s="182"/>
      <c r="BY93" s="182"/>
      <c r="BZ93" s="182"/>
      <c r="CA93" s="182"/>
      <c r="CB93" s="182"/>
      <c r="CC93" s="165"/>
      <c r="CD93" s="165"/>
      <c r="CE93" s="165"/>
      <c r="CF93" s="165"/>
    </row>
    <row r="94" ht="12.75" customHeight="1">
      <c r="A94" s="154">
        <v>2021.0</v>
      </c>
      <c r="B94" s="166" t="s">
        <v>3447</v>
      </c>
      <c r="C94" s="166" t="s">
        <v>3448</v>
      </c>
      <c r="D94" s="166"/>
      <c r="E94" s="166" t="s">
        <v>3449</v>
      </c>
      <c r="F94" s="166" t="s">
        <v>3449</v>
      </c>
      <c r="G94" s="166" t="s">
        <v>3450</v>
      </c>
      <c r="H94" s="157" t="s">
        <v>3591</v>
      </c>
      <c r="I94" s="169" t="s">
        <v>3402</v>
      </c>
      <c r="J94" s="157"/>
      <c r="K94" s="157" t="s">
        <v>486</v>
      </c>
      <c r="L94" s="154" t="s">
        <v>3395</v>
      </c>
      <c r="M94" s="154" t="s">
        <v>3452</v>
      </c>
      <c r="N94" s="154" t="s">
        <v>255</v>
      </c>
      <c r="O94" s="157"/>
      <c r="P94" s="169"/>
      <c r="Q94" s="169"/>
      <c r="R94" s="169"/>
      <c r="S94" s="155"/>
      <c r="T94" s="155"/>
      <c r="U94" s="166"/>
      <c r="V94" s="166"/>
      <c r="W94" s="168">
        <v>69.0</v>
      </c>
      <c r="X94" s="168">
        <v>22.0</v>
      </c>
      <c r="Y94" s="168">
        <f t="shared" ref="Y94:Y95" si="51">W94-X94</f>
        <v>47</v>
      </c>
      <c r="Z94" s="168"/>
      <c r="AA94" s="168"/>
      <c r="AB94" s="168"/>
      <c r="AC94" s="168">
        <v>72.0</v>
      </c>
      <c r="AD94" s="168">
        <v>32.0</v>
      </c>
      <c r="AE94" s="168">
        <f t="shared" ref="AE94:AE95" si="52">AC94-AD94</f>
        <v>40</v>
      </c>
      <c r="AF94" s="168"/>
      <c r="AG94" s="168"/>
      <c r="AH94" s="168"/>
      <c r="AI94" s="168"/>
      <c r="AJ94" s="168"/>
      <c r="AK94" s="168"/>
      <c r="AL94" s="168"/>
      <c r="AM94" s="168"/>
      <c r="AN94" s="168"/>
      <c r="AO94" s="168">
        <v>52.0</v>
      </c>
      <c r="AP94" s="168">
        <v>40.0</v>
      </c>
      <c r="AQ94" s="168">
        <f t="shared" ref="AQ94:AQ95" si="53">AO94-AP94</f>
        <v>12</v>
      </c>
      <c r="AR94" s="168"/>
      <c r="AS94" s="168"/>
      <c r="AT94" s="168"/>
      <c r="AU94" s="168">
        <v>85.0</v>
      </c>
      <c r="AV94" s="168">
        <v>67.0</v>
      </c>
      <c r="AW94" s="168">
        <f t="shared" ref="AW94:AW95" si="54">AU94-AV94</f>
        <v>18</v>
      </c>
      <c r="AX94" s="168"/>
      <c r="AY94" s="168"/>
      <c r="AZ94" s="168"/>
      <c r="BA94" s="168"/>
      <c r="BB94" s="168"/>
      <c r="BC94" s="168"/>
      <c r="BD94" s="168"/>
      <c r="BE94" s="168"/>
      <c r="BF94" s="168"/>
      <c r="BG94" s="168"/>
      <c r="BH94" s="168"/>
      <c r="BI94" s="168"/>
      <c r="BJ94" s="168"/>
      <c r="BK94" s="168"/>
      <c r="BL94" s="168">
        <v>91.0</v>
      </c>
      <c r="BM94" s="168">
        <v>73.0</v>
      </c>
      <c r="BN94" s="168">
        <f t="shared" ref="BN94:BN95" si="55">BL94-BM94</f>
        <v>18</v>
      </c>
      <c r="BO94" s="168"/>
      <c r="BP94" s="168"/>
      <c r="BQ94" s="168"/>
      <c r="BR94" s="180">
        <v>0.97</v>
      </c>
      <c r="BS94" s="176">
        <v>4.74</v>
      </c>
      <c r="BT94" s="176">
        <v>0.42</v>
      </c>
      <c r="BU94" s="176"/>
      <c r="BV94" s="176"/>
      <c r="BW94" s="182"/>
      <c r="BX94" s="182"/>
      <c r="BY94" s="182"/>
      <c r="BZ94" s="182"/>
      <c r="CA94" s="182"/>
      <c r="CB94" s="182"/>
      <c r="CC94" s="165"/>
      <c r="CD94" s="165"/>
      <c r="CE94" s="165"/>
      <c r="CF94" s="152" t="s">
        <v>1</v>
      </c>
    </row>
    <row r="95" ht="12.75" customHeight="1">
      <c r="A95" s="154">
        <v>2021.0</v>
      </c>
      <c r="B95" s="166" t="s">
        <v>3447</v>
      </c>
      <c r="C95" s="166" t="s">
        <v>3448</v>
      </c>
      <c r="D95" s="166"/>
      <c r="E95" s="166" t="s">
        <v>3449</v>
      </c>
      <c r="F95" s="166" t="s">
        <v>3449</v>
      </c>
      <c r="G95" s="166" t="s">
        <v>3450</v>
      </c>
      <c r="H95" s="157" t="s">
        <v>3591</v>
      </c>
      <c r="I95" s="156" t="s">
        <v>3394</v>
      </c>
      <c r="J95" s="157"/>
      <c r="K95" s="157" t="s">
        <v>486</v>
      </c>
      <c r="L95" s="154" t="s">
        <v>3395</v>
      </c>
      <c r="M95" s="154" t="s">
        <v>3452</v>
      </c>
      <c r="N95" s="154" t="s">
        <v>255</v>
      </c>
      <c r="O95" s="157"/>
      <c r="P95" s="169"/>
      <c r="Q95" s="169"/>
      <c r="R95" s="169"/>
      <c r="S95" s="155"/>
      <c r="T95" s="155"/>
      <c r="U95" s="166"/>
      <c r="V95" s="166"/>
      <c r="W95" s="168">
        <v>60.0</v>
      </c>
      <c r="X95" s="168">
        <v>21.0</v>
      </c>
      <c r="Y95" s="168">
        <f t="shared" si="51"/>
        <v>39</v>
      </c>
      <c r="Z95" s="168"/>
      <c r="AA95" s="168"/>
      <c r="AB95" s="168"/>
      <c r="AC95" s="168">
        <v>70.0</v>
      </c>
      <c r="AD95" s="168">
        <v>35.0</v>
      </c>
      <c r="AE95" s="168">
        <f t="shared" si="52"/>
        <v>35</v>
      </c>
      <c r="AF95" s="168"/>
      <c r="AG95" s="168"/>
      <c r="AH95" s="168"/>
      <c r="AI95" s="168"/>
      <c r="AJ95" s="168"/>
      <c r="AK95" s="168"/>
      <c r="AL95" s="168"/>
      <c r="AM95" s="168"/>
      <c r="AN95" s="168"/>
      <c r="AO95" s="168">
        <v>44.0</v>
      </c>
      <c r="AP95" s="168">
        <v>34.0</v>
      </c>
      <c r="AQ95" s="168">
        <f t="shared" si="53"/>
        <v>10</v>
      </c>
      <c r="AR95" s="168"/>
      <c r="AS95" s="168"/>
      <c r="AT95" s="168"/>
      <c r="AU95" s="168">
        <v>85.0</v>
      </c>
      <c r="AV95" s="168">
        <v>77.0</v>
      </c>
      <c r="AW95" s="168">
        <f t="shared" si="54"/>
        <v>8</v>
      </c>
      <c r="AX95" s="168"/>
      <c r="AY95" s="168"/>
      <c r="AZ95" s="168"/>
      <c r="BA95" s="168"/>
      <c r="BB95" s="168"/>
      <c r="BC95" s="168"/>
      <c r="BD95" s="168"/>
      <c r="BE95" s="168"/>
      <c r="BF95" s="168"/>
      <c r="BG95" s="168"/>
      <c r="BH95" s="168"/>
      <c r="BI95" s="168"/>
      <c r="BJ95" s="168"/>
      <c r="BK95" s="168"/>
      <c r="BL95" s="168">
        <v>93.0</v>
      </c>
      <c r="BM95" s="168">
        <v>83.0</v>
      </c>
      <c r="BN95" s="168">
        <f t="shared" si="55"/>
        <v>10</v>
      </c>
      <c r="BO95" s="168"/>
      <c r="BP95" s="168"/>
      <c r="BQ95" s="168"/>
      <c r="BR95" s="180">
        <v>0.96</v>
      </c>
      <c r="BS95" s="176">
        <v>4.52</v>
      </c>
      <c r="BT95" s="176">
        <v>0.39</v>
      </c>
      <c r="BU95" s="176"/>
      <c r="BV95" s="176"/>
      <c r="BW95" s="182"/>
      <c r="BX95" s="182"/>
      <c r="BY95" s="182"/>
      <c r="BZ95" s="182"/>
      <c r="CA95" s="182"/>
      <c r="CB95" s="182"/>
      <c r="CC95" s="165"/>
      <c r="CD95" s="165"/>
      <c r="CE95" s="165"/>
      <c r="CF95" s="152" t="s">
        <v>1</v>
      </c>
    </row>
    <row r="96" ht="12.75" customHeight="1">
      <c r="A96" s="154">
        <v>2021.0</v>
      </c>
      <c r="B96" s="155" t="s">
        <v>3389</v>
      </c>
      <c r="C96" s="155" t="s">
        <v>3526</v>
      </c>
      <c r="D96" s="155"/>
      <c r="E96" s="155" t="s">
        <v>3411</v>
      </c>
      <c r="F96" s="155" t="s">
        <v>3411</v>
      </c>
      <c r="G96" s="155" t="s">
        <v>2176</v>
      </c>
      <c r="H96" s="157" t="s">
        <v>3655</v>
      </c>
      <c r="I96" s="156" t="s">
        <v>3428</v>
      </c>
      <c r="J96" s="157"/>
      <c r="K96" s="157"/>
      <c r="L96" s="154" t="s">
        <v>3395</v>
      </c>
      <c r="M96" s="157" t="s">
        <v>3396</v>
      </c>
      <c r="N96" s="157" t="s">
        <v>255</v>
      </c>
      <c r="O96" s="157"/>
      <c r="P96" s="169"/>
      <c r="Q96" s="169"/>
      <c r="R96" s="169"/>
      <c r="S96" s="169"/>
      <c r="T96" s="171" t="s">
        <v>3661</v>
      </c>
      <c r="U96" s="157"/>
      <c r="V96" s="166" t="s">
        <v>3524</v>
      </c>
      <c r="W96" s="168"/>
      <c r="X96" s="168"/>
      <c r="Y96" s="168"/>
      <c r="Z96" s="168">
        <v>38.0</v>
      </c>
      <c r="AA96" s="168">
        <v>61.0</v>
      </c>
      <c r="AB96" s="168">
        <f t="shared" ref="AB96:AB97" si="56">AA96-Z96</f>
        <v>23</v>
      </c>
      <c r="AC96" s="168"/>
      <c r="AD96" s="168"/>
      <c r="AE96" s="168"/>
      <c r="AF96" s="168">
        <v>66.0</v>
      </c>
      <c r="AG96" s="168">
        <v>85.0</v>
      </c>
      <c r="AH96" s="168">
        <f t="shared" ref="AH96:AH97" si="57">AG96-AF96</f>
        <v>19</v>
      </c>
      <c r="AI96" s="168"/>
      <c r="AJ96" s="168"/>
      <c r="AK96" s="168"/>
      <c r="AL96" s="168">
        <v>73.0</v>
      </c>
      <c r="AM96" s="168">
        <v>97.0</v>
      </c>
      <c r="AN96" s="168">
        <f t="shared" ref="AN96:AN97" si="58">AM96-AL96</f>
        <v>24</v>
      </c>
      <c r="AO96" s="168"/>
      <c r="AP96" s="168"/>
      <c r="AQ96" s="168"/>
      <c r="AR96" s="168">
        <v>30.0</v>
      </c>
      <c r="AS96" s="168">
        <v>56.0</v>
      </c>
      <c r="AT96" s="168">
        <f t="shared" ref="AT96:AT97" si="59">AS96-AR96</f>
        <v>26</v>
      </c>
      <c r="AU96" s="168"/>
      <c r="AV96" s="168"/>
      <c r="AW96" s="168"/>
      <c r="AX96" s="168">
        <v>82.0</v>
      </c>
      <c r="AY96" s="168">
        <v>96.0</v>
      </c>
      <c r="AZ96" s="168">
        <f t="shared" ref="AZ96:AZ97" si="60">AY96-AX96</f>
        <v>14</v>
      </c>
      <c r="BA96" s="168"/>
      <c r="BB96" s="168"/>
      <c r="BC96" s="168">
        <v>89.0</v>
      </c>
      <c r="BD96" s="168">
        <v>98.0</v>
      </c>
      <c r="BE96" s="168">
        <f t="shared" ref="BE96:BE97" si="61">BD96-BC96</f>
        <v>9</v>
      </c>
      <c r="BF96" s="168"/>
      <c r="BG96" s="168"/>
      <c r="BH96" s="168"/>
      <c r="BI96" s="168">
        <v>76.0</v>
      </c>
      <c r="BJ96" s="168">
        <v>94.0</v>
      </c>
      <c r="BK96" s="168">
        <f t="shared" ref="BK96:BK97" si="62">BJ96-BI96</f>
        <v>18</v>
      </c>
      <c r="BL96" s="168"/>
      <c r="BM96" s="168"/>
      <c r="BN96" s="168"/>
      <c r="BO96" s="168">
        <v>93.0</v>
      </c>
      <c r="BP96" s="168">
        <v>100.0</v>
      </c>
      <c r="BQ96" s="168">
        <f t="shared" ref="BQ96:BQ97" si="63">BP96-BO96</f>
        <v>7</v>
      </c>
      <c r="BR96" s="180">
        <v>0.96</v>
      </c>
      <c r="BS96" s="176">
        <v>4.73</v>
      </c>
      <c r="BT96" s="176">
        <v>0.35</v>
      </c>
      <c r="BU96" s="176" t="s">
        <v>3528</v>
      </c>
      <c r="BV96" s="176" t="s">
        <v>3528</v>
      </c>
      <c r="BW96" s="182"/>
      <c r="BX96" s="182"/>
      <c r="BY96" s="182"/>
      <c r="BZ96" s="182"/>
      <c r="CA96" s="182"/>
      <c r="CB96" s="182"/>
      <c r="CC96" s="165"/>
      <c r="CD96" s="165"/>
      <c r="CE96" s="165"/>
      <c r="CF96" s="165"/>
    </row>
    <row r="97" ht="12.75" customHeight="1">
      <c r="A97" s="154">
        <v>2021.0</v>
      </c>
      <c r="B97" s="155" t="s">
        <v>3389</v>
      </c>
      <c r="C97" s="155" t="s">
        <v>3605</v>
      </c>
      <c r="D97" s="155"/>
      <c r="E97" s="155" t="s">
        <v>3606</v>
      </c>
      <c r="F97" s="155" t="s">
        <v>3606</v>
      </c>
      <c r="G97" s="155" t="s">
        <v>3607</v>
      </c>
      <c r="H97" s="157" t="s">
        <v>3596</v>
      </c>
      <c r="I97" s="156" t="s">
        <v>3394</v>
      </c>
      <c r="J97" s="157"/>
      <c r="K97" s="157"/>
      <c r="L97" s="154" t="s">
        <v>3395</v>
      </c>
      <c r="M97" s="157" t="s">
        <v>3396</v>
      </c>
      <c r="N97" s="157" t="s">
        <v>255</v>
      </c>
      <c r="O97" s="157"/>
      <c r="P97" s="169"/>
      <c r="Q97" s="169"/>
      <c r="R97" s="178" t="s">
        <v>3662</v>
      </c>
      <c r="S97" s="169"/>
      <c r="T97" s="171" t="s">
        <v>3663</v>
      </c>
      <c r="U97" s="157"/>
      <c r="V97" s="166" t="s">
        <v>3664</v>
      </c>
      <c r="W97" s="168"/>
      <c r="X97" s="168"/>
      <c r="Y97" s="168"/>
      <c r="Z97" s="168">
        <v>50.0</v>
      </c>
      <c r="AA97" s="168">
        <v>69.0</v>
      </c>
      <c r="AB97" s="168">
        <f t="shared" si="56"/>
        <v>19</v>
      </c>
      <c r="AC97" s="168"/>
      <c r="AD97" s="168"/>
      <c r="AE97" s="168"/>
      <c r="AF97" s="168">
        <v>64.0</v>
      </c>
      <c r="AG97" s="168">
        <v>79.0</v>
      </c>
      <c r="AH97" s="168">
        <f t="shared" si="57"/>
        <v>15</v>
      </c>
      <c r="AI97" s="168"/>
      <c r="AJ97" s="168"/>
      <c r="AK97" s="168"/>
      <c r="AL97" s="168">
        <v>75.0</v>
      </c>
      <c r="AM97" s="168">
        <v>84.0</v>
      </c>
      <c r="AN97" s="168">
        <f t="shared" si="58"/>
        <v>9</v>
      </c>
      <c r="AO97" s="168"/>
      <c r="AP97" s="168"/>
      <c r="AQ97" s="168"/>
      <c r="AR97" s="168">
        <v>56.0</v>
      </c>
      <c r="AS97" s="168">
        <v>69.0</v>
      </c>
      <c r="AT97" s="168">
        <f t="shared" si="59"/>
        <v>13</v>
      </c>
      <c r="AU97" s="168"/>
      <c r="AV97" s="168"/>
      <c r="AW97" s="168"/>
      <c r="AX97" s="168">
        <v>80.0</v>
      </c>
      <c r="AY97" s="168">
        <v>88.0</v>
      </c>
      <c r="AZ97" s="168">
        <f t="shared" si="60"/>
        <v>8</v>
      </c>
      <c r="BA97" s="168"/>
      <c r="BB97" s="168"/>
      <c r="BC97" s="168">
        <v>96.0</v>
      </c>
      <c r="BD97" s="168">
        <v>98.0</v>
      </c>
      <c r="BE97" s="168">
        <f t="shared" si="61"/>
        <v>2</v>
      </c>
      <c r="BF97" s="168"/>
      <c r="BG97" s="168"/>
      <c r="BH97" s="168"/>
      <c r="BI97" s="168">
        <v>79.0</v>
      </c>
      <c r="BJ97" s="168">
        <v>87.0</v>
      </c>
      <c r="BK97" s="168">
        <f t="shared" si="62"/>
        <v>8</v>
      </c>
      <c r="BL97" s="168"/>
      <c r="BM97" s="168"/>
      <c r="BN97" s="168"/>
      <c r="BO97" s="168">
        <v>89.0</v>
      </c>
      <c r="BP97" s="168">
        <v>93.0</v>
      </c>
      <c r="BQ97" s="168">
        <f t="shared" si="63"/>
        <v>4</v>
      </c>
      <c r="BR97" s="180">
        <v>0.97</v>
      </c>
      <c r="BS97" s="176">
        <v>4.78</v>
      </c>
      <c r="BT97" s="176">
        <v>0.47</v>
      </c>
      <c r="BU97" s="176" t="s">
        <v>3528</v>
      </c>
      <c r="BV97" s="176" t="s">
        <v>3528</v>
      </c>
      <c r="BW97" s="182"/>
      <c r="BX97" s="182"/>
      <c r="BY97" s="182"/>
      <c r="BZ97" s="182"/>
      <c r="CA97" s="182"/>
      <c r="CB97" s="182"/>
      <c r="CC97" s="165"/>
      <c r="CD97" s="165"/>
      <c r="CE97" s="165"/>
      <c r="CF97" s="165"/>
    </row>
    <row r="98" ht="12.75" customHeight="1">
      <c r="A98" s="154">
        <v>2021.0</v>
      </c>
      <c r="B98" s="166" t="s">
        <v>3665</v>
      </c>
      <c r="C98" s="166" t="s">
        <v>3666</v>
      </c>
      <c r="D98" s="166"/>
      <c r="E98" s="166" t="s">
        <v>3667</v>
      </c>
      <c r="F98" s="166" t="s">
        <v>3667</v>
      </c>
      <c r="G98" s="166" t="s">
        <v>3668</v>
      </c>
      <c r="H98" s="157" t="s">
        <v>3615</v>
      </c>
      <c r="I98" s="169" t="s">
        <v>3440</v>
      </c>
      <c r="J98" s="157"/>
      <c r="K98" s="157" t="s">
        <v>486</v>
      </c>
      <c r="L98" s="154" t="s">
        <v>3597</v>
      </c>
      <c r="M98" s="157" t="s">
        <v>3597</v>
      </c>
      <c r="N98" s="157" t="s">
        <v>255</v>
      </c>
      <c r="O98" s="157"/>
      <c r="P98" s="169"/>
      <c r="Q98" s="169"/>
      <c r="R98" s="169" t="s">
        <v>3528</v>
      </c>
      <c r="S98" s="155"/>
      <c r="T98" s="171" t="s">
        <v>3669</v>
      </c>
      <c r="U98" s="166"/>
      <c r="V98" s="166" t="s">
        <v>3566</v>
      </c>
      <c r="W98" s="168"/>
      <c r="X98" s="168"/>
      <c r="Y98" s="168"/>
      <c r="Z98" s="168"/>
      <c r="AA98" s="168"/>
      <c r="AB98" s="168"/>
      <c r="AC98" s="168"/>
      <c r="AD98" s="168"/>
      <c r="AE98" s="168"/>
      <c r="AF98" s="168"/>
      <c r="AG98" s="168"/>
      <c r="AH98" s="168"/>
      <c r="AI98" s="168"/>
      <c r="AJ98" s="168"/>
      <c r="AK98" s="168"/>
      <c r="AL98" s="168"/>
      <c r="AM98" s="168"/>
      <c r="AN98" s="168"/>
      <c r="AO98" s="168"/>
      <c r="AP98" s="168"/>
      <c r="AQ98" s="168"/>
      <c r="AR98" s="168"/>
      <c r="AS98" s="168"/>
      <c r="AT98" s="168"/>
      <c r="AU98" s="168"/>
      <c r="AV98" s="168"/>
      <c r="AW98" s="168"/>
      <c r="AX98" s="168"/>
      <c r="AY98" s="168"/>
      <c r="AZ98" s="168"/>
      <c r="BA98" s="168"/>
      <c r="BB98" s="168"/>
      <c r="BC98" s="168"/>
      <c r="BD98" s="168"/>
      <c r="BE98" s="168"/>
      <c r="BF98" s="168"/>
      <c r="BG98" s="168"/>
      <c r="BH98" s="168"/>
      <c r="BI98" s="168"/>
      <c r="BJ98" s="168"/>
      <c r="BK98" s="168"/>
      <c r="BL98" s="168"/>
      <c r="BM98" s="168"/>
      <c r="BN98" s="168"/>
      <c r="BO98" s="168"/>
      <c r="BP98" s="168"/>
      <c r="BQ98" s="168"/>
      <c r="BR98" s="180">
        <v>0.97</v>
      </c>
      <c r="BS98" s="176">
        <v>5.2</v>
      </c>
      <c r="BT98" s="176">
        <v>0.43</v>
      </c>
      <c r="BU98" s="176" t="s">
        <v>3528</v>
      </c>
      <c r="BV98" s="176" t="s">
        <v>3528</v>
      </c>
      <c r="BW98" s="182"/>
      <c r="BX98" s="182"/>
      <c r="BY98" s="182"/>
      <c r="BZ98" s="182"/>
      <c r="CA98" s="182"/>
      <c r="CB98" s="182"/>
      <c r="CC98" s="165"/>
      <c r="CD98" s="165"/>
      <c r="CE98" s="165"/>
      <c r="CF98" s="152" t="s">
        <v>1</v>
      </c>
    </row>
    <row r="99" ht="12.75" customHeight="1">
      <c r="A99" s="154">
        <v>2021.0</v>
      </c>
      <c r="B99" s="166" t="s">
        <v>3494</v>
      </c>
      <c r="C99" s="166" t="s">
        <v>3495</v>
      </c>
      <c r="D99" s="166"/>
      <c r="E99" s="166" t="s">
        <v>3496</v>
      </c>
      <c r="F99" s="166" t="s">
        <v>3497</v>
      </c>
      <c r="G99" s="166" t="s">
        <v>3498</v>
      </c>
      <c r="H99" s="157" t="s">
        <v>3625</v>
      </c>
      <c r="I99" s="169" t="s">
        <v>3480</v>
      </c>
      <c r="J99" s="157"/>
      <c r="K99" s="157"/>
      <c r="L99" s="154" t="s">
        <v>3597</v>
      </c>
      <c r="M99" s="157" t="s">
        <v>3597</v>
      </c>
      <c r="N99" s="154" t="s">
        <v>255</v>
      </c>
      <c r="O99" s="157"/>
      <c r="P99" s="169"/>
      <c r="Q99" s="169"/>
      <c r="R99" s="169" t="s">
        <v>3528</v>
      </c>
      <c r="S99" s="155"/>
      <c r="T99" s="171" t="s">
        <v>3670</v>
      </c>
      <c r="U99" s="166"/>
      <c r="V99" s="166" t="s">
        <v>3671</v>
      </c>
      <c r="W99" s="168"/>
      <c r="X99" s="168"/>
      <c r="Y99" s="168"/>
      <c r="Z99" s="168"/>
      <c r="AA99" s="168"/>
      <c r="AB99" s="168"/>
      <c r="AC99" s="168"/>
      <c r="AD99" s="168"/>
      <c r="AE99" s="168"/>
      <c r="AF99" s="168"/>
      <c r="AG99" s="168"/>
      <c r="AH99" s="168"/>
      <c r="AI99" s="168"/>
      <c r="AJ99" s="168"/>
      <c r="AK99" s="168"/>
      <c r="AL99" s="168"/>
      <c r="AM99" s="168"/>
      <c r="AN99" s="168"/>
      <c r="AO99" s="168"/>
      <c r="AP99" s="168"/>
      <c r="AQ99" s="168"/>
      <c r="AR99" s="168"/>
      <c r="AS99" s="168"/>
      <c r="AT99" s="168"/>
      <c r="AU99" s="168"/>
      <c r="AV99" s="168"/>
      <c r="AW99" s="168"/>
      <c r="AX99" s="168"/>
      <c r="AY99" s="168"/>
      <c r="AZ99" s="168"/>
      <c r="BA99" s="168"/>
      <c r="BB99" s="168"/>
      <c r="BC99" s="168"/>
      <c r="BD99" s="168"/>
      <c r="BE99" s="168"/>
      <c r="BF99" s="168"/>
      <c r="BG99" s="168"/>
      <c r="BH99" s="168"/>
      <c r="BI99" s="168"/>
      <c r="BJ99" s="168"/>
      <c r="BK99" s="168"/>
      <c r="BL99" s="168"/>
      <c r="BM99" s="168"/>
      <c r="BN99" s="168"/>
      <c r="BO99" s="168"/>
      <c r="BP99" s="168"/>
      <c r="BQ99" s="168"/>
      <c r="BR99" s="180">
        <v>0.97</v>
      </c>
      <c r="BS99" s="176">
        <v>4.95</v>
      </c>
      <c r="BT99" s="176">
        <v>0.42</v>
      </c>
      <c r="BU99" s="176" t="s">
        <v>3528</v>
      </c>
      <c r="BV99" s="176" t="s">
        <v>3528</v>
      </c>
      <c r="BW99" s="182"/>
      <c r="BX99" s="182"/>
      <c r="BY99" s="182"/>
      <c r="BZ99" s="182"/>
      <c r="CA99" s="182"/>
      <c r="CB99" s="182"/>
      <c r="CC99" s="165"/>
      <c r="CD99" s="165"/>
      <c r="CE99" s="165"/>
      <c r="CF99" s="152" t="s">
        <v>1</v>
      </c>
    </row>
    <row r="100" ht="12.75" customHeight="1">
      <c r="A100" s="154">
        <v>2021.0</v>
      </c>
      <c r="B100" s="155" t="s">
        <v>3404</v>
      </c>
      <c r="C100" s="155" t="s">
        <v>3511</v>
      </c>
      <c r="D100" s="155"/>
      <c r="E100" s="155" t="s">
        <v>3672</v>
      </c>
      <c r="F100" s="155" t="s">
        <v>3672</v>
      </c>
      <c r="G100" s="155" t="s">
        <v>3673</v>
      </c>
      <c r="H100" s="157" t="s">
        <v>3674</v>
      </c>
      <c r="I100" s="169" t="s">
        <v>3454</v>
      </c>
      <c r="J100" s="157"/>
      <c r="K100" s="157"/>
      <c r="L100" s="154" t="s">
        <v>3395</v>
      </c>
      <c r="M100" s="157" t="s">
        <v>3396</v>
      </c>
      <c r="N100" s="154" t="s">
        <v>255</v>
      </c>
      <c r="O100" s="157"/>
      <c r="P100" s="169"/>
      <c r="Q100" s="169"/>
      <c r="R100" s="178" t="s">
        <v>3675</v>
      </c>
      <c r="S100" s="169"/>
      <c r="T100" s="171" t="s">
        <v>3676</v>
      </c>
      <c r="U100" s="157"/>
      <c r="V100" s="166" t="s">
        <v>3664</v>
      </c>
      <c r="W100" s="168"/>
      <c r="X100" s="168"/>
      <c r="Y100" s="168"/>
      <c r="Z100" s="168">
        <v>44.0</v>
      </c>
      <c r="AA100" s="168">
        <v>63.0</v>
      </c>
      <c r="AB100" s="168">
        <f t="shared" ref="AB100:AB103" si="64">AA100-Z100</f>
        <v>19</v>
      </c>
      <c r="AC100" s="168"/>
      <c r="AD100" s="168"/>
      <c r="AE100" s="168"/>
      <c r="AF100" s="168">
        <v>61.0</v>
      </c>
      <c r="AG100" s="168">
        <v>78.0</v>
      </c>
      <c r="AH100" s="168">
        <f t="shared" ref="AH100:AH107" si="65">AG100-AF100</f>
        <v>17</v>
      </c>
      <c r="AI100" s="168"/>
      <c r="AJ100" s="168"/>
      <c r="AK100" s="168"/>
      <c r="AL100" s="168">
        <v>73.0</v>
      </c>
      <c r="AM100" s="168">
        <v>85.0</v>
      </c>
      <c r="AN100" s="168">
        <f t="shared" ref="AN100:AN101" si="66">AM100-AL100</f>
        <v>12</v>
      </c>
      <c r="AO100" s="168"/>
      <c r="AP100" s="168"/>
      <c r="AQ100" s="168"/>
      <c r="AR100" s="168">
        <v>66.0</v>
      </c>
      <c r="AS100" s="168">
        <v>79.0</v>
      </c>
      <c r="AT100" s="168">
        <f t="shared" ref="AT100:AT107" si="67">AS100-AR100</f>
        <v>13</v>
      </c>
      <c r="AU100" s="168"/>
      <c r="AV100" s="168"/>
      <c r="AW100" s="168"/>
      <c r="AX100" s="168">
        <v>81.0</v>
      </c>
      <c r="AY100" s="168">
        <v>87.0</v>
      </c>
      <c r="AZ100" s="168">
        <f t="shared" ref="AZ100:AZ107" si="68">AY100-AX100</f>
        <v>6</v>
      </c>
      <c r="BA100" s="168"/>
      <c r="BB100" s="168"/>
      <c r="BC100" s="168"/>
      <c r="BD100" s="168"/>
      <c r="BE100" s="168"/>
      <c r="BF100" s="168"/>
      <c r="BG100" s="168"/>
      <c r="BH100" s="168"/>
      <c r="BI100" s="168">
        <v>79.0</v>
      </c>
      <c r="BJ100" s="168">
        <v>87.0</v>
      </c>
      <c r="BK100" s="168">
        <f t="shared" ref="BK100:BK107" si="69">BJ100-BI100</f>
        <v>8</v>
      </c>
      <c r="BL100" s="168"/>
      <c r="BM100" s="168"/>
      <c r="BN100" s="168"/>
      <c r="BO100" s="168">
        <v>85.0</v>
      </c>
      <c r="BP100" s="168">
        <v>93.0</v>
      </c>
      <c r="BQ100" s="168">
        <f t="shared" ref="BQ100:BQ107" si="70">BP100-BO100</f>
        <v>8</v>
      </c>
      <c r="BR100" s="180">
        <v>0.97</v>
      </c>
      <c r="BS100" s="176">
        <v>4.56</v>
      </c>
      <c r="BT100" s="176">
        <v>0.4</v>
      </c>
      <c r="BU100" s="176" t="s">
        <v>3528</v>
      </c>
      <c r="BV100" s="176" t="s">
        <v>3528</v>
      </c>
      <c r="BW100" s="182"/>
      <c r="BX100" s="182"/>
      <c r="BY100" s="182"/>
      <c r="BZ100" s="182"/>
      <c r="CA100" s="182"/>
      <c r="CB100" s="182"/>
      <c r="CC100" s="165"/>
      <c r="CD100" s="165"/>
      <c r="CE100" s="165"/>
      <c r="CF100" s="165"/>
    </row>
    <row r="101" ht="12.75" customHeight="1">
      <c r="A101" s="154">
        <v>2021.0</v>
      </c>
      <c r="B101" s="155" t="s">
        <v>1809</v>
      </c>
      <c r="C101" s="155" t="s">
        <v>3612</v>
      </c>
      <c r="D101" s="155"/>
      <c r="E101" s="155" t="s">
        <v>3613</v>
      </c>
      <c r="F101" s="155" t="s">
        <v>3613</v>
      </c>
      <c r="G101" s="155" t="s">
        <v>3614</v>
      </c>
      <c r="H101" s="157" t="s">
        <v>3615</v>
      </c>
      <c r="I101" s="169" t="s">
        <v>3440</v>
      </c>
      <c r="J101" s="157"/>
      <c r="K101" s="157"/>
      <c r="L101" s="154" t="s">
        <v>3395</v>
      </c>
      <c r="M101" s="157" t="s">
        <v>3396</v>
      </c>
      <c r="N101" s="157" t="s">
        <v>255</v>
      </c>
      <c r="O101" s="157"/>
      <c r="P101" s="169"/>
      <c r="Q101" s="169"/>
      <c r="R101" s="178" t="s">
        <v>3677</v>
      </c>
      <c r="S101" s="169"/>
      <c r="T101" s="171" t="s">
        <v>3678</v>
      </c>
      <c r="U101" s="157"/>
      <c r="V101" s="166" t="s">
        <v>3566</v>
      </c>
      <c r="W101" s="168"/>
      <c r="X101" s="168"/>
      <c r="Y101" s="168"/>
      <c r="Z101" s="168">
        <v>66.0</v>
      </c>
      <c r="AA101" s="168">
        <v>80.0</v>
      </c>
      <c r="AB101" s="168">
        <f t="shared" si="64"/>
        <v>14</v>
      </c>
      <c r="AC101" s="168"/>
      <c r="AD101" s="168"/>
      <c r="AE101" s="168"/>
      <c r="AF101" s="168">
        <v>76.0</v>
      </c>
      <c r="AG101" s="168">
        <v>87.0</v>
      </c>
      <c r="AH101" s="168">
        <f t="shared" si="65"/>
        <v>11</v>
      </c>
      <c r="AI101" s="168"/>
      <c r="AJ101" s="168"/>
      <c r="AK101" s="168"/>
      <c r="AL101" s="168">
        <v>80.0</v>
      </c>
      <c r="AM101" s="168">
        <v>91.0</v>
      </c>
      <c r="AN101" s="168">
        <f t="shared" si="66"/>
        <v>11</v>
      </c>
      <c r="AO101" s="168"/>
      <c r="AP101" s="168"/>
      <c r="AQ101" s="168"/>
      <c r="AR101" s="168">
        <v>57.0</v>
      </c>
      <c r="AS101" s="168">
        <v>73.0</v>
      </c>
      <c r="AT101" s="168">
        <f t="shared" si="67"/>
        <v>16</v>
      </c>
      <c r="AU101" s="168"/>
      <c r="AV101" s="168"/>
      <c r="AW101" s="168"/>
      <c r="AX101" s="168">
        <v>78.0</v>
      </c>
      <c r="AY101" s="168">
        <v>93.0</v>
      </c>
      <c r="AZ101" s="168">
        <f t="shared" si="68"/>
        <v>15</v>
      </c>
      <c r="BA101" s="168"/>
      <c r="BB101" s="168"/>
      <c r="BC101" s="168"/>
      <c r="BD101" s="168"/>
      <c r="BE101" s="168"/>
      <c r="BF101" s="168"/>
      <c r="BG101" s="168"/>
      <c r="BH101" s="168"/>
      <c r="BI101" s="168">
        <v>58.0</v>
      </c>
      <c r="BJ101" s="168">
        <v>76.0</v>
      </c>
      <c r="BK101" s="168">
        <f t="shared" si="69"/>
        <v>18</v>
      </c>
      <c r="BL101" s="168"/>
      <c r="BM101" s="168"/>
      <c r="BN101" s="168"/>
      <c r="BO101" s="168">
        <v>92.0</v>
      </c>
      <c r="BP101" s="168">
        <v>97.0</v>
      </c>
      <c r="BQ101" s="168">
        <f t="shared" si="70"/>
        <v>5</v>
      </c>
      <c r="BR101" s="180">
        <v>0.97</v>
      </c>
      <c r="BS101" s="176">
        <v>4.52</v>
      </c>
      <c r="BT101" s="176">
        <v>0.44</v>
      </c>
      <c r="BU101" s="176" t="s">
        <v>3528</v>
      </c>
      <c r="BV101" s="176" t="s">
        <v>3528</v>
      </c>
      <c r="BW101" s="182"/>
      <c r="BX101" s="182"/>
      <c r="BY101" s="182"/>
      <c r="BZ101" s="182"/>
      <c r="CA101" s="182"/>
      <c r="CB101" s="182"/>
      <c r="CC101" s="165"/>
      <c r="CD101" s="165"/>
      <c r="CE101" s="165"/>
      <c r="CF101" s="165"/>
    </row>
    <row r="102" ht="12.75" customHeight="1">
      <c r="A102" s="154">
        <v>2021.0</v>
      </c>
      <c r="B102" s="155" t="s">
        <v>3404</v>
      </c>
      <c r="C102" s="155" t="s">
        <v>3511</v>
      </c>
      <c r="D102" s="155"/>
      <c r="E102" s="155" t="s">
        <v>3672</v>
      </c>
      <c r="F102" s="155" t="s">
        <v>3672</v>
      </c>
      <c r="G102" s="155" t="s">
        <v>3673</v>
      </c>
      <c r="H102" s="157" t="s">
        <v>3674</v>
      </c>
      <c r="I102" s="156" t="s">
        <v>3394</v>
      </c>
      <c r="J102" s="157"/>
      <c r="K102" s="157"/>
      <c r="L102" s="154" t="s">
        <v>3395</v>
      </c>
      <c r="M102" s="157" t="s">
        <v>3396</v>
      </c>
      <c r="N102" s="157" t="s">
        <v>255</v>
      </c>
      <c r="O102" s="157"/>
      <c r="P102" s="169"/>
      <c r="Q102" s="169"/>
      <c r="R102" s="178" t="s">
        <v>3679</v>
      </c>
      <c r="S102" s="169"/>
      <c r="T102" s="171" t="s">
        <v>3680</v>
      </c>
      <c r="U102" s="157"/>
      <c r="V102" s="166" t="s">
        <v>3664</v>
      </c>
      <c r="W102" s="168"/>
      <c r="X102" s="168"/>
      <c r="Y102" s="168"/>
      <c r="Z102" s="168">
        <v>61.0</v>
      </c>
      <c r="AA102" s="168">
        <v>67.0</v>
      </c>
      <c r="AB102" s="168">
        <f t="shared" si="64"/>
        <v>6</v>
      </c>
      <c r="AC102" s="168"/>
      <c r="AD102" s="168"/>
      <c r="AE102" s="168"/>
      <c r="AF102" s="168">
        <v>73.0</v>
      </c>
      <c r="AG102" s="168">
        <v>83.0</v>
      </c>
      <c r="AH102" s="168">
        <f t="shared" si="65"/>
        <v>10</v>
      </c>
      <c r="AI102" s="168"/>
      <c r="AJ102" s="168"/>
      <c r="AK102" s="168"/>
      <c r="AL102" s="168"/>
      <c r="AM102" s="168"/>
      <c r="AN102" s="168"/>
      <c r="AO102" s="168"/>
      <c r="AP102" s="168"/>
      <c r="AQ102" s="168"/>
      <c r="AR102" s="168">
        <v>67.0</v>
      </c>
      <c r="AS102" s="168">
        <v>79.0</v>
      </c>
      <c r="AT102" s="168">
        <f t="shared" si="67"/>
        <v>12</v>
      </c>
      <c r="AU102" s="168"/>
      <c r="AV102" s="168"/>
      <c r="AW102" s="168"/>
      <c r="AX102" s="168">
        <v>82.0</v>
      </c>
      <c r="AY102" s="168">
        <v>93.0</v>
      </c>
      <c r="AZ102" s="168">
        <f t="shared" si="68"/>
        <v>11</v>
      </c>
      <c r="BA102" s="168"/>
      <c r="BB102" s="168"/>
      <c r="BC102" s="168"/>
      <c r="BD102" s="168"/>
      <c r="BE102" s="168"/>
      <c r="BF102" s="168"/>
      <c r="BG102" s="168"/>
      <c r="BH102" s="168"/>
      <c r="BI102" s="168">
        <v>81.0</v>
      </c>
      <c r="BJ102" s="168">
        <v>95.0</v>
      </c>
      <c r="BK102" s="168">
        <f t="shared" si="69"/>
        <v>14</v>
      </c>
      <c r="BL102" s="168"/>
      <c r="BM102" s="168"/>
      <c r="BN102" s="168"/>
      <c r="BO102" s="168">
        <v>88.0</v>
      </c>
      <c r="BP102" s="168">
        <v>98.0</v>
      </c>
      <c r="BQ102" s="168">
        <f t="shared" si="70"/>
        <v>10</v>
      </c>
      <c r="BR102" s="180">
        <v>0.97</v>
      </c>
      <c r="BS102" s="176">
        <v>4.92</v>
      </c>
      <c r="BT102" s="176">
        <v>0.45</v>
      </c>
      <c r="BU102" s="176" t="s">
        <v>3528</v>
      </c>
      <c r="BV102" s="176" t="s">
        <v>3528</v>
      </c>
      <c r="BW102" s="182"/>
      <c r="BX102" s="182"/>
      <c r="BY102" s="182"/>
      <c r="BZ102" s="182"/>
      <c r="CA102" s="182"/>
      <c r="CB102" s="182"/>
      <c r="CC102" s="165"/>
      <c r="CD102" s="165"/>
      <c r="CE102" s="165"/>
      <c r="CF102" s="165"/>
    </row>
    <row r="103" ht="12.75" customHeight="1">
      <c r="A103" s="154">
        <v>2021.0</v>
      </c>
      <c r="B103" s="155" t="s">
        <v>3404</v>
      </c>
      <c r="C103" s="155" t="s">
        <v>3511</v>
      </c>
      <c r="D103" s="155"/>
      <c r="E103" s="155" t="s">
        <v>3672</v>
      </c>
      <c r="F103" s="155" t="s">
        <v>3672</v>
      </c>
      <c r="G103" s="155" t="s">
        <v>3673</v>
      </c>
      <c r="H103" s="157" t="s">
        <v>3674</v>
      </c>
      <c r="I103" s="169" t="s">
        <v>3402</v>
      </c>
      <c r="J103" s="157"/>
      <c r="K103" s="157"/>
      <c r="L103" s="154" t="s">
        <v>3395</v>
      </c>
      <c r="M103" s="157" t="s">
        <v>3396</v>
      </c>
      <c r="N103" s="157" t="s">
        <v>255</v>
      </c>
      <c r="O103" s="157"/>
      <c r="P103" s="169"/>
      <c r="Q103" s="169"/>
      <c r="R103" s="178" t="s">
        <v>3681</v>
      </c>
      <c r="S103" s="169"/>
      <c r="T103" s="171" t="s">
        <v>3682</v>
      </c>
      <c r="U103" s="157"/>
      <c r="V103" s="166" t="s">
        <v>3664</v>
      </c>
      <c r="W103" s="168"/>
      <c r="X103" s="168"/>
      <c r="Y103" s="168"/>
      <c r="Z103" s="168">
        <v>19.0</v>
      </c>
      <c r="AA103" s="168">
        <v>57.0</v>
      </c>
      <c r="AB103" s="168">
        <f t="shared" si="64"/>
        <v>38</v>
      </c>
      <c r="AC103" s="168"/>
      <c r="AD103" s="168"/>
      <c r="AE103" s="168"/>
      <c r="AF103" s="168">
        <v>57.0</v>
      </c>
      <c r="AG103" s="168">
        <v>72.0</v>
      </c>
      <c r="AH103" s="168">
        <f t="shared" si="65"/>
        <v>15</v>
      </c>
      <c r="AI103" s="168"/>
      <c r="AJ103" s="168"/>
      <c r="AK103" s="168"/>
      <c r="AL103" s="168">
        <v>60.0</v>
      </c>
      <c r="AM103" s="168">
        <v>75.0</v>
      </c>
      <c r="AN103" s="168">
        <f t="shared" ref="AN103:AN107" si="71">AM103-AL103</f>
        <v>15</v>
      </c>
      <c r="AO103" s="168"/>
      <c r="AP103" s="168"/>
      <c r="AQ103" s="168"/>
      <c r="AR103" s="168">
        <v>54.0</v>
      </c>
      <c r="AS103" s="168">
        <v>74.0</v>
      </c>
      <c r="AT103" s="168">
        <f t="shared" si="67"/>
        <v>20</v>
      </c>
      <c r="AU103" s="168"/>
      <c r="AV103" s="168"/>
      <c r="AW103" s="168"/>
      <c r="AX103" s="168">
        <v>67.0</v>
      </c>
      <c r="AY103" s="168">
        <v>83.0</v>
      </c>
      <c r="AZ103" s="168">
        <f t="shared" si="68"/>
        <v>16</v>
      </c>
      <c r="BA103" s="168"/>
      <c r="BB103" s="168"/>
      <c r="BC103" s="168"/>
      <c r="BD103" s="168"/>
      <c r="BE103" s="168"/>
      <c r="BF103" s="168"/>
      <c r="BG103" s="168"/>
      <c r="BH103" s="168"/>
      <c r="BI103" s="168">
        <v>61.0</v>
      </c>
      <c r="BJ103" s="168">
        <v>78.0</v>
      </c>
      <c r="BK103" s="168">
        <f t="shared" si="69"/>
        <v>17</v>
      </c>
      <c r="BL103" s="168"/>
      <c r="BM103" s="168"/>
      <c r="BN103" s="168"/>
      <c r="BO103" s="168">
        <v>75.0</v>
      </c>
      <c r="BP103" s="168">
        <v>91.0</v>
      </c>
      <c r="BQ103" s="168">
        <f t="shared" si="70"/>
        <v>16</v>
      </c>
      <c r="BR103" s="180">
        <v>0.96</v>
      </c>
      <c r="BS103" s="176">
        <v>5.11</v>
      </c>
      <c r="BT103" s="176">
        <v>0.39</v>
      </c>
      <c r="BU103" s="176" t="s">
        <v>3528</v>
      </c>
      <c r="BV103" s="176" t="s">
        <v>3528</v>
      </c>
      <c r="BW103" s="182"/>
      <c r="BX103" s="182"/>
      <c r="BY103" s="182"/>
      <c r="BZ103" s="182"/>
      <c r="CA103" s="182"/>
      <c r="CB103" s="182"/>
      <c r="CC103" s="165"/>
      <c r="CD103" s="165"/>
      <c r="CE103" s="165"/>
      <c r="CF103" s="165"/>
    </row>
    <row r="104" ht="12.75" customHeight="1">
      <c r="A104" s="154">
        <v>2021.0</v>
      </c>
      <c r="B104" s="155" t="s">
        <v>3404</v>
      </c>
      <c r="C104" s="155" t="s">
        <v>3511</v>
      </c>
      <c r="D104" s="155"/>
      <c r="E104" s="155" t="s">
        <v>3672</v>
      </c>
      <c r="F104" s="155" t="s">
        <v>3672</v>
      </c>
      <c r="G104" s="155" t="s">
        <v>3673</v>
      </c>
      <c r="H104" s="157" t="s">
        <v>3674</v>
      </c>
      <c r="I104" s="156" t="s">
        <v>3428</v>
      </c>
      <c r="J104" s="157"/>
      <c r="K104" s="157"/>
      <c r="L104" s="154" t="s">
        <v>3395</v>
      </c>
      <c r="M104" s="157" t="s">
        <v>3396</v>
      </c>
      <c r="N104" s="157" t="s">
        <v>255</v>
      </c>
      <c r="O104" s="157"/>
      <c r="P104" s="169"/>
      <c r="Q104" s="169"/>
      <c r="R104" s="178" t="s">
        <v>3683</v>
      </c>
      <c r="S104" s="169"/>
      <c r="T104" s="171" t="s">
        <v>3684</v>
      </c>
      <c r="U104" s="157"/>
      <c r="V104" s="166" t="s">
        <v>3664</v>
      </c>
      <c r="W104" s="168"/>
      <c r="X104" s="168"/>
      <c r="Y104" s="168"/>
      <c r="Z104" s="168">
        <v>60.0</v>
      </c>
      <c r="AA104" s="168">
        <v>73.0</v>
      </c>
      <c r="AB104" s="168">
        <v>13.0</v>
      </c>
      <c r="AC104" s="168"/>
      <c r="AD104" s="168"/>
      <c r="AE104" s="168"/>
      <c r="AF104" s="168">
        <v>83.0</v>
      </c>
      <c r="AG104" s="168">
        <v>91.0</v>
      </c>
      <c r="AH104" s="168">
        <f t="shared" si="65"/>
        <v>8</v>
      </c>
      <c r="AI104" s="168"/>
      <c r="AJ104" s="168"/>
      <c r="AK104" s="168"/>
      <c r="AL104" s="168">
        <v>79.0</v>
      </c>
      <c r="AM104" s="168">
        <v>93.0</v>
      </c>
      <c r="AN104" s="168">
        <f t="shared" si="71"/>
        <v>14</v>
      </c>
      <c r="AO104" s="168"/>
      <c r="AP104" s="168"/>
      <c r="AQ104" s="168"/>
      <c r="AR104" s="168">
        <v>77.0</v>
      </c>
      <c r="AS104" s="168">
        <v>85.0</v>
      </c>
      <c r="AT104" s="168">
        <f t="shared" si="67"/>
        <v>8</v>
      </c>
      <c r="AU104" s="168"/>
      <c r="AV104" s="168"/>
      <c r="AW104" s="168"/>
      <c r="AX104" s="168">
        <v>91.0</v>
      </c>
      <c r="AY104" s="168">
        <v>97.0</v>
      </c>
      <c r="AZ104" s="168">
        <f t="shared" si="68"/>
        <v>6</v>
      </c>
      <c r="BA104" s="168"/>
      <c r="BB104" s="168"/>
      <c r="BC104" s="168"/>
      <c r="BD104" s="168"/>
      <c r="BE104" s="168"/>
      <c r="BF104" s="168"/>
      <c r="BG104" s="168"/>
      <c r="BH104" s="168"/>
      <c r="BI104" s="168">
        <v>90.0</v>
      </c>
      <c r="BJ104" s="168">
        <v>97.0</v>
      </c>
      <c r="BK104" s="168">
        <f t="shared" si="69"/>
        <v>7</v>
      </c>
      <c r="BL104" s="168"/>
      <c r="BM104" s="168"/>
      <c r="BN104" s="168"/>
      <c r="BO104" s="168">
        <v>93.0</v>
      </c>
      <c r="BP104" s="168">
        <v>100.0</v>
      </c>
      <c r="BQ104" s="168">
        <f t="shared" si="70"/>
        <v>7</v>
      </c>
      <c r="BR104" s="180">
        <v>0.97</v>
      </c>
      <c r="BS104" s="176">
        <v>5.0</v>
      </c>
      <c r="BT104" s="176">
        <v>0.42</v>
      </c>
      <c r="BU104" s="176" t="s">
        <v>3528</v>
      </c>
      <c r="BV104" s="176" t="s">
        <v>3528</v>
      </c>
      <c r="BW104" s="182"/>
      <c r="BX104" s="182"/>
      <c r="BY104" s="182"/>
      <c r="BZ104" s="182"/>
      <c r="CA104" s="182"/>
      <c r="CB104" s="182"/>
      <c r="CC104" s="165"/>
      <c r="CD104" s="165"/>
      <c r="CE104" s="165"/>
      <c r="CF104" s="165"/>
    </row>
    <row r="105" ht="12.75" customHeight="1">
      <c r="A105" s="154">
        <v>2021.0</v>
      </c>
      <c r="B105" s="155" t="s">
        <v>3404</v>
      </c>
      <c r="C105" s="155" t="s">
        <v>3511</v>
      </c>
      <c r="D105" s="155"/>
      <c r="E105" s="155" t="s">
        <v>3672</v>
      </c>
      <c r="F105" s="155" t="s">
        <v>3672</v>
      </c>
      <c r="G105" s="155" t="s">
        <v>3685</v>
      </c>
      <c r="H105" s="157" t="s">
        <v>3674</v>
      </c>
      <c r="I105" s="169" t="s">
        <v>3454</v>
      </c>
      <c r="J105" s="157"/>
      <c r="K105" s="157"/>
      <c r="L105" s="154" t="s">
        <v>3395</v>
      </c>
      <c r="M105" s="157" t="s">
        <v>3396</v>
      </c>
      <c r="N105" s="157" t="s">
        <v>255</v>
      </c>
      <c r="O105" s="157"/>
      <c r="P105" s="169"/>
      <c r="Q105" s="169"/>
      <c r="R105" s="178" t="s">
        <v>3686</v>
      </c>
      <c r="S105" s="169"/>
      <c r="T105" s="171" t="s">
        <v>3687</v>
      </c>
      <c r="U105" s="157"/>
      <c r="V105" s="166" t="s">
        <v>3664</v>
      </c>
      <c r="W105" s="168"/>
      <c r="X105" s="168"/>
      <c r="Y105" s="168"/>
      <c r="Z105" s="168">
        <v>50.0</v>
      </c>
      <c r="AA105" s="168">
        <v>60.0</v>
      </c>
      <c r="AB105" s="168">
        <f t="shared" ref="AB105:AB107" si="72">AA105-Z105</f>
        <v>10</v>
      </c>
      <c r="AC105" s="168"/>
      <c r="AD105" s="168"/>
      <c r="AE105" s="168"/>
      <c r="AF105" s="168">
        <v>73.0</v>
      </c>
      <c r="AG105" s="168">
        <v>82.0</v>
      </c>
      <c r="AH105" s="168">
        <f t="shared" si="65"/>
        <v>9</v>
      </c>
      <c r="AI105" s="168"/>
      <c r="AJ105" s="168"/>
      <c r="AK105" s="168"/>
      <c r="AL105" s="168">
        <v>75.0</v>
      </c>
      <c r="AM105" s="168">
        <v>84.0</v>
      </c>
      <c r="AN105" s="168">
        <f t="shared" si="71"/>
        <v>9</v>
      </c>
      <c r="AO105" s="168"/>
      <c r="AP105" s="168"/>
      <c r="AQ105" s="168"/>
      <c r="AR105" s="168">
        <v>71.0</v>
      </c>
      <c r="AS105" s="168">
        <v>77.0</v>
      </c>
      <c r="AT105" s="168">
        <f t="shared" si="67"/>
        <v>6</v>
      </c>
      <c r="AU105" s="168"/>
      <c r="AV105" s="168"/>
      <c r="AW105" s="168"/>
      <c r="AX105" s="168">
        <v>83.0</v>
      </c>
      <c r="AY105" s="168">
        <v>88.0</v>
      </c>
      <c r="AZ105" s="168">
        <f t="shared" si="68"/>
        <v>5</v>
      </c>
      <c r="BA105" s="168"/>
      <c r="BB105" s="168"/>
      <c r="BC105" s="168"/>
      <c r="BD105" s="168"/>
      <c r="BE105" s="168"/>
      <c r="BF105" s="168"/>
      <c r="BG105" s="168"/>
      <c r="BH105" s="168"/>
      <c r="BI105" s="168">
        <v>81.0</v>
      </c>
      <c r="BJ105" s="168">
        <v>89.0</v>
      </c>
      <c r="BK105" s="168">
        <f t="shared" si="69"/>
        <v>8</v>
      </c>
      <c r="BL105" s="168"/>
      <c r="BM105" s="168"/>
      <c r="BN105" s="168"/>
      <c r="BO105" s="168">
        <v>88.0</v>
      </c>
      <c r="BP105" s="168">
        <v>93.0</v>
      </c>
      <c r="BQ105" s="168">
        <f t="shared" si="70"/>
        <v>5</v>
      </c>
      <c r="BR105" s="180">
        <v>0.97</v>
      </c>
      <c r="BS105" s="176">
        <v>5.15</v>
      </c>
      <c r="BT105" s="176">
        <v>0.41</v>
      </c>
      <c r="BU105" s="176" t="s">
        <v>3528</v>
      </c>
      <c r="BV105" s="176" t="s">
        <v>3528</v>
      </c>
      <c r="BW105" s="182"/>
      <c r="BX105" s="182"/>
      <c r="BY105" s="182"/>
      <c r="BZ105" s="182"/>
      <c r="CA105" s="182"/>
      <c r="CB105" s="182"/>
      <c r="CC105" s="165"/>
      <c r="CD105" s="165"/>
      <c r="CE105" s="165"/>
      <c r="CF105" s="165"/>
    </row>
    <row r="106" ht="12.75" customHeight="1">
      <c r="A106" s="154">
        <v>2021.0</v>
      </c>
      <c r="B106" s="155" t="s">
        <v>3404</v>
      </c>
      <c r="C106" s="155" t="s">
        <v>3511</v>
      </c>
      <c r="D106" s="155"/>
      <c r="E106" s="155" t="s">
        <v>3672</v>
      </c>
      <c r="F106" s="155" t="s">
        <v>3672</v>
      </c>
      <c r="G106" s="155" t="s">
        <v>3688</v>
      </c>
      <c r="H106" s="157" t="s">
        <v>3674</v>
      </c>
      <c r="I106" s="156" t="s">
        <v>3428</v>
      </c>
      <c r="J106" s="157"/>
      <c r="K106" s="157"/>
      <c r="L106" s="154" t="s">
        <v>3395</v>
      </c>
      <c r="M106" s="157" t="s">
        <v>3396</v>
      </c>
      <c r="N106" s="157" t="s">
        <v>255</v>
      </c>
      <c r="O106" s="184"/>
      <c r="P106" s="185"/>
      <c r="Q106" s="185"/>
      <c r="R106" s="186" t="s">
        <v>3689</v>
      </c>
      <c r="S106" s="169"/>
      <c r="T106" s="171" t="s">
        <v>3690</v>
      </c>
      <c r="U106" s="157"/>
      <c r="V106" s="166" t="s">
        <v>3664</v>
      </c>
      <c r="W106" s="175"/>
      <c r="X106" s="175"/>
      <c r="Y106" s="168"/>
      <c r="Z106" s="168">
        <v>54.0</v>
      </c>
      <c r="AA106" s="168">
        <v>63.0</v>
      </c>
      <c r="AB106" s="168">
        <f t="shared" si="72"/>
        <v>9</v>
      </c>
      <c r="AC106" s="175"/>
      <c r="AD106" s="175"/>
      <c r="AE106" s="168"/>
      <c r="AF106" s="168">
        <v>72.0</v>
      </c>
      <c r="AG106" s="168">
        <v>81.0</v>
      </c>
      <c r="AH106" s="168">
        <f t="shared" si="65"/>
        <v>9</v>
      </c>
      <c r="AI106" s="168"/>
      <c r="AJ106" s="168"/>
      <c r="AK106" s="168"/>
      <c r="AL106" s="168">
        <v>77.0</v>
      </c>
      <c r="AM106" s="168">
        <v>83.0</v>
      </c>
      <c r="AN106" s="168">
        <f t="shared" si="71"/>
        <v>6</v>
      </c>
      <c r="AO106" s="175"/>
      <c r="AP106" s="175"/>
      <c r="AQ106" s="168"/>
      <c r="AR106" s="168">
        <v>59.0</v>
      </c>
      <c r="AS106" s="168">
        <v>75.0</v>
      </c>
      <c r="AT106" s="168">
        <f t="shared" si="67"/>
        <v>16</v>
      </c>
      <c r="AU106" s="175"/>
      <c r="AV106" s="175"/>
      <c r="AW106" s="168"/>
      <c r="AX106" s="168">
        <v>81.0</v>
      </c>
      <c r="AY106" s="168">
        <v>87.0</v>
      </c>
      <c r="AZ106" s="168">
        <f t="shared" si="68"/>
        <v>6</v>
      </c>
      <c r="BA106" s="175"/>
      <c r="BB106" s="175"/>
      <c r="BC106" s="175"/>
      <c r="BD106" s="175"/>
      <c r="BE106" s="175"/>
      <c r="BF106" s="168"/>
      <c r="BG106" s="168"/>
      <c r="BH106" s="168"/>
      <c r="BI106" s="168">
        <v>81.0</v>
      </c>
      <c r="BJ106" s="168">
        <v>85.0</v>
      </c>
      <c r="BK106" s="168">
        <f t="shared" si="69"/>
        <v>4</v>
      </c>
      <c r="BL106" s="168"/>
      <c r="BM106" s="168"/>
      <c r="BN106" s="168"/>
      <c r="BO106" s="168">
        <v>87.0</v>
      </c>
      <c r="BP106" s="168">
        <v>94.0</v>
      </c>
      <c r="BQ106" s="168">
        <f t="shared" si="70"/>
        <v>7</v>
      </c>
      <c r="BR106" s="180">
        <v>0.97</v>
      </c>
      <c r="BS106" s="176">
        <v>4.5</v>
      </c>
      <c r="BT106" s="176">
        <v>0.47</v>
      </c>
      <c r="BU106" s="176" t="s">
        <v>3528</v>
      </c>
      <c r="BV106" s="176" t="s">
        <v>3528</v>
      </c>
      <c r="BW106" s="187"/>
      <c r="BX106" s="187"/>
      <c r="BY106" s="187"/>
      <c r="BZ106" s="187"/>
      <c r="CA106" s="187"/>
      <c r="CB106" s="187"/>
      <c r="CC106" s="165"/>
      <c r="CD106" s="165"/>
      <c r="CE106" s="165"/>
      <c r="CF106" s="165"/>
    </row>
    <row r="107" ht="12.75" customHeight="1">
      <c r="A107" s="154">
        <v>2021.0</v>
      </c>
      <c r="B107" s="155" t="s">
        <v>3422</v>
      </c>
      <c r="C107" s="155" t="s">
        <v>3691</v>
      </c>
      <c r="D107" s="155"/>
      <c r="E107" s="155" t="s">
        <v>3692</v>
      </c>
      <c r="F107" s="155" t="s">
        <v>3693</v>
      </c>
      <c r="G107" s="155" t="s">
        <v>3694</v>
      </c>
      <c r="H107" s="157" t="s">
        <v>3695</v>
      </c>
      <c r="I107" s="169" t="s">
        <v>3454</v>
      </c>
      <c r="J107" s="157"/>
      <c r="K107" s="157" t="s">
        <v>486</v>
      </c>
      <c r="L107" s="154" t="s">
        <v>3395</v>
      </c>
      <c r="M107" s="157" t="s">
        <v>3396</v>
      </c>
      <c r="N107" s="157" t="s">
        <v>255</v>
      </c>
      <c r="O107" s="157"/>
      <c r="P107" s="169"/>
      <c r="Q107" s="169"/>
      <c r="R107" s="178" t="s">
        <v>3696</v>
      </c>
      <c r="S107" s="178"/>
      <c r="T107" s="171" t="s">
        <v>3697</v>
      </c>
      <c r="U107" s="157"/>
      <c r="V107" s="166" t="s">
        <v>3671</v>
      </c>
      <c r="W107" s="168"/>
      <c r="X107" s="168"/>
      <c r="Y107" s="168"/>
      <c r="Z107" s="168">
        <v>9.0</v>
      </c>
      <c r="AA107" s="168">
        <v>63.0</v>
      </c>
      <c r="AB107" s="168">
        <f t="shared" si="72"/>
        <v>54</v>
      </c>
      <c r="AC107" s="168"/>
      <c r="AD107" s="168"/>
      <c r="AE107" s="168"/>
      <c r="AF107" s="168">
        <v>18.0</v>
      </c>
      <c r="AG107" s="168">
        <v>77.0</v>
      </c>
      <c r="AH107" s="168">
        <f t="shared" si="65"/>
        <v>59</v>
      </c>
      <c r="AI107" s="168"/>
      <c r="AJ107" s="168"/>
      <c r="AK107" s="168"/>
      <c r="AL107" s="168">
        <v>38.0</v>
      </c>
      <c r="AM107" s="168">
        <v>82.0</v>
      </c>
      <c r="AN107" s="168">
        <f t="shared" si="71"/>
        <v>44</v>
      </c>
      <c r="AO107" s="168"/>
      <c r="AP107" s="168"/>
      <c r="AQ107" s="168"/>
      <c r="AR107" s="168">
        <v>22.0</v>
      </c>
      <c r="AS107" s="168">
        <v>72.0</v>
      </c>
      <c r="AT107" s="168">
        <f t="shared" si="67"/>
        <v>50</v>
      </c>
      <c r="AU107" s="168"/>
      <c r="AV107" s="168"/>
      <c r="AW107" s="168"/>
      <c r="AX107" s="168">
        <v>44.0</v>
      </c>
      <c r="AY107" s="168">
        <v>74.0</v>
      </c>
      <c r="AZ107" s="168">
        <f t="shared" si="68"/>
        <v>30</v>
      </c>
      <c r="BA107" s="168"/>
      <c r="BB107" s="168"/>
      <c r="BC107" s="168">
        <v>46.0</v>
      </c>
      <c r="BD107" s="168">
        <v>80.0</v>
      </c>
      <c r="BE107" s="168">
        <f>BD107-BC107</f>
        <v>34</v>
      </c>
      <c r="BF107" s="168"/>
      <c r="BG107" s="168"/>
      <c r="BH107" s="168"/>
      <c r="BI107" s="168">
        <v>53.0</v>
      </c>
      <c r="BJ107" s="168">
        <v>82.0</v>
      </c>
      <c r="BK107" s="168">
        <f t="shared" si="69"/>
        <v>29</v>
      </c>
      <c r="BL107" s="168"/>
      <c r="BM107" s="168"/>
      <c r="BN107" s="168"/>
      <c r="BO107" s="168">
        <v>63.0</v>
      </c>
      <c r="BP107" s="168">
        <v>93.0</v>
      </c>
      <c r="BQ107" s="168">
        <f t="shared" si="70"/>
        <v>30</v>
      </c>
      <c r="BR107" s="180">
        <v>0.97</v>
      </c>
      <c r="BS107" s="176">
        <v>4.28</v>
      </c>
      <c r="BT107" s="176">
        <v>0.49</v>
      </c>
      <c r="BU107" s="176" t="s">
        <v>3528</v>
      </c>
      <c r="BV107" s="176" t="s">
        <v>3528</v>
      </c>
      <c r="BW107" s="182"/>
      <c r="BX107" s="182"/>
      <c r="BY107" s="182"/>
      <c r="BZ107" s="182"/>
      <c r="CA107" s="182"/>
      <c r="CB107" s="182"/>
      <c r="CC107" s="165"/>
      <c r="CD107" s="165"/>
      <c r="CE107" s="165"/>
      <c r="CF107" s="165"/>
    </row>
    <row r="108" ht="12.75" customHeight="1">
      <c r="A108" s="154">
        <v>2021.0</v>
      </c>
      <c r="B108" s="166" t="s">
        <v>3422</v>
      </c>
      <c r="C108" s="166" t="s">
        <v>3423</v>
      </c>
      <c r="D108" s="166"/>
      <c r="E108" s="166" t="s">
        <v>3424</v>
      </c>
      <c r="F108" s="166" t="s">
        <v>3425</v>
      </c>
      <c r="G108" s="166" t="s">
        <v>3426</v>
      </c>
      <c r="H108" s="157" t="s">
        <v>3602</v>
      </c>
      <c r="I108" s="156" t="s">
        <v>3428</v>
      </c>
      <c r="J108" s="157"/>
      <c r="K108" s="157" t="s">
        <v>486</v>
      </c>
      <c r="L108" s="157" t="s">
        <v>3597</v>
      </c>
      <c r="M108" s="157" t="s">
        <v>3597</v>
      </c>
      <c r="N108" s="154" t="s">
        <v>255</v>
      </c>
      <c r="O108" s="157"/>
      <c r="P108" s="169"/>
      <c r="Q108" s="169"/>
      <c r="R108" s="169" t="s">
        <v>3528</v>
      </c>
      <c r="S108" s="155"/>
      <c r="T108" s="171" t="s">
        <v>3698</v>
      </c>
      <c r="U108" s="166"/>
      <c r="V108" s="166" t="s">
        <v>3699</v>
      </c>
      <c r="W108" s="168"/>
      <c r="X108" s="168"/>
      <c r="Y108" s="168"/>
      <c r="Z108" s="168"/>
      <c r="AA108" s="168"/>
      <c r="AB108" s="168"/>
      <c r="AC108" s="168"/>
      <c r="AD108" s="168"/>
      <c r="AE108" s="168"/>
      <c r="AF108" s="168"/>
      <c r="AG108" s="168"/>
      <c r="AH108" s="168"/>
      <c r="AI108" s="168"/>
      <c r="AJ108" s="168"/>
      <c r="AK108" s="168"/>
      <c r="AL108" s="168"/>
      <c r="AM108" s="168"/>
      <c r="AN108" s="168"/>
      <c r="AO108" s="168"/>
      <c r="AP108" s="168"/>
      <c r="AQ108" s="168"/>
      <c r="AR108" s="168"/>
      <c r="AS108" s="168"/>
      <c r="AT108" s="168"/>
      <c r="AU108" s="168"/>
      <c r="AV108" s="168"/>
      <c r="AW108" s="168"/>
      <c r="AX108" s="168"/>
      <c r="AY108" s="168"/>
      <c r="AZ108" s="168"/>
      <c r="BA108" s="168"/>
      <c r="BB108" s="168"/>
      <c r="BC108" s="168"/>
      <c r="BD108" s="168"/>
      <c r="BE108" s="168"/>
      <c r="BF108" s="168"/>
      <c r="BG108" s="168"/>
      <c r="BH108" s="168"/>
      <c r="BI108" s="168"/>
      <c r="BJ108" s="168"/>
      <c r="BK108" s="168"/>
      <c r="BL108" s="168"/>
      <c r="BM108" s="168"/>
      <c r="BN108" s="168"/>
      <c r="BO108" s="168"/>
      <c r="BP108" s="168"/>
      <c r="BQ108" s="168"/>
      <c r="BR108" s="180">
        <v>0.97</v>
      </c>
      <c r="BS108" s="176">
        <v>4.42</v>
      </c>
      <c r="BT108" s="176">
        <v>0.45</v>
      </c>
      <c r="BU108" s="176" t="s">
        <v>3528</v>
      </c>
      <c r="BV108" s="176" t="s">
        <v>3528</v>
      </c>
      <c r="BW108" s="182"/>
      <c r="BX108" s="182"/>
      <c r="BY108" s="182"/>
      <c r="BZ108" s="182"/>
      <c r="CA108" s="182"/>
      <c r="CB108" s="182"/>
      <c r="CC108" s="165"/>
      <c r="CD108" s="165"/>
      <c r="CE108" s="165"/>
      <c r="CF108" s="152" t="s">
        <v>1</v>
      </c>
    </row>
    <row r="109" ht="12.75" customHeight="1">
      <c r="A109" s="154">
        <v>2021.0</v>
      </c>
      <c r="B109" s="155" t="s">
        <v>3529</v>
      </c>
      <c r="C109" s="155" t="s">
        <v>3700</v>
      </c>
      <c r="D109" s="155"/>
      <c r="E109" s="155" t="s">
        <v>3701</v>
      </c>
      <c r="F109" s="155" t="s">
        <v>3702</v>
      </c>
      <c r="G109" s="155" t="s">
        <v>3703</v>
      </c>
      <c r="H109" s="157" t="s">
        <v>3578</v>
      </c>
      <c r="I109" s="169" t="s">
        <v>3440</v>
      </c>
      <c r="J109" s="157"/>
      <c r="K109" s="157"/>
      <c r="L109" s="154" t="s">
        <v>3395</v>
      </c>
      <c r="M109" s="157" t="s">
        <v>3396</v>
      </c>
      <c r="N109" s="157" t="s">
        <v>255</v>
      </c>
      <c r="O109" s="157"/>
      <c r="P109" s="169"/>
      <c r="Q109" s="169"/>
      <c r="R109" s="178" t="s">
        <v>3704</v>
      </c>
      <c r="S109" s="169"/>
      <c r="T109" s="171" t="s">
        <v>3705</v>
      </c>
      <c r="U109" s="157"/>
      <c r="V109" s="166" t="s">
        <v>3664</v>
      </c>
      <c r="W109" s="168"/>
      <c r="X109" s="168"/>
      <c r="Y109" s="168"/>
      <c r="Z109" s="168">
        <v>75.0</v>
      </c>
      <c r="AA109" s="168">
        <v>91.0</v>
      </c>
      <c r="AB109" s="168">
        <f t="shared" ref="AB109:AB110" si="73">AA109-Z109</f>
        <v>16</v>
      </c>
      <c r="AC109" s="168"/>
      <c r="AD109" s="168"/>
      <c r="AE109" s="168"/>
      <c r="AF109" s="168">
        <v>84.0</v>
      </c>
      <c r="AG109" s="168">
        <v>95.0</v>
      </c>
      <c r="AH109" s="168">
        <f t="shared" ref="AH109:AH110" si="74">AG109-AF109</f>
        <v>11</v>
      </c>
      <c r="AI109" s="168"/>
      <c r="AJ109" s="168"/>
      <c r="AK109" s="168"/>
      <c r="AL109" s="168">
        <v>57.0</v>
      </c>
      <c r="AM109" s="168">
        <v>69.0</v>
      </c>
      <c r="AN109" s="168">
        <f t="shared" ref="AN109:AN110" si="75">AM109-AL109</f>
        <v>12</v>
      </c>
      <c r="AO109" s="168"/>
      <c r="AP109" s="168"/>
      <c r="AQ109" s="168"/>
      <c r="AR109" s="168">
        <v>55.0</v>
      </c>
      <c r="AS109" s="168">
        <v>56.0</v>
      </c>
      <c r="AT109" s="168">
        <f t="shared" ref="AT109:AT110" si="76">AS109-AR109</f>
        <v>1</v>
      </c>
      <c r="AU109" s="168"/>
      <c r="AV109" s="168"/>
      <c r="AW109" s="168"/>
      <c r="AX109" s="168">
        <v>73.0</v>
      </c>
      <c r="AY109" s="168">
        <v>81.0</v>
      </c>
      <c r="AZ109" s="168">
        <f t="shared" ref="AZ109:AZ110" si="77">AY109-AX109</f>
        <v>8</v>
      </c>
      <c r="BA109" s="168"/>
      <c r="BB109" s="168"/>
      <c r="BC109" s="168"/>
      <c r="BD109" s="168"/>
      <c r="BE109" s="168"/>
      <c r="BF109" s="168"/>
      <c r="BG109" s="168"/>
      <c r="BH109" s="168"/>
      <c r="BI109" s="168">
        <v>73.0</v>
      </c>
      <c r="BJ109" s="168">
        <v>82.0</v>
      </c>
      <c r="BK109" s="168">
        <f t="shared" ref="BK109:BK110" si="78">BJ109-BI109</f>
        <v>9</v>
      </c>
      <c r="BL109" s="168"/>
      <c r="BM109" s="168"/>
      <c r="BN109" s="168"/>
      <c r="BO109" s="168">
        <v>91.0</v>
      </c>
      <c r="BP109" s="168">
        <v>100.0</v>
      </c>
      <c r="BQ109" s="168">
        <f t="shared" ref="BQ109:BQ110" si="79">BP109-BO109</f>
        <v>9</v>
      </c>
      <c r="BR109" s="180">
        <v>0.97</v>
      </c>
      <c r="BS109" s="176">
        <v>4.84</v>
      </c>
      <c r="BT109" s="176">
        <v>0.47</v>
      </c>
      <c r="BU109" s="176" t="s">
        <v>3528</v>
      </c>
      <c r="BV109" s="176" t="s">
        <v>3528</v>
      </c>
      <c r="BW109" s="182"/>
      <c r="BX109" s="182"/>
      <c r="BY109" s="182"/>
      <c r="BZ109" s="182"/>
      <c r="CA109" s="182"/>
      <c r="CB109" s="182"/>
      <c r="CC109" s="165"/>
      <c r="CD109" s="165"/>
      <c r="CE109" s="165"/>
      <c r="CF109" s="165"/>
    </row>
    <row r="110" ht="12.75" customHeight="1">
      <c r="A110" s="154">
        <v>2022.0</v>
      </c>
      <c r="B110" s="155" t="s">
        <v>3529</v>
      </c>
      <c r="C110" s="155" t="s">
        <v>3616</v>
      </c>
      <c r="D110" s="155"/>
      <c r="E110" s="155" t="s">
        <v>2358</v>
      </c>
      <c r="F110" s="155" t="s">
        <v>2358</v>
      </c>
      <c r="G110" s="155" t="s">
        <v>3706</v>
      </c>
      <c r="H110" s="157" t="s">
        <v>3707</v>
      </c>
      <c r="I110" s="169" t="s">
        <v>3464</v>
      </c>
      <c r="J110" s="157"/>
      <c r="K110" s="157" t="s">
        <v>249</v>
      </c>
      <c r="L110" s="154" t="s">
        <v>3395</v>
      </c>
      <c r="M110" s="157" t="s">
        <v>3396</v>
      </c>
      <c r="N110" s="188" t="s">
        <v>3572</v>
      </c>
      <c r="O110" s="189">
        <v>522.0</v>
      </c>
      <c r="P110" s="189" t="s">
        <v>3708</v>
      </c>
      <c r="Q110" s="169"/>
      <c r="R110" s="178" t="s">
        <v>3709</v>
      </c>
      <c r="S110" s="190" t="s">
        <v>174</v>
      </c>
      <c r="T110" s="171" t="s">
        <v>3710</v>
      </c>
      <c r="U110" s="190" t="s">
        <v>174</v>
      </c>
      <c r="V110" s="166" t="s">
        <v>3664</v>
      </c>
      <c r="W110" s="168"/>
      <c r="X110" s="168"/>
      <c r="Y110" s="168"/>
      <c r="Z110" s="168">
        <v>48.0</v>
      </c>
      <c r="AA110" s="168">
        <v>68.0</v>
      </c>
      <c r="AB110" s="168">
        <f t="shared" si="73"/>
        <v>20</v>
      </c>
      <c r="AC110" s="168"/>
      <c r="AD110" s="168"/>
      <c r="AE110" s="168"/>
      <c r="AF110" s="168">
        <v>58.0</v>
      </c>
      <c r="AG110" s="168">
        <v>77.0</v>
      </c>
      <c r="AH110" s="168">
        <f t="shared" si="74"/>
        <v>19</v>
      </c>
      <c r="AI110" s="168"/>
      <c r="AJ110" s="168"/>
      <c r="AK110" s="168"/>
      <c r="AL110" s="168">
        <v>82.0</v>
      </c>
      <c r="AM110" s="168">
        <v>93.0</v>
      </c>
      <c r="AN110" s="168">
        <f t="shared" si="75"/>
        <v>11</v>
      </c>
      <c r="AO110" s="168"/>
      <c r="AP110" s="168"/>
      <c r="AQ110" s="168"/>
      <c r="AR110" s="168">
        <v>75.0</v>
      </c>
      <c r="AS110" s="168">
        <v>86.0</v>
      </c>
      <c r="AT110" s="168">
        <f t="shared" si="76"/>
        <v>11</v>
      </c>
      <c r="AU110" s="168"/>
      <c r="AV110" s="168"/>
      <c r="AW110" s="168"/>
      <c r="AX110" s="168">
        <v>58.0</v>
      </c>
      <c r="AY110" s="168">
        <v>65.0</v>
      </c>
      <c r="AZ110" s="168">
        <f t="shared" si="77"/>
        <v>7</v>
      </c>
      <c r="BA110" s="168"/>
      <c r="BB110" s="168"/>
      <c r="BC110" s="168"/>
      <c r="BD110" s="168"/>
      <c r="BE110" s="168"/>
      <c r="BF110" s="168"/>
      <c r="BG110" s="168"/>
      <c r="BH110" s="168"/>
      <c r="BI110" s="168">
        <v>95.0</v>
      </c>
      <c r="BJ110" s="168">
        <v>100.0</v>
      </c>
      <c r="BK110" s="168">
        <f t="shared" si="78"/>
        <v>5</v>
      </c>
      <c r="BL110" s="168"/>
      <c r="BM110" s="168"/>
      <c r="BN110" s="168"/>
      <c r="BO110" s="168">
        <v>91.0</v>
      </c>
      <c r="BP110" s="168">
        <v>97.0</v>
      </c>
      <c r="BQ110" s="168">
        <f t="shared" si="79"/>
        <v>6</v>
      </c>
      <c r="BR110" s="180">
        <v>0.97</v>
      </c>
      <c r="BS110" s="176">
        <v>4.65</v>
      </c>
      <c r="BT110" s="176">
        <v>0.47</v>
      </c>
      <c r="BU110" s="176" t="s">
        <v>3528</v>
      </c>
      <c r="BV110" s="176" t="s">
        <v>3528</v>
      </c>
      <c r="BW110" s="191">
        <v>1401.0</v>
      </c>
      <c r="BX110" s="192">
        <v>2.7</v>
      </c>
      <c r="BY110" s="192">
        <v>2.6</v>
      </c>
      <c r="BZ110" s="193">
        <v>0.01</v>
      </c>
      <c r="CA110" s="192">
        <v>46.4</v>
      </c>
      <c r="CB110" s="192">
        <v>30.2</v>
      </c>
      <c r="CC110" s="165"/>
      <c r="CD110" s="165"/>
      <c r="CE110" s="165"/>
      <c r="CF110" s="165"/>
    </row>
    <row r="111" ht="12.75" customHeight="1">
      <c r="A111" s="154">
        <v>2022.0</v>
      </c>
      <c r="B111" s="166" t="s">
        <v>3442</v>
      </c>
      <c r="C111" s="166" t="s">
        <v>3711</v>
      </c>
      <c r="D111" s="166"/>
      <c r="E111" s="166" t="s">
        <v>3613</v>
      </c>
      <c r="F111" s="166" t="s">
        <v>3613</v>
      </c>
      <c r="G111" s="166" t="s">
        <v>3712</v>
      </c>
      <c r="H111" s="157" t="s">
        <v>3713</v>
      </c>
      <c r="I111" s="169" t="s">
        <v>3440</v>
      </c>
      <c r="J111" s="157"/>
      <c r="K111" s="157" t="s">
        <v>249</v>
      </c>
      <c r="L111" s="154" t="s">
        <v>3395</v>
      </c>
      <c r="M111" s="157" t="s">
        <v>3714</v>
      </c>
      <c r="N111" s="188" t="s">
        <v>3572</v>
      </c>
      <c r="O111" s="189"/>
      <c r="P111" s="189"/>
      <c r="Q111" s="169"/>
      <c r="R111" s="169" t="s">
        <v>3528</v>
      </c>
      <c r="S111" s="194"/>
      <c r="T111" s="171" t="s">
        <v>3715</v>
      </c>
      <c r="U111" s="194" t="s">
        <v>174</v>
      </c>
      <c r="V111" s="166" t="s">
        <v>3566</v>
      </c>
      <c r="W111" s="168">
        <v>35.0</v>
      </c>
      <c r="X111" s="168">
        <v>11.0</v>
      </c>
      <c r="Y111" s="168">
        <f>W111-X111</f>
        <v>24</v>
      </c>
      <c r="Z111" s="168"/>
      <c r="AA111" s="168"/>
      <c r="AB111" s="168"/>
      <c r="AC111" s="168">
        <v>46.0</v>
      </c>
      <c r="AD111" s="168">
        <v>21.0</v>
      </c>
      <c r="AE111" s="168">
        <f>AC111-AD111</f>
        <v>25</v>
      </c>
      <c r="AF111" s="168"/>
      <c r="AG111" s="168"/>
      <c r="AH111" s="168"/>
      <c r="AI111" s="168">
        <v>59.0</v>
      </c>
      <c r="AJ111" s="168">
        <v>33.0</v>
      </c>
      <c r="AK111" s="168">
        <f>AI111-AJ111</f>
        <v>26</v>
      </c>
      <c r="AL111" s="168"/>
      <c r="AM111" s="168"/>
      <c r="AN111" s="168"/>
      <c r="AO111" s="168">
        <v>52.0</v>
      </c>
      <c r="AP111" s="168">
        <v>16.0</v>
      </c>
      <c r="AQ111" s="168">
        <f>AO111-AP111</f>
        <v>36</v>
      </c>
      <c r="AR111" s="168"/>
      <c r="AS111" s="168"/>
      <c r="AT111" s="168"/>
      <c r="AU111" s="168">
        <v>65.0</v>
      </c>
      <c r="AV111" s="168">
        <v>58.0</v>
      </c>
      <c r="AW111" s="168">
        <f>AU111-AV111</f>
        <v>7</v>
      </c>
      <c r="AX111" s="168"/>
      <c r="AY111" s="168"/>
      <c r="AZ111" s="168"/>
      <c r="BA111" s="168"/>
      <c r="BB111" s="168"/>
      <c r="BC111" s="168"/>
      <c r="BD111" s="168"/>
      <c r="BE111" s="168"/>
      <c r="BF111" s="168">
        <v>92.0</v>
      </c>
      <c r="BG111" s="168">
        <v>90.0</v>
      </c>
      <c r="BH111" s="168">
        <f>BF111-BG111</f>
        <v>2</v>
      </c>
      <c r="BI111" s="168"/>
      <c r="BJ111" s="168"/>
      <c r="BK111" s="168"/>
      <c r="BL111" s="168">
        <v>83.0</v>
      </c>
      <c r="BM111" s="168">
        <v>57.0</v>
      </c>
      <c r="BN111" s="168">
        <f>BL111-BM111</f>
        <v>26</v>
      </c>
      <c r="BO111" s="168"/>
      <c r="BP111" s="168"/>
      <c r="BQ111" s="168"/>
      <c r="BR111" s="180">
        <v>0.97</v>
      </c>
      <c r="BS111" s="176">
        <v>4.7</v>
      </c>
      <c r="BT111" s="176">
        <v>0.41</v>
      </c>
      <c r="BU111" s="176" t="s">
        <v>3528</v>
      </c>
      <c r="BV111" s="176" t="s">
        <v>3528</v>
      </c>
      <c r="BW111" s="192" t="s">
        <v>3716</v>
      </c>
      <c r="BX111" s="192"/>
      <c r="BY111" s="192"/>
      <c r="BZ111" s="192"/>
      <c r="CA111" s="192"/>
      <c r="CB111" s="192"/>
      <c r="CC111" s="165"/>
      <c r="CD111" s="165"/>
      <c r="CE111" s="165"/>
      <c r="CF111" s="152" t="s">
        <v>1</v>
      </c>
    </row>
    <row r="112" ht="12.75" customHeight="1">
      <c r="A112" s="154">
        <v>2022.0</v>
      </c>
      <c r="B112" s="155" t="s">
        <v>3404</v>
      </c>
      <c r="C112" s="155" t="s">
        <v>3579</v>
      </c>
      <c r="D112" s="155"/>
      <c r="E112" s="155" t="s">
        <v>3580</v>
      </c>
      <c r="F112" s="155" t="s">
        <v>3581</v>
      </c>
      <c r="G112" s="155" t="s">
        <v>3582</v>
      </c>
      <c r="H112" s="157" t="s">
        <v>3583</v>
      </c>
      <c r="I112" s="169" t="s">
        <v>3584</v>
      </c>
      <c r="J112" s="157"/>
      <c r="K112" s="157"/>
      <c r="L112" s="154" t="s">
        <v>3395</v>
      </c>
      <c r="M112" s="157" t="s">
        <v>3396</v>
      </c>
      <c r="N112" s="157" t="s">
        <v>255</v>
      </c>
      <c r="O112" s="189"/>
      <c r="P112" s="189"/>
      <c r="Q112" s="169"/>
      <c r="R112" s="178" t="s">
        <v>3717</v>
      </c>
      <c r="S112" s="189" t="s">
        <v>174</v>
      </c>
      <c r="T112" s="171" t="s">
        <v>3718</v>
      </c>
      <c r="U112" s="189" t="s">
        <v>174</v>
      </c>
      <c r="V112" s="166" t="s">
        <v>3699</v>
      </c>
      <c r="W112" s="168"/>
      <c r="X112" s="168"/>
      <c r="Y112" s="168"/>
      <c r="Z112" s="168">
        <v>51.0</v>
      </c>
      <c r="AA112" s="168">
        <v>68.0</v>
      </c>
      <c r="AB112" s="168">
        <f>AA112-Z112</f>
        <v>17</v>
      </c>
      <c r="AC112" s="168"/>
      <c r="AD112" s="168"/>
      <c r="AE112" s="168"/>
      <c r="AF112" s="168">
        <v>66.0</v>
      </c>
      <c r="AG112" s="168">
        <v>79.0</v>
      </c>
      <c r="AH112" s="168">
        <f>AG112-AF112</f>
        <v>13</v>
      </c>
      <c r="AI112" s="168"/>
      <c r="AJ112" s="168"/>
      <c r="AK112" s="168"/>
      <c r="AL112" s="168">
        <v>72.0</v>
      </c>
      <c r="AM112" s="168">
        <v>81.0</v>
      </c>
      <c r="AN112" s="168">
        <f>AM112-AL112</f>
        <v>9</v>
      </c>
      <c r="AO112" s="168"/>
      <c r="AP112" s="168"/>
      <c r="AQ112" s="168"/>
      <c r="AR112" s="168">
        <v>76.0</v>
      </c>
      <c r="AS112" s="168">
        <v>85.0</v>
      </c>
      <c r="AT112" s="168">
        <f>AS112-AR112</f>
        <v>9</v>
      </c>
      <c r="AU112" s="168"/>
      <c r="AV112" s="168"/>
      <c r="AW112" s="168"/>
      <c r="AX112" s="168">
        <v>81.0</v>
      </c>
      <c r="AY112" s="168">
        <v>86.0</v>
      </c>
      <c r="AZ112" s="168">
        <f>AY112-AX112</f>
        <v>5</v>
      </c>
      <c r="BA112" s="168"/>
      <c r="BB112" s="168"/>
      <c r="BC112" s="168"/>
      <c r="BD112" s="168"/>
      <c r="BE112" s="168"/>
      <c r="BF112" s="168"/>
      <c r="BG112" s="168"/>
      <c r="BH112" s="168"/>
      <c r="BI112" s="168">
        <v>78.0</v>
      </c>
      <c r="BJ112" s="168">
        <v>85.0</v>
      </c>
      <c r="BK112" s="168">
        <f>BJ112-BI112</f>
        <v>7</v>
      </c>
      <c r="BL112" s="168"/>
      <c r="BM112" s="168"/>
      <c r="BN112" s="168"/>
      <c r="BO112" s="168">
        <v>84.0</v>
      </c>
      <c r="BP112" s="168">
        <v>93.0</v>
      </c>
      <c r="BQ112" s="168">
        <f>BP112-BO112</f>
        <v>9</v>
      </c>
      <c r="BR112" s="180">
        <v>0.97</v>
      </c>
      <c r="BS112" s="176">
        <v>4.87</v>
      </c>
      <c r="BT112" s="176">
        <v>0.47</v>
      </c>
      <c r="BU112" s="176" t="s">
        <v>3528</v>
      </c>
      <c r="BV112" s="176" t="s">
        <v>3528</v>
      </c>
      <c r="BW112" s="192" t="s">
        <v>3716</v>
      </c>
      <c r="BX112" s="192"/>
      <c r="BY112" s="192"/>
      <c r="BZ112" s="192"/>
      <c r="CA112" s="192"/>
      <c r="CB112" s="192"/>
      <c r="CC112" s="165"/>
      <c r="CD112" s="165"/>
      <c r="CE112" s="165"/>
      <c r="CF112" s="165"/>
    </row>
    <row r="113" ht="12.75" customHeight="1">
      <c r="A113" s="154">
        <v>2022.0</v>
      </c>
      <c r="B113" s="166" t="s">
        <v>3430</v>
      </c>
      <c r="C113" s="166" t="s">
        <v>3431</v>
      </c>
      <c r="D113" s="166"/>
      <c r="E113" s="166" t="s">
        <v>3432</v>
      </c>
      <c r="F113" s="166" t="s">
        <v>3432</v>
      </c>
      <c r="G113" s="166" t="s">
        <v>3433</v>
      </c>
      <c r="H113" s="157" t="s">
        <v>3578</v>
      </c>
      <c r="I113" s="156" t="s">
        <v>3394</v>
      </c>
      <c r="J113" s="157"/>
      <c r="K113" s="157"/>
      <c r="L113" s="154" t="s">
        <v>3395</v>
      </c>
      <c r="M113" s="157" t="s">
        <v>3714</v>
      </c>
      <c r="N113" s="157" t="s">
        <v>255</v>
      </c>
      <c r="O113" s="189">
        <v>40.0</v>
      </c>
      <c r="P113" s="189" t="s">
        <v>3719</v>
      </c>
      <c r="Q113" s="169"/>
      <c r="R113" s="169" t="s">
        <v>3528</v>
      </c>
      <c r="S113" s="194"/>
      <c r="T113" s="171" t="s">
        <v>3720</v>
      </c>
      <c r="U113" s="194" t="s">
        <v>174</v>
      </c>
      <c r="V113" s="166" t="s">
        <v>3566</v>
      </c>
      <c r="W113" s="168">
        <v>84.0</v>
      </c>
      <c r="X113" s="168">
        <v>24.0</v>
      </c>
      <c r="Y113" s="168">
        <f>W113-X113</f>
        <v>60</v>
      </c>
      <c r="Z113" s="168"/>
      <c r="AA113" s="168"/>
      <c r="AB113" s="168"/>
      <c r="AC113" s="168">
        <v>89.0</v>
      </c>
      <c r="AD113" s="168">
        <v>37.0</v>
      </c>
      <c r="AE113" s="168">
        <f t="shared" ref="AE113:AE115" si="80">AC113-AD113</f>
        <v>52</v>
      </c>
      <c r="AF113" s="168"/>
      <c r="AG113" s="168"/>
      <c r="AH113" s="168"/>
      <c r="AI113" s="168">
        <v>92.0</v>
      </c>
      <c r="AJ113" s="168">
        <v>62.0</v>
      </c>
      <c r="AK113" s="168">
        <f t="shared" ref="AK113:AK115" si="81">AI113-AJ113</f>
        <v>30</v>
      </c>
      <c r="AL113" s="168"/>
      <c r="AM113" s="168"/>
      <c r="AN113" s="168"/>
      <c r="AO113" s="168">
        <v>80.0</v>
      </c>
      <c r="AP113" s="168">
        <v>31.0</v>
      </c>
      <c r="AQ113" s="168">
        <f t="shared" ref="AQ113:AQ115" si="82">AO113-AP113</f>
        <v>49</v>
      </c>
      <c r="AR113" s="168"/>
      <c r="AS113" s="168"/>
      <c r="AT113" s="168"/>
      <c r="AU113" s="168">
        <v>89.0</v>
      </c>
      <c r="AV113" s="168">
        <v>77.0</v>
      </c>
      <c r="AW113" s="168">
        <f t="shared" ref="AW113:AW115" si="83">AU113-AV113</f>
        <v>12</v>
      </c>
      <c r="AX113" s="168"/>
      <c r="AY113" s="168"/>
      <c r="AZ113" s="168"/>
      <c r="BA113" s="168"/>
      <c r="BB113" s="168"/>
      <c r="BC113" s="168"/>
      <c r="BD113" s="168"/>
      <c r="BE113" s="168"/>
      <c r="BF113" s="168">
        <v>89.0</v>
      </c>
      <c r="BG113" s="168">
        <v>75.0</v>
      </c>
      <c r="BH113" s="168">
        <f t="shared" ref="BH113:BH115" si="84">BF113-BG113</f>
        <v>14</v>
      </c>
      <c r="BI113" s="168"/>
      <c r="BJ113" s="168"/>
      <c r="BK113" s="168"/>
      <c r="BL113" s="168">
        <v>98.0</v>
      </c>
      <c r="BM113" s="168">
        <v>79.0</v>
      </c>
      <c r="BN113" s="168">
        <f t="shared" ref="BN113:BN115" si="85">BL113-BM113</f>
        <v>19</v>
      </c>
      <c r="BO113" s="168"/>
      <c r="BP113" s="168"/>
      <c r="BQ113" s="168"/>
      <c r="BR113" s="180">
        <v>0.97</v>
      </c>
      <c r="BS113" s="176">
        <v>4.52</v>
      </c>
      <c r="BT113" s="176">
        <v>0.4</v>
      </c>
      <c r="BU113" s="176" t="s">
        <v>3528</v>
      </c>
      <c r="BV113" s="176" t="s">
        <v>3528</v>
      </c>
      <c r="BW113" s="195">
        <v>132.0</v>
      </c>
      <c r="BX113" s="192">
        <v>3.3</v>
      </c>
      <c r="BY113" s="192">
        <v>3.3</v>
      </c>
      <c r="BZ113" s="193">
        <v>-0.01</v>
      </c>
      <c r="CA113" s="192">
        <v>28.4</v>
      </c>
      <c r="CB113" s="192">
        <v>4.7</v>
      </c>
      <c r="CC113" s="165"/>
      <c r="CD113" s="165"/>
      <c r="CE113" s="165"/>
      <c r="CF113" s="152" t="s">
        <v>1</v>
      </c>
    </row>
    <row r="114" ht="12.75" customHeight="1">
      <c r="A114" s="154">
        <v>2022.0</v>
      </c>
      <c r="B114" s="166" t="s">
        <v>3430</v>
      </c>
      <c r="C114" s="166" t="s">
        <v>3431</v>
      </c>
      <c r="D114" s="166"/>
      <c r="E114" s="166" t="s">
        <v>3432</v>
      </c>
      <c r="F114" s="166" t="s">
        <v>3432</v>
      </c>
      <c r="G114" s="166" t="s">
        <v>3433</v>
      </c>
      <c r="H114" s="157" t="s">
        <v>3578</v>
      </c>
      <c r="I114" s="169" t="s">
        <v>3440</v>
      </c>
      <c r="J114" s="157"/>
      <c r="K114" s="157"/>
      <c r="L114" s="154" t="s">
        <v>3395</v>
      </c>
      <c r="M114" s="157" t="s">
        <v>3714</v>
      </c>
      <c r="N114" s="157" t="s">
        <v>255</v>
      </c>
      <c r="O114" s="189">
        <v>60.0</v>
      </c>
      <c r="P114" s="189" t="s">
        <v>3563</v>
      </c>
      <c r="Q114" s="169"/>
      <c r="R114" s="169" t="s">
        <v>3528</v>
      </c>
      <c r="S114" s="194"/>
      <c r="T114" s="171" t="s">
        <v>3720</v>
      </c>
      <c r="U114" s="194" t="s">
        <v>174</v>
      </c>
      <c r="V114" s="166" t="s">
        <v>3566</v>
      </c>
      <c r="W114" s="168">
        <v>78.0</v>
      </c>
      <c r="X114" s="168">
        <v>18.0</v>
      </c>
      <c r="Y114" s="168">
        <f>W114-X113</f>
        <v>54</v>
      </c>
      <c r="Z114" s="168"/>
      <c r="AA114" s="168"/>
      <c r="AB114" s="168"/>
      <c r="AC114" s="168">
        <v>89.0</v>
      </c>
      <c r="AD114" s="168">
        <v>34.0</v>
      </c>
      <c r="AE114" s="168">
        <f t="shared" si="80"/>
        <v>55</v>
      </c>
      <c r="AF114" s="168"/>
      <c r="AG114" s="168"/>
      <c r="AH114" s="168"/>
      <c r="AI114" s="168">
        <v>82.0</v>
      </c>
      <c r="AJ114" s="168">
        <v>49.0</v>
      </c>
      <c r="AK114" s="168">
        <f t="shared" si="81"/>
        <v>33</v>
      </c>
      <c r="AL114" s="168"/>
      <c r="AM114" s="168"/>
      <c r="AN114" s="168"/>
      <c r="AO114" s="168">
        <v>82.0</v>
      </c>
      <c r="AP114" s="168">
        <v>26.0</v>
      </c>
      <c r="AQ114" s="168">
        <f t="shared" si="82"/>
        <v>56</v>
      </c>
      <c r="AR114" s="168"/>
      <c r="AS114" s="168"/>
      <c r="AT114" s="168"/>
      <c r="AU114" s="168">
        <v>87.0</v>
      </c>
      <c r="AV114" s="168">
        <v>55.0</v>
      </c>
      <c r="AW114" s="168">
        <f t="shared" si="83"/>
        <v>32</v>
      </c>
      <c r="AX114" s="168"/>
      <c r="AY114" s="168"/>
      <c r="AZ114" s="168"/>
      <c r="BA114" s="168"/>
      <c r="BB114" s="168"/>
      <c r="BC114" s="168"/>
      <c r="BD114" s="168"/>
      <c r="BE114" s="168"/>
      <c r="BF114" s="168">
        <v>84.0</v>
      </c>
      <c r="BG114" s="168">
        <v>56.0</v>
      </c>
      <c r="BH114" s="168">
        <f t="shared" si="84"/>
        <v>28</v>
      </c>
      <c r="BI114" s="168"/>
      <c r="BJ114" s="168"/>
      <c r="BK114" s="168"/>
      <c r="BL114" s="168">
        <v>96.0</v>
      </c>
      <c r="BM114" s="168">
        <v>68.0</v>
      </c>
      <c r="BN114" s="168">
        <f t="shared" si="85"/>
        <v>28</v>
      </c>
      <c r="BO114" s="168"/>
      <c r="BP114" s="168"/>
      <c r="BQ114" s="168"/>
      <c r="BR114" s="180">
        <v>0.97</v>
      </c>
      <c r="BS114" s="176">
        <v>3.67</v>
      </c>
      <c r="BT114" s="176">
        <v>0.46</v>
      </c>
      <c r="BU114" s="176" t="s">
        <v>3528</v>
      </c>
      <c r="BV114" s="176" t="s">
        <v>3528</v>
      </c>
      <c r="BW114" s="195">
        <v>65.0</v>
      </c>
      <c r="BX114" s="192">
        <v>0.7</v>
      </c>
      <c r="BY114" s="192">
        <v>1.0</v>
      </c>
      <c r="BZ114" s="193">
        <v>0.36</v>
      </c>
      <c r="CA114" s="192">
        <v>14.2</v>
      </c>
      <c r="CB114" s="192">
        <v>4.6</v>
      </c>
      <c r="CC114" s="165"/>
      <c r="CD114" s="165"/>
      <c r="CE114" s="165"/>
      <c r="CF114" s="152" t="s">
        <v>1</v>
      </c>
    </row>
    <row r="115" ht="12.75" customHeight="1">
      <c r="A115" s="154">
        <v>2022.0</v>
      </c>
      <c r="B115" s="166" t="s">
        <v>3430</v>
      </c>
      <c r="C115" s="166" t="s">
        <v>3431</v>
      </c>
      <c r="D115" s="166"/>
      <c r="E115" s="166" t="s">
        <v>3432</v>
      </c>
      <c r="F115" s="166" t="s">
        <v>3432</v>
      </c>
      <c r="G115" s="166" t="s">
        <v>3433</v>
      </c>
      <c r="H115" s="157" t="s">
        <v>3578</v>
      </c>
      <c r="I115" s="156" t="s">
        <v>3428</v>
      </c>
      <c r="J115" s="157"/>
      <c r="K115" s="157"/>
      <c r="L115" s="154" t="s">
        <v>3395</v>
      </c>
      <c r="M115" s="157" t="s">
        <v>3714</v>
      </c>
      <c r="N115" s="157" t="s">
        <v>255</v>
      </c>
      <c r="O115" s="189">
        <v>19.0</v>
      </c>
      <c r="P115" s="189" t="s">
        <v>3721</v>
      </c>
      <c r="Q115" s="169"/>
      <c r="R115" s="169" t="s">
        <v>3528</v>
      </c>
      <c r="S115" s="194"/>
      <c r="T115" s="171" t="s">
        <v>3720</v>
      </c>
      <c r="U115" s="194" t="s">
        <v>174</v>
      </c>
      <c r="V115" s="166" t="s">
        <v>3566</v>
      </c>
      <c r="W115" s="168">
        <v>73.0</v>
      </c>
      <c r="X115" s="168">
        <v>36.0</v>
      </c>
      <c r="Y115" s="168">
        <f>W115-X115</f>
        <v>37</v>
      </c>
      <c r="Z115" s="168"/>
      <c r="AA115" s="168"/>
      <c r="AB115" s="168"/>
      <c r="AC115" s="168">
        <v>84.0</v>
      </c>
      <c r="AD115" s="168">
        <v>49.0</v>
      </c>
      <c r="AE115" s="168">
        <f t="shared" si="80"/>
        <v>35</v>
      </c>
      <c r="AF115" s="168"/>
      <c r="AG115" s="168"/>
      <c r="AH115" s="168"/>
      <c r="AI115" s="168">
        <v>85.0</v>
      </c>
      <c r="AJ115" s="168">
        <v>65.0</v>
      </c>
      <c r="AK115" s="168">
        <f t="shared" si="81"/>
        <v>20</v>
      </c>
      <c r="AL115" s="168"/>
      <c r="AM115" s="168"/>
      <c r="AN115" s="168"/>
      <c r="AO115" s="168">
        <v>81.0</v>
      </c>
      <c r="AP115" s="168">
        <v>35.0</v>
      </c>
      <c r="AQ115" s="168">
        <f t="shared" si="82"/>
        <v>46</v>
      </c>
      <c r="AR115" s="168"/>
      <c r="AS115" s="168"/>
      <c r="AT115" s="168"/>
      <c r="AU115" s="168">
        <v>86.0</v>
      </c>
      <c r="AV115" s="168">
        <v>71.0</v>
      </c>
      <c r="AW115" s="168">
        <f t="shared" si="83"/>
        <v>15</v>
      </c>
      <c r="AX115" s="168"/>
      <c r="AY115" s="168"/>
      <c r="AZ115" s="168"/>
      <c r="BA115" s="168"/>
      <c r="BB115" s="168"/>
      <c r="BC115" s="168"/>
      <c r="BD115" s="168"/>
      <c r="BE115" s="168"/>
      <c r="BF115" s="168">
        <v>88.0</v>
      </c>
      <c r="BG115" s="168">
        <v>74.0</v>
      </c>
      <c r="BH115" s="168">
        <f t="shared" si="84"/>
        <v>14</v>
      </c>
      <c r="BI115" s="168"/>
      <c r="BJ115" s="168"/>
      <c r="BK115" s="168"/>
      <c r="BL115" s="168">
        <v>95.0</v>
      </c>
      <c r="BM115" s="168">
        <v>83.0</v>
      </c>
      <c r="BN115" s="168">
        <f t="shared" si="85"/>
        <v>12</v>
      </c>
      <c r="BO115" s="168"/>
      <c r="BP115" s="168"/>
      <c r="BQ115" s="168"/>
      <c r="BR115" s="180">
        <v>0.96</v>
      </c>
      <c r="BS115" s="176">
        <v>2.65</v>
      </c>
      <c r="BT115" s="176">
        <v>0.43</v>
      </c>
      <c r="BU115" s="176" t="s">
        <v>3528</v>
      </c>
      <c r="BV115" s="176" t="s">
        <v>3528</v>
      </c>
      <c r="BW115" s="195">
        <v>130.0</v>
      </c>
      <c r="BX115" s="192">
        <v>6.8</v>
      </c>
      <c r="BY115" s="192">
        <v>6.9</v>
      </c>
      <c r="BZ115" s="193">
        <v>0.0</v>
      </c>
      <c r="CA115" s="192">
        <v>20.4</v>
      </c>
      <c r="CB115" s="192">
        <v>6.4</v>
      </c>
      <c r="CC115" s="165"/>
      <c r="CD115" s="165"/>
      <c r="CE115" s="165"/>
      <c r="CF115" s="152" t="s">
        <v>1</v>
      </c>
    </row>
    <row r="116" ht="12.75" customHeight="1">
      <c r="A116" s="154">
        <v>2022.0</v>
      </c>
      <c r="B116" s="155" t="s">
        <v>3665</v>
      </c>
      <c r="C116" s="155" t="s">
        <v>3666</v>
      </c>
      <c r="D116" s="155"/>
      <c r="E116" s="155" t="s">
        <v>3667</v>
      </c>
      <c r="F116" s="155" t="s">
        <v>3667</v>
      </c>
      <c r="G116" s="155" t="s">
        <v>3668</v>
      </c>
      <c r="H116" s="157" t="s">
        <v>3615</v>
      </c>
      <c r="I116" s="169" t="s">
        <v>3440</v>
      </c>
      <c r="J116" s="157"/>
      <c r="K116" s="157"/>
      <c r="L116" s="154" t="s">
        <v>3395</v>
      </c>
      <c r="M116" s="157" t="s">
        <v>3396</v>
      </c>
      <c r="N116" s="157" t="s">
        <v>255</v>
      </c>
      <c r="O116" s="189">
        <v>15.0</v>
      </c>
      <c r="P116" s="189" t="s">
        <v>3722</v>
      </c>
      <c r="Q116" s="169"/>
      <c r="R116" s="178" t="s">
        <v>3723</v>
      </c>
      <c r="S116" s="189" t="s">
        <v>158</v>
      </c>
      <c r="T116" s="171" t="s">
        <v>3724</v>
      </c>
      <c r="U116" s="189" t="s">
        <v>174</v>
      </c>
      <c r="V116" s="166" t="s">
        <v>3566</v>
      </c>
      <c r="W116" s="168"/>
      <c r="X116" s="168"/>
      <c r="Y116" s="168"/>
      <c r="Z116" s="168">
        <v>46.0</v>
      </c>
      <c r="AA116" s="168">
        <v>57.0</v>
      </c>
      <c r="AB116" s="168">
        <f>AA116-Z116</f>
        <v>11</v>
      </c>
      <c r="AC116" s="168"/>
      <c r="AD116" s="168"/>
      <c r="AE116" s="168"/>
      <c r="AF116" s="168">
        <v>59.0</v>
      </c>
      <c r="AG116" s="168">
        <v>73.0</v>
      </c>
      <c r="AH116" s="168">
        <f>AG116-AF116</f>
        <v>14</v>
      </c>
      <c r="AI116" s="168"/>
      <c r="AJ116" s="168"/>
      <c r="AK116" s="168"/>
      <c r="AL116" s="168">
        <v>66.0</v>
      </c>
      <c r="AM116" s="168">
        <v>75.0</v>
      </c>
      <c r="AN116" s="168">
        <f>AM116-AL116</f>
        <v>9</v>
      </c>
      <c r="AO116" s="168"/>
      <c r="AP116" s="168"/>
      <c r="AQ116" s="168"/>
      <c r="AR116" s="168">
        <v>56.0</v>
      </c>
      <c r="AS116" s="168">
        <v>68.0</v>
      </c>
      <c r="AT116" s="168">
        <f>AS116-AR116</f>
        <v>12</v>
      </c>
      <c r="AU116" s="168"/>
      <c r="AV116" s="168"/>
      <c r="AW116" s="168"/>
      <c r="AX116" s="168">
        <v>69.0</v>
      </c>
      <c r="AY116" s="168">
        <v>82.0</v>
      </c>
      <c r="AZ116" s="168">
        <f>AY116-AX116</f>
        <v>13</v>
      </c>
      <c r="BA116" s="168"/>
      <c r="BB116" s="168"/>
      <c r="BC116" s="168"/>
      <c r="BD116" s="168"/>
      <c r="BE116" s="168"/>
      <c r="BF116" s="168"/>
      <c r="BG116" s="168"/>
      <c r="BH116" s="168"/>
      <c r="BI116" s="168">
        <v>68.0</v>
      </c>
      <c r="BJ116" s="168">
        <v>79.0</v>
      </c>
      <c r="BK116" s="168">
        <f>BJ116-BI116</f>
        <v>11</v>
      </c>
      <c r="BL116" s="168"/>
      <c r="BM116" s="168"/>
      <c r="BN116" s="168"/>
      <c r="BO116" s="168">
        <v>76.0</v>
      </c>
      <c r="BP116" s="168">
        <v>88.0</v>
      </c>
      <c r="BQ116" s="168">
        <f>BP116-BO116</f>
        <v>12</v>
      </c>
      <c r="BR116" s="180">
        <v>0.97</v>
      </c>
      <c r="BS116" s="176">
        <v>3.28</v>
      </c>
      <c r="BT116" s="176">
        <v>0.31</v>
      </c>
      <c r="BU116" s="176" t="s">
        <v>3528</v>
      </c>
      <c r="BV116" s="176" t="s">
        <v>3528</v>
      </c>
      <c r="BW116" s="195">
        <v>55.0</v>
      </c>
      <c r="BX116" s="192">
        <v>1.9</v>
      </c>
      <c r="BY116" s="192">
        <v>3.7</v>
      </c>
      <c r="BZ116" s="193">
        <v>0.96</v>
      </c>
      <c r="CA116" s="192">
        <v>10.0</v>
      </c>
      <c r="CB116" s="192">
        <v>5.5</v>
      </c>
      <c r="CC116" s="165"/>
      <c r="CD116" s="165"/>
      <c r="CE116" s="165"/>
      <c r="CF116" s="165"/>
    </row>
    <row r="117" ht="12.75" customHeight="1">
      <c r="A117" s="154">
        <v>2022.0</v>
      </c>
      <c r="B117" s="166" t="s">
        <v>3447</v>
      </c>
      <c r="C117" s="166" t="s">
        <v>3448</v>
      </c>
      <c r="D117" s="166"/>
      <c r="E117" s="166" t="s">
        <v>3449</v>
      </c>
      <c r="F117" s="166" t="s">
        <v>3449</v>
      </c>
      <c r="G117" s="166" t="s">
        <v>3450</v>
      </c>
      <c r="H117" s="157" t="s">
        <v>3591</v>
      </c>
      <c r="I117" s="169" t="s">
        <v>3454</v>
      </c>
      <c r="J117" s="157"/>
      <c r="K117" s="157" t="s">
        <v>301</v>
      </c>
      <c r="L117" s="154" t="s">
        <v>3395</v>
      </c>
      <c r="M117" s="154" t="s">
        <v>3452</v>
      </c>
      <c r="N117" s="154" t="s">
        <v>255</v>
      </c>
      <c r="O117" s="189">
        <v>104.0</v>
      </c>
      <c r="P117" s="189" t="s">
        <v>3725</v>
      </c>
      <c r="Q117" s="169"/>
      <c r="R117" s="169" t="s">
        <v>3528</v>
      </c>
      <c r="S117" s="194"/>
      <c r="T117" s="171" t="s">
        <v>3726</v>
      </c>
      <c r="U117" s="196" t="s">
        <v>174</v>
      </c>
      <c r="V117" s="166" t="s">
        <v>3566</v>
      </c>
      <c r="W117" s="168">
        <v>58.0</v>
      </c>
      <c r="X117" s="168">
        <v>25.0</v>
      </c>
      <c r="Y117" s="168">
        <f t="shared" ref="Y117:Y118" si="86">W117-X117</f>
        <v>33</v>
      </c>
      <c r="Z117" s="168"/>
      <c r="AA117" s="168"/>
      <c r="AB117" s="168"/>
      <c r="AC117" s="168">
        <v>69.0</v>
      </c>
      <c r="AD117" s="168">
        <v>36.0</v>
      </c>
      <c r="AE117" s="168">
        <f t="shared" ref="AE117:AE118" si="87">AC117-AD117</f>
        <v>33</v>
      </c>
      <c r="AF117" s="168"/>
      <c r="AG117" s="168"/>
      <c r="AH117" s="168"/>
      <c r="AI117" s="168">
        <v>85.0</v>
      </c>
      <c r="AJ117" s="168">
        <v>73.0</v>
      </c>
      <c r="AK117" s="168">
        <f t="shared" ref="AK117:AK118" si="88">AI117-AJ117</f>
        <v>12</v>
      </c>
      <c r="AL117" s="168"/>
      <c r="AM117" s="168"/>
      <c r="AN117" s="168"/>
      <c r="AO117" s="168">
        <v>73.0</v>
      </c>
      <c r="AP117" s="168">
        <v>61.0</v>
      </c>
      <c r="AQ117" s="168">
        <f t="shared" ref="AQ117:AQ118" si="89">AO117-AP117</f>
        <v>12</v>
      </c>
      <c r="AR117" s="168"/>
      <c r="AS117" s="168"/>
      <c r="AT117" s="168"/>
      <c r="AU117" s="168">
        <v>89.0</v>
      </c>
      <c r="AV117" s="168">
        <v>75.0</v>
      </c>
      <c r="AW117" s="168">
        <f t="shared" ref="AW117:AW118" si="90">AU117-AV117</f>
        <v>14</v>
      </c>
      <c r="AX117" s="168"/>
      <c r="AY117" s="168"/>
      <c r="AZ117" s="168"/>
      <c r="BA117" s="168"/>
      <c r="BB117" s="168"/>
      <c r="BC117" s="168"/>
      <c r="BD117" s="168"/>
      <c r="BE117" s="168"/>
      <c r="BF117" s="168">
        <v>90.0</v>
      </c>
      <c r="BG117" s="168">
        <v>77.0</v>
      </c>
      <c r="BH117" s="168">
        <f t="shared" ref="BH117:BH118" si="91">BF117-BG117</f>
        <v>13</v>
      </c>
      <c r="BI117" s="168"/>
      <c r="BJ117" s="168"/>
      <c r="BK117" s="168"/>
      <c r="BL117" s="168">
        <v>94.0</v>
      </c>
      <c r="BM117" s="168">
        <v>81.0</v>
      </c>
      <c r="BN117" s="168">
        <f t="shared" ref="BN117:BN118" si="92">BL117-BM117</f>
        <v>13</v>
      </c>
      <c r="BO117" s="168"/>
      <c r="BP117" s="168"/>
      <c r="BQ117" s="168"/>
      <c r="BR117" s="180">
        <v>0.97</v>
      </c>
      <c r="BS117" s="176">
        <v>4.73</v>
      </c>
      <c r="BT117" s="176">
        <v>0.45</v>
      </c>
      <c r="BU117" s="176" t="s">
        <v>3528</v>
      </c>
      <c r="BV117" s="176" t="s">
        <v>3528</v>
      </c>
      <c r="BW117" s="195">
        <v>103.0</v>
      </c>
      <c r="BX117" s="192">
        <v>1.1</v>
      </c>
      <c r="BY117" s="192">
        <v>1.1</v>
      </c>
      <c r="BZ117" s="193">
        <v>0.04</v>
      </c>
      <c r="CA117" s="192">
        <v>16.9</v>
      </c>
      <c r="CB117" s="192">
        <v>6.1</v>
      </c>
      <c r="CC117" s="165"/>
      <c r="CD117" s="165"/>
      <c r="CE117" s="165"/>
      <c r="CF117" s="152" t="s">
        <v>1</v>
      </c>
    </row>
    <row r="118" ht="12.75" customHeight="1">
      <c r="A118" s="154">
        <v>2022.0</v>
      </c>
      <c r="B118" s="166" t="s">
        <v>3447</v>
      </c>
      <c r="C118" s="166" t="s">
        <v>3448</v>
      </c>
      <c r="D118" s="166"/>
      <c r="E118" s="166" t="s">
        <v>3449</v>
      </c>
      <c r="F118" s="166" t="s">
        <v>3449</v>
      </c>
      <c r="G118" s="166" t="s">
        <v>3450</v>
      </c>
      <c r="H118" s="157" t="s">
        <v>3591</v>
      </c>
      <c r="I118" s="156" t="s">
        <v>3394</v>
      </c>
      <c r="J118" s="157"/>
      <c r="K118" s="157" t="s">
        <v>301</v>
      </c>
      <c r="L118" s="154" t="s">
        <v>3395</v>
      </c>
      <c r="M118" s="154" t="s">
        <v>3452</v>
      </c>
      <c r="N118" s="154" t="s">
        <v>255</v>
      </c>
      <c r="O118" s="189">
        <v>46.0</v>
      </c>
      <c r="P118" s="189" t="s">
        <v>3727</v>
      </c>
      <c r="Q118" s="169"/>
      <c r="R118" s="169" t="s">
        <v>3528</v>
      </c>
      <c r="S118" s="194"/>
      <c r="T118" s="171" t="s">
        <v>3726</v>
      </c>
      <c r="U118" s="196" t="s">
        <v>174</v>
      </c>
      <c r="V118" s="166" t="s">
        <v>3566</v>
      </c>
      <c r="W118" s="168">
        <v>46.0</v>
      </c>
      <c r="X118" s="168">
        <v>17.0</v>
      </c>
      <c r="Y118" s="168">
        <f t="shared" si="86"/>
        <v>29</v>
      </c>
      <c r="Z118" s="168"/>
      <c r="AA118" s="168"/>
      <c r="AB118" s="168"/>
      <c r="AC118" s="168">
        <v>53.0</v>
      </c>
      <c r="AD118" s="168">
        <v>26.0</v>
      </c>
      <c r="AE118" s="168">
        <f t="shared" si="87"/>
        <v>27</v>
      </c>
      <c r="AF118" s="168"/>
      <c r="AG118" s="168"/>
      <c r="AH118" s="168"/>
      <c r="AI118" s="168">
        <v>80.0</v>
      </c>
      <c r="AJ118" s="168">
        <v>59.0</v>
      </c>
      <c r="AK118" s="168">
        <f t="shared" si="88"/>
        <v>21</v>
      </c>
      <c r="AL118" s="168"/>
      <c r="AM118" s="168"/>
      <c r="AN118" s="168"/>
      <c r="AO118" s="168">
        <v>50.0</v>
      </c>
      <c r="AP118" s="168">
        <v>37.0</v>
      </c>
      <c r="AQ118" s="168">
        <f t="shared" si="89"/>
        <v>13</v>
      </c>
      <c r="AR118" s="168"/>
      <c r="AS118" s="168"/>
      <c r="AT118" s="168"/>
      <c r="AU118" s="168">
        <v>83.0</v>
      </c>
      <c r="AV118" s="168">
        <v>69.0</v>
      </c>
      <c r="AW118" s="168">
        <f t="shared" si="90"/>
        <v>14</v>
      </c>
      <c r="AX118" s="168"/>
      <c r="AY118" s="168"/>
      <c r="AZ118" s="168"/>
      <c r="BA118" s="168"/>
      <c r="BB118" s="168"/>
      <c r="BC118" s="168"/>
      <c r="BD118" s="168"/>
      <c r="BE118" s="168"/>
      <c r="BF118" s="168">
        <v>81.0</v>
      </c>
      <c r="BG118" s="168">
        <v>73.0</v>
      </c>
      <c r="BH118" s="168">
        <f t="shared" si="91"/>
        <v>8</v>
      </c>
      <c r="BI118" s="168"/>
      <c r="BJ118" s="168"/>
      <c r="BK118" s="168"/>
      <c r="BL118" s="168">
        <v>86.0</v>
      </c>
      <c r="BM118" s="168">
        <v>78.0</v>
      </c>
      <c r="BN118" s="168">
        <f t="shared" si="92"/>
        <v>8</v>
      </c>
      <c r="BO118" s="168"/>
      <c r="BP118" s="168"/>
      <c r="BQ118" s="168"/>
      <c r="BR118" s="180">
        <v>0.97</v>
      </c>
      <c r="BS118" s="176">
        <v>4.97</v>
      </c>
      <c r="BT118" s="176">
        <v>0.28</v>
      </c>
      <c r="BU118" s="176" t="s">
        <v>3528</v>
      </c>
      <c r="BV118" s="176" t="s">
        <v>3528</v>
      </c>
      <c r="BW118" s="195">
        <v>174.0</v>
      </c>
      <c r="BX118" s="192">
        <v>3.4</v>
      </c>
      <c r="BY118" s="192">
        <v>3.8</v>
      </c>
      <c r="BZ118" s="193">
        <v>0.12</v>
      </c>
      <c r="CA118" s="192">
        <v>30.5</v>
      </c>
      <c r="CB118" s="192">
        <v>5.7</v>
      </c>
      <c r="CC118" s="165"/>
      <c r="CD118" s="165"/>
      <c r="CE118" s="165"/>
      <c r="CF118" s="152" t="s">
        <v>1</v>
      </c>
    </row>
    <row r="119" ht="12.75" customHeight="1">
      <c r="A119" s="154">
        <v>2022.0</v>
      </c>
      <c r="B119" s="166" t="s">
        <v>3422</v>
      </c>
      <c r="C119" s="166" t="s">
        <v>3482</v>
      </c>
      <c r="D119" s="166"/>
      <c r="E119" s="166" t="s">
        <v>3483</v>
      </c>
      <c r="F119" s="166" t="s">
        <v>3484</v>
      </c>
      <c r="G119" s="166" t="s">
        <v>3485</v>
      </c>
      <c r="H119" s="157" t="s">
        <v>3695</v>
      </c>
      <c r="I119" s="169" t="s">
        <v>3440</v>
      </c>
      <c r="J119" s="157"/>
      <c r="K119" s="157"/>
      <c r="L119" s="157" t="s">
        <v>3597</v>
      </c>
      <c r="M119" s="157" t="s">
        <v>3597</v>
      </c>
      <c r="N119" s="154" t="s">
        <v>255</v>
      </c>
      <c r="O119" s="189">
        <v>269.0</v>
      </c>
      <c r="P119" s="189" t="s">
        <v>3728</v>
      </c>
      <c r="Q119" s="169"/>
      <c r="R119" s="169" t="s">
        <v>3528</v>
      </c>
      <c r="S119" s="194"/>
      <c r="T119" s="171" t="s">
        <v>3729</v>
      </c>
      <c r="U119" s="194" t="s">
        <v>174</v>
      </c>
      <c r="V119" s="166" t="s">
        <v>3566</v>
      </c>
      <c r="W119" s="168"/>
      <c r="X119" s="168"/>
      <c r="Y119" s="168"/>
      <c r="Z119" s="168"/>
      <c r="AA119" s="168"/>
      <c r="AB119" s="168"/>
      <c r="AC119" s="168"/>
      <c r="AD119" s="168"/>
      <c r="AE119" s="168"/>
      <c r="AF119" s="168"/>
      <c r="AG119" s="168"/>
      <c r="AH119" s="168"/>
      <c r="AI119" s="168"/>
      <c r="AJ119" s="168"/>
      <c r="AK119" s="168"/>
      <c r="AL119" s="168"/>
      <c r="AM119" s="168"/>
      <c r="AN119" s="168"/>
      <c r="AO119" s="168"/>
      <c r="AP119" s="168"/>
      <c r="AQ119" s="168"/>
      <c r="AR119" s="168"/>
      <c r="AS119" s="168"/>
      <c r="AT119" s="168"/>
      <c r="AU119" s="168"/>
      <c r="AV119" s="168"/>
      <c r="AW119" s="168"/>
      <c r="AX119" s="168"/>
      <c r="AY119" s="168"/>
      <c r="AZ119" s="168"/>
      <c r="BA119" s="168"/>
      <c r="BB119" s="168"/>
      <c r="BC119" s="168"/>
      <c r="BD119" s="168"/>
      <c r="BE119" s="168"/>
      <c r="BF119" s="168"/>
      <c r="BG119" s="168"/>
      <c r="BH119" s="168"/>
      <c r="BI119" s="168"/>
      <c r="BJ119" s="168"/>
      <c r="BK119" s="168"/>
      <c r="BL119" s="168"/>
      <c r="BM119" s="168"/>
      <c r="BN119" s="168"/>
      <c r="BO119" s="168"/>
      <c r="BP119" s="168"/>
      <c r="BQ119" s="168"/>
      <c r="BR119" s="180">
        <v>0.96</v>
      </c>
      <c r="BS119" s="176">
        <v>5.47</v>
      </c>
      <c r="BT119" s="176">
        <v>0.39</v>
      </c>
      <c r="BU119" s="197">
        <v>0.94</v>
      </c>
      <c r="BV119" s="176">
        <v>4.4</v>
      </c>
      <c r="BW119" s="195">
        <v>137.0</v>
      </c>
      <c r="BX119" s="192">
        <v>0.5</v>
      </c>
      <c r="BY119" s="192">
        <v>0.5</v>
      </c>
      <c r="BZ119" s="193">
        <v>0.11</v>
      </c>
      <c r="CA119" s="192">
        <v>12.5</v>
      </c>
      <c r="CB119" s="192">
        <v>11.0</v>
      </c>
      <c r="CC119" s="165"/>
      <c r="CD119" s="165"/>
      <c r="CE119" s="165"/>
      <c r="CF119" s="152" t="s">
        <v>1</v>
      </c>
    </row>
    <row r="120" ht="12.75" customHeight="1">
      <c r="A120" s="154">
        <v>2022.0</v>
      </c>
      <c r="B120" s="155" t="s">
        <v>3621</v>
      </c>
      <c r="C120" s="155" t="s">
        <v>3626</v>
      </c>
      <c r="D120" s="155"/>
      <c r="E120" s="155" t="s">
        <v>3627</v>
      </c>
      <c r="F120" s="155" t="s">
        <v>3627</v>
      </c>
      <c r="G120" s="155" t="s">
        <v>3628</v>
      </c>
      <c r="H120" s="157" t="s">
        <v>3629</v>
      </c>
      <c r="I120" s="169" t="s">
        <v>3440</v>
      </c>
      <c r="J120" s="157"/>
      <c r="K120" s="157"/>
      <c r="L120" s="154" t="s">
        <v>3395</v>
      </c>
      <c r="M120" s="157" t="s">
        <v>3396</v>
      </c>
      <c r="N120" s="157" t="s">
        <v>255</v>
      </c>
      <c r="O120" s="189">
        <v>97.0</v>
      </c>
      <c r="P120" s="189" t="s">
        <v>3563</v>
      </c>
      <c r="Q120" s="169"/>
      <c r="R120" s="178" t="s">
        <v>3730</v>
      </c>
      <c r="S120" s="189" t="s">
        <v>158</v>
      </c>
      <c r="T120" s="171" t="s">
        <v>3731</v>
      </c>
      <c r="U120" s="189" t="s">
        <v>174</v>
      </c>
      <c r="V120" s="166" t="s">
        <v>3664</v>
      </c>
      <c r="W120" s="168"/>
      <c r="X120" s="168"/>
      <c r="Y120" s="168"/>
      <c r="Z120" s="168">
        <v>37.0</v>
      </c>
      <c r="AA120" s="168">
        <v>50.0</v>
      </c>
      <c r="AB120" s="168">
        <f>AA120-Z119</f>
        <v>50</v>
      </c>
      <c r="AC120" s="168"/>
      <c r="AD120" s="168"/>
      <c r="AE120" s="168"/>
      <c r="AF120" s="168">
        <v>47.0</v>
      </c>
      <c r="AG120" s="168">
        <v>62.0</v>
      </c>
      <c r="AH120" s="168">
        <f>AG120-AF120</f>
        <v>15</v>
      </c>
      <c r="AI120" s="168"/>
      <c r="AJ120" s="168"/>
      <c r="AK120" s="168"/>
      <c r="AL120" s="168">
        <v>55.0</v>
      </c>
      <c r="AM120" s="168">
        <v>65.0</v>
      </c>
      <c r="AN120" s="168">
        <f>AM120-AL120</f>
        <v>10</v>
      </c>
      <c r="AO120" s="168"/>
      <c r="AP120" s="168"/>
      <c r="AQ120" s="168"/>
      <c r="AR120" s="168">
        <v>29.0</v>
      </c>
      <c r="AS120" s="168">
        <v>50.0</v>
      </c>
      <c r="AT120" s="168">
        <f>AS120-AR120</f>
        <v>21</v>
      </c>
      <c r="AU120" s="168"/>
      <c r="AV120" s="168"/>
      <c r="AW120" s="168"/>
      <c r="AX120" s="168">
        <v>63.0</v>
      </c>
      <c r="AY120" s="168">
        <v>85.0</v>
      </c>
      <c r="AZ120" s="168">
        <f>AY120-AX120</f>
        <v>22</v>
      </c>
      <c r="BA120" s="168"/>
      <c r="BB120" s="168"/>
      <c r="BC120" s="168">
        <v>64.0</v>
      </c>
      <c r="BD120" s="168">
        <v>81.0</v>
      </c>
      <c r="BE120" s="168">
        <f>BD120-BC120</f>
        <v>17</v>
      </c>
      <c r="BF120" s="168"/>
      <c r="BG120" s="168"/>
      <c r="BH120" s="168"/>
      <c r="BI120" s="168">
        <v>62.0</v>
      </c>
      <c r="BJ120" s="168">
        <v>83.0</v>
      </c>
      <c r="BK120" s="168">
        <f>BJ120-BI120</f>
        <v>21</v>
      </c>
      <c r="BL120" s="168"/>
      <c r="BM120" s="168"/>
      <c r="BN120" s="168"/>
      <c r="BO120" s="168">
        <v>68.0</v>
      </c>
      <c r="BP120" s="168">
        <v>89.0</v>
      </c>
      <c r="BQ120" s="168">
        <f>BP120-BO120</f>
        <v>21</v>
      </c>
      <c r="BR120" s="180">
        <v>0.97</v>
      </c>
      <c r="BS120" s="176">
        <v>4.19</v>
      </c>
      <c r="BT120" s="176">
        <v>0.42</v>
      </c>
      <c r="BU120" s="176" t="s">
        <v>3528</v>
      </c>
      <c r="BV120" s="176" t="s">
        <v>3528</v>
      </c>
      <c r="BW120" s="195">
        <v>105.0</v>
      </c>
      <c r="BX120" s="192">
        <v>0.9</v>
      </c>
      <c r="BY120" s="192">
        <v>1.0</v>
      </c>
      <c r="BZ120" s="193">
        <v>0.11</v>
      </c>
      <c r="CA120" s="192">
        <v>18.0</v>
      </c>
      <c r="CB120" s="192">
        <v>5.9</v>
      </c>
      <c r="CC120" s="165"/>
      <c r="CD120" s="165"/>
      <c r="CE120" s="165"/>
      <c r="CF120" s="165" t="s">
        <v>1</v>
      </c>
    </row>
    <row r="121" ht="12.75" customHeight="1">
      <c r="A121" s="154">
        <v>2022.0</v>
      </c>
      <c r="B121" s="166" t="s">
        <v>3732</v>
      </c>
      <c r="C121" s="166" t="s">
        <v>3733</v>
      </c>
      <c r="D121" s="166"/>
      <c r="E121" s="166" t="s">
        <v>3734</v>
      </c>
      <c r="F121" s="166" t="s">
        <v>3734</v>
      </c>
      <c r="G121" s="166" t="s">
        <v>3735</v>
      </c>
      <c r="H121" s="157" t="s">
        <v>3736</v>
      </c>
      <c r="I121" s="169" t="s">
        <v>3480</v>
      </c>
      <c r="J121" s="157"/>
      <c r="K121" s="157" t="s">
        <v>357</v>
      </c>
      <c r="L121" s="157" t="s">
        <v>3597</v>
      </c>
      <c r="M121" s="157" t="s">
        <v>3597</v>
      </c>
      <c r="N121" s="157" t="s">
        <v>255</v>
      </c>
      <c r="O121" s="189">
        <v>4.0</v>
      </c>
      <c r="P121" s="189" t="s">
        <v>3737</v>
      </c>
      <c r="Q121" s="169"/>
      <c r="R121" s="169" t="s">
        <v>3528</v>
      </c>
      <c r="S121" s="194"/>
      <c r="T121" s="171" t="s">
        <v>3738</v>
      </c>
      <c r="U121" s="194" t="s">
        <v>174</v>
      </c>
      <c r="V121" s="166" t="s">
        <v>3566</v>
      </c>
      <c r="W121" s="168"/>
      <c r="X121" s="168"/>
      <c r="Y121" s="168"/>
      <c r="Z121" s="168"/>
      <c r="AA121" s="168"/>
      <c r="AB121" s="168"/>
      <c r="AC121" s="168"/>
      <c r="AD121" s="168"/>
      <c r="AE121" s="168"/>
      <c r="AF121" s="168"/>
      <c r="AG121" s="168"/>
      <c r="AH121" s="168"/>
      <c r="AI121" s="168"/>
      <c r="AJ121" s="168"/>
      <c r="AK121" s="168"/>
      <c r="AL121" s="168"/>
      <c r="AM121" s="168"/>
      <c r="AN121" s="168"/>
      <c r="AO121" s="168"/>
      <c r="AP121" s="168"/>
      <c r="AQ121" s="168"/>
      <c r="AR121" s="168"/>
      <c r="AS121" s="168"/>
      <c r="AT121" s="168"/>
      <c r="AU121" s="168"/>
      <c r="AV121" s="168"/>
      <c r="AW121" s="168"/>
      <c r="AX121" s="168"/>
      <c r="AY121" s="168"/>
      <c r="AZ121" s="168"/>
      <c r="BA121" s="168"/>
      <c r="BB121" s="168"/>
      <c r="BC121" s="168"/>
      <c r="BD121" s="168"/>
      <c r="BE121" s="168"/>
      <c r="BF121" s="168"/>
      <c r="BG121" s="168"/>
      <c r="BH121" s="168"/>
      <c r="BI121" s="168"/>
      <c r="BJ121" s="168"/>
      <c r="BK121" s="168"/>
      <c r="BL121" s="168"/>
      <c r="BM121" s="168"/>
      <c r="BN121" s="168"/>
      <c r="BO121" s="168"/>
      <c r="BP121" s="168"/>
      <c r="BQ121" s="168"/>
      <c r="BR121" s="180">
        <v>0.96</v>
      </c>
      <c r="BS121" s="176">
        <v>4.19</v>
      </c>
      <c r="BT121" s="176">
        <v>0.43</v>
      </c>
      <c r="BU121" s="176" t="s">
        <v>3528</v>
      </c>
      <c r="BV121" s="176" t="s">
        <v>3528</v>
      </c>
      <c r="BW121" s="195">
        <v>32.0</v>
      </c>
      <c r="BX121" s="192">
        <v>6.7</v>
      </c>
      <c r="BY121" s="192">
        <v>7.9</v>
      </c>
      <c r="BZ121" s="193">
        <v>0.19</v>
      </c>
      <c r="CA121" s="192">
        <v>17.7</v>
      </c>
      <c r="CB121" s="192">
        <v>1.8</v>
      </c>
      <c r="CC121" s="165"/>
      <c r="CD121" s="165"/>
      <c r="CE121" s="165"/>
      <c r="CF121" s="152" t="s">
        <v>1</v>
      </c>
    </row>
    <row r="122" ht="12.75" customHeight="1">
      <c r="A122" s="154">
        <v>2022.0</v>
      </c>
      <c r="B122" s="155" t="s">
        <v>3389</v>
      </c>
      <c r="C122" s="155" t="s">
        <v>3558</v>
      </c>
      <c r="D122" s="155"/>
      <c r="E122" s="155" t="s">
        <v>3739</v>
      </c>
      <c r="F122" s="155" t="s">
        <v>3739</v>
      </c>
      <c r="G122" s="155" t="s">
        <v>3740</v>
      </c>
      <c r="H122" s="157" t="s">
        <v>3575</v>
      </c>
      <c r="I122" s="169" t="s">
        <v>3440</v>
      </c>
      <c r="J122" s="157"/>
      <c r="K122" s="157"/>
      <c r="L122" s="154" t="s">
        <v>3395</v>
      </c>
      <c r="M122" s="157" t="s">
        <v>3396</v>
      </c>
      <c r="N122" s="157" t="s">
        <v>255</v>
      </c>
      <c r="O122" s="189">
        <v>59.0</v>
      </c>
      <c r="P122" s="189" t="s">
        <v>3722</v>
      </c>
      <c r="Q122" s="169"/>
      <c r="R122" s="178" t="s">
        <v>3741</v>
      </c>
      <c r="S122" s="189" t="s">
        <v>174</v>
      </c>
      <c r="T122" s="171" t="s">
        <v>3742</v>
      </c>
      <c r="U122" s="189" t="s">
        <v>174</v>
      </c>
      <c r="V122" s="166" t="s">
        <v>3566</v>
      </c>
      <c r="W122" s="168"/>
      <c r="X122" s="168"/>
      <c r="Y122" s="168"/>
      <c r="Z122" s="168">
        <v>42.0</v>
      </c>
      <c r="AA122" s="168">
        <v>48.0</v>
      </c>
      <c r="AB122" s="168">
        <f t="shared" ref="AB122:AB130" si="93">AA122-Z122</f>
        <v>6</v>
      </c>
      <c r="AC122" s="168"/>
      <c r="AD122" s="168"/>
      <c r="AE122" s="168"/>
      <c r="AF122" s="168">
        <v>58.0</v>
      </c>
      <c r="AG122" s="168">
        <v>66.0</v>
      </c>
      <c r="AH122" s="168">
        <f t="shared" ref="AH122:AH130" si="94">AG122-AF122</f>
        <v>8</v>
      </c>
      <c r="AI122" s="168"/>
      <c r="AJ122" s="168"/>
      <c r="AK122" s="168"/>
      <c r="AL122" s="168">
        <v>58.0</v>
      </c>
      <c r="AM122" s="168">
        <v>66.0</v>
      </c>
      <c r="AN122" s="168">
        <f t="shared" ref="AN122:AN130" si="95">AM122-AL122</f>
        <v>8</v>
      </c>
      <c r="AO122" s="168"/>
      <c r="AP122" s="168"/>
      <c r="AQ122" s="168"/>
      <c r="AR122" s="168">
        <v>55.0</v>
      </c>
      <c r="AS122" s="168">
        <v>68.0</v>
      </c>
      <c r="AT122" s="168">
        <f t="shared" ref="AT122:AT130" si="96">AS122-AR122</f>
        <v>13</v>
      </c>
      <c r="AU122" s="168"/>
      <c r="AV122" s="168"/>
      <c r="AW122" s="168"/>
      <c r="AX122" s="168">
        <v>71.0</v>
      </c>
      <c r="AY122" s="168">
        <v>82.0</v>
      </c>
      <c r="AZ122" s="168">
        <f t="shared" ref="AZ122:AZ130" si="97">AY122-AX122</f>
        <v>11</v>
      </c>
      <c r="BA122" s="168"/>
      <c r="BB122" s="168"/>
      <c r="BC122" s="168"/>
      <c r="BD122" s="168"/>
      <c r="BE122" s="168"/>
      <c r="BF122" s="168"/>
      <c r="BG122" s="168"/>
      <c r="BH122" s="168"/>
      <c r="BI122" s="168">
        <v>68.0</v>
      </c>
      <c r="BJ122" s="168">
        <v>79.0</v>
      </c>
      <c r="BK122" s="168">
        <f t="shared" ref="BK122:BK130" si="98">BJ122-BI122</f>
        <v>11</v>
      </c>
      <c r="BL122" s="168"/>
      <c r="BM122" s="168"/>
      <c r="BN122" s="168"/>
      <c r="BO122" s="168">
        <v>81.0</v>
      </c>
      <c r="BP122" s="168">
        <v>85.0</v>
      </c>
      <c r="BQ122" s="168">
        <f t="shared" ref="BQ122:BQ130" si="99">BP122-BO122</f>
        <v>4</v>
      </c>
      <c r="BR122" s="180">
        <v>0.97</v>
      </c>
      <c r="BS122" s="176">
        <v>3.15</v>
      </c>
      <c r="BT122" s="176">
        <v>0.41</v>
      </c>
      <c r="BU122" s="176" t="s">
        <v>3528</v>
      </c>
      <c r="BV122" s="176" t="s">
        <v>3528</v>
      </c>
      <c r="BW122" s="195">
        <v>120.0</v>
      </c>
      <c r="BX122" s="192">
        <v>1.3</v>
      </c>
      <c r="BY122" s="192">
        <v>2.0</v>
      </c>
      <c r="BZ122" s="193">
        <v>0.55</v>
      </c>
      <c r="CA122" s="192">
        <v>14.5</v>
      </c>
      <c r="CB122" s="192">
        <v>7.4</v>
      </c>
      <c r="CC122" s="165"/>
      <c r="CD122" s="165"/>
      <c r="CE122" s="165"/>
      <c r="CF122" s="165"/>
    </row>
    <row r="123" ht="12.75" customHeight="1">
      <c r="A123" s="154">
        <v>2022.0</v>
      </c>
      <c r="B123" s="155" t="s">
        <v>3621</v>
      </c>
      <c r="C123" s="155" t="s">
        <v>3743</v>
      </c>
      <c r="D123" s="155"/>
      <c r="E123" s="155" t="s">
        <v>3744</v>
      </c>
      <c r="F123" s="155" t="s">
        <v>3744</v>
      </c>
      <c r="G123" s="155" t="s">
        <v>3745</v>
      </c>
      <c r="H123" s="157" t="s">
        <v>3746</v>
      </c>
      <c r="I123" s="169" t="s">
        <v>3402</v>
      </c>
      <c r="J123" s="157"/>
      <c r="K123" s="157"/>
      <c r="L123" s="154" t="s">
        <v>3395</v>
      </c>
      <c r="M123" s="157" t="s">
        <v>3396</v>
      </c>
      <c r="N123" s="157" t="s">
        <v>255</v>
      </c>
      <c r="O123" s="189">
        <v>96.0</v>
      </c>
      <c r="P123" s="189" t="s">
        <v>3747</v>
      </c>
      <c r="Q123" s="169"/>
      <c r="R123" s="178" t="s">
        <v>3748</v>
      </c>
      <c r="S123" s="189" t="s">
        <v>174</v>
      </c>
      <c r="T123" s="171" t="s">
        <v>3749</v>
      </c>
      <c r="U123" s="189" t="s">
        <v>174</v>
      </c>
      <c r="V123" s="166" t="s">
        <v>3566</v>
      </c>
      <c r="W123" s="168"/>
      <c r="X123" s="168"/>
      <c r="Y123" s="168"/>
      <c r="Z123" s="168">
        <v>38.0</v>
      </c>
      <c r="AA123" s="168">
        <v>48.0</v>
      </c>
      <c r="AB123" s="168">
        <f t="shared" si="93"/>
        <v>10</v>
      </c>
      <c r="AC123" s="168"/>
      <c r="AD123" s="168"/>
      <c r="AE123" s="168"/>
      <c r="AF123" s="168">
        <v>47.0</v>
      </c>
      <c r="AG123" s="168">
        <v>56.0</v>
      </c>
      <c r="AH123" s="168">
        <f t="shared" si="94"/>
        <v>9</v>
      </c>
      <c r="AI123" s="168"/>
      <c r="AJ123" s="168"/>
      <c r="AK123" s="168"/>
      <c r="AL123" s="168">
        <v>56.0</v>
      </c>
      <c r="AM123" s="168">
        <v>63.0</v>
      </c>
      <c r="AN123" s="168">
        <f t="shared" si="95"/>
        <v>7</v>
      </c>
      <c r="AO123" s="168"/>
      <c r="AP123" s="168"/>
      <c r="AQ123" s="168"/>
      <c r="AR123" s="168">
        <v>38.0</v>
      </c>
      <c r="AS123" s="168">
        <v>45.0</v>
      </c>
      <c r="AT123" s="168">
        <f t="shared" si="96"/>
        <v>7</v>
      </c>
      <c r="AU123" s="168"/>
      <c r="AV123" s="168"/>
      <c r="AW123" s="168"/>
      <c r="AX123" s="168">
        <v>65.0</v>
      </c>
      <c r="AY123" s="168">
        <v>65.0</v>
      </c>
      <c r="AZ123" s="168">
        <f t="shared" si="97"/>
        <v>0</v>
      </c>
      <c r="BA123" s="168"/>
      <c r="BB123" s="168"/>
      <c r="BC123" s="168"/>
      <c r="BD123" s="168"/>
      <c r="BE123" s="168"/>
      <c r="BF123" s="168"/>
      <c r="BG123" s="168"/>
      <c r="BH123" s="168"/>
      <c r="BI123" s="168">
        <v>65.0</v>
      </c>
      <c r="BJ123" s="168">
        <v>65.0</v>
      </c>
      <c r="BK123" s="168">
        <f t="shared" si="98"/>
        <v>0</v>
      </c>
      <c r="BL123" s="168"/>
      <c r="BM123" s="168"/>
      <c r="BN123" s="168"/>
      <c r="BO123" s="168">
        <v>56.0</v>
      </c>
      <c r="BP123" s="168">
        <v>63.0</v>
      </c>
      <c r="BQ123" s="168">
        <f t="shared" si="99"/>
        <v>7</v>
      </c>
      <c r="BR123" s="180">
        <v>0.97</v>
      </c>
      <c r="BS123" s="176">
        <v>4.53</v>
      </c>
      <c r="BT123" s="176">
        <v>0.38</v>
      </c>
      <c r="BU123" s="176" t="s">
        <v>3528</v>
      </c>
      <c r="BV123" s="176" t="s">
        <v>3528</v>
      </c>
      <c r="BW123" s="195">
        <v>517.0</v>
      </c>
      <c r="BX123" s="192">
        <v>4.5</v>
      </c>
      <c r="BY123" s="192">
        <v>5.4</v>
      </c>
      <c r="BZ123" s="193">
        <v>0.2</v>
      </c>
      <c r="CA123" s="192">
        <v>41.5</v>
      </c>
      <c r="CB123" s="192">
        <v>12.4</v>
      </c>
      <c r="CC123" s="165"/>
      <c r="CD123" s="165"/>
      <c r="CE123" s="165"/>
      <c r="CF123" s="165"/>
    </row>
    <row r="124" ht="12.75" customHeight="1">
      <c r="A124" s="154">
        <v>2022.0</v>
      </c>
      <c r="B124" s="155" t="s">
        <v>1809</v>
      </c>
      <c r="C124" s="155" t="s">
        <v>3612</v>
      </c>
      <c r="D124" s="155"/>
      <c r="E124" s="155" t="s">
        <v>3701</v>
      </c>
      <c r="F124" s="155" t="s">
        <v>3702</v>
      </c>
      <c r="G124" s="155" t="s">
        <v>3750</v>
      </c>
      <c r="H124" s="157" t="s">
        <v>3575</v>
      </c>
      <c r="I124" s="169" t="s">
        <v>3440</v>
      </c>
      <c r="J124" s="157"/>
      <c r="K124" s="157"/>
      <c r="L124" s="154" t="s">
        <v>3395</v>
      </c>
      <c r="M124" s="157" t="s">
        <v>3396</v>
      </c>
      <c r="N124" s="157" t="s">
        <v>255</v>
      </c>
      <c r="O124" s="189">
        <v>174.0</v>
      </c>
      <c r="P124" s="189" t="s">
        <v>3563</v>
      </c>
      <c r="Q124" s="169"/>
      <c r="R124" s="178" t="s">
        <v>3751</v>
      </c>
      <c r="S124" s="189" t="s">
        <v>174</v>
      </c>
      <c r="T124" s="171" t="s">
        <v>3752</v>
      </c>
      <c r="U124" s="189" t="s">
        <v>174</v>
      </c>
      <c r="V124" s="166" t="s">
        <v>3566</v>
      </c>
      <c r="W124" s="168"/>
      <c r="X124" s="168"/>
      <c r="Y124" s="168"/>
      <c r="Z124" s="168">
        <v>64.0</v>
      </c>
      <c r="AA124" s="168">
        <v>77.0</v>
      </c>
      <c r="AB124" s="168">
        <f t="shared" si="93"/>
        <v>13</v>
      </c>
      <c r="AC124" s="168"/>
      <c r="AD124" s="168"/>
      <c r="AE124" s="168"/>
      <c r="AF124" s="168">
        <v>75.0</v>
      </c>
      <c r="AG124" s="168">
        <v>85.0</v>
      </c>
      <c r="AH124" s="168">
        <f t="shared" si="94"/>
        <v>10</v>
      </c>
      <c r="AI124" s="168"/>
      <c r="AJ124" s="168"/>
      <c r="AK124" s="168"/>
      <c r="AL124" s="168">
        <v>58.0</v>
      </c>
      <c r="AM124" s="168">
        <v>61.0</v>
      </c>
      <c r="AN124" s="168">
        <f t="shared" si="95"/>
        <v>3</v>
      </c>
      <c r="AO124" s="168"/>
      <c r="AP124" s="168"/>
      <c r="AQ124" s="168"/>
      <c r="AR124" s="168">
        <v>49.0</v>
      </c>
      <c r="AS124" s="168">
        <v>52.0</v>
      </c>
      <c r="AT124" s="168">
        <f t="shared" si="96"/>
        <v>3</v>
      </c>
      <c r="AU124" s="168"/>
      <c r="AV124" s="168"/>
      <c r="AW124" s="168"/>
      <c r="AX124" s="168">
        <v>65.0</v>
      </c>
      <c r="AY124" s="168">
        <v>72.0</v>
      </c>
      <c r="AZ124" s="168">
        <f t="shared" si="97"/>
        <v>7</v>
      </c>
      <c r="BA124" s="168"/>
      <c r="BB124" s="168"/>
      <c r="BC124" s="168"/>
      <c r="BD124" s="168"/>
      <c r="BE124" s="168"/>
      <c r="BF124" s="168"/>
      <c r="BG124" s="168"/>
      <c r="BH124" s="168"/>
      <c r="BI124" s="168">
        <v>65.0</v>
      </c>
      <c r="BJ124" s="168">
        <v>71.0</v>
      </c>
      <c r="BK124" s="168">
        <f t="shared" si="98"/>
        <v>6</v>
      </c>
      <c r="BL124" s="168"/>
      <c r="BM124" s="168"/>
      <c r="BN124" s="168"/>
      <c r="BO124" s="168">
        <v>88.0</v>
      </c>
      <c r="BP124" s="168">
        <v>93.0</v>
      </c>
      <c r="BQ124" s="168">
        <f t="shared" si="99"/>
        <v>5</v>
      </c>
      <c r="BR124" s="180">
        <v>0.97</v>
      </c>
      <c r="BS124" s="176">
        <v>4.69</v>
      </c>
      <c r="BT124" s="176">
        <v>0.4</v>
      </c>
      <c r="BU124" s="176" t="s">
        <v>3528</v>
      </c>
      <c r="BV124" s="176" t="s">
        <v>3528</v>
      </c>
      <c r="BW124" s="195">
        <v>107.0</v>
      </c>
      <c r="BX124" s="192">
        <v>0.5</v>
      </c>
      <c r="BY124" s="192">
        <v>0.6</v>
      </c>
      <c r="BZ124" s="193">
        <v>0.15</v>
      </c>
      <c r="CA124" s="192">
        <v>15.0</v>
      </c>
      <c r="CB124" s="192">
        <v>7.2</v>
      </c>
      <c r="CC124" s="165"/>
      <c r="CD124" s="165"/>
      <c r="CE124" s="165"/>
      <c r="CF124" s="165"/>
    </row>
    <row r="125" ht="12.75" customHeight="1">
      <c r="A125" s="154">
        <v>2022.0</v>
      </c>
      <c r="B125" s="155" t="s">
        <v>3422</v>
      </c>
      <c r="C125" s="155" t="s">
        <v>3423</v>
      </c>
      <c r="D125" s="155"/>
      <c r="E125" s="155" t="s">
        <v>3753</v>
      </c>
      <c r="F125" s="155" t="s">
        <v>3754</v>
      </c>
      <c r="G125" s="155" t="s">
        <v>3755</v>
      </c>
      <c r="H125" s="157" t="s">
        <v>3756</v>
      </c>
      <c r="I125" s="156" t="s">
        <v>3394</v>
      </c>
      <c r="J125" s="157"/>
      <c r="K125" s="157" t="s">
        <v>2432</v>
      </c>
      <c r="L125" s="154" t="s">
        <v>3395</v>
      </c>
      <c r="M125" s="157" t="s">
        <v>3396</v>
      </c>
      <c r="N125" s="154" t="s">
        <v>255</v>
      </c>
      <c r="O125" s="189">
        <v>48.0</v>
      </c>
      <c r="P125" s="189" t="s">
        <v>3727</v>
      </c>
      <c r="Q125" s="169"/>
      <c r="R125" s="178" t="s">
        <v>3757</v>
      </c>
      <c r="S125" s="189" t="s">
        <v>174</v>
      </c>
      <c r="T125" s="171" t="s">
        <v>3758</v>
      </c>
      <c r="U125" s="189" t="s">
        <v>174</v>
      </c>
      <c r="V125" s="166" t="s">
        <v>3699</v>
      </c>
      <c r="W125" s="168"/>
      <c r="X125" s="168"/>
      <c r="Y125" s="168"/>
      <c r="Z125" s="168">
        <v>19.0</v>
      </c>
      <c r="AA125" s="168">
        <v>47.0</v>
      </c>
      <c r="AB125" s="168">
        <f t="shared" si="93"/>
        <v>28</v>
      </c>
      <c r="AC125" s="168"/>
      <c r="AD125" s="168"/>
      <c r="AE125" s="168"/>
      <c r="AF125" s="168">
        <v>21.0</v>
      </c>
      <c r="AG125" s="168">
        <v>50.0</v>
      </c>
      <c r="AH125" s="168">
        <f t="shared" si="94"/>
        <v>29</v>
      </c>
      <c r="AI125" s="168"/>
      <c r="AJ125" s="168"/>
      <c r="AK125" s="168"/>
      <c r="AL125" s="168">
        <v>59.0</v>
      </c>
      <c r="AM125" s="168">
        <v>73.0</v>
      </c>
      <c r="AN125" s="168">
        <f t="shared" si="95"/>
        <v>14</v>
      </c>
      <c r="AO125" s="168"/>
      <c r="AP125" s="168"/>
      <c r="AQ125" s="168"/>
      <c r="AR125" s="168">
        <v>50.0</v>
      </c>
      <c r="AS125" s="168">
        <v>70.0</v>
      </c>
      <c r="AT125" s="168">
        <f t="shared" si="96"/>
        <v>20</v>
      </c>
      <c r="AU125" s="168"/>
      <c r="AV125" s="168"/>
      <c r="AW125" s="168"/>
      <c r="AX125" s="168">
        <v>69.0</v>
      </c>
      <c r="AY125" s="168">
        <v>81.0</v>
      </c>
      <c r="AZ125" s="168">
        <f t="shared" si="97"/>
        <v>12</v>
      </c>
      <c r="BA125" s="168"/>
      <c r="BB125" s="168"/>
      <c r="BC125" s="168"/>
      <c r="BD125" s="168"/>
      <c r="BE125" s="168"/>
      <c r="BF125" s="168"/>
      <c r="BG125" s="168"/>
      <c r="BH125" s="168"/>
      <c r="BI125" s="168">
        <v>68.0</v>
      </c>
      <c r="BJ125" s="168">
        <v>80.0</v>
      </c>
      <c r="BK125" s="168">
        <f t="shared" si="98"/>
        <v>12</v>
      </c>
      <c r="BL125" s="168"/>
      <c r="BM125" s="168"/>
      <c r="BN125" s="168"/>
      <c r="BO125" s="168">
        <v>75.0</v>
      </c>
      <c r="BP125" s="168">
        <v>86.0</v>
      </c>
      <c r="BQ125" s="168">
        <f t="shared" si="99"/>
        <v>11</v>
      </c>
      <c r="BR125" s="180">
        <v>0.96</v>
      </c>
      <c r="BS125" s="176">
        <v>4.65</v>
      </c>
      <c r="BT125" s="176">
        <v>0.37</v>
      </c>
      <c r="BU125" s="176" t="s">
        <v>3528</v>
      </c>
      <c r="BV125" s="176" t="s">
        <v>3528</v>
      </c>
      <c r="BW125" s="195">
        <v>188.0</v>
      </c>
      <c r="BX125" s="192">
        <v>4.2</v>
      </c>
      <c r="BY125" s="192">
        <v>4.8</v>
      </c>
      <c r="BZ125" s="193">
        <v>0.13</v>
      </c>
      <c r="CA125" s="192">
        <v>31.7</v>
      </c>
      <c r="CB125" s="192">
        <v>5.9</v>
      </c>
      <c r="CC125" s="165"/>
      <c r="CD125" s="165"/>
      <c r="CE125" s="165"/>
      <c r="CF125" s="165" t="s">
        <v>1</v>
      </c>
    </row>
    <row r="126" ht="12.75" customHeight="1">
      <c r="A126" s="154">
        <v>2022.0</v>
      </c>
      <c r="B126" s="155" t="s">
        <v>3430</v>
      </c>
      <c r="C126" s="155" t="s">
        <v>3759</v>
      </c>
      <c r="D126" s="155"/>
      <c r="E126" s="155" t="s">
        <v>3760</v>
      </c>
      <c r="F126" s="155" t="s">
        <v>3760</v>
      </c>
      <c r="G126" s="155" t="s">
        <v>3761</v>
      </c>
      <c r="H126" s="157" t="s">
        <v>3762</v>
      </c>
      <c r="I126" s="169" t="s">
        <v>3440</v>
      </c>
      <c r="J126" s="157"/>
      <c r="K126" s="157"/>
      <c r="L126" s="154" t="s">
        <v>3395</v>
      </c>
      <c r="M126" s="157" t="s">
        <v>3396</v>
      </c>
      <c r="N126" s="157" t="s">
        <v>255</v>
      </c>
      <c r="O126" s="189">
        <v>274.0</v>
      </c>
      <c r="P126" s="189" t="s">
        <v>3563</v>
      </c>
      <c r="Q126" s="169"/>
      <c r="R126" s="178" t="s">
        <v>3763</v>
      </c>
      <c r="S126" s="189" t="s">
        <v>174</v>
      </c>
      <c r="T126" s="171" t="s">
        <v>3764</v>
      </c>
      <c r="U126" s="189" t="s">
        <v>174</v>
      </c>
      <c r="V126" s="166" t="s">
        <v>3566</v>
      </c>
      <c r="W126" s="168"/>
      <c r="X126" s="168"/>
      <c r="Y126" s="168"/>
      <c r="Z126" s="168">
        <v>70.0</v>
      </c>
      <c r="AA126" s="168">
        <v>88.0</v>
      </c>
      <c r="AB126" s="168">
        <f t="shared" si="93"/>
        <v>18</v>
      </c>
      <c r="AC126" s="168"/>
      <c r="AD126" s="168"/>
      <c r="AE126" s="168"/>
      <c r="AF126" s="168">
        <v>78.0</v>
      </c>
      <c r="AG126" s="168">
        <v>93.0</v>
      </c>
      <c r="AH126" s="168">
        <f t="shared" si="94"/>
        <v>15</v>
      </c>
      <c r="AI126" s="168"/>
      <c r="AJ126" s="168"/>
      <c r="AK126" s="168"/>
      <c r="AL126" s="168">
        <v>80.0</v>
      </c>
      <c r="AM126" s="168">
        <v>86.0</v>
      </c>
      <c r="AN126" s="168">
        <f t="shared" si="95"/>
        <v>6</v>
      </c>
      <c r="AO126" s="168"/>
      <c r="AP126" s="168"/>
      <c r="AQ126" s="168"/>
      <c r="AR126" s="168">
        <v>61.0</v>
      </c>
      <c r="AS126" s="168">
        <v>76.0</v>
      </c>
      <c r="AT126" s="168">
        <f t="shared" si="96"/>
        <v>15</v>
      </c>
      <c r="AU126" s="168"/>
      <c r="AV126" s="168"/>
      <c r="AW126" s="168"/>
      <c r="AX126" s="168">
        <v>85.0</v>
      </c>
      <c r="AY126" s="168">
        <v>96.0</v>
      </c>
      <c r="AZ126" s="168">
        <f t="shared" si="97"/>
        <v>11</v>
      </c>
      <c r="BA126" s="168"/>
      <c r="BB126" s="168"/>
      <c r="BC126" s="168"/>
      <c r="BD126" s="168"/>
      <c r="BE126" s="168"/>
      <c r="BF126" s="168"/>
      <c r="BG126" s="168"/>
      <c r="BH126" s="168"/>
      <c r="BI126" s="168">
        <v>81.0</v>
      </c>
      <c r="BJ126" s="168">
        <v>94.0</v>
      </c>
      <c r="BK126" s="168">
        <f t="shared" si="98"/>
        <v>13</v>
      </c>
      <c r="BL126" s="168"/>
      <c r="BM126" s="168"/>
      <c r="BN126" s="168"/>
      <c r="BO126" s="168">
        <v>91.0</v>
      </c>
      <c r="BP126" s="168">
        <v>98.0</v>
      </c>
      <c r="BQ126" s="168">
        <f t="shared" si="99"/>
        <v>7</v>
      </c>
      <c r="BR126" s="180">
        <v>0.95</v>
      </c>
      <c r="BS126" s="176">
        <v>4.16</v>
      </c>
      <c r="BT126" s="176">
        <v>0.44</v>
      </c>
      <c r="BU126" s="176" t="s">
        <v>3528</v>
      </c>
      <c r="BV126" s="176" t="s">
        <v>3528</v>
      </c>
      <c r="BW126" s="195">
        <v>175.0</v>
      </c>
      <c r="BX126" s="192">
        <v>0.5</v>
      </c>
      <c r="BY126" s="192">
        <v>0.6</v>
      </c>
      <c r="BZ126" s="193">
        <v>0.23</v>
      </c>
      <c r="CA126" s="192">
        <v>20.2</v>
      </c>
      <c r="CB126" s="192">
        <v>8.6</v>
      </c>
      <c r="CC126" s="165"/>
      <c r="CD126" s="165"/>
      <c r="CE126" s="165"/>
      <c r="CF126" s="165"/>
    </row>
    <row r="127" ht="12.75" customHeight="1">
      <c r="A127" s="154">
        <v>2022.0</v>
      </c>
      <c r="B127" s="155" t="s">
        <v>3430</v>
      </c>
      <c r="C127" s="155" t="s">
        <v>3759</v>
      </c>
      <c r="D127" s="155"/>
      <c r="E127" s="155" t="s">
        <v>3760</v>
      </c>
      <c r="F127" s="155" t="s">
        <v>3760</v>
      </c>
      <c r="G127" s="155" t="s">
        <v>3761</v>
      </c>
      <c r="H127" s="157" t="s">
        <v>3762</v>
      </c>
      <c r="I127" s="169" t="s">
        <v>3464</v>
      </c>
      <c r="J127" s="157"/>
      <c r="K127" s="157"/>
      <c r="L127" s="154" t="s">
        <v>3395</v>
      </c>
      <c r="M127" s="157" t="s">
        <v>3396</v>
      </c>
      <c r="N127" s="157" t="s">
        <v>255</v>
      </c>
      <c r="O127" s="189">
        <v>38.0</v>
      </c>
      <c r="P127" s="189" t="s">
        <v>3765</v>
      </c>
      <c r="Q127" s="169"/>
      <c r="R127" s="178" t="s">
        <v>3766</v>
      </c>
      <c r="S127" s="189" t="s">
        <v>174</v>
      </c>
      <c r="T127" s="171" t="s">
        <v>3767</v>
      </c>
      <c r="U127" s="189" t="s">
        <v>174</v>
      </c>
      <c r="V127" s="166" t="s">
        <v>3566</v>
      </c>
      <c r="W127" s="168"/>
      <c r="X127" s="168"/>
      <c r="Y127" s="168"/>
      <c r="Z127" s="168">
        <v>78.0</v>
      </c>
      <c r="AA127" s="168">
        <v>92.0</v>
      </c>
      <c r="AB127" s="168">
        <f t="shared" si="93"/>
        <v>14</v>
      </c>
      <c r="AC127" s="168"/>
      <c r="AD127" s="168"/>
      <c r="AE127" s="168"/>
      <c r="AF127" s="168">
        <v>83.0</v>
      </c>
      <c r="AG127" s="168">
        <v>95.0</v>
      </c>
      <c r="AH127" s="168">
        <f t="shared" si="94"/>
        <v>12</v>
      </c>
      <c r="AI127" s="168"/>
      <c r="AJ127" s="168"/>
      <c r="AK127" s="168"/>
      <c r="AL127" s="168">
        <v>82.0</v>
      </c>
      <c r="AM127" s="168">
        <v>84.0</v>
      </c>
      <c r="AN127" s="168">
        <f t="shared" si="95"/>
        <v>2</v>
      </c>
      <c r="AO127" s="168"/>
      <c r="AP127" s="168"/>
      <c r="AQ127" s="168"/>
      <c r="AR127" s="168">
        <v>76.0</v>
      </c>
      <c r="AS127" s="168">
        <v>82.0</v>
      </c>
      <c r="AT127" s="168">
        <f t="shared" si="96"/>
        <v>6</v>
      </c>
      <c r="AU127" s="168"/>
      <c r="AV127" s="168"/>
      <c r="AW127" s="168"/>
      <c r="AX127" s="168">
        <v>87.0</v>
      </c>
      <c r="AY127" s="168">
        <v>90.0</v>
      </c>
      <c r="AZ127" s="168">
        <f t="shared" si="97"/>
        <v>3</v>
      </c>
      <c r="BA127" s="168"/>
      <c r="BB127" s="168"/>
      <c r="BC127" s="168"/>
      <c r="BD127" s="168"/>
      <c r="BE127" s="168"/>
      <c r="BF127" s="168"/>
      <c r="BG127" s="168"/>
      <c r="BH127" s="168"/>
      <c r="BI127" s="168">
        <v>86.0</v>
      </c>
      <c r="BJ127" s="168">
        <v>89.0</v>
      </c>
      <c r="BK127" s="168">
        <f t="shared" si="98"/>
        <v>3</v>
      </c>
      <c r="BL127" s="168"/>
      <c r="BM127" s="168"/>
      <c r="BN127" s="168"/>
      <c r="BO127" s="168">
        <v>93.0</v>
      </c>
      <c r="BP127" s="168">
        <v>98.0</v>
      </c>
      <c r="BQ127" s="168">
        <f t="shared" si="99"/>
        <v>5</v>
      </c>
      <c r="BR127" s="180">
        <v>0.97</v>
      </c>
      <c r="BS127" s="176">
        <v>4.56</v>
      </c>
      <c r="BT127" s="176">
        <v>0.38</v>
      </c>
      <c r="BU127" s="176" t="s">
        <v>3528</v>
      </c>
      <c r="BV127" s="176" t="s">
        <v>3528</v>
      </c>
      <c r="BW127" s="195">
        <v>191.0</v>
      </c>
      <c r="BX127" s="192">
        <v>4.1</v>
      </c>
      <c r="BY127" s="192">
        <v>5.0</v>
      </c>
      <c r="BZ127" s="193">
        <v>0.23</v>
      </c>
      <c r="CA127" s="192">
        <v>19.9</v>
      </c>
      <c r="CB127" s="192">
        <v>9.6</v>
      </c>
      <c r="CC127" s="165"/>
      <c r="CD127" s="165"/>
      <c r="CE127" s="165"/>
      <c r="CF127" s="165"/>
    </row>
    <row r="128" ht="12.75" customHeight="1">
      <c r="A128" s="154">
        <v>2022.0</v>
      </c>
      <c r="B128" s="155" t="s">
        <v>3768</v>
      </c>
      <c r="C128" s="155" t="s">
        <v>3769</v>
      </c>
      <c r="D128" s="169" t="s">
        <v>1452</v>
      </c>
      <c r="E128" s="155" t="s">
        <v>3647</v>
      </c>
      <c r="F128" s="155" t="s">
        <v>3647</v>
      </c>
      <c r="G128" s="155" t="s">
        <v>3770</v>
      </c>
      <c r="H128" s="157" t="s">
        <v>3771</v>
      </c>
      <c r="I128" s="169" t="s">
        <v>3402</v>
      </c>
      <c r="J128" s="157"/>
      <c r="K128" s="157" t="s">
        <v>2432</v>
      </c>
      <c r="L128" s="154" t="s">
        <v>3395</v>
      </c>
      <c r="M128" s="157" t="s">
        <v>3396</v>
      </c>
      <c r="N128" s="188" t="s">
        <v>3572</v>
      </c>
      <c r="O128" s="189">
        <v>51.0</v>
      </c>
      <c r="P128" s="189" t="s">
        <v>3747</v>
      </c>
      <c r="Q128" s="169"/>
      <c r="R128" s="178" t="s">
        <v>3772</v>
      </c>
      <c r="S128" s="189" t="s">
        <v>174</v>
      </c>
      <c r="T128" s="171" t="s">
        <v>3773</v>
      </c>
      <c r="U128" s="189" t="s">
        <v>174</v>
      </c>
      <c r="V128" s="166" t="s">
        <v>3566</v>
      </c>
      <c r="W128" s="168"/>
      <c r="X128" s="168"/>
      <c r="Y128" s="168"/>
      <c r="Z128" s="168">
        <v>83.0</v>
      </c>
      <c r="AA128" s="168">
        <v>95.0</v>
      </c>
      <c r="AB128" s="168">
        <f t="shared" si="93"/>
        <v>12</v>
      </c>
      <c r="AC128" s="168"/>
      <c r="AD128" s="168"/>
      <c r="AE128" s="168"/>
      <c r="AF128" s="168">
        <v>86.0</v>
      </c>
      <c r="AG128" s="168">
        <v>96.0</v>
      </c>
      <c r="AH128" s="168">
        <f t="shared" si="94"/>
        <v>10</v>
      </c>
      <c r="AI128" s="168"/>
      <c r="AJ128" s="168"/>
      <c r="AK128" s="168"/>
      <c r="AL128" s="168">
        <v>95.0</v>
      </c>
      <c r="AM128" s="168">
        <v>95.0</v>
      </c>
      <c r="AN128" s="168">
        <f t="shared" si="95"/>
        <v>0</v>
      </c>
      <c r="AO128" s="168"/>
      <c r="AP128" s="168"/>
      <c r="AQ128" s="168"/>
      <c r="AR128" s="168">
        <v>90.0</v>
      </c>
      <c r="AS128" s="168">
        <v>94.0</v>
      </c>
      <c r="AT128" s="168">
        <f t="shared" si="96"/>
        <v>4</v>
      </c>
      <c r="AU128" s="168"/>
      <c r="AV128" s="168"/>
      <c r="AW128" s="168"/>
      <c r="AX128" s="168">
        <v>97.0</v>
      </c>
      <c r="AY128" s="168">
        <v>99.0</v>
      </c>
      <c r="AZ128" s="168">
        <f t="shared" si="97"/>
        <v>2</v>
      </c>
      <c r="BA128" s="168"/>
      <c r="BB128" s="168"/>
      <c r="BC128" s="168"/>
      <c r="BD128" s="168"/>
      <c r="BE128" s="168"/>
      <c r="BF128" s="168"/>
      <c r="BG128" s="168"/>
      <c r="BH128" s="168"/>
      <c r="BI128" s="168">
        <v>94.0</v>
      </c>
      <c r="BJ128" s="168">
        <v>97.0</v>
      </c>
      <c r="BK128" s="168">
        <f t="shared" si="98"/>
        <v>3</v>
      </c>
      <c r="BL128" s="168"/>
      <c r="BM128" s="168"/>
      <c r="BN128" s="168"/>
      <c r="BO128" s="168">
        <v>99.0</v>
      </c>
      <c r="BP128" s="168">
        <v>100.0</v>
      </c>
      <c r="BQ128" s="168">
        <f t="shared" si="99"/>
        <v>1</v>
      </c>
      <c r="BR128" s="180">
        <v>0.95</v>
      </c>
      <c r="BS128" s="176">
        <v>4.08</v>
      </c>
      <c r="BT128" s="176">
        <v>0.41</v>
      </c>
      <c r="BU128" s="197">
        <v>0.91</v>
      </c>
      <c r="BV128" s="176">
        <v>3.27</v>
      </c>
      <c r="BW128" s="195">
        <v>188.0</v>
      </c>
      <c r="BX128" s="192">
        <v>3.2</v>
      </c>
      <c r="BY128" s="192">
        <v>3.7</v>
      </c>
      <c r="BZ128" s="193">
        <v>0.14</v>
      </c>
      <c r="CA128" s="192">
        <v>28.2</v>
      </c>
      <c r="CB128" s="192">
        <v>6.7</v>
      </c>
      <c r="CC128" s="165"/>
      <c r="CD128" s="165"/>
      <c r="CE128" s="165"/>
      <c r="CF128" s="165"/>
    </row>
    <row r="129" ht="12.75" customHeight="1">
      <c r="A129" s="154">
        <v>2022.0</v>
      </c>
      <c r="B129" s="155" t="s">
        <v>3422</v>
      </c>
      <c r="C129" s="155" t="s">
        <v>3423</v>
      </c>
      <c r="D129" s="155"/>
      <c r="E129" s="155" t="s">
        <v>3424</v>
      </c>
      <c r="F129" s="155" t="s">
        <v>3425</v>
      </c>
      <c r="G129" s="155" t="s">
        <v>3426</v>
      </c>
      <c r="H129" s="157" t="s">
        <v>3774</v>
      </c>
      <c r="I129" s="169" t="s">
        <v>3440</v>
      </c>
      <c r="J129" s="157"/>
      <c r="K129" s="157" t="s">
        <v>395</v>
      </c>
      <c r="L129" s="154" t="s">
        <v>3395</v>
      </c>
      <c r="M129" s="157" t="s">
        <v>3396</v>
      </c>
      <c r="N129" s="154" t="s">
        <v>255</v>
      </c>
      <c r="O129" s="189">
        <v>98.0</v>
      </c>
      <c r="P129" s="189" t="s">
        <v>3563</v>
      </c>
      <c r="Q129" s="169"/>
      <c r="R129" s="178" t="s">
        <v>3775</v>
      </c>
      <c r="S129" s="189" t="s">
        <v>174</v>
      </c>
      <c r="T129" s="171" t="s">
        <v>3776</v>
      </c>
      <c r="U129" s="189" t="s">
        <v>174</v>
      </c>
      <c r="V129" s="166" t="s">
        <v>3566</v>
      </c>
      <c r="W129" s="168"/>
      <c r="X129" s="168"/>
      <c r="Y129" s="168"/>
      <c r="Z129" s="168">
        <v>49.0</v>
      </c>
      <c r="AA129" s="168">
        <v>78.0</v>
      </c>
      <c r="AB129" s="168">
        <f t="shared" si="93"/>
        <v>29</v>
      </c>
      <c r="AC129" s="168"/>
      <c r="AD129" s="168"/>
      <c r="AE129" s="168"/>
      <c r="AF129" s="168">
        <v>55.0</v>
      </c>
      <c r="AG129" s="168">
        <v>81.0</v>
      </c>
      <c r="AH129" s="168">
        <f t="shared" si="94"/>
        <v>26</v>
      </c>
      <c r="AI129" s="168"/>
      <c r="AJ129" s="168"/>
      <c r="AK129" s="168"/>
      <c r="AL129" s="168">
        <v>86.0</v>
      </c>
      <c r="AM129" s="168">
        <v>87.0</v>
      </c>
      <c r="AN129" s="168">
        <f t="shared" si="95"/>
        <v>1</v>
      </c>
      <c r="AO129" s="168"/>
      <c r="AP129" s="168"/>
      <c r="AQ129" s="168"/>
      <c r="AR129" s="168">
        <v>55.0</v>
      </c>
      <c r="AS129" s="168">
        <v>63.0</v>
      </c>
      <c r="AT129" s="168">
        <f t="shared" si="96"/>
        <v>8</v>
      </c>
      <c r="AU129" s="168"/>
      <c r="AV129" s="168"/>
      <c r="AW129" s="168"/>
      <c r="AX129" s="168">
        <v>84.0</v>
      </c>
      <c r="AY129" s="168">
        <v>90.0</v>
      </c>
      <c r="AZ129" s="168">
        <f t="shared" si="97"/>
        <v>6</v>
      </c>
      <c r="BA129" s="168"/>
      <c r="BB129" s="168"/>
      <c r="BC129" s="168"/>
      <c r="BD129" s="168"/>
      <c r="BE129" s="168"/>
      <c r="BF129" s="168"/>
      <c r="BG129" s="168"/>
      <c r="BH129" s="168"/>
      <c r="BI129" s="168">
        <v>83.0</v>
      </c>
      <c r="BJ129" s="168">
        <v>87.0</v>
      </c>
      <c r="BK129" s="168">
        <f t="shared" si="98"/>
        <v>4</v>
      </c>
      <c r="BL129" s="175"/>
      <c r="BM129" s="175"/>
      <c r="BN129" s="168"/>
      <c r="BO129" s="168">
        <v>89.0</v>
      </c>
      <c r="BP129" s="168">
        <v>99.0</v>
      </c>
      <c r="BQ129" s="168">
        <f t="shared" si="99"/>
        <v>10</v>
      </c>
      <c r="BR129" s="180">
        <v>0.96</v>
      </c>
      <c r="BS129" s="176">
        <v>4.13</v>
      </c>
      <c r="BT129" s="176">
        <v>0.44</v>
      </c>
      <c r="BU129" s="176" t="s">
        <v>3528</v>
      </c>
      <c r="BV129" s="176" t="s">
        <v>3528</v>
      </c>
      <c r="BW129" s="195" t="s">
        <v>3716</v>
      </c>
      <c r="BX129" s="192"/>
      <c r="BY129" s="192"/>
      <c r="BZ129" s="192"/>
      <c r="CA129" s="192"/>
      <c r="CB129" s="192"/>
      <c r="CC129" s="165"/>
      <c r="CD129" s="165"/>
      <c r="CE129" s="165"/>
      <c r="CF129" s="165"/>
    </row>
    <row r="130" ht="12.75" customHeight="1">
      <c r="A130" s="154">
        <v>2022.0</v>
      </c>
      <c r="B130" s="155" t="s">
        <v>3404</v>
      </c>
      <c r="C130" s="155" t="s">
        <v>3511</v>
      </c>
      <c r="D130" s="155"/>
      <c r="E130" s="155" t="s">
        <v>3512</v>
      </c>
      <c r="F130" s="155" t="s">
        <v>3512</v>
      </c>
      <c r="G130" s="155" t="s">
        <v>3513</v>
      </c>
      <c r="H130" s="157" t="s">
        <v>3602</v>
      </c>
      <c r="I130" s="169" t="s">
        <v>3402</v>
      </c>
      <c r="J130" s="157"/>
      <c r="K130" s="157"/>
      <c r="L130" s="154" t="s">
        <v>3395</v>
      </c>
      <c r="M130" s="157" t="s">
        <v>3396</v>
      </c>
      <c r="N130" s="154" t="s">
        <v>255</v>
      </c>
      <c r="O130" s="189">
        <v>83.0</v>
      </c>
      <c r="P130" s="189" t="s">
        <v>3747</v>
      </c>
      <c r="Q130" s="169"/>
      <c r="R130" s="178" t="s">
        <v>3777</v>
      </c>
      <c r="S130" s="189" t="s">
        <v>174</v>
      </c>
      <c r="T130" s="171" t="s">
        <v>3778</v>
      </c>
      <c r="U130" s="189" t="s">
        <v>174</v>
      </c>
      <c r="V130" s="166" t="s">
        <v>3664</v>
      </c>
      <c r="W130" s="168"/>
      <c r="X130" s="168"/>
      <c r="Y130" s="168"/>
      <c r="Z130" s="168">
        <v>42.0</v>
      </c>
      <c r="AA130" s="168">
        <v>72.0</v>
      </c>
      <c r="AB130" s="168">
        <f t="shared" si="93"/>
        <v>30</v>
      </c>
      <c r="AC130" s="168"/>
      <c r="AD130" s="168"/>
      <c r="AE130" s="168"/>
      <c r="AF130" s="168">
        <v>61.0</v>
      </c>
      <c r="AG130" s="168">
        <v>83.0</v>
      </c>
      <c r="AH130" s="168">
        <f t="shared" si="94"/>
        <v>22</v>
      </c>
      <c r="AI130" s="168"/>
      <c r="AJ130" s="168"/>
      <c r="AK130" s="168"/>
      <c r="AL130" s="168">
        <v>73.0</v>
      </c>
      <c r="AM130" s="168">
        <v>84.0</v>
      </c>
      <c r="AN130" s="168">
        <f t="shared" si="95"/>
        <v>11</v>
      </c>
      <c r="AO130" s="168"/>
      <c r="AP130" s="168"/>
      <c r="AQ130" s="168"/>
      <c r="AR130" s="168">
        <v>65.0</v>
      </c>
      <c r="AS130" s="168">
        <v>82.0</v>
      </c>
      <c r="AT130" s="168">
        <f t="shared" si="96"/>
        <v>17</v>
      </c>
      <c r="AU130" s="168"/>
      <c r="AV130" s="168"/>
      <c r="AW130" s="168"/>
      <c r="AX130" s="168">
        <v>81.0</v>
      </c>
      <c r="AY130" s="168">
        <v>92.0</v>
      </c>
      <c r="AZ130" s="168">
        <f t="shared" si="97"/>
        <v>11</v>
      </c>
      <c r="BA130" s="168"/>
      <c r="BB130" s="168"/>
      <c r="BC130" s="168"/>
      <c r="BD130" s="168"/>
      <c r="BE130" s="168"/>
      <c r="BF130" s="168"/>
      <c r="BG130" s="168"/>
      <c r="BH130" s="168"/>
      <c r="BI130" s="168">
        <v>78.0</v>
      </c>
      <c r="BJ130" s="168">
        <v>90.0</v>
      </c>
      <c r="BK130" s="168">
        <f t="shared" si="98"/>
        <v>12</v>
      </c>
      <c r="BL130" s="168"/>
      <c r="BM130" s="168"/>
      <c r="BN130" s="168"/>
      <c r="BO130" s="168">
        <v>85.0</v>
      </c>
      <c r="BP130" s="168">
        <v>93.0</v>
      </c>
      <c r="BQ130" s="168">
        <f t="shared" si="99"/>
        <v>8</v>
      </c>
      <c r="BR130" s="180">
        <v>0.97</v>
      </c>
      <c r="BS130" s="176">
        <v>5.5</v>
      </c>
      <c r="BT130" s="176">
        <v>0.43</v>
      </c>
      <c r="BU130" s="176" t="s">
        <v>3528</v>
      </c>
      <c r="BV130" s="176" t="s">
        <v>3528</v>
      </c>
      <c r="BW130" s="195">
        <v>454.0</v>
      </c>
      <c r="BX130" s="192">
        <v>4.8</v>
      </c>
      <c r="BY130" s="192">
        <v>5.4</v>
      </c>
      <c r="BZ130" s="193">
        <v>0.14</v>
      </c>
      <c r="CA130" s="192">
        <v>38.8</v>
      </c>
      <c r="CB130" s="192">
        <v>11.7</v>
      </c>
      <c r="CC130" s="165"/>
      <c r="CD130" s="165"/>
      <c r="CE130" s="165"/>
      <c r="CF130" s="165"/>
    </row>
    <row r="131" ht="12.75" customHeight="1">
      <c r="A131" s="154">
        <v>2022.0</v>
      </c>
      <c r="B131" s="166" t="s">
        <v>3404</v>
      </c>
      <c r="C131" s="166" t="s">
        <v>3511</v>
      </c>
      <c r="D131" s="166"/>
      <c r="E131" s="166" t="s">
        <v>3512</v>
      </c>
      <c r="F131" s="166" t="s">
        <v>3512</v>
      </c>
      <c r="G131" s="166" t="s">
        <v>3513</v>
      </c>
      <c r="H131" s="157" t="s">
        <v>3602</v>
      </c>
      <c r="I131" s="156" t="s">
        <v>3394</v>
      </c>
      <c r="J131" s="157"/>
      <c r="K131" s="157"/>
      <c r="L131" s="157" t="s">
        <v>3597</v>
      </c>
      <c r="M131" s="157" t="s">
        <v>3597</v>
      </c>
      <c r="N131" s="154" t="s">
        <v>255</v>
      </c>
      <c r="O131" s="189">
        <v>44.0</v>
      </c>
      <c r="P131" s="189" t="s">
        <v>3779</v>
      </c>
      <c r="Q131" s="169"/>
      <c r="R131" s="169" t="s">
        <v>3528</v>
      </c>
      <c r="S131" s="194"/>
      <c r="T131" s="171" t="s">
        <v>3780</v>
      </c>
      <c r="U131" s="194" t="s">
        <v>174</v>
      </c>
      <c r="V131" s="166" t="s">
        <v>3664</v>
      </c>
      <c r="W131" s="168"/>
      <c r="X131" s="168"/>
      <c r="Y131" s="168"/>
      <c r="Z131" s="168"/>
      <c r="AA131" s="168"/>
      <c r="AB131" s="168"/>
      <c r="AC131" s="168"/>
      <c r="AD131" s="168"/>
      <c r="AE131" s="168"/>
      <c r="AF131" s="168"/>
      <c r="AG131" s="168"/>
      <c r="AH131" s="168"/>
      <c r="AI131" s="168"/>
      <c r="AJ131" s="168"/>
      <c r="AK131" s="168"/>
      <c r="AL131" s="168"/>
      <c r="AM131" s="168"/>
      <c r="AN131" s="168"/>
      <c r="AO131" s="168"/>
      <c r="AP131" s="168"/>
      <c r="AQ131" s="168"/>
      <c r="AR131" s="168"/>
      <c r="AS131" s="168"/>
      <c r="AT131" s="168"/>
      <c r="AU131" s="168"/>
      <c r="AV131" s="168"/>
      <c r="AW131" s="168"/>
      <c r="AX131" s="168"/>
      <c r="AY131" s="168"/>
      <c r="AZ131" s="168"/>
      <c r="BA131" s="168"/>
      <c r="BB131" s="168"/>
      <c r="BC131" s="168"/>
      <c r="BD131" s="168"/>
      <c r="BE131" s="168"/>
      <c r="BF131" s="168"/>
      <c r="BG131" s="168"/>
      <c r="BH131" s="168"/>
      <c r="BI131" s="168"/>
      <c r="BJ131" s="168"/>
      <c r="BK131" s="168"/>
      <c r="BL131" s="168"/>
      <c r="BM131" s="168"/>
      <c r="BN131" s="168"/>
      <c r="BO131" s="168"/>
      <c r="BP131" s="168"/>
      <c r="BQ131" s="168"/>
      <c r="BR131" s="180">
        <v>0.97</v>
      </c>
      <c r="BS131" s="176">
        <v>4.45</v>
      </c>
      <c r="BT131" s="176">
        <v>0.39</v>
      </c>
      <c r="BU131" s="176" t="s">
        <v>3528</v>
      </c>
      <c r="BV131" s="176" t="s">
        <v>3528</v>
      </c>
      <c r="BW131" s="195">
        <v>116.0</v>
      </c>
      <c r="BX131" s="192">
        <v>2.0</v>
      </c>
      <c r="BY131" s="192">
        <v>2.6</v>
      </c>
      <c r="BZ131" s="193">
        <v>0.3</v>
      </c>
      <c r="CA131" s="192">
        <v>18.4</v>
      </c>
      <c r="CB131" s="192">
        <v>6.3</v>
      </c>
      <c r="CC131" s="165"/>
      <c r="CD131" s="165"/>
      <c r="CE131" s="165"/>
      <c r="CF131" s="152" t="s">
        <v>1</v>
      </c>
    </row>
    <row r="132" ht="12.75" customHeight="1">
      <c r="A132" s="154">
        <v>2022.0</v>
      </c>
      <c r="B132" s="155" t="s">
        <v>3494</v>
      </c>
      <c r="C132" s="155" t="s">
        <v>3495</v>
      </c>
      <c r="D132" s="155"/>
      <c r="E132" s="155" t="s">
        <v>3496</v>
      </c>
      <c r="F132" s="155" t="s">
        <v>3497</v>
      </c>
      <c r="G132" s="155" t="s">
        <v>3498</v>
      </c>
      <c r="H132" s="157" t="s">
        <v>3781</v>
      </c>
      <c r="I132" s="169" t="s">
        <v>3480</v>
      </c>
      <c r="J132" s="157"/>
      <c r="K132" s="157"/>
      <c r="L132" s="154" t="s">
        <v>3395</v>
      </c>
      <c r="M132" s="157" t="s">
        <v>3396</v>
      </c>
      <c r="N132" s="154" t="s">
        <v>255</v>
      </c>
      <c r="O132" s="189">
        <v>56.0</v>
      </c>
      <c r="P132" s="189" t="s">
        <v>3737</v>
      </c>
      <c r="Q132" s="169"/>
      <c r="R132" s="178" t="s">
        <v>3782</v>
      </c>
      <c r="S132" s="198" t="s">
        <v>158</v>
      </c>
      <c r="T132" s="171" t="s">
        <v>3783</v>
      </c>
      <c r="U132" s="189" t="s">
        <v>174</v>
      </c>
      <c r="V132" s="166" t="s">
        <v>3566</v>
      </c>
      <c r="W132" s="168"/>
      <c r="X132" s="168"/>
      <c r="Y132" s="168"/>
      <c r="Z132" s="168">
        <v>67.0</v>
      </c>
      <c r="AA132" s="168">
        <v>88.0</v>
      </c>
      <c r="AB132" s="168">
        <f>AA132-Z132</f>
        <v>21</v>
      </c>
      <c r="AC132" s="168"/>
      <c r="AD132" s="168"/>
      <c r="AE132" s="168"/>
      <c r="AF132" s="168">
        <v>73.0</v>
      </c>
      <c r="AG132" s="168">
        <v>90.0</v>
      </c>
      <c r="AH132" s="168">
        <f>AG132-AF132</f>
        <v>17</v>
      </c>
      <c r="AI132" s="168"/>
      <c r="AJ132" s="168"/>
      <c r="AK132" s="168"/>
      <c r="AL132" s="168">
        <v>91.0</v>
      </c>
      <c r="AM132" s="168">
        <v>98.0</v>
      </c>
      <c r="AN132" s="168">
        <f>AM132-AL132</f>
        <v>7</v>
      </c>
      <c r="AO132" s="168"/>
      <c r="AP132" s="168"/>
      <c r="AQ132" s="168"/>
      <c r="AR132" s="168">
        <v>89.0</v>
      </c>
      <c r="AS132" s="168">
        <v>95.0</v>
      </c>
      <c r="AT132" s="168">
        <f>AS132-AR132</f>
        <v>6</v>
      </c>
      <c r="AU132" s="168"/>
      <c r="AV132" s="168"/>
      <c r="AW132" s="168"/>
      <c r="AX132" s="168">
        <v>92.0</v>
      </c>
      <c r="AY132" s="168">
        <v>98.0</v>
      </c>
      <c r="AZ132" s="168">
        <f>AY132-AX132</f>
        <v>6</v>
      </c>
      <c r="BA132" s="168"/>
      <c r="BB132" s="168"/>
      <c r="BC132" s="168"/>
      <c r="BD132" s="168"/>
      <c r="BE132" s="168"/>
      <c r="BF132" s="168"/>
      <c r="BG132" s="168"/>
      <c r="BH132" s="168"/>
      <c r="BI132" s="168">
        <v>95.0</v>
      </c>
      <c r="BJ132" s="168">
        <v>98.0</v>
      </c>
      <c r="BK132" s="168">
        <f>BJ132-BI132</f>
        <v>3</v>
      </c>
      <c r="BL132" s="168"/>
      <c r="BM132" s="168"/>
      <c r="BN132" s="168"/>
      <c r="BO132" s="168">
        <v>96.0</v>
      </c>
      <c r="BP132" s="168">
        <v>100.0</v>
      </c>
      <c r="BQ132" s="168">
        <f>BP132-BO132</f>
        <v>4</v>
      </c>
      <c r="BR132" s="180">
        <v>0.96</v>
      </c>
      <c r="BS132" s="176">
        <v>4.36</v>
      </c>
      <c r="BT132" s="176">
        <v>0.39</v>
      </c>
      <c r="BU132" s="176" t="s">
        <v>3528</v>
      </c>
      <c r="BV132" s="176" t="s">
        <v>3528</v>
      </c>
      <c r="BW132" s="195">
        <v>338.0</v>
      </c>
      <c r="BX132" s="192">
        <v>4.2</v>
      </c>
      <c r="BY132" s="192">
        <v>6.0</v>
      </c>
      <c r="BZ132" s="193">
        <v>0.44</v>
      </c>
      <c r="CA132" s="192">
        <v>42.6</v>
      </c>
      <c r="CB132" s="192">
        <v>7.9</v>
      </c>
      <c r="CC132" s="165"/>
      <c r="CD132" s="165"/>
      <c r="CE132" s="165"/>
      <c r="CF132" s="165"/>
    </row>
    <row r="133" ht="12.75" customHeight="1">
      <c r="A133" s="154">
        <v>2022.0</v>
      </c>
      <c r="B133" s="166" t="s">
        <v>3389</v>
      </c>
      <c r="C133" s="166" t="s">
        <v>3784</v>
      </c>
      <c r="D133" s="166"/>
      <c r="E133" s="166" t="s">
        <v>3785</v>
      </c>
      <c r="F133" s="166" t="s">
        <v>3785</v>
      </c>
      <c r="G133" s="166" t="s">
        <v>3786</v>
      </c>
      <c r="H133" s="157" t="s">
        <v>3652</v>
      </c>
      <c r="I133" s="169" t="s">
        <v>3480</v>
      </c>
      <c r="J133" s="157"/>
      <c r="K133" s="157"/>
      <c r="L133" s="157" t="s">
        <v>3597</v>
      </c>
      <c r="M133" s="157" t="s">
        <v>3597</v>
      </c>
      <c r="N133" s="157" t="s">
        <v>255</v>
      </c>
      <c r="O133" s="189">
        <v>22.0</v>
      </c>
      <c r="P133" s="189" t="s">
        <v>3737</v>
      </c>
      <c r="Q133" s="169"/>
      <c r="R133" s="169" t="s">
        <v>3528</v>
      </c>
      <c r="S133" s="194"/>
      <c r="T133" s="171" t="s">
        <v>3787</v>
      </c>
      <c r="U133" s="194" t="s">
        <v>174</v>
      </c>
      <c r="V133" s="166" t="s">
        <v>3566</v>
      </c>
      <c r="W133" s="168"/>
      <c r="X133" s="168"/>
      <c r="Y133" s="168"/>
      <c r="Z133" s="168"/>
      <c r="AA133" s="168"/>
      <c r="AB133" s="168"/>
      <c r="AC133" s="168"/>
      <c r="AD133" s="168"/>
      <c r="AE133" s="168"/>
      <c r="AF133" s="168"/>
      <c r="AG133" s="168"/>
      <c r="AH133" s="168"/>
      <c r="AI133" s="168"/>
      <c r="AJ133" s="168"/>
      <c r="AK133" s="168"/>
      <c r="AL133" s="168"/>
      <c r="AM133" s="168"/>
      <c r="AN133" s="168"/>
      <c r="AO133" s="168"/>
      <c r="AP133" s="168"/>
      <c r="AQ133" s="168"/>
      <c r="AR133" s="168"/>
      <c r="AS133" s="168"/>
      <c r="AT133" s="168"/>
      <c r="AU133" s="168"/>
      <c r="AV133" s="168"/>
      <c r="AW133" s="168"/>
      <c r="AX133" s="168"/>
      <c r="AY133" s="168"/>
      <c r="AZ133" s="168"/>
      <c r="BA133" s="168"/>
      <c r="BB133" s="168"/>
      <c r="BC133" s="168"/>
      <c r="BD133" s="168"/>
      <c r="BE133" s="168"/>
      <c r="BF133" s="168"/>
      <c r="BG133" s="168"/>
      <c r="BH133" s="168"/>
      <c r="BI133" s="168"/>
      <c r="BJ133" s="168"/>
      <c r="BK133" s="168"/>
      <c r="BL133" s="168"/>
      <c r="BM133" s="168"/>
      <c r="BN133" s="168"/>
      <c r="BO133" s="168"/>
      <c r="BP133" s="168"/>
      <c r="BQ133" s="168"/>
      <c r="BR133" s="180">
        <v>0.96</v>
      </c>
      <c r="BS133" s="176">
        <v>5.44</v>
      </c>
      <c r="BT133" s="176">
        <v>0.49</v>
      </c>
      <c r="BU133" s="176" t="s">
        <v>3528</v>
      </c>
      <c r="BV133" s="176" t="s">
        <v>3528</v>
      </c>
      <c r="BW133" s="195">
        <v>156.0</v>
      </c>
      <c r="BX133" s="192">
        <v>5.6</v>
      </c>
      <c r="BY133" s="192">
        <v>7.1</v>
      </c>
      <c r="BZ133" s="193">
        <v>0.28</v>
      </c>
      <c r="CA133" s="192">
        <v>33.1</v>
      </c>
      <c r="CB133" s="192">
        <v>4.3</v>
      </c>
      <c r="CC133" s="165"/>
      <c r="CD133" s="165"/>
      <c r="CE133" s="165"/>
      <c r="CF133" s="152" t="s">
        <v>1</v>
      </c>
    </row>
    <row r="134" ht="12.75" customHeight="1">
      <c r="A134" s="154">
        <v>2022.0</v>
      </c>
      <c r="B134" s="155" t="s">
        <v>3389</v>
      </c>
      <c r="C134" s="155" t="s">
        <v>3788</v>
      </c>
      <c r="D134" s="155"/>
      <c r="E134" s="155" t="s">
        <v>3789</v>
      </c>
      <c r="F134" s="155" t="s">
        <v>3789</v>
      </c>
      <c r="G134" s="155" t="s">
        <v>3790</v>
      </c>
      <c r="H134" s="157" t="s">
        <v>3791</v>
      </c>
      <c r="I134" s="169" t="s">
        <v>3440</v>
      </c>
      <c r="J134" s="157"/>
      <c r="K134" s="157"/>
      <c r="L134" s="154" t="s">
        <v>3395</v>
      </c>
      <c r="M134" s="157" t="s">
        <v>3396</v>
      </c>
      <c r="N134" s="157" t="s">
        <v>255</v>
      </c>
      <c r="O134" s="189">
        <v>83.0</v>
      </c>
      <c r="P134" s="189" t="s">
        <v>3722</v>
      </c>
      <c r="Q134" s="169"/>
      <c r="R134" s="178" t="s">
        <v>3792</v>
      </c>
      <c r="S134" s="198" t="s">
        <v>158</v>
      </c>
      <c r="T134" s="171" t="s">
        <v>3793</v>
      </c>
      <c r="U134" s="189" t="s">
        <v>174</v>
      </c>
      <c r="V134" s="166" t="s">
        <v>3664</v>
      </c>
      <c r="W134" s="168"/>
      <c r="X134" s="168"/>
      <c r="Y134" s="168"/>
      <c r="Z134" s="168">
        <v>65.0</v>
      </c>
      <c r="AA134" s="168">
        <v>78.0</v>
      </c>
      <c r="AB134" s="168">
        <f t="shared" ref="AB134:AB136" si="100">AA134-Z134</f>
        <v>13</v>
      </c>
      <c r="AC134" s="168"/>
      <c r="AD134" s="168"/>
      <c r="AE134" s="168"/>
      <c r="AF134" s="168">
        <v>79.0</v>
      </c>
      <c r="AG134" s="168">
        <v>84.0</v>
      </c>
      <c r="AH134" s="168">
        <f t="shared" ref="AH134:AH136" si="101">AG134-AF134</f>
        <v>5</v>
      </c>
      <c r="AI134" s="168"/>
      <c r="AJ134" s="168"/>
      <c r="AK134" s="168"/>
      <c r="AL134" s="168">
        <v>87.0</v>
      </c>
      <c r="AM134" s="168">
        <v>90.0</v>
      </c>
      <c r="AN134" s="168">
        <f>AM134-AL134</f>
        <v>3</v>
      </c>
      <c r="AO134" s="168"/>
      <c r="AP134" s="168"/>
      <c r="AQ134" s="168"/>
      <c r="AR134" s="168">
        <v>70.0</v>
      </c>
      <c r="AS134" s="168">
        <v>83.0</v>
      </c>
      <c r="AT134" s="168">
        <f t="shared" ref="AT134:AT136" si="102">AS134-AR134</f>
        <v>13</v>
      </c>
      <c r="AU134" s="168"/>
      <c r="AV134" s="168"/>
      <c r="AW134" s="168"/>
      <c r="AX134" s="168">
        <v>92.0</v>
      </c>
      <c r="AY134" s="168">
        <v>96.0</v>
      </c>
      <c r="AZ134" s="168">
        <f t="shared" ref="AZ134:AZ136" si="103">AY134-AX134</f>
        <v>4</v>
      </c>
      <c r="BA134" s="168"/>
      <c r="BB134" s="168"/>
      <c r="BC134" s="168"/>
      <c r="BD134" s="168"/>
      <c r="BE134" s="168"/>
      <c r="BF134" s="168"/>
      <c r="BG134" s="168"/>
      <c r="BH134" s="168"/>
      <c r="BI134" s="168">
        <v>91.0</v>
      </c>
      <c r="BJ134" s="168">
        <v>96.0</v>
      </c>
      <c r="BK134" s="168">
        <f>BJ134-BI134</f>
        <v>5</v>
      </c>
      <c r="BL134" s="168"/>
      <c r="BM134" s="168"/>
      <c r="BN134" s="168"/>
      <c r="BO134" s="168">
        <v>95.0</v>
      </c>
      <c r="BP134" s="168">
        <v>100.0</v>
      </c>
      <c r="BQ134" s="168">
        <f t="shared" ref="BQ134:BQ136" si="104">BP134-BO134</f>
        <v>5</v>
      </c>
      <c r="BR134" s="180">
        <v>0.97</v>
      </c>
      <c r="BS134" s="176">
        <v>3.86</v>
      </c>
      <c r="BT134" s="176">
        <v>0.43</v>
      </c>
      <c r="BU134" s="176" t="s">
        <v>3528</v>
      </c>
      <c r="BV134" s="176" t="s">
        <v>3528</v>
      </c>
      <c r="BW134" s="195">
        <v>126.0</v>
      </c>
      <c r="BX134" s="192">
        <v>1.2</v>
      </c>
      <c r="BY134" s="192">
        <v>1.4</v>
      </c>
      <c r="BZ134" s="193">
        <v>0.23</v>
      </c>
      <c r="CA134" s="192">
        <v>14.7</v>
      </c>
      <c r="CB134" s="192">
        <v>7.6</v>
      </c>
      <c r="CC134" s="165"/>
      <c r="CD134" s="165"/>
      <c r="CE134" s="165"/>
      <c r="CF134" s="165"/>
    </row>
    <row r="135" ht="12.75" customHeight="1">
      <c r="A135" s="154">
        <v>2021.0</v>
      </c>
      <c r="B135" s="155" t="s">
        <v>3389</v>
      </c>
      <c r="C135" s="155" t="s">
        <v>3567</v>
      </c>
      <c r="D135" s="155"/>
      <c r="E135" s="155" t="s">
        <v>3568</v>
      </c>
      <c r="F135" s="155" t="s">
        <v>3569</v>
      </c>
      <c r="G135" s="155" t="s">
        <v>3570</v>
      </c>
      <c r="H135" s="157" t="s">
        <v>3571</v>
      </c>
      <c r="I135" s="169" t="s">
        <v>3402</v>
      </c>
      <c r="J135" s="157"/>
      <c r="K135" s="157" t="s">
        <v>425</v>
      </c>
      <c r="L135" s="157" t="s">
        <v>3395</v>
      </c>
      <c r="M135" s="157" t="s">
        <v>3396</v>
      </c>
      <c r="N135" s="188" t="s">
        <v>3572</v>
      </c>
      <c r="O135" s="199"/>
      <c r="P135" s="200"/>
      <c r="Q135" s="169"/>
      <c r="R135" s="169"/>
      <c r="S135" s="200"/>
      <c r="T135" s="155"/>
      <c r="U135" s="199"/>
      <c r="V135" s="166"/>
      <c r="W135" s="168"/>
      <c r="X135" s="168"/>
      <c r="Y135" s="168"/>
      <c r="Z135" s="168">
        <v>32.0</v>
      </c>
      <c r="AA135" s="168">
        <v>54.0</v>
      </c>
      <c r="AB135" s="168">
        <f t="shared" si="100"/>
        <v>22</v>
      </c>
      <c r="AC135" s="168"/>
      <c r="AD135" s="168"/>
      <c r="AE135" s="168"/>
      <c r="AF135" s="168">
        <v>59.0</v>
      </c>
      <c r="AG135" s="168">
        <v>70.0</v>
      </c>
      <c r="AH135" s="168">
        <f t="shared" si="101"/>
        <v>11</v>
      </c>
      <c r="AI135" s="168"/>
      <c r="AJ135" s="168"/>
      <c r="AK135" s="168"/>
      <c r="AL135" s="168"/>
      <c r="AM135" s="168"/>
      <c r="AN135" s="168"/>
      <c r="AO135" s="168"/>
      <c r="AP135" s="168"/>
      <c r="AQ135" s="168"/>
      <c r="AR135" s="168">
        <v>27.0</v>
      </c>
      <c r="AS135" s="168">
        <v>31.0</v>
      </c>
      <c r="AT135" s="168">
        <f t="shared" si="102"/>
        <v>4</v>
      </c>
      <c r="AU135" s="168"/>
      <c r="AV135" s="168"/>
      <c r="AW135" s="168"/>
      <c r="AX135" s="168">
        <v>79.0</v>
      </c>
      <c r="AY135" s="168">
        <v>82.0</v>
      </c>
      <c r="AZ135" s="168">
        <f t="shared" si="103"/>
        <v>3</v>
      </c>
      <c r="BA135" s="168"/>
      <c r="BB135" s="168"/>
      <c r="BC135" s="168"/>
      <c r="BD135" s="168"/>
      <c r="BE135" s="168"/>
      <c r="BF135" s="168"/>
      <c r="BG135" s="168"/>
      <c r="BH135" s="168"/>
      <c r="BI135" s="168"/>
      <c r="BJ135" s="168"/>
      <c r="BK135" s="168"/>
      <c r="BL135" s="168"/>
      <c r="BM135" s="168"/>
      <c r="BN135" s="168"/>
      <c r="BO135" s="168">
        <v>85.0</v>
      </c>
      <c r="BP135" s="168">
        <v>90.0</v>
      </c>
      <c r="BQ135" s="168">
        <f t="shared" si="104"/>
        <v>5</v>
      </c>
      <c r="BR135" s="180">
        <v>0.97</v>
      </c>
      <c r="BS135" s="176">
        <v>5.06</v>
      </c>
      <c r="BT135" s="176">
        <v>0.97</v>
      </c>
      <c r="BU135" s="176"/>
      <c r="BV135" s="176"/>
      <c r="BW135" s="201"/>
      <c r="BX135" s="201"/>
      <c r="BY135" s="201"/>
      <c r="BZ135" s="201"/>
      <c r="CA135" s="201"/>
      <c r="CB135" s="201"/>
      <c r="CC135" s="165"/>
      <c r="CD135" s="165"/>
      <c r="CE135" s="165"/>
      <c r="CF135" s="165"/>
    </row>
    <row r="136" ht="12.75" customHeight="1">
      <c r="A136" s="154">
        <v>2022.0</v>
      </c>
      <c r="B136" s="155" t="s">
        <v>3389</v>
      </c>
      <c r="C136" s="155" t="s">
        <v>3794</v>
      </c>
      <c r="D136" s="155"/>
      <c r="E136" s="155" t="s">
        <v>3795</v>
      </c>
      <c r="F136" s="155" t="s">
        <v>3795</v>
      </c>
      <c r="G136" s="155" t="s">
        <v>3796</v>
      </c>
      <c r="H136" s="157" t="s">
        <v>3797</v>
      </c>
      <c r="I136" s="169" t="s">
        <v>3440</v>
      </c>
      <c r="J136" s="157"/>
      <c r="K136" s="157"/>
      <c r="L136" s="154" t="s">
        <v>3395</v>
      </c>
      <c r="M136" s="157" t="s">
        <v>3396</v>
      </c>
      <c r="N136" s="157" t="s">
        <v>255</v>
      </c>
      <c r="O136" s="189">
        <v>55.0</v>
      </c>
      <c r="P136" s="189" t="s">
        <v>3722</v>
      </c>
      <c r="Q136" s="169"/>
      <c r="R136" s="178" t="s">
        <v>3798</v>
      </c>
      <c r="S136" s="198" t="s">
        <v>3799</v>
      </c>
      <c r="T136" s="171" t="s">
        <v>3800</v>
      </c>
      <c r="U136" s="189" t="s">
        <v>174</v>
      </c>
      <c r="V136" s="166" t="s">
        <v>3664</v>
      </c>
      <c r="W136" s="168"/>
      <c r="X136" s="168"/>
      <c r="Y136" s="168"/>
      <c r="Z136" s="168">
        <v>27.0</v>
      </c>
      <c r="AA136" s="168">
        <v>53.0</v>
      </c>
      <c r="AB136" s="168">
        <f t="shared" si="100"/>
        <v>26</v>
      </c>
      <c r="AC136" s="168"/>
      <c r="AD136" s="168"/>
      <c r="AE136" s="168"/>
      <c r="AF136" s="168">
        <v>40.0</v>
      </c>
      <c r="AG136" s="168">
        <v>66.0</v>
      </c>
      <c r="AH136" s="168">
        <f t="shared" si="101"/>
        <v>26</v>
      </c>
      <c r="AI136" s="168"/>
      <c r="AJ136" s="168"/>
      <c r="AK136" s="168"/>
      <c r="AL136" s="168">
        <v>79.0</v>
      </c>
      <c r="AM136" s="168">
        <v>94.0</v>
      </c>
      <c r="AN136" s="168">
        <f>AM136-AL136</f>
        <v>15</v>
      </c>
      <c r="AO136" s="168"/>
      <c r="AP136" s="168"/>
      <c r="AQ136" s="168"/>
      <c r="AR136" s="168">
        <v>61.0</v>
      </c>
      <c r="AS136" s="168">
        <v>81.0</v>
      </c>
      <c r="AT136" s="168">
        <f t="shared" si="102"/>
        <v>20</v>
      </c>
      <c r="AU136" s="168"/>
      <c r="AV136" s="168"/>
      <c r="AW136" s="168"/>
      <c r="AX136" s="168">
        <v>88.0</v>
      </c>
      <c r="AY136" s="168">
        <v>93.0</v>
      </c>
      <c r="AZ136" s="168">
        <f t="shared" si="103"/>
        <v>5</v>
      </c>
      <c r="BA136" s="168"/>
      <c r="BB136" s="168"/>
      <c r="BC136" s="168"/>
      <c r="BD136" s="168"/>
      <c r="BE136" s="168"/>
      <c r="BF136" s="168"/>
      <c r="BG136" s="168"/>
      <c r="BH136" s="168"/>
      <c r="BI136" s="168">
        <v>87.0</v>
      </c>
      <c r="BJ136" s="168">
        <v>94.0</v>
      </c>
      <c r="BK136" s="168">
        <f>BJ136-BI136</f>
        <v>7</v>
      </c>
      <c r="BL136" s="168"/>
      <c r="BM136" s="168"/>
      <c r="BN136" s="168"/>
      <c r="BO136" s="168">
        <v>90.0</v>
      </c>
      <c r="BP136" s="168">
        <v>96.0</v>
      </c>
      <c r="BQ136" s="168">
        <f t="shared" si="104"/>
        <v>6</v>
      </c>
      <c r="BR136" s="180">
        <v>0.97</v>
      </c>
      <c r="BS136" s="176">
        <v>3.45</v>
      </c>
      <c r="BT136" s="176">
        <v>0.38</v>
      </c>
      <c r="BU136" s="176" t="s">
        <v>3528</v>
      </c>
      <c r="BV136" s="176" t="s">
        <v>3528</v>
      </c>
      <c r="BW136" s="195">
        <v>65.0</v>
      </c>
      <c r="BX136" s="192">
        <v>0.9</v>
      </c>
      <c r="BY136" s="192">
        <v>1.2</v>
      </c>
      <c r="BZ136" s="193">
        <v>0.32</v>
      </c>
      <c r="CA136" s="192">
        <v>12.8</v>
      </c>
      <c r="CB136" s="192">
        <v>5.1</v>
      </c>
      <c r="CC136" s="165"/>
      <c r="CD136" s="165"/>
      <c r="CE136" s="165"/>
      <c r="CF136" s="165"/>
    </row>
    <row r="137" ht="12.75" customHeight="1">
      <c r="A137" s="154">
        <v>2022.0</v>
      </c>
      <c r="B137" s="166" t="s">
        <v>3529</v>
      </c>
      <c r="C137" s="166" t="s">
        <v>3586</v>
      </c>
      <c r="D137" s="166"/>
      <c r="E137" s="166" t="s">
        <v>3606</v>
      </c>
      <c r="F137" s="166" t="s">
        <v>3606</v>
      </c>
      <c r="G137" s="166" t="s">
        <v>3801</v>
      </c>
      <c r="H137" s="157" t="s">
        <v>3802</v>
      </c>
      <c r="I137" s="169" t="s">
        <v>3402</v>
      </c>
      <c r="J137" s="157"/>
      <c r="K137" s="157"/>
      <c r="L137" s="157" t="s">
        <v>3597</v>
      </c>
      <c r="M137" s="157" t="s">
        <v>3597</v>
      </c>
      <c r="N137" s="157" t="s">
        <v>255</v>
      </c>
      <c r="O137" s="189">
        <v>14.0</v>
      </c>
      <c r="P137" s="189" t="s">
        <v>3747</v>
      </c>
      <c r="Q137" s="169"/>
      <c r="R137" s="169" t="s">
        <v>3528</v>
      </c>
      <c r="S137" s="194"/>
      <c r="T137" s="171" t="s">
        <v>3803</v>
      </c>
      <c r="U137" s="194" t="s">
        <v>174</v>
      </c>
      <c r="V137" s="166" t="s">
        <v>3664</v>
      </c>
      <c r="W137" s="168"/>
      <c r="X137" s="168"/>
      <c r="Y137" s="168"/>
      <c r="Z137" s="168"/>
      <c r="AA137" s="168"/>
      <c r="AB137" s="168"/>
      <c r="AC137" s="168"/>
      <c r="AD137" s="168"/>
      <c r="AE137" s="168"/>
      <c r="AF137" s="168"/>
      <c r="AG137" s="168"/>
      <c r="AH137" s="168"/>
      <c r="AI137" s="168"/>
      <c r="AJ137" s="168"/>
      <c r="AK137" s="168"/>
      <c r="AL137" s="168"/>
      <c r="AM137" s="168"/>
      <c r="AN137" s="168"/>
      <c r="AO137" s="168"/>
      <c r="AP137" s="168"/>
      <c r="AQ137" s="168"/>
      <c r="AR137" s="168"/>
      <c r="AS137" s="168"/>
      <c r="AT137" s="168"/>
      <c r="AU137" s="168"/>
      <c r="AV137" s="168"/>
      <c r="AW137" s="168"/>
      <c r="AX137" s="168"/>
      <c r="AY137" s="168"/>
      <c r="AZ137" s="168"/>
      <c r="BA137" s="168"/>
      <c r="BB137" s="168"/>
      <c r="BC137" s="168"/>
      <c r="BD137" s="168"/>
      <c r="BE137" s="168"/>
      <c r="BF137" s="168"/>
      <c r="BG137" s="168"/>
      <c r="BH137" s="168"/>
      <c r="BI137" s="168"/>
      <c r="BJ137" s="168"/>
      <c r="BK137" s="168"/>
      <c r="BL137" s="168"/>
      <c r="BM137" s="168"/>
      <c r="BN137" s="168"/>
      <c r="BO137" s="168"/>
      <c r="BP137" s="168"/>
      <c r="BQ137" s="168"/>
      <c r="BR137" s="180">
        <v>0.97</v>
      </c>
      <c r="BS137" s="176">
        <v>4.36</v>
      </c>
      <c r="BT137" s="176">
        <v>0.44</v>
      </c>
      <c r="BU137" s="176" t="s">
        <v>3528</v>
      </c>
      <c r="BV137" s="176" t="s">
        <v>3528</v>
      </c>
      <c r="BW137" s="195">
        <v>75.0</v>
      </c>
      <c r="BX137" s="192">
        <v>5.4</v>
      </c>
      <c r="BY137" s="192">
        <v>5.4</v>
      </c>
      <c r="BZ137" s="193">
        <v>-0.01</v>
      </c>
      <c r="CA137" s="192">
        <v>22.4</v>
      </c>
      <c r="CB137" s="192">
        <v>3.4</v>
      </c>
      <c r="CC137" s="165"/>
      <c r="CD137" s="165"/>
      <c r="CE137" s="165"/>
      <c r="CF137" s="152" t="s">
        <v>1</v>
      </c>
    </row>
    <row r="138" ht="12.75" customHeight="1">
      <c r="A138" s="154">
        <v>2022.0</v>
      </c>
      <c r="B138" s="155" t="s">
        <v>3389</v>
      </c>
      <c r="C138" s="155" t="s">
        <v>3390</v>
      </c>
      <c r="D138" s="155"/>
      <c r="E138" s="155" t="s">
        <v>3606</v>
      </c>
      <c r="F138" s="155" t="s">
        <v>3606</v>
      </c>
      <c r="G138" s="155" t="s">
        <v>3804</v>
      </c>
      <c r="H138" s="157" t="s">
        <v>3802</v>
      </c>
      <c r="I138" s="169" t="s">
        <v>3402</v>
      </c>
      <c r="J138" s="157"/>
      <c r="K138" s="157"/>
      <c r="L138" s="154" t="s">
        <v>3395</v>
      </c>
      <c r="M138" s="157" t="s">
        <v>3396</v>
      </c>
      <c r="N138" s="157" t="s">
        <v>255</v>
      </c>
      <c r="O138" s="189">
        <v>20.0</v>
      </c>
      <c r="P138" s="189" t="s">
        <v>3747</v>
      </c>
      <c r="Q138" s="169"/>
      <c r="R138" s="178" t="s">
        <v>3805</v>
      </c>
      <c r="S138" s="189" t="s">
        <v>174</v>
      </c>
      <c r="T138" s="171" t="s">
        <v>3806</v>
      </c>
      <c r="U138" s="189" t="s">
        <v>174</v>
      </c>
      <c r="V138" s="166" t="s">
        <v>3664</v>
      </c>
      <c r="W138" s="168"/>
      <c r="X138" s="168"/>
      <c r="Y138" s="168"/>
      <c r="Z138" s="168">
        <v>78.0</v>
      </c>
      <c r="AA138" s="168">
        <v>88.0</v>
      </c>
      <c r="AB138" s="168">
        <f>AA138-Z138</f>
        <v>10</v>
      </c>
      <c r="AC138" s="168"/>
      <c r="AD138" s="168"/>
      <c r="AE138" s="168"/>
      <c r="AF138" s="168">
        <v>82.0</v>
      </c>
      <c r="AG138" s="168">
        <v>93.0</v>
      </c>
      <c r="AH138" s="168">
        <f>AG138-AF138</f>
        <v>11</v>
      </c>
      <c r="AI138" s="168"/>
      <c r="AJ138" s="168"/>
      <c r="AK138" s="168"/>
      <c r="AL138" s="168">
        <v>81.0</v>
      </c>
      <c r="AM138" s="168">
        <v>90.0</v>
      </c>
      <c r="AN138" s="168">
        <f>AM138-AL138</f>
        <v>9</v>
      </c>
      <c r="AO138" s="168"/>
      <c r="AP138" s="168"/>
      <c r="AQ138" s="168"/>
      <c r="AR138" s="168">
        <v>70.0</v>
      </c>
      <c r="AS138" s="168">
        <v>86.0</v>
      </c>
      <c r="AT138" s="168">
        <f>AS138-AR138</f>
        <v>16</v>
      </c>
      <c r="AU138" s="168"/>
      <c r="AV138" s="168"/>
      <c r="AW138" s="168"/>
      <c r="AX138" s="168">
        <v>86.0</v>
      </c>
      <c r="AY138" s="168">
        <v>94.0</v>
      </c>
      <c r="AZ138" s="168">
        <f>AY138-AX138</f>
        <v>8</v>
      </c>
      <c r="BA138" s="168"/>
      <c r="BB138" s="168"/>
      <c r="BC138" s="168"/>
      <c r="BD138" s="168"/>
      <c r="BE138" s="168"/>
      <c r="BF138" s="168"/>
      <c r="BG138" s="168"/>
      <c r="BH138" s="168"/>
      <c r="BI138" s="168">
        <v>84.0</v>
      </c>
      <c r="BJ138" s="168">
        <v>91.0</v>
      </c>
      <c r="BK138" s="168">
        <f>BJ138-BI138</f>
        <v>7</v>
      </c>
      <c r="BL138" s="168"/>
      <c r="BM138" s="168"/>
      <c r="BN138" s="168"/>
      <c r="BO138" s="168">
        <v>93.0</v>
      </c>
      <c r="BP138" s="168">
        <v>96.0</v>
      </c>
      <c r="BQ138" s="168">
        <f>BP138-BO138</f>
        <v>3</v>
      </c>
      <c r="BR138" s="180">
        <v>0.97</v>
      </c>
      <c r="BS138" s="176">
        <v>5.07</v>
      </c>
      <c r="BT138" s="176">
        <v>0.46</v>
      </c>
      <c r="BU138" s="176" t="s">
        <v>3528</v>
      </c>
      <c r="BV138" s="176" t="s">
        <v>3528</v>
      </c>
      <c r="BW138" s="195">
        <v>107.0</v>
      </c>
      <c r="BX138" s="192">
        <v>4.7</v>
      </c>
      <c r="BY138" s="192">
        <v>5.4</v>
      </c>
      <c r="BZ138" s="193">
        <v>0.15</v>
      </c>
      <c r="CA138" s="192">
        <v>25.3</v>
      </c>
      <c r="CB138" s="192">
        <v>4.2</v>
      </c>
      <c r="CC138" s="165"/>
      <c r="CD138" s="165"/>
      <c r="CE138" s="165"/>
      <c r="CF138" s="165"/>
    </row>
    <row r="139" ht="12.75" customHeight="1">
      <c r="A139" s="154">
        <v>2022.0</v>
      </c>
      <c r="B139" s="166" t="s">
        <v>3389</v>
      </c>
      <c r="C139" s="166" t="s">
        <v>3610</v>
      </c>
      <c r="D139" s="166"/>
      <c r="E139" s="166" t="s">
        <v>3606</v>
      </c>
      <c r="F139" s="166" t="s">
        <v>3606</v>
      </c>
      <c r="G139" s="166" t="s">
        <v>3611</v>
      </c>
      <c r="H139" s="157" t="s">
        <v>3802</v>
      </c>
      <c r="I139" s="156" t="s">
        <v>3428</v>
      </c>
      <c r="J139" s="157"/>
      <c r="K139" s="157"/>
      <c r="L139" s="157" t="s">
        <v>3597</v>
      </c>
      <c r="M139" s="157" t="s">
        <v>3597</v>
      </c>
      <c r="N139" s="157" t="s">
        <v>255</v>
      </c>
      <c r="O139" s="189">
        <v>14.0</v>
      </c>
      <c r="P139" s="189" t="s">
        <v>3721</v>
      </c>
      <c r="Q139" s="169"/>
      <c r="R139" s="169" t="s">
        <v>3528</v>
      </c>
      <c r="S139" s="194"/>
      <c r="T139" s="171" t="s">
        <v>3807</v>
      </c>
      <c r="U139" s="194" t="s">
        <v>174</v>
      </c>
      <c r="V139" s="166" t="s">
        <v>3664</v>
      </c>
      <c r="W139" s="168"/>
      <c r="X139" s="168"/>
      <c r="Y139" s="168"/>
      <c r="Z139" s="168"/>
      <c r="AA139" s="168"/>
      <c r="AB139" s="168"/>
      <c r="AC139" s="168"/>
      <c r="AD139" s="168"/>
      <c r="AE139" s="168"/>
      <c r="AF139" s="168"/>
      <c r="AG139" s="168"/>
      <c r="AH139" s="168"/>
      <c r="AI139" s="168"/>
      <c r="AJ139" s="168"/>
      <c r="AK139" s="168"/>
      <c r="AL139" s="168"/>
      <c r="AM139" s="168"/>
      <c r="AN139" s="168"/>
      <c r="AO139" s="168"/>
      <c r="AP139" s="168"/>
      <c r="AQ139" s="168"/>
      <c r="AR139" s="168"/>
      <c r="AS139" s="168"/>
      <c r="AT139" s="168"/>
      <c r="AU139" s="168"/>
      <c r="AV139" s="168"/>
      <c r="AW139" s="168"/>
      <c r="AX139" s="168"/>
      <c r="AY139" s="168"/>
      <c r="AZ139" s="168"/>
      <c r="BA139" s="168"/>
      <c r="BB139" s="168"/>
      <c r="BC139" s="168"/>
      <c r="BD139" s="168"/>
      <c r="BE139" s="168"/>
      <c r="BF139" s="168"/>
      <c r="BG139" s="168"/>
      <c r="BH139" s="168"/>
      <c r="BI139" s="168"/>
      <c r="BJ139" s="168"/>
      <c r="BK139" s="168"/>
      <c r="BL139" s="168"/>
      <c r="BM139" s="168"/>
      <c r="BN139" s="168"/>
      <c r="BO139" s="168"/>
      <c r="BP139" s="168"/>
      <c r="BQ139" s="168"/>
      <c r="BR139" s="180">
        <v>0.97</v>
      </c>
      <c r="BS139" s="176">
        <v>5.11</v>
      </c>
      <c r="BT139" s="176">
        <v>0.46</v>
      </c>
      <c r="BU139" s="176" t="s">
        <v>3528</v>
      </c>
      <c r="BV139" s="176" t="s">
        <v>3528</v>
      </c>
      <c r="BW139" s="195">
        <v>64.0</v>
      </c>
      <c r="BX139" s="192">
        <v>4.3</v>
      </c>
      <c r="BY139" s="192">
        <v>4.6</v>
      </c>
      <c r="BZ139" s="193">
        <v>0.06</v>
      </c>
      <c r="CA139" s="192">
        <v>14.0</v>
      </c>
      <c r="CB139" s="192">
        <v>4.6</v>
      </c>
      <c r="CC139" s="165"/>
      <c r="CD139" s="165"/>
      <c r="CE139" s="165"/>
      <c r="CF139" s="152" t="s">
        <v>1</v>
      </c>
    </row>
    <row r="140" ht="12.75" customHeight="1">
      <c r="A140" s="154">
        <v>2022.0</v>
      </c>
      <c r="B140" s="155" t="s">
        <v>3389</v>
      </c>
      <c r="C140" s="155" t="s">
        <v>3390</v>
      </c>
      <c r="D140" s="155"/>
      <c r="E140" s="155" t="s">
        <v>3606</v>
      </c>
      <c r="F140" s="155" t="s">
        <v>3606</v>
      </c>
      <c r="G140" s="155" t="s">
        <v>3804</v>
      </c>
      <c r="H140" s="157" t="s">
        <v>3802</v>
      </c>
      <c r="I140" s="156" t="s">
        <v>3428</v>
      </c>
      <c r="J140" s="157"/>
      <c r="K140" s="157"/>
      <c r="L140" s="154" t="s">
        <v>3395</v>
      </c>
      <c r="M140" s="157" t="s">
        <v>3396</v>
      </c>
      <c r="N140" s="157" t="s">
        <v>255</v>
      </c>
      <c r="O140" s="189">
        <v>18.0</v>
      </c>
      <c r="P140" s="189" t="s">
        <v>3721</v>
      </c>
      <c r="Q140" s="169"/>
      <c r="R140" s="178" t="s">
        <v>3808</v>
      </c>
      <c r="S140" s="189" t="s">
        <v>174</v>
      </c>
      <c r="T140" s="171" t="s">
        <v>3809</v>
      </c>
      <c r="U140" s="189" t="s">
        <v>174</v>
      </c>
      <c r="V140" s="166" t="s">
        <v>3664</v>
      </c>
      <c r="W140" s="168"/>
      <c r="X140" s="168"/>
      <c r="Y140" s="168"/>
      <c r="Z140" s="168">
        <v>71.0</v>
      </c>
      <c r="AA140" s="168">
        <v>88.0</v>
      </c>
      <c r="AB140" s="168">
        <f t="shared" ref="AB140:AB141" si="105">AA140-Z140</f>
        <v>17</v>
      </c>
      <c r="AC140" s="168"/>
      <c r="AD140" s="168"/>
      <c r="AE140" s="168"/>
      <c r="AF140" s="168">
        <v>78.0</v>
      </c>
      <c r="AG140" s="168">
        <v>93.0</v>
      </c>
      <c r="AH140" s="168">
        <f t="shared" ref="AH140:AH141" si="106">AG140-AF140</f>
        <v>15</v>
      </c>
      <c r="AI140" s="168"/>
      <c r="AJ140" s="168"/>
      <c r="AK140" s="168"/>
      <c r="AL140" s="168">
        <v>80.0</v>
      </c>
      <c r="AM140" s="168">
        <v>90.0</v>
      </c>
      <c r="AN140" s="168">
        <f t="shared" ref="AN140:AN141" si="107">AM140-AL140</f>
        <v>10</v>
      </c>
      <c r="AO140" s="168"/>
      <c r="AP140" s="168"/>
      <c r="AQ140" s="168"/>
      <c r="AR140" s="168">
        <v>76.0</v>
      </c>
      <c r="AS140" s="168">
        <v>86.0</v>
      </c>
      <c r="AT140" s="168">
        <f t="shared" ref="AT140:AT141" si="108">AS140-AR140</f>
        <v>10</v>
      </c>
      <c r="AU140" s="168"/>
      <c r="AV140" s="168"/>
      <c r="AW140" s="168"/>
      <c r="AX140" s="168">
        <v>87.0</v>
      </c>
      <c r="AY140" s="168">
        <v>94.0</v>
      </c>
      <c r="AZ140" s="168">
        <f t="shared" ref="AZ140:AZ141" si="109">AY140-AX140</f>
        <v>7</v>
      </c>
      <c r="BA140" s="168"/>
      <c r="BB140" s="168"/>
      <c r="BC140" s="168"/>
      <c r="BD140" s="168"/>
      <c r="BE140" s="168"/>
      <c r="BF140" s="168"/>
      <c r="BG140" s="168"/>
      <c r="BH140" s="168"/>
      <c r="BI140" s="168">
        <v>87.0</v>
      </c>
      <c r="BJ140" s="168">
        <v>92.0</v>
      </c>
      <c r="BK140" s="168">
        <f t="shared" ref="BK140:BK141" si="110">BJ140-BI140</f>
        <v>5</v>
      </c>
      <c r="BL140" s="168"/>
      <c r="BM140" s="168"/>
      <c r="BN140" s="168"/>
      <c r="BO140" s="168">
        <v>92.0</v>
      </c>
      <c r="BP140" s="168">
        <v>98.0</v>
      </c>
      <c r="BQ140" s="168">
        <f t="shared" ref="BQ140:BQ141" si="111">BP140-BO140</f>
        <v>6</v>
      </c>
      <c r="BR140" s="180">
        <v>0.97</v>
      </c>
      <c r="BS140" s="176">
        <v>4.06</v>
      </c>
      <c r="BT140" s="176">
        <v>0.45</v>
      </c>
      <c r="BU140" s="176" t="s">
        <v>3528</v>
      </c>
      <c r="BV140" s="176" t="s">
        <v>3528</v>
      </c>
      <c r="BW140" s="195">
        <v>86.0</v>
      </c>
      <c r="BX140" s="192">
        <v>4.3</v>
      </c>
      <c r="BY140" s="192">
        <v>4.8</v>
      </c>
      <c r="BZ140" s="193">
        <v>0.1</v>
      </c>
      <c r="CA140" s="192">
        <v>15.7</v>
      </c>
      <c r="CB140" s="192">
        <v>5.4</v>
      </c>
      <c r="CC140" s="165"/>
      <c r="CD140" s="165"/>
      <c r="CE140" s="165"/>
      <c r="CF140" s="165"/>
    </row>
    <row r="141" ht="12.75" customHeight="1">
      <c r="A141" s="154">
        <v>2022.0</v>
      </c>
      <c r="B141" s="155" t="s">
        <v>3389</v>
      </c>
      <c r="C141" s="155" t="s">
        <v>3390</v>
      </c>
      <c r="D141" s="155"/>
      <c r="E141" s="155" t="s">
        <v>3606</v>
      </c>
      <c r="F141" s="155" t="s">
        <v>3606</v>
      </c>
      <c r="G141" s="155" t="s">
        <v>3804</v>
      </c>
      <c r="H141" s="157" t="s">
        <v>3802</v>
      </c>
      <c r="I141" s="156" t="s">
        <v>3394</v>
      </c>
      <c r="J141" s="157"/>
      <c r="K141" s="157"/>
      <c r="L141" s="154" t="s">
        <v>3395</v>
      </c>
      <c r="M141" s="157" t="s">
        <v>3396</v>
      </c>
      <c r="N141" s="157" t="s">
        <v>255</v>
      </c>
      <c r="O141" s="189">
        <v>18.0</v>
      </c>
      <c r="P141" s="189" t="s">
        <v>3727</v>
      </c>
      <c r="Q141" s="169"/>
      <c r="R141" s="178" t="s">
        <v>3810</v>
      </c>
      <c r="S141" s="189" t="s">
        <v>174</v>
      </c>
      <c r="T141" s="171" t="s">
        <v>3811</v>
      </c>
      <c r="U141" s="189" t="s">
        <v>174</v>
      </c>
      <c r="V141" s="166" t="s">
        <v>3664</v>
      </c>
      <c r="W141" s="168"/>
      <c r="X141" s="168"/>
      <c r="Y141" s="168"/>
      <c r="Z141" s="168">
        <v>66.0</v>
      </c>
      <c r="AA141" s="168">
        <v>86.0</v>
      </c>
      <c r="AB141" s="168">
        <f t="shared" si="105"/>
        <v>20</v>
      </c>
      <c r="AC141" s="168"/>
      <c r="AD141" s="168"/>
      <c r="AE141" s="168"/>
      <c r="AF141" s="168">
        <v>74.0</v>
      </c>
      <c r="AG141" s="168">
        <v>96.0</v>
      </c>
      <c r="AH141" s="168">
        <f t="shared" si="106"/>
        <v>22</v>
      </c>
      <c r="AI141" s="168"/>
      <c r="AJ141" s="168"/>
      <c r="AK141" s="168"/>
      <c r="AL141" s="168">
        <v>83.0</v>
      </c>
      <c r="AM141" s="168">
        <v>83.0</v>
      </c>
      <c r="AN141" s="168">
        <f t="shared" si="107"/>
        <v>0</v>
      </c>
      <c r="AO141" s="168"/>
      <c r="AP141" s="168"/>
      <c r="AQ141" s="168"/>
      <c r="AR141" s="168">
        <v>75.0</v>
      </c>
      <c r="AS141" s="168">
        <v>79.0</v>
      </c>
      <c r="AT141" s="168">
        <f t="shared" si="108"/>
        <v>4</v>
      </c>
      <c r="AU141" s="168"/>
      <c r="AV141" s="168"/>
      <c r="AW141" s="168"/>
      <c r="AX141" s="168">
        <v>86.0</v>
      </c>
      <c r="AY141" s="168">
        <v>89.0</v>
      </c>
      <c r="AZ141" s="168">
        <f t="shared" si="109"/>
        <v>3</v>
      </c>
      <c r="BA141" s="168"/>
      <c r="BB141" s="168"/>
      <c r="BC141" s="168"/>
      <c r="BD141" s="168"/>
      <c r="BE141" s="168"/>
      <c r="BF141" s="168"/>
      <c r="BG141" s="168"/>
      <c r="BH141" s="168"/>
      <c r="BI141" s="168">
        <v>85.0</v>
      </c>
      <c r="BJ141" s="168">
        <v>90.0</v>
      </c>
      <c r="BK141" s="168">
        <f t="shared" si="110"/>
        <v>5</v>
      </c>
      <c r="BL141" s="168"/>
      <c r="BM141" s="168"/>
      <c r="BN141" s="168"/>
      <c r="BO141" s="168">
        <v>93.0</v>
      </c>
      <c r="BP141" s="168">
        <v>97.0</v>
      </c>
      <c r="BQ141" s="168">
        <f t="shared" si="111"/>
        <v>4</v>
      </c>
      <c r="BR141" s="180">
        <v>0.97</v>
      </c>
      <c r="BS141" s="176">
        <v>5.1</v>
      </c>
      <c r="BT141" s="176">
        <v>0.41</v>
      </c>
      <c r="BU141" s="176" t="s">
        <v>3528</v>
      </c>
      <c r="BV141" s="176" t="s">
        <v>3528</v>
      </c>
      <c r="BW141" s="195">
        <v>109.0</v>
      </c>
      <c r="BX141" s="192">
        <v>5.4</v>
      </c>
      <c r="BY141" s="192">
        <v>6.1</v>
      </c>
      <c r="BZ141" s="193">
        <v>0.12</v>
      </c>
      <c r="CA141" s="192">
        <v>30.2</v>
      </c>
      <c r="CB141" s="192">
        <v>3.6</v>
      </c>
      <c r="CC141" s="165"/>
      <c r="CD141" s="165"/>
      <c r="CE141" s="165"/>
      <c r="CF141" s="165"/>
    </row>
    <row r="142" ht="12.75" customHeight="1">
      <c r="A142" s="154">
        <v>2022.0</v>
      </c>
      <c r="B142" s="166" t="s">
        <v>3529</v>
      </c>
      <c r="C142" s="166" t="s">
        <v>3586</v>
      </c>
      <c r="D142" s="166"/>
      <c r="E142" s="166" t="s">
        <v>3606</v>
      </c>
      <c r="F142" s="166" t="s">
        <v>3606</v>
      </c>
      <c r="G142" s="166" t="s">
        <v>3801</v>
      </c>
      <c r="H142" s="157" t="s">
        <v>3802</v>
      </c>
      <c r="I142" s="156" t="s">
        <v>3394</v>
      </c>
      <c r="J142" s="157"/>
      <c r="K142" s="157"/>
      <c r="L142" s="157" t="s">
        <v>3597</v>
      </c>
      <c r="M142" s="157" t="s">
        <v>3597</v>
      </c>
      <c r="N142" s="157" t="s">
        <v>255</v>
      </c>
      <c r="O142" s="189">
        <v>34.0</v>
      </c>
      <c r="P142" s="189" t="s">
        <v>3727</v>
      </c>
      <c r="Q142" s="169"/>
      <c r="R142" s="169" t="s">
        <v>3528</v>
      </c>
      <c r="S142" s="194"/>
      <c r="T142" s="171" t="s">
        <v>3812</v>
      </c>
      <c r="U142" s="194" t="s">
        <v>174</v>
      </c>
      <c r="V142" s="166" t="s">
        <v>3664</v>
      </c>
      <c r="W142" s="168"/>
      <c r="X142" s="168"/>
      <c r="Y142" s="168"/>
      <c r="Z142" s="168"/>
      <c r="AA142" s="168"/>
      <c r="AB142" s="168"/>
      <c r="AC142" s="168"/>
      <c r="AD142" s="168"/>
      <c r="AE142" s="168"/>
      <c r="AF142" s="168"/>
      <c r="AG142" s="168"/>
      <c r="AH142" s="168"/>
      <c r="AI142" s="168"/>
      <c r="AJ142" s="168"/>
      <c r="AK142" s="168"/>
      <c r="AL142" s="168"/>
      <c r="AM142" s="168"/>
      <c r="AN142" s="168"/>
      <c r="AO142" s="168"/>
      <c r="AP142" s="168"/>
      <c r="AQ142" s="168"/>
      <c r="AR142" s="168"/>
      <c r="AS142" s="168"/>
      <c r="AT142" s="168"/>
      <c r="AU142" s="168"/>
      <c r="AV142" s="168"/>
      <c r="AW142" s="168"/>
      <c r="AX142" s="168"/>
      <c r="AY142" s="168"/>
      <c r="AZ142" s="168"/>
      <c r="BA142" s="168"/>
      <c r="BB142" s="168"/>
      <c r="BC142" s="168"/>
      <c r="BD142" s="168"/>
      <c r="BE142" s="168"/>
      <c r="BF142" s="168"/>
      <c r="BG142" s="168"/>
      <c r="BH142" s="168"/>
      <c r="BI142" s="168"/>
      <c r="BJ142" s="168"/>
      <c r="BK142" s="168"/>
      <c r="BL142" s="168"/>
      <c r="BM142" s="168"/>
      <c r="BN142" s="168"/>
      <c r="BO142" s="168"/>
      <c r="BP142" s="168"/>
      <c r="BQ142" s="168"/>
      <c r="BR142" s="180">
        <v>0.97</v>
      </c>
      <c r="BS142" s="176">
        <v>4.66</v>
      </c>
      <c r="BT142" s="176">
        <v>0.42</v>
      </c>
      <c r="BU142" s="176" t="s">
        <v>3528</v>
      </c>
      <c r="BV142" s="176" t="s">
        <v>3528</v>
      </c>
      <c r="BW142" s="195">
        <v>179.0</v>
      </c>
      <c r="BX142" s="192">
        <v>5.4</v>
      </c>
      <c r="BY142" s="192">
        <v>5.3</v>
      </c>
      <c r="BZ142" s="193">
        <v>-0.03</v>
      </c>
      <c r="CA142" s="192">
        <v>36.3</v>
      </c>
      <c r="CB142" s="192">
        <v>4.9</v>
      </c>
      <c r="CC142" s="165"/>
      <c r="CD142" s="165"/>
      <c r="CE142" s="165"/>
      <c r="CF142" s="152" t="s">
        <v>1</v>
      </c>
    </row>
    <row r="143" ht="12.75" customHeight="1">
      <c r="A143" s="154">
        <v>2022.0</v>
      </c>
      <c r="B143" s="166" t="s">
        <v>3447</v>
      </c>
      <c r="C143" s="166" t="s">
        <v>3448</v>
      </c>
      <c r="D143" s="166"/>
      <c r="E143" s="166" t="s">
        <v>3449</v>
      </c>
      <c r="F143" s="166" t="s">
        <v>3449</v>
      </c>
      <c r="G143" s="166" t="s">
        <v>3450</v>
      </c>
      <c r="H143" s="157" t="s">
        <v>3813</v>
      </c>
      <c r="I143" s="169" t="s">
        <v>3464</v>
      </c>
      <c r="J143" s="157"/>
      <c r="K143" s="157" t="s">
        <v>395</v>
      </c>
      <c r="L143" s="154" t="s">
        <v>3395</v>
      </c>
      <c r="M143" s="154" t="s">
        <v>3452</v>
      </c>
      <c r="N143" s="154" t="s">
        <v>255</v>
      </c>
      <c r="O143" s="189">
        <v>54.0</v>
      </c>
      <c r="P143" s="189" t="s">
        <v>3814</v>
      </c>
      <c r="Q143" s="169"/>
      <c r="R143" s="169" t="s">
        <v>3528</v>
      </c>
      <c r="S143" s="194"/>
      <c r="T143" s="171" t="s">
        <v>3815</v>
      </c>
      <c r="U143" s="194" t="s">
        <v>174</v>
      </c>
      <c r="V143" s="166" t="s">
        <v>3566</v>
      </c>
      <c r="W143" s="168">
        <v>72.0</v>
      </c>
      <c r="X143" s="168">
        <v>26.0</v>
      </c>
      <c r="Y143" s="168">
        <f t="shared" ref="Y143:Y144" si="112">W143-X143</f>
        <v>46</v>
      </c>
      <c r="Z143" s="168"/>
      <c r="AA143" s="168"/>
      <c r="AB143" s="168"/>
      <c r="AC143" s="168">
        <v>74.0</v>
      </c>
      <c r="AD143" s="168">
        <v>36.0</v>
      </c>
      <c r="AE143" s="168">
        <f t="shared" ref="AE143:AE144" si="113">AC143-AD143</f>
        <v>38</v>
      </c>
      <c r="AF143" s="168"/>
      <c r="AG143" s="168"/>
      <c r="AH143" s="168"/>
      <c r="AI143" s="168">
        <v>81.0</v>
      </c>
      <c r="AJ143" s="168">
        <v>52.0</v>
      </c>
      <c r="AK143" s="168">
        <f t="shared" ref="AK143:AK144" si="114">AI143-AJ143</f>
        <v>29</v>
      </c>
      <c r="AL143" s="168"/>
      <c r="AM143" s="168"/>
      <c r="AN143" s="168"/>
      <c r="AO143" s="168">
        <v>73.0</v>
      </c>
      <c r="AP143" s="168">
        <v>45.0</v>
      </c>
      <c r="AQ143" s="168">
        <f t="shared" ref="AQ143:AQ144" si="115">AO143-AP143</f>
        <v>28</v>
      </c>
      <c r="AR143" s="168"/>
      <c r="AS143" s="168"/>
      <c r="AT143" s="168"/>
      <c r="AU143" s="168">
        <v>84.0</v>
      </c>
      <c r="AV143" s="168">
        <v>73.0</v>
      </c>
      <c r="AW143" s="168">
        <f t="shared" ref="AW143:AW144" si="116">AU143-AV143</f>
        <v>11</v>
      </c>
      <c r="AX143" s="168"/>
      <c r="AY143" s="168"/>
      <c r="AZ143" s="168"/>
      <c r="BA143" s="168"/>
      <c r="BB143" s="168"/>
      <c r="BC143" s="168"/>
      <c r="BD143" s="168"/>
      <c r="BE143" s="168"/>
      <c r="BF143" s="168">
        <v>82.0</v>
      </c>
      <c r="BG143" s="168">
        <v>75.0</v>
      </c>
      <c r="BH143" s="168">
        <f t="shared" ref="BH143:BH144" si="117">BF143-BG143</f>
        <v>7</v>
      </c>
      <c r="BI143" s="168"/>
      <c r="BJ143" s="168"/>
      <c r="BK143" s="168"/>
      <c r="BL143" s="168">
        <v>88.0</v>
      </c>
      <c r="BM143" s="168">
        <v>81.0</v>
      </c>
      <c r="BN143" s="168">
        <f t="shared" ref="BN143:BN144" si="118">BL143-BM143</f>
        <v>7</v>
      </c>
      <c r="BO143" s="168"/>
      <c r="BP143" s="168"/>
      <c r="BQ143" s="168"/>
      <c r="BR143" s="180">
        <v>0.97</v>
      </c>
      <c r="BS143" s="176">
        <v>5.21</v>
      </c>
      <c r="BT143" s="176">
        <v>0.45</v>
      </c>
      <c r="BU143" s="176" t="s">
        <v>3528</v>
      </c>
      <c r="BV143" s="176" t="s">
        <v>3528</v>
      </c>
      <c r="BW143" s="195">
        <v>193.0</v>
      </c>
      <c r="BX143" s="192">
        <v>3.8</v>
      </c>
      <c r="BY143" s="192">
        <v>3.6</v>
      </c>
      <c r="BZ143" s="193">
        <v>-0.05</v>
      </c>
      <c r="CA143" s="192">
        <v>26.4</v>
      </c>
      <c r="CB143" s="192">
        <v>7.3</v>
      </c>
      <c r="CC143" s="165"/>
      <c r="CD143" s="165"/>
      <c r="CE143" s="165"/>
      <c r="CF143" s="152" t="s">
        <v>1</v>
      </c>
    </row>
    <row r="144" ht="12.75" customHeight="1">
      <c r="A144" s="154">
        <v>2022.0</v>
      </c>
      <c r="B144" s="166" t="s">
        <v>3447</v>
      </c>
      <c r="C144" s="166" t="s">
        <v>3448</v>
      </c>
      <c r="D144" s="166"/>
      <c r="E144" s="166" t="s">
        <v>3449</v>
      </c>
      <c r="F144" s="166" t="s">
        <v>3449</v>
      </c>
      <c r="G144" s="166" t="s">
        <v>3450</v>
      </c>
      <c r="H144" s="157" t="s">
        <v>3813</v>
      </c>
      <c r="I144" s="169" t="s">
        <v>3454</v>
      </c>
      <c r="J144" s="157"/>
      <c r="K144" s="157" t="s">
        <v>395</v>
      </c>
      <c r="L144" s="154" t="s">
        <v>3395</v>
      </c>
      <c r="M144" s="154" t="s">
        <v>3452</v>
      </c>
      <c r="N144" s="154" t="s">
        <v>255</v>
      </c>
      <c r="O144" s="189">
        <v>74.0</v>
      </c>
      <c r="P144" s="189" t="s">
        <v>3725</v>
      </c>
      <c r="Q144" s="169"/>
      <c r="R144" s="169" t="s">
        <v>3528</v>
      </c>
      <c r="S144" s="194"/>
      <c r="T144" s="171" t="s">
        <v>3816</v>
      </c>
      <c r="U144" s="194" t="s">
        <v>174</v>
      </c>
      <c r="V144" s="166" t="s">
        <v>3566</v>
      </c>
      <c r="W144" s="168">
        <v>70.0</v>
      </c>
      <c r="X144" s="168">
        <v>32.0</v>
      </c>
      <c r="Y144" s="168">
        <f t="shared" si="112"/>
        <v>38</v>
      </c>
      <c r="Z144" s="168"/>
      <c r="AA144" s="168"/>
      <c r="AB144" s="168"/>
      <c r="AC144" s="168">
        <v>80.0</v>
      </c>
      <c r="AD144" s="168">
        <v>42.0</v>
      </c>
      <c r="AE144" s="168">
        <f t="shared" si="113"/>
        <v>38</v>
      </c>
      <c r="AF144" s="168"/>
      <c r="AG144" s="168"/>
      <c r="AH144" s="168"/>
      <c r="AI144" s="168">
        <v>82.0</v>
      </c>
      <c r="AJ144" s="168">
        <v>59.0</v>
      </c>
      <c r="AK144" s="168">
        <f t="shared" si="114"/>
        <v>23</v>
      </c>
      <c r="AL144" s="168"/>
      <c r="AM144" s="168"/>
      <c r="AN144" s="168"/>
      <c r="AO144" s="168">
        <v>76.0</v>
      </c>
      <c r="AP144" s="168">
        <v>44.0</v>
      </c>
      <c r="AQ144" s="168">
        <f t="shared" si="115"/>
        <v>32</v>
      </c>
      <c r="AR144" s="168"/>
      <c r="AS144" s="168"/>
      <c r="AT144" s="168"/>
      <c r="AU144" s="168">
        <v>88.0</v>
      </c>
      <c r="AV144" s="168">
        <v>80.0</v>
      </c>
      <c r="AW144" s="168">
        <f t="shared" si="116"/>
        <v>8</v>
      </c>
      <c r="AX144" s="168"/>
      <c r="AY144" s="168"/>
      <c r="AZ144" s="168"/>
      <c r="BA144" s="168"/>
      <c r="BB144" s="168"/>
      <c r="BC144" s="168"/>
      <c r="BD144" s="168"/>
      <c r="BE144" s="168"/>
      <c r="BF144" s="168">
        <v>87.0</v>
      </c>
      <c r="BG144" s="168">
        <v>74.0</v>
      </c>
      <c r="BH144" s="168">
        <f t="shared" si="117"/>
        <v>13</v>
      </c>
      <c r="BI144" s="168"/>
      <c r="BJ144" s="168"/>
      <c r="BK144" s="168"/>
      <c r="BL144" s="168">
        <v>93.0</v>
      </c>
      <c r="BM144" s="168">
        <v>80.0</v>
      </c>
      <c r="BN144" s="168">
        <f t="shared" si="118"/>
        <v>13</v>
      </c>
      <c r="BO144" s="168"/>
      <c r="BP144" s="168"/>
      <c r="BQ144" s="168"/>
      <c r="BR144" s="180">
        <v>0.97</v>
      </c>
      <c r="BS144" s="176">
        <v>4.66</v>
      </c>
      <c r="BT144" s="176">
        <v>0.47</v>
      </c>
      <c r="BU144" s="176" t="s">
        <v>3528</v>
      </c>
      <c r="BV144" s="176" t="s">
        <v>3528</v>
      </c>
      <c r="BW144" s="195">
        <v>93.0</v>
      </c>
      <c r="BX144" s="192">
        <v>0.9</v>
      </c>
      <c r="BY144" s="192">
        <v>1.3</v>
      </c>
      <c r="BZ144" s="193">
        <v>0.34</v>
      </c>
      <c r="CA144" s="192">
        <v>17.1</v>
      </c>
      <c r="CB144" s="192">
        <v>5.5</v>
      </c>
      <c r="CC144" s="165"/>
      <c r="CD144" s="165"/>
      <c r="CE144" s="165"/>
      <c r="CF144" s="152" t="s">
        <v>1</v>
      </c>
    </row>
    <row r="145" ht="12.75" customHeight="1">
      <c r="A145" s="154">
        <v>2022.0</v>
      </c>
      <c r="B145" s="155" t="s">
        <v>3817</v>
      </c>
      <c r="C145" s="155" t="s">
        <v>3818</v>
      </c>
      <c r="D145" s="155"/>
      <c r="E145" s="155" t="s">
        <v>3819</v>
      </c>
      <c r="F145" s="155" t="s">
        <v>3819</v>
      </c>
      <c r="G145" s="155" t="s">
        <v>3820</v>
      </c>
      <c r="H145" s="157" t="s">
        <v>3821</v>
      </c>
      <c r="I145" s="169" t="s">
        <v>3454</v>
      </c>
      <c r="J145" s="157"/>
      <c r="K145" s="157"/>
      <c r="L145" s="154" t="s">
        <v>3395</v>
      </c>
      <c r="M145" s="157" t="s">
        <v>3396</v>
      </c>
      <c r="N145" s="157" t="s">
        <v>255</v>
      </c>
      <c r="O145" s="189">
        <v>168.0</v>
      </c>
      <c r="P145" s="189" t="s">
        <v>3822</v>
      </c>
      <c r="Q145" s="169"/>
      <c r="R145" s="178" t="s">
        <v>3823</v>
      </c>
      <c r="S145" s="189" t="s">
        <v>174</v>
      </c>
      <c r="T145" s="171" t="s">
        <v>3824</v>
      </c>
      <c r="U145" s="189" t="s">
        <v>174</v>
      </c>
      <c r="V145" s="166" t="s">
        <v>3566</v>
      </c>
      <c r="W145" s="168">
        <v>54.0</v>
      </c>
      <c r="X145" s="168"/>
      <c r="Y145" s="168"/>
      <c r="Z145" s="168">
        <v>39.0</v>
      </c>
      <c r="AA145" s="168">
        <v>64.0</v>
      </c>
      <c r="AB145" s="168">
        <f t="shared" ref="AB145:AB147" si="119">AA145-Z145</f>
        <v>25</v>
      </c>
      <c r="AC145" s="168">
        <v>59.0</v>
      </c>
      <c r="AD145" s="168"/>
      <c r="AE145" s="168"/>
      <c r="AF145" s="168">
        <v>41.0</v>
      </c>
      <c r="AG145" s="168">
        <v>72.0</v>
      </c>
      <c r="AH145" s="168">
        <f t="shared" ref="AH145:AH147" si="120">AG145-AF145</f>
        <v>31</v>
      </c>
      <c r="AI145" s="168">
        <v>76.0</v>
      </c>
      <c r="AJ145" s="168"/>
      <c r="AK145" s="168"/>
      <c r="AL145" s="168">
        <v>60.0</v>
      </c>
      <c r="AM145" s="168">
        <v>81.0</v>
      </c>
      <c r="AN145" s="168">
        <f t="shared" ref="AN145:AN147" si="121">AM145-AL145</f>
        <v>21</v>
      </c>
      <c r="AO145" s="168">
        <v>77.0</v>
      </c>
      <c r="AP145" s="168"/>
      <c r="AQ145" s="168"/>
      <c r="AR145" s="168">
        <v>61.0</v>
      </c>
      <c r="AS145" s="168">
        <v>77.0</v>
      </c>
      <c r="AT145" s="168">
        <f>AS145-AR145</f>
        <v>16</v>
      </c>
      <c r="AU145" s="168">
        <v>87.0</v>
      </c>
      <c r="AV145" s="168"/>
      <c r="AW145" s="168"/>
      <c r="AX145" s="168">
        <v>79.0</v>
      </c>
      <c r="AY145" s="168">
        <v>93.0</v>
      </c>
      <c r="AZ145" s="168">
        <f t="shared" ref="AZ145:AZ147" si="122">AY145-AX145</f>
        <v>14</v>
      </c>
      <c r="BA145" s="168"/>
      <c r="BB145" s="168"/>
      <c r="BC145" s="168"/>
      <c r="BD145" s="168"/>
      <c r="BE145" s="168"/>
      <c r="BF145" s="168">
        <v>86.0</v>
      </c>
      <c r="BG145" s="168"/>
      <c r="BH145" s="168"/>
      <c r="BI145" s="168">
        <v>78.0</v>
      </c>
      <c r="BJ145" s="168">
        <v>93.0</v>
      </c>
      <c r="BK145" s="168">
        <f t="shared" ref="BK145:BK147" si="123">BJ145-BI145</f>
        <v>15</v>
      </c>
      <c r="BL145" s="168">
        <v>93.0</v>
      </c>
      <c r="BM145" s="168"/>
      <c r="BN145" s="168"/>
      <c r="BO145" s="168">
        <v>82.0</v>
      </c>
      <c r="BP145" s="168">
        <v>97.0</v>
      </c>
      <c r="BQ145" s="168">
        <f t="shared" ref="BQ145:BQ147" si="124">BP145-BO145</f>
        <v>15</v>
      </c>
      <c r="BR145" s="180">
        <v>0.97</v>
      </c>
      <c r="BS145" s="176">
        <v>4.29</v>
      </c>
      <c r="BT145" s="176">
        <v>0.42</v>
      </c>
      <c r="BU145" s="176" t="s">
        <v>3528</v>
      </c>
      <c r="BV145" s="176" t="s">
        <v>3528</v>
      </c>
      <c r="BW145" s="195">
        <v>212.0</v>
      </c>
      <c r="BX145" s="192">
        <v>1.1</v>
      </c>
      <c r="BY145" s="192">
        <v>1.3</v>
      </c>
      <c r="BZ145" s="193">
        <v>0.15</v>
      </c>
      <c r="CA145" s="192">
        <v>27.9</v>
      </c>
      <c r="CB145" s="192">
        <v>7.6</v>
      </c>
      <c r="CC145" s="165"/>
      <c r="CD145" s="165"/>
      <c r="CE145" s="165"/>
      <c r="CF145" s="165"/>
    </row>
    <row r="146" ht="12.75" customHeight="1">
      <c r="A146" s="154">
        <v>2022.0</v>
      </c>
      <c r="B146" s="155" t="s">
        <v>3389</v>
      </c>
      <c r="C146" s="155" t="s">
        <v>3825</v>
      </c>
      <c r="D146" s="155"/>
      <c r="E146" s="155" t="s">
        <v>3826</v>
      </c>
      <c r="F146" s="155" t="s">
        <v>3826</v>
      </c>
      <c r="G146" s="155" t="s">
        <v>3827</v>
      </c>
      <c r="H146" s="157" t="s">
        <v>3828</v>
      </c>
      <c r="I146" s="169" t="s">
        <v>3440</v>
      </c>
      <c r="J146" s="157"/>
      <c r="K146" s="157"/>
      <c r="L146" s="154" t="s">
        <v>3395</v>
      </c>
      <c r="M146" s="157" t="s">
        <v>3396</v>
      </c>
      <c r="N146" s="157" t="s">
        <v>255</v>
      </c>
      <c r="O146" s="189">
        <v>22.0</v>
      </c>
      <c r="P146" s="189" t="s">
        <v>3722</v>
      </c>
      <c r="Q146" s="169"/>
      <c r="R146" s="178" t="s">
        <v>3829</v>
      </c>
      <c r="S146" s="189" t="s">
        <v>158</v>
      </c>
      <c r="T146" s="171" t="s">
        <v>3830</v>
      </c>
      <c r="U146" s="189" t="s">
        <v>174</v>
      </c>
      <c r="V146" s="166" t="s">
        <v>3566</v>
      </c>
      <c r="W146" s="168"/>
      <c r="X146" s="168"/>
      <c r="Y146" s="168"/>
      <c r="Z146" s="168">
        <v>34.0</v>
      </c>
      <c r="AA146" s="168">
        <v>68.0</v>
      </c>
      <c r="AB146" s="168">
        <f t="shared" si="119"/>
        <v>34</v>
      </c>
      <c r="AC146" s="168"/>
      <c r="AD146" s="168"/>
      <c r="AE146" s="168"/>
      <c r="AF146" s="168">
        <v>42.0</v>
      </c>
      <c r="AG146" s="168">
        <v>81.0</v>
      </c>
      <c r="AH146" s="168">
        <f t="shared" si="120"/>
        <v>39</v>
      </c>
      <c r="AI146" s="168"/>
      <c r="AJ146" s="168"/>
      <c r="AK146" s="168"/>
      <c r="AL146" s="168">
        <v>75.0</v>
      </c>
      <c r="AM146" s="168">
        <v>87.0</v>
      </c>
      <c r="AN146" s="168">
        <f t="shared" si="121"/>
        <v>12</v>
      </c>
      <c r="AO146" s="168"/>
      <c r="AP146" s="168"/>
      <c r="AQ146" s="168"/>
      <c r="AR146" s="168">
        <v>43.0</v>
      </c>
      <c r="AS146" s="168">
        <v>70.0</v>
      </c>
      <c r="AT146" s="168">
        <v>27.0</v>
      </c>
      <c r="AU146" s="168"/>
      <c r="AV146" s="168"/>
      <c r="AW146" s="168"/>
      <c r="AX146" s="168">
        <v>82.0</v>
      </c>
      <c r="AY146" s="168">
        <v>94.0</v>
      </c>
      <c r="AZ146" s="168">
        <f t="shared" si="122"/>
        <v>12</v>
      </c>
      <c r="BA146" s="168"/>
      <c r="BB146" s="168"/>
      <c r="BC146" s="168"/>
      <c r="BD146" s="168"/>
      <c r="BE146" s="168"/>
      <c r="BF146" s="168"/>
      <c r="BG146" s="168"/>
      <c r="BH146" s="168"/>
      <c r="BI146" s="168">
        <v>81.0</v>
      </c>
      <c r="BJ146" s="168">
        <v>94.0</v>
      </c>
      <c r="BK146" s="168">
        <f t="shared" si="123"/>
        <v>13</v>
      </c>
      <c r="BL146" s="168"/>
      <c r="BM146" s="168"/>
      <c r="BN146" s="168"/>
      <c r="BO146" s="168">
        <v>91.0</v>
      </c>
      <c r="BP146" s="168">
        <v>95.0</v>
      </c>
      <c r="BQ146" s="168">
        <f t="shared" si="124"/>
        <v>4</v>
      </c>
      <c r="BR146" s="180">
        <v>0.97</v>
      </c>
      <c r="BS146" s="176">
        <v>5.32</v>
      </c>
      <c r="BT146" s="176">
        <v>0.43</v>
      </c>
      <c r="BU146" s="176" t="s">
        <v>3528</v>
      </c>
      <c r="BV146" s="176" t="s">
        <v>3528</v>
      </c>
      <c r="BW146" s="195">
        <v>19.0</v>
      </c>
      <c r="BX146" s="192">
        <v>0.7</v>
      </c>
      <c r="BY146" s="192">
        <v>0.9</v>
      </c>
      <c r="BZ146" s="193">
        <v>0.23</v>
      </c>
      <c r="CA146" s="192">
        <v>6.1</v>
      </c>
      <c r="CB146" s="192">
        <v>3.1</v>
      </c>
      <c r="CC146" s="165"/>
      <c r="CD146" s="165"/>
      <c r="CE146" s="165"/>
      <c r="CF146" s="165"/>
    </row>
    <row r="147" ht="12.75" customHeight="1">
      <c r="A147" s="154">
        <v>2022.0</v>
      </c>
      <c r="B147" s="155" t="s">
        <v>3494</v>
      </c>
      <c r="C147" s="155" t="s">
        <v>3495</v>
      </c>
      <c r="D147" s="155"/>
      <c r="E147" s="155" t="s">
        <v>3831</v>
      </c>
      <c r="F147" s="155" t="s">
        <v>3831</v>
      </c>
      <c r="G147" s="155" t="s">
        <v>3832</v>
      </c>
      <c r="H147" s="157" t="s">
        <v>3833</v>
      </c>
      <c r="I147" s="169" t="s">
        <v>3402</v>
      </c>
      <c r="J147" s="157"/>
      <c r="K147" s="157"/>
      <c r="L147" s="154" t="s">
        <v>3395</v>
      </c>
      <c r="M147" s="157" t="s">
        <v>3396</v>
      </c>
      <c r="N147" s="169" t="s">
        <v>255</v>
      </c>
      <c r="O147" s="189">
        <v>28.0</v>
      </c>
      <c r="P147" s="189" t="s">
        <v>3747</v>
      </c>
      <c r="Q147" s="169"/>
      <c r="R147" s="178" t="s">
        <v>3834</v>
      </c>
      <c r="S147" s="189" t="s">
        <v>174</v>
      </c>
      <c r="T147" s="171" t="s">
        <v>3835</v>
      </c>
      <c r="U147" s="189" t="s">
        <v>174</v>
      </c>
      <c r="V147" s="166" t="s">
        <v>3664</v>
      </c>
      <c r="W147" s="168"/>
      <c r="X147" s="168"/>
      <c r="Y147" s="168"/>
      <c r="Z147" s="168">
        <v>48.0</v>
      </c>
      <c r="AA147" s="168">
        <v>65.0</v>
      </c>
      <c r="AB147" s="168">
        <f t="shared" si="119"/>
        <v>17</v>
      </c>
      <c r="AC147" s="168"/>
      <c r="AD147" s="168"/>
      <c r="AE147" s="168"/>
      <c r="AF147" s="168">
        <v>59.0</v>
      </c>
      <c r="AG147" s="168">
        <v>72.0</v>
      </c>
      <c r="AH147" s="168">
        <f t="shared" si="120"/>
        <v>13</v>
      </c>
      <c r="AI147" s="168"/>
      <c r="AJ147" s="168"/>
      <c r="AK147" s="168"/>
      <c r="AL147" s="168">
        <v>69.0</v>
      </c>
      <c r="AM147" s="168">
        <v>75.0</v>
      </c>
      <c r="AN147" s="168">
        <f t="shared" si="121"/>
        <v>6</v>
      </c>
      <c r="AO147" s="168"/>
      <c r="AP147" s="168"/>
      <c r="AQ147" s="168"/>
      <c r="AR147" s="168">
        <v>53.0</v>
      </c>
      <c r="AS147" s="168">
        <v>66.0</v>
      </c>
      <c r="AT147" s="168">
        <f>AS147-AR147</f>
        <v>13</v>
      </c>
      <c r="AU147" s="168"/>
      <c r="AV147" s="168"/>
      <c r="AW147" s="168"/>
      <c r="AX147" s="168">
        <v>76.0</v>
      </c>
      <c r="AY147" s="168">
        <v>85.0</v>
      </c>
      <c r="AZ147" s="168">
        <f t="shared" si="122"/>
        <v>9</v>
      </c>
      <c r="BA147" s="168"/>
      <c r="BB147" s="168"/>
      <c r="BC147" s="168"/>
      <c r="BD147" s="168"/>
      <c r="BE147" s="168"/>
      <c r="BF147" s="168"/>
      <c r="BG147" s="168"/>
      <c r="BH147" s="168"/>
      <c r="BI147" s="168">
        <v>79.0</v>
      </c>
      <c r="BJ147" s="168">
        <v>84.0</v>
      </c>
      <c r="BK147" s="168">
        <f t="shared" si="123"/>
        <v>5</v>
      </c>
      <c r="BL147" s="175"/>
      <c r="BM147" s="175"/>
      <c r="BN147" s="168"/>
      <c r="BO147" s="168">
        <v>85.0</v>
      </c>
      <c r="BP147" s="168">
        <v>92.0</v>
      </c>
      <c r="BQ147" s="168">
        <f t="shared" si="124"/>
        <v>7</v>
      </c>
      <c r="BR147" s="180">
        <v>0.97</v>
      </c>
      <c r="BS147" s="176">
        <v>5.19</v>
      </c>
      <c r="BT147" s="176">
        <v>0.41</v>
      </c>
      <c r="BU147" s="176" t="s">
        <v>3528</v>
      </c>
      <c r="BV147" s="176" t="s">
        <v>3528</v>
      </c>
      <c r="BW147" s="195">
        <v>160.0</v>
      </c>
      <c r="BX147" s="192">
        <v>3.6</v>
      </c>
      <c r="BY147" s="192">
        <v>5.7</v>
      </c>
      <c r="BZ147" s="193">
        <v>0.58</v>
      </c>
      <c r="CA147" s="192">
        <v>34.4</v>
      </c>
      <c r="CB147" s="192">
        <v>4.6</v>
      </c>
      <c r="CC147" s="165"/>
      <c r="CD147" s="165"/>
      <c r="CE147" s="165"/>
      <c r="CF147" s="165"/>
    </row>
    <row r="148" ht="12.75" customHeight="1">
      <c r="A148" s="154">
        <v>2022.0</v>
      </c>
      <c r="B148" s="166" t="s">
        <v>3447</v>
      </c>
      <c r="C148" s="166" t="s">
        <v>3836</v>
      </c>
      <c r="D148" s="166"/>
      <c r="E148" s="166" t="s">
        <v>3837</v>
      </c>
      <c r="F148" s="166" t="s">
        <v>3837</v>
      </c>
      <c r="G148" s="166" t="s">
        <v>3838</v>
      </c>
      <c r="H148" s="157" t="s">
        <v>3839</v>
      </c>
      <c r="I148" s="169" t="s">
        <v>3840</v>
      </c>
      <c r="J148" s="157" t="s">
        <v>3841</v>
      </c>
      <c r="K148" s="157" t="s">
        <v>405</v>
      </c>
      <c r="L148" s="154" t="s">
        <v>3395</v>
      </c>
      <c r="M148" s="157" t="s">
        <v>3452</v>
      </c>
      <c r="N148" s="188" t="s">
        <v>3572</v>
      </c>
      <c r="O148" s="189">
        <v>62.0</v>
      </c>
      <c r="P148" s="189" t="s">
        <v>3842</v>
      </c>
      <c r="Q148" s="169"/>
      <c r="R148" s="169" t="s">
        <v>3528</v>
      </c>
      <c r="S148" s="194"/>
      <c r="T148" s="171" t="s">
        <v>3843</v>
      </c>
      <c r="U148" s="194" t="s">
        <v>174</v>
      </c>
      <c r="V148" s="166" t="s">
        <v>3664</v>
      </c>
      <c r="W148" s="168">
        <v>64.0</v>
      </c>
      <c r="X148" s="168">
        <v>33.0</v>
      </c>
      <c r="Y148" s="168">
        <f>W148-X148</f>
        <v>31</v>
      </c>
      <c r="Z148" s="168"/>
      <c r="AA148" s="168"/>
      <c r="AB148" s="168"/>
      <c r="AC148" s="168">
        <v>69.0</v>
      </c>
      <c r="AD148" s="168">
        <v>35.0</v>
      </c>
      <c r="AE148" s="168">
        <f>AC148-AD148</f>
        <v>34</v>
      </c>
      <c r="AF148" s="168"/>
      <c r="AG148" s="168"/>
      <c r="AH148" s="168"/>
      <c r="AI148" s="168">
        <v>86.0</v>
      </c>
      <c r="AJ148" s="168">
        <v>72.0</v>
      </c>
      <c r="AK148" s="168">
        <f>AI148-AJ148</f>
        <v>14</v>
      </c>
      <c r="AL148" s="168"/>
      <c r="AM148" s="168"/>
      <c r="AN148" s="168"/>
      <c r="AO148" s="168">
        <v>77.0</v>
      </c>
      <c r="AP148" s="168">
        <v>44.0</v>
      </c>
      <c r="AQ148" s="168">
        <f>AO148-AP148</f>
        <v>33</v>
      </c>
      <c r="AR148" s="168"/>
      <c r="AS148" s="168"/>
      <c r="AT148" s="168"/>
      <c r="AU148" s="168">
        <v>81.0</v>
      </c>
      <c r="AV148" s="168">
        <v>71.0</v>
      </c>
      <c r="AW148" s="168">
        <f>AU148-AV148</f>
        <v>10</v>
      </c>
      <c r="AX148" s="168"/>
      <c r="AY148" s="168"/>
      <c r="AZ148" s="168"/>
      <c r="BA148" s="168"/>
      <c r="BB148" s="168"/>
      <c r="BC148" s="168"/>
      <c r="BD148" s="168"/>
      <c r="BE148" s="168"/>
      <c r="BF148" s="168">
        <v>91.0</v>
      </c>
      <c r="BG148" s="168">
        <v>75.0</v>
      </c>
      <c r="BH148" s="168">
        <f>BF148-BG148</f>
        <v>16</v>
      </c>
      <c r="BI148" s="168"/>
      <c r="BJ148" s="168"/>
      <c r="BK148" s="168"/>
      <c r="BL148" s="168">
        <v>92.0</v>
      </c>
      <c r="BM148" s="168">
        <v>86.0</v>
      </c>
      <c r="BN148" s="168">
        <f>BL148-BM148</f>
        <v>6</v>
      </c>
      <c r="BO148" s="168"/>
      <c r="BP148" s="168"/>
      <c r="BQ148" s="168"/>
      <c r="BR148" s="180">
        <v>0.97</v>
      </c>
      <c r="BS148" s="176">
        <v>4.91</v>
      </c>
      <c r="BT148" s="176">
        <v>0.41</v>
      </c>
      <c r="BU148" s="176" t="s">
        <v>3528</v>
      </c>
      <c r="BV148" s="176" t="s">
        <v>3528</v>
      </c>
      <c r="BW148" s="195">
        <v>97.0</v>
      </c>
      <c r="BX148" s="192">
        <v>1.4</v>
      </c>
      <c r="BY148" s="192">
        <v>1.6</v>
      </c>
      <c r="BZ148" s="193">
        <v>0.16</v>
      </c>
      <c r="CA148" s="192">
        <v>17.3</v>
      </c>
      <c r="CB148" s="192">
        <v>5.6</v>
      </c>
      <c r="CC148" s="165"/>
      <c r="CD148" s="165"/>
      <c r="CE148" s="165"/>
      <c r="CF148" s="152" t="s">
        <v>1</v>
      </c>
    </row>
    <row r="149" ht="12.75" customHeight="1">
      <c r="A149" s="154">
        <v>2022.0</v>
      </c>
      <c r="B149" s="155" t="s">
        <v>3389</v>
      </c>
      <c r="C149" s="155" t="s">
        <v>3573</v>
      </c>
      <c r="D149" s="155"/>
      <c r="E149" s="155" t="s">
        <v>3643</v>
      </c>
      <c r="F149" s="155" t="s">
        <v>3643</v>
      </c>
      <c r="G149" s="155" t="s">
        <v>3644</v>
      </c>
      <c r="H149" s="157" t="s">
        <v>3538</v>
      </c>
      <c r="I149" s="156" t="s">
        <v>3428</v>
      </c>
      <c r="J149" s="157"/>
      <c r="K149" s="157"/>
      <c r="L149" s="154" t="s">
        <v>3395</v>
      </c>
      <c r="M149" s="157" t="s">
        <v>3396</v>
      </c>
      <c r="N149" s="157" t="s">
        <v>255</v>
      </c>
      <c r="O149" s="189">
        <v>28.0</v>
      </c>
      <c r="P149" s="189" t="s">
        <v>3721</v>
      </c>
      <c r="Q149" s="169"/>
      <c r="R149" s="178" t="s">
        <v>3844</v>
      </c>
      <c r="S149" s="189" t="s">
        <v>174</v>
      </c>
      <c r="T149" s="171" t="s">
        <v>3845</v>
      </c>
      <c r="U149" s="189" t="s">
        <v>174</v>
      </c>
      <c r="V149" s="166" t="s">
        <v>3566</v>
      </c>
      <c r="W149" s="168"/>
      <c r="X149" s="168"/>
      <c r="Y149" s="168"/>
      <c r="Z149" s="168">
        <v>50.0</v>
      </c>
      <c r="AA149" s="168">
        <v>73.0</v>
      </c>
      <c r="AB149" s="168">
        <f t="shared" ref="AB149:AB151" si="125">AA149-Z149</f>
        <v>23</v>
      </c>
      <c r="AC149" s="168"/>
      <c r="AD149" s="168"/>
      <c r="AE149" s="168"/>
      <c r="AF149" s="168">
        <v>69.0</v>
      </c>
      <c r="AG149" s="168">
        <v>85.0</v>
      </c>
      <c r="AH149" s="168">
        <f t="shared" ref="AH149:AH151" si="126">AG149-AF149</f>
        <v>16</v>
      </c>
      <c r="AI149" s="168"/>
      <c r="AJ149" s="168"/>
      <c r="AK149" s="168"/>
      <c r="AL149" s="168">
        <v>72.0</v>
      </c>
      <c r="AM149" s="168">
        <v>82.0</v>
      </c>
      <c r="AN149" s="168">
        <f t="shared" ref="AN149:AN151" si="127">AM149-AL149</f>
        <v>10</v>
      </c>
      <c r="AO149" s="168"/>
      <c r="AP149" s="168"/>
      <c r="AQ149" s="168"/>
      <c r="AR149" s="168">
        <v>59.0</v>
      </c>
      <c r="AS149" s="168">
        <v>73.0</v>
      </c>
      <c r="AT149" s="168">
        <f t="shared" ref="AT149:AT151" si="128">AS149-AR149</f>
        <v>14</v>
      </c>
      <c r="AU149" s="168"/>
      <c r="AV149" s="168"/>
      <c r="AW149" s="168"/>
      <c r="AX149" s="168">
        <v>82.0</v>
      </c>
      <c r="AY149" s="168">
        <v>88.0</v>
      </c>
      <c r="AZ149" s="168">
        <f t="shared" ref="AZ149:AZ151" si="129">AY149-AX149</f>
        <v>6</v>
      </c>
      <c r="BA149" s="168"/>
      <c r="BB149" s="168"/>
      <c r="BC149" s="168"/>
      <c r="BD149" s="168"/>
      <c r="BE149" s="168"/>
      <c r="BF149" s="168"/>
      <c r="BG149" s="168"/>
      <c r="BH149" s="168"/>
      <c r="BI149" s="168">
        <v>79.0</v>
      </c>
      <c r="BJ149" s="168">
        <v>82.0</v>
      </c>
      <c r="BK149" s="168">
        <f t="shared" ref="BK149:BK151" si="130">BJ149-BI149</f>
        <v>3</v>
      </c>
      <c r="BL149" s="168"/>
      <c r="BM149" s="168"/>
      <c r="BN149" s="168"/>
      <c r="BO149" s="168">
        <v>86.0</v>
      </c>
      <c r="BP149" s="168">
        <v>94.0</v>
      </c>
      <c r="BQ149" s="168">
        <f t="shared" ref="BQ149:BQ151" si="131">BP149-BO149</f>
        <v>8</v>
      </c>
      <c r="BR149" s="180">
        <v>0.97</v>
      </c>
      <c r="BS149" s="176">
        <v>4.21</v>
      </c>
      <c r="BT149" s="176">
        <v>0.46</v>
      </c>
      <c r="BU149" s="176" t="s">
        <v>3528</v>
      </c>
      <c r="BV149" s="176" t="s">
        <v>3528</v>
      </c>
      <c r="BW149" s="195">
        <v>169.0</v>
      </c>
      <c r="BX149" s="192">
        <v>4.5</v>
      </c>
      <c r="BY149" s="192">
        <v>5.4</v>
      </c>
      <c r="BZ149" s="193">
        <v>0.19</v>
      </c>
      <c r="CA149" s="192">
        <v>22.2</v>
      </c>
      <c r="CB149" s="192">
        <v>7.6</v>
      </c>
      <c r="CC149" s="165"/>
      <c r="CD149" s="165"/>
      <c r="CE149" s="165"/>
      <c r="CF149" s="165"/>
    </row>
    <row r="150" ht="12.75" customHeight="1">
      <c r="A150" s="154">
        <v>2022.0</v>
      </c>
      <c r="B150" s="155" t="s">
        <v>3389</v>
      </c>
      <c r="C150" s="155" t="s">
        <v>3573</v>
      </c>
      <c r="D150" s="155"/>
      <c r="E150" s="155" t="s">
        <v>3643</v>
      </c>
      <c r="F150" s="155" t="s">
        <v>3643</v>
      </c>
      <c r="G150" s="155" t="s">
        <v>3644</v>
      </c>
      <c r="H150" s="157" t="s">
        <v>3538</v>
      </c>
      <c r="I150" s="169" t="s">
        <v>3402</v>
      </c>
      <c r="J150" s="157"/>
      <c r="K150" s="157"/>
      <c r="L150" s="154" t="s">
        <v>3395</v>
      </c>
      <c r="M150" s="157" t="s">
        <v>3396</v>
      </c>
      <c r="N150" s="157" t="s">
        <v>255</v>
      </c>
      <c r="O150" s="189">
        <v>60.0</v>
      </c>
      <c r="P150" s="189" t="s">
        <v>3747</v>
      </c>
      <c r="Q150" s="169"/>
      <c r="R150" s="178" t="s">
        <v>3846</v>
      </c>
      <c r="S150" s="189" t="s">
        <v>174</v>
      </c>
      <c r="T150" s="171" t="s">
        <v>3847</v>
      </c>
      <c r="U150" s="189" t="s">
        <v>174</v>
      </c>
      <c r="V150" s="166" t="s">
        <v>3566</v>
      </c>
      <c r="W150" s="168"/>
      <c r="X150" s="168"/>
      <c r="Y150" s="168"/>
      <c r="Z150" s="168">
        <v>52.0</v>
      </c>
      <c r="AA150" s="168">
        <v>74.0</v>
      </c>
      <c r="AB150" s="168">
        <f t="shared" si="125"/>
        <v>22</v>
      </c>
      <c r="AC150" s="168"/>
      <c r="AD150" s="168"/>
      <c r="AE150" s="168"/>
      <c r="AF150" s="168">
        <v>70.0</v>
      </c>
      <c r="AG150" s="168">
        <v>85.0</v>
      </c>
      <c r="AH150" s="168">
        <f t="shared" si="126"/>
        <v>15</v>
      </c>
      <c r="AI150" s="168"/>
      <c r="AJ150" s="168"/>
      <c r="AK150" s="168"/>
      <c r="AL150" s="168">
        <v>73.0</v>
      </c>
      <c r="AM150" s="168">
        <v>83.0</v>
      </c>
      <c r="AN150" s="168">
        <f t="shared" si="127"/>
        <v>10</v>
      </c>
      <c r="AO150" s="168"/>
      <c r="AP150" s="168"/>
      <c r="AQ150" s="168"/>
      <c r="AR150" s="168">
        <v>59.0</v>
      </c>
      <c r="AS150" s="168">
        <v>72.0</v>
      </c>
      <c r="AT150" s="168">
        <f t="shared" si="128"/>
        <v>13</v>
      </c>
      <c r="AU150" s="168"/>
      <c r="AV150" s="168"/>
      <c r="AW150" s="168"/>
      <c r="AX150" s="168">
        <v>80.0</v>
      </c>
      <c r="AY150" s="168">
        <v>88.0</v>
      </c>
      <c r="AZ150" s="168">
        <f t="shared" si="129"/>
        <v>8</v>
      </c>
      <c r="BA150" s="168"/>
      <c r="BB150" s="168"/>
      <c r="BC150" s="168"/>
      <c r="BD150" s="168"/>
      <c r="BE150" s="168"/>
      <c r="BF150" s="168"/>
      <c r="BG150" s="168"/>
      <c r="BH150" s="168"/>
      <c r="BI150" s="168">
        <v>71.0</v>
      </c>
      <c r="BJ150" s="168">
        <v>87.0</v>
      </c>
      <c r="BK150" s="168">
        <f t="shared" si="130"/>
        <v>16</v>
      </c>
      <c r="BL150" s="168"/>
      <c r="BM150" s="168"/>
      <c r="BN150" s="168"/>
      <c r="BO150" s="168">
        <v>86.0</v>
      </c>
      <c r="BP150" s="168">
        <v>91.0</v>
      </c>
      <c r="BQ150" s="168">
        <f t="shared" si="131"/>
        <v>5</v>
      </c>
      <c r="BR150" s="180">
        <v>0.97</v>
      </c>
      <c r="BS150" s="176">
        <v>4.65</v>
      </c>
      <c r="BT150" s="176">
        <v>0.45</v>
      </c>
      <c r="BU150" s="176" t="s">
        <v>3528</v>
      </c>
      <c r="BV150" s="176" t="s">
        <v>3528</v>
      </c>
      <c r="BW150" s="195">
        <v>358.0</v>
      </c>
      <c r="BX150" s="192">
        <v>4.0</v>
      </c>
      <c r="BY150" s="192">
        <v>4.6</v>
      </c>
      <c r="BZ150" s="193">
        <v>0.16</v>
      </c>
      <c r="CA150" s="192">
        <v>37.5</v>
      </c>
      <c r="CB150" s="192">
        <v>9.6</v>
      </c>
      <c r="CC150" s="165"/>
      <c r="CD150" s="165"/>
      <c r="CE150" s="165"/>
      <c r="CF150" s="165"/>
    </row>
    <row r="151" ht="12.75" customHeight="1">
      <c r="A151" s="154">
        <v>2022.0</v>
      </c>
      <c r="B151" s="155" t="s">
        <v>3389</v>
      </c>
      <c r="C151" s="155" t="s">
        <v>3398</v>
      </c>
      <c r="D151" s="155"/>
      <c r="E151" s="155" t="s">
        <v>3848</v>
      </c>
      <c r="F151" s="155" t="s">
        <v>3848</v>
      </c>
      <c r="G151" s="155" t="s">
        <v>3849</v>
      </c>
      <c r="H151" s="157" t="s">
        <v>3850</v>
      </c>
      <c r="I151" s="169" t="s">
        <v>3440</v>
      </c>
      <c r="J151" s="157"/>
      <c r="K151" s="157"/>
      <c r="L151" s="154" t="s">
        <v>3395</v>
      </c>
      <c r="M151" s="157" t="s">
        <v>3396</v>
      </c>
      <c r="N151" s="157" t="s">
        <v>255</v>
      </c>
      <c r="O151" s="189">
        <v>71.0</v>
      </c>
      <c r="P151" s="189" t="s">
        <v>3722</v>
      </c>
      <c r="Q151" s="169"/>
      <c r="R151" s="178" t="s">
        <v>3851</v>
      </c>
      <c r="S151" s="189" t="s">
        <v>158</v>
      </c>
      <c r="T151" s="171" t="s">
        <v>3852</v>
      </c>
      <c r="U151" s="189" t="s">
        <v>174</v>
      </c>
      <c r="V151" s="166" t="s">
        <v>3566</v>
      </c>
      <c r="W151" s="168"/>
      <c r="X151" s="168"/>
      <c r="Y151" s="168"/>
      <c r="Z151" s="168">
        <v>46.0</v>
      </c>
      <c r="AA151" s="168">
        <v>68.0</v>
      </c>
      <c r="AB151" s="168">
        <f t="shared" si="125"/>
        <v>22</v>
      </c>
      <c r="AC151" s="168"/>
      <c r="AD151" s="168"/>
      <c r="AE151" s="168"/>
      <c r="AF151" s="168">
        <v>63.0</v>
      </c>
      <c r="AG151" s="168">
        <v>82.0</v>
      </c>
      <c r="AH151" s="168">
        <f t="shared" si="126"/>
        <v>19</v>
      </c>
      <c r="AI151" s="168"/>
      <c r="AJ151" s="168"/>
      <c r="AK151" s="168"/>
      <c r="AL151" s="168">
        <v>75.0</v>
      </c>
      <c r="AM151" s="168">
        <v>81.0</v>
      </c>
      <c r="AN151" s="168">
        <f t="shared" si="127"/>
        <v>6</v>
      </c>
      <c r="AO151" s="168"/>
      <c r="AP151" s="168"/>
      <c r="AQ151" s="168"/>
      <c r="AR151" s="168">
        <v>55.0</v>
      </c>
      <c r="AS151" s="168">
        <v>73.0</v>
      </c>
      <c r="AT151" s="168">
        <f t="shared" si="128"/>
        <v>18</v>
      </c>
      <c r="AU151" s="168"/>
      <c r="AV151" s="168"/>
      <c r="AW151" s="168"/>
      <c r="AX151" s="168">
        <v>80.0</v>
      </c>
      <c r="AY151" s="168">
        <v>86.0</v>
      </c>
      <c r="AZ151" s="168">
        <f t="shared" si="129"/>
        <v>6</v>
      </c>
      <c r="BA151" s="168"/>
      <c r="BB151" s="168"/>
      <c r="BC151" s="168"/>
      <c r="BD151" s="168"/>
      <c r="BE151" s="168"/>
      <c r="BF151" s="168"/>
      <c r="BG151" s="168"/>
      <c r="BH151" s="168"/>
      <c r="BI151" s="168">
        <v>76.0</v>
      </c>
      <c r="BJ151" s="168">
        <v>82.0</v>
      </c>
      <c r="BK151" s="168">
        <f t="shared" si="130"/>
        <v>6</v>
      </c>
      <c r="BL151" s="168"/>
      <c r="BM151" s="168"/>
      <c r="BN151" s="168"/>
      <c r="BO151" s="168">
        <v>83.0</v>
      </c>
      <c r="BP151" s="168">
        <v>93.0</v>
      </c>
      <c r="BQ151" s="168">
        <f t="shared" si="131"/>
        <v>10</v>
      </c>
      <c r="BR151" s="180">
        <v>0.97</v>
      </c>
      <c r="BS151" s="176">
        <v>4.21</v>
      </c>
      <c r="BT151" s="176">
        <v>0.46</v>
      </c>
      <c r="BU151" s="176" t="s">
        <v>3528</v>
      </c>
      <c r="BV151" s="176" t="s">
        <v>3528</v>
      </c>
      <c r="BW151" s="195">
        <v>116.0</v>
      </c>
      <c r="BX151" s="192">
        <v>1.5</v>
      </c>
      <c r="BY151" s="192">
        <v>1.5</v>
      </c>
      <c r="BZ151" s="193">
        <v>0.03</v>
      </c>
      <c r="CA151" s="192">
        <v>15.6</v>
      </c>
      <c r="CB151" s="192">
        <v>7.4</v>
      </c>
      <c r="CC151" s="165"/>
      <c r="CD151" s="165"/>
      <c r="CE151" s="165"/>
      <c r="CF151" s="165"/>
    </row>
    <row r="152" ht="12.75" customHeight="1">
      <c r="A152" s="154">
        <v>2022.0</v>
      </c>
      <c r="B152" s="166" t="s">
        <v>3430</v>
      </c>
      <c r="C152" s="166" t="s">
        <v>3431</v>
      </c>
      <c r="D152" s="166"/>
      <c r="E152" s="166" t="s">
        <v>3432</v>
      </c>
      <c r="F152" s="166" t="s">
        <v>3432</v>
      </c>
      <c r="G152" s="166" t="s">
        <v>3433</v>
      </c>
      <c r="H152" s="157" t="s">
        <v>3853</v>
      </c>
      <c r="I152" s="169" t="s">
        <v>3454</v>
      </c>
      <c r="J152" s="157"/>
      <c r="K152" s="157"/>
      <c r="L152" s="154" t="s">
        <v>3395</v>
      </c>
      <c r="M152" s="157" t="s">
        <v>3714</v>
      </c>
      <c r="N152" s="157" t="s">
        <v>255</v>
      </c>
      <c r="O152" s="189">
        <v>175.0</v>
      </c>
      <c r="P152" s="189" t="s">
        <v>3822</v>
      </c>
      <c r="Q152" s="169"/>
      <c r="R152" s="169" t="s">
        <v>3528</v>
      </c>
      <c r="S152" s="194"/>
      <c r="T152" s="171" t="s">
        <v>3854</v>
      </c>
      <c r="U152" s="194" t="s">
        <v>174</v>
      </c>
      <c r="V152" s="166" t="s">
        <v>3566</v>
      </c>
      <c r="W152" s="168">
        <v>84.0</v>
      </c>
      <c r="X152" s="168">
        <v>38.0</v>
      </c>
      <c r="Y152" s="168">
        <f>W152-X152</f>
        <v>46</v>
      </c>
      <c r="Z152" s="168"/>
      <c r="AA152" s="168"/>
      <c r="AB152" s="168"/>
      <c r="AC152" s="168">
        <v>86.0</v>
      </c>
      <c r="AD152" s="168">
        <v>63.0</v>
      </c>
      <c r="AE152" s="168">
        <f>AC152-AD152</f>
        <v>23</v>
      </c>
      <c r="AF152" s="168"/>
      <c r="AG152" s="168"/>
      <c r="AH152" s="168"/>
      <c r="AI152" s="168">
        <v>86.0</v>
      </c>
      <c r="AJ152" s="168">
        <v>81.0</v>
      </c>
      <c r="AK152" s="168">
        <f>AI152-AJ152</f>
        <v>5</v>
      </c>
      <c r="AL152" s="168"/>
      <c r="AM152" s="168"/>
      <c r="AN152" s="168"/>
      <c r="AO152" s="168">
        <v>76.0</v>
      </c>
      <c r="AP152" s="168">
        <v>32.0</v>
      </c>
      <c r="AQ152" s="168">
        <f>AO152-AP152</f>
        <v>44</v>
      </c>
      <c r="AR152" s="168"/>
      <c r="AS152" s="168"/>
      <c r="AT152" s="168"/>
      <c r="AU152" s="168">
        <v>94.0</v>
      </c>
      <c r="AV152" s="168">
        <v>82.0</v>
      </c>
      <c r="AW152" s="168">
        <f>AU152-AV152</f>
        <v>12</v>
      </c>
      <c r="AX152" s="168"/>
      <c r="AY152" s="168"/>
      <c r="AZ152" s="168"/>
      <c r="BA152" s="168"/>
      <c r="BB152" s="168"/>
      <c r="BC152" s="168"/>
      <c r="BD152" s="168"/>
      <c r="BE152" s="168"/>
      <c r="BF152" s="168">
        <v>95.0</v>
      </c>
      <c r="BG152" s="168">
        <v>83.0</v>
      </c>
      <c r="BH152" s="168">
        <f>BF152-BG152</f>
        <v>12</v>
      </c>
      <c r="BI152" s="168"/>
      <c r="BJ152" s="168"/>
      <c r="BK152" s="168"/>
      <c r="BL152" s="168">
        <v>97.0</v>
      </c>
      <c r="BM152" s="168">
        <v>95.0</v>
      </c>
      <c r="BN152" s="168">
        <f>BL152-BM152</f>
        <v>2</v>
      </c>
      <c r="BO152" s="168"/>
      <c r="BP152" s="168"/>
      <c r="BQ152" s="168"/>
      <c r="BR152" s="180">
        <v>0.97</v>
      </c>
      <c r="BS152" s="176">
        <v>2.82</v>
      </c>
      <c r="BT152" s="176">
        <v>0.44</v>
      </c>
      <c r="BU152" s="176" t="s">
        <v>3528</v>
      </c>
      <c r="BV152" s="176" t="s">
        <v>3528</v>
      </c>
      <c r="BW152" s="195">
        <v>205.0</v>
      </c>
      <c r="BX152" s="192">
        <v>1.1</v>
      </c>
      <c r="BY152" s="192">
        <v>1.4</v>
      </c>
      <c r="BZ152" s="193">
        <v>0.21</v>
      </c>
      <c r="CA152" s="192">
        <v>25.2</v>
      </c>
      <c r="CB152" s="192">
        <v>8.1</v>
      </c>
      <c r="CC152" s="165"/>
      <c r="CD152" s="165"/>
      <c r="CE152" s="165"/>
      <c r="CF152" s="152" t="s">
        <v>1</v>
      </c>
    </row>
    <row r="153" ht="12.75" customHeight="1">
      <c r="A153" s="154">
        <v>2022.0</v>
      </c>
      <c r="B153" s="155" t="s">
        <v>3621</v>
      </c>
      <c r="C153" s="155" t="s">
        <v>3855</v>
      </c>
      <c r="D153" s="155"/>
      <c r="E153" s="155" t="s">
        <v>3856</v>
      </c>
      <c r="F153" s="155" t="s">
        <v>3856</v>
      </c>
      <c r="G153" s="155" t="s">
        <v>3857</v>
      </c>
      <c r="H153" s="157" t="s">
        <v>3858</v>
      </c>
      <c r="I153" s="169" t="s">
        <v>3402</v>
      </c>
      <c r="J153" s="157"/>
      <c r="K153" s="157"/>
      <c r="L153" s="154" t="s">
        <v>3395</v>
      </c>
      <c r="M153" s="157" t="s">
        <v>3396</v>
      </c>
      <c r="N153" s="157" t="s">
        <v>255</v>
      </c>
      <c r="O153" s="189">
        <v>26.0</v>
      </c>
      <c r="P153" s="189" t="s">
        <v>3747</v>
      </c>
      <c r="Q153" s="169"/>
      <c r="R153" s="178" t="s">
        <v>3859</v>
      </c>
      <c r="S153" s="189" t="s">
        <v>174</v>
      </c>
      <c r="T153" s="171" t="s">
        <v>3860</v>
      </c>
      <c r="U153" s="189" t="s">
        <v>174</v>
      </c>
      <c r="V153" s="166" t="s">
        <v>3699</v>
      </c>
      <c r="W153" s="168"/>
      <c r="X153" s="168"/>
      <c r="Y153" s="168"/>
      <c r="Z153" s="168">
        <v>85.0</v>
      </c>
      <c r="AA153" s="168">
        <v>93.0</v>
      </c>
      <c r="AB153" s="168">
        <f t="shared" ref="AB153:AB161" si="132">AA153-Z153</f>
        <v>8</v>
      </c>
      <c r="AC153" s="168"/>
      <c r="AD153" s="168"/>
      <c r="AE153" s="168"/>
      <c r="AF153" s="168">
        <v>94.0</v>
      </c>
      <c r="AG153" s="168">
        <v>96.0</v>
      </c>
      <c r="AH153" s="168">
        <f t="shared" ref="AH153:AH161" si="133">AG153-AF153</f>
        <v>2</v>
      </c>
      <c r="AI153" s="168"/>
      <c r="AJ153" s="168"/>
      <c r="AK153" s="168"/>
      <c r="AL153" s="168">
        <v>93.0</v>
      </c>
      <c r="AM153" s="168">
        <v>94.0</v>
      </c>
      <c r="AN153" s="168">
        <f t="shared" ref="AN153:AN161" si="134">AM153-AL153</f>
        <v>1</v>
      </c>
      <c r="AO153" s="168"/>
      <c r="AP153" s="168"/>
      <c r="AQ153" s="168"/>
      <c r="AR153" s="168">
        <v>78.0</v>
      </c>
      <c r="AS153" s="168">
        <v>86.0</v>
      </c>
      <c r="AT153" s="168">
        <f t="shared" ref="AT153:AT161" si="135">AS153-AR153</f>
        <v>8</v>
      </c>
      <c r="AU153" s="168"/>
      <c r="AV153" s="168"/>
      <c r="AW153" s="168"/>
      <c r="AX153" s="168">
        <v>96.0</v>
      </c>
      <c r="AY153" s="168">
        <v>98.0</v>
      </c>
      <c r="AZ153" s="168">
        <f t="shared" ref="AZ153:AZ161" si="136">AY153-AX153</f>
        <v>2</v>
      </c>
      <c r="BA153" s="168"/>
      <c r="BB153" s="168"/>
      <c r="BC153" s="168"/>
      <c r="BD153" s="168"/>
      <c r="BE153" s="168"/>
      <c r="BF153" s="168"/>
      <c r="BG153" s="168"/>
      <c r="BH153" s="168"/>
      <c r="BI153" s="168">
        <v>96.0</v>
      </c>
      <c r="BJ153" s="168">
        <v>98.0</v>
      </c>
      <c r="BK153" s="168">
        <f t="shared" ref="BK153:BK155" si="137">BJ153-BI153</f>
        <v>2</v>
      </c>
      <c r="BL153" s="168"/>
      <c r="BM153" s="168"/>
      <c r="BN153" s="168"/>
      <c r="BO153" s="168">
        <v>97.0</v>
      </c>
      <c r="BP153" s="168">
        <v>100.0</v>
      </c>
      <c r="BQ153" s="168">
        <f t="shared" ref="BQ153:BQ159" si="138">BP153-BO153</f>
        <v>3</v>
      </c>
      <c r="BR153" s="180">
        <v>0.97</v>
      </c>
      <c r="BS153" s="176">
        <v>4.37</v>
      </c>
      <c r="BT153" s="176">
        <v>0.46</v>
      </c>
      <c r="BU153" s="176" t="s">
        <v>3528</v>
      </c>
      <c r="BV153" s="176" t="s">
        <v>3528</v>
      </c>
      <c r="BW153" s="195">
        <v>173.0</v>
      </c>
      <c r="BX153" s="192">
        <v>5.9</v>
      </c>
      <c r="BY153" s="192">
        <v>6.5</v>
      </c>
      <c r="BZ153" s="193">
        <v>0.09</v>
      </c>
      <c r="CA153" s="192">
        <v>32.2</v>
      </c>
      <c r="CB153" s="192">
        <v>5.4</v>
      </c>
      <c r="CC153" s="165"/>
      <c r="CD153" s="165"/>
      <c r="CE153" s="165"/>
      <c r="CF153" s="165"/>
    </row>
    <row r="154" ht="12.75" customHeight="1">
      <c r="A154" s="154">
        <v>2022.0</v>
      </c>
      <c r="B154" s="155" t="s">
        <v>3621</v>
      </c>
      <c r="C154" s="155" t="s">
        <v>3855</v>
      </c>
      <c r="D154" s="155"/>
      <c r="E154" s="155" t="s">
        <v>3856</v>
      </c>
      <c r="F154" s="155" t="s">
        <v>3856</v>
      </c>
      <c r="G154" s="155" t="s">
        <v>3857</v>
      </c>
      <c r="H154" s="157" t="s">
        <v>3858</v>
      </c>
      <c r="I154" s="169" t="s">
        <v>3480</v>
      </c>
      <c r="J154" s="157"/>
      <c r="K154" s="157"/>
      <c r="L154" s="154" t="s">
        <v>3395</v>
      </c>
      <c r="M154" s="157" t="s">
        <v>3396</v>
      </c>
      <c r="N154" s="157" t="s">
        <v>255</v>
      </c>
      <c r="O154" s="189">
        <v>44.0</v>
      </c>
      <c r="P154" s="189" t="s">
        <v>3737</v>
      </c>
      <c r="Q154" s="169"/>
      <c r="R154" s="178" t="s">
        <v>3861</v>
      </c>
      <c r="S154" s="189" t="s">
        <v>174</v>
      </c>
      <c r="T154" s="171" t="s">
        <v>3862</v>
      </c>
      <c r="U154" s="189" t="s">
        <v>174</v>
      </c>
      <c r="V154" s="166" t="s">
        <v>3699</v>
      </c>
      <c r="W154" s="168"/>
      <c r="X154" s="168"/>
      <c r="Y154" s="168"/>
      <c r="Z154" s="168">
        <v>83.0</v>
      </c>
      <c r="AA154" s="168">
        <v>94.0</v>
      </c>
      <c r="AB154" s="168">
        <f t="shared" si="132"/>
        <v>11</v>
      </c>
      <c r="AC154" s="168"/>
      <c r="AD154" s="168"/>
      <c r="AE154" s="168"/>
      <c r="AF154" s="168">
        <v>92.0</v>
      </c>
      <c r="AG154" s="168">
        <v>97.0</v>
      </c>
      <c r="AH154" s="168">
        <f t="shared" si="133"/>
        <v>5</v>
      </c>
      <c r="AI154" s="168"/>
      <c r="AJ154" s="168"/>
      <c r="AK154" s="168"/>
      <c r="AL154" s="168">
        <v>92.0</v>
      </c>
      <c r="AM154" s="168">
        <v>98.0</v>
      </c>
      <c r="AN154" s="168">
        <f t="shared" si="134"/>
        <v>6</v>
      </c>
      <c r="AO154" s="168"/>
      <c r="AP154" s="168"/>
      <c r="AQ154" s="168"/>
      <c r="AR154" s="168">
        <v>83.0</v>
      </c>
      <c r="AS154" s="168">
        <v>94.0</v>
      </c>
      <c r="AT154" s="168">
        <f t="shared" si="135"/>
        <v>11</v>
      </c>
      <c r="AU154" s="168"/>
      <c r="AV154" s="168"/>
      <c r="AW154" s="168"/>
      <c r="AX154" s="168">
        <v>94.0</v>
      </c>
      <c r="AY154" s="168">
        <v>98.0</v>
      </c>
      <c r="AZ154" s="168">
        <f t="shared" si="136"/>
        <v>4</v>
      </c>
      <c r="BA154" s="168"/>
      <c r="BB154" s="168"/>
      <c r="BC154" s="168"/>
      <c r="BD154" s="168"/>
      <c r="BE154" s="168"/>
      <c r="BF154" s="168"/>
      <c r="BG154" s="168"/>
      <c r="BH154" s="168"/>
      <c r="BI154" s="168">
        <v>96.0</v>
      </c>
      <c r="BJ154" s="168">
        <v>96.0</v>
      </c>
      <c r="BK154" s="168">
        <f t="shared" si="137"/>
        <v>0</v>
      </c>
      <c r="BL154" s="168"/>
      <c r="BM154" s="168"/>
      <c r="BN154" s="168"/>
      <c r="BO154" s="168">
        <v>97.0</v>
      </c>
      <c r="BP154" s="168">
        <v>99.0</v>
      </c>
      <c r="BQ154" s="168">
        <f t="shared" si="138"/>
        <v>2</v>
      </c>
      <c r="BR154" s="180">
        <v>0.95</v>
      </c>
      <c r="BS154" s="176">
        <v>3.84</v>
      </c>
      <c r="BT154" s="176">
        <v>0.53</v>
      </c>
      <c r="BU154" s="176" t="s">
        <v>3528</v>
      </c>
      <c r="BV154" s="176" t="s">
        <v>3528</v>
      </c>
      <c r="BW154" s="195">
        <v>277.0</v>
      </c>
      <c r="BX154" s="192">
        <v>3.6</v>
      </c>
      <c r="BY154" s="192">
        <v>6.9</v>
      </c>
      <c r="BZ154" s="193">
        <v>0.91</v>
      </c>
      <c r="CA154" s="192">
        <v>42.9</v>
      </c>
      <c r="CB154" s="192">
        <v>6.4</v>
      </c>
      <c r="CC154" s="165"/>
      <c r="CD154" s="165"/>
      <c r="CE154" s="165"/>
      <c r="CF154" s="165"/>
    </row>
    <row r="155" ht="12.75" customHeight="1">
      <c r="A155" s="154">
        <v>2022.0</v>
      </c>
      <c r="B155" s="155" t="s">
        <v>3430</v>
      </c>
      <c r="C155" s="155" t="s">
        <v>3863</v>
      </c>
      <c r="D155" s="155"/>
      <c r="E155" s="155" t="s">
        <v>3864</v>
      </c>
      <c r="F155" s="155" t="s">
        <v>3864</v>
      </c>
      <c r="G155" s="155" t="s">
        <v>3865</v>
      </c>
      <c r="H155" s="157" t="s">
        <v>3866</v>
      </c>
      <c r="I155" s="169" t="s">
        <v>3464</v>
      </c>
      <c r="J155" s="157"/>
      <c r="K155" s="157"/>
      <c r="L155" s="154" t="s">
        <v>3395</v>
      </c>
      <c r="M155" s="157" t="s">
        <v>3396</v>
      </c>
      <c r="N155" s="157" t="s">
        <v>255</v>
      </c>
      <c r="O155" s="189">
        <v>90.0</v>
      </c>
      <c r="P155" s="189" t="s">
        <v>3708</v>
      </c>
      <c r="Q155" s="169"/>
      <c r="R155" s="178" t="s">
        <v>3867</v>
      </c>
      <c r="S155" s="189" t="s">
        <v>174</v>
      </c>
      <c r="T155" s="171" t="s">
        <v>3868</v>
      </c>
      <c r="U155" s="189" t="s">
        <v>174</v>
      </c>
      <c r="V155" s="166" t="s">
        <v>3699</v>
      </c>
      <c r="W155" s="168"/>
      <c r="X155" s="168"/>
      <c r="Y155" s="168"/>
      <c r="Z155" s="168">
        <v>68.0</v>
      </c>
      <c r="AA155" s="168">
        <v>85.0</v>
      </c>
      <c r="AB155" s="168">
        <f t="shared" si="132"/>
        <v>17</v>
      </c>
      <c r="AC155" s="168"/>
      <c r="AD155" s="168"/>
      <c r="AE155" s="168"/>
      <c r="AF155" s="168">
        <v>78.0</v>
      </c>
      <c r="AG155" s="168">
        <v>93.0</v>
      </c>
      <c r="AH155" s="168">
        <f t="shared" si="133"/>
        <v>15</v>
      </c>
      <c r="AI155" s="168"/>
      <c r="AJ155" s="168"/>
      <c r="AK155" s="168"/>
      <c r="AL155" s="168">
        <v>88.0</v>
      </c>
      <c r="AM155" s="168">
        <v>95.0</v>
      </c>
      <c r="AN155" s="168">
        <f t="shared" si="134"/>
        <v>7</v>
      </c>
      <c r="AO155" s="168"/>
      <c r="AP155" s="168"/>
      <c r="AQ155" s="168"/>
      <c r="AR155" s="168">
        <v>52.0</v>
      </c>
      <c r="AS155" s="168">
        <v>76.0</v>
      </c>
      <c r="AT155" s="168">
        <f t="shared" si="135"/>
        <v>24</v>
      </c>
      <c r="AU155" s="168"/>
      <c r="AV155" s="168"/>
      <c r="AW155" s="168"/>
      <c r="AX155" s="168">
        <v>92.0</v>
      </c>
      <c r="AY155" s="168">
        <v>96.0</v>
      </c>
      <c r="AZ155" s="168">
        <f t="shared" si="136"/>
        <v>4</v>
      </c>
      <c r="BA155" s="168"/>
      <c r="BB155" s="168"/>
      <c r="BC155" s="168"/>
      <c r="BD155" s="168"/>
      <c r="BE155" s="168"/>
      <c r="BF155" s="168"/>
      <c r="BG155" s="168"/>
      <c r="BH155" s="168"/>
      <c r="BI155" s="168">
        <v>86.0</v>
      </c>
      <c r="BJ155" s="168">
        <v>92.0</v>
      </c>
      <c r="BK155" s="168">
        <f t="shared" si="137"/>
        <v>6</v>
      </c>
      <c r="BL155" s="168"/>
      <c r="BM155" s="168"/>
      <c r="BN155" s="168"/>
      <c r="BO155" s="168">
        <v>94.0</v>
      </c>
      <c r="BP155" s="168">
        <v>100.0</v>
      </c>
      <c r="BQ155" s="168">
        <f t="shared" si="138"/>
        <v>6</v>
      </c>
      <c r="BR155" s="180">
        <v>0.96</v>
      </c>
      <c r="BS155" s="176">
        <v>3.69</v>
      </c>
      <c r="BT155" s="176">
        <v>0.52</v>
      </c>
      <c r="BU155" s="176" t="s">
        <v>3528</v>
      </c>
      <c r="BV155" s="176" t="s">
        <v>3528</v>
      </c>
      <c r="BW155" s="195">
        <v>348.0</v>
      </c>
      <c r="BX155" s="192">
        <v>2.7</v>
      </c>
      <c r="BY155" s="192">
        <v>2.8</v>
      </c>
      <c r="BZ155" s="193">
        <v>0.0</v>
      </c>
      <c r="CA155" s="192">
        <v>48.7</v>
      </c>
      <c r="CB155" s="192">
        <v>7.2</v>
      </c>
      <c r="CC155" s="165"/>
      <c r="CD155" s="165"/>
      <c r="CE155" s="165"/>
      <c r="CF155" s="165"/>
    </row>
    <row r="156" ht="12.75" customHeight="1">
      <c r="A156" s="154">
        <v>2022.0</v>
      </c>
      <c r="B156" s="155" t="s">
        <v>3475</v>
      </c>
      <c r="C156" s="155" t="s">
        <v>3476</v>
      </c>
      <c r="D156" s="155"/>
      <c r="E156" s="155" t="s">
        <v>3869</v>
      </c>
      <c r="F156" s="155" t="s">
        <v>3869</v>
      </c>
      <c r="G156" s="155" t="s">
        <v>3870</v>
      </c>
      <c r="H156" s="157" t="s">
        <v>3871</v>
      </c>
      <c r="I156" s="169" t="s">
        <v>3440</v>
      </c>
      <c r="J156" s="157"/>
      <c r="K156" s="157" t="s">
        <v>425</v>
      </c>
      <c r="L156" s="154" t="s">
        <v>3395</v>
      </c>
      <c r="M156" s="157" t="s">
        <v>3396</v>
      </c>
      <c r="N156" s="188" t="s">
        <v>3572</v>
      </c>
      <c r="O156" s="189">
        <v>42.0</v>
      </c>
      <c r="P156" s="189" t="s">
        <v>3722</v>
      </c>
      <c r="Q156" s="169"/>
      <c r="R156" s="178" t="s">
        <v>3872</v>
      </c>
      <c r="S156" s="189" t="s">
        <v>174</v>
      </c>
      <c r="T156" s="171" t="s">
        <v>3873</v>
      </c>
      <c r="U156" s="189" t="s">
        <v>174</v>
      </c>
      <c r="V156" s="166" t="s">
        <v>3699</v>
      </c>
      <c r="W156" s="168"/>
      <c r="X156" s="168"/>
      <c r="Y156" s="168"/>
      <c r="Z156" s="168">
        <v>9.0</v>
      </c>
      <c r="AA156" s="168">
        <v>15.0</v>
      </c>
      <c r="AB156" s="168">
        <f t="shared" si="132"/>
        <v>6</v>
      </c>
      <c r="AC156" s="168"/>
      <c r="AD156" s="168"/>
      <c r="AE156" s="168"/>
      <c r="AF156" s="168">
        <v>12.0</v>
      </c>
      <c r="AG156" s="168">
        <v>22.0</v>
      </c>
      <c r="AH156" s="168">
        <f t="shared" si="133"/>
        <v>10</v>
      </c>
      <c r="AI156" s="168"/>
      <c r="AJ156" s="168"/>
      <c r="AK156" s="168"/>
      <c r="AL156" s="168">
        <v>61.0</v>
      </c>
      <c r="AM156" s="168">
        <v>74.0</v>
      </c>
      <c r="AN156" s="168">
        <f t="shared" si="134"/>
        <v>13</v>
      </c>
      <c r="AO156" s="168"/>
      <c r="AP156" s="168"/>
      <c r="AQ156" s="168"/>
      <c r="AR156" s="168">
        <v>65.0</v>
      </c>
      <c r="AS156" s="168">
        <v>74.0</v>
      </c>
      <c r="AT156" s="168">
        <f t="shared" si="135"/>
        <v>9</v>
      </c>
      <c r="AU156" s="168"/>
      <c r="AV156" s="168"/>
      <c r="AW156" s="168"/>
      <c r="AX156" s="168">
        <v>70.0</v>
      </c>
      <c r="AY156" s="168">
        <v>68.0</v>
      </c>
      <c r="AZ156" s="168">
        <f t="shared" si="136"/>
        <v>-2</v>
      </c>
      <c r="BA156" s="168"/>
      <c r="BB156" s="168"/>
      <c r="BC156" s="168"/>
      <c r="BD156" s="168"/>
      <c r="BE156" s="168"/>
      <c r="BF156" s="168"/>
      <c r="BG156" s="168"/>
      <c r="BH156" s="168"/>
      <c r="BI156" s="168"/>
      <c r="BJ156" s="168"/>
      <c r="BK156" s="168"/>
      <c r="BL156" s="168"/>
      <c r="BM156" s="168"/>
      <c r="BN156" s="168"/>
      <c r="BO156" s="168">
        <v>76.0</v>
      </c>
      <c r="BP156" s="168">
        <v>88.0</v>
      </c>
      <c r="BQ156" s="168">
        <f t="shared" si="138"/>
        <v>12</v>
      </c>
      <c r="BR156" s="180">
        <v>0.94</v>
      </c>
      <c r="BS156" s="176">
        <v>2.63</v>
      </c>
      <c r="BT156" s="176">
        <v>0.57</v>
      </c>
      <c r="BU156" s="176" t="s">
        <v>3528</v>
      </c>
      <c r="BV156" s="176" t="s">
        <v>3528</v>
      </c>
      <c r="BW156" s="195">
        <v>66.0</v>
      </c>
      <c r="BX156" s="192">
        <v>1.1</v>
      </c>
      <c r="BY156" s="192">
        <v>1.6</v>
      </c>
      <c r="BZ156" s="193">
        <v>0.46</v>
      </c>
      <c r="CA156" s="192">
        <v>11.6</v>
      </c>
      <c r="CB156" s="192">
        <v>5.7</v>
      </c>
      <c r="CC156" s="165"/>
      <c r="CD156" s="165"/>
      <c r="CE156" s="165"/>
      <c r="CF156" s="165"/>
    </row>
    <row r="157" ht="12.75" customHeight="1">
      <c r="A157" s="154">
        <v>2022.0</v>
      </c>
      <c r="B157" s="155" t="s">
        <v>3475</v>
      </c>
      <c r="C157" s="155" t="s">
        <v>3476</v>
      </c>
      <c r="D157" s="155"/>
      <c r="E157" s="155" t="s">
        <v>3869</v>
      </c>
      <c r="F157" s="155" t="s">
        <v>3869</v>
      </c>
      <c r="G157" s="155" t="s">
        <v>3870</v>
      </c>
      <c r="H157" s="157" t="s">
        <v>3871</v>
      </c>
      <c r="I157" s="156" t="s">
        <v>3394</v>
      </c>
      <c r="J157" s="157"/>
      <c r="K157" s="157" t="s">
        <v>425</v>
      </c>
      <c r="L157" s="154" t="s">
        <v>3395</v>
      </c>
      <c r="M157" s="157" t="s">
        <v>3396</v>
      </c>
      <c r="N157" s="188" t="s">
        <v>3572</v>
      </c>
      <c r="O157" s="189">
        <v>24.0</v>
      </c>
      <c r="P157" s="189" t="s">
        <v>3727</v>
      </c>
      <c r="Q157" s="169"/>
      <c r="R157" s="178" t="s">
        <v>3874</v>
      </c>
      <c r="S157" s="189" t="s">
        <v>174</v>
      </c>
      <c r="T157" s="171" t="s">
        <v>3875</v>
      </c>
      <c r="U157" s="189" t="s">
        <v>174</v>
      </c>
      <c r="V157" s="166" t="s">
        <v>3699</v>
      </c>
      <c r="W157" s="168"/>
      <c r="X157" s="168"/>
      <c r="Y157" s="168"/>
      <c r="Z157" s="168">
        <v>8.0</v>
      </c>
      <c r="AA157" s="168">
        <v>18.0</v>
      </c>
      <c r="AB157" s="168">
        <f t="shared" si="132"/>
        <v>10</v>
      </c>
      <c r="AC157" s="168"/>
      <c r="AD157" s="168"/>
      <c r="AE157" s="168"/>
      <c r="AF157" s="168">
        <v>13.0</v>
      </c>
      <c r="AG157" s="168">
        <v>23.0</v>
      </c>
      <c r="AH157" s="168">
        <f t="shared" si="133"/>
        <v>10</v>
      </c>
      <c r="AI157" s="168"/>
      <c r="AJ157" s="168"/>
      <c r="AK157" s="168"/>
      <c r="AL157" s="168">
        <v>66.0</v>
      </c>
      <c r="AM157" s="168">
        <v>80.0</v>
      </c>
      <c r="AN157" s="168">
        <f t="shared" si="134"/>
        <v>14</v>
      </c>
      <c r="AO157" s="168"/>
      <c r="AP157" s="168"/>
      <c r="AQ157" s="168"/>
      <c r="AR157" s="168">
        <v>66.0</v>
      </c>
      <c r="AS157" s="168">
        <v>81.0</v>
      </c>
      <c r="AT157" s="168">
        <f t="shared" si="135"/>
        <v>15</v>
      </c>
      <c r="AU157" s="168"/>
      <c r="AV157" s="168"/>
      <c r="AW157" s="168"/>
      <c r="AX157" s="168">
        <v>66.0</v>
      </c>
      <c r="AY157" s="168">
        <v>63.0</v>
      </c>
      <c r="AZ157" s="168">
        <f t="shared" si="136"/>
        <v>-3</v>
      </c>
      <c r="BA157" s="168"/>
      <c r="BB157" s="168"/>
      <c r="BC157" s="168"/>
      <c r="BD157" s="168"/>
      <c r="BE157" s="168"/>
      <c r="BF157" s="168"/>
      <c r="BG157" s="168"/>
      <c r="BH157" s="168"/>
      <c r="BI157" s="168"/>
      <c r="BJ157" s="168"/>
      <c r="BK157" s="168"/>
      <c r="BL157" s="168"/>
      <c r="BM157" s="168"/>
      <c r="BN157" s="168"/>
      <c r="BO157" s="168">
        <v>79.0</v>
      </c>
      <c r="BP157" s="168">
        <v>92.0</v>
      </c>
      <c r="BQ157" s="168">
        <f t="shared" si="138"/>
        <v>13</v>
      </c>
      <c r="BR157" s="180">
        <v>0.95</v>
      </c>
      <c r="BS157" s="176">
        <v>4.04</v>
      </c>
      <c r="BT157" s="176">
        <v>0.5</v>
      </c>
      <c r="BU157" s="176" t="s">
        <v>3528</v>
      </c>
      <c r="BV157" s="176" t="s">
        <v>3528</v>
      </c>
      <c r="BW157" s="195">
        <v>90.0</v>
      </c>
      <c r="BX157" s="192">
        <v>3.6</v>
      </c>
      <c r="BY157" s="192">
        <v>3.8</v>
      </c>
      <c r="BZ157" s="193">
        <v>0.04</v>
      </c>
      <c r="CA157" s="192">
        <v>22.9</v>
      </c>
      <c r="CB157" s="192">
        <v>3.9</v>
      </c>
      <c r="CC157" s="165"/>
      <c r="CD157" s="165"/>
      <c r="CE157" s="165"/>
      <c r="CF157" s="165" t="s">
        <v>1</v>
      </c>
    </row>
    <row r="158" ht="12.75" customHeight="1">
      <c r="A158" s="154">
        <v>2022.0</v>
      </c>
      <c r="B158" s="155" t="s">
        <v>3475</v>
      </c>
      <c r="C158" s="155" t="s">
        <v>3476</v>
      </c>
      <c r="D158" s="155"/>
      <c r="E158" s="155" t="s">
        <v>3869</v>
      </c>
      <c r="F158" s="155" t="s">
        <v>3869</v>
      </c>
      <c r="G158" s="155" t="s">
        <v>3870</v>
      </c>
      <c r="H158" s="157" t="s">
        <v>3871</v>
      </c>
      <c r="I158" s="169" t="s">
        <v>3402</v>
      </c>
      <c r="J158" s="157"/>
      <c r="K158" s="157" t="s">
        <v>425</v>
      </c>
      <c r="L158" s="154" t="s">
        <v>3395</v>
      </c>
      <c r="M158" s="157" t="s">
        <v>3396</v>
      </c>
      <c r="N158" s="188" t="s">
        <v>3572</v>
      </c>
      <c r="O158" s="189">
        <v>20.0</v>
      </c>
      <c r="P158" s="189" t="s">
        <v>3747</v>
      </c>
      <c r="Q158" s="169"/>
      <c r="R158" s="178" t="s">
        <v>3876</v>
      </c>
      <c r="S158" s="189" t="s">
        <v>174</v>
      </c>
      <c r="T158" s="171" t="s">
        <v>3877</v>
      </c>
      <c r="U158" s="189" t="s">
        <v>174</v>
      </c>
      <c r="V158" s="166" t="s">
        <v>3699</v>
      </c>
      <c r="W158" s="168"/>
      <c r="X158" s="168"/>
      <c r="Y158" s="168"/>
      <c r="Z158" s="168">
        <v>13.0</v>
      </c>
      <c r="AA158" s="168">
        <v>16.0</v>
      </c>
      <c r="AB158" s="168">
        <f t="shared" si="132"/>
        <v>3</v>
      </c>
      <c r="AC158" s="168"/>
      <c r="AD158" s="168"/>
      <c r="AE158" s="168"/>
      <c r="AF158" s="168">
        <v>16.0</v>
      </c>
      <c r="AG158" s="168">
        <v>19.0</v>
      </c>
      <c r="AH158" s="168">
        <f t="shared" si="133"/>
        <v>3</v>
      </c>
      <c r="AI158" s="168"/>
      <c r="AJ158" s="168"/>
      <c r="AK158" s="168"/>
      <c r="AL158" s="168">
        <v>68.0</v>
      </c>
      <c r="AM158" s="168">
        <v>75.0</v>
      </c>
      <c r="AN158" s="168">
        <f t="shared" si="134"/>
        <v>7</v>
      </c>
      <c r="AO158" s="168"/>
      <c r="AP158" s="168"/>
      <c r="AQ158" s="168"/>
      <c r="AR158" s="168">
        <v>73.0</v>
      </c>
      <c r="AS158" s="168">
        <v>80.0</v>
      </c>
      <c r="AT158" s="168">
        <f t="shared" si="135"/>
        <v>7</v>
      </c>
      <c r="AU158" s="168"/>
      <c r="AV158" s="168"/>
      <c r="AW158" s="168"/>
      <c r="AX158" s="168">
        <v>62.0</v>
      </c>
      <c r="AY158" s="168">
        <v>60.0</v>
      </c>
      <c r="AZ158" s="168">
        <f t="shared" si="136"/>
        <v>-2</v>
      </c>
      <c r="BA158" s="168"/>
      <c r="BB158" s="168"/>
      <c r="BC158" s="168"/>
      <c r="BD158" s="168"/>
      <c r="BE158" s="168"/>
      <c r="BF158" s="168"/>
      <c r="BG158" s="168"/>
      <c r="BH158" s="168"/>
      <c r="BI158" s="168"/>
      <c r="BJ158" s="168"/>
      <c r="BK158" s="168"/>
      <c r="BL158" s="168"/>
      <c r="BM158" s="168"/>
      <c r="BN158" s="168"/>
      <c r="BO158" s="168">
        <v>81.0</v>
      </c>
      <c r="BP158" s="168">
        <v>88.0</v>
      </c>
      <c r="BQ158" s="168">
        <f t="shared" si="138"/>
        <v>7</v>
      </c>
      <c r="BR158" s="180">
        <v>0.95</v>
      </c>
      <c r="BS158" s="176">
        <v>3.75</v>
      </c>
      <c r="BT158" s="176">
        <v>0.5</v>
      </c>
      <c r="BU158" s="176" t="s">
        <v>3528</v>
      </c>
      <c r="BV158" s="176" t="s">
        <v>3528</v>
      </c>
      <c r="BW158" s="195">
        <v>90.0</v>
      </c>
      <c r="BX158" s="192">
        <v>4.2</v>
      </c>
      <c r="BY158" s="192">
        <v>4.5</v>
      </c>
      <c r="BZ158" s="193">
        <v>0.08</v>
      </c>
      <c r="CA158" s="192">
        <v>23.2</v>
      </c>
      <c r="CB158" s="192">
        <v>3.9</v>
      </c>
      <c r="CC158" s="165"/>
      <c r="CD158" s="165"/>
      <c r="CE158" s="165"/>
      <c r="CF158" s="165"/>
    </row>
    <row r="159" ht="12.75" customHeight="1">
      <c r="A159" s="154">
        <v>2022.0</v>
      </c>
      <c r="B159" s="155" t="s">
        <v>3389</v>
      </c>
      <c r="C159" s="155" t="s">
        <v>3558</v>
      </c>
      <c r="D159" s="155"/>
      <c r="E159" s="155" t="s">
        <v>3559</v>
      </c>
      <c r="F159" s="155" t="s">
        <v>3560</v>
      </c>
      <c r="G159" s="155" t="s">
        <v>3657</v>
      </c>
      <c r="H159" s="157" t="s">
        <v>3562</v>
      </c>
      <c r="I159" s="169" t="s">
        <v>3440</v>
      </c>
      <c r="J159" s="157"/>
      <c r="K159" s="157"/>
      <c r="L159" s="154" t="s">
        <v>3395</v>
      </c>
      <c r="M159" s="157" t="s">
        <v>3396</v>
      </c>
      <c r="N159" s="157" t="s">
        <v>255</v>
      </c>
      <c r="O159" s="189">
        <v>56.0</v>
      </c>
      <c r="P159" s="189" t="s">
        <v>3722</v>
      </c>
      <c r="Q159" s="169"/>
      <c r="R159" s="178" t="s">
        <v>3878</v>
      </c>
      <c r="S159" s="189" t="s">
        <v>174</v>
      </c>
      <c r="T159" s="171" t="s">
        <v>3879</v>
      </c>
      <c r="U159" s="189" t="s">
        <v>174</v>
      </c>
      <c r="V159" s="166" t="s">
        <v>3566</v>
      </c>
      <c r="W159" s="168"/>
      <c r="X159" s="168"/>
      <c r="Y159" s="168"/>
      <c r="Z159" s="168">
        <v>64.0</v>
      </c>
      <c r="AA159" s="168">
        <v>86.0</v>
      </c>
      <c r="AB159" s="168">
        <f t="shared" si="132"/>
        <v>22</v>
      </c>
      <c r="AC159" s="168"/>
      <c r="AD159" s="168"/>
      <c r="AE159" s="168"/>
      <c r="AF159" s="168">
        <v>74.0</v>
      </c>
      <c r="AG159" s="168">
        <v>92.0</v>
      </c>
      <c r="AH159" s="168">
        <f t="shared" si="133"/>
        <v>18</v>
      </c>
      <c r="AI159" s="168"/>
      <c r="AJ159" s="168"/>
      <c r="AK159" s="168"/>
      <c r="AL159" s="168">
        <v>88.0</v>
      </c>
      <c r="AM159" s="168">
        <v>93.0</v>
      </c>
      <c r="AN159" s="168">
        <f t="shared" si="134"/>
        <v>5</v>
      </c>
      <c r="AO159" s="168"/>
      <c r="AP159" s="168"/>
      <c r="AQ159" s="168"/>
      <c r="AR159" s="168">
        <v>86.0</v>
      </c>
      <c r="AS159" s="168">
        <v>91.0</v>
      </c>
      <c r="AT159" s="168">
        <f t="shared" si="135"/>
        <v>5</v>
      </c>
      <c r="AU159" s="168"/>
      <c r="AV159" s="168"/>
      <c r="AW159" s="168"/>
      <c r="AX159" s="168">
        <v>91.0</v>
      </c>
      <c r="AY159" s="168">
        <v>94.0</v>
      </c>
      <c r="AZ159" s="168">
        <f t="shared" si="136"/>
        <v>3</v>
      </c>
      <c r="BA159" s="168"/>
      <c r="BB159" s="168"/>
      <c r="BC159" s="168"/>
      <c r="BD159" s="168"/>
      <c r="BE159" s="168"/>
      <c r="BF159" s="168"/>
      <c r="BG159" s="168"/>
      <c r="BH159" s="168"/>
      <c r="BI159" s="168">
        <v>91.0</v>
      </c>
      <c r="BJ159" s="168">
        <v>92.0</v>
      </c>
      <c r="BK159" s="168">
        <f t="shared" ref="BK159:BK161" si="139">BJ159-BI159</f>
        <v>1</v>
      </c>
      <c r="BL159" s="168"/>
      <c r="BM159" s="168"/>
      <c r="BN159" s="168"/>
      <c r="BO159" s="168">
        <v>91.0</v>
      </c>
      <c r="BP159" s="168">
        <v>97.0</v>
      </c>
      <c r="BQ159" s="168">
        <f t="shared" si="138"/>
        <v>6</v>
      </c>
      <c r="BR159" s="180">
        <v>0.97</v>
      </c>
      <c r="BS159" s="176">
        <v>3.99</v>
      </c>
      <c r="BT159" s="176">
        <v>0.44</v>
      </c>
      <c r="BU159" s="176" t="s">
        <v>3528</v>
      </c>
      <c r="BV159" s="176" t="s">
        <v>3528</v>
      </c>
      <c r="BW159" s="195">
        <v>45.0</v>
      </c>
      <c r="BX159" s="192">
        <v>0.6</v>
      </c>
      <c r="BY159" s="192">
        <v>0.8</v>
      </c>
      <c r="BZ159" s="193">
        <v>0.21</v>
      </c>
      <c r="CA159" s="192">
        <v>9.2</v>
      </c>
      <c r="CB159" s="192">
        <v>4.9</v>
      </c>
      <c r="CC159" s="165"/>
      <c r="CD159" s="165"/>
      <c r="CE159" s="165"/>
      <c r="CF159" s="165"/>
    </row>
    <row r="160" ht="12.75" customHeight="1">
      <c r="A160" s="154">
        <v>2022.0</v>
      </c>
      <c r="B160" s="155" t="s">
        <v>3389</v>
      </c>
      <c r="C160" s="155" t="s">
        <v>3573</v>
      </c>
      <c r="D160" s="155"/>
      <c r="E160" s="155" t="s">
        <v>3643</v>
      </c>
      <c r="F160" s="155" t="s">
        <v>3643</v>
      </c>
      <c r="G160" s="155" t="s">
        <v>3644</v>
      </c>
      <c r="H160" s="157" t="s">
        <v>3439</v>
      </c>
      <c r="I160" s="156" t="s">
        <v>3428</v>
      </c>
      <c r="J160" s="157"/>
      <c r="K160" s="157" t="s">
        <v>425</v>
      </c>
      <c r="L160" s="154" t="s">
        <v>3395</v>
      </c>
      <c r="M160" s="157" t="s">
        <v>3396</v>
      </c>
      <c r="N160" s="188" t="s">
        <v>3572</v>
      </c>
      <c r="O160" s="189">
        <v>30.0</v>
      </c>
      <c r="P160" s="189" t="s">
        <v>3721</v>
      </c>
      <c r="Q160" s="169"/>
      <c r="R160" s="178" t="s">
        <v>3880</v>
      </c>
      <c r="S160" s="189" t="s">
        <v>174</v>
      </c>
      <c r="T160" s="171" t="s">
        <v>3881</v>
      </c>
      <c r="U160" s="189" t="s">
        <v>174</v>
      </c>
      <c r="V160" s="166" t="s">
        <v>3566</v>
      </c>
      <c r="W160" s="168"/>
      <c r="X160" s="168"/>
      <c r="Y160" s="168"/>
      <c r="Z160" s="168">
        <v>46.0</v>
      </c>
      <c r="AA160" s="168">
        <v>73.0</v>
      </c>
      <c r="AB160" s="168">
        <f t="shared" si="132"/>
        <v>27</v>
      </c>
      <c r="AC160" s="168"/>
      <c r="AD160" s="168"/>
      <c r="AE160" s="168"/>
      <c r="AF160" s="168">
        <v>78.0</v>
      </c>
      <c r="AG160" s="168">
        <v>90.0</v>
      </c>
      <c r="AH160" s="168">
        <f t="shared" si="133"/>
        <v>12</v>
      </c>
      <c r="AI160" s="168"/>
      <c r="AJ160" s="168"/>
      <c r="AK160" s="168"/>
      <c r="AL160" s="168">
        <v>80.0</v>
      </c>
      <c r="AM160" s="168">
        <v>89.0</v>
      </c>
      <c r="AN160" s="168">
        <f t="shared" si="134"/>
        <v>9</v>
      </c>
      <c r="AO160" s="168"/>
      <c r="AP160" s="168"/>
      <c r="AQ160" s="168"/>
      <c r="AR160" s="168">
        <v>55.0</v>
      </c>
      <c r="AS160" s="168">
        <v>81.0</v>
      </c>
      <c r="AT160" s="168">
        <f t="shared" si="135"/>
        <v>26</v>
      </c>
      <c r="AU160" s="168"/>
      <c r="AV160" s="168"/>
      <c r="AW160" s="168"/>
      <c r="AX160" s="168">
        <v>72.0</v>
      </c>
      <c r="AY160" s="168">
        <v>84.0</v>
      </c>
      <c r="AZ160" s="168">
        <f t="shared" si="136"/>
        <v>12</v>
      </c>
      <c r="BA160" s="168"/>
      <c r="BB160" s="168"/>
      <c r="BC160" s="168"/>
      <c r="BD160" s="168"/>
      <c r="BE160" s="168"/>
      <c r="BF160" s="168"/>
      <c r="BG160" s="168"/>
      <c r="BH160" s="168"/>
      <c r="BI160" s="168">
        <v>69.0</v>
      </c>
      <c r="BJ160" s="168">
        <v>88.0</v>
      </c>
      <c r="BK160" s="168">
        <f t="shared" si="139"/>
        <v>19</v>
      </c>
      <c r="BL160" s="168">
        <v>83.0</v>
      </c>
      <c r="BM160" s="168">
        <v>92.0</v>
      </c>
      <c r="BN160" s="168">
        <f t="shared" ref="BN160:BN161" si="140">BM160-BL160</f>
        <v>9</v>
      </c>
      <c r="BO160" s="168"/>
      <c r="BP160" s="168"/>
      <c r="BQ160" s="168"/>
      <c r="BR160" s="180">
        <v>0.96</v>
      </c>
      <c r="BS160" s="176">
        <v>4.24</v>
      </c>
      <c r="BT160" s="176">
        <v>0.53</v>
      </c>
      <c r="BU160" s="176" t="s">
        <v>3528</v>
      </c>
      <c r="BV160" s="176" t="s">
        <v>3528</v>
      </c>
      <c r="BW160" s="195">
        <v>188.0</v>
      </c>
      <c r="BX160" s="192">
        <v>6.3</v>
      </c>
      <c r="BY160" s="192">
        <v>7.1</v>
      </c>
      <c r="BZ160" s="193">
        <v>0.12</v>
      </c>
      <c r="CA160" s="192">
        <v>23.7</v>
      </c>
      <c r="CB160" s="192">
        <v>8.0</v>
      </c>
      <c r="CC160" s="165"/>
      <c r="CD160" s="165"/>
      <c r="CE160" s="165"/>
      <c r="CF160" s="165"/>
    </row>
    <row r="161" ht="12.75" customHeight="1">
      <c r="A161" s="154">
        <v>2022.0</v>
      </c>
      <c r="B161" s="155" t="s">
        <v>3389</v>
      </c>
      <c r="C161" s="155" t="s">
        <v>3573</v>
      </c>
      <c r="D161" s="155"/>
      <c r="E161" s="155" t="s">
        <v>3643</v>
      </c>
      <c r="F161" s="155" t="s">
        <v>3643</v>
      </c>
      <c r="G161" s="155" t="s">
        <v>3644</v>
      </c>
      <c r="H161" s="157" t="s">
        <v>3439</v>
      </c>
      <c r="I161" s="169" t="s">
        <v>3402</v>
      </c>
      <c r="J161" s="157"/>
      <c r="K161" s="157" t="s">
        <v>425</v>
      </c>
      <c r="L161" s="154" t="s">
        <v>3395</v>
      </c>
      <c r="M161" s="157" t="s">
        <v>3396</v>
      </c>
      <c r="N161" s="188" t="s">
        <v>3572</v>
      </c>
      <c r="O161" s="189">
        <v>62.0</v>
      </c>
      <c r="P161" s="189" t="s">
        <v>3747</v>
      </c>
      <c r="Q161" s="169"/>
      <c r="R161" s="178" t="s">
        <v>3882</v>
      </c>
      <c r="S161" s="189" t="s">
        <v>174</v>
      </c>
      <c r="T161" s="171" t="s">
        <v>3883</v>
      </c>
      <c r="U161" s="189" t="s">
        <v>174</v>
      </c>
      <c r="V161" s="166" t="s">
        <v>3566</v>
      </c>
      <c r="W161" s="168"/>
      <c r="X161" s="168"/>
      <c r="Y161" s="168"/>
      <c r="Z161" s="168">
        <v>53.0</v>
      </c>
      <c r="AA161" s="168">
        <v>76.0</v>
      </c>
      <c r="AB161" s="168">
        <f t="shared" si="132"/>
        <v>23</v>
      </c>
      <c r="AC161" s="168"/>
      <c r="AD161" s="168"/>
      <c r="AE161" s="168"/>
      <c r="AF161" s="168">
        <v>80.0</v>
      </c>
      <c r="AG161" s="168">
        <v>95.0</v>
      </c>
      <c r="AH161" s="168">
        <f t="shared" si="133"/>
        <v>15</v>
      </c>
      <c r="AI161" s="168"/>
      <c r="AJ161" s="168"/>
      <c r="AK161" s="168"/>
      <c r="AL161" s="168">
        <v>78.0</v>
      </c>
      <c r="AM161" s="168">
        <v>94.0</v>
      </c>
      <c r="AN161" s="168">
        <f t="shared" si="134"/>
        <v>16</v>
      </c>
      <c r="AO161" s="168"/>
      <c r="AP161" s="168"/>
      <c r="AQ161" s="168"/>
      <c r="AR161" s="168">
        <v>63.0</v>
      </c>
      <c r="AS161" s="168">
        <v>88.0</v>
      </c>
      <c r="AT161" s="168">
        <f t="shared" si="135"/>
        <v>25</v>
      </c>
      <c r="AU161" s="168"/>
      <c r="AV161" s="168"/>
      <c r="AW161" s="168"/>
      <c r="AX161" s="168">
        <v>75.0</v>
      </c>
      <c r="AY161" s="168">
        <v>77.0</v>
      </c>
      <c r="AZ161" s="168">
        <f t="shared" si="136"/>
        <v>2</v>
      </c>
      <c r="BA161" s="168"/>
      <c r="BB161" s="168"/>
      <c r="BC161" s="168"/>
      <c r="BD161" s="168"/>
      <c r="BE161" s="168"/>
      <c r="BF161" s="168"/>
      <c r="BG161" s="168"/>
      <c r="BH161" s="168"/>
      <c r="BI161" s="168">
        <v>74.0</v>
      </c>
      <c r="BJ161" s="168">
        <v>81.0</v>
      </c>
      <c r="BK161" s="168">
        <f t="shared" si="139"/>
        <v>7</v>
      </c>
      <c r="BL161" s="168">
        <v>87.0</v>
      </c>
      <c r="BM161" s="168">
        <v>100.0</v>
      </c>
      <c r="BN161" s="168">
        <f t="shared" si="140"/>
        <v>13</v>
      </c>
      <c r="BO161" s="168"/>
      <c r="BP161" s="168"/>
      <c r="BQ161" s="168"/>
      <c r="BR161" s="180">
        <v>0.96</v>
      </c>
      <c r="BS161" s="176">
        <v>4.41</v>
      </c>
      <c r="BT161" s="176">
        <v>0.48</v>
      </c>
      <c r="BU161" s="176" t="s">
        <v>3528</v>
      </c>
      <c r="BV161" s="176" t="s">
        <v>3528</v>
      </c>
      <c r="BW161" s="195">
        <v>335.0</v>
      </c>
      <c r="BX161" s="192">
        <v>4.2</v>
      </c>
      <c r="BY161" s="192">
        <v>5.4</v>
      </c>
      <c r="BZ161" s="193">
        <v>0.29</v>
      </c>
      <c r="CA161" s="192">
        <v>35.6</v>
      </c>
      <c r="CB161" s="192">
        <v>9.4</v>
      </c>
      <c r="CC161" s="165"/>
      <c r="CD161" s="165"/>
      <c r="CE161" s="165"/>
      <c r="CF161" s="165"/>
    </row>
    <row r="162" ht="12.75" customHeight="1">
      <c r="A162" s="154">
        <v>2022.0</v>
      </c>
      <c r="B162" s="166" t="s">
        <v>3430</v>
      </c>
      <c r="C162" s="166" t="s">
        <v>3431</v>
      </c>
      <c r="D162" s="166"/>
      <c r="E162" s="166" t="s">
        <v>3432</v>
      </c>
      <c r="F162" s="166" t="s">
        <v>3432</v>
      </c>
      <c r="G162" s="166" t="s">
        <v>3433</v>
      </c>
      <c r="H162" s="157" t="s">
        <v>3884</v>
      </c>
      <c r="I162" s="169" t="s">
        <v>3402</v>
      </c>
      <c r="J162" s="157"/>
      <c r="K162" s="157"/>
      <c r="L162" s="154" t="s">
        <v>3395</v>
      </c>
      <c r="M162" s="157" t="s">
        <v>3714</v>
      </c>
      <c r="N162" s="157" t="s">
        <v>255</v>
      </c>
      <c r="O162" s="189">
        <v>210.0</v>
      </c>
      <c r="P162" s="189" t="s">
        <v>3885</v>
      </c>
      <c r="Q162" s="169"/>
      <c r="R162" s="169" t="s">
        <v>3528</v>
      </c>
      <c r="S162" s="194"/>
      <c r="T162" s="171" t="s">
        <v>3886</v>
      </c>
      <c r="U162" s="194" t="s">
        <v>174</v>
      </c>
      <c r="V162" s="166" t="s">
        <v>3699</v>
      </c>
      <c r="W162" s="168">
        <v>93.0</v>
      </c>
      <c r="X162" s="168">
        <v>38.0</v>
      </c>
      <c r="Y162" s="168">
        <f t="shared" ref="Y162:Y163" si="141">W162-X162</f>
        <v>55</v>
      </c>
      <c r="Z162" s="168"/>
      <c r="AA162" s="168"/>
      <c r="AB162" s="168"/>
      <c r="AC162" s="168">
        <v>97.0</v>
      </c>
      <c r="AD162" s="168">
        <v>55.0</v>
      </c>
      <c r="AE162" s="168">
        <f t="shared" ref="AE162:AE163" si="142">AC162-AD162</f>
        <v>42</v>
      </c>
      <c r="AF162" s="168"/>
      <c r="AG162" s="168"/>
      <c r="AH162" s="168"/>
      <c r="AI162" s="168">
        <v>93.0</v>
      </c>
      <c r="AJ162" s="168">
        <v>78.0</v>
      </c>
      <c r="AK162" s="168">
        <f t="shared" ref="AK162:AK163" si="143">AI162-AJ162</f>
        <v>15</v>
      </c>
      <c r="AL162" s="168"/>
      <c r="AM162" s="168"/>
      <c r="AN162" s="168"/>
      <c r="AO162" s="168">
        <v>94.0</v>
      </c>
      <c r="AP162" s="168">
        <v>64.0</v>
      </c>
      <c r="AQ162" s="168">
        <f t="shared" ref="AQ162:AQ163" si="144">AO162-AP162</f>
        <v>30</v>
      </c>
      <c r="AR162" s="168"/>
      <c r="AS162" s="168"/>
      <c r="AT162" s="168"/>
      <c r="AU162" s="168">
        <v>93.0</v>
      </c>
      <c r="AV162" s="168">
        <v>85.0</v>
      </c>
      <c r="AW162" s="168">
        <f t="shared" ref="AW162:AW163" si="145">AU162-AV162</f>
        <v>8</v>
      </c>
      <c r="AX162" s="168"/>
      <c r="AY162" s="168"/>
      <c r="AZ162" s="168"/>
      <c r="BA162" s="168"/>
      <c r="BB162" s="168"/>
      <c r="BC162" s="168"/>
      <c r="BD162" s="168"/>
      <c r="BE162" s="168"/>
      <c r="BF162" s="168"/>
      <c r="BG162" s="168"/>
      <c r="BH162" s="168"/>
      <c r="BI162" s="168"/>
      <c r="BJ162" s="168"/>
      <c r="BK162" s="168"/>
      <c r="BL162" s="168">
        <v>94.0</v>
      </c>
      <c r="BM162" s="168">
        <v>81.0</v>
      </c>
      <c r="BN162" s="168">
        <f t="shared" ref="BN162:BN163" si="146">BL162-BM162</f>
        <v>13</v>
      </c>
      <c r="BO162" s="168"/>
      <c r="BP162" s="168"/>
      <c r="BQ162" s="168"/>
      <c r="BR162" s="180">
        <v>0.97</v>
      </c>
      <c r="BS162" s="176">
        <v>4.01</v>
      </c>
      <c r="BT162" s="176">
        <v>0.53</v>
      </c>
      <c r="BU162" s="176" t="s">
        <v>3528</v>
      </c>
      <c r="BV162" s="176" t="s">
        <v>3528</v>
      </c>
      <c r="BW162" s="195">
        <v>93.0</v>
      </c>
      <c r="BX162" s="192">
        <v>2.7</v>
      </c>
      <c r="BY162" s="192">
        <v>3.3</v>
      </c>
      <c r="BZ162" s="193">
        <v>0.23</v>
      </c>
      <c r="CA162" s="192">
        <v>26.0</v>
      </c>
      <c r="CB162" s="192">
        <v>3.6</v>
      </c>
      <c r="CC162" s="165"/>
      <c r="CD162" s="165"/>
      <c r="CE162" s="165"/>
      <c r="CF162" s="152" t="s">
        <v>1</v>
      </c>
    </row>
    <row r="163" ht="12.75" customHeight="1">
      <c r="A163" s="154">
        <v>2022.0</v>
      </c>
      <c r="B163" s="166" t="s">
        <v>3430</v>
      </c>
      <c r="C163" s="166" t="s">
        <v>3431</v>
      </c>
      <c r="D163" s="166"/>
      <c r="E163" s="166" t="s">
        <v>3432</v>
      </c>
      <c r="F163" s="166" t="s">
        <v>3432</v>
      </c>
      <c r="G163" s="166" t="s">
        <v>3433</v>
      </c>
      <c r="H163" s="157" t="s">
        <v>3884</v>
      </c>
      <c r="I163" s="156" t="s">
        <v>3394</v>
      </c>
      <c r="J163" s="157"/>
      <c r="K163" s="157"/>
      <c r="L163" s="154" t="s">
        <v>3395</v>
      </c>
      <c r="M163" s="157" t="s">
        <v>3714</v>
      </c>
      <c r="N163" s="157" t="s">
        <v>255</v>
      </c>
      <c r="O163" s="189">
        <v>35.0</v>
      </c>
      <c r="P163" s="189" t="s">
        <v>3887</v>
      </c>
      <c r="Q163" s="169"/>
      <c r="R163" s="169" t="s">
        <v>3528</v>
      </c>
      <c r="S163" s="194"/>
      <c r="T163" s="171" t="s">
        <v>3888</v>
      </c>
      <c r="U163" s="194" t="s">
        <v>174</v>
      </c>
      <c r="V163" s="166" t="s">
        <v>3699</v>
      </c>
      <c r="W163" s="168">
        <v>86.0</v>
      </c>
      <c r="X163" s="168">
        <v>35.0</v>
      </c>
      <c r="Y163" s="168">
        <f t="shared" si="141"/>
        <v>51</v>
      </c>
      <c r="Z163" s="168"/>
      <c r="AA163" s="168"/>
      <c r="AB163" s="168"/>
      <c r="AC163" s="168">
        <v>91.0</v>
      </c>
      <c r="AD163" s="168">
        <v>58.0</v>
      </c>
      <c r="AE163" s="168">
        <f t="shared" si="142"/>
        <v>33</v>
      </c>
      <c r="AF163" s="168"/>
      <c r="AG163" s="168"/>
      <c r="AH163" s="168"/>
      <c r="AI163" s="168">
        <v>93.0</v>
      </c>
      <c r="AJ163" s="168">
        <v>78.0</v>
      </c>
      <c r="AK163" s="168">
        <f t="shared" si="143"/>
        <v>15</v>
      </c>
      <c r="AL163" s="168"/>
      <c r="AM163" s="168"/>
      <c r="AN163" s="168"/>
      <c r="AO163" s="168">
        <v>88.0</v>
      </c>
      <c r="AP163" s="168">
        <v>69.0</v>
      </c>
      <c r="AQ163" s="168">
        <f t="shared" si="144"/>
        <v>19</v>
      </c>
      <c r="AR163" s="168"/>
      <c r="AS163" s="168"/>
      <c r="AT163" s="168"/>
      <c r="AU163" s="168">
        <v>94.0</v>
      </c>
      <c r="AV163" s="168">
        <v>87.0</v>
      </c>
      <c r="AW163" s="168">
        <f t="shared" si="145"/>
        <v>7</v>
      </c>
      <c r="AX163" s="168"/>
      <c r="AY163" s="168"/>
      <c r="AZ163" s="168"/>
      <c r="BA163" s="168"/>
      <c r="BB163" s="168"/>
      <c r="BC163" s="168"/>
      <c r="BD163" s="168"/>
      <c r="BE163" s="168"/>
      <c r="BF163" s="168"/>
      <c r="BG163" s="168"/>
      <c r="BH163" s="168"/>
      <c r="BI163" s="168"/>
      <c r="BJ163" s="168"/>
      <c r="BK163" s="168"/>
      <c r="BL163" s="168">
        <v>98.0</v>
      </c>
      <c r="BM163" s="168">
        <v>93.0</v>
      </c>
      <c r="BN163" s="168">
        <f t="shared" si="146"/>
        <v>5</v>
      </c>
      <c r="BO163" s="168"/>
      <c r="BP163" s="168"/>
      <c r="BQ163" s="168"/>
      <c r="BR163" s="180">
        <v>0.97</v>
      </c>
      <c r="BS163" s="176">
        <v>4.35</v>
      </c>
      <c r="BT163" s="176">
        <v>0.5</v>
      </c>
      <c r="BU163" s="176" t="s">
        <v>3528</v>
      </c>
      <c r="BV163" s="176" t="s">
        <v>3528</v>
      </c>
      <c r="BW163" s="195">
        <v>92.0</v>
      </c>
      <c r="BX163" s="192">
        <v>2.3</v>
      </c>
      <c r="BY163" s="192">
        <v>2.6</v>
      </c>
      <c r="BZ163" s="193">
        <v>0.15</v>
      </c>
      <c r="CA163" s="192">
        <v>23.7</v>
      </c>
      <c r="CB163" s="192">
        <v>3.9</v>
      </c>
      <c r="CC163" s="165"/>
      <c r="CD163" s="165"/>
      <c r="CE163" s="165"/>
      <c r="CF163" s="152" t="s">
        <v>1</v>
      </c>
    </row>
    <row r="164" ht="12.75" customHeight="1">
      <c r="A164" s="154">
        <v>2022.0</v>
      </c>
      <c r="B164" s="166" t="s">
        <v>3389</v>
      </c>
      <c r="C164" s="166" t="s">
        <v>3889</v>
      </c>
      <c r="D164" s="166"/>
      <c r="E164" s="166" t="s">
        <v>3559</v>
      </c>
      <c r="F164" s="166" t="s">
        <v>3560</v>
      </c>
      <c r="G164" s="166" t="s">
        <v>3890</v>
      </c>
      <c r="H164" s="157" t="s">
        <v>3891</v>
      </c>
      <c r="I164" s="169" t="s">
        <v>3440</v>
      </c>
      <c r="J164" s="157"/>
      <c r="K164" s="157"/>
      <c r="L164" s="157" t="s">
        <v>3597</v>
      </c>
      <c r="M164" s="157" t="s">
        <v>3597</v>
      </c>
      <c r="N164" s="157" t="s">
        <v>255</v>
      </c>
      <c r="O164" s="189">
        <v>98.0</v>
      </c>
      <c r="P164" s="189" t="s">
        <v>3722</v>
      </c>
      <c r="Q164" s="169"/>
      <c r="R164" s="169" t="s">
        <v>3528</v>
      </c>
      <c r="S164" s="194"/>
      <c r="T164" s="171" t="s">
        <v>3892</v>
      </c>
      <c r="U164" s="194" t="s">
        <v>174</v>
      </c>
      <c r="V164" s="166" t="s">
        <v>3566</v>
      </c>
      <c r="W164" s="168"/>
      <c r="X164" s="168"/>
      <c r="Y164" s="168"/>
      <c r="Z164" s="168"/>
      <c r="AA164" s="168"/>
      <c r="AB164" s="168"/>
      <c r="AC164" s="168"/>
      <c r="AD164" s="168"/>
      <c r="AE164" s="168"/>
      <c r="AF164" s="168"/>
      <c r="AG164" s="168"/>
      <c r="AH164" s="168"/>
      <c r="AI164" s="168"/>
      <c r="AJ164" s="168"/>
      <c r="AK164" s="168"/>
      <c r="AL164" s="168"/>
      <c r="AM164" s="168"/>
      <c r="AN164" s="168"/>
      <c r="AO164" s="168"/>
      <c r="AP164" s="168"/>
      <c r="AQ164" s="168"/>
      <c r="AR164" s="168"/>
      <c r="AS164" s="168"/>
      <c r="AT164" s="168"/>
      <c r="AU164" s="168"/>
      <c r="AV164" s="168"/>
      <c r="AW164" s="168"/>
      <c r="AX164" s="168"/>
      <c r="AY164" s="168"/>
      <c r="AZ164" s="168"/>
      <c r="BA164" s="168"/>
      <c r="BB164" s="168"/>
      <c r="BC164" s="168"/>
      <c r="BD164" s="168"/>
      <c r="BE164" s="168"/>
      <c r="BF164" s="168"/>
      <c r="BG164" s="168"/>
      <c r="BH164" s="168"/>
      <c r="BI164" s="168"/>
      <c r="BJ164" s="168"/>
      <c r="BK164" s="168"/>
      <c r="BL164" s="168"/>
      <c r="BM164" s="168"/>
      <c r="BN164" s="168"/>
      <c r="BO164" s="168"/>
      <c r="BP164" s="168"/>
      <c r="BQ164" s="168"/>
      <c r="BR164" s="180">
        <v>0.96</v>
      </c>
      <c r="BS164" s="176">
        <v>2.54</v>
      </c>
      <c r="BT164" s="176">
        <v>0.52</v>
      </c>
      <c r="BU164" s="176" t="s">
        <v>3528</v>
      </c>
      <c r="BV164" s="176" t="s">
        <v>3528</v>
      </c>
      <c r="BW164" s="195">
        <v>111.0</v>
      </c>
      <c r="BX164" s="192">
        <v>0.9</v>
      </c>
      <c r="BY164" s="192">
        <v>1.1</v>
      </c>
      <c r="BZ164" s="193">
        <v>0.27</v>
      </c>
      <c r="CA164" s="192">
        <v>14.8</v>
      </c>
      <c r="CB164" s="192">
        <v>7.5</v>
      </c>
      <c r="CC164" s="165"/>
      <c r="CD164" s="165"/>
      <c r="CE164" s="165"/>
      <c r="CF164" s="152" t="s">
        <v>1</v>
      </c>
    </row>
    <row r="165" ht="12.75" customHeight="1">
      <c r="A165" s="154">
        <v>2022.0</v>
      </c>
      <c r="B165" s="155" t="s">
        <v>3442</v>
      </c>
      <c r="C165" s="155" t="s">
        <v>3893</v>
      </c>
      <c r="D165" s="155"/>
      <c r="E165" s="155" t="s">
        <v>3894</v>
      </c>
      <c r="F165" s="155" t="s">
        <v>3895</v>
      </c>
      <c r="G165" s="155" t="s">
        <v>3896</v>
      </c>
      <c r="H165" s="157" t="s">
        <v>3897</v>
      </c>
      <c r="I165" s="169" t="s">
        <v>3440</v>
      </c>
      <c r="J165" s="157"/>
      <c r="K165" s="157"/>
      <c r="L165" s="154" t="s">
        <v>3395</v>
      </c>
      <c r="M165" s="157" t="s">
        <v>3396</v>
      </c>
      <c r="N165" s="157" t="s">
        <v>255</v>
      </c>
      <c r="O165" s="189">
        <v>112.0</v>
      </c>
      <c r="P165" s="189" t="s">
        <v>3563</v>
      </c>
      <c r="Q165" s="169"/>
      <c r="R165" s="178" t="s">
        <v>3898</v>
      </c>
      <c r="S165" s="189" t="s">
        <v>174</v>
      </c>
      <c r="T165" s="171" t="s">
        <v>3899</v>
      </c>
      <c r="U165" s="189" t="s">
        <v>174</v>
      </c>
      <c r="V165" s="166" t="s">
        <v>3664</v>
      </c>
      <c r="W165" s="168"/>
      <c r="X165" s="168"/>
      <c r="Y165" s="168"/>
      <c r="Z165" s="168">
        <v>62.0</v>
      </c>
      <c r="AA165" s="168">
        <v>84.0</v>
      </c>
      <c r="AB165" s="168">
        <f>AA165-Z165</f>
        <v>22</v>
      </c>
      <c r="AC165" s="168"/>
      <c r="AD165" s="168"/>
      <c r="AE165" s="168"/>
      <c r="AF165" s="168">
        <v>85.0</v>
      </c>
      <c r="AG165" s="168">
        <v>92.0</v>
      </c>
      <c r="AH165" s="168">
        <f>AG165-AF165</f>
        <v>7</v>
      </c>
      <c r="AI165" s="168"/>
      <c r="AJ165" s="168"/>
      <c r="AK165" s="168"/>
      <c r="AL165" s="168">
        <v>88.0</v>
      </c>
      <c r="AM165" s="168">
        <v>98.0</v>
      </c>
      <c r="AN165" s="168">
        <f>AM165-AL165</f>
        <v>10</v>
      </c>
      <c r="AO165" s="168"/>
      <c r="AP165" s="168"/>
      <c r="AQ165" s="168"/>
      <c r="AR165" s="168">
        <v>85.0</v>
      </c>
      <c r="AS165" s="168">
        <v>96.0</v>
      </c>
      <c r="AT165" s="168">
        <f>AS165-AR165</f>
        <v>11</v>
      </c>
      <c r="AU165" s="168"/>
      <c r="AV165" s="168"/>
      <c r="AW165" s="168"/>
      <c r="AX165" s="168">
        <v>85.0</v>
      </c>
      <c r="AY165" s="168">
        <v>91.0</v>
      </c>
      <c r="AZ165" s="168">
        <f>AY165-AX165</f>
        <v>6</v>
      </c>
      <c r="BA165" s="168"/>
      <c r="BB165" s="168"/>
      <c r="BC165" s="168"/>
      <c r="BD165" s="168"/>
      <c r="BE165" s="168"/>
      <c r="BF165" s="168"/>
      <c r="BG165" s="168"/>
      <c r="BH165" s="168"/>
      <c r="BI165" s="168">
        <v>83.0</v>
      </c>
      <c r="BJ165" s="168">
        <v>88.0</v>
      </c>
      <c r="BK165" s="168">
        <f>BJ165-BI165</f>
        <v>5</v>
      </c>
      <c r="BL165" s="168"/>
      <c r="BM165" s="168"/>
      <c r="BN165" s="168"/>
      <c r="BO165" s="168">
        <v>93.0</v>
      </c>
      <c r="BP165" s="168">
        <v>100.0</v>
      </c>
      <c r="BQ165" s="168">
        <f>BP165-BO165</f>
        <v>7</v>
      </c>
      <c r="BR165" s="180">
        <v>0.97</v>
      </c>
      <c r="BS165" s="176">
        <v>4.58</v>
      </c>
      <c r="BT165" s="176">
        <v>0.55</v>
      </c>
      <c r="BU165" s="176" t="s">
        <v>3528</v>
      </c>
      <c r="BV165" s="176" t="s">
        <v>3528</v>
      </c>
      <c r="BW165" s="195">
        <v>75.0</v>
      </c>
      <c r="BX165" s="192">
        <v>0.5</v>
      </c>
      <c r="BY165" s="192">
        <v>0.7</v>
      </c>
      <c r="BZ165" s="193">
        <v>0.46</v>
      </c>
      <c r="CA165" s="192">
        <v>14.4</v>
      </c>
      <c r="CB165" s="192">
        <v>5.2</v>
      </c>
      <c r="CC165" s="165"/>
      <c r="CD165" s="165"/>
      <c r="CE165" s="165"/>
      <c r="CF165" s="165"/>
    </row>
    <row r="166" ht="12.75" customHeight="1">
      <c r="A166" s="154">
        <v>2022.0</v>
      </c>
      <c r="B166" s="166" t="s">
        <v>3430</v>
      </c>
      <c r="C166" s="166" t="s">
        <v>3863</v>
      </c>
      <c r="D166" s="166"/>
      <c r="E166" s="166" t="s">
        <v>3864</v>
      </c>
      <c r="F166" s="166" t="s">
        <v>3864</v>
      </c>
      <c r="G166" s="166" t="s">
        <v>3865</v>
      </c>
      <c r="H166" s="157" t="s">
        <v>3866</v>
      </c>
      <c r="I166" s="169" t="s">
        <v>3464</v>
      </c>
      <c r="J166" s="157"/>
      <c r="K166" s="157"/>
      <c r="L166" s="157" t="s">
        <v>3597</v>
      </c>
      <c r="M166" s="157" t="s">
        <v>3597</v>
      </c>
      <c r="N166" s="157" t="s">
        <v>255</v>
      </c>
      <c r="O166" s="189">
        <v>64.0</v>
      </c>
      <c r="P166" s="189" t="s">
        <v>3814</v>
      </c>
      <c r="Q166" s="169"/>
      <c r="R166" s="169" t="s">
        <v>3528</v>
      </c>
      <c r="S166" s="194"/>
      <c r="T166" s="171" t="s">
        <v>3900</v>
      </c>
      <c r="U166" s="194" t="s">
        <v>174</v>
      </c>
      <c r="V166" s="166" t="s">
        <v>3699</v>
      </c>
      <c r="W166" s="168"/>
      <c r="X166" s="168"/>
      <c r="Y166" s="168"/>
      <c r="Z166" s="168"/>
      <c r="AA166" s="168"/>
      <c r="AB166" s="168"/>
      <c r="AC166" s="168"/>
      <c r="AD166" s="168"/>
      <c r="AE166" s="168"/>
      <c r="AF166" s="168"/>
      <c r="AG166" s="168"/>
      <c r="AH166" s="168"/>
      <c r="AI166" s="168"/>
      <c r="AJ166" s="168"/>
      <c r="AK166" s="168"/>
      <c r="AL166" s="168"/>
      <c r="AM166" s="168"/>
      <c r="AN166" s="168"/>
      <c r="AO166" s="168"/>
      <c r="AP166" s="168"/>
      <c r="AQ166" s="168"/>
      <c r="AR166" s="168"/>
      <c r="AS166" s="168"/>
      <c r="AT166" s="168"/>
      <c r="AU166" s="168"/>
      <c r="AV166" s="168"/>
      <c r="AW166" s="168"/>
      <c r="AX166" s="168"/>
      <c r="AY166" s="168"/>
      <c r="AZ166" s="168"/>
      <c r="BA166" s="168"/>
      <c r="BB166" s="168"/>
      <c r="BC166" s="168"/>
      <c r="BD166" s="168"/>
      <c r="BE166" s="168"/>
      <c r="BF166" s="168"/>
      <c r="BG166" s="168"/>
      <c r="BH166" s="168"/>
      <c r="BI166" s="168"/>
      <c r="BJ166" s="168"/>
      <c r="BK166" s="168"/>
      <c r="BL166" s="168"/>
      <c r="BM166" s="168"/>
      <c r="BN166" s="168"/>
      <c r="BO166" s="168"/>
      <c r="BP166" s="168"/>
      <c r="BQ166" s="168"/>
      <c r="BR166" s="180">
        <v>0.97</v>
      </c>
      <c r="BS166" s="176">
        <v>4.24</v>
      </c>
      <c r="BT166" s="176">
        <v>0.53</v>
      </c>
      <c r="BU166" s="176" t="s">
        <v>3528</v>
      </c>
      <c r="BV166" s="176" t="s">
        <v>3528</v>
      </c>
      <c r="BW166" s="195">
        <v>197.0</v>
      </c>
      <c r="BX166" s="192">
        <v>2.2</v>
      </c>
      <c r="BY166" s="192">
        <v>3.1</v>
      </c>
      <c r="BZ166" s="193">
        <v>0.43</v>
      </c>
      <c r="CA166" s="192">
        <v>33.7</v>
      </c>
      <c r="CB166" s="192">
        <v>5.9</v>
      </c>
      <c r="CC166" s="165"/>
      <c r="CD166" s="165"/>
      <c r="CE166" s="165"/>
      <c r="CF166" s="152" t="s">
        <v>1</v>
      </c>
    </row>
    <row r="167" ht="12.75" customHeight="1">
      <c r="A167" s="154">
        <v>2022.0</v>
      </c>
      <c r="B167" s="166" t="s">
        <v>3540</v>
      </c>
      <c r="C167" s="166" t="s">
        <v>3901</v>
      </c>
      <c r="D167" s="166"/>
      <c r="E167" s="166" t="s">
        <v>3902</v>
      </c>
      <c r="F167" s="166" t="s">
        <v>3902</v>
      </c>
      <c r="G167" s="166" t="s">
        <v>3903</v>
      </c>
      <c r="H167" s="157" t="s">
        <v>3802</v>
      </c>
      <c r="I167" s="169" t="s">
        <v>3480</v>
      </c>
      <c r="J167" s="157"/>
      <c r="K167" s="157"/>
      <c r="L167" s="157" t="s">
        <v>3597</v>
      </c>
      <c r="M167" s="157" t="s">
        <v>3597</v>
      </c>
      <c r="N167" s="169" t="s">
        <v>255</v>
      </c>
      <c r="O167" s="189">
        <v>28.0</v>
      </c>
      <c r="P167" s="189" t="s">
        <v>3737</v>
      </c>
      <c r="Q167" s="169"/>
      <c r="R167" s="169" t="s">
        <v>3528</v>
      </c>
      <c r="S167" s="194"/>
      <c r="T167" s="171" t="s">
        <v>3904</v>
      </c>
      <c r="U167" s="194" t="s">
        <v>174</v>
      </c>
      <c r="V167" s="166" t="s">
        <v>3566</v>
      </c>
      <c r="W167" s="168"/>
      <c r="X167" s="168"/>
      <c r="Y167" s="168"/>
      <c r="Z167" s="168"/>
      <c r="AA167" s="168"/>
      <c r="AB167" s="168"/>
      <c r="AC167" s="168"/>
      <c r="AD167" s="168"/>
      <c r="AE167" s="168"/>
      <c r="AF167" s="168"/>
      <c r="AG167" s="168"/>
      <c r="AH167" s="168"/>
      <c r="AI167" s="168"/>
      <c r="AJ167" s="168"/>
      <c r="AK167" s="168"/>
      <c r="AL167" s="168"/>
      <c r="AM167" s="168"/>
      <c r="AN167" s="168"/>
      <c r="AO167" s="168"/>
      <c r="AP167" s="168"/>
      <c r="AQ167" s="168"/>
      <c r="AR167" s="168"/>
      <c r="AS167" s="168"/>
      <c r="AT167" s="168"/>
      <c r="AU167" s="168"/>
      <c r="AV167" s="168"/>
      <c r="AW167" s="168"/>
      <c r="AX167" s="168"/>
      <c r="AY167" s="168"/>
      <c r="AZ167" s="168"/>
      <c r="BA167" s="168"/>
      <c r="BB167" s="168"/>
      <c r="BC167" s="168"/>
      <c r="BD167" s="168"/>
      <c r="BE167" s="168"/>
      <c r="BF167" s="168"/>
      <c r="BG167" s="168"/>
      <c r="BH167" s="168"/>
      <c r="BI167" s="168"/>
      <c r="BJ167" s="168"/>
      <c r="BK167" s="168"/>
      <c r="BL167" s="168"/>
      <c r="BM167" s="168"/>
      <c r="BN167" s="168"/>
      <c r="BO167" s="168"/>
      <c r="BP167" s="168"/>
      <c r="BQ167" s="168"/>
      <c r="BR167" s="180">
        <v>0.97</v>
      </c>
      <c r="BS167" s="176">
        <v>4.46</v>
      </c>
      <c r="BT167" s="176">
        <v>0.51</v>
      </c>
      <c r="BU167" s="176" t="s">
        <v>3528</v>
      </c>
      <c r="BV167" s="176" t="s">
        <v>3528</v>
      </c>
      <c r="BW167" s="195">
        <v>233.0</v>
      </c>
      <c r="BX167" s="192">
        <v>6.5</v>
      </c>
      <c r="BY167" s="192">
        <v>8.3</v>
      </c>
      <c r="BZ167" s="193">
        <v>0.28</v>
      </c>
      <c r="CA167" s="192">
        <v>41.7</v>
      </c>
      <c r="CB167" s="192">
        <v>5.6</v>
      </c>
      <c r="CC167" s="165"/>
      <c r="CD167" s="165"/>
      <c r="CE167" s="165"/>
      <c r="CF167" s="152" t="s">
        <v>1</v>
      </c>
    </row>
    <row r="168" ht="12.75" customHeight="1">
      <c r="A168" s="154">
        <v>2022.0</v>
      </c>
      <c r="B168" s="155" t="s">
        <v>3404</v>
      </c>
      <c r="C168" s="155" t="s">
        <v>3511</v>
      </c>
      <c r="D168" s="155"/>
      <c r="E168" s="155" t="s">
        <v>3905</v>
      </c>
      <c r="F168" s="155" t="s">
        <v>3905</v>
      </c>
      <c r="G168" s="155" t="s">
        <v>3906</v>
      </c>
      <c r="H168" s="157" t="s">
        <v>3907</v>
      </c>
      <c r="I168" s="169" t="s">
        <v>3440</v>
      </c>
      <c r="J168" s="157"/>
      <c r="K168" s="157"/>
      <c r="L168" s="154" t="s">
        <v>3395</v>
      </c>
      <c r="M168" s="157" t="s">
        <v>3396</v>
      </c>
      <c r="N168" s="188" t="s">
        <v>3572</v>
      </c>
      <c r="O168" s="189">
        <v>51.0</v>
      </c>
      <c r="P168" s="189" t="s">
        <v>3722</v>
      </c>
      <c r="Q168" s="169" t="s">
        <v>3908</v>
      </c>
      <c r="R168" s="178" t="s">
        <v>3909</v>
      </c>
      <c r="S168" s="189" t="s">
        <v>174</v>
      </c>
      <c r="T168" s="171" t="s">
        <v>3910</v>
      </c>
      <c r="U168" s="189" t="s">
        <v>174</v>
      </c>
      <c r="V168" s="166" t="s">
        <v>3664</v>
      </c>
      <c r="W168" s="168"/>
      <c r="X168" s="168"/>
      <c r="Y168" s="168"/>
      <c r="Z168" s="168">
        <v>53.0</v>
      </c>
      <c r="AA168" s="168">
        <v>83.0</v>
      </c>
      <c r="AB168" s="168">
        <f t="shared" ref="AB168:AB170" si="147">AA168-Z168</f>
        <v>30</v>
      </c>
      <c r="AC168" s="168"/>
      <c r="AD168" s="168"/>
      <c r="AE168" s="168"/>
      <c r="AF168" s="168">
        <v>88.0</v>
      </c>
      <c r="AG168" s="168">
        <v>94.0</v>
      </c>
      <c r="AH168" s="168">
        <f t="shared" ref="AH168:AH170" si="148">AG168-AF168</f>
        <v>6</v>
      </c>
      <c r="AI168" s="168"/>
      <c r="AJ168" s="168"/>
      <c r="AK168" s="168"/>
      <c r="AL168" s="168">
        <v>83.0</v>
      </c>
      <c r="AM168" s="168">
        <v>90.0</v>
      </c>
      <c r="AN168" s="168">
        <f t="shared" ref="AN168:AN170" si="149">AM168-AL168</f>
        <v>7</v>
      </c>
      <c r="AO168" s="168"/>
      <c r="AP168" s="168"/>
      <c r="AQ168" s="168"/>
      <c r="AR168" s="168">
        <v>61.0</v>
      </c>
      <c r="AS168" s="168">
        <v>73.0</v>
      </c>
      <c r="AT168" s="168">
        <f t="shared" ref="AT168:AT170" si="150">AS168-AR168</f>
        <v>12</v>
      </c>
      <c r="AU168" s="168"/>
      <c r="AV168" s="168"/>
      <c r="AW168" s="168"/>
      <c r="AX168" s="168">
        <v>81.0</v>
      </c>
      <c r="AY168" s="168">
        <v>84.0</v>
      </c>
      <c r="AZ168" s="168">
        <f t="shared" ref="AZ168:AZ170" si="151">AY168-AX168</f>
        <v>3</v>
      </c>
      <c r="BA168" s="168"/>
      <c r="BB168" s="168"/>
      <c r="BC168" s="168"/>
      <c r="BD168" s="168"/>
      <c r="BE168" s="168"/>
      <c r="BF168" s="168"/>
      <c r="BG168" s="168"/>
      <c r="BH168" s="168"/>
      <c r="BI168" s="168">
        <v>84.0</v>
      </c>
      <c r="BJ168" s="168">
        <v>82.0</v>
      </c>
      <c r="BK168" s="168">
        <f t="shared" ref="BK168:BK170" si="152">BJ168-BI168</f>
        <v>-2</v>
      </c>
      <c r="BL168" s="168">
        <v>94.0</v>
      </c>
      <c r="BM168" s="168">
        <v>98.0</v>
      </c>
      <c r="BN168" s="168">
        <f t="shared" ref="BN168:BN170" si="153">BM168-BL168</f>
        <v>4</v>
      </c>
      <c r="BO168" s="168"/>
      <c r="BP168" s="168"/>
      <c r="BQ168" s="168"/>
      <c r="BR168" s="180">
        <v>0.96</v>
      </c>
      <c r="BS168" s="176">
        <v>3.5</v>
      </c>
      <c r="BT168" s="176">
        <v>0.53</v>
      </c>
      <c r="BU168" s="176" t="s">
        <v>3528</v>
      </c>
      <c r="BV168" s="176" t="s">
        <v>3528</v>
      </c>
      <c r="BW168" s="195">
        <v>65.0</v>
      </c>
      <c r="BX168" s="192">
        <v>0.9</v>
      </c>
      <c r="BY168" s="192">
        <v>1.3</v>
      </c>
      <c r="BZ168" s="193">
        <v>0.46</v>
      </c>
      <c r="CA168" s="192">
        <v>11.5</v>
      </c>
      <c r="CB168" s="192">
        <v>5.7</v>
      </c>
      <c r="CC168" s="165"/>
      <c r="CD168" s="165"/>
      <c r="CE168" s="165"/>
      <c r="CF168" s="165"/>
    </row>
    <row r="169" ht="12.75" customHeight="1">
      <c r="A169" s="154">
        <v>2022.0</v>
      </c>
      <c r="B169" s="155" t="s">
        <v>3404</v>
      </c>
      <c r="C169" s="155" t="s">
        <v>3511</v>
      </c>
      <c r="D169" s="155"/>
      <c r="E169" s="155" t="s">
        <v>3905</v>
      </c>
      <c r="F169" s="155" t="s">
        <v>3905</v>
      </c>
      <c r="G169" s="155" t="s">
        <v>3906</v>
      </c>
      <c r="H169" s="157" t="s">
        <v>3907</v>
      </c>
      <c r="I169" s="169" t="s">
        <v>3402</v>
      </c>
      <c r="J169" s="157"/>
      <c r="K169" s="157"/>
      <c r="L169" s="154" t="s">
        <v>3395</v>
      </c>
      <c r="M169" s="157" t="s">
        <v>3396</v>
      </c>
      <c r="N169" s="188" t="s">
        <v>3572</v>
      </c>
      <c r="O169" s="189">
        <v>24.0</v>
      </c>
      <c r="P169" s="189" t="s">
        <v>3747</v>
      </c>
      <c r="Q169" s="169" t="s">
        <v>3911</v>
      </c>
      <c r="R169" s="178" t="s">
        <v>3912</v>
      </c>
      <c r="S169" s="189" t="s">
        <v>174</v>
      </c>
      <c r="T169" s="171" t="s">
        <v>3913</v>
      </c>
      <c r="U169" s="189" t="s">
        <v>174</v>
      </c>
      <c r="V169" s="166" t="s">
        <v>3664</v>
      </c>
      <c r="W169" s="168"/>
      <c r="X169" s="168"/>
      <c r="Y169" s="168"/>
      <c r="Z169" s="168">
        <v>87.0</v>
      </c>
      <c r="AA169" s="168">
        <v>97.0</v>
      </c>
      <c r="AB169" s="168">
        <f t="shared" si="147"/>
        <v>10</v>
      </c>
      <c r="AC169" s="168"/>
      <c r="AD169" s="168"/>
      <c r="AE169" s="168"/>
      <c r="AF169" s="168">
        <v>93.0</v>
      </c>
      <c r="AG169" s="168">
        <v>100.0</v>
      </c>
      <c r="AH169" s="168">
        <f t="shared" si="148"/>
        <v>7</v>
      </c>
      <c r="AI169" s="168"/>
      <c r="AJ169" s="168"/>
      <c r="AK169" s="168"/>
      <c r="AL169" s="168">
        <v>89.0</v>
      </c>
      <c r="AM169" s="168">
        <v>94.0</v>
      </c>
      <c r="AN169" s="168">
        <f t="shared" si="149"/>
        <v>5</v>
      </c>
      <c r="AO169" s="168"/>
      <c r="AP169" s="168"/>
      <c r="AQ169" s="168"/>
      <c r="AR169" s="168">
        <v>67.0</v>
      </c>
      <c r="AS169" s="168">
        <v>77.0</v>
      </c>
      <c r="AT169" s="168">
        <f t="shared" si="150"/>
        <v>10</v>
      </c>
      <c r="AU169" s="168"/>
      <c r="AV169" s="168"/>
      <c r="AW169" s="168"/>
      <c r="AX169" s="168">
        <v>71.0</v>
      </c>
      <c r="AY169" s="168">
        <v>89.0</v>
      </c>
      <c r="AZ169" s="168">
        <f t="shared" si="151"/>
        <v>18</v>
      </c>
      <c r="BA169" s="168"/>
      <c r="BB169" s="168"/>
      <c r="BC169" s="168"/>
      <c r="BD169" s="168"/>
      <c r="BE169" s="168"/>
      <c r="BF169" s="168"/>
      <c r="BG169" s="168"/>
      <c r="BH169" s="168"/>
      <c r="BI169" s="168">
        <v>67.0</v>
      </c>
      <c r="BJ169" s="168">
        <v>83.0</v>
      </c>
      <c r="BK169" s="168">
        <f t="shared" si="152"/>
        <v>16</v>
      </c>
      <c r="BL169" s="168">
        <v>93.0</v>
      </c>
      <c r="BM169" s="168">
        <v>97.0</v>
      </c>
      <c r="BN169" s="168">
        <f t="shared" si="153"/>
        <v>4</v>
      </c>
      <c r="BO169" s="168"/>
      <c r="BP169" s="168"/>
      <c r="BQ169" s="168"/>
      <c r="BR169" s="180">
        <v>0.97</v>
      </c>
      <c r="BS169" s="176">
        <v>4.74</v>
      </c>
      <c r="BT169" s="176">
        <v>0.43</v>
      </c>
      <c r="BU169" s="176" t="s">
        <v>3528</v>
      </c>
      <c r="BV169" s="176" t="s">
        <v>3528</v>
      </c>
      <c r="BW169" s="195">
        <v>114.0</v>
      </c>
      <c r="BX169" s="192">
        <v>4.3</v>
      </c>
      <c r="BY169" s="192">
        <v>4.8</v>
      </c>
      <c r="BZ169" s="193">
        <v>0.12</v>
      </c>
      <c r="CA169" s="192">
        <v>22.9</v>
      </c>
      <c r="CB169" s="192">
        <v>5.0</v>
      </c>
      <c r="CC169" s="165"/>
      <c r="CD169" s="165"/>
      <c r="CE169" s="165"/>
      <c r="CF169" s="165"/>
    </row>
    <row r="170" ht="12.75" customHeight="1">
      <c r="A170" s="154">
        <v>2022.0</v>
      </c>
      <c r="B170" s="155" t="s">
        <v>3404</v>
      </c>
      <c r="C170" s="155" t="s">
        <v>3511</v>
      </c>
      <c r="D170" s="155"/>
      <c r="E170" s="155" t="s">
        <v>3905</v>
      </c>
      <c r="F170" s="155" t="s">
        <v>3905</v>
      </c>
      <c r="G170" s="155" t="s">
        <v>3906</v>
      </c>
      <c r="H170" s="157" t="s">
        <v>3907</v>
      </c>
      <c r="I170" s="169" t="s">
        <v>3480</v>
      </c>
      <c r="J170" s="157"/>
      <c r="K170" s="157"/>
      <c r="L170" s="154" t="s">
        <v>3395</v>
      </c>
      <c r="M170" s="157" t="s">
        <v>3396</v>
      </c>
      <c r="N170" s="188" t="s">
        <v>3572</v>
      </c>
      <c r="O170" s="189">
        <v>22.0</v>
      </c>
      <c r="P170" s="189" t="s">
        <v>3737</v>
      </c>
      <c r="Q170" s="169" t="s">
        <v>3914</v>
      </c>
      <c r="R170" s="178" t="s">
        <v>3915</v>
      </c>
      <c r="S170" s="189" t="s">
        <v>174</v>
      </c>
      <c r="T170" s="171" t="s">
        <v>3916</v>
      </c>
      <c r="U170" s="189" t="s">
        <v>174</v>
      </c>
      <c r="V170" s="166" t="s">
        <v>3664</v>
      </c>
      <c r="W170" s="168"/>
      <c r="X170" s="168"/>
      <c r="Y170" s="168"/>
      <c r="Z170" s="168">
        <v>56.0</v>
      </c>
      <c r="AA170" s="168">
        <v>75.0</v>
      </c>
      <c r="AB170" s="168">
        <f t="shared" si="147"/>
        <v>19</v>
      </c>
      <c r="AC170" s="168"/>
      <c r="AD170" s="168"/>
      <c r="AE170" s="168"/>
      <c r="AF170" s="168">
        <v>83.0</v>
      </c>
      <c r="AG170" s="168">
        <v>94.0</v>
      </c>
      <c r="AH170" s="168">
        <f t="shared" si="148"/>
        <v>11</v>
      </c>
      <c r="AI170" s="168"/>
      <c r="AJ170" s="168"/>
      <c r="AK170" s="168"/>
      <c r="AL170" s="168">
        <v>84.0</v>
      </c>
      <c r="AM170" s="168">
        <v>93.0</v>
      </c>
      <c r="AN170" s="168">
        <f t="shared" si="149"/>
        <v>9</v>
      </c>
      <c r="AO170" s="168"/>
      <c r="AP170" s="168"/>
      <c r="AQ170" s="168"/>
      <c r="AR170" s="168">
        <v>63.0</v>
      </c>
      <c r="AS170" s="168">
        <v>74.0</v>
      </c>
      <c r="AT170" s="168">
        <f t="shared" si="150"/>
        <v>11</v>
      </c>
      <c r="AU170" s="168"/>
      <c r="AV170" s="168"/>
      <c r="AW170" s="168"/>
      <c r="AX170" s="168">
        <v>72.0</v>
      </c>
      <c r="AY170" s="168">
        <v>80.0</v>
      </c>
      <c r="AZ170" s="168">
        <f t="shared" si="151"/>
        <v>8</v>
      </c>
      <c r="BA170" s="168"/>
      <c r="BB170" s="168"/>
      <c r="BC170" s="168"/>
      <c r="BD170" s="168"/>
      <c r="BE170" s="168"/>
      <c r="BF170" s="168"/>
      <c r="BG170" s="168"/>
      <c r="BH170" s="168"/>
      <c r="BI170" s="168">
        <v>72.0</v>
      </c>
      <c r="BJ170" s="168">
        <v>81.0</v>
      </c>
      <c r="BK170" s="168">
        <f t="shared" si="152"/>
        <v>9</v>
      </c>
      <c r="BL170" s="168">
        <v>89.0</v>
      </c>
      <c r="BM170" s="168">
        <v>95.0</v>
      </c>
      <c r="BN170" s="168">
        <f t="shared" si="153"/>
        <v>6</v>
      </c>
      <c r="BO170" s="168"/>
      <c r="BP170" s="168"/>
      <c r="BQ170" s="168"/>
      <c r="BR170" s="180">
        <v>0.97</v>
      </c>
      <c r="BS170" s="176">
        <v>4.34</v>
      </c>
      <c r="BT170" s="176">
        <v>0.48</v>
      </c>
      <c r="BU170" s="176" t="s">
        <v>3528</v>
      </c>
      <c r="BV170" s="176" t="s">
        <v>3528</v>
      </c>
      <c r="BW170" s="195">
        <v>156.0</v>
      </c>
      <c r="BX170" s="192">
        <v>5.1</v>
      </c>
      <c r="BY170" s="192">
        <v>7.1</v>
      </c>
      <c r="BZ170" s="193">
        <v>0.4</v>
      </c>
      <c r="CA170" s="192">
        <v>31.8</v>
      </c>
      <c r="CB170" s="192">
        <v>4.9</v>
      </c>
      <c r="CC170" s="165"/>
      <c r="CD170" s="165"/>
      <c r="CE170" s="165"/>
      <c r="CF170" s="165"/>
    </row>
    <row r="171" ht="12.75" customHeight="1">
      <c r="A171" s="154">
        <v>2022.0</v>
      </c>
      <c r="B171" s="166" t="s">
        <v>3494</v>
      </c>
      <c r="C171" s="166" t="s">
        <v>3495</v>
      </c>
      <c r="D171" s="166"/>
      <c r="E171" s="166" t="s">
        <v>3917</v>
      </c>
      <c r="F171" s="166" t="s">
        <v>3917</v>
      </c>
      <c r="G171" s="166" t="s">
        <v>3918</v>
      </c>
      <c r="H171" s="157" t="s">
        <v>3919</v>
      </c>
      <c r="I171" s="169" t="s">
        <v>3480</v>
      </c>
      <c r="J171" s="157"/>
      <c r="K171" s="157"/>
      <c r="L171" s="154" t="s">
        <v>3395</v>
      </c>
      <c r="M171" s="157" t="s">
        <v>3714</v>
      </c>
      <c r="N171" s="188" t="s">
        <v>3920</v>
      </c>
      <c r="O171" s="189">
        <v>90.0</v>
      </c>
      <c r="P171" s="189" t="s">
        <v>3737</v>
      </c>
      <c r="Q171" s="169" t="s">
        <v>3921</v>
      </c>
      <c r="R171" s="169" t="s">
        <v>3528</v>
      </c>
      <c r="S171" s="194"/>
      <c r="T171" s="171" t="s">
        <v>3922</v>
      </c>
      <c r="U171" s="194" t="s">
        <v>174</v>
      </c>
      <c r="V171" s="166" t="s">
        <v>3566</v>
      </c>
      <c r="W171" s="168">
        <v>32.0</v>
      </c>
      <c r="X171" s="168">
        <v>2.0</v>
      </c>
      <c r="Y171" s="168">
        <f>W171-X171</f>
        <v>30</v>
      </c>
      <c r="Z171" s="168"/>
      <c r="AA171" s="168"/>
      <c r="AB171" s="168"/>
      <c r="AC171" s="168">
        <v>33.0</v>
      </c>
      <c r="AD171" s="168">
        <v>3.0</v>
      </c>
      <c r="AE171" s="168">
        <f>AC171-AD171</f>
        <v>30</v>
      </c>
      <c r="AF171" s="168"/>
      <c r="AG171" s="168"/>
      <c r="AH171" s="168"/>
      <c r="AI171" s="168">
        <v>28.0</v>
      </c>
      <c r="AJ171" s="168">
        <v>10.0</v>
      </c>
      <c r="AK171" s="168">
        <f>AI171-AJ171</f>
        <v>18</v>
      </c>
      <c r="AL171" s="168"/>
      <c r="AM171" s="168"/>
      <c r="AN171" s="168"/>
      <c r="AO171" s="168">
        <v>20.0</v>
      </c>
      <c r="AP171" s="168">
        <v>10.0</v>
      </c>
      <c r="AQ171" s="168">
        <f>AO171-AP171</f>
        <v>10</v>
      </c>
      <c r="AR171" s="168"/>
      <c r="AS171" s="168"/>
      <c r="AT171" s="168"/>
      <c r="AU171" s="168">
        <v>31.0</v>
      </c>
      <c r="AV171" s="168">
        <v>18.0</v>
      </c>
      <c r="AW171" s="168">
        <f>AU171-AV171</f>
        <v>13</v>
      </c>
      <c r="AX171" s="168"/>
      <c r="AY171" s="168"/>
      <c r="AZ171" s="168"/>
      <c r="BA171" s="168"/>
      <c r="BB171" s="168"/>
      <c r="BC171" s="168"/>
      <c r="BD171" s="168"/>
      <c r="BE171" s="168"/>
      <c r="BF171" s="168">
        <v>32.0</v>
      </c>
      <c r="BG171" s="168">
        <v>19.0</v>
      </c>
      <c r="BH171" s="168">
        <f>BF171-BG171</f>
        <v>13</v>
      </c>
      <c r="BI171" s="168"/>
      <c r="BJ171" s="168"/>
      <c r="BK171" s="168"/>
      <c r="BL171" s="168">
        <v>54.0</v>
      </c>
      <c r="BM171" s="168">
        <v>21.0</v>
      </c>
      <c r="BN171" s="168">
        <f>BL171-BM171</f>
        <v>33</v>
      </c>
      <c r="BO171" s="168"/>
      <c r="BP171" s="168"/>
      <c r="BQ171" s="168"/>
      <c r="BR171" s="180">
        <v>0.96</v>
      </c>
      <c r="BS171" s="176">
        <v>4.38</v>
      </c>
      <c r="BT171" s="176">
        <v>0.51</v>
      </c>
      <c r="BU171" s="176" t="s">
        <v>3528</v>
      </c>
      <c r="BV171" s="176" t="s">
        <v>3528</v>
      </c>
      <c r="BW171" s="195">
        <v>469.0</v>
      </c>
      <c r="BX171" s="192">
        <v>2.9</v>
      </c>
      <c r="BY171" s="192">
        <v>5.2</v>
      </c>
      <c r="BZ171" s="193">
        <v>0.82</v>
      </c>
      <c r="CA171" s="192">
        <v>41.1</v>
      </c>
      <c r="CB171" s="192">
        <v>11.4</v>
      </c>
      <c r="CC171" s="165"/>
      <c r="CD171" s="165"/>
      <c r="CE171" s="165"/>
      <c r="CF171" s="152" t="s">
        <v>1</v>
      </c>
    </row>
    <row r="172" ht="12.75" customHeight="1">
      <c r="A172" s="154">
        <v>2022.0</v>
      </c>
      <c r="B172" s="155" t="s">
        <v>3487</v>
      </c>
      <c r="C172" s="155" t="s">
        <v>3488</v>
      </c>
      <c r="D172" s="155"/>
      <c r="E172" s="155" t="s">
        <v>3923</v>
      </c>
      <c r="F172" s="155" t="s">
        <v>3923</v>
      </c>
      <c r="G172" s="155" t="s">
        <v>3924</v>
      </c>
      <c r="H172" s="157" t="s">
        <v>3925</v>
      </c>
      <c r="I172" s="169" t="s">
        <v>3926</v>
      </c>
      <c r="J172" s="157"/>
      <c r="K172" s="157"/>
      <c r="L172" s="154" t="s">
        <v>3395</v>
      </c>
      <c r="M172" s="157" t="s">
        <v>3396</v>
      </c>
      <c r="N172" s="156" t="s">
        <v>3572</v>
      </c>
      <c r="O172" s="189">
        <v>162.0</v>
      </c>
      <c r="P172" s="189" t="s">
        <v>3563</v>
      </c>
      <c r="Q172" s="169"/>
      <c r="R172" s="178" t="s">
        <v>3927</v>
      </c>
      <c r="S172" s="189" t="s">
        <v>174</v>
      </c>
      <c r="T172" s="171" t="s">
        <v>3928</v>
      </c>
      <c r="U172" s="189" t="s">
        <v>174</v>
      </c>
      <c r="V172" s="166" t="s">
        <v>3929</v>
      </c>
      <c r="W172" s="168"/>
      <c r="X172" s="168"/>
      <c r="Y172" s="168"/>
      <c r="Z172" s="168">
        <v>10.0</v>
      </c>
      <c r="AA172" s="168">
        <v>21.0</v>
      </c>
      <c r="AB172" s="168">
        <f t="shared" ref="AB172:AB186" si="154">AA172-Z172</f>
        <v>11</v>
      </c>
      <c r="AC172" s="168"/>
      <c r="AD172" s="168"/>
      <c r="AE172" s="168"/>
      <c r="AF172" s="168">
        <v>11.0</v>
      </c>
      <c r="AG172" s="168">
        <v>22.0</v>
      </c>
      <c r="AH172" s="168">
        <f t="shared" ref="AH172:AH186" si="155">AG172-AF172</f>
        <v>11</v>
      </c>
      <c r="AI172" s="168"/>
      <c r="AJ172" s="168"/>
      <c r="AK172" s="168"/>
      <c r="AL172" s="168">
        <v>75.0</v>
      </c>
      <c r="AM172" s="168">
        <v>93.0</v>
      </c>
      <c r="AN172" s="168">
        <f t="shared" ref="AN172:AN186" si="156">AM172-AL172</f>
        <v>18</v>
      </c>
      <c r="AO172" s="168"/>
      <c r="AP172" s="168"/>
      <c r="AQ172" s="168"/>
      <c r="AR172" s="168">
        <v>75.0</v>
      </c>
      <c r="AS172" s="168">
        <v>88.0</v>
      </c>
      <c r="AT172" s="168">
        <f t="shared" ref="AT172:AT178" si="157">AS172-AR172</f>
        <v>13</v>
      </c>
      <c r="AU172" s="168"/>
      <c r="AV172" s="168"/>
      <c r="AW172" s="168"/>
      <c r="AX172" s="168">
        <v>84.0</v>
      </c>
      <c r="AY172" s="168">
        <v>91.0</v>
      </c>
      <c r="AZ172" s="168">
        <f t="shared" ref="AZ172:AZ186" si="158">AY172-AX172</f>
        <v>7</v>
      </c>
      <c r="BA172" s="168"/>
      <c r="BB172" s="168"/>
      <c r="BC172" s="168"/>
      <c r="BD172" s="168"/>
      <c r="BE172" s="168"/>
      <c r="BF172" s="168"/>
      <c r="BG172" s="168"/>
      <c r="BH172" s="168"/>
      <c r="BI172" s="168">
        <v>95.0</v>
      </c>
      <c r="BJ172" s="168">
        <v>98.0</v>
      </c>
      <c r="BK172" s="168">
        <f t="shared" ref="BK172:BK186" si="159">BJ172-BI172</f>
        <v>3</v>
      </c>
      <c r="BL172" s="168"/>
      <c r="BM172" s="168"/>
      <c r="BN172" s="168"/>
      <c r="BO172" s="168">
        <v>87.0</v>
      </c>
      <c r="BP172" s="168">
        <v>96.0</v>
      </c>
      <c r="BQ172" s="168">
        <f t="shared" ref="BQ172:BQ186" si="160">BP172-BO172</f>
        <v>9</v>
      </c>
      <c r="BR172" s="180">
        <v>0.97</v>
      </c>
      <c r="BS172" s="176">
        <v>3.48</v>
      </c>
      <c r="BT172" s="176">
        <v>0.56</v>
      </c>
      <c r="BU172" s="176" t="s">
        <v>3528</v>
      </c>
      <c r="BV172" s="176" t="s">
        <v>3528</v>
      </c>
      <c r="BW172" s="195">
        <v>82.0</v>
      </c>
      <c r="BX172" s="192">
        <v>0.5</v>
      </c>
      <c r="BY172" s="192">
        <v>0.5</v>
      </c>
      <c r="BZ172" s="193">
        <v>0.12</v>
      </c>
      <c r="CA172" s="192">
        <v>13.7</v>
      </c>
      <c r="CB172" s="192">
        <v>6.0</v>
      </c>
      <c r="CC172" s="165"/>
      <c r="CD172" s="165"/>
      <c r="CE172" s="165"/>
      <c r="CF172" s="165"/>
    </row>
    <row r="173" ht="12.75" customHeight="1">
      <c r="A173" s="154">
        <v>2022.0</v>
      </c>
      <c r="B173" s="155" t="s">
        <v>3487</v>
      </c>
      <c r="C173" s="155" t="s">
        <v>3488</v>
      </c>
      <c r="D173" s="155"/>
      <c r="E173" s="155" t="s">
        <v>3923</v>
      </c>
      <c r="F173" s="155" t="s">
        <v>3923</v>
      </c>
      <c r="G173" s="155" t="s">
        <v>3924</v>
      </c>
      <c r="H173" s="157" t="s">
        <v>3925</v>
      </c>
      <c r="I173" s="169" t="s">
        <v>3454</v>
      </c>
      <c r="J173" s="157"/>
      <c r="K173" s="157"/>
      <c r="L173" s="154" t="s">
        <v>3395</v>
      </c>
      <c r="M173" s="157" t="s">
        <v>3396</v>
      </c>
      <c r="N173" s="156" t="s">
        <v>3572</v>
      </c>
      <c r="O173" s="189">
        <v>32.0</v>
      </c>
      <c r="P173" s="189" t="s">
        <v>3725</v>
      </c>
      <c r="Q173" s="169"/>
      <c r="R173" s="178" t="s">
        <v>3930</v>
      </c>
      <c r="S173" s="189" t="s">
        <v>174</v>
      </c>
      <c r="T173" s="171" t="s">
        <v>3931</v>
      </c>
      <c r="U173" s="189" t="s">
        <v>174</v>
      </c>
      <c r="V173" s="166" t="s">
        <v>3929</v>
      </c>
      <c r="W173" s="168"/>
      <c r="X173" s="168"/>
      <c r="Y173" s="168"/>
      <c r="Z173" s="168">
        <v>5.0</v>
      </c>
      <c r="AA173" s="168">
        <v>16.0</v>
      </c>
      <c r="AB173" s="168">
        <f t="shared" si="154"/>
        <v>11</v>
      </c>
      <c r="AC173" s="168"/>
      <c r="AD173" s="168"/>
      <c r="AE173" s="168"/>
      <c r="AF173" s="168">
        <v>6.0</v>
      </c>
      <c r="AG173" s="168">
        <v>17.0</v>
      </c>
      <c r="AH173" s="168">
        <f t="shared" si="155"/>
        <v>11</v>
      </c>
      <c r="AI173" s="168"/>
      <c r="AJ173" s="168"/>
      <c r="AK173" s="168"/>
      <c r="AL173" s="168">
        <v>76.0</v>
      </c>
      <c r="AM173" s="168">
        <v>92.0</v>
      </c>
      <c r="AN173" s="168">
        <f t="shared" si="156"/>
        <v>16</v>
      </c>
      <c r="AO173" s="168"/>
      <c r="AP173" s="168"/>
      <c r="AQ173" s="168"/>
      <c r="AR173" s="168">
        <v>72.0</v>
      </c>
      <c r="AS173" s="168">
        <v>88.0</v>
      </c>
      <c r="AT173" s="168">
        <f t="shared" si="157"/>
        <v>16</v>
      </c>
      <c r="AU173" s="168"/>
      <c r="AV173" s="168"/>
      <c r="AW173" s="168"/>
      <c r="AX173" s="168">
        <v>87.0</v>
      </c>
      <c r="AY173" s="168">
        <v>90.0</v>
      </c>
      <c r="AZ173" s="168">
        <f t="shared" si="158"/>
        <v>3</v>
      </c>
      <c r="BA173" s="168"/>
      <c r="BB173" s="168"/>
      <c r="BC173" s="168"/>
      <c r="BD173" s="168"/>
      <c r="BE173" s="168"/>
      <c r="BF173" s="168"/>
      <c r="BG173" s="168"/>
      <c r="BH173" s="168"/>
      <c r="BI173" s="168">
        <v>95.0</v>
      </c>
      <c r="BJ173" s="168">
        <v>96.0</v>
      </c>
      <c r="BK173" s="168">
        <f t="shared" si="159"/>
        <v>1</v>
      </c>
      <c r="BL173" s="168"/>
      <c r="BM173" s="168"/>
      <c r="BN173" s="168"/>
      <c r="BO173" s="168">
        <v>86.0</v>
      </c>
      <c r="BP173" s="168">
        <v>97.0</v>
      </c>
      <c r="BQ173" s="168">
        <f t="shared" si="160"/>
        <v>11</v>
      </c>
      <c r="BR173" s="180">
        <v>0.97</v>
      </c>
      <c r="BS173" s="176">
        <v>4.14</v>
      </c>
      <c r="BT173" s="176">
        <v>0.52</v>
      </c>
      <c r="BU173" s="176" t="s">
        <v>3528</v>
      </c>
      <c r="BV173" s="176" t="s">
        <v>3528</v>
      </c>
      <c r="BW173" s="195">
        <v>47.0</v>
      </c>
      <c r="BX173" s="192">
        <v>1.0</v>
      </c>
      <c r="BY173" s="192">
        <v>1.5</v>
      </c>
      <c r="BZ173" s="193">
        <v>0.49</v>
      </c>
      <c r="CA173" s="192">
        <v>10.1</v>
      </c>
      <c r="CB173" s="192">
        <v>4.7</v>
      </c>
      <c r="CC173" s="165"/>
      <c r="CD173" s="165"/>
      <c r="CE173" s="165"/>
      <c r="CF173" s="165"/>
    </row>
    <row r="174" ht="12.75" customHeight="1">
      <c r="A174" s="154">
        <v>2022.0</v>
      </c>
      <c r="B174" s="155" t="s">
        <v>3487</v>
      </c>
      <c r="C174" s="155" t="s">
        <v>3488</v>
      </c>
      <c r="D174" s="155"/>
      <c r="E174" s="155" t="s">
        <v>3923</v>
      </c>
      <c r="F174" s="155" t="s">
        <v>3923</v>
      </c>
      <c r="G174" s="155" t="s">
        <v>3924</v>
      </c>
      <c r="H174" s="157" t="s">
        <v>3925</v>
      </c>
      <c r="I174" s="169" t="s">
        <v>3394</v>
      </c>
      <c r="J174" s="157"/>
      <c r="K174" s="157"/>
      <c r="L174" s="154" t="s">
        <v>3395</v>
      </c>
      <c r="M174" s="157" t="s">
        <v>3396</v>
      </c>
      <c r="N174" s="156" t="s">
        <v>3572</v>
      </c>
      <c r="O174" s="189">
        <v>78.0</v>
      </c>
      <c r="P174" s="189" t="s">
        <v>3727</v>
      </c>
      <c r="Q174" s="169"/>
      <c r="R174" s="178" t="s">
        <v>3932</v>
      </c>
      <c r="S174" s="189" t="s">
        <v>174</v>
      </c>
      <c r="T174" s="171" t="s">
        <v>3933</v>
      </c>
      <c r="U174" s="189" t="s">
        <v>174</v>
      </c>
      <c r="V174" s="166" t="s">
        <v>3929</v>
      </c>
      <c r="W174" s="168"/>
      <c r="X174" s="168"/>
      <c r="Y174" s="168"/>
      <c r="Z174" s="168">
        <v>9.0</v>
      </c>
      <c r="AA174" s="168">
        <v>15.0</v>
      </c>
      <c r="AB174" s="168">
        <f t="shared" si="154"/>
        <v>6</v>
      </c>
      <c r="AC174" s="168"/>
      <c r="AD174" s="168"/>
      <c r="AE174" s="168"/>
      <c r="AF174" s="168">
        <v>10.0</v>
      </c>
      <c r="AG174" s="168">
        <v>17.0</v>
      </c>
      <c r="AH174" s="168">
        <f t="shared" si="155"/>
        <v>7</v>
      </c>
      <c r="AI174" s="168"/>
      <c r="AJ174" s="168"/>
      <c r="AK174" s="168"/>
      <c r="AL174" s="168">
        <v>75.0</v>
      </c>
      <c r="AM174" s="168">
        <v>95.0</v>
      </c>
      <c r="AN174" s="168">
        <f t="shared" si="156"/>
        <v>20</v>
      </c>
      <c r="AO174" s="168"/>
      <c r="AP174" s="168"/>
      <c r="AQ174" s="168"/>
      <c r="AR174" s="168">
        <v>78.0</v>
      </c>
      <c r="AS174" s="168">
        <v>93.0</v>
      </c>
      <c r="AT174" s="168">
        <f t="shared" si="157"/>
        <v>15</v>
      </c>
      <c r="AU174" s="168"/>
      <c r="AV174" s="168"/>
      <c r="AW174" s="168"/>
      <c r="AX174" s="168">
        <v>88.0</v>
      </c>
      <c r="AY174" s="168">
        <v>88.0</v>
      </c>
      <c r="AZ174" s="168">
        <f t="shared" si="158"/>
        <v>0</v>
      </c>
      <c r="BA174" s="168"/>
      <c r="BB174" s="168"/>
      <c r="BC174" s="168"/>
      <c r="BD174" s="168"/>
      <c r="BE174" s="168"/>
      <c r="BF174" s="168"/>
      <c r="BG174" s="168"/>
      <c r="BH174" s="168"/>
      <c r="BI174" s="168">
        <v>94.0</v>
      </c>
      <c r="BJ174" s="168">
        <v>95.0</v>
      </c>
      <c r="BK174" s="168">
        <f t="shared" si="159"/>
        <v>1</v>
      </c>
      <c r="BL174" s="168"/>
      <c r="BM174" s="168"/>
      <c r="BN174" s="168"/>
      <c r="BO174" s="168">
        <v>89.0</v>
      </c>
      <c r="BP174" s="168">
        <v>100.0</v>
      </c>
      <c r="BQ174" s="168">
        <f t="shared" si="160"/>
        <v>11</v>
      </c>
      <c r="BR174" s="180">
        <v>0.97</v>
      </c>
      <c r="BS174" s="176">
        <v>4.57</v>
      </c>
      <c r="BT174" s="176">
        <v>0.5</v>
      </c>
      <c r="BU174" s="176" t="s">
        <v>3528</v>
      </c>
      <c r="BV174" s="176" t="s">
        <v>3528</v>
      </c>
      <c r="BW174" s="195">
        <v>228.0</v>
      </c>
      <c r="BX174" s="192">
        <v>2.5</v>
      </c>
      <c r="BY174" s="192">
        <v>2.9</v>
      </c>
      <c r="BZ174" s="193">
        <v>0.18</v>
      </c>
      <c r="CA174" s="192">
        <v>26.6</v>
      </c>
      <c r="CB174" s="192">
        <v>8.6</v>
      </c>
      <c r="CC174" s="165"/>
      <c r="CD174" s="165"/>
      <c r="CE174" s="165"/>
      <c r="CF174" s="165"/>
    </row>
    <row r="175" ht="12.75" customHeight="1">
      <c r="A175" s="154">
        <v>2022.0</v>
      </c>
      <c r="B175" s="155" t="s">
        <v>3487</v>
      </c>
      <c r="C175" s="155" t="s">
        <v>3488</v>
      </c>
      <c r="D175" s="155"/>
      <c r="E175" s="155" t="s">
        <v>3923</v>
      </c>
      <c r="F175" s="155" t="s">
        <v>3923</v>
      </c>
      <c r="G175" s="155" t="s">
        <v>3924</v>
      </c>
      <c r="H175" s="157" t="s">
        <v>3925</v>
      </c>
      <c r="I175" s="169" t="s">
        <v>3428</v>
      </c>
      <c r="J175" s="157"/>
      <c r="K175" s="157"/>
      <c r="L175" s="154" t="s">
        <v>3395</v>
      </c>
      <c r="M175" s="157" t="s">
        <v>3396</v>
      </c>
      <c r="N175" s="156" t="s">
        <v>3572</v>
      </c>
      <c r="O175" s="189">
        <v>32.0</v>
      </c>
      <c r="P175" s="189" t="s">
        <v>3721</v>
      </c>
      <c r="Q175" s="169"/>
      <c r="R175" s="178" t="s">
        <v>3934</v>
      </c>
      <c r="S175" s="189" t="s">
        <v>174</v>
      </c>
      <c r="T175" s="171" t="s">
        <v>3935</v>
      </c>
      <c r="U175" s="189" t="s">
        <v>174</v>
      </c>
      <c r="V175" s="166" t="s">
        <v>3929</v>
      </c>
      <c r="W175" s="168"/>
      <c r="X175" s="168"/>
      <c r="Y175" s="168"/>
      <c r="Z175" s="168">
        <v>6.0</v>
      </c>
      <c r="AA175" s="168">
        <v>17.0</v>
      </c>
      <c r="AB175" s="168">
        <f t="shared" si="154"/>
        <v>11</v>
      </c>
      <c r="AC175" s="168"/>
      <c r="AD175" s="168"/>
      <c r="AE175" s="168"/>
      <c r="AF175" s="168">
        <v>9.0</v>
      </c>
      <c r="AG175" s="168">
        <v>21.0</v>
      </c>
      <c r="AH175" s="168">
        <f t="shared" si="155"/>
        <v>12</v>
      </c>
      <c r="AI175" s="168"/>
      <c r="AJ175" s="168"/>
      <c r="AK175" s="168"/>
      <c r="AL175" s="168">
        <v>76.0</v>
      </c>
      <c r="AM175" s="168">
        <v>85.0</v>
      </c>
      <c r="AN175" s="168">
        <f t="shared" si="156"/>
        <v>9</v>
      </c>
      <c r="AO175" s="168"/>
      <c r="AP175" s="168"/>
      <c r="AQ175" s="168"/>
      <c r="AR175" s="168">
        <v>73.0</v>
      </c>
      <c r="AS175" s="168">
        <v>86.0</v>
      </c>
      <c r="AT175" s="168">
        <f t="shared" si="157"/>
        <v>13</v>
      </c>
      <c r="AU175" s="168"/>
      <c r="AV175" s="168"/>
      <c r="AW175" s="168"/>
      <c r="AX175" s="168">
        <v>79.0</v>
      </c>
      <c r="AY175" s="168">
        <v>87.0</v>
      </c>
      <c r="AZ175" s="168">
        <f t="shared" si="158"/>
        <v>8</v>
      </c>
      <c r="BA175" s="168"/>
      <c r="BB175" s="168"/>
      <c r="BC175" s="168"/>
      <c r="BD175" s="168"/>
      <c r="BE175" s="168"/>
      <c r="BF175" s="168"/>
      <c r="BG175" s="168"/>
      <c r="BH175" s="168"/>
      <c r="BI175" s="168">
        <v>94.0</v>
      </c>
      <c r="BJ175" s="168">
        <v>94.0</v>
      </c>
      <c r="BK175" s="168">
        <f t="shared" si="159"/>
        <v>0</v>
      </c>
      <c r="BL175" s="168"/>
      <c r="BM175" s="168"/>
      <c r="BN175" s="168"/>
      <c r="BO175" s="168">
        <v>82.0</v>
      </c>
      <c r="BP175" s="168">
        <v>92.0</v>
      </c>
      <c r="BQ175" s="168">
        <f t="shared" si="160"/>
        <v>10</v>
      </c>
      <c r="BR175" s="180">
        <v>0.96</v>
      </c>
      <c r="BS175" s="176">
        <v>4.66</v>
      </c>
      <c r="BT175" s="176">
        <v>0.5</v>
      </c>
      <c r="BU175" s="176" t="s">
        <v>3528</v>
      </c>
      <c r="BV175" s="176" t="s">
        <v>3528</v>
      </c>
      <c r="BW175" s="195">
        <v>113.0</v>
      </c>
      <c r="BX175" s="192">
        <v>3.5</v>
      </c>
      <c r="BY175" s="192">
        <v>3.5</v>
      </c>
      <c r="BZ175" s="193">
        <v>0.02</v>
      </c>
      <c r="CA175" s="192">
        <v>17.0</v>
      </c>
      <c r="CB175" s="192">
        <v>6.6</v>
      </c>
      <c r="CC175" s="165"/>
      <c r="CD175" s="165"/>
      <c r="CE175" s="165"/>
      <c r="CF175" s="165"/>
    </row>
    <row r="176" ht="12.75" customHeight="1">
      <c r="A176" s="154">
        <v>2022.0</v>
      </c>
      <c r="B176" s="155" t="s">
        <v>3494</v>
      </c>
      <c r="C176" s="155" t="s">
        <v>3598</v>
      </c>
      <c r="D176" s="155"/>
      <c r="E176" s="155" t="s">
        <v>3936</v>
      </c>
      <c r="F176" s="155" t="s">
        <v>3937</v>
      </c>
      <c r="G176" s="155" t="s">
        <v>3938</v>
      </c>
      <c r="H176" s="157" t="s">
        <v>3802</v>
      </c>
      <c r="I176" s="169" t="s">
        <v>3480</v>
      </c>
      <c r="J176" s="157"/>
      <c r="K176" s="157"/>
      <c r="L176" s="154" t="s">
        <v>3395</v>
      </c>
      <c r="M176" s="157" t="s">
        <v>3396</v>
      </c>
      <c r="N176" s="157" t="s">
        <v>255</v>
      </c>
      <c r="O176" s="189">
        <v>22.0</v>
      </c>
      <c r="P176" s="189" t="s">
        <v>3737</v>
      </c>
      <c r="Q176" s="169"/>
      <c r="R176" s="178" t="s">
        <v>3939</v>
      </c>
      <c r="S176" s="198" t="s">
        <v>3940</v>
      </c>
      <c r="T176" s="171" t="s">
        <v>3941</v>
      </c>
      <c r="U176" s="189" t="s">
        <v>174</v>
      </c>
      <c r="V176" s="166" t="s">
        <v>3699</v>
      </c>
      <c r="W176" s="168"/>
      <c r="X176" s="168"/>
      <c r="Y176" s="168"/>
      <c r="Z176" s="168">
        <v>33.0</v>
      </c>
      <c r="AA176" s="168">
        <v>65.0</v>
      </c>
      <c r="AB176" s="168">
        <f t="shared" si="154"/>
        <v>32</v>
      </c>
      <c r="AC176" s="168"/>
      <c r="AD176" s="168"/>
      <c r="AE176" s="168"/>
      <c r="AF176" s="168">
        <v>41.0</v>
      </c>
      <c r="AG176" s="168">
        <v>72.0</v>
      </c>
      <c r="AH176" s="168">
        <f t="shared" si="155"/>
        <v>31</v>
      </c>
      <c r="AI176" s="168"/>
      <c r="AJ176" s="168"/>
      <c r="AK176" s="168"/>
      <c r="AL176" s="168">
        <v>88.0</v>
      </c>
      <c r="AM176" s="168">
        <v>97.0</v>
      </c>
      <c r="AN176" s="168">
        <f t="shared" si="156"/>
        <v>9</v>
      </c>
      <c r="AO176" s="168"/>
      <c r="AP176" s="168"/>
      <c r="AQ176" s="168"/>
      <c r="AR176" s="168">
        <v>44.0</v>
      </c>
      <c r="AS176" s="168">
        <v>49.0</v>
      </c>
      <c r="AT176" s="168">
        <f t="shared" si="157"/>
        <v>5</v>
      </c>
      <c r="AU176" s="168"/>
      <c r="AV176" s="168"/>
      <c r="AW176" s="168"/>
      <c r="AX176" s="168">
        <v>86.0</v>
      </c>
      <c r="AY176" s="168">
        <v>96.0</v>
      </c>
      <c r="AZ176" s="168">
        <f t="shared" si="158"/>
        <v>10</v>
      </c>
      <c r="BA176" s="168"/>
      <c r="BB176" s="168"/>
      <c r="BC176" s="168"/>
      <c r="BD176" s="168"/>
      <c r="BE176" s="168"/>
      <c r="BF176" s="168"/>
      <c r="BG176" s="168"/>
      <c r="BH176" s="168"/>
      <c r="BI176" s="168">
        <v>85.0</v>
      </c>
      <c r="BJ176" s="168">
        <v>98.0</v>
      </c>
      <c r="BK176" s="168">
        <f t="shared" si="159"/>
        <v>13</v>
      </c>
      <c r="BL176" s="168"/>
      <c r="BM176" s="168"/>
      <c r="BN176" s="168"/>
      <c r="BO176" s="168">
        <v>92.0</v>
      </c>
      <c r="BP176" s="168">
        <v>100.0</v>
      </c>
      <c r="BQ176" s="168">
        <f t="shared" si="160"/>
        <v>8</v>
      </c>
      <c r="BR176" s="180">
        <v>0.97</v>
      </c>
      <c r="BS176" s="176">
        <v>5.29</v>
      </c>
      <c r="BT176" s="176">
        <v>0.51</v>
      </c>
      <c r="BU176" s="176" t="s">
        <v>3528</v>
      </c>
      <c r="BV176" s="176" t="s">
        <v>3528</v>
      </c>
      <c r="BW176" s="195">
        <v>179.0</v>
      </c>
      <c r="BX176" s="192">
        <v>6.6</v>
      </c>
      <c r="BY176" s="192">
        <v>8.2</v>
      </c>
      <c r="BZ176" s="193">
        <v>0.23</v>
      </c>
      <c r="CA176" s="192">
        <v>32.1</v>
      </c>
      <c r="CB176" s="192">
        <v>5.6</v>
      </c>
      <c r="CC176" s="165"/>
      <c r="CD176" s="165"/>
      <c r="CE176" s="165"/>
      <c r="CF176" s="165"/>
    </row>
    <row r="177" ht="12.75" customHeight="1">
      <c r="A177" s="154">
        <v>2022.0</v>
      </c>
      <c r="B177" s="155" t="s">
        <v>3389</v>
      </c>
      <c r="C177" s="155" t="s">
        <v>3558</v>
      </c>
      <c r="D177" s="155"/>
      <c r="E177" s="155" t="s">
        <v>3739</v>
      </c>
      <c r="F177" s="155" t="s">
        <v>3739</v>
      </c>
      <c r="G177" s="155" t="s">
        <v>3740</v>
      </c>
      <c r="H177" s="157" t="s">
        <v>3645</v>
      </c>
      <c r="I177" s="169" t="s">
        <v>3440</v>
      </c>
      <c r="J177" s="157"/>
      <c r="K177" s="157"/>
      <c r="L177" s="154" t="s">
        <v>3395</v>
      </c>
      <c r="M177" s="157" t="s">
        <v>3396</v>
      </c>
      <c r="N177" s="157" t="s">
        <v>255</v>
      </c>
      <c r="O177" s="189">
        <v>87.0</v>
      </c>
      <c r="P177" s="189" t="s">
        <v>3722</v>
      </c>
      <c r="Q177" s="169"/>
      <c r="R177" s="178" t="s">
        <v>3942</v>
      </c>
      <c r="S177" s="189" t="s">
        <v>174</v>
      </c>
      <c r="T177" s="171" t="s">
        <v>3742</v>
      </c>
      <c r="U177" s="189" t="s">
        <v>174</v>
      </c>
      <c r="V177" s="166" t="s">
        <v>3566</v>
      </c>
      <c r="W177" s="168"/>
      <c r="X177" s="168"/>
      <c r="Y177" s="168"/>
      <c r="Z177" s="168">
        <v>25.0</v>
      </c>
      <c r="AA177" s="168">
        <v>47.0</v>
      </c>
      <c r="AB177" s="168">
        <f t="shared" si="154"/>
        <v>22</v>
      </c>
      <c r="AC177" s="168"/>
      <c r="AD177" s="168"/>
      <c r="AE177" s="168"/>
      <c r="AF177" s="168">
        <v>44.0</v>
      </c>
      <c r="AG177" s="168">
        <v>64.0</v>
      </c>
      <c r="AH177" s="168">
        <f t="shared" si="155"/>
        <v>20</v>
      </c>
      <c r="AI177" s="168"/>
      <c r="AJ177" s="168"/>
      <c r="AK177" s="168"/>
      <c r="AL177" s="168">
        <v>53.0</v>
      </c>
      <c r="AM177" s="168">
        <v>64.0</v>
      </c>
      <c r="AN177" s="168">
        <f t="shared" si="156"/>
        <v>11</v>
      </c>
      <c r="AO177" s="168"/>
      <c r="AP177" s="168"/>
      <c r="AQ177" s="168"/>
      <c r="AR177" s="168">
        <v>52.0</v>
      </c>
      <c r="AS177" s="168">
        <v>65.0</v>
      </c>
      <c r="AT177" s="168">
        <f t="shared" si="157"/>
        <v>13</v>
      </c>
      <c r="AU177" s="168"/>
      <c r="AV177" s="168"/>
      <c r="AW177" s="168"/>
      <c r="AX177" s="168">
        <v>73.0</v>
      </c>
      <c r="AY177" s="168">
        <v>81.0</v>
      </c>
      <c r="AZ177" s="168">
        <f t="shared" si="158"/>
        <v>8</v>
      </c>
      <c r="BA177" s="168"/>
      <c r="BB177" s="168"/>
      <c r="BC177" s="168"/>
      <c r="BD177" s="168"/>
      <c r="BE177" s="168"/>
      <c r="BF177" s="168"/>
      <c r="BG177" s="168"/>
      <c r="BH177" s="168"/>
      <c r="BI177" s="168">
        <v>70.0</v>
      </c>
      <c r="BJ177" s="168">
        <v>78.0</v>
      </c>
      <c r="BK177" s="168">
        <f t="shared" si="159"/>
        <v>8</v>
      </c>
      <c r="BL177" s="168"/>
      <c r="BM177" s="168"/>
      <c r="BN177" s="168"/>
      <c r="BO177" s="168">
        <v>78.0</v>
      </c>
      <c r="BP177" s="168">
        <v>86.0</v>
      </c>
      <c r="BQ177" s="168">
        <f t="shared" si="160"/>
        <v>8</v>
      </c>
      <c r="BR177" s="180">
        <v>0.97</v>
      </c>
      <c r="BS177" s="176">
        <v>3.06</v>
      </c>
      <c r="BT177" s="176">
        <v>0.46</v>
      </c>
      <c r="BU177" s="176" t="s">
        <v>3528</v>
      </c>
      <c r="BV177" s="176" t="s">
        <v>3528</v>
      </c>
      <c r="BW177" s="195">
        <v>116.0</v>
      </c>
      <c r="BX177" s="192">
        <v>1.0</v>
      </c>
      <c r="BY177" s="192">
        <v>1.3</v>
      </c>
      <c r="BZ177" s="193">
        <v>0.36</v>
      </c>
      <c r="CA177" s="192">
        <v>15.9</v>
      </c>
      <c r="CB177" s="192">
        <v>7.3</v>
      </c>
      <c r="CC177" s="165"/>
      <c r="CD177" s="165"/>
      <c r="CE177" s="165"/>
      <c r="CF177" s="165"/>
    </row>
    <row r="178" ht="12.75" customHeight="1">
      <c r="A178" s="154">
        <v>2022.0</v>
      </c>
      <c r="B178" s="155" t="s">
        <v>3442</v>
      </c>
      <c r="C178" s="155" t="s">
        <v>3893</v>
      </c>
      <c r="D178" s="155"/>
      <c r="E178" s="155" t="s">
        <v>3943</v>
      </c>
      <c r="F178" s="155" t="s">
        <v>3943</v>
      </c>
      <c r="G178" s="155" t="s">
        <v>3944</v>
      </c>
      <c r="H178" s="157" t="s">
        <v>3945</v>
      </c>
      <c r="I178" s="169" t="s">
        <v>3464</v>
      </c>
      <c r="J178" s="157"/>
      <c r="K178" s="157"/>
      <c r="L178" s="154" t="s">
        <v>3395</v>
      </c>
      <c r="M178" s="157" t="s">
        <v>3396</v>
      </c>
      <c r="N178" s="157" t="s">
        <v>255</v>
      </c>
      <c r="O178" s="189">
        <v>82.0</v>
      </c>
      <c r="P178" s="189" t="s">
        <v>3708</v>
      </c>
      <c r="Q178" s="169"/>
      <c r="R178" s="178" t="s">
        <v>3946</v>
      </c>
      <c r="S178" s="189" t="s">
        <v>174</v>
      </c>
      <c r="T178" s="171" t="s">
        <v>3947</v>
      </c>
      <c r="U178" s="189" t="s">
        <v>174</v>
      </c>
      <c r="V178" s="166" t="s">
        <v>3664</v>
      </c>
      <c r="W178" s="168"/>
      <c r="X178" s="168"/>
      <c r="Y178" s="168"/>
      <c r="Z178" s="168">
        <v>34.0</v>
      </c>
      <c r="AA178" s="168">
        <v>59.0</v>
      </c>
      <c r="AB178" s="168">
        <f t="shared" si="154"/>
        <v>25</v>
      </c>
      <c r="AC178" s="168"/>
      <c r="AD178" s="168"/>
      <c r="AE178" s="168"/>
      <c r="AF178" s="168">
        <v>53.0</v>
      </c>
      <c r="AG178" s="168">
        <v>76.0</v>
      </c>
      <c r="AH178" s="168">
        <f t="shared" si="155"/>
        <v>23</v>
      </c>
      <c r="AI178" s="168"/>
      <c r="AJ178" s="168"/>
      <c r="AK178" s="168"/>
      <c r="AL178" s="168">
        <v>65.0</v>
      </c>
      <c r="AM178" s="168">
        <v>79.0</v>
      </c>
      <c r="AN178" s="168">
        <f t="shared" si="156"/>
        <v>14</v>
      </c>
      <c r="AO178" s="168"/>
      <c r="AP178" s="168"/>
      <c r="AQ178" s="168"/>
      <c r="AR178" s="168">
        <v>58.0</v>
      </c>
      <c r="AS178" s="168">
        <v>65.0</v>
      </c>
      <c r="AT178" s="168">
        <f t="shared" si="157"/>
        <v>7</v>
      </c>
      <c r="AU178" s="168"/>
      <c r="AV178" s="168"/>
      <c r="AW178" s="168"/>
      <c r="AX178" s="168">
        <v>73.0</v>
      </c>
      <c r="AY178" s="168">
        <v>79.0</v>
      </c>
      <c r="AZ178" s="168">
        <f t="shared" si="158"/>
        <v>6</v>
      </c>
      <c r="BA178" s="168"/>
      <c r="BB178" s="168"/>
      <c r="BC178" s="168"/>
      <c r="BD178" s="168"/>
      <c r="BE178" s="168"/>
      <c r="BF178" s="168"/>
      <c r="BG178" s="168"/>
      <c r="BH178" s="168"/>
      <c r="BI178" s="168">
        <v>62.0</v>
      </c>
      <c r="BJ178" s="168">
        <v>64.0</v>
      </c>
      <c r="BK178" s="168">
        <f t="shared" si="159"/>
        <v>2</v>
      </c>
      <c r="BL178" s="168"/>
      <c r="BM178" s="168"/>
      <c r="BN178" s="168"/>
      <c r="BO178" s="168">
        <v>78.0</v>
      </c>
      <c r="BP178" s="168">
        <v>87.0</v>
      </c>
      <c r="BQ178" s="168">
        <f t="shared" si="160"/>
        <v>9</v>
      </c>
      <c r="BR178" s="180">
        <v>0.96</v>
      </c>
      <c r="BS178" s="176">
        <v>4.0</v>
      </c>
      <c r="BT178" s="176">
        <v>0.54</v>
      </c>
      <c r="BU178" s="176" t="s">
        <v>3528</v>
      </c>
      <c r="BV178" s="176" t="s">
        <v>3528</v>
      </c>
      <c r="BW178" s="195">
        <v>167.0</v>
      </c>
      <c r="BX178" s="192">
        <v>2.0</v>
      </c>
      <c r="BY178" s="192">
        <v>2.1</v>
      </c>
      <c r="BZ178" s="193">
        <v>0.04</v>
      </c>
      <c r="CA178" s="192">
        <v>27.9</v>
      </c>
      <c r="CB178" s="192">
        <v>6.0</v>
      </c>
      <c r="CC178" s="165"/>
      <c r="CD178" s="165"/>
      <c r="CE178" s="165"/>
      <c r="CF178" s="165"/>
    </row>
    <row r="179" ht="12.75" customHeight="1">
      <c r="A179" s="154">
        <v>2022.0</v>
      </c>
      <c r="B179" s="155" t="s">
        <v>3621</v>
      </c>
      <c r="C179" s="155" t="s">
        <v>3948</v>
      </c>
      <c r="D179" s="155"/>
      <c r="E179" s="155" t="s">
        <v>3923</v>
      </c>
      <c r="F179" s="155" t="s">
        <v>3923</v>
      </c>
      <c r="G179" s="155" t="s">
        <v>3949</v>
      </c>
      <c r="H179" s="157" t="s">
        <v>3950</v>
      </c>
      <c r="I179" s="156" t="s">
        <v>3394</v>
      </c>
      <c r="J179" s="157"/>
      <c r="K179" s="157"/>
      <c r="L179" s="154" t="s">
        <v>3395</v>
      </c>
      <c r="M179" s="157" t="s">
        <v>3396</v>
      </c>
      <c r="N179" s="169" t="s">
        <v>3572</v>
      </c>
      <c r="O179" s="189">
        <v>116.0</v>
      </c>
      <c r="P179" s="189" t="s">
        <v>3887</v>
      </c>
      <c r="Q179" s="169"/>
      <c r="R179" s="178" t="s">
        <v>3951</v>
      </c>
      <c r="S179" s="189" t="s">
        <v>174</v>
      </c>
      <c r="T179" s="171" t="s">
        <v>3952</v>
      </c>
      <c r="U179" s="189" t="s">
        <v>174</v>
      </c>
      <c r="V179" s="166" t="s">
        <v>3664</v>
      </c>
      <c r="W179" s="168"/>
      <c r="X179" s="168"/>
      <c r="Y179" s="168"/>
      <c r="Z179" s="168">
        <v>62.0</v>
      </c>
      <c r="AA179" s="168">
        <v>68.0</v>
      </c>
      <c r="AB179" s="168">
        <f t="shared" si="154"/>
        <v>6</v>
      </c>
      <c r="AC179" s="168"/>
      <c r="AD179" s="168"/>
      <c r="AE179" s="168"/>
      <c r="AF179" s="168">
        <v>85.0</v>
      </c>
      <c r="AG179" s="168">
        <v>92.0</v>
      </c>
      <c r="AH179" s="168">
        <f t="shared" si="155"/>
        <v>7</v>
      </c>
      <c r="AI179" s="168"/>
      <c r="AJ179" s="168"/>
      <c r="AK179" s="168"/>
      <c r="AL179" s="168">
        <v>85.0</v>
      </c>
      <c r="AM179" s="168">
        <v>93.0</v>
      </c>
      <c r="AN179" s="168">
        <f t="shared" si="156"/>
        <v>8</v>
      </c>
      <c r="AO179" s="168"/>
      <c r="AP179" s="168"/>
      <c r="AQ179" s="168"/>
      <c r="AR179" s="168"/>
      <c r="AS179" s="168"/>
      <c r="AT179" s="168"/>
      <c r="AU179" s="168"/>
      <c r="AV179" s="168"/>
      <c r="AW179" s="168"/>
      <c r="AX179" s="168">
        <v>96.0</v>
      </c>
      <c r="AY179" s="168">
        <v>93.0</v>
      </c>
      <c r="AZ179" s="168">
        <f t="shared" si="158"/>
        <v>-3</v>
      </c>
      <c r="BA179" s="168"/>
      <c r="BB179" s="168"/>
      <c r="BC179" s="168"/>
      <c r="BD179" s="168"/>
      <c r="BE179" s="168"/>
      <c r="BF179" s="168"/>
      <c r="BG179" s="168"/>
      <c r="BH179" s="168"/>
      <c r="BI179" s="168">
        <v>97.0</v>
      </c>
      <c r="BJ179" s="168">
        <v>95.0</v>
      </c>
      <c r="BK179" s="168">
        <f t="shared" si="159"/>
        <v>-2</v>
      </c>
      <c r="BL179" s="168"/>
      <c r="BM179" s="168"/>
      <c r="BN179" s="168"/>
      <c r="BO179" s="168">
        <v>98.0</v>
      </c>
      <c r="BP179" s="168">
        <v>100.0</v>
      </c>
      <c r="BQ179" s="168">
        <f t="shared" si="160"/>
        <v>2</v>
      </c>
      <c r="BR179" s="180">
        <v>0.97</v>
      </c>
      <c r="BS179" s="176">
        <v>4.83</v>
      </c>
      <c r="BT179" s="176">
        <v>0.46</v>
      </c>
      <c r="BU179" s="176" t="s">
        <v>3528</v>
      </c>
      <c r="BV179" s="176" t="s">
        <v>3528</v>
      </c>
      <c r="BW179" s="195">
        <v>395.0</v>
      </c>
      <c r="BX179" s="192">
        <v>2.8</v>
      </c>
      <c r="BY179" s="192">
        <v>3.4</v>
      </c>
      <c r="BZ179" s="193">
        <v>0.2</v>
      </c>
      <c r="CA179" s="192">
        <v>39.9</v>
      </c>
      <c r="CB179" s="192">
        <v>9.9</v>
      </c>
      <c r="CC179" s="165"/>
      <c r="CD179" s="165"/>
      <c r="CE179" s="165"/>
      <c r="CF179" s="165"/>
    </row>
    <row r="180" ht="12.75" customHeight="1">
      <c r="A180" s="154">
        <v>2022.0</v>
      </c>
      <c r="B180" s="155" t="s">
        <v>3621</v>
      </c>
      <c r="C180" s="155" t="s">
        <v>3948</v>
      </c>
      <c r="D180" s="155"/>
      <c r="E180" s="155" t="s">
        <v>3923</v>
      </c>
      <c r="F180" s="155" t="s">
        <v>3923</v>
      </c>
      <c r="G180" s="155" t="s">
        <v>3949</v>
      </c>
      <c r="H180" s="157" t="s">
        <v>3950</v>
      </c>
      <c r="I180" s="156" t="s">
        <v>3428</v>
      </c>
      <c r="J180" s="157"/>
      <c r="K180" s="157"/>
      <c r="L180" s="154" t="s">
        <v>3395</v>
      </c>
      <c r="M180" s="157" t="s">
        <v>3396</v>
      </c>
      <c r="N180" s="169" t="s">
        <v>3572</v>
      </c>
      <c r="O180" s="189">
        <v>68.0</v>
      </c>
      <c r="P180" s="189" t="s">
        <v>3721</v>
      </c>
      <c r="Q180" s="169"/>
      <c r="R180" s="178" t="s">
        <v>3953</v>
      </c>
      <c r="S180" s="189" t="s">
        <v>174</v>
      </c>
      <c r="T180" s="171" t="s">
        <v>3952</v>
      </c>
      <c r="U180" s="189" t="s">
        <v>174</v>
      </c>
      <c r="V180" s="166" t="s">
        <v>3664</v>
      </c>
      <c r="W180" s="168"/>
      <c r="X180" s="168"/>
      <c r="Y180" s="168"/>
      <c r="Z180" s="168">
        <v>49.0</v>
      </c>
      <c r="AA180" s="168">
        <v>70.0</v>
      </c>
      <c r="AB180" s="168">
        <f t="shared" si="154"/>
        <v>21</v>
      </c>
      <c r="AC180" s="175"/>
      <c r="AD180" s="175"/>
      <c r="AE180" s="175"/>
      <c r="AF180" s="168">
        <v>79.0</v>
      </c>
      <c r="AG180" s="168">
        <v>93.0</v>
      </c>
      <c r="AH180" s="168">
        <f t="shared" si="155"/>
        <v>14</v>
      </c>
      <c r="AI180" s="168"/>
      <c r="AJ180" s="168"/>
      <c r="AK180" s="168"/>
      <c r="AL180" s="168">
        <v>76.0</v>
      </c>
      <c r="AM180" s="168">
        <v>88.0</v>
      </c>
      <c r="AN180" s="168">
        <f t="shared" si="156"/>
        <v>12</v>
      </c>
      <c r="AO180" s="175"/>
      <c r="AP180" s="175"/>
      <c r="AQ180" s="175"/>
      <c r="AR180" s="168"/>
      <c r="AS180" s="168"/>
      <c r="AT180" s="168"/>
      <c r="AU180" s="175"/>
      <c r="AV180" s="175"/>
      <c r="AW180" s="175"/>
      <c r="AX180" s="168">
        <v>90.0</v>
      </c>
      <c r="AY180" s="168">
        <v>100.0</v>
      </c>
      <c r="AZ180" s="168">
        <f t="shared" si="158"/>
        <v>10</v>
      </c>
      <c r="BA180" s="175"/>
      <c r="BB180" s="175"/>
      <c r="BC180" s="175"/>
      <c r="BD180" s="175"/>
      <c r="BE180" s="175"/>
      <c r="BF180" s="168"/>
      <c r="BG180" s="168"/>
      <c r="BH180" s="168"/>
      <c r="BI180" s="168">
        <v>95.0</v>
      </c>
      <c r="BJ180" s="168">
        <v>98.0</v>
      </c>
      <c r="BK180" s="168">
        <f t="shared" si="159"/>
        <v>3</v>
      </c>
      <c r="BL180" s="168"/>
      <c r="BM180" s="168"/>
      <c r="BN180" s="168"/>
      <c r="BO180" s="168">
        <v>94.0</v>
      </c>
      <c r="BP180" s="168">
        <v>100.0</v>
      </c>
      <c r="BQ180" s="168">
        <f t="shared" si="160"/>
        <v>6</v>
      </c>
      <c r="BR180" s="180">
        <v>0.97</v>
      </c>
      <c r="BS180" s="176">
        <v>4.31</v>
      </c>
      <c r="BT180" s="176">
        <v>0.5</v>
      </c>
      <c r="BU180" s="176" t="s">
        <v>3528</v>
      </c>
      <c r="BV180" s="176" t="s">
        <v>3528</v>
      </c>
      <c r="BW180" s="195">
        <v>330.0</v>
      </c>
      <c r="BX180" s="192">
        <v>4.5</v>
      </c>
      <c r="BY180" s="192">
        <v>4.9</v>
      </c>
      <c r="BZ180" s="193">
        <v>0.09</v>
      </c>
      <c r="CA180" s="192">
        <v>27.8</v>
      </c>
      <c r="CB180" s="192">
        <v>11.9</v>
      </c>
      <c r="CC180" s="165"/>
      <c r="CD180" s="165"/>
      <c r="CE180" s="165"/>
      <c r="CF180" s="165"/>
    </row>
    <row r="181" ht="12.75" customHeight="1">
      <c r="A181" s="154">
        <v>2022.0</v>
      </c>
      <c r="B181" s="155" t="s">
        <v>3621</v>
      </c>
      <c r="C181" s="155" t="s">
        <v>3948</v>
      </c>
      <c r="D181" s="155"/>
      <c r="E181" s="155" t="s">
        <v>3923</v>
      </c>
      <c r="F181" s="155" t="s">
        <v>3923</v>
      </c>
      <c r="G181" s="155" t="s">
        <v>3949</v>
      </c>
      <c r="H181" s="157" t="s">
        <v>3950</v>
      </c>
      <c r="I181" s="169" t="s">
        <v>3454</v>
      </c>
      <c r="J181" s="157"/>
      <c r="K181" s="157"/>
      <c r="L181" s="154" t="s">
        <v>3395</v>
      </c>
      <c r="M181" s="157" t="s">
        <v>3396</v>
      </c>
      <c r="N181" s="169" t="s">
        <v>3572</v>
      </c>
      <c r="O181" s="189">
        <v>189.0</v>
      </c>
      <c r="P181" s="189" t="s">
        <v>3822</v>
      </c>
      <c r="Q181" s="169"/>
      <c r="R181" s="178" t="s">
        <v>3954</v>
      </c>
      <c r="S181" s="189" t="s">
        <v>174</v>
      </c>
      <c r="T181" s="171" t="s">
        <v>3952</v>
      </c>
      <c r="U181" s="189" t="s">
        <v>174</v>
      </c>
      <c r="V181" s="166" t="s">
        <v>3664</v>
      </c>
      <c r="W181" s="168"/>
      <c r="X181" s="168"/>
      <c r="Y181" s="168"/>
      <c r="Z181" s="168">
        <v>56.0</v>
      </c>
      <c r="AA181" s="168">
        <v>73.0</v>
      </c>
      <c r="AB181" s="168">
        <f t="shared" si="154"/>
        <v>17</v>
      </c>
      <c r="AC181" s="168"/>
      <c r="AD181" s="168"/>
      <c r="AE181" s="168"/>
      <c r="AF181" s="168">
        <v>82.0</v>
      </c>
      <c r="AG181" s="168">
        <v>90.0</v>
      </c>
      <c r="AH181" s="168">
        <f t="shared" si="155"/>
        <v>8</v>
      </c>
      <c r="AI181" s="168"/>
      <c r="AJ181" s="168"/>
      <c r="AK181" s="168"/>
      <c r="AL181" s="168">
        <v>83.0</v>
      </c>
      <c r="AM181" s="168">
        <v>82.0</v>
      </c>
      <c r="AN181" s="168">
        <f t="shared" si="156"/>
        <v>-1</v>
      </c>
      <c r="AO181" s="168"/>
      <c r="AP181" s="168"/>
      <c r="AQ181" s="168"/>
      <c r="AR181" s="168"/>
      <c r="AS181" s="168"/>
      <c r="AT181" s="168"/>
      <c r="AU181" s="168"/>
      <c r="AV181" s="168"/>
      <c r="AW181" s="168"/>
      <c r="AX181" s="168">
        <v>96.0</v>
      </c>
      <c r="AY181" s="168">
        <v>97.0</v>
      </c>
      <c r="AZ181" s="168">
        <f t="shared" si="158"/>
        <v>1</v>
      </c>
      <c r="BA181" s="168"/>
      <c r="BB181" s="168"/>
      <c r="BC181" s="168"/>
      <c r="BD181" s="168"/>
      <c r="BE181" s="168"/>
      <c r="BF181" s="168"/>
      <c r="BG181" s="168"/>
      <c r="BH181" s="168"/>
      <c r="BI181" s="168">
        <v>93.0</v>
      </c>
      <c r="BJ181" s="168">
        <v>98.0</v>
      </c>
      <c r="BK181" s="168">
        <f t="shared" si="159"/>
        <v>5</v>
      </c>
      <c r="BL181" s="168"/>
      <c r="BM181" s="168"/>
      <c r="BN181" s="168"/>
      <c r="BO181" s="168">
        <v>96.0</v>
      </c>
      <c r="BP181" s="168">
        <v>100.0</v>
      </c>
      <c r="BQ181" s="168">
        <f t="shared" si="160"/>
        <v>4</v>
      </c>
      <c r="BR181" s="180">
        <v>0.97</v>
      </c>
      <c r="BS181" s="176">
        <v>4.39</v>
      </c>
      <c r="BT181" s="176">
        <v>0.44</v>
      </c>
      <c r="BU181" s="176" t="s">
        <v>3528</v>
      </c>
      <c r="BV181" s="176" t="s">
        <v>3528</v>
      </c>
      <c r="BW181" s="195">
        <v>284.0</v>
      </c>
      <c r="BX181" s="192">
        <v>1.4</v>
      </c>
      <c r="BY181" s="192">
        <v>1.5</v>
      </c>
      <c r="BZ181" s="193">
        <v>0.06</v>
      </c>
      <c r="CA181" s="192">
        <v>27.9</v>
      </c>
      <c r="CB181" s="192">
        <v>10.2</v>
      </c>
      <c r="CC181" s="165"/>
      <c r="CD181" s="165"/>
      <c r="CE181" s="165"/>
      <c r="CF181" s="165"/>
    </row>
    <row r="182" ht="12.75" customHeight="1">
      <c r="A182" s="154">
        <v>2022.0</v>
      </c>
      <c r="B182" s="155" t="s">
        <v>3415</v>
      </c>
      <c r="C182" s="155" t="s">
        <v>3416</v>
      </c>
      <c r="D182" s="155"/>
      <c r="E182" s="155" t="s">
        <v>3955</v>
      </c>
      <c r="F182" s="155" t="s">
        <v>3955</v>
      </c>
      <c r="G182" s="155" t="s">
        <v>3955</v>
      </c>
      <c r="H182" s="157" t="s">
        <v>3771</v>
      </c>
      <c r="I182" s="169" t="s">
        <v>3480</v>
      </c>
      <c r="J182" s="157"/>
      <c r="K182" s="157"/>
      <c r="L182" s="154" t="s">
        <v>3395</v>
      </c>
      <c r="M182" s="157" t="s">
        <v>3396</v>
      </c>
      <c r="N182" s="157" t="s">
        <v>255</v>
      </c>
      <c r="O182" s="189"/>
      <c r="P182" s="189" t="s">
        <v>3716</v>
      </c>
      <c r="Q182" s="169"/>
      <c r="R182" s="178" t="s">
        <v>3956</v>
      </c>
      <c r="S182" s="189" t="s">
        <v>177</v>
      </c>
      <c r="T182" s="171" t="s">
        <v>3957</v>
      </c>
      <c r="U182" s="198" t="s">
        <v>177</v>
      </c>
      <c r="V182" s="166" t="s">
        <v>3671</v>
      </c>
      <c r="W182" s="168"/>
      <c r="X182" s="168"/>
      <c r="Y182" s="168"/>
      <c r="Z182" s="168">
        <v>53.0</v>
      </c>
      <c r="AA182" s="168">
        <v>70.0</v>
      </c>
      <c r="AB182" s="168">
        <f t="shared" si="154"/>
        <v>17</v>
      </c>
      <c r="AC182" s="168"/>
      <c r="AD182" s="168"/>
      <c r="AE182" s="168"/>
      <c r="AF182" s="168">
        <v>64.0</v>
      </c>
      <c r="AG182" s="168">
        <v>83.0</v>
      </c>
      <c r="AH182" s="168">
        <f t="shared" si="155"/>
        <v>19</v>
      </c>
      <c r="AI182" s="168"/>
      <c r="AJ182" s="168"/>
      <c r="AK182" s="168"/>
      <c r="AL182" s="168">
        <v>83.0</v>
      </c>
      <c r="AM182" s="168">
        <v>90.0</v>
      </c>
      <c r="AN182" s="168">
        <f t="shared" si="156"/>
        <v>7</v>
      </c>
      <c r="AO182" s="168"/>
      <c r="AP182" s="168"/>
      <c r="AQ182" s="168"/>
      <c r="AR182" s="168">
        <v>5.0</v>
      </c>
      <c r="AS182" s="168">
        <v>17.0</v>
      </c>
      <c r="AT182" s="168">
        <f t="shared" ref="AT182:AT186" si="161">AS182-AR182</f>
        <v>12</v>
      </c>
      <c r="AU182" s="168"/>
      <c r="AV182" s="168"/>
      <c r="AW182" s="168"/>
      <c r="AX182" s="168">
        <v>77.0</v>
      </c>
      <c r="AY182" s="168">
        <v>88.0</v>
      </c>
      <c r="AZ182" s="168">
        <f t="shared" si="158"/>
        <v>11</v>
      </c>
      <c r="BA182" s="168"/>
      <c r="BB182" s="168"/>
      <c r="BC182" s="168"/>
      <c r="BD182" s="168"/>
      <c r="BE182" s="168"/>
      <c r="BF182" s="168"/>
      <c r="BG182" s="168"/>
      <c r="BH182" s="168"/>
      <c r="BI182" s="168">
        <v>82.0</v>
      </c>
      <c r="BJ182" s="168">
        <v>84.0</v>
      </c>
      <c r="BK182" s="168">
        <f t="shared" si="159"/>
        <v>2</v>
      </c>
      <c r="BL182" s="168"/>
      <c r="BM182" s="168"/>
      <c r="BN182" s="168"/>
      <c r="BO182" s="168">
        <v>95.0</v>
      </c>
      <c r="BP182" s="168">
        <v>98.0</v>
      </c>
      <c r="BQ182" s="168">
        <f t="shared" si="160"/>
        <v>3</v>
      </c>
      <c r="BR182" s="180">
        <v>0.97</v>
      </c>
      <c r="BS182" s="176">
        <v>4.15</v>
      </c>
      <c r="BT182" s="176">
        <v>0.51</v>
      </c>
      <c r="BU182" s="176" t="s">
        <v>3528</v>
      </c>
      <c r="BV182" s="176" t="s">
        <v>3528</v>
      </c>
      <c r="BW182" s="195" t="s">
        <v>3716</v>
      </c>
      <c r="BX182" s="192"/>
      <c r="BY182" s="192"/>
      <c r="BZ182" s="192" t="e">
        <v>#DIV/0!</v>
      </c>
      <c r="CA182" s="192"/>
      <c r="CB182" s="192"/>
      <c r="CC182" s="165"/>
      <c r="CD182" s="165"/>
      <c r="CE182" s="165"/>
      <c r="CF182" s="165"/>
    </row>
    <row r="183" ht="12.75" customHeight="1">
      <c r="A183" s="154">
        <v>2022.0</v>
      </c>
      <c r="B183" s="155" t="s">
        <v>3389</v>
      </c>
      <c r="C183" s="155" t="s">
        <v>3784</v>
      </c>
      <c r="D183" s="155"/>
      <c r="E183" s="155" t="s">
        <v>3958</v>
      </c>
      <c r="F183" s="155" t="s">
        <v>3958</v>
      </c>
      <c r="G183" s="155" t="s">
        <v>3959</v>
      </c>
      <c r="H183" s="157" t="s">
        <v>3652</v>
      </c>
      <c r="I183" s="169" t="s">
        <v>3480</v>
      </c>
      <c r="J183" s="157"/>
      <c r="K183" s="157"/>
      <c r="L183" s="154" t="s">
        <v>3395</v>
      </c>
      <c r="M183" s="157" t="s">
        <v>3396</v>
      </c>
      <c r="N183" s="157" t="s">
        <v>255</v>
      </c>
      <c r="O183" s="189">
        <v>32.0</v>
      </c>
      <c r="P183" s="189" t="s">
        <v>3737</v>
      </c>
      <c r="Q183" s="169"/>
      <c r="R183" s="178" t="s">
        <v>3960</v>
      </c>
      <c r="S183" s="189" t="s">
        <v>174</v>
      </c>
      <c r="T183" s="171" t="s">
        <v>3961</v>
      </c>
      <c r="U183" s="189" t="s">
        <v>174</v>
      </c>
      <c r="V183" s="166" t="s">
        <v>3566</v>
      </c>
      <c r="W183" s="168"/>
      <c r="X183" s="168"/>
      <c r="Y183" s="168"/>
      <c r="Z183" s="168">
        <v>36.0</v>
      </c>
      <c r="AA183" s="168">
        <v>73.0</v>
      </c>
      <c r="AB183" s="168">
        <f t="shared" si="154"/>
        <v>37</v>
      </c>
      <c r="AC183" s="168"/>
      <c r="AD183" s="168"/>
      <c r="AE183" s="168"/>
      <c r="AF183" s="168">
        <v>69.0</v>
      </c>
      <c r="AG183" s="168">
        <v>89.0</v>
      </c>
      <c r="AH183" s="168">
        <f t="shared" si="155"/>
        <v>20</v>
      </c>
      <c r="AI183" s="168"/>
      <c r="AJ183" s="168"/>
      <c r="AK183" s="168"/>
      <c r="AL183" s="168">
        <v>81.0</v>
      </c>
      <c r="AM183" s="168">
        <v>93.0</v>
      </c>
      <c r="AN183" s="168">
        <f t="shared" si="156"/>
        <v>12</v>
      </c>
      <c r="AO183" s="168"/>
      <c r="AP183" s="168"/>
      <c r="AQ183" s="168"/>
      <c r="AR183" s="168">
        <v>80.0</v>
      </c>
      <c r="AS183" s="168">
        <v>92.0</v>
      </c>
      <c r="AT183" s="168">
        <f t="shared" si="161"/>
        <v>12</v>
      </c>
      <c r="AU183" s="168"/>
      <c r="AV183" s="168"/>
      <c r="AW183" s="168"/>
      <c r="AX183" s="168">
        <v>86.0</v>
      </c>
      <c r="AY183" s="168">
        <v>94.0</v>
      </c>
      <c r="AZ183" s="168">
        <f t="shared" si="158"/>
        <v>8</v>
      </c>
      <c r="BA183" s="168"/>
      <c r="BB183" s="168"/>
      <c r="BC183" s="168"/>
      <c r="BD183" s="168"/>
      <c r="BE183" s="168"/>
      <c r="BF183" s="168"/>
      <c r="BG183" s="168"/>
      <c r="BH183" s="168"/>
      <c r="BI183" s="168">
        <v>81.0</v>
      </c>
      <c r="BJ183" s="168">
        <v>93.0</v>
      </c>
      <c r="BK183" s="168">
        <f t="shared" si="159"/>
        <v>12</v>
      </c>
      <c r="BL183" s="168"/>
      <c r="BM183" s="168"/>
      <c r="BN183" s="168"/>
      <c r="BO183" s="168">
        <v>92.0</v>
      </c>
      <c r="BP183" s="168">
        <v>98.0</v>
      </c>
      <c r="BQ183" s="168">
        <f t="shared" si="160"/>
        <v>6</v>
      </c>
      <c r="BR183" s="180">
        <v>0.97</v>
      </c>
      <c r="BS183" s="176">
        <v>4.74</v>
      </c>
      <c r="BT183" s="176">
        <v>0.53</v>
      </c>
      <c r="BU183" s="176" t="s">
        <v>3528</v>
      </c>
      <c r="BV183" s="176" t="s">
        <v>3528</v>
      </c>
      <c r="BW183" s="195">
        <v>300.0</v>
      </c>
      <c r="BX183" s="192">
        <v>5.9</v>
      </c>
      <c r="BY183" s="192">
        <v>9.4</v>
      </c>
      <c r="BZ183" s="193">
        <v>0.58</v>
      </c>
      <c r="CA183" s="192">
        <v>41.0</v>
      </c>
      <c r="CB183" s="192">
        <v>7.3</v>
      </c>
      <c r="CC183" s="165"/>
      <c r="CD183" s="165"/>
      <c r="CE183" s="165"/>
      <c r="CF183" s="165"/>
    </row>
    <row r="184" ht="12.75" customHeight="1">
      <c r="A184" s="154">
        <v>2022.0</v>
      </c>
      <c r="B184" s="155" t="s">
        <v>3415</v>
      </c>
      <c r="C184" s="155" t="s">
        <v>3416</v>
      </c>
      <c r="D184" s="155"/>
      <c r="E184" s="155" t="s">
        <v>3417</v>
      </c>
      <c r="F184" s="155" t="s">
        <v>3418</v>
      </c>
      <c r="G184" s="155" t="s">
        <v>3419</v>
      </c>
      <c r="H184" s="157" t="s">
        <v>3756</v>
      </c>
      <c r="I184" s="169" t="s">
        <v>3402</v>
      </c>
      <c r="J184" s="157"/>
      <c r="K184" s="157"/>
      <c r="L184" s="154" t="s">
        <v>3395</v>
      </c>
      <c r="M184" s="157" t="s">
        <v>3396</v>
      </c>
      <c r="N184" s="157" t="s">
        <v>255</v>
      </c>
      <c r="O184" s="189">
        <v>38.0</v>
      </c>
      <c r="P184" s="189" t="s">
        <v>3842</v>
      </c>
      <c r="Q184" s="169"/>
      <c r="R184" s="178" t="s">
        <v>3962</v>
      </c>
      <c r="S184" s="189" t="s">
        <v>174</v>
      </c>
      <c r="T184" s="171" t="s">
        <v>3963</v>
      </c>
      <c r="U184" s="189" t="s">
        <v>174</v>
      </c>
      <c r="V184" s="166" t="s">
        <v>3699</v>
      </c>
      <c r="W184" s="168"/>
      <c r="X184" s="168"/>
      <c r="Y184" s="168"/>
      <c r="Z184" s="168">
        <v>55.0</v>
      </c>
      <c r="AA184" s="168">
        <v>64.0</v>
      </c>
      <c r="AB184" s="168">
        <f t="shared" si="154"/>
        <v>9</v>
      </c>
      <c r="AC184" s="168"/>
      <c r="AD184" s="168"/>
      <c r="AE184" s="168"/>
      <c r="AF184" s="168">
        <v>61.0</v>
      </c>
      <c r="AG184" s="168">
        <v>70.0</v>
      </c>
      <c r="AH184" s="168">
        <f t="shared" si="155"/>
        <v>9</v>
      </c>
      <c r="AI184" s="168"/>
      <c r="AJ184" s="168"/>
      <c r="AK184" s="168"/>
      <c r="AL184" s="168">
        <v>70.0</v>
      </c>
      <c r="AM184" s="168">
        <v>79.0</v>
      </c>
      <c r="AN184" s="168">
        <f t="shared" si="156"/>
        <v>9</v>
      </c>
      <c r="AO184" s="168"/>
      <c r="AP184" s="168"/>
      <c r="AQ184" s="168"/>
      <c r="AR184" s="168">
        <v>52.0</v>
      </c>
      <c r="AS184" s="168">
        <v>59.0</v>
      </c>
      <c r="AT184" s="168">
        <f t="shared" si="161"/>
        <v>7</v>
      </c>
      <c r="AU184" s="168"/>
      <c r="AV184" s="168"/>
      <c r="AW184" s="168"/>
      <c r="AX184" s="168">
        <v>82.0</v>
      </c>
      <c r="AY184" s="168">
        <v>88.0</v>
      </c>
      <c r="AZ184" s="168">
        <f t="shared" si="158"/>
        <v>6</v>
      </c>
      <c r="BA184" s="168"/>
      <c r="BB184" s="168"/>
      <c r="BC184" s="168"/>
      <c r="BD184" s="168"/>
      <c r="BE184" s="168"/>
      <c r="BF184" s="168"/>
      <c r="BG184" s="168"/>
      <c r="BH184" s="168"/>
      <c r="BI184" s="168">
        <v>84.0</v>
      </c>
      <c r="BJ184" s="168">
        <v>85.0</v>
      </c>
      <c r="BK184" s="168">
        <f t="shared" si="159"/>
        <v>1</v>
      </c>
      <c r="BL184" s="168"/>
      <c r="BM184" s="168"/>
      <c r="BN184" s="168"/>
      <c r="BO184" s="168">
        <v>92.0</v>
      </c>
      <c r="BP184" s="168">
        <v>94.0</v>
      </c>
      <c r="BQ184" s="168">
        <f t="shared" si="160"/>
        <v>2</v>
      </c>
      <c r="BR184" s="180">
        <v>0.97</v>
      </c>
      <c r="BS184" s="176">
        <v>4.61</v>
      </c>
      <c r="BT184" s="176">
        <v>0.5</v>
      </c>
      <c r="BU184" s="176" t="s">
        <v>3528</v>
      </c>
      <c r="BV184" s="176" t="s">
        <v>3528</v>
      </c>
      <c r="BW184" s="195">
        <v>111.0</v>
      </c>
      <c r="BX184" s="192">
        <v>2.4</v>
      </c>
      <c r="BY184" s="192">
        <v>2.9</v>
      </c>
      <c r="BZ184" s="193">
        <v>0.21</v>
      </c>
      <c r="CA184" s="192">
        <v>17.3</v>
      </c>
      <c r="CB184" s="192">
        <v>6.5</v>
      </c>
      <c r="CC184" s="165"/>
      <c r="CD184" s="165"/>
      <c r="CE184" s="165"/>
      <c r="CF184" s="165"/>
    </row>
    <row r="185" ht="12.75" customHeight="1">
      <c r="A185" s="156">
        <v>2022.0</v>
      </c>
      <c r="B185" s="155" t="s">
        <v>3621</v>
      </c>
      <c r="C185" s="155" t="s">
        <v>3626</v>
      </c>
      <c r="D185" s="155"/>
      <c r="E185" s="155" t="s">
        <v>3627</v>
      </c>
      <c r="F185" s="155" t="s">
        <v>3627</v>
      </c>
      <c r="G185" s="155" t="s">
        <v>3628</v>
      </c>
      <c r="H185" s="169" t="s">
        <v>3964</v>
      </c>
      <c r="I185" s="169" t="s">
        <v>3440</v>
      </c>
      <c r="J185" s="169"/>
      <c r="K185" s="169"/>
      <c r="L185" s="154" t="s">
        <v>3395</v>
      </c>
      <c r="M185" s="157" t="s">
        <v>3396</v>
      </c>
      <c r="N185" s="157" t="s">
        <v>255</v>
      </c>
      <c r="O185" s="189">
        <v>68.0</v>
      </c>
      <c r="P185" s="189" t="s">
        <v>3722</v>
      </c>
      <c r="Q185" s="169"/>
      <c r="R185" s="178" t="s">
        <v>3965</v>
      </c>
      <c r="S185" s="189" t="s">
        <v>174</v>
      </c>
      <c r="T185" s="171" t="s">
        <v>3966</v>
      </c>
      <c r="U185" s="189" t="s">
        <v>174</v>
      </c>
      <c r="V185" s="155" t="s">
        <v>3664</v>
      </c>
      <c r="W185" s="202"/>
      <c r="X185" s="202"/>
      <c r="Y185" s="202"/>
      <c r="Z185" s="202">
        <v>34.0</v>
      </c>
      <c r="AA185" s="202">
        <v>54.0</v>
      </c>
      <c r="AB185" s="202">
        <f t="shared" si="154"/>
        <v>20</v>
      </c>
      <c r="AC185" s="202"/>
      <c r="AD185" s="202"/>
      <c r="AE185" s="202"/>
      <c r="AF185" s="202">
        <v>44.0</v>
      </c>
      <c r="AG185" s="202">
        <v>57.0</v>
      </c>
      <c r="AH185" s="202">
        <f t="shared" si="155"/>
        <v>13</v>
      </c>
      <c r="AI185" s="202"/>
      <c r="AJ185" s="202"/>
      <c r="AK185" s="202"/>
      <c r="AL185" s="202">
        <v>56.0</v>
      </c>
      <c r="AM185" s="202">
        <v>62.0</v>
      </c>
      <c r="AN185" s="202">
        <f t="shared" si="156"/>
        <v>6</v>
      </c>
      <c r="AO185" s="202"/>
      <c r="AP185" s="202"/>
      <c r="AQ185" s="202"/>
      <c r="AR185" s="202">
        <v>34.0</v>
      </c>
      <c r="AS185" s="202">
        <v>47.0</v>
      </c>
      <c r="AT185" s="202">
        <f t="shared" si="161"/>
        <v>13</v>
      </c>
      <c r="AU185" s="202"/>
      <c r="AV185" s="202"/>
      <c r="AW185" s="202"/>
      <c r="AX185" s="202">
        <v>71.0</v>
      </c>
      <c r="AY185" s="202">
        <v>73.0</v>
      </c>
      <c r="AZ185" s="202">
        <f t="shared" si="158"/>
        <v>2</v>
      </c>
      <c r="BA185" s="202"/>
      <c r="BB185" s="202"/>
      <c r="BC185" s="202"/>
      <c r="BD185" s="202"/>
      <c r="BE185" s="202"/>
      <c r="BF185" s="202"/>
      <c r="BG185" s="202"/>
      <c r="BH185" s="202"/>
      <c r="BI185" s="202">
        <v>70.0</v>
      </c>
      <c r="BJ185" s="202">
        <v>72.0</v>
      </c>
      <c r="BK185" s="202">
        <f t="shared" si="159"/>
        <v>2</v>
      </c>
      <c r="BL185" s="202"/>
      <c r="BM185" s="202"/>
      <c r="BN185" s="202"/>
      <c r="BO185" s="202">
        <v>75.0</v>
      </c>
      <c r="BP185" s="202">
        <v>76.0</v>
      </c>
      <c r="BQ185" s="202">
        <f t="shared" si="160"/>
        <v>1</v>
      </c>
      <c r="BR185" s="203">
        <v>0.96</v>
      </c>
      <c r="BS185" s="204">
        <v>3.07</v>
      </c>
      <c r="BT185" s="204">
        <v>0.51</v>
      </c>
      <c r="BU185" s="176" t="s">
        <v>3528</v>
      </c>
      <c r="BV185" s="176" t="s">
        <v>3528</v>
      </c>
      <c r="BW185" s="195">
        <v>85.0</v>
      </c>
      <c r="BX185" s="192">
        <v>0.8</v>
      </c>
      <c r="BY185" s="192">
        <v>1.3</v>
      </c>
      <c r="BZ185" s="193">
        <v>0.59</v>
      </c>
      <c r="CA185" s="192">
        <v>13.6</v>
      </c>
      <c r="CB185" s="192">
        <v>6.2</v>
      </c>
      <c r="CC185" s="205"/>
      <c r="CD185" s="205"/>
      <c r="CE185" s="205"/>
      <c r="CF185" s="205"/>
    </row>
    <row r="186" ht="12.75" customHeight="1">
      <c r="A186" s="156">
        <v>2022.0</v>
      </c>
      <c r="B186" s="155" t="s">
        <v>3665</v>
      </c>
      <c r="C186" s="155" t="s">
        <v>3666</v>
      </c>
      <c r="D186" s="155"/>
      <c r="E186" s="155" t="s">
        <v>3667</v>
      </c>
      <c r="F186" s="155" t="s">
        <v>3667</v>
      </c>
      <c r="G186" s="155" t="s">
        <v>3668</v>
      </c>
      <c r="H186" s="169" t="s">
        <v>3506</v>
      </c>
      <c r="I186" s="169" t="s">
        <v>3440</v>
      </c>
      <c r="J186" s="169"/>
      <c r="K186" s="169" t="s">
        <v>1893</v>
      </c>
      <c r="L186" s="154" t="s">
        <v>3395</v>
      </c>
      <c r="M186" s="157" t="s">
        <v>3396</v>
      </c>
      <c r="N186" s="188" t="s">
        <v>3572</v>
      </c>
      <c r="O186" s="189">
        <v>193.0</v>
      </c>
      <c r="P186" s="189" t="s">
        <v>3563</v>
      </c>
      <c r="Q186" s="169"/>
      <c r="R186" s="178" t="s">
        <v>3967</v>
      </c>
      <c r="S186" s="189" t="s">
        <v>174</v>
      </c>
      <c r="T186" s="171" t="s">
        <v>3968</v>
      </c>
      <c r="U186" s="189" t="s">
        <v>174</v>
      </c>
      <c r="V186" s="155" t="s">
        <v>3566</v>
      </c>
      <c r="W186" s="202"/>
      <c r="X186" s="202"/>
      <c r="Y186" s="202"/>
      <c r="Z186" s="202">
        <v>51.0</v>
      </c>
      <c r="AA186" s="202">
        <v>68.0</v>
      </c>
      <c r="AB186" s="202">
        <f t="shared" si="154"/>
        <v>17</v>
      </c>
      <c r="AC186" s="202"/>
      <c r="AD186" s="202"/>
      <c r="AE186" s="202"/>
      <c r="AF186" s="202">
        <v>64.0</v>
      </c>
      <c r="AG186" s="202">
        <v>86.0</v>
      </c>
      <c r="AH186" s="202">
        <f t="shared" si="155"/>
        <v>22</v>
      </c>
      <c r="AI186" s="202"/>
      <c r="AJ186" s="202"/>
      <c r="AK186" s="202"/>
      <c r="AL186" s="202">
        <v>75.0</v>
      </c>
      <c r="AM186" s="202">
        <v>85.0</v>
      </c>
      <c r="AN186" s="202">
        <f t="shared" si="156"/>
        <v>10</v>
      </c>
      <c r="AO186" s="202"/>
      <c r="AP186" s="202"/>
      <c r="AQ186" s="202"/>
      <c r="AR186" s="202">
        <v>76.0</v>
      </c>
      <c r="AS186" s="202">
        <v>87.0</v>
      </c>
      <c r="AT186" s="202">
        <f t="shared" si="161"/>
        <v>11</v>
      </c>
      <c r="AU186" s="202"/>
      <c r="AV186" s="202"/>
      <c r="AW186" s="202"/>
      <c r="AX186" s="202">
        <v>88.0</v>
      </c>
      <c r="AY186" s="202">
        <v>95.0</v>
      </c>
      <c r="AZ186" s="202">
        <f t="shared" si="158"/>
        <v>7</v>
      </c>
      <c r="BA186" s="202"/>
      <c r="BB186" s="202"/>
      <c r="BC186" s="202"/>
      <c r="BD186" s="202"/>
      <c r="BE186" s="202"/>
      <c r="BF186" s="202"/>
      <c r="BG186" s="202"/>
      <c r="BH186" s="202"/>
      <c r="BI186" s="202">
        <v>73.0</v>
      </c>
      <c r="BJ186" s="202">
        <v>85.0</v>
      </c>
      <c r="BK186" s="202">
        <f t="shared" si="159"/>
        <v>12</v>
      </c>
      <c r="BL186" s="202"/>
      <c r="BM186" s="202"/>
      <c r="BN186" s="202"/>
      <c r="BO186" s="202">
        <v>84.0</v>
      </c>
      <c r="BP186" s="202">
        <v>96.0</v>
      </c>
      <c r="BQ186" s="202">
        <f t="shared" si="160"/>
        <v>12</v>
      </c>
      <c r="BR186" s="203">
        <v>0.97</v>
      </c>
      <c r="BS186" s="204">
        <v>3.77</v>
      </c>
      <c r="BT186" s="204">
        <v>0.48</v>
      </c>
      <c r="BU186" s="176" t="s">
        <v>3528</v>
      </c>
      <c r="BV186" s="176" t="s">
        <v>3528</v>
      </c>
      <c r="BW186" s="195">
        <v>199.0</v>
      </c>
      <c r="BX186" s="192">
        <v>0.8</v>
      </c>
      <c r="BY186" s="192">
        <v>1.0</v>
      </c>
      <c r="BZ186" s="193">
        <v>0.32</v>
      </c>
      <c r="CA186" s="192">
        <v>22.1</v>
      </c>
      <c r="CB186" s="192">
        <v>9.0</v>
      </c>
      <c r="CC186" s="205"/>
      <c r="CD186" s="205"/>
      <c r="CE186" s="205"/>
      <c r="CF186" s="205"/>
    </row>
    <row r="187" ht="12.75" customHeight="1">
      <c r="A187" s="156">
        <v>2022.0</v>
      </c>
      <c r="B187" s="166" t="s">
        <v>3389</v>
      </c>
      <c r="C187" s="166" t="s">
        <v>3969</v>
      </c>
      <c r="D187" s="166"/>
      <c r="E187" s="166" t="s">
        <v>3970</v>
      </c>
      <c r="F187" s="166" t="s">
        <v>3970</v>
      </c>
      <c r="G187" s="166" t="s">
        <v>3971</v>
      </c>
      <c r="H187" s="169" t="s">
        <v>3562</v>
      </c>
      <c r="I187" s="169" t="s">
        <v>3394</v>
      </c>
      <c r="J187" s="169"/>
      <c r="K187" s="169"/>
      <c r="L187" s="169" t="s">
        <v>3597</v>
      </c>
      <c r="M187" s="169" t="s">
        <v>3597</v>
      </c>
      <c r="N187" s="157" t="s">
        <v>255</v>
      </c>
      <c r="O187" s="189">
        <v>22.0</v>
      </c>
      <c r="P187" s="189" t="s">
        <v>3727</v>
      </c>
      <c r="Q187" s="169"/>
      <c r="R187" s="169" t="s">
        <v>3528</v>
      </c>
      <c r="S187" s="194"/>
      <c r="T187" s="171" t="s">
        <v>3972</v>
      </c>
      <c r="U187" s="194" t="s">
        <v>174</v>
      </c>
      <c r="V187" s="155" t="s">
        <v>3566</v>
      </c>
      <c r="W187" s="202"/>
      <c r="X187" s="202"/>
      <c r="Y187" s="202"/>
      <c r="Z187" s="202"/>
      <c r="AA187" s="202"/>
      <c r="AB187" s="202"/>
      <c r="AC187" s="202"/>
      <c r="AD187" s="202"/>
      <c r="AE187" s="202"/>
      <c r="AF187" s="202"/>
      <c r="AG187" s="202"/>
      <c r="AH187" s="202"/>
      <c r="AI187" s="202"/>
      <c r="AJ187" s="202"/>
      <c r="AK187" s="202"/>
      <c r="AL187" s="202"/>
      <c r="AM187" s="202"/>
      <c r="AN187" s="202"/>
      <c r="AO187" s="202"/>
      <c r="AP187" s="202"/>
      <c r="AQ187" s="202"/>
      <c r="AR187" s="202"/>
      <c r="AS187" s="202"/>
      <c r="AT187" s="202"/>
      <c r="AU187" s="202"/>
      <c r="AV187" s="202"/>
      <c r="AW187" s="202"/>
      <c r="AX187" s="202"/>
      <c r="AY187" s="202"/>
      <c r="AZ187" s="202"/>
      <c r="BA187" s="202"/>
      <c r="BB187" s="202"/>
      <c r="BC187" s="202"/>
      <c r="BD187" s="202"/>
      <c r="BE187" s="202"/>
      <c r="BF187" s="202"/>
      <c r="BG187" s="202"/>
      <c r="BH187" s="202"/>
      <c r="BI187" s="202"/>
      <c r="BJ187" s="202"/>
      <c r="BK187" s="202"/>
      <c r="BL187" s="202"/>
      <c r="BM187" s="202"/>
      <c r="BN187" s="202"/>
      <c r="BO187" s="202"/>
      <c r="BP187" s="202"/>
      <c r="BQ187" s="202"/>
      <c r="BR187" s="203">
        <v>0.97</v>
      </c>
      <c r="BS187" s="204">
        <v>4.53</v>
      </c>
      <c r="BT187" s="204">
        <v>0.52</v>
      </c>
      <c r="BU187" s="176" t="s">
        <v>3528</v>
      </c>
      <c r="BV187" s="176" t="s">
        <v>3528</v>
      </c>
      <c r="BW187" s="195">
        <v>123.0</v>
      </c>
      <c r="BX187" s="192">
        <v>4.5</v>
      </c>
      <c r="BY187" s="192">
        <v>5.6</v>
      </c>
      <c r="BZ187" s="193">
        <v>0.24</v>
      </c>
      <c r="CA187" s="192">
        <v>30.6</v>
      </c>
      <c r="CB187" s="192">
        <v>4.0</v>
      </c>
      <c r="CC187" s="205"/>
      <c r="CD187" s="205"/>
      <c r="CE187" s="205"/>
      <c r="CF187" s="152" t="s">
        <v>1</v>
      </c>
    </row>
    <row r="188" ht="12.75" customHeight="1">
      <c r="A188" s="156">
        <v>2022.0</v>
      </c>
      <c r="B188" s="166" t="s">
        <v>3389</v>
      </c>
      <c r="C188" s="166" t="s">
        <v>3969</v>
      </c>
      <c r="D188" s="166"/>
      <c r="E188" s="166" t="s">
        <v>3970</v>
      </c>
      <c r="F188" s="166" t="s">
        <v>3970</v>
      </c>
      <c r="G188" s="166" t="s">
        <v>3971</v>
      </c>
      <c r="H188" s="169" t="s">
        <v>3562</v>
      </c>
      <c r="I188" s="156" t="s">
        <v>3428</v>
      </c>
      <c r="J188" s="169"/>
      <c r="K188" s="169"/>
      <c r="L188" s="169" t="s">
        <v>3597</v>
      </c>
      <c r="M188" s="169" t="s">
        <v>3597</v>
      </c>
      <c r="N188" s="157" t="s">
        <v>255</v>
      </c>
      <c r="O188" s="189">
        <v>22.0</v>
      </c>
      <c r="P188" s="189" t="s">
        <v>3721</v>
      </c>
      <c r="Q188" s="169"/>
      <c r="R188" s="169" t="s">
        <v>3528</v>
      </c>
      <c r="S188" s="194"/>
      <c r="T188" s="171" t="s">
        <v>3973</v>
      </c>
      <c r="U188" s="194" t="s">
        <v>174</v>
      </c>
      <c r="V188" s="155" t="s">
        <v>3566</v>
      </c>
      <c r="W188" s="202"/>
      <c r="X188" s="202"/>
      <c r="Y188" s="202"/>
      <c r="Z188" s="202"/>
      <c r="AA188" s="202"/>
      <c r="AB188" s="202"/>
      <c r="AC188" s="202"/>
      <c r="AD188" s="202"/>
      <c r="AE188" s="202"/>
      <c r="AF188" s="202"/>
      <c r="AG188" s="202"/>
      <c r="AH188" s="202"/>
      <c r="AI188" s="202"/>
      <c r="AJ188" s="202"/>
      <c r="AK188" s="202"/>
      <c r="AL188" s="202"/>
      <c r="AM188" s="202"/>
      <c r="AN188" s="202"/>
      <c r="AO188" s="202"/>
      <c r="AP188" s="202"/>
      <c r="AQ188" s="202"/>
      <c r="AR188" s="202"/>
      <c r="AS188" s="202"/>
      <c r="AT188" s="202"/>
      <c r="AU188" s="202"/>
      <c r="AV188" s="202"/>
      <c r="AW188" s="202"/>
      <c r="AX188" s="202"/>
      <c r="AY188" s="202"/>
      <c r="AZ188" s="202"/>
      <c r="BA188" s="202"/>
      <c r="BB188" s="202"/>
      <c r="BC188" s="202"/>
      <c r="BD188" s="202"/>
      <c r="BE188" s="202"/>
      <c r="BF188" s="202"/>
      <c r="BG188" s="202"/>
      <c r="BH188" s="202"/>
      <c r="BI188" s="202"/>
      <c r="BJ188" s="202"/>
      <c r="BK188" s="202"/>
      <c r="BL188" s="202"/>
      <c r="BM188" s="202"/>
      <c r="BN188" s="202"/>
      <c r="BO188" s="202"/>
      <c r="BP188" s="202"/>
      <c r="BQ188" s="202"/>
      <c r="BR188" s="203">
        <v>0.97</v>
      </c>
      <c r="BS188" s="204">
        <v>4.22</v>
      </c>
      <c r="BT188" s="204">
        <v>0.46</v>
      </c>
      <c r="BU188" s="176" t="s">
        <v>3528</v>
      </c>
      <c r="BV188" s="176" t="s">
        <v>3528</v>
      </c>
      <c r="BW188" s="195">
        <v>142.0</v>
      </c>
      <c r="BX188" s="192">
        <v>5.9</v>
      </c>
      <c r="BY188" s="192">
        <v>6.5</v>
      </c>
      <c r="BZ188" s="193">
        <v>0.09</v>
      </c>
      <c r="CA188" s="192">
        <v>23.5</v>
      </c>
      <c r="CB188" s="192">
        <v>6.1</v>
      </c>
      <c r="CC188" s="205"/>
      <c r="CD188" s="205"/>
      <c r="CE188" s="205"/>
      <c r="CF188" s="152" t="s">
        <v>1</v>
      </c>
    </row>
    <row r="189" ht="12.75" customHeight="1">
      <c r="A189" s="156">
        <v>2022.0</v>
      </c>
      <c r="B189" s="155" t="s">
        <v>3404</v>
      </c>
      <c r="C189" s="155" t="s">
        <v>3511</v>
      </c>
      <c r="D189" s="155"/>
      <c r="E189" s="155" t="s">
        <v>3974</v>
      </c>
      <c r="F189" s="155" t="s">
        <v>3974</v>
      </c>
      <c r="G189" s="155" t="s">
        <v>3975</v>
      </c>
      <c r="H189" s="169" t="s">
        <v>3976</v>
      </c>
      <c r="I189" s="169" t="s">
        <v>3480</v>
      </c>
      <c r="J189" s="169"/>
      <c r="K189" s="169"/>
      <c r="L189" s="154" t="s">
        <v>3395</v>
      </c>
      <c r="M189" s="157" t="s">
        <v>3396</v>
      </c>
      <c r="N189" s="157" t="s">
        <v>255</v>
      </c>
      <c r="O189" s="189">
        <v>34.0</v>
      </c>
      <c r="P189" s="189" t="s">
        <v>3737</v>
      </c>
      <c r="Q189" s="169"/>
      <c r="R189" s="178" t="s">
        <v>3977</v>
      </c>
      <c r="S189" s="189" t="s">
        <v>174</v>
      </c>
      <c r="T189" s="171" t="s">
        <v>3978</v>
      </c>
      <c r="U189" s="189" t="s">
        <v>174</v>
      </c>
      <c r="V189" s="155" t="s">
        <v>3664</v>
      </c>
      <c r="W189" s="202"/>
      <c r="X189" s="202"/>
      <c r="Y189" s="202"/>
      <c r="Z189" s="202">
        <v>25.0</v>
      </c>
      <c r="AA189" s="202">
        <v>51.0</v>
      </c>
      <c r="AB189" s="202">
        <f>AA189-Z189</f>
        <v>26</v>
      </c>
      <c r="AC189" s="202"/>
      <c r="AD189" s="202"/>
      <c r="AE189" s="202"/>
      <c r="AF189" s="202">
        <v>56.0</v>
      </c>
      <c r="AG189" s="202">
        <v>77.0</v>
      </c>
      <c r="AH189" s="202">
        <f>AG189-AF189</f>
        <v>21</v>
      </c>
      <c r="AI189" s="202"/>
      <c r="AJ189" s="202"/>
      <c r="AK189" s="202"/>
      <c r="AL189" s="202">
        <v>77.0</v>
      </c>
      <c r="AM189" s="202">
        <v>90.0</v>
      </c>
      <c r="AN189" s="202">
        <f>AM189-AL189</f>
        <v>13</v>
      </c>
      <c r="AO189" s="202"/>
      <c r="AP189" s="202"/>
      <c r="AQ189" s="202"/>
      <c r="AR189" s="202">
        <v>28.0</v>
      </c>
      <c r="AS189" s="202">
        <v>43.0</v>
      </c>
      <c r="AT189" s="202">
        <f>AS189-AR189</f>
        <v>15</v>
      </c>
      <c r="AU189" s="202"/>
      <c r="AV189" s="202"/>
      <c r="AW189" s="202"/>
      <c r="AX189" s="202">
        <v>79.0</v>
      </c>
      <c r="AY189" s="202">
        <v>92.0</v>
      </c>
      <c r="AZ189" s="202">
        <f>AY189-AX189</f>
        <v>13</v>
      </c>
      <c r="BA189" s="202"/>
      <c r="BB189" s="202"/>
      <c r="BC189" s="202"/>
      <c r="BD189" s="202"/>
      <c r="BE189" s="202"/>
      <c r="BF189" s="202"/>
      <c r="BG189" s="202"/>
      <c r="BH189" s="202"/>
      <c r="BI189" s="202">
        <v>78.0</v>
      </c>
      <c r="BJ189" s="202">
        <v>93.0</v>
      </c>
      <c r="BK189" s="202">
        <f>BJ189-BI189</f>
        <v>15</v>
      </c>
      <c r="BL189" s="202"/>
      <c r="BM189" s="202"/>
      <c r="BN189" s="202"/>
      <c r="BO189" s="202">
        <v>91.0</v>
      </c>
      <c r="BP189" s="202">
        <v>98.0</v>
      </c>
      <c r="BQ189" s="202">
        <f>BP189-BO189</f>
        <v>7</v>
      </c>
      <c r="BR189" s="203">
        <v>0.96</v>
      </c>
      <c r="BS189" s="204">
        <v>4.36</v>
      </c>
      <c r="BT189" s="204">
        <v>0.55</v>
      </c>
      <c r="BU189" s="176" t="s">
        <v>3528</v>
      </c>
      <c r="BV189" s="176" t="s">
        <v>3528</v>
      </c>
      <c r="BW189" s="195">
        <v>291.0</v>
      </c>
      <c r="BX189" s="192">
        <v>5.4</v>
      </c>
      <c r="BY189" s="192">
        <v>8.6</v>
      </c>
      <c r="BZ189" s="193">
        <v>0.59</v>
      </c>
      <c r="CA189" s="192">
        <v>36.8</v>
      </c>
      <c r="CB189" s="192">
        <v>7.9</v>
      </c>
      <c r="CC189" s="205"/>
      <c r="CD189" s="205"/>
      <c r="CE189" s="205"/>
      <c r="CF189" s="205" t="s">
        <v>1</v>
      </c>
    </row>
    <row r="190" ht="12.75" customHeight="1">
      <c r="A190" s="156">
        <v>2022.0</v>
      </c>
      <c r="B190" s="166" t="s">
        <v>3415</v>
      </c>
      <c r="C190" s="166" t="s">
        <v>3416</v>
      </c>
      <c r="D190" s="166"/>
      <c r="E190" s="166" t="s">
        <v>3979</v>
      </c>
      <c r="F190" s="166" t="s">
        <v>3979</v>
      </c>
      <c r="G190" s="166" t="s">
        <v>3980</v>
      </c>
      <c r="H190" s="169" t="s">
        <v>3981</v>
      </c>
      <c r="I190" s="169" t="s">
        <v>3454</v>
      </c>
      <c r="J190" s="169"/>
      <c r="K190" s="169"/>
      <c r="L190" s="169" t="s">
        <v>3597</v>
      </c>
      <c r="M190" s="169" t="s">
        <v>3597</v>
      </c>
      <c r="N190" s="157" t="s">
        <v>255</v>
      </c>
      <c r="O190" s="189">
        <v>26.0</v>
      </c>
      <c r="P190" s="189" t="s">
        <v>3982</v>
      </c>
      <c r="Q190" s="169"/>
      <c r="R190" s="169" t="s">
        <v>3983</v>
      </c>
      <c r="S190" s="194"/>
      <c r="T190" s="171" t="s">
        <v>3984</v>
      </c>
      <c r="U190" s="194" t="s">
        <v>174</v>
      </c>
      <c r="V190" s="155" t="s">
        <v>3566</v>
      </c>
      <c r="W190" s="202"/>
      <c r="X190" s="202"/>
      <c r="Y190" s="202"/>
      <c r="Z190" s="202"/>
      <c r="AA190" s="202"/>
      <c r="AB190" s="202"/>
      <c r="AC190" s="202"/>
      <c r="AD190" s="202"/>
      <c r="AE190" s="202"/>
      <c r="AF190" s="202"/>
      <c r="AG190" s="202"/>
      <c r="AH190" s="202"/>
      <c r="AI190" s="202"/>
      <c r="AJ190" s="202"/>
      <c r="AK190" s="202"/>
      <c r="AL190" s="202"/>
      <c r="AM190" s="202"/>
      <c r="AN190" s="202"/>
      <c r="AO190" s="202"/>
      <c r="AP190" s="202"/>
      <c r="AQ190" s="202"/>
      <c r="AR190" s="202"/>
      <c r="AS190" s="202"/>
      <c r="AT190" s="202"/>
      <c r="AU190" s="202"/>
      <c r="AV190" s="202"/>
      <c r="AW190" s="202"/>
      <c r="AX190" s="202"/>
      <c r="AY190" s="202"/>
      <c r="AZ190" s="202"/>
      <c r="BA190" s="202"/>
      <c r="BB190" s="202"/>
      <c r="BC190" s="202"/>
      <c r="BD190" s="202"/>
      <c r="BE190" s="202"/>
      <c r="BF190" s="202"/>
      <c r="BG190" s="202"/>
      <c r="BH190" s="202"/>
      <c r="BI190" s="202"/>
      <c r="BJ190" s="202"/>
      <c r="BK190" s="202"/>
      <c r="BL190" s="202"/>
      <c r="BM190" s="202"/>
      <c r="BN190" s="202"/>
      <c r="BO190" s="202"/>
      <c r="BP190" s="202"/>
      <c r="BQ190" s="202"/>
      <c r="BR190" s="203">
        <v>0.97</v>
      </c>
      <c r="BS190" s="204">
        <v>4.56</v>
      </c>
      <c r="BT190" s="204">
        <v>0.47</v>
      </c>
      <c r="BU190" s="176" t="s">
        <v>3528</v>
      </c>
      <c r="BV190" s="176" t="s">
        <v>3528</v>
      </c>
      <c r="BW190" s="195">
        <v>77.0</v>
      </c>
      <c r="BX190" s="192">
        <v>2.7</v>
      </c>
      <c r="BY190" s="192">
        <v>3.0</v>
      </c>
      <c r="BZ190" s="193">
        <v>0.11</v>
      </c>
      <c r="CA190" s="192">
        <v>19.7</v>
      </c>
      <c r="CB190" s="192">
        <v>3.9</v>
      </c>
      <c r="CC190" s="205"/>
      <c r="CD190" s="205"/>
      <c r="CE190" s="205"/>
      <c r="CF190" s="152" t="s">
        <v>1</v>
      </c>
    </row>
    <row r="191" ht="12.75" customHeight="1">
      <c r="A191" s="156">
        <v>2022.0</v>
      </c>
      <c r="B191" s="155" t="s">
        <v>3494</v>
      </c>
      <c r="C191" s="155" t="s">
        <v>3495</v>
      </c>
      <c r="D191" s="155"/>
      <c r="E191" s="155" t="s">
        <v>3985</v>
      </c>
      <c r="F191" s="155" t="s">
        <v>3985</v>
      </c>
      <c r="G191" s="155" t="s">
        <v>3986</v>
      </c>
      <c r="H191" s="169" t="s">
        <v>3884</v>
      </c>
      <c r="I191" s="169" t="s">
        <v>3440</v>
      </c>
      <c r="J191" s="169"/>
      <c r="K191" s="169"/>
      <c r="L191" s="154" t="s">
        <v>3395</v>
      </c>
      <c r="M191" s="157" t="s">
        <v>3396</v>
      </c>
      <c r="N191" s="157" t="s">
        <v>255</v>
      </c>
      <c r="O191" s="189">
        <v>138.0</v>
      </c>
      <c r="P191" s="189" t="s">
        <v>3722</v>
      </c>
      <c r="Q191" s="169"/>
      <c r="R191" s="178" t="s">
        <v>3987</v>
      </c>
      <c r="S191" s="189" t="s">
        <v>177</v>
      </c>
      <c r="T191" s="171" t="s">
        <v>3988</v>
      </c>
      <c r="U191" s="189" t="s">
        <v>174</v>
      </c>
      <c r="V191" s="155" t="s">
        <v>3566</v>
      </c>
      <c r="W191" s="202"/>
      <c r="X191" s="202"/>
      <c r="Y191" s="202"/>
      <c r="Z191" s="202">
        <v>22.0</v>
      </c>
      <c r="AA191" s="202">
        <v>50.0</v>
      </c>
      <c r="AB191" s="202">
        <f t="shared" ref="AB191:AB192" si="162">AA191-Z191</f>
        <v>28</v>
      </c>
      <c r="AC191" s="202"/>
      <c r="AD191" s="202"/>
      <c r="AE191" s="202"/>
      <c r="AF191" s="202">
        <v>30.0</v>
      </c>
      <c r="AG191" s="202">
        <v>58.0</v>
      </c>
      <c r="AH191" s="202">
        <f t="shared" ref="AH191:AH192" si="163">AG191-AF191</f>
        <v>28</v>
      </c>
      <c r="AI191" s="202"/>
      <c r="AJ191" s="202"/>
      <c r="AK191" s="202"/>
      <c r="AL191" s="202">
        <v>51.0</v>
      </c>
      <c r="AM191" s="202">
        <v>76.0</v>
      </c>
      <c r="AN191" s="202">
        <f t="shared" ref="AN191:AN192" si="164">AM191-AL191</f>
        <v>25</v>
      </c>
      <c r="AO191" s="202"/>
      <c r="AP191" s="202"/>
      <c r="AQ191" s="202"/>
      <c r="AR191" s="202">
        <v>44.0</v>
      </c>
      <c r="AS191" s="202">
        <v>75.0</v>
      </c>
      <c r="AT191" s="202">
        <f t="shared" ref="AT191:AT192" si="165">AS191-AR191</f>
        <v>31</v>
      </c>
      <c r="AU191" s="202"/>
      <c r="AV191" s="202"/>
      <c r="AW191" s="202"/>
      <c r="AX191" s="202">
        <v>66.0</v>
      </c>
      <c r="AY191" s="202">
        <v>86.0</v>
      </c>
      <c r="AZ191" s="202">
        <f t="shared" ref="AZ191:AZ192" si="166">AY191-AX191</f>
        <v>20</v>
      </c>
      <c r="BA191" s="202"/>
      <c r="BB191" s="202"/>
      <c r="BC191" s="202"/>
      <c r="BD191" s="202"/>
      <c r="BE191" s="202"/>
      <c r="BF191" s="202"/>
      <c r="BG191" s="202"/>
      <c r="BH191" s="202"/>
      <c r="BI191" s="202">
        <v>59.0</v>
      </c>
      <c r="BJ191" s="202">
        <v>83.0</v>
      </c>
      <c r="BK191" s="202">
        <f t="shared" ref="BK191:BK192" si="167">BJ191-BI191</f>
        <v>24</v>
      </c>
      <c r="BL191" s="202"/>
      <c r="BM191" s="202"/>
      <c r="BN191" s="202"/>
      <c r="BO191" s="202">
        <v>70.0</v>
      </c>
      <c r="BP191" s="202">
        <v>89.0</v>
      </c>
      <c r="BQ191" s="202">
        <f t="shared" ref="BQ191:BQ192" si="168">BP191-BO191</f>
        <v>19</v>
      </c>
      <c r="BR191" s="203">
        <v>0.96</v>
      </c>
      <c r="BS191" s="204">
        <v>3.2</v>
      </c>
      <c r="BT191" s="204">
        <v>0.5</v>
      </c>
      <c r="BU191" s="176" t="s">
        <v>3528</v>
      </c>
      <c r="BV191" s="176" t="s">
        <v>3528</v>
      </c>
      <c r="BW191" s="195">
        <v>142.0</v>
      </c>
      <c r="BX191" s="192">
        <v>0.8</v>
      </c>
      <c r="BY191" s="192">
        <v>0.8</v>
      </c>
      <c r="BZ191" s="193">
        <v>0.05</v>
      </c>
      <c r="CA191" s="192">
        <v>15.7</v>
      </c>
      <c r="CB191" s="192">
        <v>9.1</v>
      </c>
      <c r="CC191" s="205"/>
      <c r="CD191" s="205"/>
      <c r="CE191" s="205"/>
      <c r="CF191" s="205"/>
    </row>
    <row r="192" ht="12.75" customHeight="1">
      <c r="A192" s="156">
        <v>2022.0</v>
      </c>
      <c r="B192" s="155" t="s">
        <v>3475</v>
      </c>
      <c r="C192" s="155" t="s">
        <v>3476</v>
      </c>
      <c r="D192" s="155"/>
      <c r="E192" s="155" t="s">
        <v>3477</v>
      </c>
      <c r="F192" s="155" t="s">
        <v>3477</v>
      </c>
      <c r="G192" s="155" t="s">
        <v>3658</v>
      </c>
      <c r="H192" s="169" t="s">
        <v>3976</v>
      </c>
      <c r="I192" s="169" t="s">
        <v>3440</v>
      </c>
      <c r="J192" s="169"/>
      <c r="K192" s="169" t="s">
        <v>1893</v>
      </c>
      <c r="L192" s="154" t="s">
        <v>3395</v>
      </c>
      <c r="M192" s="157" t="s">
        <v>3396</v>
      </c>
      <c r="N192" s="154" t="s">
        <v>255</v>
      </c>
      <c r="O192" s="189">
        <v>25.0</v>
      </c>
      <c r="P192" s="189" t="s">
        <v>3722</v>
      </c>
      <c r="Q192" s="169"/>
      <c r="R192" s="178" t="s">
        <v>3989</v>
      </c>
      <c r="S192" s="189" t="s">
        <v>174</v>
      </c>
      <c r="T192" s="171" t="s">
        <v>3990</v>
      </c>
      <c r="U192" s="189" t="s">
        <v>174</v>
      </c>
      <c r="V192" s="155" t="s">
        <v>3929</v>
      </c>
      <c r="W192" s="202"/>
      <c r="X192" s="202"/>
      <c r="Y192" s="202"/>
      <c r="Z192" s="202">
        <v>24.0</v>
      </c>
      <c r="AA192" s="202">
        <v>54.0</v>
      </c>
      <c r="AB192" s="202">
        <f t="shared" si="162"/>
        <v>30</v>
      </c>
      <c r="AC192" s="202"/>
      <c r="AD192" s="202"/>
      <c r="AE192" s="202"/>
      <c r="AF192" s="202">
        <v>26.0</v>
      </c>
      <c r="AG192" s="202">
        <v>57.0</v>
      </c>
      <c r="AH192" s="202">
        <f t="shared" si="163"/>
        <v>31</v>
      </c>
      <c r="AI192" s="202"/>
      <c r="AJ192" s="202"/>
      <c r="AK192" s="202"/>
      <c r="AL192" s="202">
        <v>64.0</v>
      </c>
      <c r="AM192" s="202">
        <v>82.0</v>
      </c>
      <c r="AN192" s="202">
        <f t="shared" si="164"/>
        <v>18</v>
      </c>
      <c r="AO192" s="202"/>
      <c r="AP192" s="202"/>
      <c r="AQ192" s="202"/>
      <c r="AR192" s="202">
        <v>59.0</v>
      </c>
      <c r="AS192" s="202">
        <v>76.0</v>
      </c>
      <c r="AT192" s="202">
        <f t="shared" si="165"/>
        <v>17</v>
      </c>
      <c r="AU192" s="202"/>
      <c r="AV192" s="202"/>
      <c r="AW192" s="202"/>
      <c r="AX192" s="202">
        <v>68.0</v>
      </c>
      <c r="AY192" s="202">
        <v>81.0</v>
      </c>
      <c r="AZ192" s="202">
        <f t="shared" si="166"/>
        <v>13</v>
      </c>
      <c r="BA192" s="202"/>
      <c r="BB192" s="202"/>
      <c r="BC192" s="202"/>
      <c r="BD192" s="202"/>
      <c r="BE192" s="202"/>
      <c r="BF192" s="202"/>
      <c r="BG192" s="202"/>
      <c r="BH192" s="202"/>
      <c r="BI192" s="202">
        <v>73.0</v>
      </c>
      <c r="BJ192" s="202">
        <v>88.0</v>
      </c>
      <c r="BK192" s="202">
        <f t="shared" si="167"/>
        <v>15</v>
      </c>
      <c r="BL192" s="202"/>
      <c r="BM192" s="202"/>
      <c r="BN192" s="202"/>
      <c r="BO192" s="202">
        <v>80.0</v>
      </c>
      <c r="BP192" s="202">
        <v>90.0</v>
      </c>
      <c r="BQ192" s="202">
        <f t="shared" si="168"/>
        <v>10</v>
      </c>
      <c r="BR192" s="203">
        <v>0.97</v>
      </c>
      <c r="BS192" s="204">
        <v>3.66</v>
      </c>
      <c r="BT192" s="204">
        <v>0.48</v>
      </c>
      <c r="BU192" s="176" t="s">
        <v>3528</v>
      </c>
      <c r="BV192" s="176" t="s">
        <v>3528</v>
      </c>
      <c r="BW192" s="195">
        <v>14.0</v>
      </c>
      <c r="BX192" s="192">
        <v>0.4</v>
      </c>
      <c r="BY192" s="192">
        <v>0.6</v>
      </c>
      <c r="BZ192" s="193">
        <v>0.25</v>
      </c>
      <c r="CA192" s="192">
        <v>4.1</v>
      </c>
      <c r="CB192" s="192">
        <v>3.4</v>
      </c>
      <c r="CC192" s="205"/>
      <c r="CD192" s="205"/>
      <c r="CE192" s="205"/>
      <c r="CF192" s="205" t="s">
        <v>1</v>
      </c>
    </row>
    <row r="193" ht="12.75" customHeight="1">
      <c r="A193" s="156">
        <v>2022.0</v>
      </c>
      <c r="B193" s="166" t="s">
        <v>3389</v>
      </c>
      <c r="C193" s="166" t="s">
        <v>3969</v>
      </c>
      <c r="D193" s="166"/>
      <c r="E193" s="166" t="s">
        <v>3991</v>
      </c>
      <c r="F193" s="166" t="s">
        <v>3991</v>
      </c>
      <c r="G193" s="166" t="s">
        <v>3992</v>
      </c>
      <c r="H193" s="169" t="s">
        <v>3993</v>
      </c>
      <c r="I193" s="156" t="s">
        <v>3428</v>
      </c>
      <c r="J193" s="169"/>
      <c r="K193" s="169"/>
      <c r="L193" s="169" t="s">
        <v>3597</v>
      </c>
      <c r="M193" s="169" t="s">
        <v>3597</v>
      </c>
      <c r="N193" s="157" t="s">
        <v>255</v>
      </c>
      <c r="O193" s="189">
        <v>18.0</v>
      </c>
      <c r="P193" s="189" t="s">
        <v>3721</v>
      </c>
      <c r="Q193" s="169"/>
      <c r="R193" s="169" t="s">
        <v>3528</v>
      </c>
      <c r="S193" s="194"/>
      <c r="T193" s="171" t="s">
        <v>3994</v>
      </c>
      <c r="U193" s="194" t="s">
        <v>174</v>
      </c>
      <c r="V193" s="155" t="s">
        <v>3566</v>
      </c>
      <c r="W193" s="202"/>
      <c r="X193" s="202"/>
      <c r="Y193" s="202"/>
      <c r="Z193" s="202"/>
      <c r="AA193" s="202"/>
      <c r="AB193" s="202"/>
      <c r="AC193" s="202"/>
      <c r="AD193" s="202"/>
      <c r="AE193" s="202"/>
      <c r="AF193" s="202"/>
      <c r="AG193" s="202"/>
      <c r="AH193" s="202"/>
      <c r="AI193" s="202"/>
      <c r="AJ193" s="202"/>
      <c r="AK193" s="202"/>
      <c r="AL193" s="202"/>
      <c r="AM193" s="202"/>
      <c r="AN193" s="202"/>
      <c r="AO193" s="202"/>
      <c r="AP193" s="202"/>
      <c r="AQ193" s="202"/>
      <c r="AR193" s="202"/>
      <c r="AS193" s="202"/>
      <c r="AT193" s="202"/>
      <c r="AU193" s="202"/>
      <c r="AV193" s="202"/>
      <c r="AW193" s="202"/>
      <c r="AX193" s="202"/>
      <c r="AY193" s="202"/>
      <c r="AZ193" s="202"/>
      <c r="BA193" s="202"/>
      <c r="BB193" s="202"/>
      <c r="BC193" s="202"/>
      <c r="BD193" s="202"/>
      <c r="BE193" s="202"/>
      <c r="BF193" s="202"/>
      <c r="BG193" s="202"/>
      <c r="BH193" s="202"/>
      <c r="BI193" s="202"/>
      <c r="BJ193" s="202"/>
      <c r="BK193" s="202"/>
      <c r="BL193" s="202"/>
      <c r="BM193" s="202"/>
      <c r="BN193" s="202"/>
      <c r="BO193" s="202"/>
      <c r="BP193" s="202"/>
      <c r="BQ193" s="202"/>
      <c r="BR193" s="203">
        <v>0.97</v>
      </c>
      <c r="BS193" s="204">
        <v>4.98</v>
      </c>
      <c r="BT193" s="204">
        <v>0.45</v>
      </c>
      <c r="BU193" s="176" t="s">
        <v>3528</v>
      </c>
      <c r="BV193" s="176" t="s">
        <v>3528</v>
      </c>
      <c r="BW193" s="195">
        <v>112.0</v>
      </c>
      <c r="BX193" s="192">
        <v>5.5</v>
      </c>
      <c r="BY193" s="192">
        <v>6.2</v>
      </c>
      <c r="BZ193" s="193">
        <v>0.14</v>
      </c>
      <c r="CA193" s="192">
        <v>17.4</v>
      </c>
      <c r="CB193" s="192">
        <v>6.4</v>
      </c>
      <c r="CC193" s="205"/>
      <c r="CD193" s="205"/>
      <c r="CE193" s="205"/>
      <c r="CF193" s="152" t="s">
        <v>1</v>
      </c>
    </row>
    <row r="194" ht="12.75" customHeight="1">
      <c r="A194" s="156">
        <v>2022.0</v>
      </c>
      <c r="B194" s="155" t="s">
        <v>3442</v>
      </c>
      <c r="C194" s="155" t="s">
        <v>3893</v>
      </c>
      <c r="D194" s="155"/>
      <c r="E194" s="155" t="s">
        <v>3894</v>
      </c>
      <c r="F194" s="155" t="s">
        <v>3895</v>
      </c>
      <c r="G194" s="155" t="s">
        <v>3896</v>
      </c>
      <c r="H194" s="169" t="s">
        <v>3897</v>
      </c>
      <c r="I194" s="169" t="s">
        <v>3464</v>
      </c>
      <c r="J194" s="169"/>
      <c r="K194" s="169"/>
      <c r="L194" s="154" t="s">
        <v>3395</v>
      </c>
      <c r="M194" s="157" t="s">
        <v>3396</v>
      </c>
      <c r="N194" s="157" t="s">
        <v>255</v>
      </c>
      <c r="O194" s="189">
        <v>106.0</v>
      </c>
      <c r="P194" s="189" t="s">
        <v>3995</v>
      </c>
      <c r="Q194" s="169"/>
      <c r="R194" s="178" t="s">
        <v>3996</v>
      </c>
      <c r="S194" s="189" t="s">
        <v>174</v>
      </c>
      <c r="T194" s="171" t="s">
        <v>3997</v>
      </c>
      <c r="U194" s="189" t="s">
        <v>174</v>
      </c>
      <c r="V194" s="155" t="s">
        <v>3664</v>
      </c>
      <c r="W194" s="202"/>
      <c r="X194" s="202"/>
      <c r="Y194" s="202"/>
      <c r="Z194" s="202">
        <v>52.0</v>
      </c>
      <c r="AA194" s="202">
        <v>68.0</v>
      </c>
      <c r="AB194" s="202">
        <f t="shared" ref="AB194:AB197" si="169">AA194-Z194</f>
        <v>16</v>
      </c>
      <c r="AC194" s="202"/>
      <c r="AD194" s="202"/>
      <c r="AE194" s="202"/>
      <c r="AF194" s="202">
        <v>80.0</v>
      </c>
      <c r="AG194" s="202">
        <v>89.0</v>
      </c>
      <c r="AH194" s="202">
        <f t="shared" ref="AH194:AH197" si="170">AG194-AF194</f>
        <v>9</v>
      </c>
      <c r="AI194" s="202"/>
      <c r="AJ194" s="202"/>
      <c r="AK194" s="202"/>
      <c r="AL194" s="202">
        <v>87.0</v>
      </c>
      <c r="AM194" s="202">
        <v>95.0</v>
      </c>
      <c r="AN194" s="202">
        <f t="shared" ref="AN194:AN197" si="171">AM194-AL194</f>
        <v>8</v>
      </c>
      <c r="AO194" s="202"/>
      <c r="AP194" s="202"/>
      <c r="AQ194" s="202"/>
      <c r="AR194" s="202">
        <v>78.0</v>
      </c>
      <c r="AS194" s="202">
        <v>87.0</v>
      </c>
      <c r="AT194" s="202">
        <f t="shared" ref="AT194:AT197" si="172">AS194-AR194</f>
        <v>9</v>
      </c>
      <c r="AU194" s="202"/>
      <c r="AV194" s="202"/>
      <c r="AW194" s="202"/>
      <c r="AX194" s="202">
        <v>84.0</v>
      </c>
      <c r="AY194" s="202">
        <v>90.0</v>
      </c>
      <c r="AZ194" s="202">
        <f t="shared" ref="AZ194:AZ197" si="173">AY194-AX194</f>
        <v>6</v>
      </c>
      <c r="BA194" s="202"/>
      <c r="BB194" s="202"/>
      <c r="BC194" s="202"/>
      <c r="BD194" s="202"/>
      <c r="BE194" s="202"/>
      <c r="BF194" s="202"/>
      <c r="BG194" s="202"/>
      <c r="BH194" s="202"/>
      <c r="BI194" s="202">
        <v>80.0</v>
      </c>
      <c r="BJ194" s="202">
        <v>90.0</v>
      </c>
      <c r="BK194" s="202">
        <f t="shared" ref="BK194:BK197" si="174">BJ194-BI194</f>
        <v>10</v>
      </c>
      <c r="BL194" s="202"/>
      <c r="BM194" s="202"/>
      <c r="BN194" s="202"/>
      <c r="BO194" s="202">
        <v>96.0</v>
      </c>
      <c r="BP194" s="202">
        <v>100.0</v>
      </c>
      <c r="BQ194" s="202">
        <f t="shared" ref="BQ194:BQ197" si="175">BP194-BO194</f>
        <v>4</v>
      </c>
      <c r="BR194" s="203">
        <v>0.97</v>
      </c>
      <c r="BS194" s="204">
        <v>4.1</v>
      </c>
      <c r="BT194" s="204">
        <v>0.54</v>
      </c>
      <c r="BU194" s="176" t="s">
        <v>3528</v>
      </c>
      <c r="BV194" s="176" t="s">
        <v>3528</v>
      </c>
      <c r="BW194" s="195">
        <v>315.0</v>
      </c>
      <c r="BX194" s="192">
        <v>3.4</v>
      </c>
      <c r="BY194" s="192">
        <v>3.0</v>
      </c>
      <c r="BZ194" s="193">
        <v>-0.12</v>
      </c>
      <c r="CA194" s="192">
        <v>41.8</v>
      </c>
      <c r="CB194" s="192">
        <v>7.5</v>
      </c>
      <c r="CC194" s="205"/>
      <c r="CD194" s="205"/>
      <c r="CE194" s="205"/>
      <c r="CF194" s="205"/>
    </row>
    <row r="195" ht="12.75" customHeight="1">
      <c r="A195" s="156">
        <v>2022.0</v>
      </c>
      <c r="B195" s="155" t="s">
        <v>3389</v>
      </c>
      <c r="C195" s="155" t="s">
        <v>3558</v>
      </c>
      <c r="D195" s="155"/>
      <c r="E195" s="155" t="s">
        <v>3559</v>
      </c>
      <c r="F195" s="155" t="s">
        <v>3560</v>
      </c>
      <c r="G195" s="155" t="s">
        <v>3657</v>
      </c>
      <c r="H195" s="169" t="s">
        <v>3562</v>
      </c>
      <c r="I195" s="169" t="s">
        <v>3440</v>
      </c>
      <c r="J195" s="169"/>
      <c r="K195" s="169"/>
      <c r="L195" s="154" t="s">
        <v>3395</v>
      </c>
      <c r="M195" s="157" t="s">
        <v>3396</v>
      </c>
      <c r="N195" s="157" t="s">
        <v>255</v>
      </c>
      <c r="O195" s="189">
        <v>85.0</v>
      </c>
      <c r="P195" s="189" t="s">
        <v>3998</v>
      </c>
      <c r="Q195" s="169"/>
      <c r="R195" s="178" t="s">
        <v>3999</v>
      </c>
      <c r="S195" s="206" t="s">
        <v>158</v>
      </c>
      <c r="T195" s="171" t="s">
        <v>4000</v>
      </c>
      <c r="U195" s="189" t="s">
        <v>174</v>
      </c>
      <c r="V195" s="155" t="s">
        <v>3566</v>
      </c>
      <c r="W195" s="202"/>
      <c r="X195" s="202"/>
      <c r="Y195" s="202"/>
      <c r="Z195" s="202">
        <v>52.0</v>
      </c>
      <c r="AA195" s="202">
        <v>81.0</v>
      </c>
      <c r="AB195" s="202">
        <f t="shared" si="169"/>
        <v>29</v>
      </c>
      <c r="AC195" s="202"/>
      <c r="AD195" s="202"/>
      <c r="AE195" s="202"/>
      <c r="AF195" s="202">
        <v>70.0</v>
      </c>
      <c r="AG195" s="202">
        <v>95.0</v>
      </c>
      <c r="AH195" s="202">
        <f t="shared" si="170"/>
        <v>25</v>
      </c>
      <c r="AI195" s="202"/>
      <c r="AJ195" s="202"/>
      <c r="AK195" s="202"/>
      <c r="AL195" s="202">
        <v>79.0</v>
      </c>
      <c r="AM195" s="202">
        <v>93.0</v>
      </c>
      <c r="AN195" s="202">
        <f t="shared" si="171"/>
        <v>14</v>
      </c>
      <c r="AO195" s="202"/>
      <c r="AP195" s="202"/>
      <c r="AQ195" s="202"/>
      <c r="AR195" s="202">
        <v>70.0</v>
      </c>
      <c r="AS195" s="202">
        <v>87.0</v>
      </c>
      <c r="AT195" s="202">
        <f t="shared" si="172"/>
        <v>17</v>
      </c>
      <c r="AU195" s="202"/>
      <c r="AV195" s="202"/>
      <c r="AW195" s="202"/>
      <c r="AX195" s="202">
        <v>80.0</v>
      </c>
      <c r="AY195" s="202">
        <v>94.0</v>
      </c>
      <c r="AZ195" s="202">
        <f t="shared" si="173"/>
        <v>14</v>
      </c>
      <c r="BA195" s="202"/>
      <c r="BB195" s="202"/>
      <c r="BC195" s="202"/>
      <c r="BD195" s="202"/>
      <c r="BE195" s="202"/>
      <c r="BF195" s="202"/>
      <c r="BG195" s="202"/>
      <c r="BH195" s="202"/>
      <c r="BI195" s="202">
        <v>78.0</v>
      </c>
      <c r="BJ195" s="202">
        <v>94.0</v>
      </c>
      <c r="BK195" s="202">
        <f t="shared" si="174"/>
        <v>16</v>
      </c>
      <c r="BL195" s="202"/>
      <c r="BM195" s="202"/>
      <c r="BN195" s="202"/>
      <c r="BO195" s="202">
        <v>86.0</v>
      </c>
      <c r="BP195" s="202">
        <v>100.0</v>
      </c>
      <c r="BQ195" s="202">
        <f t="shared" si="175"/>
        <v>14</v>
      </c>
      <c r="BR195" s="203">
        <v>0.97</v>
      </c>
      <c r="BS195" s="204">
        <v>3.71</v>
      </c>
      <c r="BT195" s="204">
        <v>0.54</v>
      </c>
      <c r="BU195" s="176" t="s">
        <v>3528</v>
      </c>
      <c r="BV195" s="176" t="s">
        <v>3528</v>
      </c>
      <c r="BW195" s="195">
        <v>46.0</v>
      </c>
      <c r="BX195" s="192">
        <v>0.5</v>
      </c>
      <c r="BY195" s="192">
        <v>0.5</v>
      </c>
      <c r="BZ195" s="193">
        <v>-0.02</v>
      </c>
      <c r="CA195" s="192">
        <v>11.4</v>
      </c>
      <c r="CB195" s="192">
        <v>4.0</v>
      </c>
      <c r="CC195" s="205"/>
      <c r="CD195" s="205"/>
      <c r="CE195" s="205"/>
      <c r="CF195" s="205"/>
    </row>
    <row r="196" ht="12.75" customHeight="1">
      <c r="A196" s="156">
        <v>2022.0</v>
      </c>
      <c r="B196" s="155" t="s">
        <v>3487</v>
      </c>
      <c r="C196" s="155" t="s">
        <v>3488</v>
      </c>
      <c r="D196" s="155"/>
      <c r="E196" s="155" t="s">
        <v>4001</v>
      </c>
      <c r="F196" s="155" t="s">
        <v>4001</v>
      </c>
      <c r="G196" s="155" t="s">
        <v>4002</v>
      </c>
      <c r="H196" s="169" t="s">
        <v>3950</v>
      </c>
      <c r="I196" s="169" t="s">
        <v>3440</v>
      </c>
      <c r="J196" s="169"/>
      <c r="K196" s="169"/>
      <c r="L196" s="154" t="s">
        <v>3395</v>
      </c>
      <c r="M196" s="157" t="s">
        <v>3396</v>
      </c>
      <c r="N196" s="156" t="s">
        <v>255</v>
      </c>
      <c r="O196" s="189">
        <v>111.0</v>
      </c>
      <c r="P196" s="189" t="s">
        <v>4003</v>
      </c>
      <c r="Q196" s="169"/>
      <c r="R196" s="178" t="s">
        <v>4004</v>
      </c>
      <c r="S196" s="189" t="s">
        <v>174</v>
      </c>
      <c r="T196" s="171" t="s">
        <v>4005</v>
      </c>
      <c r="U196" s="189" t="s">
        <v>174</v>
      </c>
      <c r="V196" s="155" t="s">
        <v>3929</v>
      </c>
      <c r="W196" s="202"/>
      <c r="X196" s="202"/>
      <c r="Y196" s="202"/>
      <c r="Z196" s="202">
        <v>23.0</v>
      </c>
      <c r="AA196" s="202">
        <v>66.0</v>
      </c>
      <c r="AB196" s="202">
        <f t="shared" si="169"/>
        <v>43</v>
      </c>
      <c r="AC196" s="202"/>
      <c r="AD196" s="202"/>
      <c r="AE196" s="202"/>
      <c r="AF196" s="202">
        <v>41.0</v>
      </c>
      <c r="AG196" s="202">
        <v>79.0</v>
      </c>
      <c r="AH196" s="202">
        <f t="shared" si="170"/>
        <v>38</v>
      </c>
      <c r="AI196" s="202"/>
      <c r="AJ196" s="202"/>
      <c r="AK196" s="202"/>
      <c r="AL196" s="202">
        <v>59.0</v>
      </c>
      <c r="AM196" s="202">
        <v>85.0</v>
      </c>
      <c r="AN196" s="202">
        <f t="shared" si="171"/>
        <v>26</v>
      </c>
      <c r="AO196" s="202"/>
      <c r="AP196" s="202"/>
      <c r="AQ196" s="202"/>
      <c r="AR196" s="202">
        <v>41.0</v>
      </c>
      <c r="AS196" s="202">
        <v>78.0</v>
      </c>
      <c r="AT196" s="202">
        <f t="shared" si="172"/>
        <v>37</v>
      </c>
      <c r="AU196" s="202"/>
      <c r="AV196" s="202"/>
      <c r="AW196" s="202"/>
      <c r="AX196" s="202">
        <v>67.0</v>
      </c>
      <c r="AY196" s="202">
        <v>87.0</v>
      </c>
      <c r="AZ196" s="202">
        <f t="shared" si="173"/>
        <v>20</v>
      </c>
      <c r="BA196" s="202"/>
      <c r="BB196" s="202"/>
      <c r="BC196" s="202"/>
      <c r="BD196" s="202"/>
      <c r="BE196" s="202"/>
      <c r="BF196" s="202"/>
      <c r="BG196" s="202"/>
      <c r="BH196" s="202"/>
      <c r="BI196" s="202">
        <v>68.0</v>
      </c>
      <c r="BJ196" s="202">
        <v>86.0</v>
      </c>
      <c r="BK196" s="202">
        <f t="shared" si="174"/>
        <v>18</v>
      </c>
      <c r="BL196" s="202"/>
      <c r="BM196" s="202"/>
      <c r="BN196" s="202"/>
      <c r="BO196" s="202">
        <v>80.0</v>
      </c>
      <c r="BP196" s="202">
        <v>93.0</v>
      </c>
      <c r="BQ196" s="202">
        <f t="shared" si="175"/>
        <v>13</v>
      </c>
      <c r="BR196" s="203">
        <v>0.97</v>
      </c>
      <c r="BS196" s="204">
        <v>3.3</v>
      </c>
      <c r="BT196" s="204">
        <v>0.44</v>
      </c>
      <c r="BU196" s="176" t="s">
        <v>3528</v>
      </c>
      <c r="BV196" s="176" t="s">
        <v>3528</v>
      </c>
      <c r="BW196" s="195">
        <v>116.0</v>
      </c>
      <c r="BX196" s="192">
        <v>1.0</v>
      </c>
      <c r="BY196" s="192">
        <v>1.0</v>
      </c>
      <c r="BZ196" s="193">
        <v>0.08</v>
      </c>
      <c r="CA196" s="192">
        <v>15.1</v>
      </c>
      <c r="CB196" s="192">
        <v>7.7</v>
      </c>
      <c r="CC196" s="205"/>
      <c r="CD196" s="205"/>
      <c r="CE196" s="205"/>
      <c r="CF196" s="205"/>
    </row>
    <row r="197" ht="12.75" customHeight="1">
      <c r="A197" s="156">
        <v>2022.0</v>
      </c>
      <c r="B197" s="155" t="s">
        <v>3529</v>
      </c>
      <c r="C197" s="155" t="s">
        <v>3700</v>
      </c>
      <c r="D197" s="155"/>
      <c r="E197" s="155" t="s">
        <v>3701</v>
      </c>
      <c r="F197" s="155" t="s">
        <v>3702</v>
      </c>
      <c r="G197" s="155" t="s">
        <v>3703</v>
      </c>
      <c r="H197" s="169" t="s">
        <v>4006</v>
      </c>
      <c r="I197" s="169" t="s">
        <v>3440</v>
      </c>
      <c r="J197" s="169"/>
      <c r="K197" s="169"/>
      <c r="L197" s="154" t="s">
        <v>3395</v>
      </c>
      <c r="M197" s="157" t="s">
        <v>3396</v>
      </c>
      <c r="N197" s="157" t="s">
        <v>3920</v>
      </c>
      <c r="O197" s="189">
        <v>124.0</v>
      </c>
      <c r="P197" s="189" t="s">
        <v>3563</v>
      </c>
      <c r="Q197" s="169"/>
      <c r="R197" s="178" t="s">
        <v>4007</v>
      </c>
      <c r="S197" s="189" t="s">
        <v>174</v>
      </c>
      <c r="T197" s="171" t="s">
        <v>4008</v>
      </c>
      <c r="U197" s="189" t="s">
        <v>174</v>
      </c>
      <c r="V197" s="155" t="s">
        <v>3664</v>
      </c>
      <c r="W197" s="202"/>
      <c r="X197" s="202"/>
      <c r="Y197" s="202"/>
      <c r="Z197" s="202">
        <v>34.0</v>
      </c>
      <c r="AA197" s="202">
        <v>65.0</v>
      </c>
      <c r="AB197" s="202">
        <f t="shared" si="169"/>
        <v>31</v>
      </c>
      <c r="AC197" s="202"/>
      <c r="AD197" s="202"/>
      <c r="AE197" s="202"/>
      <c r="AF197" s="202">
        <v>41.0</v>
      </c>
      <c r="AG197" s="202">
        <v>73.0</v>
      </c>
      <c r="AH197" s="202">
        <f t="shared" si="170"/>
        <v>32</v>
      </c>
      <c r="AI197" s="202"/>
      <c r="AJ197" s="202"/>
      <c r="AK197" s="202"/>
      <c r="AL197" s="202">
        <v>45.0</v>
      </c>
      <c r="AM197" s="202">
        <v>73.0</v>
      </c>
      <c r="AN197" s="202">
        <f t="shared" si="171"/>
        <v>28</v>
      </c>
      <c r="AO197" s="202"/>
      <c r="AP197" s="202"/>
      <c r="AQ197" s="202"/>
      <c r="AR197" s="202">
        <v>31.0</v>
      </c>
      <c r="AS197" s="202">
        <v>67.0</v>
      </c>
      <c r="AT197" s="202">
        <f t="shared" si="172"/>
        <v>36</v>
      </c>
      <c r="AU197" s="202"/>
      <c r="AV197" s="202"/>
      <c r="AW197" s="202"/>
      <c r="AX197" s="202">
        <v>43.0</v>
      </c>
      <c r="AY197" s="202">
        <v>71.0</v>
      </c>
      <c r="AZ197" s="202">
        <f t="shared" si="173"/>
        <v>28</v>
      </c>
      <c r="BA197" s="202"/>
      <c r="BB197" s="202"/>
      <c r="BC197" s="202"/>
      <c r="BD197" s="202"/>
      <c r="BE197" s="202"/>
      <c r="BF197" s="202"/>
      <c r="BG197" s="202"/>
      <c r="BH197" s="202"/>
      <c r="BI197" s="202">
        <v>39.0</v>
      </c>
      <c r="BJ197" s="202">
        <v>60.0</v>
      </c>
      <c r="BK197" s="202">
        <f t="shared" si="174"/>
        <v>21</v>
      </c>
      <c r="BL197" s="202"/>
      <c r="BM197" s="202"/>
      <c r="BN197" s="202"/>
      <c r="BO197" s="202">
        <v>57.0</v>
      </c>
      <c r="BP197" s="202">
        <v>86.0</v>
      </c>
      <c r="BQ197" s="202">
        <f t="shared" si="175"/>
        <v>29</v>
      </c>
      <c r="BR197" s="203">
        <v>0.97</v>
      </c>
      <c r="BS197" s="204">
        <v>4.54</v>
      </c>
      <c r="BT197" s="204">
        <v>0.5</v>
      </c>
      <c r="BU197" s="176" t="s">
        <v>3528</v>
      </c>
      <c r="BV197" s="176" t="s">
        <v>3528</v>
      </c>
      <c r="BW197" s="195">
        <v>54.0</v>
      </c>
      <c r="BX197" s="192">
        <v>0.5</v>
      </c>
      <c r="BY197" s="192">
        <v>0.4</v>
      </c>
      <c r="BZ197" s="193">
        <v>-0.04</v>
      </c>
      <c r="CA197" s="192">
        <v>9.9</v>
      </c>
      <c r="CB197" s="192">
        <v>5.5</v>
      </c>
      <c r="CC197" s="205"/>
      <c r="CD197" s="205"/>
      <c r="CE197" s="205"/>
      <c r="CF197" s="205"/>
    </row>
    <row r="198" ht="12.75" customHeight="1">
      <c r="A198" s="156">
        <v>2022.0</v>
      </c>
      <c r="B198" s="166" t="s">
        <v>3389</v>
      </c>
      <c r="C198" s="166" t="s">
        <v>3573</v>
      </c>
      <c r="D198" s="166"/>
      <c r="E198" s="166" t="s">
        <v>3643</v>
      </c>
      <c r="F198" s="166" t="s">
        <v>3643</v>
      </c>
      <c r="G198" s="166" t="s">
        <v>3644</v>
      </c>
      <c r="H198" s="169" t="s">
        <v>3439</v>
      </c>
      <c r="I198" s="169" t="s">
        <v>3402</v>
      </c>
      <c r="J198" s="169"/>
      <c r="K198" s="169"/>
      <c r="L198" s="169" t="s">
        <v>3597</v>
      </c>
      <c r="M198" s="169" t="s">
        <v>3597</v>
      </c>
      <c r="N198" s="157" t="s">
        <v>255</v>
      </c>
      <c r="O198" s="189">
        <v>80.0</v>
      </c>
      <c r="P198" s="189" t="s">
        <v>3747</v>
      </c>
      <c r="Q198" s="169"/>
      <c r="R198" s="169" t="s">
        <v>3528</v>
      </c>
      <c r="S198" s="194"/>
      <c r="T198" s="171" t="s">
        <v>4009</v>
      </c>
      <c r="U198" s="194" t="s">
        <v>174</v>
      </c>
      <c r="V198" s="155" t="s">
        <v>3566</v>
      </c>
      <c r="W198" s="202"/>
      <c r="X198" s="202"/>
      <c r="Y198" s="202"/>
      <c r="Z198" s="202"/>
      <c r="AA198" s="202"/>
      <c r="AB198" s="202"/>
      <c r="AC198" s="202"/>
      <c r="AD198" s="202"/>
      <c r="AE198" s="202"/>
      <c r="AF198" s="202"/>
      <c r="AG198" s="202"/>
      <c r="AH198" s="202"/>
      <c r="AI198" s="202"/>
      <c r="AJ198" s="202"/>
      <c r="AK198" s="202"/>
      <c r="AL198" s="202"/>
      <c r="AM198" s="202"/>
      <c r="AN198" s="202"/>
      <c r="AO198" s="202"/>
      <c r="AP198" s="202"/>
      <c r="AQ198" s="202"/>
      <c r="AR198" s="202"/>
      <c r="AS198" s="202"/>
      <c r="AT198" s="202"/>
      <c r="AU198" s="202"/>
      <c r="AV198" s="202"/>
      <c r="AW198" s="202"/>
      <c r="AX198" s="202"/>
      <c r="AY198" s="202"/>
      <c r="AZ198" s="202"/>
      <c r="BA198" s="202"/>
      <c r="BB198" s="202"/>
      <c r="BC198" s="202"/>
      <c r="BD198" s="202"/>
      <c r="BE198" s="202"/>
      <c r="BF198" s="202"/>
      <c r="BG198" s="202"/>
      <c r="BH198" s="202"/>
      <c r="BI198" s="202"/>
      <c r="BJ198" s="202"/>
      <c r="BK198" s="202"/>
      <c r="BL198" s="202"/>
      <c r="BM198" s="202"/>
      <c r="BN198" s="202"/>
      <c r="BO198" s="202"/>
      <c r="BP198" s="202"/>
      <c r="BQ198" s="202"/>
      <c r="BR198" s="203">
        <v>0.97</v>
      </c>
      <c r="BS198" s="204">
        <v>4.35</v>
      </c>
      <c r="BT198" s="204">
        <v>0.46</v>
      </c>
      <c r="BU198" s="176" t="s">
        <v>3528</v>
      </c>
      <c r="BV198" s="176" t="s">
        <v>3528</v>
      </c>
      <c r="BW198" s="195">
        <v>476.0</v>
      </c>
      <c r="BX198" s="192">
        <v>5.3</v>
      </c>
      <c r="BY198" s="192">
        <v>5.9</v>
      </c>
      <c r="BZ198" s="193">
        <v>0.13</v>
      </c>
      <c r="CA198" s="192">
        <v>43.0</v>
      </c>
      <c r="CB198" s="192">
        <v>11.0</v>
      </c>
      <c r="CC198" s="205"/>
      <c r="CD198" s="205"/>
      <c r="CE198" s="205"/>
      <c r="CF198" s="152" t="s">
        <v>1</v>
      </c>
    </row>
    <row r="199" ht="12.75" customHeight="1">
      <c r="A199" s="156">
        <v>2022.0</v>
      </c>
      <c r="B199" s="166" t="s">
        <v>3389</v>
      </c>
      <c r="C199" s="166" t="s">
        <v>3573</v>
      </c>
      <c r="D199" s="166"/>
      <c r="E199" s="166" t="s">
        <v>3643</v>
      </c>
      <c r="F199" s="166" t="s">
        <v>3643</v>
      </c>
      <c r="G199" s="166" t="s">
        <v>3644</v>
      </c>
      <c r="H199" s="169" t="s">
        <v>3439</v>
      </c>
      <c r="I199" s="156" t="s">
        <v>3428</v>
      </c>
      <c r="J199" s="169"/>
      <c r="K199" s="169"/>
      <c r="L199" s="169" t="s">
        <v>3597</v>
      </c>
      <c r="M199" s="169" t="s">
        <v>3597</v>
      </c>
      <c r="N199" s="157" t="s">
        <v>255</v>
      </c>
      <c r="O199" s="189">
        <v>32.0</v>
      </c>
      <c r="P199" s="189" t="s">
        <v>3721</v>
      </c>
      <c r="Q199" s="169"/>
      <c r="R199" s="169" t="s">
        <v>3528</v>
      </c>
      <c r="S199" s="194"/>
      <c r="T199" s="171" t="s">
        <v>4009</v>
      </c>
      <c r="U199" s="194" t="s">
        <v>174</v>
      </c>
      <c r="V199" s="155" t="s">
        <v>3566</v>
      </c>
      <c r="W199" s="202"/>
      <c r="X199" s="202"/>
      <c r="Y199" s="202"/>
      <c r="Z199" s="202"/>
      <c r="AA199" s="202"/>
      <c r="AB199" s="202"/>
      <c r="AC199" s="202"/>
      <c r="AD199" s="202"/>
      <c r="AE199" s="202"/>
      <c r="AF199" s="202"/>
      <c r="AG199" s="202"/>
      <c r="AH199" s="202"/>
      <c r="AI199" s="202"/>
      <c r="AJ199" s="202"/>
      <c r="AK199" s="202"/>
      <c r="AL199" s="202"/>
      <c r="AM199" s="202"/>
      <c r="AN199" s="202"/>
      <c r="AO199" s="202"/>
      <c r="AP199" s="202"/>
      <c r="AQ199" s="202"/>
      <c r="AR199" s="202"/>
      <c r="AS199" s="202"/>
      <c r="AT199" s="202"/>
      <c r="AU199" s="202"/>
      <c r="AV199" s="202"/>
      <c r="AW199" s="202"/>
      <c r="AX199" s="202"/>
      <c r="AY199" s="202"/>
      <c r="AZ199" s="202"/>
      <c r="BA199" s="202"/>
      <c r="BB199" s="202"/>
      <c r="BC199" s="202"/>
      <c r="BD199" s="202"/>
      <c r="BE199" s="202"/>
      <c r="BF199" s="202"/>
      <c r="BG199" s="202"/>
      <c r="BH199" s="202"/>
      <c r="BI199" s="202"/>
      <c r="BJ199" s="202"/>
      <c r="BK199" s="202"/>
      <c r="BL199" s="202"/>
      <c r="BM199" s="202"/>
      <c r="BN199" s="202"/>
      <c r="BO199" s="202"/>
      <c r="BP199" s="202"/>
      <c r="BQ199" s="202"/>
      <c r="BR199" s="203">
        <v>0.97</v>
      </c>
      <c r="BS199" s="204">
        <v>4.81</v>
      </c>
      <c r="BT199" s="204">
        <v>0.5</v>
      </c>
      <c r="BU199" s="176" t="s">
        <v>3528</v>
      </c>
      <c r="BV199" s="176" t="s">
        <v>3528</v>
      </c>
      <c r="BW199" s="195">
        <v>218.0</v>
      </c>
      <c r="BX199" s="192">
        <v>6.5</v>
      </c>
      <c r="BY199" s="192">
        <v>6.8</v>
      </c>
      <c r="BZ199" s="193">
        <v>0.05</v>
      </c>
      <c r="CA199" s="192">
        <v>24.5</v>
      </c>
      <c r="CB199" s="192">
        <v>8.9</v>
      </c>
      <c r="CC199" s="205"/>
      <c r="CD199" s="205"/>
      <c r="CE199" s="205"/>
      <c r="CF199" s="152" t="s">
        <v>1</v>
      </c>
    </row>
    <row r="200" ht="12.75" customHeight="1">
      <c r="A200" s="156">
        <v>2022.0</v>
      </c>
      <c r="B200" s="166" t="s">
        <v>3442</v>
      </c>
      <c r="C200" s="166" t="s">
        <v>3469</v>
      </c>
      <c r="D200" s="166"/>
      <c r="E200" s="166" t="s">
        <v>4010</v>
      </c>
      <c r="F200" s="166" t="s">
        <v>4010</v>
      </c>
      <c r="G200" s="166" t="s">
        <v>4011</v>
      </c>
      <c r="H200" s="169" t="s">
        <v>4012</v>
      </c>
      <c r="I200" s="169" t="s">
        <v>3394</v>
      </c>
      <c r="J200" s="169"/>
      <c r="K200" s="169" t="s">
        <v>486</v>
      </c>
      <c r="L200" s="169" t="s">
        <v>3597</v>
      </c>
      <c r="M200" s="169" t="s">
        <v>3597</v>
      </c>
      <c r="N200" s="157" t="s">
        <v>3920</v>
      </c>
      <c r="O200" s="189">
        <v>186.0</v>
      </c>
      <c r="P200" s="189" t="s">
        <v>3727</v>
      </c>
      <c r="Q200" s="169"/>
      <c r="R200" s="169" t="s">
        <v>3528</v>
      </c>
      <c r="S200" s="194"/>
      <c r="T200" s="171" t="s">
        <v>4009</v>
      </c>
      <c r="U200" s="207"/>
      <c r="V200" s="155" t="s">
        <v>3566</v>
      </c>
      <c r="W200" s="202"/>
      <c r="X200" s="202"/>
      <c r="Y200" s="202"/>
      <c r="Z200" s="202"/>
      <c r="AA200" s="202"/>
      <c r="AB200" s="202"/>
      <c r="AC200" s="202"/>
      <c r="AD200" s="202"/>
      <c r="AE200" s="202"/>
      <c r="AF200" s="202"/>
      <c r="AG200" s="202"/>
      <c r="AH200" s="202"/>
      <c r="AI200" s="202"/>
      <c r="AJ200" s="202"/>
      <c r="AK200" s="202"/>
      <c r="AL200" s="202"/>
      <c r="AM200" s="202"/>
      <c r="AN200" s="202"/>
      <c r="AO200" s="202"/>
      <c r="AP200" s="202"/>
      <c r="AQ200" s="202"/>
      <c r="AR200" s="202"/>
      <c r="AS200" s="202"/>
      <c r="AT200" s="202"/>
      <c r="AU200" s="202"/>
      <c r="AV200" s="202"/>
      <c r="AW200" s="202"/>
      <c r="AX200" s="202"/>
      <c r="AY200" s="202"/>
      <c r="AZ200" s="202"/>
      <c r="BA200" s="202"/>
      <c r="BB200" s="202"/>
      <c r="BC200" s="202"/>
      <c r="BD200" s="202"/>
      <c r="BE200" s="202"/>
      <c r="BF200" s="202"/>
      <c r="BG200" s="202"/>
      <c r="BH200" s="202"/>
      <c r="BI200" s="202"/>
      <c r="BJ200" s="202"/>
      <c r="BK200" s="202"/>
      <c r="BL200" s="202"/>
      <c r="BM200" s="202"/>
      <c r="BN200" s="202"/>
      <c r="BO200" s="202"/>
      <c r="BP200" s="202"/>
      <c r="BQ200" s="202"/>
      <c r="BR200" s="203">
        <v>0.96</v>
      </c>
      <c r="BS200" s="204">
        <v>4.59</v>
      </c>
      <c r="BT200" s="204">
        <v>0.53</v>
      </c>
      <c r="BU200" s="176" t="s">
        <v>3528</v>
      </c>
      <c r="BV200" s="176" t="s">
        <v>3528</v>
      </c>
      <c r="BW200" s="195">
        <v>487.0</v>
      </c>
      <c r="BX200" s="192">
        <v>2.3</v>
      </c>
      <c r="BY200" s="192">
        <v>2.6</v>
      </c>
      <c r="BZ200" s="193">
        <v>0.12</v>
      </c>
      <c r="CA200" s="192">
        <v>26.6</v>
      </c>
      <c r="CB200" s="192">
        <v>18.3</v>
      </c>
      <c r="CC200" s="205"/>
      <c r="CD200" s="205"/>
      <c r="CE200" s="205"/>
      <c r="CF200" s="152" t="s">
        <v>1</v>
      </c>
    </row>
    <row r="201" ht="12.75" customHeight="1">
      <c r="A201" s="156">
        <v>2022.0</v>
      </c>
      <c r="B201" s="166" t="s">
        <v>3430</v>
      </c>
      <c r="C201" s="166" t="s">
        <v>3431</v>
      </c>
      <c r="D201" s="166"/>
      <c r="E201" s="166" t="s">
        <v>3432</v>
      </c>
      <c r="F201" s="166" t="s">
        <v>3432</v>
      </c>
      <c r="G201" s="166" t="s">
        <v>3433</v>
      </c>
      <c r="H201" s="169" t="s">
        <v>3853</v>
      </c>
      <c r="I201" s="169" t="s">
        <v>4013</v>
      </c>
      <c r="J201" s="169"/>
      <c r="K201" s="169"/>
      <c r="L201" s="154" t="s">
        <v>3395</v>
      </c>
      <c r="M201" s="169" t="s">
        <v>3714</v>
      </c>
      <c r="N201" s="157" t="s">
        <v>255</v>
      </c>
      <c r="O201" s="189">
        <v>32.0</v>
      </c>
      <c r="P201" s="189" t="s">
        <v>3887</v>
      </c>
      <c r="Q201" s="169"/>
      <c r="R201" s="169" t="s">
        <v>3528</v>
      </c>
      <c r="S201" s="194"/>
      <c r="T201" s="171" t="s">
        <v>4014</v>
      </c>
      <c r="U201" s="194" t="s">
        <v>174</v>
      </c>
      <c r="V201" s="155" t="s">
        <v>3699</v>
      </c>
      <c r="W201" s="202">
        <v>85.0</v>
      </c>
      <c r="X201" s="202">
        <v>36.0</v>
      </c>
      <c r="Y201" s="202">
        <f t="shared" ref="Y201:Y204" si="176">W201-X201</f>
        <v>49</v>
      </c>
      <c r="Z201" s="202"/>
      <c r="AA201" s="202"/>
      <c r="AB201" s="202"/>
      <c r="AC201" s="202">
        <v>97.0</v>
      </c>
      <c r="AD201" s="202">
        <v>65.0</v>
      </c>
      <c r="AE201" s="202">
        <f t="shared" ref="AE201:AE204" si="177">AC201-AD201</f>
        <v>32</v>
      </c>
      <c r="AF201" s="202"/>
      <c r="AG201" s="202"/>
      <c r="AH201" s="202"/>
      <c r="AI201" s="202">
        <v>93.0</v>
      </c>
      <c r="AJ201" s="202">
        <v>82.0</v>
      </c>
      <c r="AK201" s="202">
        <f t="shared" ref="AK201:AK204" si="178">AI201-AJ201</f>
        <v>11</v>
      </c>
      <c r="AL201" s="202"/>
      <c r="AM201" s="202"/>
      <c r="AN201" s="202"/>
      <c r="AO201" s="202">
        <v>84.0</v>
      </c>
      <c r="AP201" s="202">
        <v>32.0</v>
      </c>
      <c r="AQ201" s="202">
        <f t="shared" ref="AQ201:AQ204" si="179">AO201-AP201</f>
        <v>52</v>
      </c>
      <c r="AR201" s="202"/>
      <c r="AS201" s="202"/>
      <c r="AT201" s="202"/>
      <c r="AU201" s="202">
        <v>96.0</v>
      </c>
      <c r="AV201" s="202">
        <v>88.0</v>
      </c>
      <c r="AW201" s="202">
        <f t="shared" ref="AW201:AW204" si="180">AU201-AV201</f>
        <v>8</v>
      </c>
      <c r="AX201" s="202"/>
      <c r="AY201" s="202"/>
      <c r="AZ201" s="202"/>
      <c r="BA201" s="202"/>
      <c r="BB201" s="202"/>
      <c r="BC201" s="202"/>
      <c r="BD201" s="202"/>
      <c r="BE201" s="202"/>
      <c r="BF201" s="202">
        <v>94.0</v>
      </c>
      <c r="BG201" s="202">
        <v>84.0</v>
      </c>
      <c r="BH201" s="202" t="str">
        <f>BF201-#REF!</f>
        <v>#REF!</v>
      </c>
      <c r="BI201" s="202"/>
      <c r="BJ201" s="202"/>
      <c r="BK201" s="202"/>
      <c r="BL201" s="202">
        <v>100.0</v>
      </c>
      <c r="BM201" s="202">
        <v>93.0</v>
      </c>
      <c r="BN201" s="202">
        <f t="shared" ref="BN201:BN204" si="181">BL201-BM201</f>
        <v>7</v>
      </c>
      <c r="BO201" s="202"/>
      <c r="BP201" s="202"/>
      <c r="BQ201" s="202"/>
      <c r="BR201" s="203">
        <v>0.97</v>
      </c>
      <c r="BS201" s="204">
        <v>4.08</v>
      </c>
      <c r="BT201" s="204">
        <v>0.53</v>
      </c>
      <c r="BU201" s="176" t="s">
        <v>3528</v>
      </c>
      <c r="BV201" s="176" t="s">
        <v>3528</v>
      </c>
      <c r="BW201" s="195">
        <v>70.0</v>
      </c>
      <c r="BX201" s="192">
        <v>2.3</v>
      </c>
      <c r="BY201" s="192">
        <v>2.4</v>
      </c>
      <c r="BZ201" s="193">
        <v>0.06</v>
      </c>
      <c r="CA201" s="192">
        <v>22.5</v>
      </c>
      <c r="CB201" s="192">
        <v>3.1</v>
      </c>
      <c r="CC201" s="205"/>
      <c r="CD201" s="205"/>
      <c r="CE201" s="205"/>
      <c r="CF201" s="152" t="s">
        <v>1</v>
      </c>
    </row>
    <row r="202" ht="12.75" customHeight="1">
      <c r="A202" s="156">
        <v>2022.0</v>
      </c>
      <c r="B202" s="166" t="s">
        <v>3430</v>
      </c>
      <c r="C202" s="166" t="s">
        <v>3431</v>
      </c>
      <c r="D202" s="166"/>
      <c r="E202" s="166" t="s">
        <v>3432</v>
      </c>
      <c r="F202" s="166" t="s">
        <v>3432</v>
      </c>
      <c r="G202" s="166" t="s">
        <v>3433</v>
      </c>
      <c r="H202" s="169" t="s">
        <v>3853</v>
      </c>
      <c r="I202" s="169" t="s">
        <v>4015</v>
      </c>
      <c r="J202" s="169"/>
      <c r="K202" s="169"/>
      <c r="L202" s="154" t="s">
        <v>3395</v>
      </c>
      <c r="M202" s="169" t="s">
        <v>3714</v>
      </c>
      <c r="N202" s="157" t="s">
        <v>255</v>
      </c>
      <c r="O202" s="189">
        <v>27.0</v>
      </c>
      <c r="P202" s="189" t="s">
        <v>3822</v>
      </c>
      <c r="Q202" s="169"/>
      <c r="R202" s="169" t="s">
        <v>3528</v>
      </c>
      <c r="S202" s="194"/>
      <c r="T202" s="171" t="s">
        <v>4016</v>
      </c>
      <c r="U202" s="194" t="s">
        <v>174</v>
      </c>
      <c r="V202" s="155" t="s">
        <v>3699</v>
      </c>
      <c r="W202" s="202">
        <v>90.0</v>
      </c>
      <c r="X202" s="202">
        <v>20.0</v>
      </c>
      <c r="Y202" s="202">
        <f t="shared" si="176"/>
        <v>70</v>
      </c>
      <c r="Z202" s="202"/>
      <c r="AA202" s="202"/>
      <c r="AB202" s="202"/>
      <c r="AC202" s="202">
        <v>96.0</v>
      </c>
      <c r="AD202" s="202">
        <v>44.0</v>
      </c>
      <c r="AE202" s="202">
        <f t="shared" si="177"/>
        <v>52</v>
      </c>
      <c r="AF202" s="202"/>
      <c r="AG202" s="202"/>
      <c r="AH202" s="202"/>
      <c r="AI202" s="202">
        <v>93.0</v>
      </c>
      <c r="AJ202" s="202">
        <v>71.0</v>
      </c>
      <c r="AK202" s="202">
        <f t="shared" si="178"/>
        <v>22</v>
      </c>
      <c r="AL202" s="202"/>
      <c r="AM202" s="202"/>
      <c r="AN202" s="202"/>
      <c r="AO202" s="202">
        <v>87.0</v>
      </c>
      <c r="AP202" s="202">
        <v>33.0</v>
      </c>
      <c r="AQ202" s="202">
        <f t="shared" si="179"/>
        <v>54</v>
      </c>
      <c r="AR202" s="202"/>
      <c r="AS202" s="202"/>
      <c r="AT202" s="202"/>
      <c r="AU202" s="202">
        <v>96.0</v>
      </c>
      <c r="AV202" s="202">
        <v>81.0</v>
      </c>
      <c r="AW202" s="202">
        <f t="shared" si="180"/>
        <v>15</v>
      </c>
      <c r="AX202" s="202"/>
      <c r="AY202" s="202"/>
      <c r="AZ202" s="202"/>
      <c r="BA202" s="202"/>
      <c r="BB202" s="202"/>
      <c r="BC202" s="202"/>
      <c r="BD202" s="202"/>
      <c r="BE202" s="202"/>
      <c r="BF202" s="202">
        <v>96.0</v>
      </c>
      <c r="BG202" s="202">
        <v>82.0</v>
      </c>
      <c r="BH202" s="202">
        <f t="shared" ref="BH202:BH204" si="182">BF202-BG202</f>
        <v>14</v>
      </c>
      <c r="BI202" s="202"/>
      <c r="BJ202" s="202"/>
      <c r="BK202" s="202"/>
      <c r="BL202" s="202">
        <v>100.0</v>
      </c>
      <c r="BM202" s="202">
        <v>89.0</v>
      </c>
      <c r="BN202" s="202">
        <f t="shared" si="181"/>
        <v>11</v>
      </c>
      <c r="BO202" s="202"/>
      <c r="BP202" s="202"/>
      <c r="BQ202" s="202"/>
      <c r="BR202" s="203">
        <v>0.97</v>
      </c>
      <c r="BS202" s="204">
        <v>4.56</v>
      </c>
      <c r="BT202" s="204">
        <v>0.52</v>
      </c>
      <c r="BU202" s="176" t="s">
        <v>3528</v>
      </c>
      <c r="BV202" s="176" t="s">
        <v>3528</v>
      </c>
      <c r="BW202" s="195">
        <v>45.0</v>
      </c>
      <c r="BX202" s="192">
        <v>1.8</v>
      </c>
      <c r="BY202" s="192">
        <v>1.5</v>
      </c>
      <c r="BZ202" s="193">
        <v>-0.19</v>
      </c>
      <c r="CA202" s="192">
        <v>13.7</v>
      </c>
      <c r="CB202" s="192">
        <v>3.3</v>
      </c>
      <c r="CC202" s="205"/>
      <c r="CD202" s="205"/>
      <c r="CE202" s="205"/>
      <c r="CF202" s="152" t="s">
        <v>1</v>
      </c>
    </row>
    <row r="203" ht="12.75" customHeight="1">
      <c r="A203" s="156">
        <v>2022.0</v>
      </c>
      <c r="B203" s="166" t="s">
        <v>3430</v>
      </c>
      <c r="C203" s="166" t="s">
        <v>3431</v>
      </c>
      <c r="D203" s="166"/>
      <c r="E203" s="166" t="s">
        <v>3432</v>
      </c>
      <c r="F203" s="166" t="s">
        <v>3432</v>
      </c>
      <c r="G203" s="166" t="s">
        <v>3433</v>
      </c>
      <c r="H203" s="169" t="s">
        <v>3853</v>
      </c>
      <c r="I203" s="169" t="s">
        <v>3840</v>
      </c>
      <c r="J203" s="169"/>
      <c r="K203" s="169"/>
      <c r="L203" s="154" t="s">
        <v>3395</v>
      </c>
      <c r="M203" s="169" t="s">
        <v>3714</v>
      </c>
      <c r="N203" s="157" t="s">
        <v>255</v>
      </c>
      <c r="O203" s="189">
        <v>33.0</v>
      </c>
      <c r="P203" s="189" t="s">
        <v>3885</v>
      </c>
      <c r="Q203" s="169"/>
      <c r="R203" s="169" t="s">
        <v>3528</v>
      </c>
      <c r="S203" s="194"/>
      <c r="T203" s="171" t="s">
        <v>4017</v>
      </c>
      <c r="U203" s="194" t="s">
        <v>174</v>
      </c>
      <c r="V203" s="155" t="s">
        <v>3699</v>
      </c>
      <c r="W203" s="202">
        <v>93.0</v>
      </c>
      <c r="X203" s="202">
        <v>57.0</v>
      </c>
      <c r="Y203" s="202">
        <f t="shared" si="176"/>
        <v>36</v>
      </c>
      <c r="Z203" s="202"/>
      <c r="AA203" s="202"/>
      <c r="AB203" s="202"/>
      <c r="AC203" s="202">
        <v>96.0</v>
      </c>
      <c r="AD203" s="202">
        <v>81.0</v>
      </c>
      <c r="AE203" s="202">
        <f t="shared" si="177"/>
        <v>15</v>
      </c>
      <c r="AF203" s="202"/>
      <c r="AG203" s="202"/>
      <c r="AH203" s="202"/>
      <c r="AI203" s="202">
        <v>95.0</v>
      </c>
      <c r="AJ203" s="202">
        <v>85.0</v>
      </c>
      <c r="AK203" s="202">
        <f t="shared" si="178"/>
        <v>10</v>
      </c>
      <c r="AL203" s="202"/>
      <c r="AM203" s="202"/>
      <c r="AN203" s="202"/>
      <c r="AO203" s="202">
        <v>85.0</v>
      </c>
      <c r="AP203" s="202">
        <v>39.0</v>
      </c>
      <c r="AQ203" s="202">
        <f t="shared" si="179"/>
        <v>46</v>
      </c>
      <c r="AR203" s="202"/>
      <c r="AS203" s="202"/>
      <c r="AT203" s="202"/>
      <c r="AU203" s="202">
        <v>98.0</v>
      </c>
      <c r="AV203" s="202">
        <v>84.0</v>
      </c>
      <c r="AW203" s="202">
        <f t="shared" si="180"/>
        <v>14</v>
      </c>
      <c r="AX203" s="202"/>
      <c r="AY203" s="202"/>
      <c r="AZ203" s="202"/>
      <c r="BA203" s="202"/>
      <c r="BB203" s="202"/>
      <c r="BC203" s="202"/>
      <c r="BD203" s="202"/>
      <c r="BE203" s="202"/>
      <c r="BF203" s="202">
        <v>98.0</v>
      </c>
      <c r="BG203" s="202">
        <v>84.0</v>
      </c>
      <c r="BH203" s="202">
        <f t="shared" si="182"/>
        <v>14</v>
      </c>
      <c r="BI203" s="202"/>
      <c r="BJ203" s="202"/>
      <c r="BK203" s="202"/>
      <c r="BL203" s="202">
        <v>100.0</v>
      </c>
      <c r="BM203" s="202">
        <v>98.0</v>
      </c>
      <c r="BN203" s="202">
        <f t="shared" si="181"/>
        <v>2</v>
      </c>
      <c r="BO203" s="202"/>
      <c r="BP203" s="202"/>
      <c r="BQ203" s="202"/>
      <c r="BR203" s="203">
        <v>0.97</v>
      </c>
      <c r="BS203" s="204">
        <v>2.93</v>
      </c>
      <c r="BT203" s="204">
        <v>0.53</v>
      </c>
      <c r="BU203" s="176" t="s">
        <v>3528</v>
      </c>
      <c r="BV203" s="176" t="s">
        <v>3528</v>
      </c>
      <c r="BW203" s="195">
        <v>100.0</v>
      </c>
      <c r="BX203" s="192">
        <v>2.9</v>
      </c>
      <c r="BY203" s="192">
        <v>3.0</v>
      </c>
      <c r="BZ203" s="193">
        <v>0.03</v>
      </c>
      <c r="CA203" s="192">
        <v>23.3</v>
      </c>
      <c r="CB203" s="192">
        <v>4.3</v>
      </c>
      <c r="CC203" s="205"/>
      <c r="CD203" s="205"/>
      <c r="CE203" s="205"/>
      <c r="CF203" s="152" t="s">
        <v>1</v>
      </c>
    </row>
    <row r="204" ht="12.75" customHeight="1">
      <c r="A204" s="156">
        <v>2022.0</v>
      </c>
      <c r="B204" s="166" t="s">
        <v>3430</v>
      </c>
      <c r="C204" s="166" t="s">
        <v>3431</v>
      </c>
      <c r="D204" s="166"/>
      <c r="E204" s="166" t="s">
        <v>3432</v>
      </c>
      <c r="F204" s="166" t="s">
        <v>3432</v>
      </c>
      <c r="G204" s="166" t="s">
        <v>3433</v>
      </c>
      <c r="H204" s="169" t="s">
        <v>3853</v>
      </c>
      <c r="I204" s="169" t="s">
        <v>3464</v>
      </c>
      <c r="J204" s="169"/>
      <c r="K204" s="169"/>
      <c r="L204" s="154" t="s">
        <v>3395</v>
      </c>
      <c r="M204" s="169" t="s">
        <v>3714</v>
      </c>
      <c r="N204" s="157" t="s">
        <v>255</v>
      </c>
      <c r="O204" s="189">
        <v>36.0</v>
      </c>
      <c r="P204" s="189" t="s">
        <v>3995</v>
      </c>
      <c r="Q204" s="169"/>
      <c r="R204" s="169" t="s">
        <v>3528</v>
      </c>
      <c r="S204" s="194"/>
      <c r="T204" s="171" t="s">
        <v>4018</v>
      </c>
      <c r="U204" s="194" t="s">
        <v>174</v>
      </c>
      <c r="V204" s="155" t="s">
        <v>3699</v>
      </c>
      <c r="W204" s="202">
        <v>86.0</v>
      </c>
      <c r="X204" s="202">
        <v>35.0</v>
      </c>
      <c r="Y204" s="202">
        <f t="shared" si="176"/>
        <v>51</v>
      </c>
      <c r="Z204" s="202"/>
      <c r="AA204" s="202"/>
      <c r="AB204" s="202"/>
      <c r="AC204" s="202">
        <v>94.0</v>
      </c>
      <c r="AD204" s="202">
        <v>59.0</v>
      </c>
      <c r="AE204" s="202">
        <f t="shared" si="177"/>
        <v>35</v>
      </c>
      <c r="AF204" s="202"/>
      <c r="AG204" s="202"/>
      <c r="AH204" s="202"/>
      <c r="AI204" s="202">
        <v>97.0</v>
      </c>
      <c r="AJ204" s="202">
        <v>81.0</v>
      </c>
      <c r="AK204" s="202">
        <f t="shared" si="178"/>
        <v>16</v>
      </c>
      <c r="AL204" s="202"/>
      <c r="AM204" s="202"/>
      <c r="AN204" s="202"/>
      <c r="AO204" s="202">
        <v>80.0</v>
      </c>
      <c r="AP204" s="202">
        <v>42.0</v>
      </c>
      <c r="AQ204" s="202">
        <f t="shared" si="179"/>
        <v>38</v>
      </c>
      <c r="AR204" s="202"/>
      <c r="AS204" s="202"/>
      <c r="AT204" s="202"/>
      <c r="AU204" s="202">
        <v>97.0</v>
      </c>
      <c r="AV204" s="202">
        <v>82.0</v>
      </c>
      <c r="AW204" s="202">
        <f t="shared" si="180"/>
        <v>15</v>
      </c>
      <c r="AX204" s="202"/>
      <c r="AY204" s="202"/>
      <c r="AZ204" s="202"/>
      <c r="BA204" s="202"/>
      <c r="BB204" s="202"/>
      <c r="BC204" s="202"/>
      <c r="BD204" s="202"/>
      <c r="BE204" s="202"/>
      <c r="BF204" s="202">
        <v>96.0</v>
      </c>
      <c r="BG204" s="202">
        <v>82.0</v>
      </c>
      <c r="BH204" s="202">
        <f t="shared" si="182"/>
        <v>14</v>
      </c>
      <c r="BI204" s="202"/>
      <c r="BJ204" s="202"/>
      <c r="BK204" s="202"/>
      <c r="BL204" s="202">
        <v>100.0</v>
      </c>
      <c r="BM204" s="202">
        <v>87.0</v>
      </c>
      <c r="BN204" s="202">
        <f t="shared" si="181"/>
        <v>13</v>
      </c>
      <c r="BO204" s="202"/>
      <c r="BP204" s="202"/>
      <c r="BQ204" s="202"/>
      <c r="BR204" s="203">
        <v>0.97</v>
      </c>
      <c r="BS204" s="204">
        <v>4.17</v>
      </c>
      <c r="BT204" s="204">
        <v>0.53</v>
      </c>
      <c r="BU204" s="176" t="s">
        <v>3528</v>
      </c>
      <c r="BV204" s="176" t="s">
        <v>3528</v>
      </c>
      <c r="BW204" s="195">
        <v>79.0</v>
      </c>
      <c r="BX204" s="192">
        <v>2.0</v>
      </c>
      <c r="BY204" s="192">
        <v>2.2</v>
      </c>
      <c r="BZ204" s="193">
        <v>0.09</v>
      </c>
      <c r="CA204" s="192">
        <v>23.4</v>
      </c>
      <c r="CB204" s="192">
        <v>3.4</v>
      </c>
      <c r="CC204" s="205"/>
      <c r="CD204" s="205"/>
      <c r="CE204" s="205"/>
      <c r="CF204" s="152" t="s">
        <v>1</v>
      </c>
    </row>
    <row r="205" ht="12.75" customHeight="1">
      <c r="A205" s="156">
        <v>2022.0</v>
      </c>
      <c r="B205" s="155" t="s">
        <v>3389</v>
      </c>
      <c r="C205" s="155" t="s">
        <v>3558</v>
      </c>
      <c r="D205" s="155"/>
      <c r="E205" s="155" t="s">
        <v>3739</v>
      </c>
      <c r="F205" s="155" t="s">
        <v>3739</v>
      </c>
      <c r="G205" s="155" t="s">
        <v>3740</v>
      </c>
      <c r="H205" s="169" t="s">
        <v>3858</v>
      </c>
      <c r="I205" s="169" t="s">
        <v>3440</v>
      </c>
      <c r="J205" s="169"/>
      <c r="K205" s="169"/>
      <c r="L205" s="154" t="s">
        <v>3395</v>
      </c>
      <c r="M205" s="157" t="s">
        <v>3396</v>
      </c>
      <c r="N205" s="157" t="s">
        <v>255</v>
      </c>
      <c r="O205" s="189">
        <v>72.0</v>
      </c>
      <c r="P205" s="189" t="s">
        <v>4003</v>
      </c>
      <c r="Q205" s="169"/>
      <c r="R205" s="178" t="s">
        <v>3741</v>
      </c>
      <c r="S205" s="189" t="s">
        <v>174</v>
      </c>
      <c r="T205" s="171" t="s">
        <v>3742</v>
      </c>
      <c r="U205" s="189" t="s">
        <v>174</v>
      </c>
      <c r="V205" s="155" t="s">
        <v>3566</v>
      </c>
      <c r="W205" s="202"/>
      <c r="X205" s="202"/>
      <c r="Y205" s="202"/>
      <c r="Z205" s="202">
        <v>39.0</v>
      </c>
      <c r="AA205" s="202">
        <v>50.0</v>
      </c>
      <c r="AB205" s="202">
        <f t="shared" ref="AB205:AB209" si="183">AA205-Z205</f>
        <v>11</v>
      </c>
      <c r="AC205" s="202"/>
      <c r="AD205" s="202"/>
      <c r="AE205" s="202"/>
      <c r="AF205" s="202">
        <v>58.0</v>
      </c>
      <c r="AG205" s="202">
        <v>62.0</v>
      </c>
      <c r="AH205" s="202">
        <f t="shared" ref="AH205:AH209" si="184">AG205-AF205</f>
        <v>4</v>
      </c>
      <c r="AI205" s="202"/>
      <c r="AJ205" s="202"/>
      <c r="AK205" s="202"/>
      <c r="AL205" s="202">
        <v>57.0</v>
      </c>
      <c r="AM205" s="202">
        <v>68.0</v>
      </c>
      <c r="AN205" s="202">
        <f t="shared" ref="AN205:AN209" si="185">AM205-AL205</f>
        <v>11</v>
      </c>
      <c r="AO205" s="202"/>
      <c r="AP205" s="202"/>
      <c r="AQ205" s="202"/>
      <c r="AR205" s="202">
        <v>56.0</v>
      </c>
      <c r="AS205" s="202">
        <v>66.0</v>
      </c>
      <c r="AT205" s="202">
        <f t="shared" ref="AT205:AT209" si="186">AS205-AR205</f>
        <v>10</v>
      </c>
      <c r="AU205" s="202"/>
      <c r="AV205" s="202"/>
      <c r="AW205" s="202"/>
      <c r="AX205" s="202">
        <v>77.0</v>
      </c>
      <c r="AY205" s="202">
        <v>84.0</v>
      </c>
      <c r="AZ205" s="202">
        <f t="shared" ref="AZ205:AZ209" si="187">AY205-AX205</f>
        <v>7</v>
      </c>
      <c r="BA205" s="202"/>
      <c r="BB205" s="202"/>
      <c r="BC205" s="202"/>
      <c r="BD205" s="202"/>
      <c r="BE205" s="202"/>
      <c r="BF205" s="202"/>
      <c r="BG205" s="202"/>
      <c r="BH205" s="202"/>
      <c r="BI205" s="202">
        <v>75.0</v>
      </c>
      <c r="BJ205" s="202">
        <v>80.0</v>
      </c>
      <c r="BK205" s="202">
        <f t="shared" ref="BK205:BK209" si="188">BJ205-BI205</f>
        <v>5</v>
      </c>
      <c r="BL205" s="202"/>
      <c r="BM205" s="202"/>
      <c r="BN205" s="202"/>
      <c r="BO205" s="202">
        <v>79.0</v>
      </c>
      <c r="BP205" s="202">
        <v>88.0</v>
      </c>
      <c r="BQ205" s="202">
        <f t="shared" ref="BQ205:BQ209" si="189">BP205-BO205</f>
        <v>9</v>
      </c>
      <c r="BR205" s="203">
        <v>0.97</v>
      </c>
      <c r="BS205" s="204">
        <v>4.6</v>
      </c>
      <c r="BT205" s="204">
        <v>0.46</v>
      </c>
      <c r="BU205" s="176" t="s">
        <v>3528</v>
      </c>
      <c r="BV205" s="176" t="s">
        <v>3528</v>
      </c>
      <c r="BW205" s="195">
        <v>78.0</v>
      </c>
      <c r="BX205" s="192">
        <v>0.9</v>
      </c>
      <c r="BY205" s="192">
        <v>1.1</v>
      </c>
      <c r="BZ205" s="193">
        <v>0.18</v>
      </c>
      <c r="CA205" s="192">
        <v>16.4</v>
      </c>
      <c r="CB205" s="192">
        <v>4.7</v>
      </c>
      <c r="CC205" s="205"/>
      <c r="CD205" s="205"/>
      <c r="CE205" s="205"/>
      <c r="CF205" s="205"/>
    </row>
    <row r="206" ht="12.75" customHeight="1">
      <c r="A206" s="156">
        <v>2023.0</v>
      </c>
      <c r="B206" s="155" t="s">
        <v>3389</v>
      </c>
      <c r="C206" s="155" t="s">
        <v>3573</v>
      </c>
      <c r="D206" s="155"/>
      <c r="E206" s="155" t="s">
        <v>3643</v>
      </c>
      <c r="F206" s="155" t="s">
        <v>3643</v>
      </c>
      <c r="G206" s="155" t="s">
        <v>3644</v>
      </c>
      <c r="H206" s="169" t="s">
        <v>3439</v>
      </c>
      <c r="I206" s="169" t="s">
        <v>3402</v>
      </c>
      <c r="J206" s="169"/>
      <c r="K206" s="169"/>
      <c r="L206" s="154" t="s">
        <v>3395</v>
      </c>
      <c r="M206" s="157" t="s">
        <v>3396</v>
      </c>
      <c r="N206" s="157" t="s">
        <v>255</v>
      </c>
      <c r="O206" s="177">
        <v>36.0</v>
      </c>
      <c r="P206" s="188" t="s">
        <v>3491</v>
      </c>
      <c r="Q206" s="169" t="s">
        <v>4019</v>
      </c>
      <c r="R206" s="178" t="s">
        <v>4020</v>
      </c>
      <c r="S206" s="190" t="s">
        <v>174</v>
      </c>
      <c r="T206" s="178" t="s">
        <v>4021</v>
      </c>
      <c r="U206" s="190" t="s">
        <v>174</v>
      </c>
      <c r="V206" s="155" t="s">
        <v>3566</v>
      </c>
      <c r="W206" s="202"/>
      <c r="X206" s="202"/>
      <c r="Y206" s="202"/>
      <c r="Z206" s="202">
        <v>51.0</v>
      </c>
      <c r="AA206" s="202">
        <v>72.0</v>
      </c>
      <c r="AB206" s="202">
        <f t="shared" si="183"/>
        <v>21</v>
      </c>
      <c r="AC206" s="202"/>
      <c r="AD206" s="202"/>
      <c r="AE206" s="202"/>
      <c r="AF206" s="202">
        <v>71.0</v>
      </c>
      <c r="AG206" s="202">
        <v>84.0</v>
      </c>
      <c r="AH206" s="202">
        <f t="shared" si="184"/>
        <v>13</v>
      </c>
      <c r="AI206" s="202"/>
      <c r="AJ206" s="202"/>
      <c r="AK206" s="202"/>
      <c r="AL206" s="202">
        <v>81.0</v>
      </c>
      <c r="AM206" s="202">
        <v>95.0</v>
      </c>
      <c r="AN206" s="202">
        <f t="shared" si="185"/>
        <v>14</v>
      </c>
      <c r="AO206" s="202"/>
      <c r="AP206" s="202"/>
      <c r="AQ206" s="202"/>
      <c r="AR206" s="202">
        <v>68.0</v>
      </c>
      <c r="AS206" s="202">
        <v>85.0</v>
      </c>
      <c r="AT206" s="202">
        <f t="shared" si="186"/>
        <v>17</v>
      </c>
      <c r="AU206" s="202"/>
      <c r="AV206" s="202"/>
      <c r="AW206" s="202"/>
      <c r="AX206" s="202">
        <v>83.0</v>
      </c>
      <c r="AY206" s="202">
        <v>97.0</v>
      </c>
      <c r="AZ206" s="202">
        <f t="shared" si="187"/>
        <v>14</v>
      </c>
      <c r="BA206" s="202"/>
      <c r="BB206" s="202"/>
      <c r="BC206" s="202"/>
      <c r="BD206" s="202"/>
      <c r="BE206" s="202"/>
      <c r="BF206" s="202"/>
      <c r="BG206" s="202"/>
      <c r="BH206" s="202"/>
      <c r="BI206" s="202">
        <v>81.0</v>
      </c>
      <c r="BJ206" s="202">
        <v>93.0</v>
      </c>
      <c r="BK206" s="202">
        <f t="shared" si="188"/>
        <v>12</v>
      </c>
      <c r="BL206" s="202"/>
      <c r="BM206" s="202"/>
      <c r="BN206" s="202"/>
      <c r="BO206" s="202">
        <v>89.0</v>
      </c>
      <c r="BP206" s="202">
        <v>100.0</v>
      </c>
      <c r="BQ206" s="202">
        <f t="shared" si="189"/>
        <v>11</v>
      </c>
      <c r="BR206" s="203">
        <v>0.97</v>
      </c>
      <c r="BS206" s="204">
        <v>4.77</v>
      </c>
      <c r="BT206" s="204">
        <v>0.53</v>
      </c>
      <c r="BU206" s="204" t="s">
        <v>3528</v>
      </c>
      <c r="BV206" s="204" t="s">
        <v>3528</v>
      </c>
      <c r="BW206" s="208">
        <v>213.0</v>
      </c>
      <c r="BX206" s="209">
        <v>3.88</v>
      </c>
      <c r="BY206" s="209">
        <v>5.91</v>
      </c>
      <c r="BZ206" s="210">
        <v>0.52</v>
      </c>
      <c r="CA206" s="209">
        <v>29.56</v>
      </c>
      <c r="CB206" s="209">
        <v>7.21</v>
      </c>
      <c r="CC206" s="153"/>
      <c r="CD206" s="153"/>
      <c r="CE206" s="153"/>
      <c r="CF206" s="153"/>
    </row>
    <row r="207" ht="12.75" customHeight="1">
      <c r="A207" s="156">
        <v>2023.0</v>
      </c>
      <c r="B207" s="155" t="s">
        <v>3389</v>
      </c>
      <c r="C207" s="155" t="s">
        <v>3573</v>
      </c>
      <c r="D207" s="155"/>
      <c r="E207" s="155" t="s">
        <v>3643</v>
      </c>
      <c r="F207" s="155" t="s">
        <v>3643</v>
      </c>
      <c r="G207" s="155" t="s">
        <v>3644</v>
      </c>
      <c r="H207" s="169" t="s">
        <v>3439</v>
      </c>
      <c r="I207" s="156" t="s">
        <v>3428</v>
      </c>
      <c r="J207" s="169"/>
      <c r="K207" s="169"/>
      <c r="L207" s="154" t="s">
        <v>3395</v>
      </c>
      <c r="M207" s="157" t="s">
        <v>3396</v>
      </c>
      <c r="N207" s="157" t="s">
        <v>255</v>
      </c>
      <c r="O207" s="177">
        <v>12.0</v>
      </c>
      <c r="P207" s="188" t="s">
        <v>3474</v>
      </c>
      <c r="Q207" s="169" t="s">
        <v>4022</v>
      </c>
      <c r="R207" s="178" t="s">
        <v>4023</v>
      </c>
      <c r="S207" s="189" t="s">
        <v>174</v>
      </c>
      <c r="T207" s="178" t="s">
        <v>4024</v>
      </c>
      <c r="U207" s="189" t="s">
        <v>174</v>
      </c>
      <c r="V207" s="155" t="s">
        <v>3566</v>
      </c>
      <c r="W207" s="202"/>
      <c r="X207" s="202"/>
      <c r="Y207" s="202"/>
      <c r="Z207" s="202">
        <v>38.0</v>
      </c>
      <c r="AA207" s="202">
        <v>55.0</v>
      </c>
      <c r="AB207" s="202">
        <f t="shared" si="183"/>
        <v>17</v>
      </c>
      <c r="AC207" s="202"/>
      <c r="AD207" s="202"/>
      <c r="AE207" s="202"/>
      <c r="AF207" s="202">
        <v>59.0</v>
      </c>
      <c r="AG207" s="202">
        <v>73.0</v>
      </c>
      <c r="AH207" s="202">
        <f t="shared" si="184"/>
        <v>14</v>
      </c>
      <c r="AI207" s="202"/>
      <c r="AJ207" s="202"/>
      <c r="AK207" s="202"/>
      <c r="AL207" s="202">
        <v>71.0</v>
      </c>
      <c r="AM207" s="202">
        <v>84.0</v>
      </c>
      <c r="AN207" s="202">
        <f t="shared" si="185"/>
        <v>13</v>
      </c>
      <c r="AO207" s="202"/>
      <c r="AP207" s="202"/>
      <c r="AQ207" s="202"/>
      <c r="AR207" s="202">
        <v>58.0</v>
      </c>
      <c r="AS207" s="202">
        <v>87.0</v>
      </c>
      <c r="AT207" s="202">
        <f t="shared" si="186"/>
        <v>29</v>
      </c>
      <c r="AU207" s="202"/>
      <c r="AV207" s="202"/>
      <c r="AW207" s="202"/>
      <c r="AX207" s="202">
        <v>76.0</v>
      </c>
      <c r="AY207" s="202">
        <v>89.0</v>
      </c>
      <c r="AZ207" s="202">
        <f t="shared" si="187"/>
        <v>13</v>
      </c>
      <c r="BA207" s="202"/>
      <c r="BB207" s="202"/>
      <c r="BC207" s="202"/>
      <c r="BD207" s="202"/>
      <c r="BE207" s="202"/>
      <c r="BF207" s="202"/>
      <c r="BG207" s="202"/>
      <c r="BH207" s="202"/>
      <c r="BI207" s="202">
        <v>70.0</v>
      </c>
      <c r="BJ207" s="202">
        <v>87.0</v>
      </c>
      <c r="BK207" s="202">
        <f t="shared" si="188"/>
        <v>17</v>
      </c>
      <c r="BL207" s="202"/>
      <c r="BM207" s="202"/>
      <c r="BN207" s="202"/>
      <c r="BO207" s="202">
        <v>84.0</v>
      </c>
      <c r="BP207" s="202">
        <v>92.0</v>
      </c>
      <c r="BQ207" s="202">
        <f t="shared" si="189"/>
        <v>8</v>
      </c>
      <c r="BR207" s="203">
        <v>0.97</v>
      </c>
      <c r="BS207" s="204">
        <v>4.68</v>
      </c>
      <c r="BT207" s="204">
        <v>0.52</v>
      </c>
      <c r="BU207" s="204" t="s">
        <v>3528</v>
      </c>
      <c r="BV207" s="204" t="s">
        <v>3528</v>
      </c>
      <c r="BW207" s="208">
        <v>81.0</v>
      </c>
      <c r="BX207" s="209">
        <v>6.49</v>
      </c>
      <c r="BY207" s="209">
        <v>6.74</v>
      </c>
      <c r="BZ207" s="210">
        <v>0.04</v>
      </c>
      <c r="CA207" s="209">
        <v>17.9</v>
      </c>
      <c r="CB207" s="209">
        <v>4.52</v>
      </c>
      <c r="CC207" s="153"/>
      <c r="CD207" s="153"/>
      <c r="CE207" s="153"/>
      <c r="CF207" s="153"/>
    </row>
    <row r="208" ht="12.75" customHeight="1">
      <c r="A208" s="156">
        <v>2023.0</v>
      </c>
      <c r="B208" s="155" t="s">
        <v>3389</v>
      </c>
      <c r="C208" s="155" t="s">
        <v>4025</v>
      </c>
      <c r="D208" s="155"/>
      <c r="E208" s="155" t="s">
        <v>4026</v>
      </c>
      <c r="F208" s="155" t="s">
        <v>4026</v>
      </c>
      <c r="G208" s="155" t="s">
        <v>4027</v>
      </c>
      <c r="H208" s="169" t="s">
        <v>3802</v>
      </c>
      <c r="I208" s="169" t="s">
        <v>3480</v>
      </c>
      <c r="J208" s="169"/>
      <c r="K208" s="169"/>
      <c r="L208" s="154" t="s">
        <v>3395</v>
      </c>
      <c r="M208" s="157" t="s">
        <v>3396</v>
      </c>
      <c r="N208" s="157" t="s">
        <v>255</v>
      </c>
      <c r="O208" s="177">
        <v>36.0</v>
      </c>
      <c r="P208" s="188" t="s">
        <v>3481</v>
      </c>
      <c r="Q208" s="169"/>
      <c r="R208" s="178" t="s">
        <v>4028</v>
      </c>
      <c r="S208" s="211" t="s">
        <v>174</v>
      </c>
      <c r="T208" s="212" t="s">
        <v>4029</v>
      </c>
      <c r="U208" s="189" t="s">
        <v>174</v>
      </c>
      <c r="V208" s="155" t="s">
        <v>3566</v>
      </c>
      <c r="W208" s="202"/>
      <c r="X208" s="202"/>
      <c r="Y208" s="202"/>
      <c r="Z208" s="202">
        <v>73.0</v>
      </c>
      <c r="AA208" s="202">
        <v>93.0</v>
      </c>
      <c r="AB208" s="202">
        <f t="shared" si="183"/>
        <v>20</v>
      </c>
      <c r="AC208" s="202"/>
      <c r="AD208" s="202"/>
      <c r="AE208" s="202"/>
      <c r="AF208" s="202">
        <v>81.0</v>
      </c>
      <c r="AG208" s="202">
        <v>98.0</v>
      </c>
      <c r="AH208" s="202">
        <f t="shared" si="184"/>
        <v>17</v>
      </c>
      <c r="AI208" s="202"/>
      <c r="AJ208" s="202"/>
      <c r="AK208" s="202"/>
      <c r="AL208" s="202">
        <v>88.0</v>
      </c>
      <c r="AM208" s="202">
        <v>95.0</v>
      </c>
      <c r="AN208" s="202">
        <f t="shared" si="185"/>
        <v>7</v>
      </c>
      <c r="AO208" s="202"/>
      <c r="AP208" s="202"/>
      <c r="AQ208" s="202"/>
      <c r="AR208" s="202">
        <v>54.0</v>
      </c>
      <c r="AS208" s="202">
        <v>80.0</v>
      </c>
      <c r="AT208" s="202">
        <f t="shared" si="186"/>
        <v>26</v>
      </c>
      <c r="AU208" s="202"/>
      <c r="AV208" s="202"/>
      <c r="AW208" s="202"/>
      <c r="AX208" s="202">
        <v>90.0</v>
      </c>
      <c r="AY208" s="202">
        <v>96.0</v>
      </c>
      <c r="AZ208" s="202">
        <f t="shared" si="187"/>
        <v>6</v>
      </c>
      <c r="BA208" s="202"/>
      <c r="BB208" s="202"/>
      <c r="BC208" s="202"/>
      <c r="BD208" s="202"/>
      <c r="BE208" s="202"/>
      <c r="BF208" s="202"/>
      <c r="BG208" s="202"/>
      <c r="BH208" s="202"/>
      <c r="BI208" s="202">
        <v>88.0</v>
      </c>
      <c r="BJ208" s="202">
        <v>95.0</v>
      </c>
      <c r="BK208" s="202">
        <f t="shared" si="188"/>
        <v>7</v>
      </c>
      <c r="BL208" s="202"/>
      <c r="BM208" s="202"/>
      <c r="BN208" s="202"/>
      <c r="BO208" s="202">
        <v>97.0</v>
      </c>
      <c r="BP208" s="202">
        <v>100.0</v>
      </c>
      <c r="BQ208" s="202">
        <f t="shared" si="189"/>
        <v>3</v>
      </c>
      <c r="BR208" s="203">
        <v>0.97</v>
      </c>
      <c r="BS208" s="204">
        <v>4.65</v>
      </c>
      <c r="BT208" s="204">
        <v>0.48</v>
      </c>
      <c r="BU208" s="204" t="s">
        <v>3528</v>
      </c>
      <c r="BV208" s="204" t="s">
        <v>3528</v>
      </c>
      <c r="BW208" s="208">
        <v>272.0</v>
      </c>
      <c r="BX208" s="209">
        <v>5.6</v>
      </c>
      <c r="BY208" s="209">
        <v>7.5</v>
      </c>
      <c r="BZ208" s="210">
        <v>0.34</v>
      </c>
      <c r="CA208" s="209">
        <v>40.81</v>
      </c>
      <c r="CB208" s="209">
        <v>6.67</v>
      </c>
      <c r="CC208" s="153"/>
      <c r="CD208" s="153"/>
      <c r="CE208" s="153"/>
      <c r="CF208" s="153"/>
    </row>
    <row r="209" ht="12.75" customHeight="1">
      <c r="A209" s="156">
        <v>2023.0</v>
      </c>
      <c r="B209" s="155" t="s">
        <v>3430</v>
      </c>
      <c r="C209" s="155" t="s">
        <v>3863</v>
      </c>
      <c r="D209" s="155"/>
      <c r="E209" s="155" t="s">
        <v>3864</v>
      </c>
      <c r="F209" s="155" t="s">
        <v>3864</v>
      </c>
      <c r="G209" s="155" t="s">
        <v>3865</v>
      </c>
      <c r="H209" s="157" t="s">
        <v>3866</v>
      </c>
      <c r="I209" s="169" t="s">
        <v>3464</v>
      </c>
      <c r="J209" s="169"/>
      <c r="K209" s="169"/>
      <c r="L209" s="154" t="s">
        <v>3395</v>
      </c>
      <c r="M209" s="157" t="s">
        <v>3396</v>
      </c>
      <c r="N209" s="157" t="s">
        <v>255</v>
      </c>
      <c r="O209" s="177">
        <v>74.0</v>
      </c>
      <c r="P209" s="188" t="s">
        <v>4030</v>
      </c>
      <c r="Q209" s="169" t="s">
        <v>4031</v>
      </c>
      <c r="R209" s="178" t="s">
        <v>4032</v>
      </c>
      <c r="S209" s="189" t="s">
        <v>174</v>
      </c>
      <c r="T209" s="178" t="s">
        <v>4033</v>
      </c>
      <c r="U209" s="189" t="s">
        <v>174</v>
      </c>
      <c r="V209" s="155" t="s">
        <v>4034</v>
      </c>
      <c r="W209" s="202"/>
      <c r="X209" s="202"/>
      <c r="Y209" s="202"/>
      <c r="Z209" s="202">
        <v>54.0</v>
      </c>
      <c r="AA209" s="202">
        <v>73.0</v>
      </c>
      <c r="AB209" s="202">
        <f t="shared" si="183"/>
        <v>19</v>
      </c>
      <c r="AC209" s="202"/>
      <c r="AD209" s="202"/>
      <c r="AE209" s="202"/>
      <c r="AF209" s="202">
        <v>66.0</v>
      </c>
      <c r="AG209" s="202">
        <v>88.0</v>
      </c>
      <c r="AH209" s="202">
        <f t="shared" si="184"/>
        <v>22</v>
      </c>
      <c r="AI209" s="202"/>
      <c r="AJ209" s="202"/>
      <c r="AK209" s="202"/>
      <c r="AL209" s="202">
        <v>82.0</v>
      </c>
      <c r="AM209" s="202">
        <v>88.0</v>
      </c>
      <c r="AN209" s="202">
        <f t="shared" si="185"/>
        <v>6</v>
      </c>
      <c r="AO209" s="202"/>
      <c r="AP209" s="202"/>
      <c r="AQ209" s="202"/>
      <c r="AR209" s="202">
        <v>67.0</v>
      </c>
      <c r="AS209" s="202">
        <v>74.0</v>
      </c>
      <c r="AT209" s="202">
        <f t="shared" si="186"/>
        <v>7</v>
      </c>
      <c r="AU209" s="202"/>
      <c r="AV209" s="202"/>
      <c r="AW209" s="202"/>
      <c r="AX209" s="202">
        <v>85.0</v>
      </c>
      <c r="AY209" s="202">
        <v>93.0</v>
      </c>
      <c r="AZ209" s="202">
        <f t="shared" si="187"/>
        <v>8</v>
      </c>
      <c r="BA209" s="202"/>
      <c r="BB209" s="202"/>
      <c r="BC209" s="202"/>
      <c r="BD209" s="202"/>
      <c r="BE209" s="202"/>
      <c r="BF209" s="202"/>
      <c r="BG209" s="202"/>
      <c r="BH209" s="202"/>
      <c r="BI209" s="202">
        <v>81.0</v>
      </c>
      <c r="BJ209" s="202">
        <v>90.0</v>
      </c>
      <c r="BK209" s="202">
        <f t="shared" si="188"/>
        <v>9</v>
      </c>
      <c r="BL209" s="202"/>
      <c r="BM209" s="202"/>
      <c r="BN209" s="202"/>
      <c r="BO209" s="202">
        <v>92.0</v>
      </c>
      <c r="BP209" s="202">
        <v>98.0</v>
      </c>
      <c r="BQ209" s="202">
        <f t="shared" si="189"/>
        <v>6</v>
      </c>
      <c r="BR209" s="203">
        <v>0.96</v>
      </c>
      <c r="BS209" s="204">
        <v>4.39</v>
      </c>
      <c r="BT209" s="204">
        <v>0.53</v>
      </c>
      <c r="BU209" s="204" t="s">
        <v>3528</v>
      </c>
      <c r="BV209" s="204" t="s">
        <v>3528</v>
      </c>
      <c r="BW209" s="208">
        <v>255.0</v>
      </c>
      <c r="BX209" s="209">
        <v>3.01</v>
      </c>
      <c r="BY209" s="209">
        <v>3.44</v>
      </c>
      <c r="BZ209" s="210">
        <v>0.14</v>
      </c>
      <c r="CA209" s="209">
        <v>26.75</v>
      </c>
      <c r="CB209" s="209">
        <v>9.52</v>
      </c>
      <c r="CC209" s="153"/>
      <c r="CD209" s="153"/>
      <c r="CE209" s="153"/>
      <c r="CF209" s="153"/>
    </row>
    <row r="210" ht="12.75" customHeight="1">
      <c r="A210" s="156">
        <v>2023.0</v>
      </c>
      <c r="B210" s="166" t="s">
        <v>3422</v>
      </c>
      <c r="C210" s="166" t="s">
        <v>3639</v>
      </c>
      <c r="D210" s="166"/>
      <c r="E210" s="166" t="s">
        <v>4035</v>
      </c>
      <c r="F210" s="166" t="s">
        <v>4035</v>
      </c>
      <c r="G210" s="166" t="s">
        <v>4036</v>
      </c>
      <c r="H210" s="169" t="s">
        <v>4037</v>
      </c>
      <c r="I210" s="169" t="s">
        <v>4038</v>
      </c>
      <c r="J210" s="169" t="s">
        <v>4039</v>
      </c>
      <c r="K210" s="169" t="s">
        <v>301</v>
      </c>
      <c r="L210" s="154" t="s">
        <v>3395</v>
      </c>
      <c r="M210" s="169" t="s">
        <v>3714</v>
      </c>
      <c r="N210" s="154" t="s">
        <v>255</v>
      </c>
      <c r="O210" s="177">
        <v>87.0</v>
      </c>
      <c r="P210" s="188" t="s">
        <v>4040</v>
      </c>
      <c r="Q210" s="169" t="s">
        <v>4041</v>
      </c>
      <c r="R210" s="169" t="s">
        <v>3528</v>
      </c>
      <c r="S210" s="194"/>
      <c r="T210" s="178" t="s">
        <v>4042</v>
      </c>
      <c r="U210" s="194" t="s">
        <v>174</v>
      </c>
      <c r="V210" s="155" t="s">
        <v>4034</v>
      </c>
      <c r="W210" s="202">
        <v>55.0</v>
      </c>
      <c r="X210" s="202">
        <v>13.0</v>
      </c>
      <c r="Y210" s="202">
        <f t="shared" ref="Y210:Y212" si="190">W210-X210</f>
        <v>42</v>
      </c>
      <c r="Z210" s="202"/>
      <c r="AA210" s="202"/>
      <c r="AB210" s="202"/>
      <c r="AC210" s="202">
        <v>79.0</v>
      </c>
      <c r="AD210" s="202">
        <v>36.0</v>
      </c>
      <c r="AE210" s="202">
        <f t="shared" ref="AE210:AE212" si="191">AC210-AD210</f>
        <v>43</v>
      </c>
      <c r="AF210" s="202"/>
      <c r="AG210" s="202"/>
      <c r="AH210" s="202"/>
      <c r="AI210" s="202">
        <v>86.0</v>
      </c>
      <c r="AJ210" s="202">
        <v>60.0</v>
      </c>
      <c r="AK210" s="202">
        <f t="shared" ref="AK210:AK212" si="192">AI210-AJ210</f>
        <v>26</v>
      </c>
      <c r="AL210" s="202"/>
      <c r="AM210" s="202"/>
      <c r="AN210" s="202"/>
      <c r="AO210" s="202">
        <v>82.0</v>
      </c>
      <c r="AP210" s="202">
        <v>60.0</v>
      </c>
      <c r="AQ210" s="202">
        <f t="shared" ref="AQ210:AQ212" si="193">AO210-AP210</f>
        <v>22</v>
      </c>
      <c r="AR210" s="202"/>
      <c r="AS210" s="202"/>
      <c r="AT210" s="202"/>
      <c r="AU210" s="202">
        <v>87.0</v>
      </c>
      <c r="AV210" s="202">
        <v>81.0</v>
      </c>
      <c r="AW210" s="202">
        <f t="shared" ref="AW210:AW212" si="194">AU210-AV210</f>
        <v>6</v>
      </c>
      <c r="AX210" s="202"/>
      <c r="AY210" s="202"/>
      <c r="AZ210" s="202"/>
      <c r="BA210" s="202"/>
      <c r="BB210" s="202"/>
      <c r="BC210" s="202"/>
      <c r="BD210" s="202"/>
      <c r="BE210" s="202"/>
      <c r="BF210" s="202">
        <v>88.0</v>
      </c>
      <c r="BG210" s="202">
        <v>81.0</v>
      </c>
      <c r="BH210" s="202">
        <f t="shared" ref="BH210:BH212" si="195">BF210-BG210</f>
        <v>7</v>
      </c>
      <c r="BI210" s="202"/>
      <c r="BJ210" s="202"/>
      <c r="BK210" s="202"/>
      <c r="BL210" s="202">
        <v>96.0</v>
      </c>
      <c r="BM210" s="202">
        <v>91.0</v>
      </c>
      <c r="BN210" s="202">
        <f t="shared" ref="BN210:BN212" si="196">BL210-BM210</f>
        <v>5</v>
      </c>
      <c r="BO210" s="202"/>
      <c r="BP210" s="202"/>
      <c r="BQ210" s="202"/>
      <c r="BR210" s="203">
        <v>0.97</v>
      </c>
      <c r="BS210" s="204">
        <v>4.58</v>
      </c>
      <c r="BT210" s="204">
        <v>0.57</v>
      </c>
      <c r="BU210" s="213">
        <v>0.9</v>
      </c>
      <c r="BV210" s="204">
        <v>2.57</v>
      </c>
      <c r="BW210" s="208">
        <v>318.0</v>
      </c>
      <c r="BX210" s="209">
        <v>2.68</v>
      </c>
      <c r="BY210" s="209">
        <v>3.63</v>
      </c>
      <c r="BZ210" s="210">
        <v>0.35</v>
      </c>
      <c r="CA210" s="209">
        <v>39.27</v>
      </c>
      <c r="CB210" s="209">
        <v>8.1</v>
      </c>
      <c r="CC210" s="153"/>
      <c r="CD210" s="153"/>
      <c r="CE210" s="153"/>
      <c r="CF210" s="152" t="s">
        <v>1</v>
      </c>
    </row>
    <row r="211" ht="12.75" customHeight="1">
      <c r="A211" s="156">
        <v>2023.0</v>
      </c>
      <c r="B211" s="166" t="s">
        <v>3422</v>
      </c>
      <c r="C211" s="166" t="s">
        <v>3639</v>
      </c>
      <c r="D211" s="166"/>
      <c r="E211" s="166" t="s">
        <v>4035</v>
      </c>
      <c r="F211" s="166" t="s">
        <v>4035</v>
      </c>
      <c r="G211" s="166" t="s">
        <v>4036</v>
      </c>
      <c r="H211" s="169" t="s">
        <v>4037</v>
      </c>
      <c r="I211" s="169" t="s">
        <v>3454</v>
      </c>
      <c r="J211" s="169" t="s">
        <v>4043</v>
      </c>
      <c r="K211" s="169" t="s">
        <v>301</v>
      </c>
      <c r="L211" s="154" t="s">
        <v>3395</v>
      </c>
      <c r="M211" s="169" t="s">
        <v>3714</v>
      </c>
      <c r="N211" s="154" t="s">
        <v>255</v>
      </c>
      <c r="O211" s="177">
        <v>70.0</v>
      </c>
      <c r="P211" s="188" t="s">
        <v>4044</v>
      </c>
      <c r="Q211" s="169" t="s">
        <v>4045</v>
      </c>
      <c r="R211" s="169" t="s">
        <v>3528</v>
      </c>
      <c r="S211" s="214"/>
      <c r="T211" s="212" t="s">
        <v>4046</v>
      </c>
      <c r="U211" s="215" t="s">
        <v>174</v>
      </c>
      <c r="V211" s="155" t="s">
        <v>4034</v>
      </c>
      <c r="W211" s="202">
        <v>63.0</v>
      </c>
      <c r="X211" s="202">
        <v>14.0</v>
      </c>
      <c r="Y211" s="202">
        <f t="shared" si="190"/>
        <v>49</v>
      </c>
      <c r="Z211" s="202"/>
      <c r="AA211" s="202"/>
      <c r="AB211" s="202"/>
      <c r="AC211" s="202">
        <v>84.0</v>
      </c>
      <c r="AD211" s="202">
        <v>32.0</v>
      </c>
      <c r="AE211" s="202">
        <f t="shared" si="191"/>
        <v>52</v>
      </c>
      <c r="AF211" s="202"/>
      <c r="AG211" s="202"/>
      <c r="AH211" s="202"/>
      <c r="AI211" s="202">
        <v>88.0</v>
      </c>
      <c r="AJ211" s="202">
        <v>54.0</v>
      </c>
      <c r="AK211" s="202">
        <f t="shared" si="192"/>
        <v>34</v>
      </c>
      <c r="AL211" s="202"/>
      <c r="AM211" s="202"/>
      <c r="AN211" s="202"/>
      <c r="AO211" s="202">
        <v>84.0</v>
      </c>
      <c r="AP211" s="202">
        <v>55.0</v>
      </c>
      <c r="AQ211" s="202">
        <f t="shared" si="193"/>
        <v>29</v>
      </c>
      <c r="AR211" s="202"/>
      <c r="AS211" s="202"/>
      <c r="AT211" s="202"/>
      <c r="AU211" s="202">
        <v>93.0</v>
      </c>
      <c r="AV211" s="202">
        <v>77.0</v>
      </c>
      <c r="AW211" s="202">
        <f t="shared" si="194"/>
        <v>16</v>
      </c>
      <c r="AX211" s="202"/>
      <c r="AY211" s="202"/>
      <c r="AZ211" s="202"/>
      <c r="BA211" s="202"/>
      <c r="BB211" s="202"/>
      <c r="BC211" s="202"/>
      <c r="BD211" s="202"/>
      <c r="BE211" s="202"/>
      <c r="BF211" s="202">
        <v>94.0</v>
      </c>
      <c r="BG211" s="202">
        <v>76.0</v>
      </c>
      <c r="BH211" s="202">
        <f t="shared" si="195"/>
        <v>18</v>
      </c>
      <c r="BI211" s="202"/>
      <c r="BJ211" s="202"/>
      <c r="BK211" s="202"/>
      <c r="BL211" s="202">
        <v>100.0</v>
      </c>
      <c r="BM211" s="202">
        <v>86.0</v>
      </c>
      <c r="BN211" s="202">
        <f t="shared" si="196"/>
        <v>14</v>
      </c>
      <c r="BO211" s="202"/>
      <c r="BP211" s="202"/>
      <c r="BQ211" s="202"/>
      <c r="BR211" s="203">
        <v>0.97</v>
      </c>
      <c r="BS211" s="204">
        <v>4.42</v>
      </c>
      <c r="BT211" s="204">
        <v>0.52</v>
      </c>
      <c r="BU211" s="213">
        <v>0.9</v>
      </c>
      <c r="BV211" s="204">
        <v>2.11</v>
      </c>
      <c r="BW211" s="208">
        <v>137.0</v>
      </c>
      <c r="BX211" s="209">
        <v>1.74</v>
      </c>
      <c r="BY211" s="209">
        <v>1.95</v>
      </c>
      <c r="BZ211" s="210">
        <v>0.12</v>
      </c>
      <c r="CA211" s="209">
        <v>25.37</v>
      </c>
      <c r="CB211" s="209">
        <v>5.39</v>
      </c>
      <c r="CC211" s="153"/>
      <c r="CD211" s="153"/>
      <c r="CE211" s="153"/>
      <c r="CF211" s="152" t="s">
        <v>1</v>
      </c>
    </row>
    <row r="212" ht="12.75" customHeight="1">
      <c r="A212" s="156">
        <v>2023.0</v>
      </c>
      <c r="B212" s="166" t="s">
        <v>3540</v>
      </c>
      <c r="C212" s="166" t="s">
        <v>3901</v>
      </c>
      <c r="D212" s="166"/>
      <c r="E212" s="166" t="s">
        <v>3902</v>
      </c>
      <c r="F212" s="166" t="s">
        <v>3902</v>
      </c>
      <c r="G212" s="166" t="s">
        <v>4047</v>
      </c>
      <c r="H212" s="157" t="s">
        <v>3771</v>
      </c>
      <c r="I212" s="169" t="s">
        <v>3402</v>
      </c>
      <c r="J212" s="169"/>
      <c r="K212" s="169"/>
      <c r="L212" s="154" t="s">
        <v>3395</v>
      </c>
      <c r="M212" s="169" t="s">
        <v>3714</v>
      </c>
      <c r="N212" s="169" t="s">
        <v>255</v>
      </c>
      <c r="O212" s="177">
        <v>80.0</v>
      </c>
      <c r="P212" s="188" t="s">
        <v>3885</v>
      </c>
      <c r="Q212" s="169"/>
      <c r="R212" s="169" t="s">
        <v>3528</v>
      </c>
      <c r="S212" s="214"/>
      <c r="T212" s="212" t="s">
        <v>4048</v>
      </c>
      <c r="U212" s="215" t="s">
        <v>174</v>
      </c>
      <c r="V212" s="155" t="s">
        <v>3566</v>
      </c>
      <c r="W212" s="202">
        <v>94.0</v>
      </c>
      <c r="X212" s="202">
        <v>65.0</v>
      </c>
      <c r="Y212" s="202">
        <f t="shared" si="190"/>
        <v>29</v>
      </c>
      <c r="Z212" s="202"/>
      <c r="AA212" s="202"/>
      <c r="AB212" s="202"/>
      <c r="AC212" s="202">
        <v>97.0</v>
      </c>
      <c r="AD212" s="202">
        <v>78.0</v>
      </c>
      <c r="AE212" s="202">
        <f t="shared" si="191"/>
        <v>19</v>
      </c>
      <c r="AF212" s="202"/>
      <c r="AG212" s="202"/>
      <c r="AH212" s="202"/>
      <c r="AI212" s="202">
        <v>93.0</v>
      </c>
      <c r="AJ212" s="202">
        <v>80.0</v>
      </c>
      <c r="AK212" s="202">
        <f t="shared" si="192"/>
        <v>13</v>
      </c>
      <c r="AL212" s="202"/>
      <c r="AM212" s="202"/>
      <c r="AN212" s="202"/>
      <c r="AO212" s="202">
        <v>83.0</v>
      </c>
      <c r="AP212" s="202">
        <v>54.0</v>
      </c>
      <c r="AQ212" s="202">
        <f t="shared" si="193"/>
        <v>29</v>
      </c>
      <c r="AR212" s="202"/>
      <c r="AS212" s="202"/>
      <c r="AT212" s="202"/>
      <c r="AU212" s="202">
        <v>90.0</v>
      </c>
      <c r="AV212" s="202">
        <v>82.0</v>
      </c>
      <c r="AW212" s="202">
        <f t="shared" si="194"/>
        <v>8</v>
      </c>
      <c r="AX212" s="202"/>
      <c r="AY212" s="202"/>
      <c r="AZ212" s="202"/>
      <c r="BA212" s="202"/>
      <c r="BB212" s="202"/>
      <c r="BC212" s="202"/>
      <c r="BD212" s="202"/>
      <c r="BE212" s="202"/>
      <c r="BF212" s="202">
        <v>92.0</v>
      </c>
      <c r="BG212" s="202">
        <v>82.0</v>
      </c>
      <c r="BH212" s="202">
        <f t="shared" si="195"/>
        <v>10</v>
      </c>
      <c r="BI212" s="202"/>
      <c r="BJ212" s="202"/>
      <c r="BK212" s="202"/>
      <c r="BL212" s="202">
        <v>98.0</v>
      </c>
      <c r="BM212" s="202">
        <v>89.0</v>
      </c>
      <c r="BN212" s="202">
        <f t="shared" si="196"/>
        <v>9</v>
      </c>
      <c r="BO212" s="202"/>
      <c r="BP212" s="202"/>
      <c r="BQ212" s="202"/>
      <c r="BR212" s="203">
        <v>0.97</v>
      </c>
      <c r="BS212" s="204">
        <v>4.94</v>
      </c>
      <c r="BT212" s="204">
        <v>0.42</v>
      </c>
      <c r="BU212" s="204" t="s">
        <v>3528</v>
      </c>
      <c r="BV212" s="204" t="s">
        <v>3528</v>
      </c>
      <c r="BW212" s="208">
        <v>332.0</v>
      </c>
      <c r="BX212" s="209">
        <v>3.66</v>
      </c>
      <c r="BY212" s="209">
        <v>4.14</v>
      </c>
      <c r="BZ212" s="210">
        <v>0.13</v>
      </c>
      <c r="CA212" s="209">
        <v>42.15</v>
      </c>
      <c r="CB212" s="209">
        <v>7.87</v>
      </c>
      <c r="CC212" s="153"/>
      <c r="CD212" s="153"/>
      <c r="CE212" s="153"/>
      <c r="CF212" s="152" t="s">
        <v>1</v>
      </c>
    </row>
    <row r="213" ht="12.75" customHeight="1">
      <c r="A213" s="156">
        <v>2023.0</v>
      </c>
      <c r="B213" s="155" t="s">
        <v>3430</v>
      </c>
      <c r="C213" s="155" t="s">
        <v>3431</v>
      </c>
      <c r="D213" s="155"/>
      <c r="E213" s="155" t="s">
        <v>4049</v>
      </c>
      <c r="F213" s="155" t="s">
        <v>4049</v>
      </c>
      <c r="G213" s="155" t="s">
        <v>4050</v>
      </c>
      <c r="H213" s="169" t="s">
        <v>3853</v>
      </c>
      <c r="I213" s="169" t="s">
        <v>3454</v>
      </c>
      <c r="J213" s="169"/>
      <c r="K213" s="169"/>
      <c r="L213" s="154" t="s">
        <v>3395</v>
      </c>
      <c r="M213" s="157" t="s">
        <v>3396</v>
      </c>
      <c r="N213" s="157" t="s">
        <v>255</v>
      </c>
      <c r="O213" s="177">
        <v>46.0</v>
      </c>
      <c r="P213" s="188" t="s">
        <v>4051</v>
      </c>
      <c r="Q213" s="169"/>
      <c r="R213" s="178" t="s">
        <v>4052</v>
      </c>
      <c r="S213" s="211" t="s">
        <v>174</v>
      </c>
      <c r="T213" s="212" t="s">
        <v>4053</v>
      </c>
      <c r="U213" s="189" t="s">
        <v>174</v>
      </c>
      <c r="V213" s="155" t="s">
        <v>3664</v>
      </c>
      <c r="W213" s="202"/>
      <c r="X213" s="202"/>
      <c r="Y213" s="202"/>
      <c r="Z213" s="202">
        <v>79.0</v>
      </c>
      <c r="AA213" s="202">
        <v>85.0</v>
      </c>
      <c r="AB213" s="202">
        <f>AA213-Z213</f>
        <v>6</v>
      </c>
      <c r="AC213" s="202"/>
      <c r="AD213" s="202"/>
      <c r="AE213" s="202"/>
      <c r="AF213" s="202">
        <v>94.0</v>
      </c>
      <c r="AG213" s="202">
        <v>95.0</v>
      </c>
      <c r="AH213" s="202">
        <f>AG213-AF213</f>
        <v>1</v>
      </c>
      <c r="AI213" s="202"/>
      <c r="AJ213" s="202"/>
      <c r="AK213" s="202"/>
      <c r="AL213" s="202">
        <v>88.0</v>
      </c>
      <c r="AM213" s="202">
        <v>89.0</v>
      </c>
      <c r="AN213" s="202">
        <f>AM213-AL213</f>
        <v>1</v>
      </c>
      <c r="AO213" s="202"/>
      <c r="AP213" s="202"/>
      <c r="AQ213" s="202"/>
      <c r="AR213" s="202">
        <v>73.0</v>
      </c>
      <c r="AS213" s="202">
        <v>81.0</v>
      </c>
      <c r="AT213" s="202">
        <f>AS213-AR213</f>
        <v>8</v>
      </c>
      <c r="AU213" s="202"/>
      <c r="AV213" s="202"/>
      <c r="AW213" s="202"/>
      <c r="AX213" s="202">
        <v>92.0</v>
      </c>
      <c r="AY213" s="202">
        <v>94.0</v>
      </c>
      <c r="AZ213" s="202">
        <f>AY213-AX213</f>
        <v>2</v>
      </c>
      <c r="BA213" s="202"/>
      <c r="BB213" s="202"/>
      <c r="BC213" s="202"/>
      <c r="BD213" s="202"/>
      <c r="BE213" s="202"/>
      <c r="BF213" s="202"/>
      <c r="BG213" s="202"/>
      <c r="BH213" s="202"/>
      <c r="BI213" s="202">
        <v>95.0</v>
      </c>
      <c r="BJ213" s="202">
        <v>95.0</v>
      </c>
      <c r="BK213" s="202">
        <f>BJ213-BI213</f>
        <v>0</v>
      </c>
      <c r="BL213" s="202"/>
      <c r="BM213" s="202"/>
      <c r="BN213" s="202"/>
      <c r="BO213" s="202">
        <v>99.0</v>
      </c>
      <c r="BP213" s="202">
        <v>100.0</v>
      </c>
      <c r="BQ213" s="202">
        <f>BP213-BO213</f>
        <v>1</v>
      </c>
      <c r="BR213" s="203">
        <v>0.97</v>
      </c>
      <c r="BS213" s="204">
        <v>4.87</v>
      </c>
      <c r="BT213" s="204">
        <v>0.51</v>
      </c>
      <c r="BU213" s="204" t="s">
        <v>3528</v>
      </c>
      <c r="BV213" s="204" t="s">
        <v>3528</v>
      </c>
      <c r="BW213" s="208">
        <v>82.0</v>
      </c>
      <c r="BX213" s="209">
        <v>1.65</v>
      </c>
      <c r="BY213" s="209">
        <v>1.94</v>
      </c>
      <c r="BZ213" s="210">
        <v>0.18</v>
      </c>
      <c r="CA213" s="209">
        <v>14.99</v>
      </c>
      <c r="CB213" s="209">
        <v>5.5</v>
      </c>
      <c r="CC213" s="153"/>
      <c r="CD213" s="153"/>
      <c r="CE213" s="153"/>
      <c r="CF213" s="153"/>
    </row>
    <row r="214" ht="12.75" customHeight="1">
      <c r="A214" s="156">
        <v>2023.0</v>
      </c>
      <c r="B214" s="166" t="s">
        <v>3389</v>
      </c>
      <c r="C214" s="166" t="s">
        <v>3552</v>
      </c>
      <c r="D214" s="166"/>
      <c r="E214" s="166" t="s">
        <v>4054</v>
      </c>
      <c r="F214" s="166" t="s">
        <v>4054</v>
      </c>
      <c r="G214" s="166" t="s">
        <v>4055</v>
      </c>
      <c r="H214" s="169" t="s">
        <v>4056</v>
      </c>
      <c r="I214" s="156" t="s">
        <v>3394</v>
      </c>
      <c r="J214" s="169"/>
      <c r="K214" s="169"/>
      <c r="L214" s="169" t="s">
        <v>3597</v>
      </c>
      <c r="M214" s="169" t="s">
        <v>3597</v>
      </c>
      <c r="N214" s="157" t="s">
        <v>255</v>
      </c>
      <c r="O214" s="177">
        <v>33.0</v>
      </c>
      <c r="P214" s="188" t="s">
        <v>3453</v>
      </c>
      <c r="Q214" s="169"/>
      <c r="R214" s="169" t="s">
        <v>3528</v>
      </c>
      <c r="S214" s="194"/>
      <c r="T214" s="178" t="s">
        <v>4057</v>
      </c>
      <c r="U214" s="194" t="s">
        <v>174</v>
      </c>
      <c r="V214" s="155" t="s">
        <v>3664</v>
      </c>
      <c r="W214" s="202"/>
      <c r="X214" s="202"/>
      <c r="Y214" s="202"/>
      <c r="Z214" s="202"/>
      <c r="AA214" s="202"/>
      <c r="AB214" s="202"/>
      <c r="AC214" s="202"/>
      <c r="AD214" s="202"/>
      <c r="AE214" s="202"/>
      <c r="AF214" s="202"/>
      <c r="AG214" s="202"/>
      <c r="AH214" s="202"/>
      <c r="AI214" s="202"/>
      <c r="AJ214" s="202"/>
      <c r="AK214" s="202"/>
      <c r="AL214" s="202"/>
      <c r="AM214" s="202"/>
      <c r="AN214" s="202"/>
      <c r="AO214" s="202"/>
      <c r="AP214" s="202"/>
      <c r="AQ214" s="202"/>
      <c r="AR214" s="202"/>
      <c r="AS214" s="202"/>
      <c r="AT214" s="202"/>
      <c r="AU214" s="202"/>
      <c r="AV214" s="202"/>
      <c r="AW214" s="202"/>
      <c r="AX214" s="202"/>
      <c r="AY214" s="202"/>
      <c r="AZ214" s="202"/>
      <c r="BA214" s="202"/>
      <c r="BB214" s="202"/>
      <c r="BC214" s="202"/>
      <c r="BD214" s="202"/>
      <c r="BE214" s="202"/>
      <c r="BF214" s="202"/>
      <c r="BG214" s="202"/>
      <c r="BH214" s="202"/>
      <c r="BI214" s="202"/>
      <c r="BJ214" s="202"/>
      <c r="BK214" s="202"/>
      <c r="BL214" s="202"/>
      <c r="BM214" s="202"/>
      <c r="BN214" s="202"/>
      <c r="BO214" s="202"/>
      <c r="BP214" s="202"/>
      <c r="BQ214" s="202"/>
      <c r="BR214" s="203">
        <v>0.97</v>
      </c>
      <c r="BS214" s="204">
        <v>4.84</v>
      </c>
      <c r="BT214" s="204">
        <v>0.42</v>
      </c>
      <c r="BU214" s="204" t="s">
        <v>3528</v>
      </c>
      <c r="BV214" s="204" t="s">
        <v>3528</v>
      </c>
      <c r="BW214" s="208">
        <v>112.0</v>
      </c>
      <c r="BX214" s="209">
        <v>3.19</v>
      </c>
      <c r="BY214" s="209">
        <v>3.39</v>
      </c>
      <c r="BZ214" s="210">
        <v>0.06</v>
      </c>
      <c r="CA214" s="209">
        <v>31.03</v>
      </c>
      <c r="CB214" s="209">
        <v>3.61</v>
      </c>
      <c r="CC214" s="153"/>
      <c r="CD214" s="153"/>
      <c r="CE214" s="153"/>
      <c r="CF214" s="152" t="s">
        <v>1</v>
      </c>
    </row>
    <row r="215" ht="12.75" customHeight="1">
      <c r="A215" s="156">
        <v>2023.0</v>
      </c>
      <c r="B215" s="166" t="s">
        <v>3389</v>
      </c>
      <c r="C215" s="166" t="s">
        <v>3552</v>
      </c>
      <c r="D215" s="166"/>
      <c r="E215" s="166" t="s">
        <v>4054</v>
      </c>
      <c r="F215" s="166" t="s">
        <v>4054</v>
      </c>
      <c r="G215" s="166" t="s">
        <v>4058</v>
      </c>
      <c r="H215" s="169" t="s">
        <v>4056</v>
      </c>
      <c r="I215" s="169" t="s">
        <v>3394</v>
      </c>
      <c r="J215" s="169"/>
      <c r="K215" s="169"/>
      <c r="L215" s="169" t="s">
        <v>3597</v>
      </c>
      <c r="M215" s="169" t="s">
        <v>3597</v>
      </c>
      <c r="N215" s="157" t="s">
        <v>255</v>
      </c>
      <c r="O215" s="177">
        <v>37.0</v>
      </c>
      <c r="P215" s="188" t="s">
        <v>3453</v>
      </c>
      <c r="Q215" s="169"/>
      <c r="R215" s="169" t="s">
        <v>3528</v>
      </c>
      <c r="S215" s="194"/>
      <c r="T215" s="178" t="s">
        <v>4059</v>
      </c>
      <c r="U215" s="194" t="s">
        <v>174</v>
      </c>
      <c r="V215" s="155" t="s">
        <v>3664</v>
      </c>
      <c r="W215" s="202"/>
      <c r="X215" s="202"/>
      <c r="Y215" s="202"/>
      <c r="Z215" s="202"/>
      <c r="AA215" s="202"/>
      <c r="AB215" s="202"/>
      <c r="AC215" s="202"/>
      <c r="AD215" s="202"/>
      <c r="AE215" s="202"/>
      <c r="AF215" s="202"/>
      <c r="AG215" s="202"/>
      <c r="AH215" s="202"/>
      <c r="AI215" s="202"/>
      <c r="AJ215" s="202"/>
      <c r="AK215" s="202"/>
      <c r="AL215" s="202"/>
      <c r="AM215" s="202"/>
      <c r="AN215" s="202"/>
      <c r="AO215" s="202"/>
      <c r="AP215" s="202"/>
      <c r="AQ215" s="202"/>
      <c r="AR215" s="202"/>
      <c r="AS215" s="202"/>
      <c r="AT215" s="202"/>
      <c r="AU215" s="202"/>
      <c r="AV215" s="202"/>
      <c r="AW215" s="202"/>
      <c r="AX215" s="202"/>
      <c r="AY215" s="202"/>
      <c r="AZ215" s="202"/>
      <c r="BA215" s="202"/>
      <c r="BB215" s="202"/>
      <c r="BC215" s="202"/>
      <c r="BD215" s="202"/>
      <c r="BE215" s="202"/>
      <c r="BF215" s="202"/>
      <c r="BG215" s="202"/>
      <c r="BH215" s="202"/>
      <c r="BI215" s="202"/>
      <c r="BJ215" s="202"/>
      <c r="BK215" s="202"/>
      <c r="BL215" s="202"/>
      <c r="BM215" s="202"/>
      <c r="BN215" s="202"/>
      <c r="BO215" s="202"/>
      <c r="BP215" s="202"/>
      <c r="BQ215" s="202"/>
      <c r="BR215" s="203">
        <v>0.97</v>
      </c>
      <c r="BS215" s="204">
        <v>4.75</v>
      </c>
      <c r="BT215" s="204">
        <v>0.54</v>
      </c>
      <c r="BU215" s="204" t="s">
        <v>3528</v>
      </c>
      <c r="BV215" s="204" t="s">
        <v>3528</v>
      </c>
      <c r="BW215" s="208">
        <v>124.0</v>
      </c>
      <c r="BX215" s="209">
        <v>3.19</v>
      </c>
      <c r="BY215" s="209">
        <v>3.349</v>
      </c>
      <c r="BZ215" s="210">
        <v>0.05</v>
      </c>
      <c r="CA215" s="209">
        <v>31.07</v>
      </c>
      <c r="CB215" s="209">
        <v>3.99</v>
      </c>
      <c r="CC215" s="153"/>
      <c r="CD215" s="153"/>
      <c r="CE215" s="153"/>
      <c r="CF215" s="152" t="s">
        <v>1</v>
      </c>
    </row>
    <row r="216" ht="12.75" customHeight="1">
      <c r="A216" s="156">
        <v>2023.0</v>
      </c>
      <c r="B216" s="155" t="s">
        <v>3621</v>
      </c>
      <c r="C216" s="155" t="s">
        <v>4060</v>
      </c>
      <c r="D216" s="155"/>
      <c r="E216" s="155" t="s">
        <v>4061</v>
      </c>
      <c r="F216" s="155" t="s">
        <v>4061</v>
      </c>
      <c r="G216" s="155" t="s">
        <v>4062</v>
      </c>
      <c r="H216" s="169" t="s">
        <v>4063</v>
      </c>
      <c r="I216" s="169" t="s">
        <v>3440</v>
      </c>
      <c r="J216" s="169"/>
      <c r="K216" s="169"/>
      <c r="L216" s="154" t="s">
        <v>3395</v>
      </c>
      <c r="M216" s="157" t="s">
        <v>3396</v>
      </c>
      <c r="N216" s="177" t="s">
        <v>3572</v>
      </c>
      <c r="O216" s="177">
        <v>84.0</v>
      </c>
      <c r="P216" s="188" t="s">
        <v>4064</v>
      </c>
      <c r="Q216" s="169"/>
      <c r="R216" s="178" t="s">
        <v>4065</v>
      </c>
      <c r="S216" s="189" t="s">
        <v>174</v>
      </c>
      <c r="T216" s="178" t="s">
        <v>4066</v>
      </c>
      <c r="U216" s="189" t="s">
        <v>174</v>
      </c>
      <c r="V216" s="155" t="s">
        <v>3566</v>
      </c>
      <c r="W216" s="202"/>
      <c r="X216" s="202"/>
      <c r="Y216" s="202"/>
      <c r="Z216" s="202">
        <v>82.0</v>
      </c>
      <c r="AA216" s="202">
        <v>93.0</v>
      </c>
      <c r="AB216" s="202">
        <f t="shared" ref="AB216:AB226" si="197">AA216-Z216</f>
        <v>11</v>
      </c>
      <c r="AC216" s="202"/>
      <c r="AD216" s="202"/>
      <c r="AE216" s="202"/>
      <c r="AF216" s="202">
        <v>87.0</v>
      </c>
      <c r="AG216" s="202">
        <v>99.0</v>
      </c>
      <c r="AH216" s="202">
        <f t="shared" ref="AH216:AH226" si="198">AG216-AF216</f>
        <v>12</v>
      </c>
      <c r="AI216" s="202"/>
      <c r="AJ216" s="202"/>
      <c r="AK216" s="202"/>
      <c r="AL216" s="202">
        <v>89.0</v>
      </c>
      <c r="AM216" s="202">
        <v>95.0</v>
      </c>
      <c r="AN216" s="202">
        <f t="shared" ref="AN216:AN226" si="199">AM216-AL216</f>
        <v>6</v>
      </c>
      <c r="AO216" s="202"/>
      <c r="AP216" s="202"/>
      <c r="AQ216" s="202"/>
      <c r="AR216" s="202">
        <v>76.0</v>
      </c>
      <c r="AS216" s="202">
        <v>91.0</v>
      </c>
      <c r="AT216" s="202">
        <f>AS216-AR216</f>
        <v>15</v>
      </c>
      <c r="AU216" s="202"/>
      <c r="AV216" s="202"/>
      <c r="AW216" s="202"/>
      <c r="AX216" s="202">
        <v>86.0</v>
      </c>
      <c r="AY216" s="202">
        <v>91.0</v>
      </c>
      <c r="AZ216" s="202">
        <f t="shared" ref="AZ216:AZ226" si="200">AY216-AX216</f>
        <v>5</v>
      </c>
      <c r="BA216" s="202"/>
      <c r="BB216" s="202"/>
      <c r="BC216" s="202"/>
      <c r="BD216" s="202"/>
      <c r="BE216" s="202"/>
      <c r="BF216" s="202"/>
      <c r="BG216" s="202"/>
      <c r="BH216" s="202"/>
      <c r="BI216" s="202">
        <v>89.0</v>
      </c>
      <c r="BJ216" s="202">
        <v>91.0</v>
      </c>
      <c r="BK216" s="202">
        <f t="shared" ref="BK216:BK226" si="201">BJ216-BI216</f>
        <v>2</v>
      </c>
      <c r="BL216" s="202"/>
      <c r="BM216" s="202"/>
      <c r="BN216" s="202"/>
      <c r="BO216" s="202">
        <v>97.0</v>
      </c>
      <c r="BP216" s="202">
        <v>100.0</v>
      </c>
      <c r="BQ216" s="202">
        <f t="shared" ref="BQ216:BQ226" si="202">BP216-BO216</f>
        <v>3</v>
      </c>
      <c r="BR216" s="203">
        <v>0.96</v>
      </c>
      <c r="BS216" s="204">
        <v>4.01</v>
      </c>
      <c r="BT216" s="204">
        <v>0.43</v>
      </c>
      <c r="BU216" s="204" t="s">
        <v>3528</v>
      </c>
      <c r="BV216" s="204" t="s">
        <v>3528</v>
      </c>
      <c r="BW216" s="208">
        <v>110.0</v>
      </c>
      <c r="BX216" s="209">
        <v>1.04</v>
      </c>
      <c r="BY216" s="209">
        <v>1.31</v>
      </c>
      <c r="BZ216" s="210">
        <v>0.26</v>
      </c>
      <c r="CA216" s="209">
        <v>15.63</v>
      </c>
      <c r="CB216" s="209">
        <v>7.07</v>
      </c>
      <c r="CC216" s="153"/>
      <c r="CD216" s="153"/>
      <c r="CE216" s="153"/>
      <c r="CF216" s="153"/>
    </row>
    <row r="217" ht="12.75" customHeight="1">
      <c r="A217" s="156">
        <v>2023.0</v>
      </c>
      <c r="B217" s="155" t="s">
        <v>3487</v>
      </c>
      <c r="C217" s="155" t="s">
        <v>3488</v>
      </c>
      <c r="D217" s="155"/>
      <c r="E217" s="155" t="s">
        <v>3923</v>
      </c>
      <c r="F217" s="155" t="s">
        <v>3923</v>
      </c>
      <c r="G217" s="155" t="s">
        <v>4067</v>
      </c>
      <c r="H217" s="169" t="s">
        <v>4068</v>
      </c>
      <c r="I217" s="169" t="s">
        <v>3440</v>
      </c>
      <c r="J217" s="169"/>
      <c r="K217" s="169"/>
      <c r="L217" s="154" t="s">
        <v>3395</v>
      </c>
      <c r="M217" s="157" t="s">
        <v>3396</v>
      </c>
      <c r="N217" s="177" t="s">
        <v>3572</v>
      </c>
      <c r="O217" s="177">
        <v>99.0</v>
      </c>
      <c r="P217" s="188" t="s">
        <v>4069</v>
      </c>
      <c r="Q217" s="169"/>
      <c r="R217" s="178" t="s">
        <v>4070</v>
      </c>
      <c r="S217" s="216" t="s">
        <v>174</v>
      </c>
      <c r="T217" s="212" t="s">
        <v>4071</v>
      </c>
      <c r="U217" s="217" t="s">
        <v>174</v>
      </c>
      <c r="V217" s="155" t="s">
        <v>3929</v>
      </c>
      <c r="W217" s="202"/>
      <c r="X217" s="202"/>
      <c r="Y217" s="202"/>
      <c r="Z217" s="202">
        <v>8.0</v>
      </c>
      <c r="AA217" s="202">
        <v>20.0</v>
      </c>
      <c r="AB217" s="202">
        <f t="shared" si="197"/>
        <v>12</v>
      </c>
      <c r="AC217" s="202"/>
      <c r="AD217" s="202"/>
      <c r="AE217" s="202"/>
      <c r="AF217" s="202">
        <v>8.0</v>
      </c>
      <c r="AG217" s="202">
        <v>20.0</v>
      </c>
      <c r="AH217" s="202">
        <f t="shared" si="198"/>
        <v>12</v>
      </c>
      <c r="AI217" s="202"/>
      <c r="AJ217" s="202"/>
      <c r="AK217" s="202"/>
      <c r="AL217" s="202">
        <v>92.0</v>
      </c>
      <c r="AM217" s="202">
        <v>98.0</v>
      </c>
      <c r="AN217" s="202">
        <f t="shared" si="199"/>
        <v>6</v>
      </c>
      <c r="AO217" s="202"/>
      <c r="AP217" s="202"/>
      <c r="AQ217" s="202"/>
      <c r="AR217" s="202"/>
      <c r="AS217" s="202"/>
      <c r="AT217" s="202"/>
      <c r="AU217" s="202"/>
      <c r="AV217" s="202"/>
      <c r="AW217" s="202"/>
      <c r="AX217" s="202">
        <v>97.0</v>
      </c>
      <c r="AY217" s="202">
        <v>100.0</v>
      </c>
      <c r="AZ217" s="202">
        <f t="shared" si="200"/>
        <v>3</v>
      </c>
      <c r="BA217" s="202"/>
      <c r="BB217" s="202"/>
      <c r="BC217" s="202"/>
      <c r="BD217" s="202"/>
      <c r="BE217" s="202"/>
      <c r="BF217" s="202"/>
      <c r="BG217" s="202"/>
      <c r="BH217" s="202"/>
      <c r="BI217" s="202">
        <v>96.0</v>
      </c>
      <c r="BJ217" s="202">
        <v>100.0</v>
      </c>
      <c r="BK217" s="202">
        <f t="shared" si="201"/>
        <v>4</v>
      </c>
      <c r="BL217" s="202"/>
      <c r="BM217" s="202"/>
      <c r="BN217" s="202"/>
      <c r="BO217" s="202">
        <v>99.0</v>
      </c>
      <c r="BP217" s="202">
        <v>100.0</v>
      </c>
      <c r="BQ217" s="202">
        <f t="shared" si="202"/>
        <v>1</v>
      </c>
      <c r="BR217" s="203">
        <v>0.96</v>
      </c>
      <c r="BS217" s="204">
        <v>4.66</v>
      </c>
      <c r="BT217" s="204">
        <v>0.46</v>
      </c>
      <c r="BU217" s="204" t="s">
        <v>3528</v>
      </c>
      <c r="BV217" s="204" t="s">
        <v>3528</v>
      </c>
      <c r="BW217" s="208">
        <v>58.0</v>
      </c>
      <c r="BX217" s="209">
        <v>0.61</v>
      </c>
      <c r="BY217" s="209">
        <v>0.589</v>
      </c>
      <c r="BZ217" s="210">
        <v>-0.03</v>
      </c>
      <c r="CA217" s="209">
        <v>9.83</v>
      </c>
      <c r="CB217" s="209">
        <v>5.94</v>
      </c>
      <c r="CC217" s="153"/>
      <c r="CD217" s="153"/>
      <c r="CE217" s="153"/>
      <c r="CF217" s="153"/>
    </row>
    <row r="218" ht="12.75" customHeight="1">
      <c r="A218" s="156">
        <v>2023.0</v>
      </c>
      <c r="B218" s="155" t="s">
        <v>3487</v>
      </c>
      <c r="C218" s="155" t="s">
        <v>3488</v>
      </c>
      <c r="D218" s="155"/>
      <c r="E218" s="155" t="s">
        <v>3923</v>
      </c>
      <c r="F218" s="155" t="s">
        <v>3923</v>
      </c>
      <c r="G218" s="155" t="s">
        <v>4067</v>
      </c>
      <c r="H218" s="169" t="s">
        <v>4068</v>
      </c>
      <c r="I218" s="169" t="s">
        <v>3454</v>
      </c>
      <c r="J218" s="169"/>
      <c r="K218" s="169"/>
      <c r="L218" s="154" t="s">
        <v>3395</v>
      </c>
      <c r="M218" s="157" t="s">
        <v>3396</v>
      </c>
      <c r="N218" s="177" t="s">
        <v>3572</v>
      </c>
      <c r="O218" s="177">
        <v>93.0</v>
      </c>
      <c r="P218" s="188" t="s">
        <v>4072</v>
      </c>
      <c r="Q218" s="169"/>
      <c r="R218" s="178" t="s">
        <v>4070</v>
      </c>
      <c r="S218" s="216" t="s">
        <v>174</v>
      </c>
      <c r="T218" s="212" t="s">
        <v>4071</v>
      </c>
      <c r="U218" s="217" t="s">
        <v>174</v>
      </c>
      <c r="V218" s="155" t="s">
        <v>3929</v>
      </c>
      <c r="W218" s="202"/>
      <c r="X218" s="202"/>
      <c r="Y218" s="202"/>
      <c r="Z218" s="202">
        <v>3.0</v>
      </c>
      <c r="AA218" s="202">
        <v>15.0</v>
      </c>
      <c r="AB218" s="202">
        <f t="shared" si="197"/>
        <v>12</v>
      </c>
      <c r="AC218" s="202"/>
      <c r="AD218" s="202"/>
      <c r="AE218" s="202"/>
      <c r="AF218" s="202">
        <v>3.0</v>
      </c>
      <c r="AG218" s="202">
        <v>17.0</v>
      </c>
      <c r="AH218" s="202">
        <f t="shared" si="198"/>
        <v>14</v>
      </c>
      <c r="AI218" s="202"/>
      <c r="AJ218" s="202"/>
      <c r="AK218" s="202"/>
      <c r="AL218" s="202">
        <v>86.0</v>
      </c>
      <c r="AM218" s="202">
        <v>97.0</v>
      </c>
      <c r="AN218" s="202">
        <f t="shared" si="199"/>
        <v>11</v>
      </c>
      <c r="AO218" s="202"/>
      <c r="AP218" s="202"/>
      <c r="AQ218" s="202"/>
      <c r="AR218" s="202"/>
      <c r="AS218" s="202"/>
      <c r="AT218" s="202"/>
      <c r="AU218" s="202"/>
      <c r="AV218" s="202"/>
      <c r="AW218" s="202"/>
      <c r="AX218" s="202">
        <v>92.0</v>
      </c>
      <c r="AY218" s="202">
        <v>96.0</v>
      </c>
      <c r="AZ218" s="202">
        <f t="shared" si="200"/>
        <v>4</v>
      </c>
      <c r="BA218" s="202"/>
      <c r="BB218" s="202"/>
      <c r="BC218" s="202"/>
      <c r="BD218" s="202"/>
      <c r="BE218" s="202"/>
      <c r="BF218" s="202"/>
      <c r="BG218" s="202"/>
      <c r="BH218" s="202"/>
      <c r="BI218" s="202">
        <v>92.0</v>
      </c>
      <c r="BJ218" s="202">
        <v>98.0</v>
      </c>
      <c r="BK218" s="202">
        <f t="shared" si="201"/>
        <v>6</v>
      </c>
      <c r="BL218" s="202"/>
      <c r="BM218" s="202"/>
      <c r="BN218" s="202"/>
      <c r="BO218" s="202">
        <v>91.0</v>
      </c>
      <c r="BP218" s="202">
        <v>98.0</v>
      </c>
      <c r="BQ218" s="202">
        <f t="shared" si="202"/>
        <v>7</v>
      </c>
      <c r="BR218" s="203">
        <v>0.97</v>
      </c>
      <c r="BS218" s="204">
        <v>4.38</v>
      </c>
      <c r="BT218" s="204">
        <v>0.47</v>
      </c>
      <c r="BU218" s="204" t="s">
        <v>3528</v>
      </c>
      <c r="BV218" s="204" t="s">
        <v>3528</v>
      </c>
      <c r="BW218" s="208">
        <v>133.0</v>
      </c>
      <c r="BX218" s="209">
        <v>1.58</v>
      </c>
      <c r="BY218" s="209">
        <v>1.42</v>
      </c>
      <c r="BZ218" s="210">
        <v>-0.1</v>
      </c>
      <c r="CA218" s="209">
        <v>17.6</v>
      </c>
      <c r="CB218" s="209">
        <v>7.55</v>
      </c>
      <c r="CC218" s="153"/>
      <c r="CD218" s="153"/>
      <c r="CE218" s="153"/>
      <c r="CF218" s="153"/>
    </row>
    <row r="219" ht="12.75" customHeight="1">
      <c r="A219" s="156">
        <v>2023.0</v>
      </c>
      <c r="B219" s="155" t="s">
        <v>3487</v>
      </c>
      <c r="C219" s="155" t="s">
        <v>3488</v>
      </c>
      <c r="D219" s="155"/>
      <c r="E219" s="155" t="s">
        <v>3923</v>
      </c>
      <c r="F219" s="155" t="s">
        <v>3923</v>
      </c>
      <c r="G219" s="155" t="s">
        <v>4067</v>
      </c>
      <c r="H219" s="169" t="s">
        <v>4068</v>
      </c>
      <c r="I219" s="169" t="s">
        <v>3428</v>
      </c>
      <c r="J219" s="169"/>
      <c r="K219" s="169"/>
      <c r="L219" s="154" t="s">
        <v>3395</v>
      </c>
      <c r="M219" s="157" t="s">
        <v>3396</v>
      </c>
      <c r="N219" s="177" t="s">
        <v>3572</v>
      </c>
      <c r="O219" s="177">
        <v>24.0</v>
      </c>
      <c r="P219" s="188" t="s">
        <v>4073</v>
      </c>
      <c r="Q219" s="169"/>
      <c r="R219" s="178" t="s">
        <v>4070</v>
      </c>
      <c r="S219" s="211" t="s">
        <v>174</v>
      </c>
      <c r="T219" s="212" t="s">
        <v>4071</v>
      </c>
      <c r="U219" s="189" t="s">
        <v>174</v>
      </c>
      <c r="V219" s="155" t="s">
        <v>3929</v>
      </c>
      <c r="W219" s="202"/>
      <c r="X219" s="202"/>
      <c r="Y219" s="202"/>
      <c r="Z219" s="202">
        <v>6.0</v>
      </c>
      <c r="AA219" s="202">
        <v>18.0</v>
      </c>
      <c r="AB219" s="202">
        <f t="shared" si="197"/>
        <v>12</v>
      </c>
      <c r="AC219" s="202"/>
      <c r="AD219" s="202"/>
      <c r="AE219" s="202"/>
      <c r="AF219" s="202">
        <v>6.0</v>
      </c>
      <c r="AG219" s="202">
        <v>18.0</v>
      </c>
      <c r="AH219" s="202">
        <f t="shared" si="198"/>
        <v>12</v>
      </c>
      <c r="AI219" s="202"/>
      <c r="AJ219" s="202"/>
      <c r="AK219" s="202"/>
      <c r="AL219" s="202">
        <v>84.0</v>
      </c>
      <c r="AM219" s="202">
        <v>93.0</v>
      </c>
      <c r="AN219" s="202">
        <f t="shared" si="199"/>
        <v>9</v>
      </c>
      <c r="AO219" s="202"/>
      <c r="AP219" s="202"/>
      <c r="AQ219" s="202"/>
      <c r="AR219" s="202"/>
      <c r="AS219" s="202"/>
      <c r="AT219" s="202"/>
      <c r="AU219" s="202"/>
      <c r="AV219" s="202"/>
      <c r="AW219" s="202"/>
      <c r="AX219" s="202">
        <v>95.0</v>
      </c>
      <c r="AY219" s="202">
        <v>96.0</v>
      </c>
      <c r="AZ219" s="202">
        <f t="shared" si="200"/>
        <v>1</v>
      </c>
      <c r="BA219" s="202"/>
      <c r="BB219" s="202"/>
      <c r="BC219" s="202"/>
      <c r="BD219" s="202"/>
      <c r="BE219" s="202"/>
      <c r="BF219" s="202"/>
      <c r="BG219" s="202"/>
      <c r="BH219" s="202"/>
      <c r="BI219" s="202">
        <v>98.0</v>
      </c>
      <c r="BJ219" s="202">
        <v>98.0</v>
      </c>
      <c r="BK219" s="202">
        <f t="shared" si="201"/>
        <v>0</v>
      </c>
      <c r="BL219" s="202"/>
      <c r="BM219" s="202"/>
      <c r="BN219" s="202"/>
      <c r="BO219" s="202">
        <v>91.0</v>
      </c>
      <c r="BP219" s="202">
        <v>100.0</v>
      </c>
      <c r="BQ219" s="202">
        <f t="shared" si="202"/>
        <v>9</v>
      </c>
      <c r="BR219" s="203">
        <v>0.97</v>
      </c>
      <c r="BS219" s="204">
        <v>5.31</v>
      </c>
      <c r="BT219" s="204">
        <v>0.43</v>
      </c>
      <c r="BU219" s="204" t="s">
        <v>3528</v>
      </c>
      <c r="BV219" s="204" t="s">
        <v>3528</v>
      </c>
      <c r="BW219" s="208">
        <v>94.0</v>
      </c>
      <c r="BX219" s="209">
        <v>4.27</v>
      </c>
      <c r="BY219" s="209">
        <v>3.93</v>
      </c>
      <c r="BZ219" s="210">
        <v>-0.08</v>
      </c>
      <c r="CA219" s="209">
        <v>17.21</v>
      </c>
      <c r="CB219" s="209">
        <v>5.48</v>
      </c>
      <c r="CC219" s="153"/>
      <c r="CD219" s="153"/>
      <c r="CE219" s="153"/>
      <c r="CF219" s="153" t="s">
        <v>1</v>
      </c>
    </row>
    <row r="220" ht="12.75" customHeight="1">
      <c r="A220" s="156">
        <v>2023.0</v>
      </c>
      <c r="B220" s="155" t="s">
        <v>3389</v>
      </c>
      <c r="C220" s="155" t="s">
        <v>3558</v>
      </c>
      <c r="D220" s="155"/>
      <c r="E220" s="155" t="s">
        <v>3739</v>
      </c>
      <c r="F220" s="155" t="s">
        <v>3739</v>
      </c>
      <c r="G220" s="155" t="s">
        <v>3740</v>
      </c>
      <c r="H220" s="169" t="s">
        <v>3858</v>
      </c>
      <c r="I220" s="169" t="s">
        <v>3440</v>
      </c>
      <c r="J220" s="169"/>
      <c r="K220" s="169"/>
      <c r="L220" s="154" t="s">
        <v>3395</v>
      </c>
      <c r="M220" s="157" t="s">
        <v>3396</v>
      </c>
      <c r="N220" s="157" t="s">
        <v>255</v>
      </c>
      <c r="O220" s="177">
        <v>332.0</v>
      </c>
      <c r="P220" s="188" t="s">
        <v>4074</v>
      </c>
      <c r="Q220" s="169"/>
      <c r="R220" s="178" t="s">
        <v>4075</v>
      </c>
      <c r="S220" s="189" t="s">
        <v>174</v>
      </c>
      <c r="T220" s="178" t="s">
        <v>4076</v>
      </c>
      <c r="U220" s="189" t="s">
        <v>174</v>
      </c>
      <c r="V220" s="155" t="s">
        <v>4034</v>
      </c>
      <c r="W220" s="202"/>
      <c r="X220" s="202"/>
      <c r="Y220" s="202"/>
      <c r="Z220" s="202">
        <v>40.0</v>
      </c>
      <c r="AA220" s="202">
        <v>57.0</v>
      </c>
      <c r="AB220" s="202">
        <f t="shared" si="197"/>
        <v>17</v>
      </c>
      <c r="AC220" s="202"/>
      <c r="AD220" s="202"/>
      <c r="AE220" s="202"/>
      <c r="AF220" s="202">
        <v>55.0</v>
      </c>
      <c r="AG220" s="202">
        <v>74.0</v>
      </c>
      <c r="AH220" s="202">
        <f t="shared" si="198"/>
        <v>19</v>
      </c>
      <c r="AI220" s="202"/>
      <c r="AJ220" s="202"/>
      <c r="AK220" s="202"/>
      <c r="AL220" s="202">
        <v>58.0</v>
      </c>
      <c r="AM220" s="202">
        <v>77.0</v>
      </c>
      <c r="AN220" s="202">
        <f t="shared" si="199"/>
        <v>19</v>
      </c>
      <c r="AO220" s="202"/>
      <c r="AP220" s="202"/>
      <c r="AQ220" s="202"/>
      <c r="AR220" s="202">
        <v>52.0</v>
      </c>
      <c r="AS220" s="202">
        <v>65.0</v>
      </c>
      <c r="AT220" s="202">
        <f t="shared" ref="AT220:AT224" si="203">AS220-AR220</f>
        <v>13</v>
      </c>
      <c r="AU220" s="202"/>
      <c r="AV220" s="202"/>
      <c r="AW220" s="202"/>
      <c r="AX220" s="202">
        <v>70.0</v>
      </c>
      <c r="AY220" s="202">
        <v>87.0</v>
      </c>
      <c r="AZ220" s="202">
        <f t="shared" si="200"/>
        <v>17</v>
      </c>
      <c r="BA220" s="202"/>
      <c r="BB220" s="202"/>
      <c r="BC220" s="202"/>
      <c r="BD220" s="202"/>
      <c r="BE220" s="202"/>
      <c r="BF220" s="202"/>
      <c r="BG220" s="202"/>
      <c r="BH220" s="202"/>
      <c r="BI220" s="202">
        <v>66.0</v>
      </c>
      <c r="BJ220" s="202">
        <v>86.0</v>
      </c>
      <c r="BK220" s="202">
        <f t="shared" si="201"/>
        <v>20</v>
      </c>
      <c r="BL220" s="202"/>
      <c r="BM220" s="202"/>
      <c r="BN220" s="202"/>
      <c r="BO220" s="202">
        <v>74.0</v>
      </c>
      <c r="BP220" s="202">
        <v>94.0</v>
      </c>
      <c r="BQ220" s="202">
        <f t="shared" si="202"/>
        <v>20</v>
      </c>
      <c r="BR220" s="203">
        <v>0.97</v>
      </c>
      <c r="BS220" s="204">
        <v>0.49</v>
      </c>
      <c r="BT220" s="204">
        <v>4.45</v>
      </c>
      <c r="BU220" s="204" t="s">
        <v>3528</v>
      </c>
      <c r="BV220" s="204" t="s">
        <v>3528</v>
      </c>
      <c r="BW220" s="208">
        <v>158.0</v>
      </c>
      <c r="BX220" s="209">
        <v>0.56</v>
      </c>
      <c r="BY220" s="209">
        <v>0.688</v>
      </c>
      <c r="BZ220" s="210">
        <v>0.23</v>
      </c>
      <c r="CA220" s="209">
        <v>23.3</v>
      </c>
      <c r="CB220" s="209">
        <v>6.78</v>
      </c>
      <c r="CC220" s="153"/>
      <c r="CD220" s="153"/>
      <c r="CE220" s="153"/>
      <c r="CF220" s="153"/>
    </row>
    <row r="221" ht="12.75" customHeight="1">
      <c r="A221" s="156">
        <v>2023.0</v>
      </c>
      <c r="B221" s="155" t="s">
        <v>3430</v>
      </c>
      <c r="C221" s="155" t="s">
        <v>4077</v>
      </c>
      <c r="D221" s="155"/>
      <c r="E221" s="155" t="s">
        <v>4078</v>
      </c>
      <c r="F221" s="155" t="s">
        <v>4078</v>
      </c>
      <c r="G221" s="155" t="s">
        <v>4078</v>
      </c>
      <c r="H221" s="157" t="s">
        <v>3771</v>
      </c>
      <c r="I221" s="169" t="s">
        <v>3402</v>
      </c>
      <c r="J221" s="169"/>
      <c r="K221" s="169" t="s">
        <v>357</v>
      </c>
      <c r="L221" s="154" t="s">
        <v>3395</v>
      </c>
      <c r="M221" s="157" t="s">
        <v>3396</v>
      </c>
      <c r="N221" s="177" t="s">
        <v>255</v>
      </c>
      <c r="O221" s="177">
        <v>76.0</v>
      </c>
      <c r="P221" s="188" t="s">
        <v>4079</v>
      </c>
      <c r="Q221" s="169"/>
      <c r="R221" s="178" t="s">
        <v>4080</v>
      </c>
      <c r="S221" s="211" t="s">
        <v>174</v>
      </c>
      <c r="T221" s="212" t="s">
        <v>4081</v>
      </c>
      <c r="U221" s="189" t="s">
        <v>174</v>
      </c>
      <c r="V221" s="155" t="s">
        <v>3566</v>
      </c>
      <c r="W221" s="202"/>
      <c r="X221" s="202"/>
      <c r="Y221" s="202"/>
      <c r="Z221" s="202">
        <v>57.0</v>
      </c>
      <c r="AA221" s="202">
        <v>64.0</v>
      </c>
      <c r="AB221" s="202">
        <f t="shared" si="197"/>
        <v>7</v>
      </c>
      <c r="AC221" s="202"/>
      <c r="AD221" s="202"/>
      <c r="AE221" s="202"/>
      <c r="AF221" s="202">
        <v>66.0</v>
      </c>
      <c r="AG221" s="202">
        <v>81.0</v>
      </c>
      <c r="AH221" s="202">
        <f t="shared" si="198"/>
        <v>15</v>
      </c>
      <c r="AI221" s="202"/>
      <c r="AJ221" s="202"/>
      <c r="AK221" s="202"/>
      <c r="AL221" s="202">
        <v>75.0</v>
      </c>
      <c r="AM221" s="202">
        <v>90.0</v>
      </c>
      <c r="AN221" s="202">
        <f t="shared" si="199"/>
        <v>15</v>
      </c>
      <c r="AO221" s="202"/>
      <c r="AP221" s="202"/>
      <c r="AQ221" s="202"/>
      <c r="AR221" s="202">
        <v>76.0</v>
      </c>
      <c r="AS221" s="202">
        <v>85.0</v>
      </c>
      <c r="AT221" s="202">
        <f t="shared" si="203"/>
        <v>9</v>
      </c>
      <c r="AU221" s="202"/>
      <c r="AV221" s="202"/>
      <c r="AW221" s="202"/>
      <c r="AX221" s="202">
        <v>82.0</v>
      </c>
      <c r="AY221" s="202">
        <v>95.0</v>
      </c>
      <c r="AZ221" s="202">
        <f t="shared" si="200"/>
        <v>13</v>
      </c>
      <c r="BA221" s="202"/>
      <c r="BB221" s="202"/>
      <c r="BC221" s="202"/>
      <c r="BD221" s="202"/>
      <c r="BE221" s="202"/>
      <c r="BF221" s="202"/>
      <c r="BG221" s="202"/>
      <c r="BH221" s="202"/>
      <c r="BI221" s="202">
        <v>78.0</v>
      </c>
      <c r="BJ221" s="202">
        <v>92.0</v>
      </c>
      <c r="BK221" s="202">
        <f t="shared" si="201"/>
        <v>14</v>
      </c>
      <c r="BL221" s="202"/>
      <c r="BM221" s="202"/>
      <c r="BN221" s="202"/>
      <c r="BO221" s="202">
        <v>96.0</v>
      </c>
      <c r="BP221" s="202">
        <v>100.0</v>
      </c>
      <c r="BQ221" s="202">
        <f t="shared" si="202"/>
        <v>4</v>
      </c>
      <c r="BR221" s="203">
        <v>0.97</v>
      </c>
      <c r="BS221" s="204">
        <v>4.21</v>
      </c>
      <c r="BT221" s="204">
        <v>0.42</v>
      </c>
      <c r="BU221" s="204" t="s">
        <v>3528</v>
      </c>
      <c r="BV221" s="204" t="s">
        <v>3528</v>
      </c>
      <c r="BW221" s="208">
        <v>320.0</v>
      </c>
      <c r="BX221" s="209">
        <v>3.91</v>
      </c>
      <c r="BY221" s="209">
        <v>4.36</v>
      </c>
      <c r="BZ221" s="210">
        <v>0.12</v>
      </c>
      <c r="CA221" s="209">
        <v>44.21</v>
      </c>
      <c r="CB221" s="209">
        <v>7.23</v>
      </c>
      <c r="CC221" s="153"/>
      <c r="CD221" s="153"/>
      <c r="CE221" s="153"/>
      <c r="CF221" s="153"/>
    </row>
    <row r="222" ht="12.75" customHeight="1">
      <c r="A222" s="156">
        <v>2023.0</v>
      </c>
      <c r="B222" s="155" t="s">
        <v>3389</v>
      </c>
      <c r="C222" s="155" t="s">
        <v>3552</v>
      </c>
      <c r="D222" s="155"/>
      <c r="E222" s="155" t="s">
        <v>4054</v>
      </c>
      <c r="F222" s="155" t="s">
        <v>4054</v>
      </c>
      <c r="G222" s="155" t="s">
        <v>4058</v>
      </c>
      <c r="H222" s="169" t="s">
        <v>4056</v>
      </c>
      <c r="I222" s="169" t="s">
        <v>3394</v>
      </c>
      <c r="J222" s="169"/>
      <c r="K222" s="169"/>
      <c r="L222" s="154" t="s">
        <v>3395</v>
      </c>
      <c r="M222" s="157" t="s">
        <v>3396</v>
      </c>
      <c r="N222" s="157" t="s">
        <v>255</v>
      </c>
      <c r="O222" s="177">
        <v>126.0</v>
      </c>
      <c r="P222" s="188" t="s">
        <v>4082</v>
      </c>
      <c r="Q222" s="169"/>
      <c r="R222" s="178" t="s">
        <v>4083</v>
      </c>
      <c r="S222" s="189" t="s">
        <v>174</v>
      </c>
      <c r="T222" s="178" t="s">
        <v>4084</v>
      </c>
      <c r="U222" s="189" t="s">
        <v>174</v>
      </c>
      <c r="V222" s="155" t="s">
        <v>4034</v>
      </c>
      <c r="W222" s="202"/>
      <c r="X222" s="202"/>
      <c r="Y222" s="202"/>
      <c r="Z222" s="202">
        <v>57.0</v>
      </c>
      <c r="AA222" s="202">
        <v>71.0</v>
      </c>
      <c r="AB222" s="202">
        <f t="shared" si="197"/>
        <v>14</v>
      </c>
      <c r="AC222" s="202"/>
      <c r="AD222" s="202"/>
      <c r="AE222" s="202"/>
      <c r="AF222" s="202">
        <v>67.0</v>
      </c>
      <c r="AG222" s="202">
        <v>81.0</v>
      </c>
      <c r="AH222" s="202">
        <f t="shared" si="198"/>
        <v>14</v>
      </c>
      <c r="AI222" s="202"/>
      <c r="AJ222" s="202"/>
      <c r="AK222" s="202"/>
      <c r="AL222" s="202">
        <v>70.0</v>
      </c>
      <c r="AM222" s="202">
        <v>83.0</v>
      </c>
      <c r="AN222" s="202">
        <f t="shared" si="199"/>
        <v>13</v>
      </c>
      <c r="AO222" s="202"/>
      <c r="AP222" s="202"/>
      <c r="AQ222" s="202"/>
      <c r="AR222" s="202">
        <v>64.0</v>
      </c>
      <c r="AS222" s="202">
        <v>78.0</v>
      </c>
      <c r="AT222" s="202">
        <f t="shared" si="203"/>
        <v>14</v>
      </c>
      <c r="AU222" s="202"/>
      <c r="AV222" s="202"/>
      <c r="AW222" s="202"/>
      <c r="AX222" s="202">
        <v>81.0</v>
      </c>
      <c r="AY222" s="202">
        <v>96.0</v>
      </c>
      <c r="AZ222" s="202">
        <f t="shared" si="200"/>
        <v>15</v>
      </c>
      <c r="BA222" s="202"/>
      <c r="BB222" s="202"/>
      <c r="BC222" s="202"/>
      <c r="BD222" s="202"/>
      <c r="BE222" s="202"/>
      <c r="BF222" s="202"/>
      <c r="BG222" s="202"/>
      <c r="BH222" s="202"/>
      <c r="BI222" s="202">
        <v>75.0</v>
      </c>
      <c r="BJ222" s="202">
        <v>90.0</v>
      </c>
      <c r="BK222" s="202">
        <f t="shared" si="201"/>
        <v>15</v>
      </c>
      <c r="BL222" s="202"/>
      <c r="BM222" s="202"/>
      <c r="BN222" s="202"/>
      <c r="BO222" s="202">
        <v>86.0</v>
      </c>
      <c r="BP222" s="202">
        <v>97.0</v>
      </c>
      <c r="BQ222" s="202">
        <f t="shared" si="202"/>
        <v>11</v>
      </c>
      <c r="BR222" s="203">
        <v>0.97</v>
      </c>
      <c r="BS222" s="204">
        <v>4.84</v>
      </c>
      <c r="BT222" s="204">
        <v>0.49</v>
      </c>
      <c r="BU222" s="204" t="s">
        <v>3528</v>
      </c>
      <c r="BV222" s="204" t="s">
        <v>3528</v>
      </c>
      <c r="BW222" s="208">
        <v>449.0</v>
      </c>
      <c r="BX222" s="209">
        <v>3.03</v>
      </c>
      <c r="BY222" s="209">
        <v>3.56</v>
      </c>
      <c r="BZ222" s="210">
        <v>0.17</v>
      </c>
      <c r="CA222" s="209">
        <v>39.74</v>
      </c>
      <c r="CB222" s="209">
        <v>11.3</v>
      </c>
      <c r="CC222" s="153"/>
      <c r="CD222" s="153"/>
      <c r="CE222" s="153"/>
      <c r="CF222" s="153"/>
    </row>
    <row r="223" ht="12.75" customHeight="1">
      <c r="A223" s="156">
        <v>2023.0</v>
      </c>
      <c r="B223" s="155" t="s">
        <v>3389</v>
      </c>
      <c r="C223" s="155" t="s">
        <v>3788</v>
      </c>
      <c r="D223" s="155"/>
      <c r="E223" s="155" t="s">
        <v>3789</v>
      </c>
      <c r="F223" s="155" t="s">
        <v>3789</v>
      </c>
      <c r="G223" s="155" t="s">
        <v>3790</v>
      </c>
      <c r="H223" s="169" t="s">
        <v>4085</v>
      </c>
      <c r="I223" s="169" t="s">
        <v>3454</v>
      </c>
      <c r="J223" s="169"/>
      <c r="K223" s="169"/>
      <c r="L223" s="154" t="s">
        <v>3395</v>
      </c>
      <c r="M223" s="157" t="s">
        <v>3396</v>
      </c>
      <c r="N223" s="157" t="s">
        <v>255</v>
      </c>
      <c r="O223" s="177">
        <v>110.0</v>
      </c>
      <c r="P223" s="188" t="s">
        <v>4086</v>
      </c>
      <c r="Q223" s="169"/>
      <c r="R223" s="178" t="s">
        <v>4087</v>
      </c>
      <c r="S223" s="211" t="s">
        <v>3940</v>
      </c>
      <c r="T223" s="212" t="s">
        <v>4088</v>
      </c>
      <c r="U223" s="189" t="s">
        <v>174</v>
      </c>
      <c r="V223" s="155" t="s">
        <v>3566</v>
      </c>
      <c r="W223" s="202"/>
      <c r="X223" s="202"/>
      <c r="Y223" s="202"/>
      <c r="Z223" s="202">
        <v>79.0</v>
      </c>
      <c r="AA223" s="202">
        <v>90.0</v>
      </c>
      <c r="AB223" s="202">
        <f t="shared" si="197"/>
        <v>11</v>
      </c>
      <c r="AC223" s="202"/>
      <c r="AD223" s="202"/>
      <c r="AE223" s="202"/>
      <c r="AF223" s="202">
        <v>93.0</v>
      </c>
      <c r="AG223" s="202">
        <v>96.0</v>
      </c>
      <c r="AH223" s="202">
        <f t="shared" si="198"/>
        <v>3</v>
      </c>
      <c r="AI223" s="202"/>
      <c r="AJ223" s="202"/>
      <c r="AK223" s="202"/>
      <c r="AL223" s="202">
        <v>92.0</v>
      </c>
      <c r="AM223" s="202">
        <v>93.0</v>
      </c>
      <c r="AN223" s="202">
        <f t="shared" si="199"/>
        <v>1</v>
      </c>
      <c r="AO223" s="202"/>
      <c r="AP223" s="202"/>
      <c r="AQ223" s="202"/>
      <c r="AR223" s="202">
        <v>85.0</v>
      </c>
      <c r="AS223" s="202">
        <v>92.0</v>
      </c>
      <c r="AT223" s="202">
        <f t="shared" si="203"/>
        <v>7</v>
      </c>
      <c r="AU223" s="202"/>
      <c r="AV223" s="202"/>
      <c r="AW223" s="202"/>
      <c r="AX223" s="202">
        <v>93.0</v>
      </c>
      <c r="AY223" s="202">
        <v>97.0</v>
      </c>
      <c r="AZ223" s="202">
        <f t="shared" si="200"/>
        <v>4</v>
      </c>
      <c r="BA223" s="202"/>
      <c r="BB223" s="202"/>
      <c r="BC223" s="202"/>
      <c r="BD223" s="202"/>
      <c r="BE223" s="202"/>
      <c r="BF223" s="202"/>
      <c r="BG223" s="202"/>
      <c r="BH223" s="202"/>
      <c r="BI223" s="202">
        <v>94.0</v>
      </c>
      <c r="BJ223" s="202">
        <v>99.0</v>
      </c>
      <c r="BK223" s="202">
        <f t="shared" si="201"/>
        <v>5</v>
      </c>
      <c r="BL223" s="202"/>
      <c r="BM223" s="202"/>
      <c r="BN223" s="202"/>
      <c r="BO223" s="202">
        <v>97.0</v>
      </c>
      <c r="BP223" s="202">
        <v>100.0</v>
      </c>
      <c r="BQ223" s="202">
        <f t="shared" si="202"/>
        <v>3</v>
      </c>
      <c r="BR223" s="203">
        <v>0.97</v>
      </c>
      <c r="BS223" s="204">
        <v>4.68</v>
      </c>
      <c r="BT223" s="204">
        <v>0.43</v>
      </c>
      <c r="BU223" s="204" t="s">
        <v>3528</v>
      </c>
      <c r="BV223" s="204" t="s">
        <v>3528</v>
      </c>
      <c r="BW223" s="208">
        <v>260.0</v>
      </c>
      <c r="BX223" s="209">
        <v>2.02</v>
      </c>
      <c r="BY223" s="209">
        <v>2.36</v>
      </c>
      <c r="BZ223" s="210">
        <v>0.17</v>
      </c>
      <c r="CA223" s="209">
        <v>25.07</v>
      </c>
      <c r="CB223" s="209">
        <v>10.37</v>
      </c>
      <c r="CC223" s="153"/>
      <c r="CD223" s="153"/>
      <c r="CE223" s="153"/>
      <c r="CF223" s="153"/>
    </row>
    <row r="224" ht="12.75" customHeight="1">
      <c r="A224" s="156">
        <v>2023.0</v>
      </c>
      <c r="B224" s="155" t="s">
        <v>3389</v>
      </c>
      <c r="C224" s="155" t="s">
        <v>3605</v>
      </c>
      <c r="D224" s="155"/>
      <c r="E224" s="155" t="s">
        <v>3606</v>
      </c>
      <c r="F224" s="155" t="s">
        <v>3606</v>
      </c>
      <c r="G224" s="155" t="s">
        <v>4089</v>
      </c>
      <c r="H224" s="169" t="s">
        <v>3802</v>
      </c>
      <c r="I224" s="156" t="s">
        <v>3428</v>
      </c>
      <c r="J224" s="169"/>
      <c r="K224" s="169"/>
      <c r="L224" s="154" t="s">
        <v>3395</v>
      </c>
      <c r="M224" s="157" t="s">
        <v>3396</v>
      </c>
      <c r="N224" s="157" t="s">
        <v>255</v>
      </c>
      <c r="O224" s="177">
        <v>132.0</v>
      </c>
      <c r="P224" s="188" t="s">
        <v>4073</v>
      </c>
      <c r="Q224" s="169"/>
      <c r="R224" s="178" t="s">
        <v>4090</v>
      </c>
      <c r="S224" s="189" t="s">
        <v>174</v>
      </c>
      <c r="T224" s="178" t="s">
        <v>4091</v>
      </c>
      <c r="U224" s="189" t="s">
        <v>174</v>
      </c>
      <c r="V224" s="155" t="s">
        <v>3664</v>
      </c>
      <c r="W224" s="202"/>
      <c r="X224" s="202"/>
      <c r="Y224" s="202"/>
      <c r="Z224" s="202">
        <v>89.0</v>
      </c>
      <c r="AA224" s="202">
        <v>95.0</v>
      </c>
      <c r="AB224" s="202">
        <f t="shared" si="197"/>
        <v>6</v>
      </c>
      <c r="AC224" s="202"/>
      <c r="AD224" s="202"/>
      <c r="AE224" s="202"/>
      <c r="AF224" s="202">
        <v>92.0</v>
      </c>
      <c r="AG224" s="202">
        <v>96.0</v>
      </c>
      <c r="AH224" s="202">
        <f t="shared" si="198"/>
        <v>4</v>
      </c>
      <c r="AI224" s="202"/>
      <c r="AJ224" s="202"/>
      <c r="AK224" s="202"/>
      <c r="AL224" s="202">
        <v>96.0</v>
      </c>
      <c r="AM224" s="202">
        <v>98.0</v>
      </c>
      <c r="AN224" s="202">
        <f t="shared" si="199"/>
        <v>2</v>
      </c>
      <c r="AO224" s="202"/>
      <c r="AP224" s="202"/>
      <c r="AQ224" s="202"/>
      <c r="AR224" s="202">
        <v>84.0</v>
      </c>
      <c r="AS224" s="202">
        <v>94.0</v>
      </c>
      <c r="AT224" s="202">
        <f t="shared" si="203"/>
        <v>10</v>
      </c>
      <c r="AU224" s="202"/>
      <c r="AV224" s="202"/>
      <c r="AW224" s="202"/>
      <c r="AX224" s="202">
        <v>91.0</v>
      </c>
      <c r="AY224" s="202">
        <v>97.0</v>
      </c>
      <c r="AZ224" s="202">
        <f t="shared" si="200"/>
        <v>6</v>
      </c>
      <c r="BA224" s="202"/>
      <c r="BB224" s="202"/>
      <c r="BC224" s="202"/>
      <c r="BD224" s="202"/>
      <c r="BE224" s="202"/>
      <c r="BF224" s="202"/>
      <c r="BG224" s="202"/>
      <c r="BH224" s="202"/>
      <c r="BI224" s="202">
        <v>88.0</v>
      </c>
      <c r="BJ224" s="202">
        <v>98.0</v>
      </c>
      <c r="BK224" s="202">
        <f t="shared" si="201"/>
        <v>10</v>
      </c>
      <c r="BL224" s="202"/>
      <c r="BM224" s="202"/>
      <c r="BN224" s="202"/>
      <c r="BO224" s="202">
        <v>98.0</v>
      </c>
      <c r="BP224" s="202">
        <v>100.0</v>
      </c>
      <c r="BQ224" s="202">
        <f t="shared" si="202"/>
        <v>2</v>
      </c>
      <c r="BR224" s="203">
        <v>0.97</v>
      </c>
      <c r="BS224" s="204">
        <v>4.61</v>
      </c>
      <c r="BT224" s="204">
        <v>0.44</v>
      </c>
      <c r="BU224" s="204" t="s">
        <v>3528</v>
      </c>
      <c r="BV224" s="204" t="s">
        <v>3528</v>
      </c>
      <c r="BW224" s="208">
        <v>279.0</v>
      </c>
      <c r="BX224" s="209">
        <v>6.66</v>
      </c>
      <c r="BY224" s="209">
        <v>7.33</v>
      </c>
      <c r="BZ224" s="210">
        <v>0.1</v>
      </c>
      <c r="CA224" s="209">
        <v>24.74</v>
      </c>
      <c r="CB224" s="209">
        <v>11.26</v>
      </c>
      <c r="CC224" s="153"/>
      <c r="CD224" s="153"/>
      <c r="CE224" s="153"/>
      <c r="CF224" s="153"/>
    </row>
    <row r="225" ht="12.75" customHeight="1">
      <c r="A225" s="156">
        <v>2023.0</v>
      </c>
      <c r="B225" s="155" t="s">
        <v>3389</v>
      </c>
      <c r="C225" s="155" t="s">
        <v>3410</v>
      </c>
      <c r="D225" s="155"/>
      <c r="E225" s="155" t="s">
        <v>4092</v>
      </c>
      <c r="F225" s="155" t="s">
        <v>4093</v>
      </c>
      <c r="G225" s="155" t="s">
        <v>4094</v>
      </c>
      <c r="H225" s="169" t="s">
        <v>3853</v>
      </c>
      <c r="I225" s="169" t="s">
        <v>3440</v>
      </c>
      <c r="J225" s="169"/>
      <c r="K225" s="169"/>
      <c r="L225" s="154" t="s">
        <v>3395</v>
      </c>
      <c r="M225" s="157" t="s">
        <v>3396</v>
      </c>
      <c r="N225" s="177" t="s">
        <v>3572</v>
      </c>
      <c r="O225" s="177">
        <v>205.0</v>
      </c>
      <c r="P225" s="188" t="s">
        <v>4095</v>
      </c>
      <c r="Q225" s="169"/>
      <c r="R225" s="178" t="s">
        <v>4096</v>
      </c>
      <c r="S225" s="189" t="s">
        <v>174</v>
      </c>
      <c r="T225" s="178" t="s">
        <v>4097</v>
      </c>
      <c r="U225" s="189" t="s">
        <v>174</v>
      </c>
      <c r="V225" s="155" t="s">
        <v>3929</v>
      </c>
      <c r="W225" s="202"/>
      <c r="X225" s="202"/>
      <c r="Y225" s="202"/>
      <c r="Z225" s="202">
        <v>29.0</v>
      </c>
      <c r="AA225" s="202">
        <v>43.0</v>
      </c>
      <c r="AB225" s="202">
        <f t="shared" si="197"/>
        <v>14</v>
      </c>
      <c r="AC225" s="202"/>
      <c r="AD225" s="202"/>
      <c r="AE225" s="202"/>
      <c r="AF225" s="202">
        <v>35.0</v>
      </c>
      <c r="AG225" s="202">
        <v>50.0</v>
      </c>
      <c r="AH225" s="202">
        <f t="shared" si="198"/>
        <v>15</v>
      </c>
      <c r="AI225" s="202"/>
      <c r="AJ225" s="202"/>
      <c r="AK225" s="202"/>
      <c r="AL225" s="202">
        <v>61.0</v>
      </c>
      <c r="AM225" s="202">
        <v>80.0</v>
      </c>
      <c r="AN225" s="202">
        <f t="shared" si="199"/>
        <v>19</v>
      </c>
      <c r="AO225" s="202"/>
      <c r="AP225" s="202"/>
      <c r="AQ225" s="202"/>
      <c r="AR225" s="202"/>
      <c r="AS225" s="202"/>
      <c r="AT225" s="202"/>
      <c r="AU225" s="202"/>
      <c r="AV225" s="202"/>
      <c r="AW225" s="202"/>
      <c r="AX225" s="202">
        <v>97.0</v>
      </c>
      <c r="AY225" s="202">
        <v>98.0</v>
      </c>
      <c r="AZ225" s="202">
        <f t="shared" si="200"/>
        <v>1</v>
      </c>
      <c r="BA225" s="202"/>
      <c r="BB225" s="202"/>
      <c r="BC225" s="202"/>
      <c r="BD225" s="202"/>
      <c r="BE225" s="202"/>
      <c r="BF225" s="202"/>
      <c r="BG225" s="202"/>
      <c r="BH225" s="202"/>
      <c r="BI225" s="202">
        <v>93.0</v>
      </c>
      <c r="BJ225" s="202">
        <v>95.0</v>
      </c>
      <c r="BK225" s="202">
        <f t="shared" si="201"/>
        <v>2</v>
      </c>
      <c r="BL225" s="202"/>
      <c r="BM225" s="202"/>
      <c r="BN225" s="202"/>
      <c r="BO225" s="202">
        <v>77.0</v>
      </c>
      <c r="BP225" s="202">
        <v>91.0</v>
      </c>
      <c r="BQ225" s="202">
        <f t="shared" si="202"/>
        <v>14</v>
      </c>
      <c r="BR225" s="203">
        <v>0.96</v>
      </c>
      <c r="BS225" s="204">
        <v>4.26</v>
      </c>
      <c r="BT225" s="204">
        <v>0.47</v>
      </c>
      <c r="BU225" s="204" t="s">
        <v>3528</v>
      </c>
      <c r="BV225" s="204" t="s">
        <v>3528</v>
      </c>
      <c r="BW225" s="208">
        <v>123.0</v>
      </c>
      <c r="BX225" s="209">
        <v>0.541</v>
      </c>
      <c r="BY225" s="209">
        <v>0.6</v>
      </c>
      <c r="BZ225" s="210">
        <v>0.11</v>
      </c>
      <c r="CA225" s="209">
        <v>13.63</v>
      </c>
      <c r="CB225" s="209">
        <v>9.05</v>
      </c>
      <c r="CC225" s="153"/>
      <c r="CD225" s="153"/>
      <c r="CE225" s="153"/>
      <c r="CF225" s="153"/>
    </row>
    <row r="226" ht="12.75" customHeight="1">
      <c r="A226" s="156">
        <v>2023.0</v>
      </c>
      <c r="B226" s="155" t="s">
        <v>3442</v>
      </c>
      <c r="C226" s="155" t="s">
        <v>4098</v>
      </c>
      <c r="D226" s="155"/>
      <c r="E226" s="155" t="s">
        <v>3894</v>
      </c>
      <c r="F226" s="155" t="s">
        <v>3895</v>
      </c>
      <c r="G226" s="155" t="s">
        <v>4099</v>
      </c>
      <c r="H226" s="169" t="s">
        <v>4100</v>
      </c>
      <c r="I226" s="169" t="s">
        <v>3402</v>
      </c>
      <c r="J226" s="169"/>
      <c r="K226" s="169"/>
      <c r="L226" s="154" t="s">
        <v>3395</v>
      </c>
      <c r="M226" s="157" t="s">
        <v>3396</v>
      </c>
      <c r="N226" s="157" t="s">
        <v>3920</v>
      </c>
      <c r="O226" s="177">
        <v>48.0</v>
      </c>
      <c r="P226" s="188" t="s">
        <v>4101</v>
      </c>
      <c r="Q226" s="169"/>
      <c r="R226" s="178" t="s">
        <v>4102</v>
      </c>
      <c r="S226" s="216" t="s">
        <v>174</v>
      </c>
      <c r="T226" s="212" t="s">
        <v>4103</v>
      </c>
      <c r="U226" s="217" t="s">
        <v>174</v>
      </c>
      <c r="V226" s="155" t="s">
        <v>3664</v>
      </c>
      <c r="W226" s="202"/>
      <c r="X226" s="202"/>
      <c r="Y226" s="202"/>
      <c r="Z226" s="202">
        <v>73.0</v>
      </c>
      <c r="AA226" s="202">
        <v>83.0</v>
      </c>
      <c r="AB226" s="202">
        <f t="shared" si="197"/>
        <v>10</v>
      </c>
      <c r="AC226" s="202"/>
      <c r="AD226" s="202"/>
      <c r="AE226" s="202"/>
      <c r="AF226" s="202">
        <v>80.0</v>
      </c>
      <c r="AG226" s="202">
        <v>90.0</v>
      </c>
      <c r="AH226" s="202">
        <f t="shared" si="198"/>
        <v>10</v>
      </c>
      <c r="AI226" s="202"/>
      <c r="AJ226" s="202"/>
      <c r="AK226" s="202"/>
      <c r="AL226" s="202">
        <v>92.0</v>
      </c>
      <c r="AM226" s="202">
        <v>94.0</v>
      </c>
      <c r="AN226" s="202">
        <f t="shared" si="199"/>
        <v>2</v>
      </c>
      <c r="AO226" s="202"/>
      <c r="AP226" s="202"/>
      <c r="AQ226" s="202"/>
      <c r="AR226" s="202">
        <v>70.0</v>
      </c>
      <c r="AS226" s="202">
        <v>91.0</v>
      </c>
      <c r="AT226" s="202">
        <f>AS226-AR226</f>
        <v>21</v>
      </c>
      <c r="AU226" s="202"/>
      <c r="AV226" s="202"/>
      <c r="AW226" s="202"/>
      <c r="AX226" s="202">
        <v>84.0</v>
      </c>
      <c r="AY226" s="202">
        <v>90.0</v>
      </c>
      <c r="AZ226" s="202">
        <f t="shared" si="200"/>
        <v>6</v>
      </c>
      <c r="BA226" s="202"/>
      <c r="BB226" s="202"/>
      <c r="BC226" s="202"/>
      <c r="BD226" s="202"/>
      <c r="BE226" s="202"/>
      <c r="BF226" s="202"/>
      <c r="BG226" s="202"/>
      <c r="BH226" s="202"/>
      <c r="BI226" s="202">
        <v>82.0</v>
      </c>
      <c r="BJ226" s="202">
        <v>83.0</v>
      </c>
      <c r="BK226" s="202">
        <f t="shared" si="201"/>
        <v>1</v>
      </c>
      <c r="BL226" s="202"/>
      <c r="BM226" s="202"/>
      <c r="BN226" s="202"/>
      <c r="BO226" s="202">
        <v>95.0</v>
      </c>
      <c r="BP226" s="202">
        <v>100.0</v>
      </c>
      <c r="BQ226" s="202">
        <f t="shared" si="202"/>
        <v>5</v>
      </c>
      <c r="BR226" s="203">
        <v>0.97</v>
      </c>
      <c r="BS226" s="204">
        <v>4.54</v>
      </c>
      <c r="BT226" s="204">
        <v>0.47</v>
      </c>
      <c r="BU226" s="204" t="s">
        <v>3528</v>
      </c>
      <c r="BV226" s="204" t="s">
        <v>3528</v>
      </c>
      <c r="BW226" s="208">
        <v>236.0</v>
      </c>
      <c r="BX226" s="209">
        <v>3.35</v>
      </c>
      <c r="BY226" s="209">
        <v>3.57</v>
      </c>
      <c r="BZ226" s="210">
        <v>0.07</v>
      </c>
      <c r="CA226" s="209">
        <v>41.52</v>
      </c>
      <c r="CB226" s="209">
        <v>5.69</v>
      </c>
      <c r="CC226" s="153"/>
      <c r="CD226" s="153"/>
      <c r="CE226" s="153"/>
      <c r="CF226" s="153"/>
    </row>
    <row r="227" ht="12.75" customHeight="1">
      <c r="A227" s="156">
        <v>2023.0</v>
      </c>
      <c r="B227" s="166" t="s">
        <v>3442</v>
      </c>
      <c r="C227" s="166" t="s">
        <v>4098</v>
      </c>
      <c r="D227" s="166"/>
      <c r="E227" s="166" t="s">
        <v>3894</v>
      </c>
      <c r="F227" s="166" t="s">
        <v>3895</v>
      </c>
      <c r="G227" s="166" t="s">
        <v>4099</v>
      </c>
      <c r="H227" s="169" t="s">
        <v>4100</v>
      </c>
      <c r="I227" s="169" t="s">
        <v>3464</v>
      </c>
      <c r="J227" s="169"/>
      <c r="K227" s="169"/>
      <c r="L227" s="169" t="s">
        <v>3597</v>
      </c>
      <c r="M227" s="169" t="s">
        <v>3597</v>
      </c>
      <c r="N227" s="157" t="s">
        <v>3920</v>
      </c>
      <c r="O227" s="177">
        <v>58.0</v>
      </c>
      <c r="P227" s="188" t="s">
        <v>4030</v>
      </c>
      <c r="Q227" s="169"/>
      <c r="R227" s="169" t="s">
        <v>3528</v>
      </c>
      <c r="S227" s="214"/>
      <c r="T227" s="212" t="s">
        <v>4103</v>
      </c>
      <c r="U227" s="215" t="s">
        <v>174</v>
      </c>
      <c r="V227" s="155" t="s">
        <v>3664</v>
      </c>
      <c r="W227" s="202"/>
      <c r="X227" s="202"/>
      <c r="Y227" s="202"/>
      <c r="Z227" s="202"/>
      <c r="AA227" s="202"/>
      <c r="AB227" s="202"/>
      <c r="AC227" s="202"/>
      <c r="AD227" s="202"/>
      <c r="AE227" s="202"/>
      <c r="AF227" s="202"/>
      <c r="AG227" s="202"/>
      <c r="AH227" s="202"/>
      <c r="AI227" s="202"/>
      <c r="AJ227" s="202"/>
      <c r="AK227" s="202"/>
      <c r="AL227" s="202"/>
      <c r="AM227" s="202"/>
      <c r="AN227" s="202"/>
      <c r="AO227" s="202"/>
      <c r="AP227" s="202"/>
      <c r="AQ227" s="202"/>
      <c r="AR227" s="202"/>
      <c r="AS227" s="202"/>
      <c r="AT227" s="202"/>
      <c r="AU227" s="202"/>
      <c r="AV227" s="202"/>
      <c r="AW227" s="202"/>
      <c r="AX227" s="202"/>
      <c r="AY227" s="202"/>
      <c r="AZ227" s="202"/>
      <c r="BA227" s="202"/>
      <c r="BB227" s="202"/>
      <c r="BC227" s="202"/>
      <c r="BD227" s="202"/>
      <c r="BE227" s="202"/>
      <c r="BF227" s="202"/>
      <c r="BG227" s="202"/>
      <c r="BH227" s="202"/>
      <c r="BI227" s="202"/>
      <c r="BJ227" s="202"/>
      <c r="BK227" s="202"/>
      <c r="BL227" s="202"/>
      <c r="BM227" s="202"/>
      <c r="BN227" s="202"/>
      <c r="BO227" s="202"/>
      <c r="BP227" s="202"/>
      <c r="BQ227" s="202"/>
      <c r="BR227" s="203">
        <v>0.97</v>
      </c>
      <c r="BS227" s="204">
        <v>5.2</v>
      </c>
      <c r="BT227" s="204">
        <v>0.45</v>
      </c>
      <c r="BU227" s="204" t="s">
        <v>3528</v>
      </c>
      <c r="BV227" s="204" t="s">
        <v>3528</v>
      </c>
      <c r="BW227" s="208">
        <v>141.0</v>
      </c>
      <c r="BX227" s="209">
        <v>1.95</v>
      </c>
      <c r="BY227" s="209">
        <v>2.2</v>
      </c>
      <c r="BZ227" s="210">
        <v>0.13</v>
      </c>
      <c r="CA227" s="209">
        <v>25.2</v>
      </c>
      <c r="CB227" s="209">
        <v>5.59</v>
      </c>
      <c r="CC227" s="153"/>
      <c r="CD227" s="153"/>
      <c r="CE227" s="153"/>
      <c r="CF227" s="152" t="s">
        <v>1</v>
      </c>
    </row>
    <row r="228" ht="12.75" customHeight="1">
      <c r="A228" s="156">
        <v>2023.0</v>
      </c>
      <c r="B228" s="166" t="s">
        <v>3442</v>
      </c>
      <c r="C228" s="166" t="s">
        <v>4098</v>
      </c>
      <c r="D228" s="166"/>
      <c r="E228" s="166" t="s">
        <v>3894</v>
      </c>
      <c r="F228" s="166" t="s">
        <v>3895</v>
      </c>
      <c r="G228" s="166" t="s">
        <v>4099</v>
      </c>
      <c r="H228" s="169" t="s">
        <v>4100</v>
      </c>
      <c r="I228" s="169" t="s">
        <v>3394</v>
      </c>
      <c r="J228" s="169"/>
      <c r="K228" s="169"/>
      <c r="L228" s="169" t="s">
        <v>3597</v>
      </c>
      <c r="M228" s="169" t="s">
        <v>3597</v>
      </c>
      <c r="N228" s="157" t="s">
        <v>3920</v>
      </c>
      <c r="O228" s="177">
        <v>20.0</v>
      </c>
      <c r="P228" s="188" t="s">
        <v>3719</v>
      </c>
      <c r="Q228" s="169"/>
      <c r="R228" s="169" t="s">
        <v>3528</v>
      </c>
      <c r="S228" s="218"/>
      <c r="T228" s="212" t="s">
        <v>4103</v>
      </c>
      <c r="U228" s="194" t="s">
        <v>174</v>
      </c>
      <c r="V228" s="155" t="s">
        <v>3664</v>
      </c>
      <c r="W228" s="202"/>
      <c r="X228" s="202"/>
      <c r="Y228" s="202"/>
      <c r="Z228" s="202"/>
      <c r="AA228" s="202"/>
      <c r="AB228" s="202"/>
      <c r="AC228" s="202"/>
      <c r="AD228" s="202"/>
      <c r="AE228" s="202"/>
      <c r="AF228" s="202"/>
      <c r="AG228" s="202"/>
      <c r="AH228" s="202"/>
      <c r="AI228" s="202"/>
      <c r="AJ228" s="202"/>
      <c r="AK228" s="202"/>
      <c r="AL228" s="202"/>
      <c r="AM228" s="202"/>
      <c r="AN228" s="202"/>
      <c r="AO228" s="202"/>
      <c r="AP228" s="202"/>
      <c r="AQ228" s="202"/>
      <c r="AR228" s="202"/>
      <c r="AS228" s="202"/>
      <c r="AT228" s="202"/>
      <c r="AU228" s="202"/>
      <c r="AV228" s="202"/>
      <c r="AW228" s="202"/>
      <c r="AX228" s="202"/>
      <c r="AY228" s="202"/>
      <c r="AZ228" s="202"/>
      <c r="BA228" s="202"/>
      <c r="BB228" s="202"/>
      <c r="BC228" s="202"/>
      <c r="BD228" s="202"/>
      <c r="BE228" s="202"/>
      <c r="BF228" s="202"/>
      <c r="BG228" s="202"/>
      <c r="BH228" s="202"/>
      <c r="BI228" s="202"/>
      <c r="BJ228" s="202"/>
      <c r="BK228" s="202"/>
      <c r="BL228" s="202"/>
      <c r="BM228" s="202"/>
      <c r="BN228" s="202"/>
      <c r="BO228" s="202"/>
      <c r="BP228" s="202"/>
      <c r="BQ228" s="202"/>
      <c r="BR228" s="203">
        <v>0.97</v>
      </c>
      <c r="BS228" s="204">
        <v>4.61</v>
      </c>
      <c r="BT228" s="204">
        <v>0.5</v>
      </c>
      <c r="BU228" s="204" t="s">
        <v>3528</v>
      </c>
      <c r="BV228" s="204" t="s">
        <v>3528</v>
      </c>
      <c r="BW228" s="208">
        <v>155.0</v>
      </c>
      <c r="BX228" s="209">
        <v>3.0</v>
      </c>
      <c r="BY228" s="209">
        <v>3.22</v>
      </c>
      <c r="BZ228" s="210">
        <v>0.07</v>
      </c>
      <c r="CA228" s="209">
        <v>29.06</v>
      </c>
      <c r="CB228" s="209">
        <v>5.36</v>
      </c>
      <c r="CC228" s="153"/>
      <c r="CD228" s="153"/>
      <c r="CE228" s="153"/>
      <c r="CF228" s="152" t="s">
        <v>1</v>
      </c>
    </row>
    <row r="229" ht="12.75" customHeight="1">
      <c r="A229" s="156">
        <v>2023.0</v>
      </c>
      <c r="B229" s="155" t="s">
        <v>3475</v>
      </c>
      <c r="C229" s="155" t="s">
        <v>4104</v>
      </c>
      <c r="D229" s="155"/>
      <c r="E229" s="155" t="s">
        <v>4105</v>
      </c>
      <c r="F229" s="155" t="s">
        <v>4106</v>
      </c>
      <c r="G229" s="155" t="s">
        <v>4107</v>
      </c>
      <c r="H229" s="169" t="s">
        <v>4108</v>
      </c>
      <c r="I229" s="169" t="s">
        <v>3402</v>
      </c>
      <c r="J229" s="169"/>
      <c r="K229" s="169" t="s">
        <v>2432</v>
      </c>
      <c r="L229" s="154" t="s">
        <v>3395</v>
      </c>
      <c r="M229" s="157" t="s">
        <v>3396</v>
      </c>
      <c r="N229" s="154" t="s">
        <v>255</v>
      </c>
      <c r="O229" s="177">
        <v>74.0</v>
      </c>
      <c r="P229" s="188" t="s">
        <v>3747</v>
      </c>
      <c r="Q229" s="169"/>
      <c r="R229" s="178" t="s">
        <v>4109</v>
      </c>
      <c r="S229" s="189" t="s">
        <v>174</v>
      </c>
      <c r="T229" s="178" t="s">
        <v>4110</v>
      </c>
      <c r="U229" s="189" t="s">
        <v>174</v>
      </c>
      <c r="V229" s="155" t="s">
        <v>3664</v>
      </c>
      <c r="W229" s="202"/>
      <c r="X229" s="202"/>
      <c r="Y229" s="202"/>
      <c r="Z229" s="202">
        <v>43.0</v>
      </c>
      <c r="AA229" s="202">
        <v>66.0</v>
      </c>
      <c r="AB229" s="202">
        <f t="shared" ref="AB229:AB243" si="204">AA229-Z229</f>
        <v>23</v>
      </c>
      <c r="AC229" s="202"/>
      <c r="AD229" s="202"/>
      <c r="AE229" s="202"/>
      <c r="AF229" s="202">
        <v>51.0</v>
      </c>
      <c r="AG229" s="202">
        <v>78.0</v>
      </c>
      <c r="AH229" s="202">
        <f t="shared" ref="AH229:AH243" si="205">AG229-AF229</f>
        <v>27</v>
      </c>
      <c r="AI229" s="202"/>
      <c r="AJ229" s="202"/>
      <c r="AK229" s="202"/>
      <c r="AL229" s="202">
        <v>66.0</v>
      </c>
      <c r="AM229" s="202">
        <v>86.0</v>
      </c>
      <c r="AN229" s="202">
        <f t="shared" ref="AN229:AN243" si="206">AM229-AL229</f>
        <v>20</v>
      </c>
      <c r="AO229" s="202"/>
      <c r="AP229" s="202"/>
      <c r="AQ229" s="202"/>
      <c r="AR229" s="202">
        <v>58.0</v>
      </c>
      <c r="AS229" s="202">
        <v>76.0</v>
      </c>
      <c r="AT229" s="202">
        <f t="shared" ref="AT229:AT230" si="207">AS229-AR229</f>
        <v>18</v>
      </c>
      <c r="AU229" s="202"/>
      <c r="AV229" s="202"/>
      <c r="AW229" s="202"/>
      <c r="AX229" s="202">
        <v>61.0</v>
      </c>
      <c r="AY229" s="202">
        <v>61.0</v>
      </c>
      <c r="AZ229" s="202">
        <f t="shared" ref="AZ229:AZ243" si="208">AY229-AX229</f>
        <v>0</v>
      </c>
      <c r="BA229" s="202"/>
      <c r="BB229" s="202"/>
      <c r="BC229" s="202"/>
      <c r="BD229" s="202"/>
      <c r="BE229" s="202"/>
      <c r="BF229" s="202"/>
      <c r="BG229" s="202"/>
      <c r="BH229" s="202"/>
      <c r="BI229" s="202">
        <v>71.0</v>
      </c>
      <c r="BJ229" s="202">
        <v>81.0</v>
      </c>
      <c r="BK229" s="202">
        <f t="shared" ref="BK229:BK243" si="209">BJ229-BI229</f>
        <v>10</v>
      </c>
      <c r="BL229" s="202"/>
      <c r="BM229" s="202"/>
      <c r="BN229" s="202"/>
      <c r="BO229" s="202">
        <v>83.0</v>
      </c>
      <c r="BP229" s="202">
        <v>92.0</v>
      </c>
      <c r="BQ229" s="202">
        <f t="shared" ref="BQ229:BQ243" si="210">BP229-BO229</f>
        <v>9</v>
      </c>
      <c r="BR229" s="203">
        <v>0.97</v>
      </c>
      <c r="BS229" s="204">
        <v>4.81</v>
      </c>
      <c r="BT229" s="204">
        <v>0.45</v>
      </c>
      <c r="BU229" s="204" t="s">
        <v>3528</v>
      </c>
      <c r="BV229" s="204" t="s">
        <v>3528</v>
      </c>
      <c r="BW229" s="208">
        <v>254.0</v>
      </c>
      <c r="BX229" s="209">
        <v>2.8</v>
      </c>
      <c r="BY229" s="209">
        <v>3.43</v>
      </c>
      <c r="BZ229" s="210">
        <v>0.23</v>
      </c>
      <c r="CA229" s="209">
        <v>34.41</v>
      </c>
      <c r="CB229" s="209">
        <v>7.38</v>
      </c>
      <c r="CC229" s="153"/>
      <c r="CD229" s="153"/>
      <c r="CE229" s="153"/>
      <c r="CF229" s="153"/>
    </row>
    <row r="230" ht="12.75" customHeight="1">
      <c r="A230" s="156">
        <v>2023.0</v>
      </c>
      <c r="B230" s="155" t="s">
        <v>3475</v>
      </c>
      <c r="C230" s="155" t="s">
        <v>4104</v>
      </c>
      <c r="D230" s="155"/>
      <c r="E230" s="155" t="s">
        <v>4105</v>
      </c>
      <c r="F230" s="155" t="s">
        <v>4106</v>
      </c>
      <c r="G230" s="155" t="s">
        <v>4107</v>
      </c>
      <c r="H230" s="169" t="s">
        <v>4108</v>
      </c>
      <c r="I230" s="169" t="s">
        <v>3480</v>
      </c>
      <c r="J230" s="169"/>
      <c r="K230" s="169" t="s">
        <v>2432</v>
      </c>
      <c r="L230" s="154" t="s">
        <v>3395</v>
      </c>
      <c r="M230" s="157" t="s">
        <v>3396</v>
      </c>
      <c r="N230" s="154" t="s">
        <v>255</v>
      </c>
      <c r="O230" s="177">
        <v>74.0</v>
      </c>
      <c r="P230" s="188" t="s">
        <v>3737</v>
      </c>
      <c r="Q230" s="169"/>
      <c r="R230" s="178" t="s">
        <v>4111</v>
      </c>
      <c r="S230" s="189" t="s">
        <v>174</v>
      </c>
      <c r="T230" s="178" t="s">
        <v>4112</v>
      </c>
      <c r="U230" s="189" t="s">
        <v>174</v>
      </c>
      <c r="V230" s="155" t="s">
        <v>3664</v>
      </c>
      <c r="W230" s="202"/>
      <c r="X230" s="202"/>
      <c r="Y230" s="202"/>
      <c r="Z230" s="202">
        <v>48.0</v>
      </c>
      <c r="AA230" s="202">
        <v>55.0</v>
      </c>
      <c r="AB230" s="202">
        <f t="shared" si="204"/>
        <v>7</v>
      </c>
      <c r="AC230" s="202"/>
      <c r="AD230" s="202"/>
      <c r="AE230" s="202"/>
      <c r="AF230" s="202">
        <v>62.0</v>
      </c>
      <c r="AG230" s="202">
        <v>79.0</v>
      </c>
      <c r="AH230" s="202">
        <f t="shared" si="205"/>
        <v>17</v>
      </c>
      <c r="AI230" s="202"/>
      <c r="AJ230" s="202"/>
      <c r="AK230" s="202"/>
      <c r="AL230" s="202">
        <v>80.0</v>
      </c>
      <c r="AM230" s="202">
        <v>81.0</v>
      </c>
      <c r="AN230" s="202">
        <f t="shared" si="206"/>
        <v>1</v>
      </c>
      <c r="AO230" s="202"/>
      <c r="AP230" s="202"/>
      <c r="AQ230" s="202"/>
      <c r="AR230" s="202">
        <v>61.0</v>
      </c>
      <c r="AS230" s="202">
        <v>74.0</v>
      </c>
      <c r="AT230" s="202">
        <f t="shared" si="207"/>
        <v>13</v>
      </c>
      <c r="AU230" s="202"/>
      <c r="AV230" s="202"/>
      <c r="AW230" s="202"/>
      <c r="AX230" s="202">
        <v>63.0</v>
      </c>
      <c r="AY230" s="202">
        <v>62.0</v>
      </c>
      <c r="AZ230" s="202">
        <f t="shared" si="208"/>
        <v>-1</v>
      </c>
      <c r="BA230" s="202"/>
      <c r="BB230" s="202"/>
      <c r="BC230" s="202"/>
      <c r="BD230" s="202"/>
      <c r="BE230" s="202"/>
      <c r="BF230" s="202"/>
      <c r="BG230" s="202"/>
      <c r="BH230" s="202"/>
      <c r="BI230" s="202">
        <v>80.0</v>
      </c>
      <c r="BJ230" s="202">
        <v>81.0</v>
      </c>
      <c r="BK230" s="202">
        <f t="shared" si="209"/>
        <v>1</v>
      </c>
      <c r="BL230" s="202"/>
      <c r="BM230" s="202"/>
      <c r="BN230" s="202"/>
      <c r="BO230" s="202">
        <v>91.0</v>
      </c>
      <c r="BP230" s="202">
        <v>95.0</v>
      </c>
      <c r="BQ230" s="202">
        <f t="shared" si="210"/>
        <v>4</v>
      </c>
      <c r="BR230" s="203">
        <v>0.97</v>
      </c>
      <c r="BS230" s="204">
        <v>4.68</v>
      </c>
      <c r="BT230" s="204">
        <v>0.46</v>
      </c>
      <c r="BU230" s="204" t="s">
        <v>3528</v>
      </c>
      <c r="BV230" s="204" t="s">
        <v>3528</v>
      </c>
      <c r="BW230" s="208">
        <v>302.0</v>
      </c>
      <c r="BX230" s="209">
        <v>2.44</v>
      </c>
      <c r="BY230" s="209">
        <v>4.07</v>
      </c>
      <c r="BZ230" s="210">
        <v>0.67</v>
      </c>
      <c r="CA230" s="209">
        <v>31.66</v>
      </c>
      <c r="CB230" s="209">
        <v>9.53</v>
      </c>
      <c r="CC230" s="153"/>
      <c r="CD230" s="153"/>
      <c r="CE230" s="153"/>
      <c r="CF230" s="153"/>
    </row>
    <row r="231" ht="12.75" customHeight="1">
      <c r="A231" s="156">
        <v>2023.0</v>
      </c>
      <c r="B231" s="155" t="s">
        <v>3494</v>
      </c>
      <c r="C231" s="155" t="s">
        <v>3495</v>
      </c>
      <c r="D231" s="155"/>
      <c r="E231" s="155" t="s">
        <v>3985</v>
      </c>
      <c r="F231" s="155" t="s">
        <v>3985</v>
      </c>
      <c r="G231" s="155" t="s">
        <v>3986</v>
      </c>
      <c r="H231" s="169" t="s">
        <v>3884</v>
      </c>
      <c r="I231" s="169" t="s">
        <v>3440</v>
      </c>
      <c r="J231" s="169"/>
      <c r="K231" s="169"/>
      <c r="L231" s="154" t="s">
        <v>3395</v>
      </c>
      <c r="M231" s="157" t="s">
        <v>3396</v>
      </c>
      <c r="N231" s="189" t="s">
        <v>255</v>
      </c>
      <c r="O231" s="177">
        <v>148.0</v>
      </c>
      <c r="P231" s="188" t="s">
        <v>3722</v>
      </c>
      <c r="Q231" s="169"/>
      <c r="R231" s="178" t="s">
        <v>4113</v>
      </c>
      <c r="S231" s="189" t="s">
        <v>174</v>
      </c>
      <c r="T231" s="178" t="s">
        <v>4114</v>
      </c>
      <c r="U231" s="189" t="s">
        <v>174</v>
      </c>
      <c r="V231" s="155" t="s">
        <v>3566</v>
      </c>
      <c r="W231" s="202"/>
      <c r="X231" s="202"/>
      <c r="Y231" s="202"/>
      <c r="Z231" s="202">
        <v>38.0</v>
      </c>
      <c r="AA231" s="202">
        <v>75.0</v>
      </c>
      <c r="AB231" s="202">
        <f t="shared" si="204"/>
        <v>37</v>
      </c>
      <c r="AC231" s="202"/>
      <c r="AD231" s="202"/>
      <c r="AE231" s="202"/>
      <c r="AF231" s="202">
        <v>47.0</v>
      </c>
      <c r="AG231" s="202">
        <v>79.0</v>
      </c>
      <c r="AH231" s="202">
        <f t="shared" si="205"/>
        <v>32</v>
      </c>
      <c r="AI231" s="202"/>
      <c r="AJ231" s="202"/>
      <c r="AK231" s="202"/>
      <c r="AL231" s="202">
        <v>91.0</v>
      </c>
      <c r="AM231" s="202">
        <v>95.0</v>
      </c>
      <c r="AN231" s="202">
        <f t="shared" si="206"/>
        <v>4</v>
      </c>
      <c r="AO231" s="202"/>
      <c r="AP231" s="202"/>
      <c r="AQ231" s="202"/>
      <c r="AR231" s="202"/>
      <c r="AS231" s="202"/>
      <c r="AT231" s="202"/>
      <c r="AU231" s="202"/>
      <c r="AV231" s="202"/>
      <c r="AW231" s="202"/>
      <c r="AX231" s="202">
        <v>70.0</v>
      </c>
      <c r="AY231" s="202">
        <v>87.0</v>
      </c>
      <c r="AZ231" s="202">
        <f t="shared" si="208"/>
        <v>17</v>
      </c>
      <c r="BA231" s="202"/>
      <c r="BB231" s="202"/>
      <c r="BC231" s="202"/>
      <c r="BD231" s="202"/>
      <c r="BE231" s="202"/>
      <c r="BF231" s="202"/>
      <c r="BG231" s="202"/>
      <c r="BH231" s="202"/>
      <c r="BI231" s="202">
        <v>67.0</v>
      </c>
      <c r="BJ231" s="202">
        <v>88.0</v>
      </c>
      <c r="BK231" s="202">
        <f t="shared" si="209"/>
        <v>21</v>
      </c>
      <c r="BL231" s="202"/>
      <c r="BM231" s="202"/>
      <c r="BN231" s="202"/>
      <c r="BO231" s="202">
        <v>76.0</v>
      </c>
      <c r="BP231" s="202">
        <v>93.0</v>
      </c>
      <c r="BQ231" s="202">
        <f t="shared" si="210"/>
        <v>17</v>
      </c>
      <c r="BR231" s="203">
        <v>0.97</v>
      </c>
      <c r="BS231" s="204">
        <v>3.48</v>
      </c>
      <c r="BT231" s="204">
        <v>0.47</v>
      </c>
      <c r="BU231" s="204" t="s">
        <v>3528</v>
      </c>
      <c r="BV231" s="204" t="s">
        <v>3528</v>
      </c>
      <c r="BW231" s="208">
        <v>72.0</v>
      </c>
      <c r="BX231" s="209">
        <v>0.89</v>
      </c>
      <c r="BY231" s="209">
        <v>0.921</v>
      </c>
      <c r="BZ231" s="210">
        <v>0.03</v>
      </c>
      <c r="CA231" s="209">
        <v>12.13</v>
      </c>
      <c r="CB231" s="209">
        <v>5.93</v>
      </c>
      <c r="CC231" s="153"/>
      <c r="CD231" s="153"/>
      <c r="CE231" s="153"/>
      <c r="CF231" s="153"/>
    </row>
    <row r="232" ht="12.75" customHeight="1">
      <c r="A232" s="156">
        <v>2023.0</v>
      </c>
      <c r="B232" s="155" t="s">
        <v>3389</v>
      </c>
      <c r="C232" s="155" t="s">
        <v>3526</v>
      </c>
      <c r="D232" s="155"/>
      <c r="E232" s="155" t="s">
        <v>4092</v>
      </c>
      <c r="F232" s="155" t="s">
        <v>4093</v>
      </c>
      <c r="G232" s="155" t="s">
        <v>4115</v>
      </c>
      <c r="H232" s="169" t="s">
        <v>4116</v>
      </c>
      <c r="I232" s="169" t="s">
        <v>3440</v>
      </c>
      <c r="J232" s="169"/>
      <c r="K232" s="169"/>
      <c r="L232" s="154" t="s">
        <v>3395</v>
      </c>
      <c r="M232" s="157" t="s">
        <v>3396</v>
      </c>
      <c r="N232" s="177" t="s">
        <v>3572</v>
      </c>
      <c r="O232" s="177">
        <v>342.0</v>
      </c>
      <c r="P232" s="188" t="s">
        <v>4095</v>
      </c>
      <c r="Q232" s="169"/>
      <c r="R232" s="178" t="s">
        <v>4117</v>
      </c>
      <c r="S232" s="189" t="s">
        <v>177</v>
      </c>
      <c r="T232" s="178" t="s">
        <v>4118</v>
      </c>
      <c r="U232" s="189" t="s">
        <v>174</v>
      </c>
      <c r="V232" s="155" t="s">
        <v>4034</v>
      </c>
      <c r="W232" s="202"/>
      <c r="X232" s="202"/>
      <c r="Y232" s="202"/>
      <c r="Z232" s="202">
        <v>24.0</v>
      </c>
      <c r="AA232" s="202">
        <v>59.0</v>
      </c>
      <c r="AB232" s="202">
        <f t="shared" si="204"/>
        <v>35</v>
      </c>
      <c r="AC232" s="202"/>
      <c r="AD232" s="202"/>
      <c r="AE232" s="202"/>
      <c r="AF232" s="202">
        <v>34.0</v>
      </c>
      <c r="AG232" s="202">
        <v>65.0</v>
      </c>
      <c r="AH232" s="202">
        <f t="shared" si="205"/>
        <v>31</v>
      </c>
      <c r="AI232" s="202"/>
      <c r="AJ232" s="202"/>
      <c r="AK232" s="202"/>
      <c r="AL232" s="202">
        <v>79.0</v>
      </c>
      <c r="AM232" s="202">
        <v>84.0</v>
      </c>
      <c r="AN232" s="202">
        <f t="shared" si="206"/>
        <v>5</v>
      </c>
      <c r="AO232" s="202"/>
      <c r="AP232" s="202"/>
      <c r="AQ232" s="202"/>
      <c r="AR232" s="202">
        <v>84.0</v>
      </c>
      <c r="AS232" s="202">
        <v>90.0</v>
      </c>
      <c r="AT232" s="202">
        <f t="shared" ref="AT232:AT243" si="211">AS232-AR232</f>
        <v>6</v>
      </c>
      <c r="AU232" s="202"/>
      <c r="AV232" s="202"/>
      <c r="AW232" s="202"/>
      <c r="AX232" s="202">
        <v>89.0</v>
      </c>
      <c r="AY232" s="202">
        <v>90.0</v>
      </c>
      <c r="AZ232" s="202">
        <f t="shared" si="208"/>
        <v>1</v>
      </c>
      <c r="BA232" s="202"/>
      <c r="BB232" s="202"/>
      <c r="BC232" s="202"/>
      <c r="BD232" s="202"/>
      <c r="BE232" s="202"/>
      <c r="BF232" s="202"/>
      <c r="BG232" s="202"/>
      <c r="BH232" s="202"/>
      <c r="BI232" s="202">
        <v>88.0</v>
      </c>
      <c r="BJ232" s="202">
        <v>93.0</v>
      </c>
      <c r="BK232" s="202">
        <f t="shared" si="209"/>
        <v>5</v>
      </c>
      <c r="BL232" s="202"/>
      <c r="BM232" s="202"/>
      <c r="BN232" s="202"/>
      <c r="BO232" s="202">
        <v>91.0</v>
      </c>
      <c r="BP232" s="202">
        <v>97.0</v>
      </c>
      <c r="BQ232" s="202">
        <f t="shared" si="210"/>
        <v>6</v>
      </c>
      <c r="BR232" s="203">
        <v>0.97</v>
      </c>
      <c r="BS232" s="204">
        <v>3.98</v>
      </c>
      <c r="BT232" s="204">
        <v>0.47</v>
      </c>
      <c r="BU232" s="204" t="s">
        <v>3528</v>
      </c>
      <c r="BV232" s="204" t="s">
        <v>3528</v>
      </c>
      <c r="BW232" s="208">
        <v>86.0</v>
      </c>
      <c r="BX232" s="209">
        <v>0.41</v>
      </c>
      <c r="BY232" s="209">
        <v>0.51</v>
      </c>
      <c r="BZ232" s="210">
        <v>0.24</v>
      </c>
      <c r="CA232" s="209">
        <v>12.02</v>
      </c>
      <c r="CB232" s="209">
        <v>7.15</v>
      </c>
      <c r="CC232" s="153"/>
      <c r="CD232" s="153"/>
      <c r="CE232" s="153"/>
      <c r="CF232" s="153"/>
    </row>
    <row r="233" ht="12.75" customHeight="1">
      <c r="A233" s="156">
        <v>2023.0</v>
      </c>
      <c r="B233" s="155" t="s">
        <v>3389</v>
      </c>
      <c r="C233" s="155" t="s">
        <v>3398</v>
      </c>
      <c r="D233" s="155"/>
      <c r="E233" s="155" t="s">
        <v>4119</v>
      </c>
      <c r="F233" s="155" t="s">
        <v>3635</v>
      </c>
      <c r="G233" s="155" t="s">
        <v>4120</v>
      </c>
      <c r="H233" s="169" t="s">
        <v>3575</v>
      </c>
      <c r="I233" s="169" t="s">
        <v>3584</v>
      </c>
      <c r="J233" s="169"/>
      <c r="K233" s="169"/>
      <c r="L233" s="154" t="s">
        <v>3395</v>
      </c>
      <c r="M233" s="157" t="s">
        <v>3396</v>
      </c>
      <c r="N233" s="157" t="s">
        <v>255</v>
      </c>
      <c r="O233" s="177"/>
      <c r="P233" s="188"/>
      <c r="Q233" s="169"/>
      <c r="R233" s="178" t="s">
        <v>4121</v>
      </c>
      <c r="S233" s="189" t="s">
        <v>174</v>
      </c>
      <c r="T233" s="178" t="s">
        <v>4122</v>
      </c>
      <c r="U233" s="189" t="s">
        <v>174</v>
      </c>
      <c r="V233" s="155" t="s">
        <v>3664</v>
      </c>
      <c r="W233" s="202"/>
      <c r="X233" s="202"/>
      <c r="Y233" s="202"/>
      <c r="Z233" s="202">
        <v>88.0</v>
      </c>
      <c r="AA233" s="202">
        <v>95.0</v>
      </c>
      <c r="AB233" s="202">
        <f t="shared" si="204"/>
        <v>7</v>
      </c>
      <c r="AC233" s="202"/>
      <c r="AD233" s="202"/>
      <c r="AE233" s="202"/>
      <c r="AF233" s="202">
        <v>97.0</v>
      </c>
      <c r="AG233" s="202">
        <v>100.0</v>
      </c>
      <c r="AH233" s="202">
        <f t="shared" si="205"/>
        <v>3</v>
      </c>
      <c r="AI233" s="202"/>
      <c r="AJ233" s="202"/>
      <c r="AK233" s="202"/>
      <c r="AL233" s="202">
        <v>84.0</v>
      </c>
      <c r="AM233" s="202">
        <v>93.0</v>
      </c>
      <c r="AN233" s="202">
        <f t="shared" si="206"/>
        <v>9</v>
      </c>
      <c r="AO233" s="202"/>
      <c r="AP233" s="202"/>
      <c r="AQ233" s="202"/>
      <c r="AR233" s="202">
        <v>75.0</v>
      </c>
      <c r="AS233" s="202">
        <v>77.0</v>
      </c>
      <c r="AT233" s="202">
        <f t="shared" si="211"/>
        <v>2</v>
      </c>
      <c r="AU233" s="202"/>
      <c r="AV233" s="202"/>
      <c r="AW233" s="202"/>
      <c r="AX233" s="202">
        <v>91.0</v>
      </c>
      <c r="AY233" s="202">
        <v>93.0</v>
      </c>
      <c r="AZ233" s="202">
        <f t="shared" si="208"/>
        <v>2</v>
      </c>
      <c r="BA233" s="202"/>
      <c r="BB233" s="202"/>
      <c r="BC233" s="202"/>
      <c r="BD233" s="202"/>
      <c r="BE233" s="202"/>
      <c r="BF233" s="202"/>
      <c r="BG233" s="202"/>
      <c r="BH233" s="202"/>
      <c r="BI233" s="202">
        <v>89.0</v>
      </c>
      <c r="BJ233" s="202">
        <v>93.0</v>
      </c>
      <c r="BK233" s="202">
        <f t="shared" si="209"/>
        <v>4</v>
      </c>
      <c r="BL233" s="202"/>
      <c r="BM233" s="202"/>
      <c r="BN233" s="202"/>
      <c r="BO233" s="202">
        <v>98.0</v>
      </c>
      <c r="BP233" s="202">
        <v>100.0</v>
      </c>
      <c r="BQ233" s="202">
        <f t="shared" si="210"/>
        <v>2</v>
      </c>
      <c r="BR233" s="203">
        <v>0.97</v>
      </c>
      <c r="BS233" s="204">
        <v>4.67</v>
      </c>
      <c r="BT233" s="204">
        <v>0.44</v>
      </c>
      <c r="BU233" s="204" t="s">
        <v>3528</v>
      </c>
      <c r="BV233" s="204" t="s">
        <v>3528</v>
      </c>
      <c r="BW233" s="208" t="s">
        <v>3716</v>
      </c>
      <c r="BX233" s="209"/>
      <c r="BY233" s="209"/>
      <c r="BZ233" s="209"/>
      <c r="CA233" s="209"/>
      <c r="CB233" s="209"/>
      <c r="CC233" s="153"/>
      <c r="CD233" s="153"/>
      <c r="CE233" s="153"/>
      <c r="CF233" s="153"/>
    </row>
    <row r="234" ht="12.75" customHeight="1">
      <c r="A234" s="156">
        <v>2023.0</v>
      </c>
      <c r="B234" s="155" t="s">
        <v>3430</v>
      </c>
      <c r="C234" s="155" t="s">
        <v>3431</v>
      </c>
      <c r="D234" s="155"/>
      <c r="E234" s="155" t="s">
        <v>4049</v>
      </c>
      <c r="F234" s="155" t="s">
        <v>4049</v>
      </c>
      <c r="G234" s="155" t="s">
        <v>4050</v>
      </c>
      <c r="H234" s="169" t="s">
        <v>3853</v>
      </c>
      <c r="I234" s="169" t="s">
        <v>3454</v>
      </c>
      <c r="J234" s="169"/>
      <c r="K234" s="169"/>
      <c r="L234" s="154" t="s">
        <v>3395</v>
      </c>
      <c r="M234" s="157" t="s">
        <v>3396</v>
      </c>
      <c r="N234" s="157" t="s">
        <v>255</v>
      </c>
      <c r="O234" s="177">
        <v>32.0</v>
      </c>
      <c r="P234" s="188" t="s">
        <v>4086</v>
      </c>
      <c r="Q234" s="169"/>
      <c r="R234" s="178" t="s">
        <v>4123</v>
      </c>
      <c r="S234" s="189" t="s">
        <v>174</v>
      </c>
      <c r="T234" s="178" t="s">
        <v>4124</v>
      </c>
      <c r="U234" s="189" t="s">
        <v>174</v>
      </c>
      <c r="V234" s="155" t="s">
        <v>3664</v>
      </c>
      <c r="W234" s="202"/>
      <c r="X234" s="202"/>
      <c r="Y234" s="202"/>
      <c r="Z234" s="202">
        <v>74.0</v>
      </c>
      <c r="AA234" s="202">
        <v>80.0</v>
      </c>
      <c r="AB234" s="202">
        <f t="shared" si="204"/>
        <v>6</v>
      </c>
      <c r="AC234" s="202"/>
      <c r="AD234" s="202"/>
      <c r="AE234" s="202"/>
      <c r="AF234" s="202">
        <v>87.0</v>
      </c>
      <c r="AG234" s="202">
        <v>87.0</v>
      </c>
      <c r="AH234" s="202">
        <f t="shared" si="205"/>
        <v>0</v>
      </c>
      <c r="AI234" s="202"/>
      <c r="AJ234" s="202"/>
      <c r="AK234" s="202"/>
      <c r="AL234" s="202">
        <v>83.0</v>
      </c>
      <c r="AM234" s="202">
        <v>88.0</v>
      </c>
      <c r="AN234" s="202">
        <f t="shared" si="206"/>
        <v>5</v>
      </c>
      <c r="AO234" s="202"/>
      <c r="AP234" s="202"/>
      <c r="AQ234" s="202"/>
      <c r="AR234" s="202">
        <v>59.0</v>
      </c>
      <c r="AS234" s="202">
        <v>72.0</v>
      </c>
      <c r="AT234" s="202">
        <f t="shared" si="211"/>
        <v>13</v>
      </c>
      <c r="AU234" s="202"/>
      <c r="AV234" s="202"/>
      <c r="AW234" s="202"/>
      <c r="AX234" s="202">
        <v>87.0</v>
      </c>
      <c r="AY234" s="202">
        <v>96.0</v>
      </c>
      <c r="AZ234" s="202">
        <f t="shared" si="208"/>
        <v>9</v>
      </c>
      <c r="BA234" s="202"/>
      <c r="BB234" s="202"/>
      <c r="BC234" s="202"/>
      <c r="BD234" s="202"/>
      <c r="BE234" s="202"/>
      <c r="BF234" s="202"/>
      <c r="BG234" s="202"/>
      <c r="BH234" s="202"/>
      <c r="BI234" s="202">
        <v>83.0</v>
      </c>
      <c r="BJ234" s="202">
        <v>95.0</v>
      </c>
      <c r="BK234" s="202">
        <f t="shared" si="209"/>
        <v>12</v>
      </c>
      <c r="BL234" s="202"/>
      <c r="BM234" s="202"/>
      <c r="BN234" s="202"/>
      <c r="BO234" s="202">
        <v>93.0</v>
      </c>
      <c r="BP234" s="202">
        <v>98.0</v>
      </c>
      <c r="BQ234" s="202">
        <f t="shared" si="210"/>
        <v>5</v>
      </c>
      <c r="BR234" s="203">
        <v>0.97</v>
      </c>
      <c r="BS234" s="204">
        <v>4.55</v>
      </c>
      <c r="BT234" s="204">
        <v>0.41</v>
      </c>
      <c r="BU234" s="204" t="s">
        <v>3528</v>
      </c>
      <c r="BV234" s="204" t="s">
        <v>3528</v>
      </c>
      <c r="BW234" s="208">
        <v>51.98</v>
      </c>
      <c r="BX234" s="209">
        <v>1.49</v>
      </c>
      <c r="BY234" s="209">
        <v>1.62</v>
      </c>
      <c r="BZ234" s="210">
        <v>0.09</v>
      </c>
      <c r="CA234" s="209">
        <v>14.03</v>
      </c>
      <c r="CB234" s="209">
        <v>3.71</v>
      </c>
      <c r="CC234" s="153"/>
      <c r="CD234" s="153"/>
      <c r="CE234" s="153"/>
      <c r="CF234" s="153"/>
    </row>
    <row r="235" ht="12.75" customHeight="1">
      <c r="A235" s="156">
        <v>2023.0</v>
      </c>
      <c r="B235" s="155" t="s">
        <v>3430</v>
      </c>
      <c r="C235" s="155" t="s">
        <v>3431</v>
      </c>
      <c r="D235" s="155"/>
      <c r="E235" s="155" t="s">
        <v>4049</v>
      </c>
      <c r="F235" s="155" t="s">
        <v>4049</v>
      </c>
      <c r="G235" s="155" t="s">
        <v>4050</v>
      </c>
      <c r="H235" s="169" t="s">
        <v>3853</v>
      </c>
      <c r="I235" s="169" t="s">
        <v>3428</v>
      </c>
      <c r="J235" s="169"/>
      <c r="K235" s="169"/>
      <c r="L235" s="154" t="s">
        <v>3395</v>
      </c>
      <c r="M235" s="157" t="s">
        <v>3396</v>
      </c>
      <c r="N235" s="157" t="s">
        <v>255</v>
      </c>
      <c r="O235" s="177">
        <v>10.0</v>
      </c>
      <c r="P235" s="188" t="s">
        <v>4125</v>
      </c>
      <c r="Q235" s="169"/>
      <c r="R235" s="178" t="s">
        <v>4126</v>
      </c>
      <c r="S235" s="189" t="s">
        <v>174</v>
      </c>
      <c r="T235" s="178" t="s">
        <v>4124</v>
      </c>
      <c r="U235" s="189" t="s">
        <v>174</v>
      </c>
      <c r="V235" s="155" t="s">
        <v>3664</v>
      </c>
      <c r="W235" s="202"/>
      <c r="X235" s="202"/>
      <c r="Y235" s="202"/>
      <c r="Z235" s="202">
        <v>40.0</v>
      </c>
      <c r="AA235" s="202">
        <v>62.0</v>
      </c>
      <c r="AB235" s="202">
        <f t="shared" si="204"/>
        <v>22</v>
      </c>
      <c r="AC235" s="202"/>
      <c r="AD235" s="202"/>
      <c r="AE235" s="202"/>
      <c r="AF235" s="202">
        <v>54.0</v>
      </c>
      <c r="AG235" s="202">
        <v>78.0</v>
      </c>
      <c r="AH235" s="202">
        <f t="shared" si="205"/>
        <v>24</v>
      </c>
      <c r="AI235" s="202"/>
      <c r="AJ235" s="202"/>
      <c r="AK235" s="202"/>
      <c r="AL235" s="202">
        <v>67.0</v>
      </c>
      <c r="AM235" s="202">
        <v>84.0</v>
      </c>
      <c r="AN235" s="202">
        <f t="shared" si="206"/>
        <v>17</v>
      </c>
      <c r="AO235" s="202"/>
      <c r="AP235" s="202"/>
      <c r="AQ235" s="202"/>
      <c r="AR235" s="202">
        <v>49.0</v>
      </c>
      <c r="AS235" s="202">
        <v>72.0</v>
      </c>
      <c r="AT235" s="202">
        <f t="shared" si="211"/>
        <v>23</v>
      </c>
      <c r="AU235" s="202"/>
      <c r="AV235" s="202"/>
      <c r="AW235" s="202"/>
      <c r="AX235" s="202">
        <v>82.0</v>
      </c>
      <c r="AY235" s="202">
        <v>86.0</v>
      </c>
      <c r="AZ235" s="202">
        <f t="shared" si="208"/>
        <v>4</v>
      </c>
      <c r="BA235" s="202"/>
      <c r="BB235" s="202"/>
      <c r="BC235" s="202"/>
      <c r="BD235" s="202"/>
      <c r="BE235" s="202"/>
      <c r="BF235" s="202"/>
      <c r="BG235" s="202"/>
      <c r="BH235" s="202"/>
      <c r="BI235" s="202">
        <v>78.0</v>
      </c>
      <c r="BJ235" s="202">
        <v>86.0</v>
      </c>
      <c r="BK235" s="202">
        <f t="shared" si="209"/>
        <v>8</v>
      </c>
      <c r="BL235" s="202"/>
      <c r="BM235" s="202"/>
      <c r="BN235" s="202"/>
      <c r="BO235" s="202">
        <v>54.0</v>
      </c>
      <c r="BP235" s="202">
        <v>78.0</v>
      </c>
      <c r="BQ235" s="202">
        <f t="shared" si="210"/>
        <v>24</v>
      </c>
      <c r="BR235" s="203">
        <v>0.97</v>
      </c>
      <c r="BS235" s="204">
        <v>4.45</v>
      </c>
      <c r="BT235" s="204">
        <v>0.45</v>
      </c>
      <c r="BU235" s="204" t="s">
        <v>3528</v>
      </c>
      <c r="BV235" s="204" t="s">
        <v>3528</v>
      </c>
      <c r="BW235" s="208">
        <v>46.79</v>
      </c>
      <c r="BX235" s="209">
        <v>4.6</v>
      </c>
      <c r="BY235" s="209">
        <v>4.67</v>
      </c>
      <c r="BZ235" s="210">
        <v>0.02</v>
      </c>
      <c r="CA235" s="209">
        <v>15.02</v>
      </c>
      <c r="CB235" s="209">
        <v>3.12</v>
      </c>
      <c r="CC235" s="153"/>
      <c r="CD235" s="153"/>
      <c r="CE235" s="153"/>
      <c r="CF235" s="153"/>
    </row>
    <row r="236" ht="12.75" customHeight="1">
      <c r="A236" s="156">
        <v>2023.0</v>
      </c>
      <c r="B236" s="155" t="s">
        <v>3389</v>
      </c>
      <c r="C236" s="155" t="s">
        <v>3398</v>
      </c>
      <c r="D236" s="155"/>
      <c r="E236" s="155" t="s">
        <v>4127</v>
      </c>
      <c r="F236" s="155" t="s">
        <v>4127</v>
      </c>
      <c r="G236" s="155" t="s">
        <v>4128</v>
      </c>
      <c r="H236" s="169" t="s">
        <v>3427</v>
      </c>
      <c r="I236" s="169" t="s">
        <v>3464</v>
      </c>
      <c r="J236" s="169"/>
      <c r="K236" s="169"/>
      <c r="L236" s="154" t="s">
        <v>3395</v>
      </c>
      <c r="M236" s="157" t="s">
        <v>3396</v>
      </c>
      <c r="N236" s="157" t="s">
        <v>255</v>
      </c>
      <c r="O236" s="177">
        <v>228.0</v>
      </c>
      <c r="P236" s="188" t="s">
        <v>3708</v>
      </c>
      <c r="Q236" s="169"/>
      <c r="R236" s="178" t="s">
        <v>4129</v>
      </c>
      <c r="S236" s="189" t="s">
        <v>174</v>
      </c>
      <c r="T236" s="178" t="s">
        <v>4130</v>
      </c>
      <c r="U236" s="189" t="s">
        <v>174</v>
      </c>
      <c r="V236" s="155" t="s">
        <v>3664</v>
      </c>
      <c r="W236" s="202"/>
      <c r="X236" s="202"/>
      <c r="Y236" s="202"/>
      <c r="Z236" s="202">
        <v>32.0</v>
      </c>
      <c r="AA236" s="202">
        <v>56.0</v>
      </c>
      <c r="AB236" s="202">
        <f t="shared" si="204"/>
        <v>24</v>
      </c>
      <c r="AC236" s="202"/>
      <c r="AD236" s="202"/>
      <c r="AE236" s="202"/>
      <c r="AF236" s="202">
        <v>49.0</v>
      </c>
      <c r="AG236" s="202">
        <v>66.0</v>
      </c>
      <c r="AH236" s="202">
        <f t="shared" si="205"/>
        <v>17</v>
      </c>
      <c r="AI236" s="202"/>
      <c r="AJ236" s="202"/>
      <c r="AK236" s="202"/>
      <c r="AL236" s="202">
        <v>59.0</v>
      </c>
      <c r="AM236" s="202">
        <v>71.0</v>
      </c>
      <c r="AN236" s="202">
        <f t="shared" si="206"/>
        <v>12</v>
      </c>
      <c r="AO236" s="202"/>
      <c r="AP236" s="202"/>
      <c r="AQ236" s="202"/>
      <c r="AR236" s="202">
        <v>49.0</v>
      </c>
      <c r="AS236" s="202">
        <v>60.0</v>
      </c>
      <c r="AT236" s="202">
        <f t="shared" si="211"/>
        <v>11</v>
      </c>
      <c r="AU236" s="202"/>
      <c r="AV236" s="202"/>
      <c r="AW236" s="202"/>
      <c r="AX236" s="202">
        <v>69.0</v>
      </c>
      <c r="AY236" s="202">
        <v>83.0</v>
      </c>
      <c r="AZ236" s="202">
        <f t="shared" si="208"/>
        <v>14</v>
      </c>
      <c r="BA236" s="202"/>
      <c r="BB236" s="202"/>
      <c r="BC236" s="202"/>
      <c r="BD236" s="202"/>
      <c r="BE236" s="202"/>
      <c r="BF236" s="202"/>
      <c r="BG236" s="202"/>
      <c r="BH236" s="202"/>
      <c r="BI236" s="202">
        <v>67.0</v>
      </c>
      <c r="BJ236" s="202">
        <v>79.0</v>
      </c>
      <c r="BK236" s="202">
        <f t="shared" si="209"/>
        <v>12</v>
      </c>
      <c r="BL236" s="202"/>
      <c r="BM236" s="202"/>
      <c r="BN236" s="202"/>
      <c r="BO236" s="202">
        <v>77.0</v>
      </c>
      <c r="BP236" s="202">
        <v>90.0</v>
      </c>
      <c r="BQ236" s="202">
        <f t="shared" si="210"/>
        <v>13</v>
      </c>
      <c r="BR236" s="203">
        <v>0.97</v>
      </c>
      <c r="BS236" s="204">
        <v>4.12</v>
      </c>
      <c r="BT236" s="204">
        <v>0.48</v>
      </c>
      <c r="BU236" s="213">
        <v>0.96</v>
      </c>
      <c r="BV236" s="204">
        <v>3.22</v>
      </c>
      <c r="BW236" s="208">
        <v>621.33</v>
      </c>
      <c r="BX236" s="209">
        <v>2.03</v>
      </c>
      <c r="BY236" s="209">
        <v>2.72</v>
      </c>
      <c r="BZ236" s="210">
        <v>0.34</v>
      </c>
      <c r="CA236" s="209">
        <v>44.01</v>
      </c>
      <c r="CB236" s="209">
        <v>14.12</v>
      </c>
      <c r="CC236" s="153"/>
      <c r="CD236" s="153"/>
      <c r="CE236" s="153"/>
      <c r="CF236" s="153"/>
    </row>
    <row r="237" ht="12.75" customHeight="1">
      <c r="A237" s="156">
        <v>2023.0</v>
      </c>
      <c r="B237" s="155" t="s">
        <v>3404</v>
      </c>
      <c r="C237" s="155" t="s">
        <v>3511</v>
      </c>
      <c r="D237" s="155"/>
      <c r="E237" s="155" t="s">
        <v>4131</v>
      </c>
      <c r="F237" s="155" t="s">
        <v>4131</v>
      </c>
      <c r="G237" s="155" t="s">
        <v>4132</v>
      </c>
      <c r="H237" s="169" t="s">
        <v>4133</v>
      </c>
      <c r="I237" s="169" t="s">
        <v>3440</v>
      </c>
      <c r="J237" s="169"/>
      <c r="K237" s="169"/>
      <c r="L237" s="154" t="s">
        <v>3395</v>
      </c>
      <c r="M237" s="157" t="s">
        <v>3396</v>
      </c>
      <c r="N237" s="157" t="s">
        <v>255</v>
      </c>
      <c r="O237" s="177">
        <v>38.0</v>
      </c>
      <c r="P237" s="188" t="s">
        <v>3722</v>
      </c>
      <c r="Q237" s="169"/>
      <c r="R237" s="178" t="s">
        <v>4134</v>
      </c>
      <c r="S237" s="189" t="s">
        <v>174</v>
      </c>
      <c r="T237" s="178" t="s">
        <v>4135</v>
      </c>
      <c r="U237" s="189" t="s">
        <v>174</v>
      </c>
      <c r="V237" s="155" t="s">
        <v>3566</v>
      </c>
      <c r="W237" s="202"/>
      <c r="X237" s="202"/>
      <c r="Y237" s="202"/>
      <c r="Z237" s="202">
        <v>35.0</v>
      </c>
      <c r="AA237" s="202">
        <v>63.0</v>
      </c>
      <c r="AB237" s="202">
        <f t="shared" si="204"/>
        <v>28</v>
      </c>
      <c r="AC237" s="202"/>
      <c r="AD237" s="202"/>
      <c r="AE237" s="202"/>
      <c r="AF237" s="202">
        <v>46.0</v>
      </c>
      <c r="AG237" s="202">
        <v>69.0</v>
      </c>
      <c r="AH237" s="202">
        <f t="shared" si="205"/>
        <v>23</v>
      </c>
      <c r="AI237" s="202"/>
      <c r="AJ237" s="202"/>
      <c r="AK237" s="202"/>
      <c r="AL237" s="202">
        <v>50.0</v>
      </c>
      <c r="AM237" s="202">
        <v>69.0</v>
      </c>
      <c r="AN237" s="202">
        <f t="shared" si="206"/>
        <v>19</v>
      </c>
      <c r="AO237" s="202"/>
      <c r="AP237" s="202"/>
      <c r="AQ237" s="202"/>
      <c r="AR237" s="202">
        <v>53.0</v>
      </c>
      <c r="AS237" s="202">
        <v>73.0</v>
      </c>
      <c r="AT237" s="202">
        <f t="shared" si="211"/>
        <v>20</v>
      </c>
      <c r="AU237" s="202"/>
      <c r="AV237" s="202"/>
      <c r="AW237" s="202"/>
      <c r="AX237" s="202">
        <v>63.0</v>
      </c>
      <c r="AY237" s="202">
        <v>84.0</v>
      </c>
      <c r="AZ237" s="202">
        <f t="shared" si="208"/>
        <v>21</v>
      </c>
      <c r="BA237" s="202"/>
      <c r="BB237" s="202"/>
      <c r="BC237" s="202"/>
      <c r="BD237" s="202"/>
      <c r="BE237" s="202"/>
      <c r="BF237" s="202"/>
      <c r="BG237" s="202"/>
      <c r="BH237" s="202"/>
      <c r="BI237" s="202">
        <v>63.0</v>
      </c>
      <c r="BJ237" s="202">
        <v>76.0</v>
      </c>
      <c r="BK237" s="202">
        <f t="shared" si="209"/>
        <v>13</v>
      </c>
      <c r="BL237" s="202"/>
      <c r="BM237" s="202"/>
      <c r="BN237" s="202"/>
      <c r="BO237" s="202">
        <v>64.0</v>
      </c>
      <c r="BP237" s="202">
        <v>86.0</v>
      </c>
      <c r="BQ237" s="202">
        <f t="shared" si="210"/>
        <v>22</v>
      </c>
      <c r="BR237" s="203">
        <v>0.97</v>
      </c>
      <c r="BS237" s="204">
        <v>3.64</v>
      </c>
      <c r="BT237" s="204">
        <v>0.45</v>
      </c>
      <c r="BU237" s="204" t="s">
        <v>3528</v>
      </c>
      <c r="BV237" s="204" t="s">
        <v>3528</v>
      </c>
      <c r="BW237" s="208">
        <v>35.53</v>
      </c>
      <c r="BX237" s="209">
        <v>0.692</v>
      </c>
      <c r="BY237" s="209">
        <v>0.74</v>
      </c>
      <c r="BZ237" s="210">
        <v>0.07</v>
      </c>
      <c r="CA237" s="209">
        <v>9.06</v>
      </c>
      <c r="CB237" s="209">
        <v>3.92</v>
      </c>
      <c r="CC237" s="153"/>
      <c r="CD237" s="153"/>
      <c r="CE237" s="153"/>
      <c r="CF237" s="153"/>
    </row>
    <row r="238" ht="12.75" customHeight="1">
      <c r="A238" s="156">
        <v>2023.0</v>
      </c>
      <c r="B238" s="155" t="s">
        <v>3621</v>
      </c>
      <c r="C238" s="155" t="s">
        <v>4136</v>
      </c>
      <c r="D238" s="155"/>
      <c r="E238" s="155" t="s">
        <v>3744</v>
      </c>
      <c r="F238" s="155" t="s">
        <v>3744</v>
      </c>
      <c r="G238" s="155" t="s">
        <v>4137</v>
      </c>
      <c r="H238" s="169" t="s">
        <v>3746</v>
      </c>
      <c r="I238" s="169" t="s">
        <v>3464</v>
      </c>
      <c r="J238" s="169"/>
      <c r="K238" s="169"/>
      <c r="L238" s="154" t="s">
        <v>3395</v>
      </c>
      <c r="M238" s="157" t="s">
        <v>3396</v>
      </c>
      <c r="N238" s="177" t="s">
        <v>255</v>
      </c>
      <c r="O238" s="177">
        <v>174.0</v>
      </c>
      <c r="P238" s="188" t="s">
        <v>3814</v>
      </c>
      <c r="Q238" s="169"/>
      <c r="R238" s="178" t="s">
        <v>4138</v>
      </c>
      <c r="S238" s="189" t="s">
        <v>174</v>
      </c>
      <c r="T238" s="178" t="s">
        <v>4139</v>
      </c>
      <c r="U238" s="189" t="s">
        <v>174</v>
      </c>
      <c r="V238" s="155" t="s">
        <v>3566</v>
      </c>
      <c r="W238" s="202"/>
      <c r="X238" s="202"/>
      <c r="Y238" s="202"/>
      <c r="Z238" s="202">
        <v>70.0</v>
      </c>
      <c r="AA238" s="202">
        <v>87.0</v>
      </c>
      <c r="AB238" s="202">
        <f t="shared" si="204"/>
        <v>17</v>
      </c>
      <c r="AC238" s="202"/>
      <c r="AD238" s="202"/>
      <c r="AE238" s="202"/>
      <c r="AF238" s="202">
        <v>90.0</v>
      </c>
      <c r="AG238" s="202">
        <v>94.0</v>
      </c>
      <c r="AH238" s="202">
        <f t="shared" si="205"/>
        <v>4</v>
      </c>
      <c r="AI238" s="202"/>
      <c r="AJ238" s="202"/>
      <c r="AK238" s="202"/>
      <c r="AL238" s="202">
        <v>85.0</v>
      </c>
      <c r="AM238" s="202">
        <v>95.0</v>
      </c>
      <c r="AN238" s="202">
        <f t="shared" si="206"/>
        <v>10</v>
      </c>
      <c r="AO238" s="202"/>
      <c r="AP238" s="202"/>
      <c r="AQ238" s="202"/>
      <c r="AR238" s="202">
        <v>78.0</v>
      </c>
      <c r="AS238" s="202">
        <v>86.0</v>
      </c>
      <c r="AT238" s="202">
        <f t="shared" si="211"/>
        <v>8</v>
      </c>
      <c r="AU238" s="202"/>
      <c r="AV238" s="202"/>
      <c r="AW238" s="202"/>
      <c r="AX238" s="202">
        <v>94.0</v>
      </c>
      <c r="AY238" s="202">
        <v>99.0</v>
      </c>
      <c r="AZ238" s="202">
        <f t="shared" si="208"/>
        <v>5</v>
      </c>
      <c r="BA238" s="202"/>
      <c r="BB238" s="202"/>
      <c r="BC238" s="202"/>
      <c r="BD238" s="202"/>
      <c r="BE238" s="202"/>
      <c r="BF238" s="202"/>
      <c r="BG238" s="202"/>
      <c r="BH238" s="202"/>
      <c r="BI238" s="202">
        <v>96.0</v>
      </c>
      <c r="BJ238" s="202">
        <v>98.0</v>
      </c>
      <c r="BK238" s="202">
        <f t="shared" si="209"/>
        <v>2</v>
      </c>
      <c r="BL238" s="202"/>
      <c r="BM238" s="202"/>
      <c r="BN238" s="202"/>
      <c r="BO238" s="202">
        <v>98.0</v>
      </c>
      <c r="BP238" s="202">
        <v>100.0</v>
      </c>
      <c r="BQ238" s="202">
        <f t="shared" si="210"/>
        <v>2</v>
      </c>
      <c r="BR238" s="203">
        <v>0.97</v>
      </c>
      <c r="BS238" s="204">
        <v>4.1</v>
      </c>
      <c r="BT238" s="204">
        <v>0.47</v>
      </c>
      <c r="BU238" s="204" t="s">
        <v>3528</v>
      </c>
      <c r="BV238" s="204" t="s">
        <v>3528</v>
      </c>
      <c r="BW238" s="208">
        <v>306.88</v>
      </c>
      <c r="BX238" s="209">
        <v>1.3</v>
      </c>
      <c r="BY238" s="209">
        <v>1.8</v>
      </c>
      <c r="BZ238" s="210">
        <v>0.38</v>
      </c>
      <c r="CA238" s="209">
        <v>22.05</v>
      </c>
      <c r="CB238" s="209">
        <v>13.92</v>
      </c>
      <c r="CC238" s="153"/>
      <c r="CD238" s="153"/>
      <c r="CE238" s="153"/>
      <c r="CF238" s="153"/>
    </row>
    <row r="239" ht="12.75" customHeight="1">
      <c r="A239" s="156">
        <v>2023.0</v>
      </c>
      <c r="B239" s="155" t="s">
        <v>3621</v>
      </c>
      <c r="C239" s="155" t="s">
        <v>3743</v>
      </c>
      <c r="D239" s="155"/>
      <c r="E239" s="155" t="s">
        <v>3744</v>
      </c>
      <c r="F239" s="155" t="s">
        <v>3744</v>
      </c>
      <c r="G239" s="155" t="s">
        <v>3745</v>
      </c>
      <c r="H239" s="169" t="s">
        <v>3746</v>
      </c>
      <c r="I239" s="169" t="s">
        <v>3464</v>
      </c>
      <c r="J239" s="169"/>
      <c r="K239" s="169"/>
      <c r="L239" s="154" t="s">
        <v>3395</v>
      </c>
      <c r="M239" s="157" t="s">
        <v>3396</v>
      </c>
      <c r="N239" s="177" t="s">
        <v>255</v>
      </c>
      <c r="O239" s="177">
        <v>112.0</v>
      </c>
      <c r="P239" s="188" t="s">
        <v>3814</v>
      </c>
      <c r="Q239" s="169"/>
      <c r="R239" s="178" t="s">
        <v>4140</v>
      </c>
      <c r="S239" s="189" t="s">
        <v>174</v>
      </c>
      <c r="T239" s="178" t="s">
        <v>4141</v>
      </c>
      <c r="U239" s="189" t="s">
        <v>174</v>
      </c>
      <c r="V239" s="155" t="s">
        <v>3664</v>
      </c>
      <c r="W239" s="202"/>
      <c r="X239" s="202"/>
      <c r="Y239" s="202"/>
      <c r="Z239" s="202">
        <v>45.0</v>
      </c>
      <c r="AA239" s="202">
        <v>46.0</v>
      </c>
      <c r="AB239" s="202">
        <f t="shared" si="204"/>
        <v>1</v>
      </c>
      <c r="AC239" s="202"/>
      <c r="AD239" s="202"/>
      <c r="AE239" s="202"/>
      <c r="AF239" s="202">
        <v>56.0</v>
      </c>
      <c r="AG239" s="202">
        <v>70.0</v>
      </c>
      <c r="AH239" s="202">
        <f t="shared" si="205"/>
        <v>14</v>
      </c>
      <c r="AI239" s="202"/>
      <c r="AJ239" s="202"/>
      <c r="AK239" s="202"/>
      <c r="AL239" s="202">
        <v>64.0</v>
      </c>
      <c r="AM239" s="202">
        <v>78.0</v>
      </c>
      <c r="AN239" s="202">
        <f t="shared" si="206"/>
        <v>14</v>
      </c>
      <c r="AO239" s="202"/>
      <c r="AP239" s="202"/>
      <c r="AQ239" s="202"/>
      <c r="AR239" s="202">
        <v>53.0</v>
      </c>
      <c r="AS239" s="202">
        <v>63.0</v>
      </c>
      <c r="AT239" s="202">
        <f t="shared" si="211"/>
        <v>10</v>
      </c>
      <c r="AU239" s="202"/>
      <c r="AV239" s="202"/>
      <c r="AW239" s="202"/>
      <c r="AX239" s="202">
        <v>75.0</v>
      </c>
      <c r="AY239" s="202">
        <v>76.0</v>
      </c>
      <c r="AZ239" s="202">
        <f t="shared" si="208"/>
        <v>1</v>
      </c>
      <c r="BA239" s="202"/>
      <c r="BB239" s="202"/>
      <c r="BC239" s="202"/>
      <c r="BD239" s="202"/>
      <c r="BE239" s="202"/>
      <c r="BF239" s="202"/>
      <c r="BG239" s="202"/>
      <c r="BH239" s="202"/>
      <c r="BI239" s="202">
        <v>73.0</v>
      </c>
      <c r="BJ239" s="202">
        <v>80.0</v>
      </c>
      <c r="BK239" s="202">
        <f t="shared" si="209"/>
        <v>7</v>
      </c>
      <c r="BL239" s="202"/>
      <c r="BM239" s="202"/>
      <c r="BN239" s="202"/>
      <c r="BO239" s="202">
        <v>75.0</v>
      </c>
      <c r="BP239" s="202">
        <v>85.0</v>
      </c>
      <c r="BQ239" s="202">
        <f t="shared" si="210"/>
        <v>10</v>
      </c>
      <c r="BR239" s="203">
        <v>0.97</v>
      </c>
      <c r="BS239" s="204">
        <v>4.58</v>
      </c>
      <c r="BT239" s="204">
        <v>0.44</v>
      </c>
      <c r="BU239" s="204" t="s">
        <v>3528</v>
      </c>
      <c r="BV239" s="204" t="s">
        <v>3528</v>
      </c>
      <c r="BW239" s="208">
        <v>408.48</v>
      </c>
      <c r="BX239" s="209">
        <v>1.38</v>
      </c>
      <c r="BY239" s="209">
        <v>1.82</v>
      </c>
      <c r="BZ239" s="210">
        <v>0.32</v>
      </c>
      <c r="CA239" s="209">
        <v>24.32</v>
      </c>
      <c r="CB239" s="209">
        <v>16.8</v>
      </c>
      <c r="CC239" s="153"/>
      <c r="CD239" s="153"/>
      <c r="CE239" s="153"/>
      <c r="CF239" s="153"/>
    </row>
    <row r="240" ht="12.75" customHeight="1">
      <c r="A240" s="156">
        <v>2023.0</v>
      </c>
      <c r="B240" s="155" t="s">
        <v>3621</v>
      </c>
      <c r="C240" s="155" t="s">
        <v>3743</v>
      </c>
      <c r="D240" s="155"/>
      <c r="E240" s="155" t="s">
        <v>3744</v>
      </c>
      <c r="F240" s="155" t="s">
        <v>3744</v>
      </c>
      <c r="G240" s="155" t="s">
        <v>3745</v>
      </c>
      <c r="H240" s="169" t="s">
        <v>3746</v>
      </c>
      <c r="I240" s="169" t="s">
        <v>3402</v>
      </c>
      <c r="J240" s="169"/>
      <c r="K240" s="169"/>
      <c r="L240" s="154" t="s">
        <v>3395</v>
      </c>
      <c r="M240" s="157" t="s">
        <v>3396</v>
      </c>
      <c r="N240" s="177" t="s">
        <v>255</v>
      </c>
      <c r="O240" s="177">
        <v>228.0</v>
      </c>
      <c r="P240" s="188" t="s">
        <v>3747</v>
      </c>
      <c r="Q240" s="169"/>
      <c r="R240" s="212" t="s">
        <v>4142</v>
      </c>
      <c r="S240" s="189" t="s">
        <v>174</v>
      </c>
      <c r="T240" s="178" t="s">
        <v>4143</v>
      </c>
      <c r="U240" s="189" t="s">
        <v>174</v>
      </c>
      <c r="V240" s="155" t="s">
        <v>3664</v>
      </c>
      <c r="W240" s="202"/>
      <c r="X240" s="202"/>
      <c r="Y240" s="202"/>
      <c r="Z240" s="202">
        <v>44.0</v>
      </c>
      <c r="AA240" s="202">
        <v>64.0</v>
      </c>
      <c r="AB240" s="202">
        <f t="shared" si="204"/>
        <v>20</v>
      </c>
      <c r="AC240" s="202"/>
      <c r="AD240" s="202"/>
      <c r="AE240" s="202"/>
      <c r="AF240" s="202">
        <v>64.0</v>
      </c>
      <c r="AG240" s="202">
        <v>73.0</v>
      </c>
      <c r="AH240" s="202">
        <f t="shared" si="205"/>
        <v>9</v>
      </c>
      <c r="AI240" s="202"/>
      <c r="AJ240" s="202"/>
      <c r="AK240" s="202"/>
      <c r="AL240" s="202">
        <v>72.0</v>
      </c>
      <c r="AM240" s="202">
        <v>74.0</v>
      </c>
      <c r="AN240" s="202">
        <f t="shared" si="206"/>
        <v>2</v>
      </c>
      <c r="AO240" s="202"/>
      <c r="AP240" s="202"/>
      <c r="AQ240" s="202"/>
      <c r="AR240" s="202">
        <v>65.0</v>
      </c>
      <c r="AS240" s="202">
        <v>68.0</v>
      </c>
      <c r="AT240" s="202">
        <f t="shared" si="211"/>
        <v>3</v>
      </c>
      <c r="AU240" s="202"/>
      <c r="AV240" s="202"/>
      <c r="AW240" s="202"/>
      <c r="AX240" s="202">
        <v>77.0</v>
      </c>
      <c r="AY240" s="202">
        <v>78.0</v>
      </c>
      <c r="AZ240" s="202">
        <f t="shared" si="208"/>
        <v>1</v>
      </c>
      <c r="BA240" s="202"/>
      <c r="BB240" s="202"/>
      <c r="BC240" s="202"/>
      <c r="BD240" s="202"/>
      <c r="BE240" s="202"/>
      <c r="BF240" s="202"/>
      <c r="BG240" s="202"/>
      <c r="BH240" s="202"/>
      <c r="BI240" s="202">
        <v>80.0</v>
      </c>
      <c r="BJ240" s="202">
        <v>81.0</v>
      </c>
      <c r="BK240" s="202">
        <f t="shared" si="209"/>
        <v>1</v>
      </c>
      <c r="BL240" s="202"/>
      <c r="BM240" s="202"/>
      <c r="BN240" s="202"/>
      <c r="BO240" s="202">
        <v>84.0</v>
      </c>
      <c r="BP240" s="202">
        <v>94.0</v>
      </c>
      <c r="BQ240" s="202">
        <f t="shared" si="210"/>
        <v>10</v>
      </c>
      <c r="BR240" s="203">
        <v>0.97</v>
      </c>
      <c r="BS240" s="204">
        <v>4.8</v>
      </c>
      <c r="BT240" s="204">
        <v>0.43</v>
      </c>
      <c r="BU240" s="204" t="s">
        <v>3528</v>
      </c>
      <c r="BV240" s="204" t="s">
        <v>3528</v>
      </c>
      <c r="BW240" s="208">
        <v>387.56</v>
      </c>
      <c r="BX240" s="209">
        <v>2.96</v>
      </c>
      <c r="BY240" s="209">
        <v>3.72</v>
      </c>
      <c r="BZ240" s="210">
        <v>0.26</v>
      </c>
      <c r="CA240" s="209">
        <v>37.36</v>
      </c>
      <c r="CB240" s="209">
        <v>10.37</v>
      </c>
      <c r="CC240" s="153"/>
      <c r="CD240" s="153"/>
      <c r="CE240" s="153"/>
      <c r="CF240" s="153"/>
    </row>
    <row r="241" ht="12.75" customHeight="1">
      <c r="A241" s="156">
        <v>2023.0</v>
      </c>
      <c r="B241" s="155" t="s">
        <v>3621</v>
      </c>
      <c r="C241" s="155" t="s">
        <v>3743</v>
      </c>
      <c r="D241" s="155"/>
      <c r="E241" s="155" t="s">
        <v>4144</v>
      </c>
      <c r="F241" s="155" t="s">
        <v>3635</v>
      </c>
      <c r="G241" s="155" t="s">
        <v>4145</v>
      </c>
      <c r="H241" s="169" t="s">
        <v>3408</v>
      </c>
      <c r="I241" s="169" t="s">
        <v>3440</v>
      </c>
      <c r="J241" s="169"/>
      <c r="K241" s="169"/>
      <c r="L241" s="154" t="s">
        <v>3395</v>
      </c>
      <c r="M241" s="157" t="s">
        <v>3396</v>
      </c>
      <c r="N241" s="177" t="s">
        <v>255</v>
      </c>
      <c r="O241" s="177">
        <v>107.0</v>
      </c>
      <c r="P241" s="188" t="s">
        <v>4146</v>
      </c>
      <c r="Q241" s="169"/>
      <c r="R241" s="178" t="s">
        <v>4147</v>
      </c>
      <c r="S241" s="189" t="s">
        <v>158</v>
      </c>
      <c r="T241" s="178" t="s">
        <v>4148</v>
      </c>
      <c r="U241" s="189" t="s">
        <v>174</v>
      </c>
      <c r="V241" s="155" t="s">
        <v>3664</v>
      </c>
      <c r="W241" s="202"/>
      <c r="X241" s="202"/>
      <c r="Y241" s="202"/>
      <c r="Z241" s="202">
        <v>76.0</v>
      </c>
      <c r="AA241" s="202">
        <v>86.0</v>
      </c>
      <c r="AB241" s="202">
        <f t="shared" si="204"/>
        <v>10</v>
      </c>
      <c r="AC241" s="202"/>
      <c r="AD241" s="202"/>
      <c r="AE241" s="202"/>
      <c r="AF241" s="202">
        <v>81.0</v>
      </c>
      <c r="AG241" s="202">
        <v>94.0</v>
      </c>
      <c r="AH241" s="202">
        <f t="shared" si="205"/>
        <v>13</v>
      </c>
      <c r="AI241" s="202"/>
      <c r="AJ241" s="202"/>
      <c r="AK241" s="202"/>
      <c r="AL241" s="202">
        <v>86.0</v>
      </c>
      <c r="AM241" s="202">
        <v>88.0</v>
      </c>
      <c r="AN241" s="202">
        <f t="shared" si="206"/>
        <v>2</v>
      </c>
      <c r="AO241" s="202"/>
      <c r="AP241" s="202"/>
      <c r="AQ241" s="202"/>
      <c r="AR241" s="202">
        <v>76.0</v>
      </c>
      <c r="AS241" s="202">
        <v>86.0</v>
      </c>
      <c r="AT241" s="202">
        <f t="shared" si="211"/>
        <v>10</v>
      </c>
      <c r="AU241" s="202"/>
      <c r="AV241" s="202"/>
      <c r="AW241" s="202"/>
      <c r="AX241" s="202">
        <v>91.0</v>
      </c>
      <c r="AY241" s="202">
        <v>94.0</v>
      </c>
      <c r="AZ241" s="202">
        <f t="shared" si="208"/>
        <v>3</v>
      </c>
      <c r="BA241" s="202"/>
      <c r="BB241" s="202"/>
      <c r="BC241" s="202"/>
      <c r="BD241" s="202"/>
      <c r="BE241" s="202"/>
      <c r="BF241" s="202"/>
      <c r="BG241" s="202"/>
      <c r="BH241" s="202"/>
      <c r="BI241" s="202">
        <v>88.0</v>
      </c>
      <c r="BJ241" s="202">
        <v>95.0</v>
      </c>
      <c r="BK241" s="202">
        <f t="shared" si="209"/>
        <v>7</v>
      </c>
      <c r="BL241" s="202"/>
      <c r="BM241" s="202"/>
      <c r="BN241" s="202"/>
      <c r="BO241" s="202">
        <v>95.0</v>
      </c>
      <c r="BP241" s="202">
        <v>100.0</v>
      </c>
      <c r="BQ241" s="202">
        <f t="shared" si="210"/>
        <v>5</v>
      </c>
      <c r="BR241" s="203">
        <v>0.97</v>
      </c>
      <c r="BS241" s="204">
        <v>4.2</v>
      </c>
      <c r="BT241" s="204">
        <v>0.46</v>
      </c>
      <c r="BU241" s="204" t="s">
        <v>3528</v>
      </c>
      <c r="BV241" s="204" t="s">
        <v>3528</v>
      </c>
      <c r="BW241" s="208">
        <v>62.09</v>
      </c>
      <c r="BX241" s="209">
        <v>0.48</v>
      </c>
      <c r="BY241" s="209">
        <v>0.5819</v>
      </c>
      <c r="BZ241" s="210">
        <v>0.21</v>
      </c>
      <c r="CA241" s="209">
        <v>13.94</v>
      </c>
      <c r="CB241" s="209">
        <v>4.45</v>
      </c>
      <c r="CC241" s="153"/>
      <c r="CD241" s="153"/>
      <c r="CE241" s="153"/>
      <c r="CF241" s="153"/>
    </row>
    <row r="242" ht="12.75" customHeight="1">
      <c r="A242" s="154">
        <v>2023.0</v>
      </c>
      <c r="B242" s="155" t="s">
        <v>3621</v>
      </c>
      <c r="C242" s="155" t="s">
        <v>3855</v>
      </c>
      <c r="D242" s="155"/>
      <c r="E242" s="155" t="s">
        <v>3856</v>
      </c>
      <c r="F242" s="155" t="s">
        <v>3856</v>
      </c>
      <c r="G242" s="155" t="s">
        <v>3857</v>
      </c>
      <c r="H242" s="157" t="s">
        <v>3858</v>
      </c>
      <c r="I242" s="169" t="s">
        <v>3402</v>
      </c>
      <c r="J242" s="157"/>
      <c r="K242" s="157"/>
      <c r="L242" s="154" t="s">
        <v>3395</v>
      </c>
      <c r="M242" s="157" t="s">
        <v>3396</v>
      </c>
      <c r="N242" s="177" t="s">
        <v>255</v>
      </c>
      <c r="O242" s="219"/>
      <c r="P242" s="188" t="s">
        <v>3747</v>
      </c>
      <c r="Q242" s="169"/>
      <c r="R242" s="178" t="s">
        <v>4149</v>
      </c>
      <c r="S242" s="189" t="s">
        <v>158</v>
      </c>
      <c r="T242" s="178" t="s">
        <v>4150</v>
      </c>
      <c r="U242" s="189" t="s">
        <v>174</v>
      </c>
      <c r="V242" s="166" t="s">
        <v>3699</v>
      </c>
      <c r="W242" s="168"/>
      <c r="X242" s="168"/>
      <c r="Y242" s="168"/>
      <c r="Z242" s="168">
        <v>70.0</v>
      </c>
      <c r="AA242" s="168">
        <v>84.0</v>
      </c>
      <c r="AB242" s="168">
        <f t="shared" si="204"/>
        <v>14</v>
      </c>
      <c r="AC242" s="168"/>
      <c r="AD242" s="168"/>
      <c r="AE242" s="168"/>
      <c r="AF242" s="168">
        <v>77.0</v>
      </c>
      <c r="AG242" s="168">
        <v>88.0</v>
      </c>
      <c r="AH242" s="168">
        <f t="shared" si="205"/>
        <v>11</v>
      </c>
      <c r="AI242" s="168"/>
      <c r="AJ242" s="168"/>
      <c r="AK242" s="168"/>
      <c r="AL242" s="168">
        <v>81.0</v>
      </c>
      <c r="AM242" s="168">
        <v>93.0</v>
      </c>
      <c r="AN242" s="168">
        <f t="shared" si="206"/>
        <v>12</v>
      </c>
      <c r="AO242" s="168"/>
      <c r="AP242" s="168"/>
      <c r="AQ242" s="168"/>
      <c r="AR242" s="168">
        <v>67.0</v>
      </c>
      <c r="AS242" s="168">
        <v>80.0</v>
      </c>
      <c r="AT242" s="168">
        <f t="shared" si="211"/>
        <v>13</v>
      </c>
      <c r="AU242" s="168"/>
      <c r="AV242" s="168"/>
      <c r="AW242" s="168"/>
      <c r="AX242" s="168">
        <v>89.0</v>
      </c>
      <c r="AY242" s="168">
        <v>93.0</v>
      </c>
      <c r="AZ242" s="168">
        <f t="shared" si="208"/>
        <v>4</v>
      </c>
      <c r="BA242" s="168"/>
      <c r="BB242" s="168"/>
      <c r="BC242" s="168"/>
      <c r="BD242" s="168"/>
      <c r="BE242" s="168"/>
      <c r="BF242" s="168"/>
      <c r="BG242" s="168"/>
      <c r="BH242" s="168"/>
      <c r="BI242" s="168">
        <v>89.0</v>
      </c>
      <c r="BJ242" s="168">
        <v>94.0</v>
      </c>
      <c r="BK242" s="168">
        <f t="shared" si="209"/>
        <v>5</v>
      </c>
      <c r="BL242" s="168"/>
      <c r="BM242" s="168"/>
      <c r="BN242" s="168"/>
      <c r="BO242" s="168">
        <v>96.0</v>
      </c>
      <c r="BP242" s="168">
        <v>98.0</v>
      </c>
      <c r="BQ242" s="168">
        <f t="shared" si="210"/>
        <v>2</v>
      </c>
      <c r="BR242" s="180">
        <v>0.97</v>
      </c>
      <c r="BS242" s="176">
        <v>4.61</v>
      </c>
      <c r="BT242" s="176">
        <v>0.44</v>
      </c>
      <c r="BU242" s="176" t="s">
        <v>3528</v>
      </c>
      <c r="BV242" s="176" t="s">
        <v>3528</v>
      </c>
      <c r="BW242" s="195">
        <v>166.77</v>
      </c>
      <c r="BX242" s="192">
        <v>4.67</v>
      </c>
      <c r="BY242" s="192">
        <v>5.448</v>
      </c>
      <c r="BZ242" s="193">
        <v>0.17</v>
      </c>
      <c r="CA242" s="192">
        <v>30.69</v>
      </c>
      <c r="CB242" s="192">
        <v>5.43</v>
      </c>
      <c r="CC242" s="152"/>
      <c r="CD242" s="152"/>
      <c r="CE242" s="152"/>
      <c r="CF242" s="152"/>
    </row>
    <row r="243" ht="12.75" customHeight="1">
      <c r="A243" s="154">
        <v>2023.0</v>
      </c>
      <c r="B243" s="155" t="s">
        <v>3487</v>
      </c>
      <c r="C243" s="155" t="s">
        <v>3488</v>
      </c>
      <c r="D243" s="155"/>
      <c r="E243" s="155" t="s">
        <v>4001</v>
      </c>
      <c r="F243" s="155" t="s">
        <v>4001</v>
      </c>
      <c r="G243" s="155" t="s">
        <v>4151</v>
      </c>
      <c r="H243" s="157" t="s">
        <v>3950</v>
      </c>
      <c r="I243" s="169" t="s">
        <v>3440</v>
      </c>
      <c r="J243" s="157"/>
      <c r="K243" s="157"/>
      <c r="L243" s="154" t="s">
        <v>3395</v>
      </c>
      <c r="M243" s="157" t="s">
        <v>3396</v>
      </c>
      <c r="N243" s="156" t="s">
        <v>255</v>
      </c>
      <c r="O243" s="219">
        <v>103.0</v>
      </c>
      <c r="P243" s="188" t="s">
        <v>4003</v>
      </c>
      <c r="Q243" s="169"/>
      <c r="R243" s="178" t="s">
        <v>4152</v>
      </c>
      <c r="S243" s="189" t="s">
        <v>158</v>
      </c>
      <c r="T243" s="178" t="s">
        <v>4153</v>
      </c>
      <c r="U243" s="189" t="s">
        <v>174</v>
      </c>
      <c r="V243" s="166" t="s">
        <v>3929</v>
      </c>
      <c r="W243" s="168"/>
      <c r="X243" s="168"/>
      <c r="Y243" s="168"/>
      <c r="Z243" s="168">
        <v>35.0</v>
      </c>
      <c r="AA243" s="168">
        <v>58.0</v>
      </c>
      <c r="AB243" s="168">
        <f t="shared" si="204"/>
        <v>23</v>
      </c>
      <c r="AC243" s="168"/>
      <c r="AD243" s="168"/>
      <c r="AE243" s="168"/>
      <c r="AF243" s="168">
        <v>48.0</v>
      </c>
      <c r="AG243" s="168">
        <v>79.0</v>
      </c>
      <c r="AH243" s="168">
        <f t="shared" si="205"/>
        <v>31</v>
      </c>
      <c r="AI243" s="168"/>
      <c r="AJ243" s="168"/>
      <c r="AK243" s="168"/>
      <c r="AL243" s="168">
        <v>66.0</v>
      </c>
      <c r="AM243" s="168">
        <v>83.0</v>
      </c>
      <c r="AN243" s="168">
        <f t="shared" si="206"/>
        <v>17</v>
      </c>
      <c r="AO243" s="168"/>
      <c r="AP243" s="168"/>
      <c r="AQ243" s="168"/>
      <c r="AR243" s="168">
        <v>50.0</v>
      </c>
      <c r="AS243" s="168">
        <v>63.0</v>
      </c>
      <c r="AT243" s="168">
        <f t="shared" si="211"/>
        <v>13</v>
      </c>
      <c r="AU243" s="168"/>
      <c r="AV243" s="168"/>
      <c r="AW243" s="168"/>
      <c r="AX243" s="168">
        <v>75.0</v>
      </c>
      <c r="AY243" s="168">
        <v>88.0</v>
      </c>
      <c r="AZ243" s="168">
        <f t="shared" si="208"/>
        <v>13</v>
      </c>
      <c r="BA243" s="168"/>
      <c r="BB243" s="168"/>
      <c r="BC243" s="168"/>
      <c r="BD243" s="168"/>
      <c r="BE243" s="168"/>
      <c r="BF243" s="168"/>
      <c r="BG243" s="168"/>
      <c r="BH243" s="168"/>
      <c r="BI243" s="168">
        <v>81.0</v>
      </c>
      <c r="BJ243" s="168">
        <v>88.0</v>
      </c>
      <c r="BK243" s="168">
        <f t="shared" si="209"/>
        <v>7</v>
      </c>
      <c r="BL243" s="168"/>
      <c r="BM243" s="168"/>
      <c r="BN243" s="168"/>
      <c r="BO243" s="168">
        <v>87.0</v>
      </c>
      <c r="BP243" s="168">
        <v>96.0</v>
      </c>
      <c r="BQ243" s="168">
        <f t="shared" si="210"/>
        <v>9</v>
      </c>
      <c r="BR243" s="180">
        <v>0.97</v>
      </c>
      <c r="BS243" s="176">
        <v>4.05</v>
      </c>
      <c r="BT243" s="176">
        <v>0.46</v>
      </c>
      <c r="BU243" s="176" t="s">
        <v>3528</v>
      </c>
      <c r="BV243" s="176" t="s">
        <v>3528</v>
      </c>
      <c r="BW243" s="195">
        <v>100.68</v>
      </c>
      <c r="BX243" s="192">
        <v>0.896</v>
      </c>
      <c r="BY243" s="192">
        <v>0.98</v>
      </c>
      <c r="BZ243" s="193">
        <v>0.09</v>
      </c>
      <c r="CA243" s="192">
        <v>14.39</v>
      </c>
      <c r="CB243" s="192">
        <v>7.0</v>
      </c>
      <c r="CC243" s="152"/>
      <c r="CD243" s="152"/>
      <c r="CE243" s="152"/>
      <c r="CF243" s="152"/>
    </row>
    <row r="244" ht="12.75" customHeight="1">
      <c r="A244" s="154">
        <v>2023.0</v>
      </c>
      <c r="B244" s="166" t="s">
        <v>3389</v>
      </c>
      <c r="C244" s="166" t="s">
        <v>3573</v>
      </c>
      <c r="D244" s="166"/>
      <c r="E244" s="166" t="s">
        <v>3643</v>
      </c>
      <c r="F244" s="166" t="s">
        <v>3643</v>
      </c>
      <c r="G244" s="166" t="s">
        <v>3644</v>
      </c>
      <c r="H244" s="157" t="s">
        <v>3645</v>
      </c>
      <c r="I244" s="156" t="s">
        <v>3428</v>
      </c>
      <c r="J244" s="157"/>
      <c r="K244" s="157"/>
      <c r="L244" s="157" t="s">
        <v>3597</v>
      </c>
      <c r="M244" s="157" t="s">
        <v>3597</v>
      </c>
      <c r="N244" s="157" t="s">
        <v>255</v>
      </c>
      <c r="O244" s="219">
        <v>22.0</v>
      </c>
      <c r="P244" s="188" t="s">
        <v>4154</v>
      </c>
      <c r="Q244" s="169"/>
      <c r="R244" s="169" t="s">
        <v>3528</v>
      </c>
      <c r="S244" s="194"/>
      <c r="T244" s="178" t="s">
        <v>4155</v>
      </c>
      <c r="U244" s="194" t="s">
        <v>174</v>
      </c>
      <c r="V244" s="166" t="s">
        <v>3566</v>
      </c>
      <c r="W244" s="168"/>
      <c r="X244" s="168"/>
      <c r="Y244" s="168"/>
      <c r="Z244" s="168"/>
      <c r="AA244" s="168"/>
      <c r="AB244" s="168"/>
      <c r="AC244" s="168"/>
      <c r="AD244" s="168"/>
      <c r="AE244" s="168"/>
      <c r="AF244" s="168"/>
      <c r="AG244" s="168"/>
      <c r="AH244" s="168"/>
      <c r="AI244" s="168"/>
      <c r="AJ244" s="168"/>
      <c r="AK244" s="168"/>
      <c r="AL244" s="168"/>
      <c r="AM244" s="168"/>
      <c r="AN244" s="168"/>
      <c r="AO244" s="168"/>
      <c r="AP244" s="168"/>
      <c r="AQ244" s="168"/>
      <c r="AR244" s="168"/>
      <c r="AS244" s="168"/>
      <c r="AT244" s="168"/>
      <c r="AU244" s="168"/>
      <c r="AV244" s="168"/>
      <c r="AW244" s="168"/>
      <c r="AX244" s="168"/>
      <c r="AY244" s="168"/>
      <c r="AZ244" s="168"/>
      <c r="BA244" s="168"/>
      <c r="BB244" s="168"/>
      <c r="BC244" s="168"/>
      <c r="BD244" s="168"/>
      <c r="BE244" s="168"/>
      <c r="BF244" s="168"/>
      <c r="BG244" s="168"/>
      <c r="BH244" s="168"/>
      <c r="BI244" s="168"/>
      <c r="BJ244" s="168"/>
      <c r="BK244" s="168"/>
      <c r="BL244" s="168"/>
      <c r="BM244" s="168"/>
      <c r="BN244" s="168"/>
      <c r="BO244" s="168"/>
      <c r="BP244" s="168"/>
      <c r="BQ244" s="168"/>
      <c r="BR244" s="180">
        <v>0.97</v>
      </c>
      <c r="BS244" s="176">
        <v>4.75</v>
      </c>
      <c r="BT244" s="176">
        <v>0.46</v>
      </c>
      <c r="BU244" s="176" t="s">
        <v>3528</v>
      </c>
      <c r="BV244" s="176" t="s">
        <v>3528</v>
      </c>
      <c r="BW244" s="195">
        <v>129.57</v>
      </c>
      <c r="BX244" s="192">
        <v>5.31</v>
      </c>
      <c r="BY244" s="192">
        <v>5.89</v>
      </c>
      <c r="BZ244" s="193">
        <v>0.11</v>
      </c>
      <c r="CA244" s="192">
        <v>23.97</v>
      </c>
      <c r="CB244" s="192">
        <v>5.41</v>
      </c>
      <c r="CC244" s="152"/>
      <c r="CD244" s="152"/>
      <c r="CE244" s="152"/>
      <c r="CF244" s="152" t="s">
        <v>1</v>
      </c>
    </row>
    <row r="245" ht="12.75" customHeight="1">
      <c r="A245" s="154">
        <v>2023.0</v>
      </c>
      <c r="B245" s="155" t="s">
        <v>3389</v>
      </c>
      <c r="C245" s="155" t="s">
        <v>3573</v>
      </c>
      <c r="D245" s="155"/>
      <c r="E245" s="155" t="s">
        <v>3643</v>
      </c>
      <c r="F245" s="155" t="s">
        <v>3643</v>
      </c>
      <c r="G245" s="155" t="s">
        <v>3644</v>
      </c>
      <c r="H245" s="157" t="s">
        <v>3645</v>
      </c>
      <c r="I245" s="169" t="s">
        <v>3402</v>
      </c>
      <c r="J245" s="157"/>
      <c r="K245" s="157"/>
      <c r="L245" s="154" t="s">
        <v>3395</v>
      </c>
      <c r="M245" s="157" t="s">
        <v>3396</v>
      </c>
      <c r="N245" s="157" t="s">
        <v>255</v>
      </c>
      <c r="O245" s="219">
        <v>26.0</v>
      </c>
      <c r="P245" s="188" t="s">
        <v>3747</v>
      </c>
      <c r="Q245" s="169"/>
      <c r="R245" s="178" t="s">
        <v>4156</v>
      </c>
      <c r="S245" s="198" t="s">
        <v>174</v>
      </c>
      <c r="T245" s="178" t="s">
        <v>4157</v>
      </c>
      <c r="U245" s="189" t="s">
        <v>174</v>
      </c>
      <c r="V245" s="166" t="s">
        <v>3566</v>
      </c>
      <c r="W245" s="168"/>
      <c r="X245" s="168"/>
      <c r="Y245" s="168"/>
      <c r="Z245" s="168">
        <v>42.0</v>
      </c>
      <c r="AA245" s="168">
        <v>71.0</v>
      </c>
      <c r="AB245" s="168">
        <f t="shared" ref="AB245:AB253" si="212">AA245-Z245</f>
        <v>29</v>
      </c>
      <c r="AC245" s="168"/>
      <c r="AD245" s="168"/>
      <c r="AE245" s="168"/>
      <c r="AF245" s="168">
        <v>59.0</v>
      </c>
      <c r="AG245" s="168">
        <v>82.0</v>
      </c>
      <c r="AH245" s="168">
        <f t="shared" ref="AH245:AH253" si="213">AG245-AF245</f>
        <v>23</v>
      </c>
      <c r="AI245" s="168"/>
      <c r="AJ245" s="168"/>
      <c r="AK245" s="168"/>
      <c r="AL245" s="168">
        <v>79.0</v>
      </c>
      <c r="AM245" s="168">
        <v>96.0</v>
      </c>
      <c r="AN245" s="168">
        <f t="shared" ref="AN245:AN253" si="214">AM245-AL245</f>
        <v>17</v>
      </c>
      <c r="AO245" s="168"/>
      <c r="AP245" s="168"/>
      <c r="AQ245" s="168"/>
      <c r="AR245" s="168">
        <v>64.0</v>
      </c>
      <c r="AS245" s="168">
        <v>90.0</v>
      </c>
      <c r="AT245" s="168">
        <f t="shared" ref="AT245:AT253" si="215">AS245-AR245</f>
        <v>26</v>
      </c>
      <c r="AU245" s="168"/>
      <c r="AV245" s="168" t="s">
        <v>4158</v>
      </c>
      <c r="AW245" s="168"/>
      <c r="AX245" s="168">
        <v>83.0</v>
      </c>
      <c r="AY245" s="168">
        <v>93.0</v>
      </c>
      <c r="AZ245" s="168">
        <f t="shared" ref="AZ245:AZ253" si="216">AY245-AX245</f>
        <v>10</v>
      </c>
      <c r="BA245" s="168"/>
      <c r="BB245" s="168"/>
      <c r="BC245" s="168"/>
      <c r="BD245" s="168"/>
      <c r="BE245" s="168"/>
      <c r="BF245" s="168"/>
      <c r="BG245" s="168"/>
      <c r="BH245" s="168"/>
      <c r="BI245" s="168">
        <v>83.0</v>
      </c>
      <c r="BJ245" s="168">
        <v>92.0</v>
      </c>
      <c r="BK245" s="168">
        <f t="shared" ref="BK245:BK252" si="217">BJ245-BI245</f>
        <v>9</v>
      </c>
      <c r="BL245" s="168"/>
      <c r="BM245" s="168"/>
      <c r="BN245" s="168"/>
      <c r="BO245" s="168">
        <v>88.0</v>
      </c>
      <c r="BP245" s="168">
        <v>97.0</v>
      </c>
      <c r="BQ245" s="168">
        <f t="shared" ref="BQ245:BQ253" si="218">BP245-BO245</f>
        <v>9</v>
      </c>
      <c r="BR245" s="180">
        <v>0.97</v>
      </c>
      <c r="BS245" s="176">
        <v>4.41</v>
      </c>
      <c r="BT245" s="176">
        <v>0.43</v>
      </c>
      <c r="BU245" s="176" t="s">
        <v>3528</v>
      </c>
      <c r="BV245" s="176" t="s">
        <v>3528</v>
      </c>
      <c r="BW245" s="195">
        <v>140.99</v>
      </c>
      <c r="BX245" s="192">
        <v>5.08</v>
      </c>
      <c r="BY245" s="192">
        <v>5.422</v>
      </c>
      <c r="BZ245" s="193">
        <v>0.07</v>
      </c>
      <c r="CA245" s="192">
        <v>29.3</v>
      </c>
      <c r="CB245" s="192">
        <v>4.81</v>
      </c>
      <c r="CC245" s="152"/>
      <c r="CD245" s="152"/>
      <c r="CE245" s="152"/>
      <c r="CF245" s="152"/>
    </row>
    <row r="246" ht="12.75" customHeight="1">
      <c r="A246" s="154">
        <v>2023.0</v>
      </c>
      <c r="B246" s="155" t="s">
        <v>1809</v>
      </c>
      <c r="C246" s="155" t="s">
        <v>4159</v>
      </c>
      <c r="D246" s="155"/>
      <c r="E246" s="155" t="s">
        <v>3894</v>
      </c>
      <c r="F246" s="155" t="s">
        <v>3895</v>
      </c>
      <c r="G246" s="155" t="s">
        <v>4160</v>
      </c>
      <c r="H246" s="157" t="s">
        <v>4161</v>
      </c>
      <c r="I246" s="169" t="s">
        <v>3402</v>
      </c>
      <c r="J246" s="157"/>
      <c r="K246" s="157"/>
      <c r="L246" s="154" t="s">
        <v>3395</v>
      </c>
      <c r="M246" s="157" t="s">
        <v>3396</v>
      </c>
      <c r="N246" s="157" t="s">
        <v>3920</v>
      </c>
      <c r="O246" s="219">
        <v>72.0</v>
      </c>
      <c r="P246" s="188" t="s">
        <v>3747</v>
      </c>
      <c r="Q246" s="169"/>
      <c r="R246" s="178" t="s">
        <v>4162</v>
      </c>
      <c r="S246" s="189" t="s">
        <v>174</v>
      </c>
      <c r="T246" s="178" t="s">
        <v>4163</v>
      </c>
      <c r="U246" s="189" t="s">
        <v>174</v>
      </c>
      <c r="V246" s="166" t="s">
        <v>3664</v>
      </c>
      <c r="W246" s="168"/>
      <c r="X246" s="168"/>
      <c r="Y246" s="168"/>
      <c r="Z246" s="168">
        <v>67.0</v>
      </c>
      <c r="AA246" s="168">
        <v>84.0</v>
      </c>
      <c r="AB246" s="168">
        <f t="shared" si="212"/>
        <v>17</v>
      </c>
      <c r="AC246" s="168"/>
      <c r="AD246" s="168"/>
      <c r="AE246" s="168"/>
      <c r="AF246" s="168">
        <v>81.0</v>
      </c>
      <c r="AG246" s="168">
        <v>92.0</v>
      </c>
      <c r="AH246" s="168">
        <f t="shared" si="213"/>
        <v>11</v>
      </c>
      <c r="AI246" s="168"/>
      <c r="AJ246" s="168"/>
      <c r="AK246" s="168"/>
      <c r="AL246" s="168">
        <v>82.0</v>
      </c>
      <c r="AM246" s="168">
        <v>94.0</v>
      </c>
      <c r="AN246" s="168">
        <f t="shared" si="214"/>
        <v>12</v>
      </c>
      <c r="AO246" s="168"/>
      <c r="AP246" s="168"/>
      <c r="AQ246" s="168"/>
      <c r="AR246" s="168">
        <v>67.0</v>
      </c>
      <c r="AS246" s="168">
        <v>84.0</v>
      </c>
      <c r="AT246" s="168">
        <f t="shared" si="215"/>
        <v>17</v>
      </c>
      <c r="AU246" s="168"/>
      <c r="AV246" s="168"/>
      <c r="AW246" s="168"/>
      <c r="AX246" s="168">
        <v>87.0</v>
      </c>
      <c r="AY246" s="168">
        <v>97.0</v>
      </c>
      <c r="AZ246" s="168">
        <f t="shared" si="216"/>
        <v>10</v>
      </c>
      <c r="BA246" s="168"/>
      <c r="BB246" s="168"/>
      <c r="BC246" s="168"/>
      <c r="BD246" s="168"/>
      <c r="BE246" s="168"/>
      <c r="BF246" s="168"/>
      <c r="BG246" s="168"/>
      <c r="BH246" s="168"/>
      <c r="BI246" s="168">
        <v>86.0</v>
      </c>
      <c r="BJ246" s="168">
        <v>95.0</v>
      </c>
      <c r="BK246" s="168">
        <f t="shared" si="217"/>
        <v>9</v>
      </c>
      <c r="BL246" s="168"/>
      <c r="BM246" s="168"/>
      <c r="BN246" s="168"/>
      <c r="BO246" s="168">
        <v>96.0</v>
      </c>
      <c r="BP246" s="168">
        <v>100.0</v>
      </c>
      <c r="BQ246" s="168">
        <f t="shared" si="218"/>
        <v>4</v>
      </c>
      <c r="BR246" s="180">
        <v>0.96</v>
      </c>
      <c r="BS246" s="176">
        <v>4.15</v>
      </c>
      <c r="BT246" s="176">
        <v>0.48</v>
      </c>
      <c r="BU246" s="176" t="s">
        <v>3528</v>
      </c>
      <c r="BV246" s="176" t="s">
        <v>3528</v>
      </c>
      <c r="BW246" s="195">
        <v>355.68</v>
      </c>
      <c r="BX246" s="192">
        <v>3.82</v>
      </c>
      <c r="BY246" s="192">
        <v>4.93</v>
      </c>
      <c r="BZ246" s="193">
        <v>0.29</v>
      </c>
      <c r="CA246" s="192">
        <v>36.4</v>
      </c>
      <c r="CB246" s="192">
        <v>9.77</v>
      </c>
      <c r="CC246" s="152"/>
      <c r="CD246" s="152"/>
      <c r="CE246" s="152"/>
      <c r="CF246" s="152"/>
    </row>
    <row r="247" ht="12.75" customHeight="1">
      <c r="A247" s="154">
        <v>2023.0</v>
      </c>
      <c r="B247" s="155" t="s">
        <v>3389</v>
      </c>
      <c r="C247" s="155" t="s">
        <v>3573</v>
      </c>
      <c r="D247" s="155"/>
      <c r="E247" s="155" t="s">
        <v>4164</v>
      </c>
      <c r="F247" s="155" t="s">
        <v>4165</v>
      </c>
      <c r="G247" s="155" t="s">
        <v>4166</v>
      </c>
      <c r="H247" s="157" t="s">
        <v>3858</v>
      </c>
      <c r="I247" s="169" t="s">
        <v>3440</v>
      </c>
      <c r="J247" s="157"/>
      <c r="K247" s="157"/>
      <c r="L247" s="154" t="s">
        <v>3395</v>
      </c>
      <c r="M247" s="157" t="s">
        <v>3396</v>
      </c>
      <c r="N247" s="157" t="s">
        <v>255</v>
      </c>
      <c r="O247" s="219">
        <v>92.0</v>
      </c>
      <c r="P247" s="188" t="s">
        <v>3722</v>
      </c>
      <c r="Q247" s="169"/>
      <c r="R247" s="178" t="s">
        <v>4167</v>
      </c>
      <c r="S247" s="189" t="s">
        <v>177</v>
      </c>
      <c r="T247" s="178" t="s">
        <v>4168</v>
      </c>
      <c r="U247" s="189" t="s">
        <v>174</v>
      </c>
      <c r="V247" s="166" t="s">
        <v>3566</v>
      </c>
      <c r="W247" s="168"/>
      <c r="X247" s="168"/>
      <c r="Y247" s="168"/>
      <c r="Z247" s="168">
        <v>22.0</v>
      </c>
      <c r="AA247" s="168">
        <v>53.0</v>
      </c>
      <c r="AB247" s="168">
        <f t="shared" si="212"/>
        <v>31</v>
      </c>
      <c r="AC247" s="168"/>
      <c r="AD247" s="168"/>
      <c r="AE247" s="168"/>
      <c r="AF247" s="168">
        <v>25.0</v>
      </c>
      <c r="AG247" s="168">
        <v>60.0</v>
      </c>
      <c r="AH247" s="168">
        <f t="shared" si="213"/>
        <v>35</v>
      </c>
      <c r="AI247" s="168"/>
      <c r="AJ247" s="168"/>
      <c r="AK247" s="168"/>
      <c r="AL247" s="168">
        <v>51.0</v>
      </c>
      <c r="AM247" s="168">
        <v>70.0</v>
      </c>
      <c r="AN247" s="168">
        <f t="shared" si="214"/>
        <v>19</v>
      </c>
      <c r="AO247" s="168"/>
      <c r="AP247" s="168"/>
      <c r="AQ247" s="168"/>
      <c r="AR247" s="168">
        <v>64.0</v>
      </c>
      <c r="AS247" s="168">
        <v>82.0</v>
      </c>
      <c r="AT247" s="168">
        <f t="shared" si="215"/>
        <v>18</v>
      </c>
      <c r="AU247" s="168"/>
      <c r="AV247" s="168"/>
      <c r="AW247" s="168"/>
      <c r="AX247" s="168">
        <v>77.0</v>
      </c>
      <c r="AY247" s="168">
        <v>85.0</v>
      </c>
      <c r="AZ247" s="168">
        <f t="shared" si="216"/>
        <v>8</v>
      </c>
      <c r="BA247" s="168"/>
      <c r="BB247" s="168"/>
      <c r="BC247" s="168"/>
      <c r="BD247" s="168"/>
      <c r="BE247" s="168"/>
      <c r="BF247" s="168"/>
      <c r="BG247" s="168"/>
      <c r="BH247" s="168"/>
      <c r="BI247" s="168">
        <v>77.0</v>
      </c>
      <c r="BJ247" s="168">
        <v>84.0</v>
      </c>
      <c r="BK247" s="168">
        <f t="shared" si="217"/>
        <v>7</v>
      </c>
      <c r="BL247" s="168"/>
      <c r="BM247" s="168"/>
      <c r="BN247" s="168"/>
      <c r="BO247" s="168">
        <v>79.0</v>
      </c>
      <c r="BP247" s="168">
        <v>87.0</v>
      </c>
      <c r="BQ247" s="168">
        <f t="shared" si="218"/>
        <v>8</v>
      </c>
      <c r="BR247" s="180">
        <v>0.96</v>
      </c>
      <c r="BS247" s="176">
        <v>3.55</v>
      </c>
      <c r="BT247" s="176">
        <v>0.51</v>
      </c>
      <c r="BU247" s="176" t="s">
        <v>3528</v>
      </c>
      <c r="BV247" s="176" t="s">
        <v>3528</v>
      </c>
      <c r="BW247" s="195">
        <v>110.7</v>
      </c>
      <c r="BX247" s="192">
        <v>1.2</v>
      </c>
      <c r="BY247" s="192">
        <v>1.22</v>
      </c>
      <c r="BZ247" s="193">
        <v>0.02</v>
      </c>
      <c r="CA247" s="192">
        <v>15.25</v>
      </c>
      <c r="CB247" s="192">
        <v>7.26</v>
      </c>
      <c r="CC247" s="152"/>
      <c r="CD247" s="152"/>
      <c r="CE247" s="152"/>
      <c r="CF247" s="152"/>
    </row>
    <row r="248" ht="12.75" customHeight="1">
      <c r="A248" s="154">
        <v>2023.0</v>
      </c>
      <c r="B248" s="155" t="s">
        <v>1809</v>
      </c>
      <c r="C248" s="155" t="s">
        <v>3612</v>
      </c>
      <c r="D248" s="155"/>
      <c r="E248" s="155" t="s">
        <v>3701</v>
      </c>
      <c r="F248" s="155" t="s">
        <v>3702</v>
      </c>
      <c r="G248" s="155" t="s">
        <v>3750</v>
      </c>
      <c r="H248" s="157" t="s">
        <v>4169</v>
      </c>
      <c r="I248" s="169" t="s">
        <v>3440</v>
      </c>
      <c r="J248" s="157"/>
      <c r="K248" s="157"/>
      <c r="L248" s="154" t="s">
        <v>3395</v>
      </c>
      <c r="M248" s="157" t="s">
        <v>3396</v>
      </c>
      <c r="N248" s="157" t="s">
        <v>3920</v>
      </c>
      <c r="O248" s="219">
        <v>112.0</v>
      </c>
      <c r="P248" s="188" t="s">
        <v>4003</v>
      </c>
      <c r="Q248" s="169"/>
      <c r="R248" s="178" t="s">
        <v>4170</v>
      </c>
      <c r="S248" s="189" t="s">
        <v>174</v>
      </c>
      <c r="T248" s="178" t="s">
        <v>4171</v>
      </c>
      <c r="U248" s="189" t="s">
        <v>174</v>
      </c>
      <c r="V248" s="166" t="s">
        <v>3664</v>
      </c>
      <c r="W248" s="168"/>
      <c r="X248" s="168"/>
      <c r="Y248" s="168"/>
      <c r="Z248" s="168">
        <v>53.0</v>
      </c>
      <c r="AA248" s="168">
        <v>71.0</v>
      </c>
      <c r="AB248" s="168">
        <f t="shared" si="212"/>
        <v>18</v>
      </c>
      <c r="AC248" s="168"/>
      <c r="AD248" s="168"/>
      <c r="AE248" s="168"/>
      <c r="AF248" s="168">
        <v>63.0</v>
      </c>
      <c r="AG248" s="168">
        <v>85.0</v>
      </c>
      <c r="AH248" s="168">
        <f t="shared" si="213"/>
        <v>22</v>
      </c>
      <c r="AI248" s="168"/>
      <c r="AJ248" s="168"/>
      <c r="AK248" s="168"/>
      <c r="AL248" s="168">
        <v>81.0</v>
      </c>
      <c r="AM248" s="168">
        <v>84.0</v>
      </c>
      <c r="AN248" s="168">
        <f t="shared" si="214"/>
        <v>3</v>
      </c>
      <c r="AO248" s="168"/>
      <c r="AP248" s="168"/>
      <c r="AQ248" s="168"/>
      <c r="AR248" s="168">
        <v>62.0</v>
      </c>
      <c r="AS248" s="168">
        <v>78.0</v>
      </c>
      <c r="AT248" s="168">
        <f t="shared" si="215"/>
        <v>16</v>
      </c>
      <c r="AU248" s="168"/>
      <c r="AV248" s="168"/>
      <c r="AW248" s="168"/>
      <c r="AX248" s="168">
        <v>76.0</v>
      </c>
      <c r="AY248" s="168">
        <v>77.0</v>
      </c>
      <c r="AZ248" s="168">
        <f t="shared" si="216"/>
        <v>1</v>
      </c>
      <c r="BA248" s="168"/>
      <c r="BB248" s="168"/>
      <c r="BC248" s="168"/>
      <c r="BD248" s="168"/>
      <c r="BE248" s="168"/>
      <c r="BF248" s="168"/>
      <c r="BG248" s="168"/>
      <c r="BH248" s="168"/>
      <c r="BI248" s="168">
        <v>75.0</v>
      </c>
      <c r="BJ248" s="168">
        <v>77.0</v>
      </c>
      <c r="BK248" s="168">
        <f t="shared" si="217"/>
        <v>2</v>
      </c>
      <c r="BL248" s="168"/>
      <c r="BM248" s="168"/>
      <c r="BN248" s="168"/>
      <c r="BO248" s="168">
        <v>84.0</v>
      </c>
      <c r="BP248" s="168">
        <v>90.0</v>
      </c>
      <c r="BQ248" s="168">
        <f t="shared" si="218"/>
        <v>6</v>
      </c>
      <c r="BR248" s="180">
        <v>0.96</v>
      </c>
      <c r="BS248" s="220">
        <v>4.2</v>
      </c>
      <c r="BT248" s="176">
        <v>0.42</v>
      </c>
      <c r="BU248" s="176" t="s">
        <v>3528</v>
      </c>
      <c r="BV248" s="176" t="s">
        <v>3528</v>
      </c>
      <c r="BW248" s="195">
        <v>137.4</v>
      </c>
      <c r="BX248" s="192">
        <v>1.0</v>
      </c>
      <c r="BY248" s="192">
        <v>1.21</v>
      </c>
      <c r="BZ248" s="193">
        <v>0.21</v>
      </c>
      <c r="CA248" s="192">
        <v>17.63</v>
      </c>
      <c r="CB248" s="192">
        <v>7.79</v>
      </c>
      <c r="CC248" s="152"/>
      <c r="CD248" s="152"/>
      <c r="CE248" s="152"/>
      <c r="CF248" s="152"/>
    </row>
    <row r="249" ht="12.75" customHeight="1">
      <c r="A249" s="154">
        <v>2023.0</v>
      </c>
      <c r="B249" s="155" t="s">
        <v>3540</v>
      </c>
      <c r="C249" s="155" t="s">
        <v>4172</v>
      </c>
      <c r="D249" s="155"/>
      <c r="E249" s="155" t="s">
        <v>4173</v>
      </c>
      <c r="F249" s="155" t="s">
        <v>4173</v>
      </c>
      <c r="G249" s="155" t="s">
        <v>4174</v>
      </c>
      <c r="H249" s="157" t="s">
        <v>3427</v>
      </c>
      <c r="I249" s="169" t="s">
        <v>3394</v>
      </c>
      <c r="J249" s="157"/>
      <c r="K249" s="157"/>
      <c r="L249" s="154" t="s">
        <v>3395</v>
      </c>
      <c r="M249" s="157" t="s">
        <v>3396</v>
      </c>
      <c r="N249" s="177" t="s">
        <v>255</v>
      </c>
      <c r="O249" s="219">
        <v>80.0</v>
      </c>
      <c r="P249" s="188" t="s">
        <v>3453</v>
      </c>
      <c r="Q249" s="169"/>
      <c r="R249" s="178" t="s">
        <v>4175</v>
      </c>
      <c r="S249" s="189" t="s">
        <v>174</v>
      </c>
      <c r="T249" s="178" t="s">
        <v>4176</v>
      </c>
      <c r="U249" s="189" t="s">
        <v>174</v>
      </c>
      <c r="V249" s="166" t="s">
        <v>3699</v>
      </c>
      <c r="W249" s="168"/>
      <c r="X249" s="168"/>
      <c r="Y249" s="168"/>
      <c r="Z249" s="168">
        <v>71.0</v>
      </c>
      <c r="AA249" s="168">
        <v>88.0</v>
      </c>
      <c r="AB249" s="168">
        <f t="shared" si="212"/>
        <v>17</v>
      </c>
      <c r="AC249" s="168"/>
      <c r="AD249" s="168"/>
      <c r="AE249" s="168"/>
      <c r="AF249" s="168">
        <v>77.0</v>
      </c>
      <c r="AG249" s="168">
        <v>98.0</v>
      </c>
      <c r="AH249" s="168">
        <f t="shared" si="213"/>
        <v>21</v>
      </c>
      <c r="AI249" s="168"/>
      <c r="AJ249" s="168"/>
      <c r="AK249" s="168"/>
      <c r="AL249" s="168">
        <v>81.0</v>
      </c>
      <c r="AM249" s="168">
        <v>97.0</v>
      </c>
      <c r="AN249" s="168">
        <f t="shared" si="214"/>
        <v>16</v>
      </c>
      <c r="AO249" s="168"/>
      <c r="AP249" s="168"/>
      <c r="AQ249" s="168"/>
      <c r="AR249" s="168">
        <v>74.0</v>
      </c>
      <c r="AS249" s="168">
        <v>93.0</v>
      </c>
      <c r="AT249" s="168">
        <f t="shared" si="215"/>
        <v>19</v>
      </c>
      <c r="AU249" s="168"/>
      <c r="AV249" s="168"/>
      <c r="AW249" s="168"/>
      <c r="AX249" s="168">
        <v>82.0</v>
      </c>
      <c r="AY249" s="168">
        <v>98.0</v>
      </c>
      <c r="AZ249" s="168">
        <f t="shared" si="216"/>
        <v>16</v>
      </c>
      <c r="BA249" s="168"/>
      <c r="BB249" s="168"/>
      <c r="BC249" s="168"/>
      <c r="BD249" s="168"/>
      <c r="BE249" s="168"/>
      <c r="BF249" s="168"/>
      <c r="BG249" s="168"/>
      <c r="BH249" s="168"/>
      <c r="BI249" s="168">
        <v>82.0</v>
      </c>
      <c r="BJ249" s="168">
        <v>90.0</v>
      </c>
      <c r="BK249" s="168">
        <f t="shared" si="217"/>
        <v>8</v>
      </c>
      <c r="BL249" s="168"/>
      <c r="BM249" s="168"/>
      <c r="BN249" s="168"/>
      <c r="BO249" s="168">
        <v>88.0</v>
      </c>
      <c r="BP249" s="168">
        <v>99.0</v>
      </c>
      <c r="BQ249" s="168">
        <f t="shared" si="218"/>
        <v>11</v>
      </c>
      <c r="BR249" s="180">
        <v>0.96</v>
      </c>
      <c r="BS249" s="176">
        <v>4.66</v>
      </c>
      <c r="BT249" s="176">
        <v>0.45</v>
      </c>
      <c r="BU249" s="176" t="s">
        <v>3528</v>
      </c>
      <c r="BV249" s="176" t="s">
        <v>3528</v>
      </c>
      <c r="BW249" s="195">
        <v>358.33</v>
      </c>
      <c r="BX249" s="192">
        <v>3.5</v>
      </c>
      <c r="BY249" s="192">
        <v>4.47</v>
      </c>
      <c r="BZ249" s="193">
        <v>0.28</v>
      </c>
      <c r="CA249" s="192">
        <v>33.48</v>
      </c>
      <c r="CB249" s="192">
        <v>10.7</v>
      </c>
      <c r="CC249" s="152"/>
      <c r="CD249" s="152"/>
      <c r="CE249" s="152"/>
      <c r="CF249" s="152"/>
    </row>
    <row r="250" ht="12.75" customHeight="1">
      <c r="A250" s="154">
        <v>2023.0</v>
      </c>
      <c r="B250" s="155" t="s">
        <v>3540</v>
      </c>
      <c r="C250" s="155" t="s">
        <v>4172</v>
      </c>
      <c r="D250" s="155"/>
      <c r="E250" s="155" t="s">
        <v>4173</v>
      </c>
      <c r="F250" s="155" t="s">
        <v>4173</v>
      </c>
      <c r="G250" s="155" t="s">
        <v>4174</v>
      </c>
      <c r="H250" s="157" t="s">
        <v>3427</v>
      </c>
      <c r="I250" s="169" t="s">
        <v>3402</v>
      </c>
      <c r="J250" s="157"/>
      <c r="K250" s="157"/>
      <c r="L250" s="154" t="s">
        <v>3395</v>
      </c>
      <c r="M250" s="157" t="s">
        <v>3396</v>
      </c>
      <c r="N250" s="177" t="s">
        <v>255</v>
      </c>
      <c r="O250" s="219">
        <v>144.0</v>
      </c>
      <c r="P250" s="188" t="s">
        <v>3403</v>
      </c>
      <c r="Q250" s="169"/>
      <c r="R250" s="178" t="s">
        <v>4177</v>
      </c>
      <c r="S250" s="189" t="s">
        <v>174</v>
      </c>
      <c r="T250" s="178" t="s">
        <v>4178</v>
      </c>
      <c r="U250" s="189" t="s">
        <v>174</v>
      </c>
      <c r="V250" s="166" t="s">
        <v>3699</v>
      </c>
      <c r="W250" s="168"/>
      <c r="X250" s="168"/>
      <c r="Y250" s="168"/>
      <c r="Z250" s="168">
        <v>80.0</v>
      </c>
      <c r="AA250" s="168">
        <v>94.0</v>
      </c>
      <c r="AB250" s="168">
        <f t="shared" si="212"/>
        <v>14</v>
      </c>
      <c r="AC250" s="168"/>
      <c r="AD250" s="168"/>
      <c r="AE250" s="168"/>
      <c r="AF250" s="168">
        <v>90.0</v>
      </c>
      <c r="AG250" s="168">
        <v>97.0</v>
      </c>
      <c r="AH250" s="168">
        <f t="shared" si="213"/>
        <v>7</v>
      </c>
      <c r="AI250" s="168"/>
      <c r="AJ250" s="168"/>
      <c r="AK250" s="168"/>
      <c r="AL250" s="168">
        <v>88.0</v>
      </c>
      <c r="AM250" s="168">
        <v>97.0</v>
      </c>
      <c r="AN250" s="168">
        <f t="shared" si="214"/>
        <v>9</v>
      </c>
      <c r="AO250" s="168"/>
      <c r="AP250" s="168"/>
      <c r="AQ250" s="168"/>
      <c r="AR250" s="168">
        <v>90.0</v>
      </c>
      <c r="AS250" s="168">
        <v>91.0</v>
      </c>
      <c r="AT250" s="168">
        <f t="shared" si="215"/>
        <v>1</v>
      </c>
      <c r="AU250" s="168"/>
      <c r="AV250" s="168"/>
      <c r="AW250" s="168"/>
      <c r="AX250" s="168">
        <v>97.0</v>
      </c>
      <c r="AY250" s="168">
        <v>98.0</v>
      </c>
      <c r="AZ250" s="168">
        <f t="shared" si="216"/>
        <v>1</v>
      </c>
      <c r="BA250" s="168"/>
      <c r="BB250" s="168"/>
      <c r="BC250" s="168"/>
      <c r="BD250" s="168"/>
      <c r="BE250" s="168"/>
      <c r="BF250" s="168"/>
      <c r="BG250" s="168"/>
      <c r="BH250" s="168"/>
      <c r="BI250" s="168">
        <v>93.0</v>
      </c>
      <c r="BJ250" s="168">
        <v>97.0</v>
      </c>
      <c r="BK250" s="168">
        <f t="shared" si="217"/>
        <v>4</v>
      </c>
      <c r="BL250" s="168"/>
      <c r="BM250" s="168"/>
      <c r="BN250" s="168"/>
      <c r="BO250" s="168">
        <v>99.0</v>
      </c>
      <c r="BP250" s="168">
        <v>100.0</v>
      </c>
      <c r="BQ250" s="168">
        <f t="shared" si="218"/>
        <v>1</v>
      </c>
      <c r="BR250" s="180">
        <v>0.96</v>
      </c>
      <c r="BS250" s="176">
        <v>4.07</v>
      </c>
      <c r="BT250" s="176">
        <v>0.48</v>
      </c>
      <c r="BU250" s="176" t="s">
        <v>3528</v>
      </c>
      <c r="BV250" s="176" t="s">
        <v>3528</v>
      </c>
      <c r="BW250" s="195">
        <v>416.51</v>
      </c>
      <c r="BX250" s="192">
        <v>2.27</v>
      </c>
      <c r="BY250" s="192">
        <v>2.89</v>
      </c>
      <c r="BZ250" s="193">
        <v>0.27</v>
      </c>
      <c r="CA250" s="192">
        <v>26.75</v>
      </c>
      <c r="CB250" s="192">
        <v>15.57</v>
      </c>
      <c r="CC250" s="152"/>
      <c r="CD250" s="152"/>
      <c r="CE250" s="152"/>
      <c r="CF250" s="152"/>
    </row>
    <row r="251" ht="12.75" customHeight="1">
      <c r="A251" s="154">
        <v>2023.0</v>
      </c>
      <c r="B251" s="155" t="s">
        <v>3422</v>
      </c>
      <c r="C251" s="155" t="s">
        <v>3691</v>
      </c>
      <c r="D251" s="155"/>
      <c r="E251" s="155" t="s">
        <v>3692</v>
      </c>
      <c r="F251" s="155" t="s">
        <v>3693</v>
      </c>
      <c r="G251" s="155" t="s">
        <v>3694</v>
      </c>
      <c r="H251" s="157" t="s">
        <v>4179</v>
      </c>
      <c r="I251" s="169" t="s">
        <v>3440</v>
      </c>
      <c r="J251" s="157" t="s">
        <v>4180</v>
      </c>
      <c r="K251" s="157"/>
      <c r="L251" s="154" t="s">
        <v>3395</v>
      </c>
      <c r="M251" s="157" t="s">
        <v>3396</v>
      </c>
      <c r="N251" s="156" t="s">
        <v>3572</v>
      </c>
      <c r="O251" s="219"/>
      <c r="P251" s="188"/>
      <c r="Q251" s="169" t="s">
        <v>4181</v>
      </c>
      <c r="R251" s="178" t="s">
        <v>4182</v>
      </c>
      <c r="S251" s="189" t="s">
        <v>158</v>
      </c>
      <c r="T251" s="178" t="s">
        <v>4183</v>
      </c>
      <c r="U251" s="189" t="s">
        <v>174</v>
      </c>
      <c r="V251" s="166" t="s">
        <v>3671</v>
      </c>
      <c r="W251" s="168"/>
      <c r="X251" s="168"/>
      <c r="Y251" s="168"/>
      <c r="Z251" s="168">
        <v>18.0</v>
      </c>
      <c r="AA251" s="168">
        <v>40.0</v>
      </c>
      <c r="AB251" s="168">
        <f t="shared" si="212"/>
        <v>22</v>
      </c>
      <c r="AC251" s="168"/>
      <c r="AD251" s="168"/>
      <c r="AE251" s="168"/>
      <c r="AF251" s="168">
        <v>29.0</v>
      </c>
      <c r="AG251" s="168">
        <v>56.0</v>
      </c>
      <c r="AH251" s="168">
        <f t="shared" si="213"/>
        <v>27</v>
      </c>
      <c r="AI251" s="168"/>
      <c r="AJ251" s="168"/>
      <c r="AK251" s="168"/>
      <c r="AL251" s="168">
        <v>65.0</v>
      </c>
      <c r="AM251" s="168">
        <v>78.0</v>
      </c>
      <c r="AN251" s="168">
        <f t="shared" si="214"/>
        <v>13</v>
      </c>
      <c r="AO251" s="168"/>
      <c r="AP251" s="168"/>
      <c r="AQ251" s="168"/>
      <c r="AR251" s="168">
        <v>46.0</v>
      </c>
      <c r="AS251" s="168">
        <v>63.0</v>
      </c>
      <c r="AT251" s="168">
        <f t="shared" si="215"/>
        <v>17</v>
      </c>
      <c r="AU251" s="168"/>
      <c r="AV251" s="168"/>
      <c r="AW251" s="168"/>
      <c r="AX251" s="168">
        <v>98.0</v>
      </c>
      <c r="AY251" s="168">
        <v>100.0</v>
      </c>
      <c r="AZ251" s="168">
        <f t="shared" si="216"/>
        <v>2</v>
      </c>
      <c r="BA251" s="168"/>
      <c r="BB251" s="168"/>
      <c r="BC251" s="168"/>
      <c r="BD251" s="168"/>
      <c r="BE251" s="168"/>
      <c r="BF251" s="168"/>
      <c r="BG251" s="168"/>
      <c r="BH251" s="168"/>
      <c r="BI251" s="168">
        <v>95.0</v>
      </c>
      <c r="BJ251" s="168">
        <v>99.0</v>
      </c>
      <c r="BK251" s="168">
        <f t="shared" si="217"/>
        <v>4</v>
      </c>
      <c r="BL251" s="168"/>
      <c r="BM251" s="168"/>
      <c r="BN251" s="168"/>
      <c r="BO251" s="168">
        <v>77.0</v>
      </c>
      <c r="BP251" s="168">
        <v>88.0</v>
      </c>
      <c r="BQ251" s="168">
        <f t="shared" si="218"/>
        <v>11</v>
      </c>
      <c r="BR251" s="176" t="s">
        <v>3528</v>
      </c>
      <c r="BS251" s="176" t="s">
        <v>3528</v>
      </c>
      <c r="BT251" s="176" t="s">
        <v>3528</v>
      </c>
      <c r="BU251" s="176" t="s">
        <v>3528</v>
      </c>
      <c r="BV251" s="176" t="s">
        <v>3528</v>
      </c>
      <c r="BW251" s="195" t="s">
        <v>3716</v>
      </c>
      <c r="BX251" s="192"/>
      <c r="BY251" s="192"/>
      <c r="BZ251" s="192"/>
      <c r="CA251" s="192"/>
      <c r="CB251" s="192"/>
      <c r="CC251" s="152"/>
      <c r="CD251" s="152"/>
      <c r="CE251" s="152"/>
      <c r="CF251" s="152" t="s">
        <v>1</v>
      </c>
    </row>
    <row r="252" ht="12.75" customHeight="1">
      <c r="A252" s="154">
        <v>2023.0</v>
      </c>
      <c r="B252" s="155" t="s">
        <v>3422</v>
      </c>
      <c r="C252" s="155" t="s">
        <v>3691</v>
      </c>
      <c r="D252" s="155"/>
      <c r="E252" s="155" t="s">
        <v>3692</v>
      </c>
      <c r="F252" s="155" t="s">
        <v>3693</v>
      </c>
      <c r="G252" s="155" t="s">
        <v>3694</v>
      </c>
      <c r="H252" s="157" t="s">
        <v>4179</v>
      </c>
      <c r="I252" s="169" t="s">
        <v>3440</v>
      </c>
      <c r="J252" s="157" t="s">
        <v>4184</v>
      </c>
      <c r="K252" s="157"/>
      <c r="L252" s="154" t="s">
        <v>3395</v>
      </c>
      <c r="M252" s="157" t="s">
        <v>3396</v>
      </c>
      <c r="N252" s="156" t="s">
        <v>3572</v>
      </c>
      <c r="O252" s="219">
        <v>162.0</v>
      </c>
      <c r="P252" s="188" t="s">
        <v>3563</v>
      </c>
      <c r="Q252" s="169" t="s">
        <v>4181</v>
      </c>
      <c r="R252" s="178" t="s">
        <v>4182</v>
      </c>
      <c r="S252" s="189" t="s">
        <v>158</v>
      </c>
      <c r="T252" s="178" t="s">
        <v>4183</v>
      </c>
      <c r="U252" s="189" t="s">
        <v>174</v>
      </c>
      <c r="V252" s="166" t="s">
        <v>3671</v>
      </c>
      <c r="W252" s="168"/>
      <c r="X252" s="168"/>
      <c r="Y252" s="168"/>
      <c r="Z252" s="168">
        <v>18.0</v>
      </c>
      <c r="AA252" s="168">
        <v>41.0</v>
      </c>
      <c r="AB252" s="168">
        <f t="shared" si="212"/>
        <v>23</v>
      </c>
      <c r="AC252" s="168"/>
      <c r="AD252" s="168"/>
      <c r="AE252" s="168"/>
      <c r="AF252" s="168">
        <v>29.0</v>
      </c>
      <c r="AG252" s="168">
        <v>62.0</v>
      </c>
      <c r="AH252" s="168">
        <f t="shared" si="213"/>
        <v>33</v>
      </c>
      <c r="AI252" s="168"/>
      <c r="AJ252" s="168"/>
      <c r="AK252" s="168"/>
      <c r="AL252" s="168">
        <v>65.0</v>
      </c>
      <c r="AM252" s="168">
        <v>88.0</v>
      </c>
      <c r="AN252" s="168">
        <f t="shared" si="214"/>
        <v>23</v>
      </c>
      <c r="AO252" s="168"/>
      <c r="AP252" s="168"/>
      <c r="AQ252" s="168"/>
      <c r="AR252" s="168">
        <v>46.0</v>
      </c>
      <c r="AS252" s="168">
        <v>71.0</v>
      </c>
      <c r="AT252" s="168">
        <f t="shared" si="215"/>
        <v>25</v>
      </c>
      <c r="AU252" s="168"/>
      <c r="AV252" s="168"/>
      <c r="AW252" s="168"/>
      <c r="AX252" s="168">
        <v>98.0</v>
      </c>
      <c r="AY252" s="168">
        <v>100.0</v>
      </c>
      <c r="AZ252" s="168">
        <f t="shared" si="216"/>
        <v>2</v>
      </c>
      <c r="BA252" s="168"/>
      <c r="BB252" s="168"/>
      <c r="BC252" s="168"/>
      <c r="BD252" s="168"/>
      <c r="BE252" s="168"/>
      <c r="BF252" s="168"/>
      <c r="BG252" s="168"/>
      <c r="BH252" s="168"/>
      <c r="BI252" s="168">
        <v>95.0</v>
      </c>
      <c r="BJ252" s="168">
        <v>94.0</v>
      </c>
      <c r="BK252" s="168">
        <f t="shared" si="217"/>
        <v>-1</v>
      </c>
      <c r="BL252" s="168"/>
      <c r="BM252" s="168"/>
      <c r="BN252" s="168"/>
      <c r="BO252" s="168">
        <v>77.0</v>
      </c>
      <c r="BP252" s="168">
        <v>90.0</v>
      </c>
      <c r="BQ252" s="168">
        <f t="shared" si="218"/>
        <v>13</v>
      </c>
      <c r="BR252" s="176" t="s">
        <v>3528</v>
      </c>
      <c r="BS252" s="176" t="s">
        <v>3528</v>
      </c>
      <c r="BT252" s="176" t="s">
        <v>3528</v>
      </c>
      <c r="BU252" s="176" t="s">
        <v>3528</v>
      </c>
      <c r="BV252" s="176" t="s">
        <v>3528</v>
      </c>
      <c r="BW252" s="195">
        <v>51.51</v>
      </c>
      <c r="BX252" s="192">
        <v>0.335</v>
      </c>
      <c r="BY252" s="192">
        <v>0.443</v>
      </c>
      <c r="BZ252" s="193">
        <v>0.32</v>
      </c>
      <c r="CA252" s="192">
        <v>11.29</v>
      </c>
      <c r="CB252" s="192">
        <v>4.56</v>
      </c>
      <c r="CC252" s="152"/>
      <c r="CD252" s="152"/>
      <c r="CE252" s="152"/>
      <c r="CF252" s="152" t="s">
        <v>1</v>
      </c>
    </row>
    <row r="253" ht="12.75" customHeight="1">
      <c r="A253" s="154">
        <v>2023.0</v>
      </c>
      <c r="B253" s="155" t="s">
        <v>4185</v>
      </c>
      <c r="C253" s="155" t="s">
        <v>4186</v>
      </c>
      <c r="D253" s="155"/>
      <c r="E253" s="155" t="s">
        <v>4187</v>
      </c>
      <c r="F253" s="155" t="s">
        <v>4187</v>
      </c>
      <c r="G253" s="155" t="s">
        <v>4188</v>
      </c>
      <c r="H253" s="157" t="s">
        <v>3655</v>
      </c>
      <c r="I253" s="169" t="s">
        <v>3440</v>
      </c>
      <c r="J253" s="157"/>
      <c r="K253" s="157"/>
      <c r="L253" s="154" t="s">
        <v>3395</v>
      </c>
      <c r="M253" s="157" t="s">
        <v>3396</v>
      </c>
      <c r="N253" s="157" t="s">
        <v>3920</v>
      </c>
      <c r="O253" s="219"/>
      <c r="P253" s="188"/>
      <c r="Q253" s="169"/>
      <c r="R253" s="178" t="s">
        <v>4189</v>
      </c>
      <c r="S253" s="189" t="s">
        <v>174</v>
      </c>
      <c r="T253" s="178" t="s">
        <v>4190</v>
      </c>
      <c r="U253" s="189" t="s">
        <v>174</v>
      </c>
      <c r="V253" s="166" t="s">
        <v>3929</v>
      </c>
      <c r="W253" s="168"/>
      <c r="X253" s="168"/>
      <c r="Y253" s="168"/>
      <c r="Z253" s="168">
        <v>42.0</v>
      </c>
      <c r="AA253" s="168">
        <v>64.0</v>
      </c>
      <c r="AB253" s="168">
        <f t="shared" si="212"/>
        <v>22</v>
      </c>
      <c r="AC253" s="168"/>
      <c r="AD253" s="168"/>
      <c r="AE253" s="168"/>
      <c r="AF253" s="168">
        <v>55.0</v>
      </c>
      <c r="AG253" s="168">
        <v>74.0</v>
      </c>
      <c r="AH253" s="168">
        <f t="shared" si="213"/>
        <v>19</v>
      </c>
      <c r="AI253" s="168"/>
      <c r="AJ253" s="168"/>
      <c r="AK253" s="168"/>
      <c r="AL253" s="168">
        <v>77.0</v>
      </c>
      <c r="AM253" s="168">
        <v>79.0</v>
      </c>
      <c r="AN253" s="168">
        <f t="shared" si="214"/>
        <v>2</v>
      </c>
      <c r="AO253" s="168"/>
      <c r="AP253" s="168"/>
      <c r="AQ253" s="168"/>
      <c r="AR253" s="168">
        <v>44.0</v>
      </c>
      <c r="AS253" s="168">
        <v>58.0</v>
      </c>
      <c r="AT253" s="168">
        <f t="shared" si="215"/>
        <v>14</v>
      </c>
      <c r="AU253" s="168"/>
      <c r="AV253" s="168"/>
      <c r="AW253" s="168"/>
      <c r="AX253" s="168">
        <v>74.0</v>
      </c>
      <c r="AY253" s="168">
        <v>84.0</v>
      </c>
      <c r="AZ253" s="168">
        <f t="shared" si="216"/>
        <v>10</v>
      </c>
      <c r="BA253" s="168"/>
      <c r="BB253" s="168"/>
      <c r="BC253" s="168"/>
      <c r="BD253" s="168"/>
      <c r="BE253" s="168"/>
      <c r="BF253" s="168"/>
      <c r="BG253" s="168"/>
      <c r="BH253" s="168"/>
      <c r="BI253" s="168"/>
      <c r="BJ253" s="168"/>
      <c r="BK253" s="168"/>
      <c r="BL253" s="168"/>
      <c r="BM253" s="168"/>
      <c r="BN253" s="168"/>
      <c r="BO253" s="168">
        <v>89.0</v>
      </c>
      <c r="BP253" s="168">
        <v>95.0</v>
      </c>
      <c r="BQ253" s="168">
        <f t="shared" si="218"/>
        <v>6</v>
      </c>
      <c r="BR253" s="180">
        <v>0.96</v>
      </c>
      <c r="BS253" s="176">
        <v>4.51</v>
      </c>
      <c r="BT253" s="176">
        <v>0.48</v>
      </c>
      <c r="BU253" s="176" t="s">
        <v>3528</v>
      </c>
      <c r="BV253" s="176" t="s">
        <v>3528</v>
      </c>
      <c r="BW253" s="195" t="s">
        <v>3716</v>
      </c>
      <c r="BX253" s="192"/>
      <c r="BY253" s="192"/>
      <c r="BZ253" s="192"/>
      <c r="CA253" s="192"/>
      <c r="CB253" s="192"/>
      <c r="CC253" s="152"/>
      <c r="CD253" s="152"/>
      <c r="CE253" s="152"/>
      <c r="CF253" s="152"/>
    </row>
    <row r="254" ht="12.75" customHeight="1">
      <c r="A254" s="154">
        <v>2023.0</v>
      </c>
      <c r="B254" s="166" t="s">
        <v>3442</v>
      </c>
      <c r="C254" s="166" t="s">
        <v>4098</v>
      </c>
      <c r="D254" s="166"/>
      <c r="E254" s="166" t="s">
        <v>4191</v>
      </c>
      <c r="F254" s="166" t="s">
        <v>4191</v>
      </c>
      <c r="G254" s="166" t="s">
        <v>4192</v>
      </c>
      <c r="H254" s="157" t="s">
        <v>4193</v>
      </c>
      <c r="I254" s="169" t="s">
        <v>3480</v>
      </c>
      <c r="J254" s="157"/>
      <c r="K254" s="157"/>
      <c r="L254" s="154" t="s">
        <v>3395</v>
      </c>
      <c r="M254" s="157" t="s">
        <v>3714</v>
      </c>
      <c r="N254" s="157" t="s">
        <v>3920</v>
      </c>
      <c r="O254" s="219">
        <v>72.0</v>
      </c>
      <c r="P254" s="188" t="s">
        <v>3481</v>
      </c>
      <c r="Q254" s="169"/>
      <c r="R254" s="169" t="s">
        <v>3528</v>
      </c>
      <c r="S254" s="194"/>
      <c r="T254" s="178" t="s">
        <v>4194</v>
      </c>
      <c r="U254" s="194" t="s">
        <v>174</v>
      </c>
      <c r="V254" s="166" t="s">
        <v>3566</v>
      </c>
      <c r="W254" s="168">
        <v>80.0</v>
      </c>
      <c r="X254" s="168">
        <v>37.0</v>
      </c>
      <c r="Y254" s="168">
        <f>W254-X254</f>
        <v>43</v>
      </c>
      <c r="Z254" s="168"/>
      <c r="AA254" s="168"/>
      <c r="AB254" s="168"/>
      <c r="AC254" s="168">
        <v>85.0</v>
      </c>
      <c r="AD254" s="168">
        <v>56.0</v>
      </c>
      <c r="AE254" s="168">
        <f>AC254-AD254</f>
        <v>29</v>
      </c>
      <c r="AF254" s="168"/>
      <c r="AG254" s="168"/>
      <c r="AH254" s="168"/>
      <c r="AI254" s="168">
        <v>80.0</v>
      </c>
      <c r="AJ254" s="168">
        <v>68.0</v>
      </c>
      <c r="AK254" s="168">
        <f>AI254-AJ254</f>
        <v>12</v>
      </c>
      <c r="AL254" s="168"/>
      <c r="AM254" s="168"/>
      <c r="AN254" s="168"/>
      <c r="AO254" s="168">
        <v>79.0</v>
      </c>
      <c r="AP254" s="168">
        <v>49.0</v>
      </c>
      <c r="AQ254" s="168">
        <f>AO254-AP254</f>
        <v>30</v>
      </c>
      <c r="AR254" s="168"/>
      <c r="AS254" s="168"/>
      <c r="AT254" s="168"/>
      <c r="AU254" s="168">
        <v>81.0</v>
      </c>
      <c r="AV254" s="168">
        <v>68.0</v>
      </c>
      <c r="AW254" s="168">
        <f>AU254-AV254</f>
        <v>13</v>
      </c>
      <c r="AX254" s="168"/>
      <c r="AY254" s="168"/>
      <c r="AZ254" s="168"/>
      <c r="BA254" s="168"/>
      <c r="BB254" s="168"/>
      <c r="BC254" s="168"/>
      <c r="BD254" s="168"/>
      <c r="BE254" s="168"/>
      <c r="BF254" s="168">
        <v>82.0</v>
      </c>
      <c r="BG254" s="168">
        <v>70.0</v>
      </c>
      <c r="BH254" s="168">
        <f>BF254-BG254</f>
        <v>12</v>
      </c>
      <c r="BI254" s="168"/>
      <c r="BJ254" s="168"/>
      <c r="BK254" s="168"/>
      <c r="BL254" s="168">
        <v>92.0</v>
      </c>
      <c r="BM254" s="168">
        <v>84.0</v>
      </c>
      <c r="BN254" s="168">
        <f>BL254-BM254</f>
        <v>8</v>
      </c>
      <c r="BO254" s="168"/>
      <c r="BP254" s="168"/>
      <c r="BQ254" s="168"/>
      <c r="BR254" s="180">
        <v>0.96</v>
      </c>
      <c r="BS254" s="176">
        <v>4.65</v>
      </c>
      <c r="BT254" s="176">
        <v>0.42</v>
      </c>
      <c r="BU254" s="176" t="s">
        <v>3528</v>
      </c>
      <c r="BV254" s="176" t="s">
        <v>3528</v>
      </c>
      <c r="BW254" s="195">
        <v>216.14</v>
      </c>
      <c r="BX254" s="192">
        <v>3.6</v>
      </c>
      <c r="BY254" s="192">
        <v>5.44</v>
      </c>
      <c r="BZ254" s="193">
        <v>0.51</v>
      </c>
      <c r="CA254" s="192">
        <v>33.92</v>
      </c>
      <c r="CB254" s="192">
        <v>6.37</v>
      </c>
      <c r="CC254" s="152"/>
      <c r="CD254" s="152"/>
      <c r="CE254" s="152"/>
      <c r="CF254" s="152" t="s">
        <v>1</v>
      </c>
    </row>
    <row r="255" ht="12.75" customHeight="1">
      <c r="A255" s="154">
        <v>2023.0</v>
      </c>
      <c r="B255" s="166" t="s">
        <v>3540</v>
      </c>
      <c r="C255" s="166" t="s">
        <v>3901</v>
      </c>
      <c r="D255" s="166"/>
      <c r="E255" s="166" t="s">
        <v>3902</v>
      </c>
      <c r="F255" s="166" t="s">
        <v>3902</v>
      </c>
      <c r="G255" s="166" t="s">
        <v>4047</v>
      </c>
      <c r="H255" s="157" t="s">
        <v>3771</v>
      </c>
      <c r="I255" s="169" t="s">
        <v>3480</v>
      </c>
      <c r="J255" s="157"/>
      <c r="K255" s="157"/>
      <c r="L255" s="157" t="s">
        <v>3597</v>
      </c>
      <c r="M255" s="157" t="s">
        <v>3597</v>
      </c>
      <c r="N255" s="169" t="s">
        <v>255</v>
      </c>
      <c r="O255" s="219">
        <v>48.0</v>
      </c>
      <c r="P255" s="188" t="s">
        <v>3481</v>
      </c>
      <c r="Q255" s="169"/>
      <c r="R255" s="169" t="s">
        <v>3528</v>
      </c>
      <c r="S255" s="194"/>
      <c r="T255" s="178" t="s">
        <v>4195</v>
      </c>
      <c r="U255" s="194" t="s">
        <v>174</v>
      </c>
      <c r="V255" s="166" t="s">
        <v>3566</v>
      </c>
      <c r="W255" s="168"/>
      <c r="X255" s="168"/>
      <c r="Y255" s="168"/>
      <c r="Z255" s="168"/>
      <c r="AA255" s="168"/>
      <c r="AB255" s="168"/>
      <c r="AC255" s="168"/>
      <c r="AD255" s="168"/>
      <c r="AE255" s="168"/>
      <c r="AF255" s="168"/>
      <c r="AG255" s="168"/>
      <c r="AH255" s="168"/>
      <c r="AI255" s="168"/>
      <c r="AJ255" s="168"/>
      <c r="AK255" s="168"/>
      <c r="AL255" s="168"/>
      <c r="AM255" s="168"/>
      <c r="AN255" s="168"/>
      <c r="AO255" s="168"/>
      <c r="AP255" s="168"/>
      <c r="AQ255" s="168"/>
      <c r="AR255" s="168"/>
      <c r="AS255" s="168"/>
      <c r="AT255" s="168"/>
      <c r="AU255" s="168"/>
      <c r="AV255" s="168"/>
      <c r="AW255" s="168"/>
      <c r="AX255" s="168"/>
      <c r="AY255" s="168"/>
      <c r="AZ255" s="168"/>
      <c r="BA255" s="168"/>
      <c r="BB255" s="168"/>
      <c r="BC255" s="168"/>
      <c r="BD255" s="168"/>
      <c r="BE255" s="168"/>
      <c r="BF255" s="168"/>
      <c r="BG255" s="168"/>
      <c r="BH255" s="168"/>
      <c r="BI255" s="168"/>
      <c r="BJ255" s="168"/>
      <c r="BK255" s="168"/>
      <c r="BL255" s="168"/>
      <c r="BM255" s="168"/>
      <c r="BN255" s="168"/>
      <c r="BO255" s="168"/>
      <c r="BP255" s="168"/>
      <c r="BQ255" s="168"/>
      <c r="BR255" s="180">
        <v>0.96</v>
      </c>
      <c r="BS255" s="176">
        <v>4.48</v>
      </c>
      <c r="BT255" s="176">
        <v>0.5</v>
      </c>
      <c r="BU255" s="176" t="s">
        <v>3528</v>
      </c>
      <c r="BV255" s="176" t="s">
        <v>3528</v>
      </c>
      <c r="BW255" s="195">
        <v>227.33</v>
      </c>
      <c r="BX255" s="192">
        <v>8.76</v>
      </c>
      <c r="BY255" s="192">
        <v>9.44</v>
      </c>
      <c r="BZ255" s="193">
        <v>0.08</v>
      </c>
      <c r="CA255" s="192">
        <v>37.55</v>
      </c>
      <c r="CB255" s="192">
        <v>6.05</v>
      </c>
      <c r="CC255" s="152"/>
      <c r="CD255" s="152"/>
      <c r="CE255" s="152"/>
      <c r="CF255" s="152" t="s">
        <v>1</v>
      </c>
    </row>
    <row r="256" ht="12.75" customHeight="1">
      <c r="A256" s="154">
        <v>2023.0</v>
      </c>
      <c r="B256" s="166" t="s">
        <v>1809</v>
      </c>
      <c r="C256" s="166" t="s">
        <v>4196</v>
      </c>
      <c r="D256" s="166"/>
      <c r="E256" s="166" t="s">
        <v>4197</v>
      </c>
      <c r="F256" s="166" t="s">
        <v>4198</v>
      </c>
      <c r="G256" s="166" t="s">
        <v>4199</v>
      </c>
      <c r="H256" s="157" t="s">
        <v>3602</v>
      </c>
      <c r="I256" s="169" t="s">
        <v>3394</v>
      </c>
      <c r="J256" s="157"/>
      <c r="K256" s="157" t="s">
        <v>2669</v>
      </c>
      <c r="L256" s="157" t="s">
        <v>3597</v>
      </c>
      <c r="M256" s="157" t="s">
        <v>3597</v>
      </c>
      <c r="N256" s="157" t="s">
        <v>3920</v>
      </c>
      <c r="O256" s="219">
        <v>39.0</v>
      </c>
      <c r="P256" s="188" t="s">
        <v>3722</v>
      </c>
      <c r="Q256" s="169"/>
      <c r="R256" s="169" t="s">
        <v>3528</v>
      </c>
      <c r="S256" s="194"/>
      <c r="T256" s="178" t="s">
        <v>4200</v>
      </c>
      <c r="U256" s="194" t="s">
        <v>174</v>
      </c>
      <c r="V256" s="166" t="s">
        <v>3566</v>
      </c>
      <c r="W256" s="168"/>
      <c r="X256" s="168"/>
      <c r="Y256" s="168"/>
      <c r="Z256" s="168"/>
      <c r="AA256" s="168"/>
      <c r="AB256" s="168"/>
      <c r="AC256" s="168"/>
      <c r="AD256" s="168"/>
      <c r="AE256" s="168"/>
      <c r="AF256" s="168"/>
      <c r="AG256" s="168"/>
      <c r="AH256" s="168"/>
      <c r="AI256" s="168"/>
      <c r="AJ256" s="168"/>
      <c r="AK256" s="168"/>
      <c r="AL256" s="168"/>
      <c r="AM256" s="168"/>
      <c r="AN256" s="168"/>
      <c r="AO256" s="168"/>
      <c r="AP256" s="168"/>
      <c r="AQ256" s="168"/>
      <c r="AR256" s="168"/>
      <c r="AS256" s="168"/>
      <c r="AT256" s="168"/>
      <c r="AU256" s="168"/>
      <c r="AV256" s="168"/>
      <c r="AW256" s="168"/>
      <c r="AX256" s="168"/>
      <c r="AY256" s="168"/>
      <c r="AZ256" s="168"/>
      <c r="BA256" s="168"/>
      <c r="BB256" s="168"/>
      <c r="BC256" s="168"/>
      <c r="BD256" s="168"/>
      <c r="BE256" s="168"/>
      <c r="BF256" s="168"/>
      <c r="BG256" s="168"/>
      <c r="BH256" s="168"/>
      <c r="BI256" s="168"/>
      <c r="BJ256" s="168"/>
      <c r="BK256" s="168"/>
      <c r="BL256" s="168"/>
      <c r="BM256" s="168"/>
      <c r="BN256" s="168"/>
      <c r="BO256" s="168"/>
      <c r="BP256" s="168"/>
      <c r="BQ256" s="168"/>
      <c r="BR256" s="180">
        <v>0.96</v>
      </c>
      <c r="BS256" s="176">
        <v>5.22</v>
      </c>
      <c r="BT256" s="176">
        <v>0.47</v>
      </c>
      <c r="BU256" s="176" t="s">
        <v>3528</v>
      </c>
      <c r="BV256" s="176" t="s">
        <v>3528</v>
      </c>
      <c r="BW256" s="195">
        <v>161.17</v>
      </c>
      <c r="BX256" s="192">
        <v>3.66</v>
      </c>
      <c r="BY256" s="192">
        <v>4.4</v>
      </c>
      <c r="BZ256" s="193">
        <v>0.2</v>
      </c>
      <c r="CA256" s="192">
        <v>26.12</v>
      </c>
      <c r="CB256" s="192">
        <v>6.17</v>
      </c>
      <c r="CC256" s="152"/>
      <c r="CD256" s="152"/>
      <c r="CE256" s="152"/>
      <c r="CF256" s="152" t="s">
        <v>1</v>
      </c>
    </row>
    <row r="257" ht="12.75" customHeight="1">
      <c r="A257" s="154">
        <v>2023.0</v>
      </c>
      <c r="B257" s="166" t="s">
        <v>3442</v>
      </c>
      <c r="C257" s="166" t="s">
        <v>4201</v>
      </c>
      <c r="D257" s="166"/>
      <c r="E257" s="166" t="s">
        <v>4197</v>
      </c>
      <c r="F257" s="166" t="s">
        <v>4198</v>
      </c>
      <c r="G257" s="166" t="s">
        <v>4202</v>
      </c>
      <c r="H257" s="157" t="s">
        <v>4203</v>
      </c>
      <c r="I257" s="169" t="s">
        <v>3402</v>
      </c>
      <c r="J257" s="157"/>
      <c r="K257" s="157" t="s">
        <v>2669</v>
      </c>
      <c r="L257" s="157" t="s">
        <v>3597</v>
      </c>
      <c r="M257" s="157" t="s">
        <v>3597</v>
      </c>
      <c r="N257" s="157" t="s">
        <v>3920</v>
      </c>
      <c r="O257" s="219">
        <v>43.0</v>
      </c>
      <c r="P257" s="188" t="s">
        <v>4082</v>
      </c>
      <c r="Q257" s="169"/>
      <c r="R257" s="169" t="s">
        <v>3528</v>
      </c>
      <c r="S257" s="194"/>
      <c r="T257" s="178" t="s">
        <v>4204</v>
      </c>
      <c r="U257" s="194" t="s">
        <v>174</v>
      </c>
      <c r="V257" s="166" t="s">
        <v>3566</v>
      </c>
      <c r="W257" s="168"/>
      <c r="X257" s="168"/>
      <c r="Y257" s="168"/>
      <c r="Z257" s="168"/>
      <c r="AA257" s="168"/>
      <c r="AB257" s="168"/>
      <c r="AC257" s="168"/>
      <c r="AD257" s="168"/>
      <c r="AE257" s="168"/>
      <c r="AF257" s="168"/>
      <c r="AG257" s="168"/>
      <c r="AH257" s="168"/>
      <c r="AI257" s="168"/>
      <c r="AJ257" s="168"/>
      <c r="AK257" s="168"/>
      <c r="AL257" s="168"/>
      <c r="AM257" s="168"/>
      <c r="AN257" s="168"/>
      <c r="AO257" s="168"/>
      <c r="AP257" s="168"/>
      <c r="AQ257" s="168"/>
      <c r="AR257" s="168"/>
      <c r="AS257" s="168"/>
      <c r="AT257" s="168"/>
      <c r="AU257" s="168"/>
      <c r="AV257" s="168"/>
      <c r="AW257" s="168"/>
      <c r="AX257" s="168"/>
      <c r="AY257" s="168"/>
      <c r="AZ257" s="168"/>
      <c r="BA257" s="168"/>
      <c r="BB257" s="168"/>
      <c r="BC257" s="168"/>
      <c r="BD257" s="168"/>
      <c r="BE257" s="168"/>
      <c r="BF257" s="168"/>
      <c r="BG257" s="168"/>
      <c r="BH257" s="168"/>
      <c r="BI257" s="168"/>
      <c r="BJ257" s="168"/>
      <c r="BK257" s="168"/>
      <c r="BL257" s="168"/>
      <c r="BM257" s="168"/>
      <c r="BN257" s="168"/>
      <c r="BO257" s="168"/>
      <c r="BP257" s="168"/>
      <c r="BQ257" s="168"/>
      <c r="BR257" s="180">
        <v>0.96</v>
      </c>
      <c r="BS257" s="176">
        <v>5.08</v>
      </c>
      <c r="BT257" s="176">
        <v>0.5</v>
      </c>
      <c r="BU257" s="176" t="s">
        <v>3528</v>
      </c>
      <c r="BV257" s="176" t="s">
        <v>3528</v>
      </c>
      <c r="BW257" s="195">
        <v>82.61</v>
      </c>
      <c r="BX257" s="192">
        <v>1.18</v>
      </c>
      <c r="BY257" s="192">
        <v>1.92</v>
      </c>
      <c r="BZ257" s="193">
        <v>0.63</v>
      </c>
      <c r="CA257" s="192">
        <v>17.48</v>
      </c>
      <c r="CB257" s="192">
        <v>4.73</v>
      </c>
      <c r="CC257" s="152"/>
      <c r="CD257" s="152"/>
      <c r="CE257" s="152"/>
      <c r="CF257" s="152" t="s">
        <v>1</v>
      </c>
    </row>
    <row r="258" ht="12.75" customHeight="1">
      <c r="A258" s="154">
        <v>2023.0</v>
      </c>
      <c r="B258" s="155" t="s">
        <v>3404</v>
      </c>
      <c r="C258" s="155" t="s">
        <v>3511</v>
      </c>
      <c r="D258" s="155"/>
      <c r="E258" s="155" t="s">
        <v>4131</v>
      </c>
      <c r="F258" s="155" t="s">
        <v>4131</v>
      </c>
      <c r="G258" s="155" t="s">
        <v>4132</v>
      </c>
      <c r="H258" s="157" t="s">
        <v>4063</v>
      </c>
      <c r="I258" s="169" t="s">
        <v>3440</v>
      </c>
      <c r="J258" s="157"/>
      <c r="K258" s="157" t="s">
        <v>3603</v>
      </c>
      <c r="L258" s="154" t="s">
        <v>3395</v>
      </c>
      <c r="M258" s="157" t="s">
        <v>3396</v>
      </c>
      <c r="N258" s="188" t="s">
        <v>3572</v>
      </c>
      <c r="O258" s="219"/>
      <c r="P258" s="188" t="s">
        <v>4205</v>
      </c>
      <c r="Q258" s="169"/>
      <c r="R258" s="178" t="s">
        <v>4206</v>
      </c>
      <c r="S258" s="189" t="s">
        <v>174</v>
      </c>
      <c r="T258" s="178" t="s">
        <v>4207</v>
      </c>
      <c r="U258" s="189" t="s">
        <v>174</v>
      </c>
      <c r="V258" s="166" t="s">
        <v>3566</v>
      </c>
      <c r="W258" s="168"/>
      <c r="X258" s="168"/>
      <c r="Y258" s="168"/>
      <c r="Z258" s="168">
        <v>30.0</v>
      </c>
      <c r="AA258" s="168">
        <v>41.0</v>
      </c>
      <c r="AB258" s="168">
        <f t="shared" ref="AB258:AB263" si="219">AA258-Z258</f>
        <v>11</v>
      </c>
      <c r="AC258" s="168"/>
      <c r="AD258" s="168"/>
      <c r="AE258" s="168"/>
      <c r="AF258" s="168">
        <v>45.0</v>
      </c>
      <c r="AG258" s="168">
        <v>51.0</v>
      </c>
      <c r="AH258" s="168">
        <f t="shared" ref="AH258:AH263" si="220">AG258-AF258</f>
        <v>6</v>
      </c>
      <c r="AI258" s="168"/>
      <c r="AJ258" s="168"/>
      <c r="AK258" s="168"/>
      <c r="AL258" s="168">
        <v>55.0</v>
      </c>
      <c r="AM258" s="168">
        <v>67.0</v>
      </c>
      <c r="AN258" s="168">
        <f t="shared" ref="AN258:AN263" si="221">AM258-AL258</f>
        <v>12</v>
      </c>
      <c r="AO258" s="168"/>
      <c r="AP258" s="168"/>
      <c r="AQ258" s="168"/>
      <c r="AR258" s="168">
        <v>60.0</v>
      </c>
      <c r="AS258" s="168">
        <v>62.0</v>
      </c>
      <c r="AT258" s="168">
        <f t="shared" ref="AT258:AT263" si="222">AS258-AR258</f>
        <v>2</v>
      </c>
      <c r="AU258" s="168"/>
      <c r="AV258" s="168"/>
      <c r="AW258" s="168"/>
      <c r="AX258" s="168">
        <v>61.0</v>
      </c>
      <c r="AY258" s="168">
        <v>72.0</v>
      </c>
      <c r="AZ258" s="168">
        <f t="shared" ref="AZ258:AZ263" si="223">AY258-AX258</f>
        <v>11</v>
      </c>
      <c r="BA258" s="168"/>
      <c r="BB258" s="168"/>
      <c r="BC258" s="168"/>
      <c r="BD258" s="168"/>
      <c r="BE258" s="168"/>
      <c r="BF258" s="168"/>
      <c r="BG258" s="168"/>
      <c r="BH258" s="168"/>
      <c r="BI258" s="168">
        <v>65.0</v>
      </c>
      <c r="BJ258" s="168">
        <v>73.0</v>
      </c>
      <c r="BK258" s="168">
        <f t="shared" ref="BK258:BK263" si="224">BJ258-BI258</f>
        <v>8</v>
      </c>
      <c r="BL258" s="168"/>
      <c r="BM258" s="168"/>
      <c r="BN258" s="168"/>
      <c r="BO258" s="168">
        <v>69.0</v>
      </c>
      <c r="BP258" s="168">
        <v>74.0</v>
      </c>
      <c r="BQ258" s="168">
        <f t="shared" ref="BQ258:BQ263" si="225">BP258-BO258</f>
        <v>5</v>
      </c>
      <c r="BR258" s="180">
        <v>0.96</v>
      </c>
      <c r="BS258" s="176">
        <v>3.91</v>
      </c>
      <c r="BT258" s="176">
        <v>0.41</v>
      </c>
      <c r="BU258" s="176" t="s">
        <v>3528</v>
      </c>
      <c r="BV258" s="176" t="s">
        <v>3528</v>
      </c>
      <c r="BW258" s="195" t="s">
        <v>3716</v>
      </c>
      <c r="BX258" s="192"/>
      <c r="BY258" s="192"/>
      <c r="BZ258" s="192"/>
      <c r="CA258" s="192"/>
      <c r="CB258" s="192"/>
      <c r="CC258" s="152"/>
      <c r="CD258" s="152"/>
      <c r="CE258" s="152"/>
      <c r="CF258" s="152"/>
    </row>
    <row r="259" ht="12.75" customHeight="1">
      <c r="A259" s="154">
        <v>2023.0</v>
      </c>
      <c r="B259" s="155" t="s">
        <v>3422</v>
      </c>
      <c r="C259" s="155" t="s">
        <v>4208</v>
      </c>
      <c r="D259" s="155"/>
      <c r="E259" s="155" t="s">
        <v>4209</v>
      </c>
      <c r="F259" s="155" t="s">
        <v>4209</v>
      </c>
      <c r="G259" s="155" t="s">
        <v>4210</v>
      </c>
      <c r="H259" s="157" t="s">
        <v>4211</v>
      </c>
      <c r="I259" s="169" t="s">
        <v>3480</v>
      </c>
      <c r="J259" s="157"/>
      <c r="K259" s="157"/>
      <c r="L259" s="154" t="s">
        <v>3395</v>
      </c>
      <c r="M259" s="157" t="s">
        <v>3396</v>
      </c>
      <c r="N259" s="154" t="s">
        <v>255</v>
      </c>
      <c r="O259" s="219">
        <v>52.0</v>
      </c>
      <c r="P259" s="188" t="s">
        <v>3481</v>
      </c>
      <c r="Q259" s="169"/>
      <c r="R259" s="178" t="s">
        <v>4212</v>
      </c>
      <c r="S259" s="189" t="s">
        <v>158</v>
      </c>
      <c r="T259" s="178" t="s">
        <v>4213</v>
      </c>
      <c r="U259" s="189" t="s">
        <v>174</v>
      </c>
      <c r="V259" s="166" t="s">
        <v>3699</v>
      </c>
      <c r="W259" s="168"/>
      <c r="X259" s="168"/>
      <c r="Y259" s="168"/>
      <c r="Z259" s="168">
        <v>79.0</v>
      </c>
      <c r="AA259" s="168">
        <v>93.0</v>
      </c>
      <c r="AB259" s="168">
        <f t="shared" si="219"/>
        <v>14</v>
      </c>
      <c r="AC259" s="168"/>
      <c r="AD259" s="168"/>
      <c r="AE259" s="168"/>
      <c r="AF259" s="168">
        <v>85.0</v>
      </c>
      <c r="AG259" s="168">
        <v>95.0</v>
      </c>
      <c r="AH259" s="168">
        <f t="shared" si="220"/>
        <v>10</v>
      </c>
      <c r="AI259" s="168"/>
      <c r="AJ259" s="168"/>
      <c r="AK259" s="168"/>
      <c r="AL259" s="168">
        <v>91.0</v>
      </c>
      <c r="AM259" s="168">
        <v>95.0</v>
      </c>
      <c r="AN259" s="168">
        <f t="shared" si="221"/>
        <v>4</v>
      </c>
      <c r="AO259" s="168"/>
      <c r="AP259" s="168"/>
      <c r="AQ259" s="168"/>
      <c r="AR259" s="168">
        <v>73.0</v>
      </c>
      <c r="AS259" s="168">
        <v>90.0</v>
      </c>
      <c r="AT259" s="168">
        <f t="shared" si="222"/>
        <v>17</v>
      </c>
      <c r="AU259" s="168"/>
      <c r="AV259" s="168"/>
      <c r="AW259" s="168"/>
      <c r="AX259" s="168">
        <v>90.0</v>
      </c>
      <c r="AY259" s="168">
        <v>91.0</v>
      </c>
      <c r="AZ259" s="168">
        <f t="shared" si="223"/>
        <v>1</v>
      </c>
      <c r="BA259" s="168"/>
      <c r="BB259" s="168"/>
      <c r="BC259" s="168"/>
      <c r="BD259" s="168"/>
      <c r="BE259" s="168"/>
      <c r="BF259" s="168"/>
      <c r="BG259" s="168"/>
      <c r="BH259" s="168"/>
      <c r="BI259" s="168">
        <v>92.0</v>
      </c>
      <c r="BJ259" s="168">
        <v>96.0</v>
      </c>
      <c r="BK259" s="168">
        <f t="shared" si="224"/>
        <v>4</v>
      </c>
      <c r="BL259" s="168"/>
      <c r="BM259" s="168"/>
      <c r="BN259" s="168"/>
      <c r="BO259" s="168">
        <v>96.0</v>
      </c>
      <c r="BP259" s="168">
        <v>100.0</v>
      </c>
      <c r="BQ259" s="168">
        <f t="shared" si="225"/>
        <v>4</v>
      </c>
      <c r="BR259" s="180">
        <v>0.94</v>
      </c>
      <c r="BS259" s="176">
        <v>3.73</v>
      </c>
      <c r="BT259" s="176">
        <v>0.53</v>
      </c>
      <c r="BU259" s="197">
        <v>0.89</v>
      </c>
      <c r="BV259" s="176">
        <v>2.36</v>
      </c>
      <c r="BW259" s="195">
        <v>161.43</v>
      </c>
      <c r="BX259" s="192">
        <v>4.23</v>
      </c>
      <c r="BY259" s="192">
        <v>5.95</v>
      </c>
      <c r="BZ259" s="193">
        <v>0.41</v>
      </c>
      <c r="CA259" s="192">
        <v>32.83</v>
      </c>
      <c r="CB259" s="192">
        <v>4.92</v>
      </c>
      <c r="CC259" s="152"/>
      <c r="CD259" s="152"/>
      <c r="CE259" s="152"/>
      <c r="CF259" s="152"/>
    </row>
    <row r="260" ht="12.75" customHeight="1">
      <c r="A260" s="154">
        <v>2023.0</v>
      </c>
      <c r="B260" s="155" t="s">
        <v>3389</v>
      </c>
      <c r="C260" s="155" t="s">
        <v>3558</v>
      </c>
      <c r="D260" s="155"/>
      <c r="E260" s="155" t="s">
        <v>3739</v>
      </c>
      <c r="F260" s="155" t="s">
        <v>3739</v>
      </c>
      <c r="G260" s="155" t="s">
        <v>3740</v>
      </c>
      <c r="H260" s="157" t="s">
        <v>3858</v>
      </c>
      <c r="I260" s="169" t="s">
        <v>3440</v>
      </c>
      <c r="J260" s="157"/>
      <c r="K260" s="157"/>
      <c r="L260" s="154" t="s">
        <v>3395</v>
      </c>
      <c r="M260" s="157" t="s">
        <v>3396</v>
      </c>
      <c r="N260" s="157" t="s">
        <v>255</v>
      </c>
      <c r="O260" s="219">
        <v>100.0</v>
      </c>
      <c r="P260" s="188" t="s">
        <v>4214</v>
      </c>
      <c r="Q260" s="169"/>
      <c r="R260" s="178" t="s">
        <v>4215</v>
      </c>
      <c r="S260" s="189" t="s">
        <v>174</v>
      </c>
      <c r="T260" s="178" t="s">
        <v>4216</v>
      </c>
      <c r="U260" s="189" t="s">
        <v>174</v>
      </c>
      <c r="V260" s="166" t="s">
        <v>3566</v>
      </c>
      <c r="W260" s="168"/>
      <c r="X260" s="168"/>
      <c r="Y260" s="168"/>
      <c r="Z260" s="168">
        <v>40.0</v>
      </c>
      <c r="AA260" s="168">
        <v>58.0</v>
      </c>
      <c r="AB260" s="168">
        <f t="shared" si="219"/>
        <v>18</v>
      </c>
      <c r="AC260" s="168"/>
      <c r="AD260" s="168"/>
      <c r="AE260" s="168"/>
      <c r="AF260" s="168">
        <v>63.0</v>
      </c>
      <c r="AG260" s="168">
        <v>77.0</v>
      </c>
      <c r="AH260" s="168">
        <f t="shared" si="220"/>
        <v>14</v>
      </c>
      <c r="AI260" s="168"/>
      <c r="AJ260" s="168"/>
      <c r="AK260" s="168"/>
      <c r="AL260" s="168">
        <v>58.0</v>
      </c>
      <c r="AM260" s="168">
        <v>71.0</v>
      </c>
      <c r="AN260" s="168">
        <f t="shared" si="221"/>
        <v>13</v>
      </c>
      <c r="AO260" s="168"/>
      <c r="AP260" s="168"/>
      <c r="AQ260" s="168"/>
      <c r="AR260" s="168">
        <v>56.0</v>
      </c>
      <c r="AS260" s="168">
        <v>70.0</v>
      </c>
      <c r="AT260" s="168">
        <f t="shared" si="222"/>
        <v>14</v>
      </c>
      <c r="AU260" s="168"/>
      <c r="AV260" s="168"/>
      <c r="AW260" s="168"/>
      <c r="AX260" s="168">
        <v>77.0</v>
      </c>
      <c r="AY260" s="168">
        <v>80.0</v>
      </c>
      <c r="AZ260" s="168">
        <f t="shared" si="223"/>
        <v>3</v>
      </c>
      <c r="BA260" s="168"/>
      <c r="BB260" s="168"/>
      <c r="BC260" s="168"/>
      <c r="BD260" s="168"/>
      <c r="BE260" s="168"/>
      <c r="BF260" s="168"/>
      <c r="BG260" s="168"/>
      <c r="BH260" s="168"/>
      <c r="BI260" s="168">
        <v>76.0</v>
      </c>
      <c r="BJ260" s="168">
        <v>79.0</v>
      </c>
      <c r="BK260" s="168">
        <f t="shared" si="224"/>
        <v>3</v>
      </c>
      <c r="BL260" s="168"/>
      <c r="BM260" s="168"/>
      <c r="BN260" s="168"/>
      <c r="BO260" s="168">
        <v>85.0</v>
      </c>
      <c r="BP260" s="168">
        <v>87.0</v>
      </c>
      <c r="BQ260" s="168">
        <f t="shared" si="225"/>
        <v>2</v>
      </c>
      <c r="BR260" s="180">
        <v>0.96</v>
      </c>
      <c r="BS260" s="176">
        <v>5.3</v>
      </c>
      <c r="BT260" s="176">
        <v>0.47</v>
      </c>
      <c r="BU260" s="176" t="s">
        <v>3528</v>
      </c>
      <c r="BV260" s="176" t="s">
        <v>3528</v>
      </c>
      <c r="BW260" s="195">
        <v>67.46</v>
      </c>
      <c r="BX260" s="192">
        <v>0.54</v>
      </c>
      <c r="BY260" s="192">
        <v>0.667</v>
      </c>
      <c r="BZ260" s="193">
        <v>0.24</v>
      </c>
      <c r="CA260" s="192">
        <v>14.52</v>
      </c>
      <c r="CB260" s="192">
        <v>4.65</v>
      </c>
      <c r="CC260" s="152"/>
      <c r="CD260" s="152"/>
      <c r="CE260" s="152"/>
      <c r="CF260" s="152"/>
    </row>
    <row r="261" ht="12.75" customHeight="1">
      <c r="A261" s="154">
        <v>2023.0</v>
      </c>
      <c r="B261" s="155" t="s">
        <v>3389</v>
      </c>
      <c r="C261" s="155" t="s">
        <v>3573</v>
      </c>
      <c r="D261" s="155"/>
      <c r="E261" s="155" t="s">
        <v>3643</v>
      </c>
      <c r="F261" s="155" t="s">
        <v>3643</v>
      </c>
      <c r="G261" s="155" t="s">
        <v>3644</v>
      </c>
      <c r="H261" s="157" t="s">
        <v>3439</v>
      </c>
      <c r="I261" s="169" t="s">
        <v>3402</v>
      </c>
      <c r="J261" s="157"/>
      <c r="K261" s="157"/>
      <c r="L261" s="154" t="s">
        <v>3395</v>
      </c>
      <c r="M261" s="157" t="s">
        <v>3396</v>
      </c>
      <c r="N261" s="157" t="s">
        <v>255</v>
      </c>
      <c r="O261" s="219">
        <v>30.0</v>
      </c>
      <c r="P261" s="188" t="s">
        <v>3747</v>
      </c>
      <c r="Q261" s="169"/>
      <c r="R261" s="178" t="s">
        <v>4217</v>
      </c>
      <c r="S261" s="189" t="s">
        <v>174</v>
      </c>
      <c r="T261" s="178" t="s">
        <v>4157</v>
      </c>
      <c r="U261" s="189" t="s">
        <v>174</v>
      </c>
      <c r="V261" s="166" t="s">
        <v>3566</v>
      </c>
      <c r="W261" s="168"/>
      <c r="X261" s="168"/>
      <c r="Y261" s="168"/>
      <c r="Z261" s="168">
        <v>57.0</v>
      </c>
      <c r="AA261" s="168">
        <v>66.0</v>
      </c>
      <c r="AB261" s="168">
        <f t="shared" si="219"/>
        <v>9</v>
      </c>
      <c r="AC261" s="168"/>
      <c r="AD261" s="168"/>
      <c r="AE261" s="168"/>
      <c r="AF261" s="168">
        <v>72.0</v>
      </c>
      <c r="AG261" s="168">
        <v>78.0</v>
      </c>
      <c r="AH261" s="168">
        <f t="shared" si="220"/>
        <v>6</v>
      </c>
      <c r="AI261" s="168"/>
      <c r="AJ261" s="168"/>
      <c r="AK261" s="168"/>
      <c r="AL261" s="168">
        <v>82.0</v>
      </c>
      <c r="AM261" s="168">
        <v>93.0</v>
      </c>
      <c r="AN261" s="168">
        <f t="shared" si="221"/>
        <v>11</v>
      </c>
      <c r="AO261" s="168"/>
      <c r="AP261" s="168"/>
      <c r="AQ261" s="168"/>
      <c r="AR261" s="168">
        <v>77.0</v>
      </c>
      <c r="AS261" s="168">
        <v>83.0</v>
      </c>
      <c r="AT261" s="168">
        <f t="shared" si="222"/>
        <v>6</v>
      </c>
      <c r="AU261" s="168"/>
      <c r="AV261" s="168"/>
      <c r="AW261" s="168"/>
      <c r="AX261" s="168">
        <v>86.0</v>
      </c>
      <c r="AY261" s="168">
        <v>94.0</v>
      </c>
      <c r="AZ261" s="168">
        <f t="shared" si="223"/>
        <v>8</v>
      </c>
      <c r="BA261" s="168"/>
      <c r="BB261" s="168"/>
      <c r="BC261" s="168"/>
      <c r="BD261" s="168"/>
      <c r="BE261" s="168"/>
      <c r="BF261" s="168"/>
      <c r="BG261" s="168"/>
      <c r="BH261" s="168"/>
      <c r="BI261" s="168">
        <v>80.0</v>
      </c>
      <c r="BJ261" s="168">
        <v>91.0</v>
      </c>
      <c r="BK261" s="168">
        <f t="shared" si="224"/>
        <v>11</v>
      </c>
      <c r="BL261" s="168"/>
      <c r="BM261" s="168"/>
      <c r="BN261" s="168"/>
      <c r="BO261" s="168">
        <v>90.0</v>
      </c>
      <c r="BP261" s="168">
        <v>96.0</v>
      </c>
      <c r="BQ261" s="168">
        <f t="shared" si="225"/>
        <v>6</v>
      </c>
      <c r="BR261" s="180">
        <v>0.96</v>
      </c>
      <c r="BS261" s="176">
        <v>4.8</v>
      </c>
      <c r="BT261" s="176">
        <v>0.44</v>
      </c>
      <c r="BU261" s="176" t="s">
        <v>3528</v>
      </c>
      <c r="BV261" s="176" t="s">
        <v>3528</v>
      </c>
      <c r="BW261" s="195">
        <v>152.21</v>
      </c>
      <c r="BX261" s="192">
        <v>5.63</v>
      </c>
      <c r="BY261" s="192">
        <v>5.07</v>
      </c>
      <c r="BZ261" s="193">
        <v>-0.1</v>
      </c>
      <c r="CA261" s="192">
        <v>32.35</v>
      </c>
      <c r="CB261" s="192">
        <v>4.71</v>
      </c>
      <c r="CC261" s="152"/>
      <c r="CD261" s="152"/>
      <c r="CE261" s="152"/>
      <c r="CF261" s="152"/>
    </row>
    <row r="262" ht="12.75" customHeight="1">
      <c r="A262" s="154">
        <v>2023.0</v>
      </c>
      <c r="B262" s="155" t="s">
        <v>3389</v>
      </c>
      <c r="C262" s="155" t="s">
        <v>3573</v>
      </c>
      <c r="D262" s="155"/>
      <c r="E262" s="155" t="s">
        <v>3643</v>
      </c>
      <c r="F262" s="155" t="s">
        <v>3643</v>
      </c>
      <c r="G262" s="155" t="s">
        <v>3644</v>
      </c>
      <c r="H262" s="157" t="s">
        <v>3439</v>
      </c>
      <c r="I262" s="156" t="s">
        <v>3428</v>
      </c>
      <c r="J262" s="157"/>
      <c r="K262" s="157"/>
      <c r="L262" s="154" t="s">
        <v>3395</v>
      </c>
      <c r="M262" s="157" t="s">
        <v>3396</v>
      </c>
      <c r="N262" s="157" t="s">
        <v>255</v>
      </c>
      <c r="O262" s="219">
        <v>16.0</v>
      </c>
      <c r="P262" s="188" t="s">
        <v>4125</v>
      </c>
      <c r="Q262" s="169"/>
      <c r="R262" s="178" t="s">
        <v>4218</v>
      </c>
      <c r="S262" s="189" t="s">
        <v>174</v>
      </c>
      <c r="T262" s="178" t="s">
        <v>4155</v>
      </c>
      <c r="U262" s="189" t="s">
        <v>174</v>
      </c>
      <c r="V262" s="166" t="s">
        <v>3566</v>
      </c>
      <c r="W262" s="168"/>
      <c r="X262" s="168"/>
      <c r="Y262" s="168"/>
      <c r="Z262" s="168">
        <v>23.0</v>
      </c>
      <c r="AA262" s="168">
        <v>54.0</v>
      </c>
      <c r="AB262" s="168">
        <f t="shared" si="219"/>
        <v>31</v>
      </c>
      <c r="AC262" s="168"/>
      <c r="AD262" s="168"/>
      <c r="AE262" s="168"/>
      <c r="AF262" s="168">
        <v>48.0</v>
      </c>
      <c r="AG262" s="168">
        <v>69.0</v>
      </c>
      <c r="AH262" s="168">
        <f t="shared" si="220"/>
        <v>21</v>
      </c>
      <c r="AI262" s="168"/>
      <c r="AJ262" s="168"/>
      <c r="AK262" s="168"/>
      <c r="AL262" s="168">
        <v>71.0</v>
      </c>
      <c r="AM262" s="168">
        <v>88.0</v>
      </c>
      <c r="AN262" s="168">
        <f t="shared" si="221"/>
        <v>17</v>
      </c>
      <c r="AO262" s="168"/>
      <c r="AP262" s="168"/>
      <c r="AQ262" s="168"/>
      <c r="AR262" s="168">
        <v>56.0</v>
      </c>
      <c r="AS262" s="168">
        <v>83.0</v>
      </c>
      <c r="AT262" s="168">
        <f t="shared" si="222"/>
        <v>27</v>
      </c>
      <c r="AU262" s="168"/>
      <c r="AV262" s="168"/>
      <c r="AW262" s="168"/>
      <c r="AX262" s="168">
        <v>78.0</v>
      </c>
      <c r="AY262" s="168">
        <v>88.0</v>
      </c>
      <c r="AZ262" s="168">
        <f t="shared" si="223"/>
        <v>10</v>
      </c>
      <c r="BA262" s="168"/>
      <c r="BB262" s="168"/>
      <c r="BC262" s="168"/>
      <c r="BD262" s="168"/>
      <c r="BE262" s="168"/>
      <c r="BF262" s="168"/>
      <c r="BG262" s="168"/>
      <c r="BH262" s="168"/>
      <c r="BI262" s="168">
        <v>76.0</v>
      </c>
      <c r="BJ262" s="168">
        <v>84.0</v>
      </c>
      <c r="BK262" s="168">
        <f t="shared" si="224"/>
        <v>8</v>
      </c>
      <c r="BL262" s="168"/>
      <c r="BM262" s="168"/>
      <c r="BN262" s="168"/>
      <c r="BO262" s="168">
        <v>81.0</v>
      </c>
      <c r="BP262" s="168">
        <v>92.0</v>
      </c>
      <c r="BQ262" s="168">
        <f t="shared" si="225"/>
        <v>11</v>
      </c>
      <c r="BR262" s="180">
        <v>0.96</v>
      </c>
      <c r="BS262" s="176">
        <v>5.18</v>
      </c>
      <c r="BT262" s="176">
        <v>0.41</v>
      </c>
      <c r="BU262" s="176" t="s">
        <v>3528</v>
      </c>
      <c r="BV262" s="176" t="s">
        <v>3528</v>
      </c>
      <c r="BW262" s="195">
        <v>144.69</v>
      </c>
      <c r="BX262" s="192">
        <v>8.13</v>
      </c>
      <c r="BY262" s="192">
        <v>9.04</v>
      </c>
      <c r="BZ262" s="193">
        <v>0.11</v>
      </c>
      <c r="CA262" s="192">
        <v>28.39</v>
      </c>
      <c r="CB262" s="192">
        <v>5.1</v>
      </c>
      <c r="CC262" s="152"/>
      <c r="CD262" s="152"/>
      <c r="CE262" s="152"/>
      <c r="CF262" s="152" t="s">
        <v>1</v>
      </c>
    </row>
    <row r="263" ht="12.75" customHeight="1">
      <c r="A263" s="154">
        <v>2023.0</v>
      </c>
      <c r="B263" s="155" t="s">
        <v>3415</v>
      </c>
      <c r="C263" s="155" t="s">
        <v>3416</v>
      </c>
      <c r="D263" s="155"/>
      <c r="E263" s="155" t="s">
        <v>4219</v>
      </c>
      <c r="F263" s="155" t="s">
        <v>4219</v>
      </c>
      <c r="G263" s="155" t="s">
        <v>4220</v>
      </c>
      <c r="H263" s="157" t="s">
        <v>3858</v>
      </c>
      <c r="I263" s="156" t="s">
        <v>3428</v>
      </c>
      <c r="J263" s="157"/>
      <c r="K263" s="157"/>
      <c r="L263" s="154" t="s">
        <v>3395</v>
      </c>
      <c r="M263" s="157" t="s">
        <v>3396</v>
      </c>
      <c r="N263" s="157" t="s">
        <v>255</v>
      </c>
      <c r="O263" s="219">
        <v>24.0</v>
      </c>
      <c r="P263" s="188" t="s">
        <v>3721</v>
      </c>
      <c r="Q263" s="169"/>
      <c r="R263" s="178" t="s">
        <v>4221</v>
      </c>
      <c r="S263" s="189" t="s">
        <v>174</v>
      </c>
      <c r="T263" s="178" t="s">
        <v>4222</v>
      </c>
      <c r="U263" s="189" t="s">
        <v>174</v>
      </c>
      <c r="V263" s="166" t="s">
        <v>3699</v>
      </c>
      <c r="W263" s="168"/>
      <c r="X263" s="168"/>
      <c r="Y263" s="168"/>
      <c r="Z263" s="168">
        <v>30.0</v>
      </c>
      <c r="AA263" s="168">
        <v>52.0</v>
      </c>
      <c r="AB263" s="168">
        <f t="shared" si="219"/>
        <v>22</v>
      </c>
      <c r="AC263" s="168"/>
      <c r="AD263" s="168"/>
      <c r="AE263" s="168"/>
      <c r="AF263" s="168">
        <v>34.0</v>
      </c>
      <c r="AG263" s="168">
        <v>62.0</v>
      </c>
      <c r="AH263" s="168">
        <f t="shared" si="220"/>
        <v>28</v>
      </c>
      <c r="AI263" s="168"/>
      <c r="AJ263" s="168"/>
      <c r="AK263" s="168"/>
      <c r="AL263" s="168">
        <v>56.0</v>
      </c>
      <c r="AM263" s="168">
        <v>62.0</v>
      </c>
      <c r="AN263" s="168">
        <f t="shared" si="221"/>
        <v>6</v>
      </c>
      <c r="AO263" s="168"/>
      <c r="AP263" s="168"/>
      <c r="AQ263" s="168"/>
      <c r="AR263" s="168">
        <v>40.0</v>
      </c>
      <c r="AS263" s="168">
        <v>57.0</v>
      </c>
      <c r="AT263" s="168">
        <f t="shared" si="222"/>
        <v>17</v>
      </c>
      <c r="AU263" s="168"/>
      <c r="AV263" s="168"/>
      <c r="AW263" s="168"/>
      <c r="AX263" s="168">
        <v>59.0</v>
      </c>
      <c r="AY263" s="168">
        <v>73.0</v>
      </c>
      <c r="AZ263" s="168">
        <f t="shared" si="223"/>
        <v>14</v>
      </c>
      <c r="BA263" s="168"/>
      <c r="BB263" s="168"/>
      <c r="BC263" s="168"/>
      <c r="BD263" s="168"/>
      <c r="BE263" s="168"/>
      <c r="BF263" s="168"/>
      <c r="BG263" s="168"/>
      <c r="BH263" s="168"/>
      <c r="BI263" s="168">
        <v>57.0</v>
      </c>
      <c r="BJ263" s="168">
        <v>72.0</v>
      </c>
      <c r="BK263" s="168">
        <f t="shared" si="224"/>
        <v>15</v>
      </c>
      <c r="BL263" s="168"/>
      <c r="BM263" s="168"/>
      <c r="BN263" s="168"/>
      <c r="BO263" s="168">
        <v>67.0</v>
      </c>
      <c r="BP263" s="168">
        <v>82.0</v>
      </c>
      <c r="BQ263" s="168">
        <f t="shared" si="225"/>
        <v>15</v>
      </c>
      <c r="BR263" s="180">
        <v>0.96</v>
      </c>
      <c r="BS263" s="176">
        <v>4.95</v>
      </c>
      <c r="BT263" s="176">
        <v>0.43</v>
      </c>
      <c r="BU263" s="176" t="s">
        <v>3528</v>
      </c>
      <c r="BV263" s="176" t="s">
        <v>3528</v>
      </c>
      <c r="BW263" s="195">
        <v>281.01</v>
      </c>
      <c r="BX263" s="192">
        <v>10.2</v>
      </c>
      <c r="BY263" s="192">
        <v>11.12</v>
      </c>
      <c r="BZ263" s="193">
        <v>0.09</v>
      </c>
      <c r="CA263" s="192">
        <v>29.72</v>
      </c>
      <c r="CB263" s="192">
        <v>9.46</v>
      </c>
      <c r="CC263" s="152"/>
      <c r="CD263" s="152"/>
      <c r="CE263" s="152"/>
      <c r="CF263" s="152"/>
    </row>
    <row r="264" ht="12.75" customHeight="1">
      <c r="A264" s="154">
        <v>2023.0</v>
      </c>
      <c r="B264" s="166" t="s">
        <v>3768</v>
      </c>
      <c r="C264" s="166" t="s">
        <v>4223</v>
      </c>
      <c r="D264" s="169" t="s">
        <v>1452</v>
      </c>
      <c r="E264" s="166" t="s">
        <v>3647</v>
      </c>
      <c r="F264" s="166" t="s">
        <v>3647</v>
      </c>
      <c r="G264" s="166" t="s">
        <v>4224</v>
      </c>
      <c r="H264" s="154" t="s">
        <v>3543</v>
      </c>
      <c r="I264" s="169" t="s">
        <v>3454</v>
      </c>
      <c r="J264" s="157"/>
      <c r="K264" s="157"/>
      <c r="L264" s="157" t="s">
        <v>4225</v>
      </c>
      <c r="M264" s="157" t="s">
        <v>2183</v>
      </c>
      <c r="N264" s="177" t="s">
        <v>464</v>
      </c>
      <c r="O264" s="219">
        <v>335.0</v>
      </c>
      <c r="P264" s="188" t="s">
        <v>3822</v>
      </c>
      <c r="Q264" s="169"/>
      <c r="R264" s="178" t="s">
        <v>4226</v>
      </c>
      <c r="S264" s="194"/>
      <c r="T264" s="178" t="s">
        <v>4227</v>
      </c>
      <c r="U264" s="194"/>
      <c r="V264" s="166" t="s">
        <v>3699</v>
      </c>
      <c r="W264" s="168">
        <v>41.0</v>
      </c>
      <c r="X264" s="168">
        <v>27.0</v>
      </c>
      <c r="Y264" s="168">
        <f t="shared" ref="Y264:Y266" si="226">W264-X264</f>
        <v>14</v>
      </c>
      <c r="Z264" s="168"/>
      <c r="AA264" s="168"/>
      <c r="AB264" s="168"/>
      <c r="AC264" s="168">
        <v>80.0</v>
      </c>
      <c r="AD264" s="168">
        <v>66.0</v>
      </c>
      <c r="AE264" s="168">
        <f t="shared" ref="AE264:AE266" si="227">AC264-AD264</f>
        <v>14</v>
      </c>
      <c r="AF264" s="168"/>
      <c r="AG264" s="168"/>
      <c r="AH264" s="168"/>
      <c r="AI264" s="168">
        <v>76.0</v>
      </c>
      <c r="AJ264" s="168">
        <v>66.0</v>
      </c>
      <c r="AK264" s="168">
        <f t="shared" ref="AK264:AK266" si="228">AI264-AJ264</f>
        <v>10</v>
      </c>
      <c r="AL264" s="168"/>
      <c r="AM264" s="168"/>
      <c r="AN264" s="168"/>
      <c r="AO264" s="168">
        <v>65.0</v>
      </c>
      <c r="AP264" s="168">
        <v>34.0</v>
      </c>
      <c r="AQ264" s="168">
        <f t="shared" ref="AQ264:AQ266" si="229">AO264-AP264</f>
        <v>31</v>
      </c>
      <c r="AR264" s="168"/>
      <c r="AS264" s="168"/>
      <c r="AT264" s="168"/>
      <c r="AU264" s="168">
        <v>98.0</v>
      </c>
      <c r="AV264" s="168">
        <v>87.0</v>
      </c>
      <c r="AW264" s="168">
        <f t="shared" ref="AW264:AW266" si="230">AU264-AV264</f>
        <v>11</v>
      </c>
      <c r="AX264" s="168"/>
      <c r="AY264" s="168"/>
      <c r="AZ264" s="168"/>
      <c r="BA264" s="168"/>
      <c r="BB264" s="168"/>
      <c r="BC264" s="168"/>
      <c r="BD264" s="168"/>
      <c r="BE264" s="168"/>
      <c r="BF264" s="168"/>
      <c r="BG264" s="168"/>
      <c r="BH264" s="168"/>
      <c r="BI264" s="168"/>
      <c r="BJ264" s="168"/>
      <c r="BK264" s="168"/>
      <c r="BL264" s="168">
        <v>80.0</v>
      </c>
      <c r="BM264" s="168">
        <v>66.0</v>
      </c>
      <c r="BN264" s="168">
        <f t="shared" ref="BN264:BN266" si="231">BL264-BM264</f>
        <v>14</v>
      </c>
      <c r="BO264" s="168"/>
      <c r="BP264" s="168"/>
      <c r="BQ264" s="168"/>
      <c r="BR264" s="180">
        <v>0.95</v>
      </c>
      <c r="BS264" s="176">
        <v>3.75</v>
      </c>
      <c r="BT264" s="176">
        <v>0.51</v>
      </c>
      <c r="BU264" s="197">
        <v>0.89</v>
      </c>
      <c r="BV264" s="176">
        <v>2.15</v>
      </c>
      <c r="BW264" s="195">
        <v>545.97</v>
      </c>
      <c r="BX264" s="192">
        <v>1.62</v>
      </c>
      <c r="BY264" s="192">
        <v>1.61</v>
      </c>
      <c r="BZ264" s="193">
        <v>0.01</v>
      </c>
      <c r="CA264" s="192">
        <v>36.8</v>
      </c>
      <c r="CB264" s="192">
        <v>14.84</v>
      </c>
      <c r="CC264" s="152"/>
      <c r="CD264" s="152"/>
      <c r="CE264" s="152"/>
      <c r="CF264" s="152" t="s">
        <v>1</v>
      </c>
    </row>
    <row r="265" ht="12.75" customHeight="1">
      <c r="A265" s="154">
        <v>2023.0</v>
      </c>
      <c r="B265" s="166" t="s">
        <v>3768</v>
      </c>
      <c r="C265" s="166" t="s">
        <v>4223</v>
      </c>
      <c r="D265" s="169" t="s">
        <v>1452</v>
      </c>
      <c r="E265" s="166" t="s">
        <v>3647</v>
      </c>
      <c r="F265" s="166" t="s">
        <v>3647</v>
      </c>
      <c r="G265" s="166" t="s">
        <v>4224</v>
      </c>
      <c r="H265" s="154" t="s">
        <v>3543</v>
      </c>
      <c r="I265" s="169" t="s">
        <v>3480</v>
      </c>
      <c r="J265" s="157"/>
      <c r="K265" s="157"/>
      <c r="L265" s="157" t="s">
        <v>4225</v>
      </c>
      <c r="M265" s="157" t="s">
        <v>2183</v>
      </c>
      <c r="N265" s="177" t="s">
        <v>464</v>
      </c>
      <c r="O265" s="219">
        <v>108.0</v>
      </c>
      <c r="P265" s="188" t="s">
        <v>3737</v>
      </c>
      <c r="Q265" s="169"/>
      <c r="R265" s="178" t="s">
        <v>4228</v>
      </c>
      <c r="S265" s="194"/>
      <c r="T265" s="178" t="s">
        <v>4229</v>
      </c>
      <c r="U265" s="194" t="s">
        <v>174</v>
      </c>
      <c r="V265" s="166" t="s">
        <v>3566</v>
      </c>
      <c r="W265" s="168">
        <v>50.0</v>
      </c>
      <c r="X265" s="168">
        <v>29.0</v>
      </c>
      <c r="Y265" s="168">
        <f t="shared" si="226"/>
        <v>21</v>
      </c>
      <c r="Z265" s="168"/>
      <c r="AA265" s="168"/>
      <c r="AB265" s="168"/>
      <c r="AC265" s="168">
        <v>72.0</v>
      </c>
      <c r="AD265" s="168">
        <v>57.0</v>
      </c>
      <c r="AE265" s="168">
        <f t="shared" si="227"/>
        <v>15</v>
      </c>
      <c r="AF265" s="168"/>
      <c r="AG265" s="168"/>
      <c r="AH265" s="168"/>
      <c r="AI265" s="168">
        <v>80.0</v>
      </c>
      <c r="AJ265" s="168">
        <v>71.0</v>
      </c>
      <c r="AK265" s="168">
        <f t="shared" si="228"/>
        <v>9</v>
      </c>
      <c r="AL265" s="168"/>
      <c r="AM265" s="168"/>
      <c r="AN265" s="168"/>
      <c r="AO265" s="168">
        <v>57.0</v>
      </c>
      <c r="AP265" s="168">
        <v>41.0</v>
      </c>
      <c r="AQ265" s="168">
        <f t="shared" si="229"/>
        <v>16</v>
      </c>
      <c r="AR265" s="168"/>
      <c r="AS265" s="168"/>
      <c r="AT265" s="168"/>
      <c r="AU265" s="168">
        <v>100.0</v>
      </c>
      <c r="AV265" s="168">
        <v>88.0</v>
      </c>
      <c r="AW265" s="168">
        <f t="shared" si="230"/>
        <v>12</v>
      </c>
      <c r="AX265" s="168"/>
      <c r="AY265" s="168"/>
      <c r="AZ265" s="168"/>
      <c r="BA265" s="168"/>
      <c r="BB265" s="168"/>
      <c r="BC265" s="168"/>
      <c r="BD265" s="168"/>
      <c r="BE265" s="168"/>
      <c r="BF265" s="168"/>
      <c r="BG265" s="168"/>
      <c r="BH265" s="168"/>
      <c r="BI265" s="168"/>
      <c r="BJ265" s="168"/>
      <c r="BK265" s="168"/>
      <c r="BL265" s="168">
        <v>100.0</v>
      </c>
      <c r="BM265" s="168">
        <v>96.0</v>
      </c>
      <c r="BN265" s="168">
        <f t="shared" si="231"/>
        <v>4</v>
      </c>
      <c r="BO265" s="168"/>
      <c r="BP265" s="168"/>
      <c r="BQ265" s="168"/>
      <c r="BR265" s="180">
        <v>0.94</v>
      </c>
      <c r="BS265" s="176">
        <v>4.42</v>
      </c>
      <c r="BT265" s="176">
        <v>0.51</v>
      </c>
      <c r="BU265" s="197">
        <v>0.87</v>
      </c>
      <c r="BV265" s="176">
        <v>2.7</v>
      </c>
      <c r="BW265" s="195">
        <v>986.8</v>
      </c>
      <c r="BX265" s="192">
        <v>6.68</v>
      </c>
      <c r="BY265" s="192">
        <v>9.14</v>
      </c>
      <c r="BZ265" s="193">
        <v>0.37</v>
      </c>
      <c r="CA265" s="192">
        <v>51.35</v>
      </c>
      <c r="CB265" s="192">
        <v>19.22</v>
      </c>
      <c r="CC265" s="152"/>
      <c r="CD265" s="152"/>
      <c r="CE265" s="152"/>
      <c r="CF265" s="152" t="s">
        <v>1</v>
      </c>
    </row>
    <row r="266" ht="12.75" customHeight="1">
      <c r="A266" s="154">
        <v>2023.0</v>
      </c>
      <c r="B266" s="166" t="s">
        <v>3768</v>
      </c>
      <c r="C266" s="166" t="s">
        <v>4223</v>
      </c>
      <c r="D266" s="169" t="s">
        <v>1452</v>
      </c>
      <c r="E266" s="166" t="s">
        <v>3647</v>
      </c>
      <c r="F266" s="166" t="s">
        <v>3647</v>
      </c>
      <c r="G266" s="166" t="s">
        <v>4224</v>
      </c>
      <c r="H266" s="154" t="s">
        <v>3543</v>
      </c>
      <c r="I266" s="169" t="s">
        <v>3464</v>
      </c>
      <c r="J266" s="157"/>
      <c r="K266" s="157"/>
      <c r="L266" s="157" t="s">
        <v>4225</v>
      </c>
      <c r="M266" s="157" t="s">
        <v>2183</v>
      </c>
      <c r="N266" s="177" t="s">
        <v>464</v>
      </c>
      <c r="O266" s="219">
        <v>260.0</v>
      </c>
      <c r="P266" s="188" t="s">
        <v>3995</v>
      </c>
      <c r="Q266" s="169"/>
      <c r="R266" s="178" t="s">
        <v>4230</v>
      </c>
      <c r="S266" s="194"/>
      <c r="T266" s="178" t="s">
        <v>4231</v>
      </c>
      <c r="U266" s="194" t="s">
        <v>174</v>
      </c>
      <c r="V266" s="166" t="s">
        <v>3699</v>
      </c>
      <c r="W266" s="168">
        <v>49.0</v>
      </c>
      <c r="X266" s="168">
        <v>30.0</v>
      </c>
      <c r="Y266" s="168">
        <f t="shared" si="226"/>
        <v>19</v>
      </c>
      <c r="Z266" s="168"/>
      <c r="AA266" s="168"/>
      <c r="AB266" s="168"/>
      <c r="AC266" s="168">
        <v>90.0</v>
      </c>
      <c r="AD266" s="168">
        <v>67.0</v>
      </c>
      <c r="AE266" s="168">
        <f t="shared" si="227"/>
        <v>23</v>
      </c>
      <c r="AF266" s="168"/>
      <c r="AG266" s="168"/>
      <c r="AH266" s="168"/>
      <c r="AI266" s="168">
        <v>81.0</v>
      </c>
      <c r="AJ266" s="168">
        <v>67.0</v>
      </c>
      <c r="AK266" s="168">
        <f t="shared" si="228"/>
        <v>14</v>
      </c>
      <c r="AL266" s="168"/>
      <c r="AM266" s="168"/>
      <c r="AN266" s="168"/>
      <c r="AO266" s="168">
        <v>75.0</v>
      </c>
      <c r="AP266" s="168">
        <v>33.0</v>
      </c>
      <c r="AQ266" s="168">
        <f t="shared" si="229"/>
        <v>42</v>
      </c>
      <c r="AR266" s="168"/>
      <c r="AS266" s="168"/>
      <c r="AT266" s="168"/>
      <c r="AU266" s="168">
        <v>97.0</v>
      </c>
      <c r="AV266" s="168">
        <v>92.0</v>
      </c>
      <c r="AW266" s="168">
        <f t="shared" si="230"/>
        <v>5</v>
      </c>
      <c r="AX266" s="168"/>
      <c r="AY266" s="168"/>
      <c r="AZ266" s="168"/>
      <c r="BA266" s="168"/>
      <c r="BB266" s="168"/>
      <c r="BC266" s="168"/>
      <c r="BD266" s="168"/>
      <c r="BE266" s="168"/>
      <c r="BF266" s="168"/>
      <c r="BG266" s="168"/>
      <c r="BH266" s="168"/>
      <c r="BI266" s="168"/>
      <c r="BJ266" s="168"/>
      <c r="BK266" s="168"/>
      <c r="BL266" s="168">
        <v>100.0</v>
      </c>
      <c r="BM266" s="168">
        <v>94.0</v>
      </c>
      <c r="BN266" s="168">
        <f t="shared" si="231"/>
        <v>6</v>
      </c>
      <c r="BO266" s="168"/>
      <c r="BP266" s="168"/>
      <c r="BQ266" s="168"/>
      <c r="BR266" s="180">
        <v>0.95</v>
      </c>
      <c r="BS266" s="176">
        <v>4.31</v>
      </c>
      <c r="BT266" s="176">
        <v>0.5</v>
      </c>
      <c r="BU266" s="197">
        <v>0.9</v>
      </c>
      <c r="BV266" s="176">
        <v>3.71</v>
      </c>
      <c r="BW266" s="195">
        <v>977.16</v>
      </c>
      <c r="BX266" s="192">
        <v>3.14</v>
      </c>
      <c r="BY266" s="192">
        <v>3.85</v>
      </c>
      <c r="BZ266" s="193">
        <v>0.23</v>
      </c>
      <c r="CA266" s="192">
        <v>55.85</v>
      </c>
      <c r="CB266" s="192">
        <v>17.5</v>
      </c>
      <c r="CC266" s="152"/>
      <c r="CD266" s="152"/>
      <c r="CE266" s="152"/>
      <c r="CF266" s="152" t="s">
        <v>1</v>
      </c>
    </row>
    <row r="267" ht="12.75" customHeight="1">
      <c r="A267" s="154">
        <v>2023.0</v>
      </c>
      <c r="B267" s="155" t="s">
        <v>3475</v>
      </c>
      <c r="C267" s="155" t="s">
        <v>3476</v>
      </c>
      <c r="D267" s="155"/>
      <c r="E267" s="155" t="s">
        <v>4232</v>
      </c>
      <c r="F267" s="155" t="s">
        <v>4232</v>
      </c>
      <c r="G267" s="155" t="s">
        <v>4233</v>
      </c>
      <c r="H267" s="221" t="s">
        <v>3746</v>
      </c>
      <c r="I267" s="169" t="s">
        <v>3454</v>
      </c>
      <c r="J267" s="157"/>
      <c r="K267" s="157" t="s">
        <v>3603</v>
      </c>
      <c r="L267" s="154" t="s">
        <v>3395</v>
      </c>
      <c r="M267" s="157" t="s">
        <v>3396</v>
      </c>
      <c r="N267" s="154" t="s">
        <v>255</v>
      </c>
      <c r="O267" s="219">
        <v>65.0</v>
      </c>
      <c r="P267" s="188" t="s">
        <v>4234</v>
      </c>
      <c r="Q267" s="169"/>
      <c r="R267" s="169" t="s">
        <v>3528</v>
      </c>
      <c r="S267" s="189"/>
      <c r="T267" s="178" t="s">
        <v>4235</v>
      </c>
      <c r="U267" s="189" t="s">
        <v>174</v>
      </c>
      <c r="V267" s="166" t="s">
        <v>3699</v>
      </c>
      <c r="W267" s="168"/>
      <c r="X267" s="168"/>
      <c r="Y267" s="168"/>
      <c r="Z267" s="168">
        <v>1.0</v>
      </c>
      <c r="AA267" s="168">
        <v>13.0</v>
      </c>
      <c r="AB267" s="168">
        <f t="shared" ref="AB267:AB269" si="232">AA267-Z267</f>
        <v>12</v>
      </c>
      <c r="AC267" s="168"/>
      <c r="AD267" s="168"/>
      <c r="AE267" s="168"/>
      <c r="AF267" s="168">
        <v>1.0</v>
      </c>
      <c r="AG267" s="168">
        <v>14.0</v>
      </c>
      <c r="AH267" s="168">
        <f t="shared" ref="AH267:AH269" si="233">AG267-AF267</f>
        <v>13</v>
      </c>
      <c r="AI267" s="168"/>
      <c r="AJ267" s="168"/>
      <c r="AK267" s="168"/>
      <c r="AL267" s="168">
        <v>27.0</v>
      </c>
      <c r="AM267" s="168">
        <v>65.0</v>
      </c>
      <c r="AN267" s="168">
        <f t="shared" ref="AN267:AN269" si="234">AM267-AL267</f>
        <v>38</v>
      </c>
      <c r="AO267" s="168"/>
      <c r="AP267" s="168"/>
      <c r="AQ267" s="168"/>
      <c r="AR267" s="168">
        <v>14.0</v>
      </c>
      <c r="AS267" s="168">
        <v>63.0</v>
      </c>
      <c r="AT267" s="168">
        <f t="shared" ref="AT267:AT269" si="235">AS267-AR267</f>
        <v>49</v>
      </c>
      <c r="AU267" s="168"/>
      <c r="AV267" s="168"/>
      <c r="AW267" s="168"/>
      <c r="AX267" s="168">
        <v>39.0</v>
      </c>
      <c r="AY267" s="168">
        <v>64.0</v>
      </c>
      <c r="AZ267" s="168">
        <f t="shared" ref="AZ267:AZ269" si="236">AY267-AX267</f>
        <v>25</v>
      </c>
      <c r="BA267" s="168"/>
      <c r="BB267" s="168"/>
      <c r="BC267" s="168"/>
      <c r="BD267" s="168"/>
      <c r="BE267" s="168"/>
      <c r="BF267" s="168"/>
      <c r="BG267" s="168"/>
      <c r="BH267" s="168"/>
      <c r="BI267" s="168">
        <v>43.0</v>
      </c>
      <c r="BJ267" s="168">
        <v>68.0</v>
      </c>
      <c r="BK267" s="168">
        <f t="shared" ref="BK267:BK269" si="237">BJ267-BI267</f>
        <v>25</v>
      </c>
      <c r="BL267" s="168"/>
      <c r="BM267" s="168"/>
      <c r="BN267" s="168"/>
      <c r="BO267" s="168">
        <v>53.0</v>
      </c>
      <c r="BP267" s="168">
        <v>75.0</v>
      </c>
      <c r="BQ267" s="168">
        <f t="shared" ref="BQ267:BQ269" si="238">BP267-BO267</f>
        <v>22</v>
      </c>
      <c r="BR267" s="180">
        <v>0.96</v>
      </c>
      <c r="BS267" s="176">
        <v>4.72</v>
      </c>
      <c r="BT267" s="176">
        <v>0.45</v>
      </c>
      <c r="BU267" s="176" t="s">
        <v>3528</v>
      </c>
      <c r="BV267" s="176" t="s">
        <v>3528</v>
      </c>
      <c r="BW267" s="195">
        <v>75.92</v>
      </c>
      <c r="BX267" s="192">
        <v>1.22</v>
      </c>
      <c r="BY267" s="192">
        <v>1.578</v>
      </c>
      <c r="BZ267" s="193">
        <v>0.29</v>
      </c>
      <c r="CA267" s="192">
        <v>15.96</v>
      </c>
      <c r="CB267" s="192">
        <v>4.76</v>
      </c>
      <c r="CC267" s="152"/>
      <c r="CD267" s="152"/>
      <c r="CE267" s="152"/>
      <c r="CF267" s="152"/>
    </row>
    <row r="268" ht="12.75" customHeight="1">
      <c r="A268" s="154">
        <v>2023.0</v>
      </c>
      <c r="B268" s="155" t="s">
        <v>1809</v>
      </c>
      <c r="C268" s="155" t="s">
        <v>3612</v>
      </c>
      <c r="D268" s="155"/>
      <c r="E268" s="155" t="s">
        <v>3701</v>
      </c>
      <c r="F268" s="155" t="s">
        <v>3702</v>
      </c>
      <c r="G268" s="155" t="s">
        <v>4236</v>
      </c>
      <c r="H268" s="157" t="s">
        <v>4237</v>
      </c>
      <c r="I268" s="169" t="s">
        <v>3464</v>
      </c>
      <c r="J268" s="157"/>
      <c r="K268" s="157"/>
      <c r="L268" s="154" t="s">
        <v>3395</v>
      </c>
      <c r="M268" s="157" t="s">
        <v>3396</v>
      </c>
      <c r="N268" s="157" t="s">
        <v>3920</v>
      </c>
      <c r="O268" s="219">
        <v>48.0</v>
      </c>
      <c r="P268" s="188" t="s">
        <v>3765</v>
      </c>
      <c r="Q268" s="169"/>
      <c r="R268" s="178" t="s">
        <v>4238</v>
      </c>
      <c r="S268" s="189" t="s">
        <v>174</v>
      </c>
      <c r="T268" s="178" t="s">
        <v>4239</v>
      </c>
      <c r="U268" s="189" t="s">
        <v>174</v>
      </c>
      <c r="V268" s="166" t="s">
        <v>3664</v>
      </c>
      <c r="W268" s="168"/>
      <c r="X268" s="168"/>
      <c r="Y268" s="168"/>
      <c r="Z268" s="168">
        <v>61.0</v>
      </c>
      <c r="AA268" s="168">
        <v>76.0</v>
      </c>
      <c r="AB268" s="168">
        <f t="shared" si="232"/>
        <v>15</v>
      </c>
      <c r="AC268" s="168"/>
      <c r="AD268" s="168"/>
      <c r="AE268" s="168"/>
      <c r="AF268" s="168">
        <v>66.0</v>
      </c>
      <c r="AG268" s="168">
        <v>80.0</v>
      </c>
      <c r="AH268" s="168">
        <f t="shared" si="233"/>
        <v>14</v>
      </c>
      <c r="AI268" s="168"/>
      <c r="AJ268" s="168"/>
      <c r="AK268" s="168"/>
      <c r="AL268" s="168">
        <v>67.0</v>
      </c>
      <c r="AM268" s="168">
        <v>80.0</v>
      </c>
      <c r="AN268" s="168">
        <f t="shared" si="234"/>
        <v>13</v>
      </c>
      <c r="AO268" s="168"/>
      <c r="AP268" s="168"/>
      <c r="AQ268" s="168"/>
      <c r="AR268" s="168">
        <v>61.0</v>
      </c>
      <c r="AS268" s="168">
        <v>75.0</v>
      </c>
      <c r="AT268" s="168">
        <f t="shared" si="235"/>
        <v>14</v>
      </c>
      <c r="AU268" s="168"/>
      <c r="AV268" s="168"/>
      <c r="AW268" s="168"/>
      <c r="AX268" s="168">
        <v>70.0</v>
      </c>
      <c r="AY268" s="168">
        <v>80.0</v>
      </c>
      <c r="AZ268" s="168">
        <f t="shared" si="236"/>
        <v>10</v>
      </c>
      <c r="BA268" s="168"/>
      <c r="BB268" s="168"/>
      <c r="BC268" s="168"/>
      <c r="BD268" s="168"/>
      <c r="BE268" s="168"/>
      <c r="BF268" s="168"/>
      <c r="BG268" s="168"/>
      <c r="BH268" s="168"/>
      <c r="BI268" s="168">
        <v>65.0</v>
      </c>
      <c r="BJ268" s="168">
        <v>78.0</v>
      </c>
      <c r="BK268" s="168">
        <f t="shared" si="237"/>
        <v>13</v>
      </c>
      <c r="BL268" s="168"/>
      <c r="BM268" s="168"/>
      <c r="BN268" s="168"/>
      <c r="BO268" s="168">
        <v>73.0</v>
      </c>
      <c r="BP268" s="168">
        <v>86.0</v>
      </c>
      <c r="BQ268" s="168">
        <f t="shared" si="238"/>
        <v>13</v>
      </c>
      <c r="BR268" s="180">
        <v>0.96</v>
      </c>
      <c r="BS268" s="176">
        <v>5.11</v>
      </c>
      <c r="BT268" s="176">
        <v>0.48</v>
      </c>
      <c r="BU268" s="176" t="s">
        <v>3528</v>
      </c>
      <c r="BV268" s="176" t="s">
        <v>3528</v>
      </c>
      <c r="BW268" s="195">
        <v>188.39</v>
      </c>
      <c r="BX268" s="192">
        <v>2.98</v>
      </c>
      <c r="BY268" s="192">
        <v>3.92</v>
      </c>
      <c r="BZ268" s="193">
        <v>0.32</v>
      </c>
      <c r="CA268" s="192">
        <v>29.53</v>
      </c>
      <c r="CB268" s="192">
        <v>6.38</v>
      </c>
      <c r="CC268" s="152"/>
      <c r="CD268" s="152" t="s">
        <v>4158</v>
      </c>
      <c r="CE268" s="152"/>
      <c r="CF268" s="152"/>
    </row>
    <row r="269" ht="12.75" customHeight="1">
      <c r="A269" s="154">
        <v>2023.0</v>
      </c>
      <c r="B269" s="155" t="s">
        <v>1809</v>
      </c>
      <c r="C269" s="155" t="s">
        <v>3612</v>
      </c>
      <c r="D269" s="155"/>
      <c r="E269" s="155" t="s">
        <v>3701</v>
      </c>
      <c r="F269" s="155" t="s">
        <v>3702</v>
      </c>
      <c r="G269" s="155" t="s">
        <v>4236</v>
      </c>
      <c r="H269" s="157" t="s">
        <v>4237</v>
      </c>
      <c r="I269" s="169" t="s">
        <v>3454</v>
      </c>
      <c r="J269" s="157"/>
      <c r="K269" s="157"/>
      <c r="L269" s="154" t="s">
        <v>3395</v>
      </c>
      <c r="M269" s="157" t="s">
        <v>3396</v>
      </c>
      <c r="N269" s="157" t="s">
        <v>3920</v>
      </c>
      <c r="O269" s="219">
        <v>56.0</v>
      </c>
      <c r="P269" s="188" t="s">
        <v>3982</v>
      </c>
      <c r="Q269" s="169"/>
      <c r="R269" s="178" t="s">
        <v>4240</v>
      </c>
      <c r="S269" s="189" t="s">
        <v>174</v>
      </c>
      <c r="T269" s="178" t="s">
        <v>4241</v>
      </c>
      <c r="U269" s="189" t="s">
        <v>174</v>
      </c>
      <c r="V269" s="166" t="s">
        <v>3664</v>
      </c>
      <c r="W269" s="168"/>
      <c r="X269" s="168"/>
      <c r="Y269" s="168"/>
      <c r="Z269" s="168">
        <v>67.0</v>
      </c>
      <c r="AA269" s="168">
        <v>85.0</v>
      </c>
      <c r="AB269" s="168">
        <f t="shared" si="232"/>
        <v>18</v>
      </c>
      <c r="AC269" s="168"/>
      <c r="AD269" s="168"/>
      <c r="AE269" s="168"/>
      <c r="AF269" s="168">
        <v>80.0</v>
      </c>
      <c r="AG269" s="168">
        <v>89.0</v>
      </c>
      <c r="AH269" s="168">
        <f t="shared" si="233"/>
        <v>9</v>
      </c>
      <c r="AI269" s="168"/>
      <c r="AJ269" s="168"/>
      <c r="AK269" s="168"/>
      <c r="AL269" s="168">
        <v>91.0</v>
      </c>
      <c r="AM269" s="168">
        <v>93.0</v>
      </c>
      <c r="AN269" s="168">
        <f t="shared" si="234"/>
        <v>2</v>
      </c>
      <c r="AO269" s="168"/>
      <c r="AP269" s="168"/>
      <c r="AQ269" s="168"/>
      <c r="AR269" s="168">
        <v>72.0</v>
      </c>
      <c r="AS269" s="168">
        <v>78.0</v>
      </c>
      <c r="AT269" s="168">
        <f t="shared" si="235"/>
        <v>6</v>
      </c>
      <c r="AU269" s="168"/>
      <c r="AV269" s="168"/>
      <c r="AW269" s="168"/>
      <c r="AX269" s="168">
        <v>79.0</v>
      </c>
      <c r="AY269" s="168">
        <v>81.0</v>
      </c>
      <c r="AZ269" s="168">
        <f t="shared" si="236"/>
        <v>2</v>
      </c>
      <c r="BA269" s="168"/>
      <c r="BB269" s="168"/>
      <c r="BC269" s="168"/>
      <c r="BD269" s="168"/>
      <c r="BE269" s="168"/>
      <c r="BF269" s="168"/>
      <c r="BG269" s="168"/>
      <c r="BH269" s="168"/>
      <c r="BI269" s="168">
        <v>75.0</v>
      </c>
      <c r="BJ269" s="168">
        <v>77.0</v>
      </c>
      <c r="BK269" s="168">
        <f t="shared" si="237"/>
        <v>2</v>
      </c>
      <c r="BL269" s="168"/>
      <c r="BM269" s="168"/>
      <c r="BN269" s="168"/>
      <c r="BO269" s="168">
        <v>91.0</v>
      </c>
      <c r="BP269" s="168">
        <v>93.0</v>
      </c>
      <c r="BQ269" s="168">
        <f t="shared" si="238"/>
        <v>2</v>
      </c>
      <c r="BR269" s="180">
        <v>0.96</v>
      </c>
      <c r="BS269" s="176">
        <v>4.77</v>
      </c>
      <c r="BT269" s="176">
        <v>0.53</v>
      </c>
      <c r="BU269" s="176" t="s">
        <v>3528</v>
      </c>
      <c r="BV269" s="176" t="s">
        <v>3528</v>
      </c>
      <c r="BW269" s="195">
        <v>163.99</v>
      </c>
      <c r="BX269" s="192">
        <v>2.6</v>
      </c>
      <c r="BY269" s="192">
        <v>2.92</v>
      </c>
      <c r="BZ269" s="193">
        <v>0.12</v>
      </c>
      <c r="CA269" s="192">
        <v>20.09</v>
      </c>
      <c r="CB269" s="192">
        <v>8.16</v>
      </c>
      <c r="CC269" s="152"/>
      <c r="CD269" s="152"/>
      <c r="CE269" s="152"/>
      <c r="CF269" s="152"/>
    </row>
    <row r="270" ht="12.75" customHeight="1">
      <c r="A270" s="154">
        <v>2023.0</v>
      </c>
      <c r="B270" s="166" t="s">
        <v>3389</v>
      </c>
      <c r="C270" s="166" t="s">
        <v>3552</v>
      </c>
      <c r="D270" s="166"/>
      <c r="E270" s="166" t="s">
        <v>4242</v>
      </c>
      <c r="F270" s="166" t="s">
        <v>4242</v>
      </c>
      <c r="G270" s="166" t="s">
        <v>4243</v>
      </c>
      <c r="H270" s="157" t="s">
        <v>3543</v>
      </c>
      <c r="I270" s="156" t="s">
        <v>3428</v>
      </c>
      <c r="J270" s="157"/>
      <c r="K270" s="157"/>
      <c r="L270" s="157" t="s">
        <v>3597</v>
      </c>
      <c r="M270" s="157" t="s">
        <v>3597</v>
      </c>
      <c r="N270" s="157" t="s">
        <v>255</v>
      </c>
      <c r="O270" s="219"/>
      <c r="P270" s="188"/>
      <c r="Q270" s="169"/>
      <c r="R270" s="169" t="s">
        <v>3528</v>
      </c>
      <c r="S270" s="194"/>
      <c r="T270" s="178" t="s">
        <v>4244</v>
      </c>
      <c r="U270" s="194" t="s">
        <v>174</v>
      </c>
      <c r="V270" s="166" t="s">
        <v>3566</v>
      </c>
      <c r="W270" s="168"/>
      <c r="X270" s="168"/>
      <c r="Y270" s="168"/>
      <c r="Z270" s="168"/>
      <c r="AA270" s="168"/>
      <c r="AB270" s="168"/>
      <c r="AC270" s="168"/>
      <c r="AD270" s="168"/>
      <c r="AE270" s="168"/>
      <c r="AF270" s="168"/>
      <c r="AG270" s="168"/>
      <c r="AH270" s="168"/>
      <c r="AI270" s="168"/>
      <c r="AJ270" s="168"/>
      <c r="AK270" s="168"/>
      <c r="AL270" s="168"/>
      <c r="AM270" s="168"/>
      <c r="AN270" s="168"/>
      <c r="AO270" s="168"/>
      <c r="AP270" s="168"/>
      <c r="AQ270" s="168"/>
      <c r="AR270" s="168"/>
      <c r="AS270" s="168"/>
      <c r="AT270" s="168"/>
      <c r="AU270" s="168"/>
      <c r="AV270" s="168"/>
      <c r="AW270" s="168"/>
      <c r="AX270" s="168"/>
      <c r="AY270" s="168"/>
      <c r="AZ270" s="168"/>
      <c r="BA270" s="168"/>
      <c r="BB270" s="168"/>
      <c r="BC270" s="168"/>
      <c r="BD270" s="168"/>
      <c r="BE270" s="168"/>
      <c r="BF270" s="168"/>
      <c r="BG270" s="168"/>
      <c r="BH270" s="168"/>
      <c r="BI270" s="168"/>
      <c r="BJ270" s="168"/>
      <c r="BK270" s="168"/>
      <c r="BL270" s="168"/>
      <c r="BM270" s="168"/>
      <c r="BN270" s="168"/>
      <c r="BO270" s="168"/>
      <c r="BP270" s="168"/>
      <c r="BQ270" s="168"/>
      <c r="BR270" s="180">
        <v>0.97</v>
      </c>
      <c r="BS270" s="176">
        <v>4.74</v>
      </c>
      <c r="BT270" s="176">
        <v>0.45</v>
      </c>
      <c r="BU270" s="176" t="s">
        <v>3528</v>
      </c>
      <c r="BV270" s="176" t="s">
        <v>3528</v>
      </c>
      <c r="BW270" s="195" t="s">
        <v>3716</v>
      </c>
      <c r="BX270" s="192"/>
      <c r="BY270" s="192"/>
      <c r="BZ270" s="192"/>
      <c r="CA270" s="192"/>
      <c r="CB270" s="192"/>
      <c r="CC270" s="152"/>
      <c r="CD270" s="152"/>
      <c r="CE270" s="152"/>
      <c r="CF270" s="152" t="s">
        <v>1</v>
      </c>
    </row>
    <row r="271" ht="12.75" customHeight="1">
      <c r="A271" s="154">
        <v>2023.0</v>
      </c>
      <c r="B271" s="166" t="s">
        <v>3389</v>
      </c>
      <c r="C271" s="166" t="s">
        <v>3552</v>
      </c>
      <c r="D271" s="166"/>
      <c r="E271" s="166" t="s">
        <v>4242</v>
      </c>
      <c r="F271" s="166" t="s">
        <v>4242</v>
      </c>
      <c r="G271" s="166" t="s">
        <v>4243</v>
      </c>
      <c r="H271" s="157" t="s">
        <v>3543</v>
      </c>
      <c r="I271" s="169" t="s">
        <v>3394</v>
      </c>
      <c r="J271" s="157"/>
      <c r="K271" s="157"/>
      <c r="L271" s="157" t="s">
        <v>3597</v>
      </c>
      <c r="M271" s="157" t="s">
        <v>3597</v>
      </c>
      <c r="N271" s="157" t="s">
        <v>255</v>
      </c>
      <c r="O271" s="219">
        <v>6.0</v>
      </c>
      <c r="P271" s="188" t="s">
        <v>3727</v>
      </c>
      <c r="Q271" s="169"/>
      <c r="R271" s="169" t="s">
        <v>3528</v>
      </c>
      <c r="S271" s="194"/>
      <c r="T271" s="178" t="s">
        <v>4245</v>
      </c>
      <c r="U271" s="194" t="s">
        <v>174</v>
      </c>
      <c r="V271" s="166" t="s">
        <v>3566</v>
      </c>
      <c r="W271" s="168"/>
      <c r="X271" s="168"/>
      <c r="Y271" s="168"/>
      <c r="Z271" s="168"/>
      <c r="AA271" s="168"/>
      <c r="AB271" s="168"/>
      <c r="AC271" s="168"/>
      <c r="AD271" s="168"/>
      <c r="AE271" s="168"/>
      <c r="AF271" s="168"/>
      <c r="AG271" s="168"/>
      <c r="AH271" s="168"/>
      <c r="AI271" s="168"/>
      <c r="AJ271" s="168"/>
      <c r="AK271" s="168"/>
      <c r="AL271" s="168"/>
      <c r="AM271" s="168"/>
      <c r="AN271" s="168"/>
      <c r="AO271" s="168"/>
      <c r="AP271" s="168"/>
      <c r="AQ271" s="168"/>
      <c r="AR271" s="168"/>
      <c r="AS271" s="168"/>
      <c r="AT271" s="168"/>
      <c r="AU271" s="168"/>
      <c r="AV271" s="168"/>
      <c r="AW271" s="168"/>
      <c r="AX271" s="168"/>
      <c r="AY271" s="168"/>
      <c r="AZ271" s="168"/>
      <c r="BA271" s="168"/>
      <c r="BB271" s="168"/>
      <c r="BC271" s="168"/>
      <c r="BD271" s="168"/>
      <c r="BE271" s="168"/>
      <c r="BF271" s="168"/>
      <c r="BG271" s="168"/>
      <c r="BH271" s="168"/>
      <c r="BI271" s="168"/>
      <c r="BJ271" s="168"/>
      <c r="BK271" s="168"/>
      <c r="BL271" s="168"/>
      <c r="BM271" s="168"/>
      <c r="BN271" s="168"/>
      <c r="BO271" s="168"/>
      <c r="BP271" s="168"/>
      <c r="BQ271" s="168"/>
      <c r="BR271" s="180">
        <v>0.96</v>
      </c>
      <c r="BS271" s="176">
        <v>4.55</v>
      </c>
      <c r="BT271" s="176">
        <v>0.53</v>
      </c>
      <c r="BU271" s="176" t="s">
        <v>3528</v>
      </c>
      <c r="BV271" s="176" t="s">
        <v>3528</v>
      </c>
      <c r="BW271" s="195">
        <v>44.68</v>
      </c>
      <c r="BX271" s="192">
        <v>6.8</v>
      </c>
      <c r="BY271" s="192">
        <v>7.44</v>
      </c>
      <c r="BZ271" s="193">
        <v>0.09</v>
      </c>
      <c r="CA271" s="192">
        <v>20.53</v>
      </c>
      <c r="CB271" s="192">
        <v>2.18</v>
      </c>
      <c r="CC271" s="152"/>
      <c r="CD271" s="152"/>
      <c r="CE271" s="152"/>
      <c r="CF271" s="152" t="s">
        <v>1</v>
      </c>
    </row>
    <row r="272" ht="12.75" customHeight="1">
      <c r="A272" s="154">
        <v>2023.0</v>
      </c>
      <c r="B272" s="155" t="s">
        <v>3389</v>
      </c>
      <c r="C272" s="155" t="s">
        <v>4246</v>
      </c>
      <c r="D272" s="155"/>
      <c r="E272" s="155" t="s">
        <v>3606</v>
      </c>
      <c r="F272" s="155" t="s">
        <v>3606</v>
      </c>
      <c r="G272" s="155" t="s">
        <v>4247</v>
      </c>
      <c r="H272" s="157" t="s">
        <v>4248</v>
      </c>
      <c r="I272" s="169" t="s">
        <v>3402</v>
      </c>
      <c r="J272" s="157"/>
      <c r="K272" s="157"/>
      <c r="L272" s="154" t="s">
        <v>3395</v>
      </c>
      <c r="M272" s="157" t="s">
        <v>3396</v>
      </c>
      <c r="N272" s="157" t="s">
        <v>255</v>
      </c>
      <c r="O272" s="219">
        <v>6.0</v>
      </c>
      <c r="P272" s="188" t="s">
        <v>3747</v>
      </c>
      <c r="Q272" s="169"/>
      <c r="R272" s="178" t="s">
        <v>4249</v>
      </c>
      <c r="S272" s="189" t="s">
        <v>174</v>
      </c>
      <c r="T272" s="178" t="s">
        <v>4250</v>
      </c>
      <c r="U272" s="189" t="s">
        <v>174</v>
      </c>
      <c r="V272" s="166" t="s">
        <v>3929</v>
      </c>
      <c r="W272" s="168"/>
      <c r="X272" s="168"/>
      <c r="Y272" s="168"/>
      <c r="Z272" s="168">
        <v>56.0</v>
      </c>
      <c r="AA272" s="168">
        <v>61.0</v>
      </c>
      <c r="AB272" s="168">
        <f>AA272-Z272</f>
        <v>5</v>
      </c>
      <c r="AC272" s="168"/>
      <c r="AD272" s="168"/>
      <c r="AE272" s="168"/>
      <c r="AF272" s="168">
        <v>65.0</v>
      </c>
      <c r="AG272" s="168">
        <v>74.0</v>
      </c>
      <c r="AH272" s="168">
        <f>AG272-AF272</f>
        <v>9</v>
      </c>
      <c r="AI272" s="168"/>
      <c r="AJ272" s="168"/>
      <c r="AK272" s="168"/>
      <c r="AL272" s="168">
        <v>73.0</v>
      </c>
      <c r="AM272" s="168">
        <v>81.0</v>
      </c>
      <c r="AN272" s="168">
        <f>AM272-AL272</f>
        <v>8</v>
      </c>
      <c r="AO272" s="168"/>
      <c r="AP272" s="168"/>
      <c r="AQ272" s="168"/>
      <c r="AR272" s="168">
        <v>64.0</v>
      </c>
      <c r="AS272" s="168">
        <v>85.0</v>
      </c>
      <c r="AT272" s="168">
        <f>AS272-AR272</f>
        <v>21</v>
      </c>
      <c r="AU272" s="168"/>
      <c r="AV272" s="168"/>
      <c r="AW272" s="168"/>
      <c r="AX272" s="168">
        <v>79.0</v>
      </c>
      <c r="AY272" s="168">
        <v>91.0</v>
      </c>
      <c r="AZ272" s="168">
        <f>AY272-AX272</f>
        <v>12</v>
      </c>
      <c r="BA272" s="168"/>
      <c r="BB272" s="168"/>
      <c r="BC272" s="168"/>
      <c r="BD272" s="168"/>
      <c r="BE272" s="168"/>
      <c r="BF272" s="168"/>
      <c r="BG272" s="168"/>
      <c r="BH272" s="168"/>
      <c r="BI272" s="168" t="s">
        <v>3528</v>
      </c>
      <c r="BJ272" s="168" t="s">
        <v>3528</v>
      </c>
      <c r="BK272" s="168" t="s">
        <v>3528</v>
      </c>
      <c r="BL272" s="168"/>
      <c r="BM272" s="168"/>
      <c r="BN272" s="168"/>
      <c r="BO272" s="168">
        <v>81.0</v>
      </c>
      <c r="BP272" s="168">
        <v>97.0</v>
      </c>
      <c r="BQ272" s="168">
        <f>BP272-BO272</f>
        <v>16</v>
      </c>
      <c r="BR272" s="180">
        <v>0.96</v>
      </c>
      <c r="BS272" s="176">
        <v>4.43</v>
      </c>
      <c r="BT272" s="176">
        <v>0.5</v>
      </c>
      <c r="BU272" s="176" t="s">
        <v>3528</v>
      </c>
      <c r="BV272" s="176" t="s">
        <v>3528</v>
      </c>
      <c r="BW272" s="195">
        <v>40.03</v>
      </c>
      <c r="BX272" s="192">
        <v>5.21</v>
      </c>
      <c r="BY272" s="192">
        <v>7.57</v>
      </c>
      <c r="BZ272" s="193">
        <v>0.45</v>
      </c>
      <c r="CA272" s="192">
        <v>16.27</v>
      </c>
      <c r="CB272" s="192">
        <v>2.46</v>
      </c>
      <c r="CC272" s="152"/>
      <c r="CD272" s="152"/>
      <c r="CE272" s="152"/>
      <c r="CF272" s="152"/>
    </row>
    <row r="273" ht="12.75" customHeight="1">
      <c r="A273" s="154">
        <v>2023.0</v>
      </c>
      <c r="B273" s="166" t="s">
        <v>3540</v>
      </c>
      <c r="C273" s="166" t="s">
        <v>3901</v>
      </c>
      <c r="D273" s="166"/>
      <c r="E273" s="166" t="s">
        <v>4251</v>
      </c>
      <c r="F273" s="166" t="s">
        <v>4251</v>
      </c>
      <c r="G273" s="166" t="s">
        <v>4252</v>
      </c>
      <c r="H273" s="157" t="s">
        <v>3652</v>
      </c>
      <c r="I273" s="169" t="s">
        <v>3584</v>
      </c>
      <c r="J273" s="157"/>
      <c r="K273" s="157"/>
      <c r="L273" s="157" t="s">
        <v>3597</v>
      </c>
      <c r="M273" s="157" t="s">
        <v>3597</v>
      </c>
      <c r="N273" s="169" t="s">
        <v>255</v>
      </c>
      <c r="O273" s="157"/>
      <c r="P273" s="169" t="s">
        <v>4253</v>
      </c>
      <c r="Q273" s="169"/>
      <c r="R273" s="169" t="s">
        <v>3528</v>
      </c>
      <c r="S273" s="194"/>
      <c r="T273" s="178" t="s">
        <v>4254</v>
      </c>
      <c r="U273" s="194" t="s">
        <v>174</v>
      </c>
      <c r="V273" s="166" t="s">
        <v>3566</v>
      </c>
      <c r="W273" s="168"/>
      <c r="X273" s="168"/>
      <c r="Y273" s="168"/>
      <c r="Z273" s="168"/>
      <c r="AA273" s="168"/>
      <c r="AB273" s="168"/>
      <c r="AC273" s="168"/>
      <c r="AD273" s="168"/>
      <c r="AE273" s="168"/>
      <c r="AF273" s="168"/>
      <c r="AG273" s="168"/>
      <c r="AH273" s="168"/>
      <c r="AI273" s="168"/>
      <c r="AJ273" s="168"/>
      <c r="AK273" s="168"/>
      <c r="AL273" s="168"/>
      <c r="AM273" s="168"/>
      <c r="AN273" s="168"/>
      <c r="AO273" s="168"/>
      <c r="AP273" s="168"/>
      <c r="AQ273" s="168"/>
      <c r="AR273" s="168"/>
      <c r="AS273" s="168"/>
      <c r="AT273" s="168"/>
      <c r="AU273" s="168"/>
      <c r="AV273" s="168"/>
      <c r="AW273" s="168"/>
      <c r="AX273" s="168"/>
      <c r="AY273" s="168"/>
      <c r="AZ273" s="168"/>
      <c r="BA273" s="168"/>
      <c r="BB273" s="168"/>
      <c r="BC273" s="168"/>
      <c r="BD273" s="168"/>
      <c r="BE273" s="168"/>
      <c r="BF273" s="168"/>
      <c r="BG273" s="168"/>
      <c r="BH273" s="168"/>
      <c r="BI273" s="168"/>
      <c r="BJ273" s="168"/>
      <c r="BK273" s="168"/>
      <c r="BL273" s="168"/>
      <c r="BM273" s="168"/>
      <c r="BN273" s="168"/>
      <c r="BO273" s="168"/>
      <c r="BP273" s="168"/>
      <c r="BQ273" s="168"/>
      <c r="BR273" s="180">
        <v>0.95</v>
      </c>
      <c r="BS273" s="176">
        <v>3.14</v>
      </c>
      <c r="BT273" s="176">
        <v>0.49</v>
      </c>
      <c r="BU273" s="197">
        <v>0.94</v>
      </c>
      <c r="BV273" s="176">
        <v>3.97</v>
      </c>
      <c r="BW273" s="195"/>
      <c r="BX273" s="192"/>
      <c r="BY273" s="192"/>
      <c r="BZ273" s="192"/>
      <c r="CA273" s="192"/>
      <c r="CB273" s="192"/>
      <c r="CC273" s="152"/>
      <c r="CD273" s="152"/>
      <c r="CE273" s="152"/>
      <c r="CF273" s="152" t="s">
        <v>1</v>
      </c>
    </row>
    <row r="274" ht="12.75" customHeight="1">
      <c r="A274" s="154">
        <v>2023.0</v>
      </c>
      <c r="B274" s="166" t="s">
        <v>3404</v>
      </c>
      <c r="C274" s="166" t="s">
        <v>3405</v>
      </c>
      <c r="D274" s="166"/>
      <c r="E274" s="166" t="s">
        <v>4255</v>
      </c>
      <c r="F274" s="166" t="s">
        <v>4255</v>
      </c>
      <c r="G274" s="222" t="s">
        <v>4256</v>
      </c>
      <c r="H274" s="157" t="s">
        <v>4257</v>
      </c>
      <c r="I274" s="169" t="s">
        <v>3402</v>
      </c>
      <c r="J274" s="157"/>
      <c r="K274" s="157"/>
      <c r="L274" s="157" t="s">
        <v>3597</v>
      </c>
      <c r="M274" s="157" t="s">
        <v>3597</v>
      </c>
      <c r="N274" s="154" t="s">
        <v>255</v>
      </c>
      <c r="O274" s="189">
        <v>32.0</v>
      </c>
      <c r="P274" s="189" t="s">
        <v>3747</v>
      </c>
      <c r="Q274" s="169"/>
      <c r="R274" s="169" t="s">
        <v>3528</v>
      </c>
      <c r="S274" s="194"/>
      <c r="T274" s="178" t="s">
        <v>4258</v>
      </c>
      <c r="U274" s="194" t="s">
        <v>174</v>
      </c>
      <c r="V274" s="166" t="s">
        <v>3566</v>
      </c>
      <c r="W274" s="168"/>
      <c r="X274" s="168"/>
      <c r="Y274" s="168"/>
      <c r="Z274" s="168"/>
      <c r="AA274" s="168"/>
      <c r="AB274" s="168"/>
      <c r="AC274" s="168"/>
      <c r="AD274" s="168"/>
      <c r="AE274" s="168"/>
      <c r="AF274" s="168"/>
      <c r="AG274" s="168"/>
      <c r="AH274" s="168"/>
      <c r="AI274" s="168"/>
      <c r="AJ274" s="168"/>
      <c r="AK274" s="168"/>
      <c r="AL274" s="168"/>
      <c r="AM274" s="168"/>
      <c r="AN274" s="168"/>
      <c r="AO274" s="168"/>
      <c r="AP274" s="168"/>
      <c r="AQ274" s="168"/>
      <c r="AR274" s="168"/>
      <c r="AS274" s="168"/>
      <c r="AT274" s="168"/>
      <c r="AU274" s="168"/>
      <c r="AV274" s="168"/>
      <c r="AW274" s="168"/>
      <c r="AX274" s="168"/>
      <c r="AY274" s="168"/>
      <c r="AZ274" s="168"/>
      <c r="BA274" s="168"/>
      <c r="BB274" s="168"/>
      <c r="BC274" s="168"/>
      <c r="BD274" s="168"/>
      <c r="BE274" s="168"/>
      <c r="BF274" s="168"/>
      <c r="BG274" s="168"/>
      <c r="BH274" s="168"/>
      <c r="BI274" s="168"/>
      <c r="BJ274" s="168"/>
      <c r="BK274" s="168"/>
      <c r="BL274" s="168"/>
      <c r="BM274" s="168"/>
      <c r="BN274" s="168"/>
      <c r="BO274" s="168"/>
      <c r="BP274" s="168"/>
      <c r="BQ274" s="168"/>
      <c r="BR274" s="180">
        <v>0.97</v>
      </c>
      <c r="BS274" s="176">
        <v>4.82</v>
      </c>
      <c r="BT274" s="176">
        <v>0.52</v>
      </c>
      <c r="BU274" s="176" t="s">
        <v>3528</v>
      </c>
      <c r="BV274" s="176" t="s">
        <v>3528</v>
      </c>
      <c r="BW274" s="195">
        <v>145.49</v>
      </c>
      <c r="BX274" s="223">
        <v>3.89</v>
      </c>
      <c r="BY274" s="192">
        <v>4.54</v>
      </c>
      <c r="BZ274" s="224">
        <v>0.14</v>
      </c>
      <c r="CA274" s="192">
        <v>25.45</v>
      </c>
      <c r="CB274" s="192">
        <v>5.72</v>
      </c>
      <c r="CC274" s="214"/>
      <c r="CD274" s="214"/>
      <c r="CE274" s="214"/>
      <c r="CF274" s="152" t="s">
        <v>1</v>
      </c>
    </row>
    <row r="275" ht="12.75" customHeight="1">
      <c r="A275" s="154">
        <v>2023.0</v>
      </c>
      <c r="B275" s="155" t="s">
        <v>3389</v>
      </c>
      <c r="C275" s="155" t="s">
        <v>3558</v>
      </c>
      <c r="D275" s="155"/>
      <c r="E275" s="155" t="s">
        <v>3559</v>
      </c>
      <c r="F275" s="155" t="s">
        <v>3560</v>
      </c>
      <c r="G275" s="155" t="s">
        <v>3657</v>
      </c>
      <c r="H275" s="157" t="s">
        <v>3562</v>
      </c>
      <c r="I275" s="169" t="s">
        <v>3440</v>
      </c>
      <c r="J275" s="157"/>
      <c r="K275" s="157"/>
      <c r="L275" s="154" t="s">
        <v>3395</v>
      </c>
      <c r="M275" s="157" t="s">
        <v>3396</v>
      </c>
      <c r="N275" s="157" t="s">
        <v>255</v>
      </c>
      <c r="O275" s="189"/>
      <c r="P275" s="189" t="s">
        <v>4259</v>
      </c>
      <c r="Q275" s="169"/>
      <c r="R275" s="225" t="s">
        <v>4260</v>
      </c>
      <c r="S275" s="189" t="s">
        <v>158</v>
      </c>
      <c r="T275" s="178" t="s">
        <v>4261</v>
      </c>
      <c r="U275" s="189" t="s">
        <v>174</v>
      </c>
      <c r="V275" s="166" t="s">
        <v>3566</v>
      </c>
      <c r="W275" s="168"/>
      <c r="X275" s="168"/>
      <c r="Y275" s="168"/>
      <c r="Z275" s="168">
        <v>43.0</v>
      </c>
      <c r="AA275" s="168">
        <v>56.0</v>
      </c>
      <c r="AB275" s="168">
        <f t="shared" ref="AB275:AB281" si="239">AA275-Z275</f>
        <v>13</v>
      </c>
      <c r="AC275" s="168"/>
      <c r="AD275" s="168"/>
      <c r="AE275" s="168"/>
      <c r="AF275" s="168">
        <v>57.0</v>
      </c>
      <c r="AG275" s="168">
        <v>61.0</v>
      </c>
      <c r="AH275" s="168">
        <f t="shared" ref="AH275:AH281" si="240">AG275-AF275</f>
        <v>4</v>
      </c>
      <c r="AI275" s="168"/>
      <c r="AJ275" s="168"/>
      <c r="AK275" s="168"/>
      <c r="AL275" s="168">
        <v>71.0</v>
      </c>
      <c r="AM275" s="168">
        <v>84.0</v>
      </c>
      <c r="AN275" s="168">
        <f t="shared" ref="AN275:AN281" si="241">AM275-AL275</f>
        <v>13</v>
      </c>
      <c r="AO275" s="168"/>
      <c r="AP275" s="168"/>
      <c r="AQ275" s="168"/>
      <c r="AR275" s="168">
        <v>65.0</v>
      </c>
      <c r="AS275" s="168">
        <v>82.0</v>
      </c>
      <c r="AT275" s="168">
        <f t="shared" ref="AT275:AT281" si="242">AS275-AR275</f>
        <v>17</v>
      </c>
      <c r="AU275" s="168"/>
      <c r="AV275" s="168"/>
      <c r="AW275" s="168"/>
      <c r="AX275" s="168">
        <v>79.0</v>
      </c>
      <c r="AY275" s="168">
        <v>90.0</v>
      </c>
      <c r="AZ275" s="168">
        <f t="shared" ref="AZ275:AZ281" si="243">AY275-AX275</f>
        <v>11</v>
      </c>
      <c r="BA275" s="168"/>
      <c r="BB275" s="168"/>
      <c r="BC275" s="168"/>
      <c r="BD275" s="168"/>
      <c r="BE275" s="168"/>
      <c r="BF275" s="168"/>
      <c r="BG275" s="168"/>
      <c r="BH275" s="168"/>
      <c r="BI275" s="168">
        <v>76.0</v>
      </c>
      <c r="BJ275" s="168">
        <v>86.0</v>
      </c>
      <c r="BK275" s="168">
        <f t="shared" ref="BK275:BK281" si="244">BJ275-BI275</f>
        <v>10</v>
      </c>
      <c r="BL275" s="168"/>
      <c r="BM275" s="168"/>
      <c r="BN275" s="168"/>
      <c r="BO275" s="168">
        <v>84.0</v>
      </c>
      <c r="BP275" s="168">
        <v>95.0</v>
      </c>
      <c r="BQ275" s="168">
        <f t="shared" ref="BQ275:BQ281" si="245">BP275-BO275</f>
        <v>11</v>
      </c>
      <c r="BR275" s="180">
        <v>0.95</v>
      </c>
      <c r="BS275" s="176">
        <v>4.59</v>
      </c>
      <c r="BT275" s="176">
        <v>0.54</v>
      </c>
      <c r="BU275" s="176" t="s">
        <v>3528</v>
      </c>
      <c r="BV275" s="176" t="s">
        <v>3528</v>
      </c>
      <c r="BW275" s="195">
        <v>109.46</v>
      </c>
      <c r="BX275" s="223">
        <v>0.52</v>
      </c>
      <c r="BY275" s="192">
        <v>0.77</v>
      </c>
      <c r="BZ275" s="224">
        <v>0.32</v>
      </c>
      <c r="CA275" s="192">
        <v>20.29</v>
      </c>
      <c r="CB275" s="192">
        <v>5.4</v>
      </c>
      <c r="CC275" s="214"/>
      <c r="CD275" s="214"/>
      <c r="CE275" s="214"/>
      <c r="CF275" s="152"/>
    </row>
    <row r="276" ht="12.75" customHeight="1">
      <c r="A276" s="154">
        <v>2023.0</v>
      </c>
      <c r="B276" s="155" t="s">
        <v>3487</v>
      </c>
      <c r="C276" s="155" t="s">
        <v>3488</v>
      </c>
      <c r="D276" s="155"/>
      <c r="E276" s="155" t="s">
        <v>3489</v>
      </c>
      <c r="F276" s="155" t="s">
        <v>3489</v>
      </c>
      <c r="G276" s="155" t="s">
        <v>3490</v>
      </c>
      <c r="H276" s="157" t="s">
        <v>3746</v>
      </c>
      <c r="I276" s="169" t="s">
        <v>3394</v>
      </c>
      <c r="J276" s="157"/>
      <c r="K276" s="157"/>
      <c r="L276" s="154" t="s">
        <v>3395</v>
      </c>
      <c r="M276" s="157" t="s">
        <v>3396</v>
      </c>
      <c r="N276" s="156" t="s">
        <v>255</v>
      </c>
      <c r="O276" s="189">
        <v>46.0</v>
      </c>
      <c r="P276" s="189" t="s">
        <v>4082</v>
      </c>
      <c r="Q276" s="169"/>
      <c r="R276" s="178" t="s">
        <v>4262</v>
      </c>
      <c r="S276" s="189" t="s">
        <v>174</v>
      </c>
      <c r="T276" s="178" t="s">
        <v>4263</v>
      </c>
      <c r="U276" s="189" t="s">
        <v>174</v>
      </c>
      <c r="V276" s="166" t="s">
        <v>3699</v>
      </c>
      <c r="W276" s="168"/>
      <c r="X276" s="168"/>
      <c r="Y276" s="168"/>
      <c r="Z276" s="168">
        <v>53.0</v>
      </c>
      <c r="AA276" s="168">
        <v>77.0</v>
      </c>
      <c r="AB276" s="168">
        <f t="shared" si="239"/>
        <v>24</v>
      </c>
      <c r="AC276" s="168"/>
      <c r="AD276" s="168"/>
      <c r="AE276" s="168"/>
      <c r="AF276" s="168">
        <v>69.0</v>
      </c>
      <c r="AG276" s="168">
        <v>91.0</v>
      </c>
      <c r="AH276" s="168">
        <f t="shared" si="240"/>
        <v>22</v>
      </c>
      <c r="AI276" s="168"/>
      <c r="AJ276" s="168"/>
      <c r="AK276" s="168"/>
      <c r="AL276" s="168">
        <v>78.0</v>
      </c>
      <c r="AM276" s="168">
        <v>88.0</v>
      </c>
      <c r="AN276" s="168">
        <f t="shared" si="241"/>
        <v>10</v>
      </c>
      <c r="AO276" s="168"/>
      <c r="AP276" s="168"/>
      <c r="AQ276" s="168"/>
      <c r="AR276" s="168">
        <v>60.0</v>
      </c>
      <c r="AS276" s="168">
        <v>70.0</v>
      </c>
      <c r="AT276" s="168">
        <f t="shared" si="242"/>
        <v>10</v>
      </c>
      <c r="AU276" s="168"/>
      <c r="AV276" s="168"/>
      <c r="AW276" s="168"/>
      <c r="AX276" s="168">
        <v>79.0</v>
      </c>
      <c r="AY276" s="168">
        <v>88.0</v>
      </c>
      <c r="AZ276" s="168">
        <f t="shared" si="243"/>
        <v>9</v>
      </c>
      <c r="BA276" s="168"/>
      <c r="BB276" s="168"/>
      <c r="BC276" s="168"/>
      <c r="BD276" s="168"/>
      <c r="BE276" s="168"/>
      <c r="BF276" s="168"/>
      <c r="BG276" s="168"/>
      <c r="BH276" s="168"/>
      <c r="BI276" s="168">
        <v>81.0</v>
      </c>
      <c r="BJ276" s="168">
        <v>79.0</v>
      </c>
      <c r="BK276" s="168">
        <f t="shared" si="244"/>
        <v>-2</v>
      </c>
      <c r="BL276" s="168"/>
      <c r="BM276" s="168"/>
      <c r="BN276" s="168"/>
      <c r="BO276" s="168">
        <v>98.0</v>
      </c>
      <c r="BP276" s="168">
        <v>98.0</v>
      </c>
      <c r="BQ276" s="168">
        <f t="shared" si="245"/>
        <v>0</v>
      </c>
      <c r="BR276" s="180"/>
      <c r="BS276" s="176"/>
      <c r="BT276" s="176"/>
      <c r="BU276" s="176"/>
      <c r="BV276" s="176"/>
      <c r="BW276" s="195">
        <v>162.75</v>
      </c>
      <c r="BX276" s="223">
        <v>3.3</v>
      </c>
      <c r="BY276" s="192">
        <v>3.53</v>
      </c>
      <c r="BZ276" s="224">
        <v>0.07</v>
      </c>
      <c r="CA276" s="192">
        <v>25.1</v>
      </c>
      <c r="CB276" s="192">
        <v>6.49</v>
      </c>
      <c r="CC276" s="226">
        <v>89.56</v>
      </c>
      <c r="CD276" s="214"/>
      <c r="CE276" s="214"/>
      <c r="CF276" s="152"/>
    </row>
    <row r="277" ht="12.75" customHeight="1">
      <c r="A277" s="154">
        <v>2023.0</v>
      </c>
      <c r="B277" s="155" t="s">
        <v>3487</v>
      </c>
      <c r="C277" s="155" t="s">
        <v>3488</v>
      </c>
      <c r="D277" s="155"/>
      <c r="E277" s="155" t="s">
        <v>3489</v>
      </c>
      <c r="F277" s="155" t="s">
        <v>3489</v>
      </c>
      <c r="G277" s="155" t="s">
        <v>3490</v>
      </c>
      <c r="H277" s="157" t="s">
        <v>3746</v>
      </c>
      <c r="I277" s="169" t="s">
        <v>3926</v>
      </c>
      <c r="J277" s="157"/>
      <c r="K277" s="157"/>
      <c r="L277" s="154" t="s">
        <v>3395</v>
      </c>
      <c r="M277" s="157" t="s">
        <v>3396</v>
      </c>
      <c r="N277" s="156" t="s">
        <v>255</v>
      </c>
      <c r="O277" s="189">
        <v>130.0</v>
      </c>
      <c r="P277" s="189" t="s">
        <v>4264</v>
      </c>
      <c r="Q277" s="169"/>
      <c r="R277" s="178" t="s">
        <v>4262</v>
      </c>
      <c r="S277" s="189" t="s">
        <v>174</v>
      </c>
      <c r="T277" s="178" t="s">
        <v>4263</v>
      </c>
      <c r="U277" s="189" t="s">
        <v>174</v>
      </c>
      <c r="V277" s="166" t="s">
        <v>3699</v>
      </c>
      <c r="W277" s="168"/>
      <c r="X277" s="168"/>
      <c r="Y277" s="168"/>
      <c r="Z277" s="168">
        <v>59.0</v>
      </c>
      <c r="AA277" s="168">
        <v>85.0</v>
      </c>
      <c r="AB277" s="168">
        <f t="shared" si="239"/>
        <v>26</v>
      </c>
      <c r="AC277" s="168"/>
      <c r="AD277" s="168"/>
      <c r="AE277" s="168"/>
      <c r="AF277" s="168">
        <v>74.0</v>
      </c>
      <c r="AG277" s="168">
        <v>94.0</v>
      </c>
      <c r="AH277" s="168">
        <f t="shared" si="240"/>
        <v>20</v>
      </c>
      <c r="AI277" s="168"/>
      <c r="AJ277" s="168"/>
      <c r="AK277" s="168"/>
      <c r="AL277" s="168">
        <v>83.0</v>
      </c>
      <c r="AM277" s="168">
        <v>91.0</v>
      </c>
      <c r="AN277" s="168">
        <f t="shared" si="241"/>
        <v>8</v>
      </c>
      <c r="AO277" s="168"/>
      <c r="AP277" s="168"/>
      <c r="AQ277" s="168"/>
      <c r="AR277" s="168">
        <v>62.0</v>
      </c>
      <c r="AS277" s="168">
        <v>78.0</v>
      </c>
      <c r="AT277" s="168">
        <f t="shared" si="242"/>
        <v>16</v>
      </c>
      <c r="AU277" s="168"/>
      <c r="AV277" s="168"/>
      <c r="AW277" s="168"/>
      <c r="AX277" s="168">
        <v>77.0</v>
      </c>
      <c r="AY277" s="168">
        <v>88.0</v>
      </c>
      <c r="AZ277" s="168">
        <f t="shared" si="243"/>
        <v>11</v>
      </c>
      <c r="BA277" s="168"/>
      <c r="BB277" s="168"/>
      <c r="BC277" s="168"/>
      <c r="BD277" s="168"/>
      <c r="BE277" s="168"/>
      <c r="BF277" s="168"/>
      <c r="BG277" s="168"/>
      <c r="BH277" s="168"/>
      <c r="BI277" s="168">
        <v>80.0</v>
      </c>
      <c r="BJ277" s="168">
        <v>88.0</v>
      </c>
      <c r="BK277" s="168">
        <f t="shared" si="244"/>
        <v>8</v>
      </c>
      <c r="BL277" s="168"/>
      <c r="BM277" s="168"/>
      <c r="BN277" s="168"/>
      <c r="BO277" s="168">
        <v>99.0</v>
      </c>
      <c r="BP277" s="168">
        <v>100.0</v>
      </c>
      <c r="BQ277" s="168">
        <f t="shared" si="245"/>
        <v>1</v>
      </c>
      <c r="BR277" s="180">
        <v>0.96</v>
      </c>
      <c r="BS277" s="176">
        <v>3.91</v>
      </c>
      <c r="BT277" s="176">
        <v>0.45</v>
      </c>
      <c r="BU277" s="176" t="s">
        <v>3528</v>
      </c>
      <c r="BV277" s="176" t="s">
        <v>3528</v>
      </c>
      <c r="BW277" s="227">
        <v>143.92</v>
      </c>
      <c r="BX277" s="228">
        <v>0.575</v>
      </c>
      <c r="BY277" s="227">
        <v>1.09</v>
      </c>
      <c r="BZ277" s="224">
        <v>0.48</v>
      </c>
      <c r="CA277" s="227">
        <v>22.16</v>
      </c>
      <c r="CB277" s="227">
        <v>6.49</v>
      </c>
      <c r="CC277" s="226">
        <v>78.0</v>
      </c>
      <c r="CD277" s="226">
        <v>143.0</v>
      </c>
      <c r="CE277" s="214"/>
      <c r="CF277" s="152"/>
    </row>
    <row r="278" ht="12.75" customHeight="1">
      <c r="A278" s="154">
        <v>2023.0</v>
      </c>
      <c r="B278" s="155" t="s">
        <v>3487</v>
      </c>
      <c r="C278" s="155" t="s">
        <v>3488</v>
      </c>
      <c r="D278" s="155"/>
      <c r="E278" s="155" t="s">
        <v>3489</v>
      </c>
      <c r="F278" s="155" t="s">
        <v>3489</v>
      </c>
      <c r="G278" s="155" t="s">
        <v>3490</v>
      </c>
      <c r="H278" s="157" t="s">
        <v>3746</v>
      </c>
      <c r="I278" s="169" t="s">
        <v>4015</v>
      </c>
      <c r="J278" s="157"/>
      <c r="K278" s="157"/>
      <c r="L278" s="154" t="s">
        <v>3395</v>
      </c>
      <c r="M278" s="157" t="s">
        <v>3396</v>
      </c>
      <c r="N278" s="156" t="s">
        <v>255</v>
      </c>
      <c r="O278" s="189">
        <v>44.0</v>
      </c>
      <c r="P278" s="189" t="s">
        <v>4051</v>
      </c>
      <c r="Q278" s="169"/>
      <c r="R278" s="178" t="s">
        <v>4262</v>
      </c>
      <c r="S278" s="189" t="s">
        <v>174</v>
      </c>
      <c r="T278" s="178" t="s">
        <v>4263</v>
      </c>
      <c r="U278" s="189" t="s">
        <v>174</v>
      </c>
      <c r="V278" s="166" t="s">
        <v>3699</v>
      </c>
      <c r="W278" s="168"/>
      <c r="X278" s="168"/>
      <c r="Y278" s="168"/>
      <c r="Z278" s="168">
        <v>58.0</v>
      </c>
      <c r="AA278" s="168">
        <v>67.0</v>
      </c>
      <c r="AB278" s="168">
        <f t="shared" si="239"/>
        <v>9</v>
      </c>
      <c r="AC278" s="168"/>
      <c r="AD278" s="168"/>
      <c r="AE278" s="168"/>
      <c r="AF278" s="168">
        <v>77.0</v>
      </c>
      <c r="AG278" s="168">
        <v>91.0</v>
      </c>
      <c r="AH278" s="168">
        <f t="shared" si="240"/>
        <v>14</v>
      </c>
      <c r="AI278" s="168"/>
      <c r="AJ278" s="168"/>
      <c r="AK278" s="168"/>
      <c r="AL278" s="168">
        <v>82.0</v>
      </c>
      <c r="AM278" s="168">
        <v>95.0</v>
      </c>
      <c r="AN278" s="168">
        <f t="shared" si="241"/>
        <v>13</v>
      </c>
      <c r="AO278" s="168"/>
      <c r="AP278" s="168"/>
      <c r="AQ278" s="168"/>
      <c r="AR278" s="168">
        <v>66.0</v>
      </c>
      <c r="AS278" s="168">
        <v>76.0</v>
      </c>
      <c r="AT278" s="168">
        <f t="shared" si="242"/>
        <v>10</v>
      </c>
      <c r="AU278" s="168"/>
      <c r="AV278" s="168"/>
      <c r="AW278" s="168"/>
      <c r="AX278" s="168">
        <v>82.0</v>
      </c>
      <c r="AY278" s="168">
        <v>84.0</v>
      </c>
      <c r="AZ278" s="168">
        <f t="shared" si="243"/>
        <v>2</v>
      </c>
      <c r="BA278" s="168"/>
      <c r="BB278" s="168"/>
      <c r="BC278" s="168"/>
      <c r="BD278" s="168"/>
      <c r="BE278" s="168"/>
      <c r="BF278" s="168"/>
      <c r="BG278" s="168"/>
      <c r="BH278" s="168"/>
      <c r="BI278" s="168">
        <v>83.0</v>
      </c>
      <c r="BJ278" s="168">
        <v>87.0</v>
      </c>
      <c r="BK278" s="168">
        <f t="shared" si="244"/>
        <v>4</v>
      </c>
      <c r="BL278" s="168"/>
      <c r="BM278" s="168"/>
      <c r="BN278" s="168"/>
      <c r="BO278" s="168">
        <v>96.0</v>
      </c>
      <c r="BP278" s="168">
        <v>99.0</v>
      </c>
      <c r="BQ278" s="168">
        <f t="shared" si="245"/>
        <v>3</v>
      </c>
      <c r="BR278" s="180"/>
      <c r="BS278" s="176"/>
      <c r="BT278" s="176"/>
      <c r="BU278" s="176"/>
      <c r="BV278" s="176"/>
      <c r="BW278" s="227">
        <v>91.06</v>
      </c>
      <c r="BX278" s="228">
        <v>2.31</v>
      </c>
      <c r="BY278" s="227">
        <v>2.07</v>
      </c>
      <c r="BZ278" s="224">
        <v>-0.1</v>
      </c>
      <c r="CA278" s="227">
        <v>16.81</v>
      </c>
      <c r="CB278" s="227">
        <v>5.42</v>
      </c>
      <c r="CC278" s="214"/>
      <c r="CD278" s="214"/>
      <c r="CE278" s="214"/>
      <c r="CF278" s="152"/>
    </row>
    <row r="279" ht="12.75" customHeight="1">
      <c r="A279" s="154">
        <v>2023.0</v>
      </c>
      <c r="B279" s="155" t="s">
        <v>3389</v>
      </c>
      <c r="C279" s="155" t="s">
        <v>4265</v>
      </c>
      <c r="D279" s="155"/>
      <c r="E279" s="155" t="s">
        <v>4266</v>
      </c>
      <c r="F279" s="155" t="s">
        <v>4266</v>
      </c>
      <c r="G279" s="155" t="s">
        <v>4267</v>
      </c>
      <c r="H279" s="157" t="s">
        <v>3858</v>
      </c>
      <c r="I279" s="169" t="s">
        <v>3402</v>
      </c>
      <c r="J279" s="157"/>
      <c r="K279" s="157"/>
      <c r="L279" s="154" t="s">
        <v>3395</v>
      </c>
      <c r="M279" s="157" t="s">
        <v>3396</v>
      </c>
      <c r="N279" s="157" t="s">
        <v>255</v>
      </c>
      <c r="O279" s="189">
        <v>50.0</v>
      </c>
      <c r="P279" s="189" t="s">
        <v>3491</v>
      </c>
      <c r="Q279" s="169"/>
      <c r="R279" s="178" t="s">
        <v>4268</v>
      </c>
      <c r="S279" s="189" t="s">
        <v>174</v>
      </c>
      <c r="T279" s="178" t="s">
        <v>4269</v>
      </c>
      <c r="U279" s="189" t="s">
        <v>174</v>
      </c>
      <c r="V279" s="166" t="s">
        <v>3699</v>
      </c>
      <c r="W279" s="168"/>
      <c r="X279" s="168"/>
      <c r="Y279" s="168"/>
      <c r="Z279" s="168">
        <v>77.0</v>
      </c>
      <c r="AA279" s="168">
        <v>80.0</v>
      </c>
      <c r="AB279" s="168">
        <f t="shared" si="239"/>
        <v>3</v>
      </c>
      <c r="AC279" s="168"/>
      <c r="AD279" s="168"/>
      <c r="AE279" s="168"/>
      <c r="AF279" s="168">
        <v>88.0</v>
      </c>
      <c r="AG279" s="168">
        <v>94.0</v>
      </c>
      <c r="AH279" s="168">
        <f t="shared" si="240"/>
        <v>6</v>
      </c>
      <c r="AI279" s="168"/>
      <c r="AJ279" s="168"/>
      <c r="AK279" s="168"/>
      <c r="AL279" s="168">
        <v>88.0</v>
      </c>
      <c r="AM279" s="168">
        <v>96.0</v>
      </c>
      <c r="AN279" s="168">
        <f t="shared" si="241"/>
        <v>8</v>
      </c>
      <c r="AO279" s="168"/>
      <c r="AP279" s="168"/>
      <c r="AQ279" s="168"/>
      <c r="AR279" s="168">
        <v>71.0</v>
      </c>
      <c r="AS279" s="168">
        <v>76.0</v>
      </c>
      <c r="AT279" s="168">
        <f t="shared" si="242"/>
        <v>5</v>
      </c>
      <c r="AU279" s="168"/>
      <c r="AV279" s="168"/>
      <c r="AW279" s="168"/>
      <c r="AX279" s="168">
        <v>91.0</v>
      </c>
      <c r="AY279" s="168">
        <v>94.0</v>
      </c>
      <c r="AZ279" s="168">
        <f t="shared" si="243"/>
        <v>3</v>
      </c>
      <c r="BA279" s="168"/>
      <c r="BB279" s="168"/>
      <c r="BC279" s="168"/>
      <c r="BD279" s="168"/>
      <c r="BE279" s="168"/>
      <c r="BF279" s="168"/>
      <c r="BG279" s="168"/>
      <c r="BH279" s="168"/>
      <c r="BI279" s="168">
        <v>88.0</v>
      </c>
      <c r="BJ279" s="168">
        <v>88.0</v>
      </c>
      <c r="BK279" s="168">
        <f t="shared" si="244"/>
        <v>0</v>
      </c>
      <c r="BL279" s="168"/>
      <c r="BM279" s="168"/>
      <c r="BN279" s="168"/>
      <c r="BO279" s="168">
        <v>98.0</v>
      </c>
      <c r="BP279" s="168">
        <v>100.0</v>
      </c>
      <c r="BQ279" s="168">
        <f t="shared" si="245"/>
        <v>2</v>
      </c>
      <c r="BR279" s="180">
        <v>0.96</v>
      </c>
      <c r="BS279" s="176">
        <v>4.33</v>
      </c>
      <c r="BT279" s="176">
        <v>0.46</v>
      </c>
      <c r="BU279" s="176" t="s">
        <v>3528</v>
      </c>
      <c r="BV279" s="176" t="s">
        <v>3528</v>
      </c>
      <c r="BW279" s="227">
        <v>294.26</v>
      </c>
      <c r="BX279" s="228">
        <v>4.8</v>
      </c>
      <c r="BY279" s="227">
        <v>5.89</v>
      </c>
      <c r="BZ279" s="224">
        <v>0.19</v>
      </c>
      <c r="CA279" s="227">
        <v>34.19</v>
      </c>
      <c r="CB279" s="227">
        <v>8.61</v>
      </c>
      <c r="CC279" s="226">
        <v>632.18</v>
      </c>
      <c r="CD279" s="226">
        <v>247.0</v>
      </c>
      <c r="CE279" s="214"/>
      <c r="CF279" s="152"/>
    </row>
    <row r="280" ht="12.75" customHeight="1">
      <c r="A280" s="154">
        <v>2023.0</v>
      </c>
      <c r="B280" s="155" t="s">
        <v>3404</v>
      </c>
      <c r="C280" s="155" t="s">
        <v>3511</v>
      </c>
      <c r="D280" s="155"/>
      <c r="E280" s="155" t="s">
        <v>3905</v>
      </c>
      <c r="F280" s="155" t="s">
        <v>3905</v>
      </c>
      <c r="G280" s="155" t="s">
        <v>4270</v>
      </c>
      <c r="H280" s="157" t="s">
        <v>4271</v>
      </c>
      <c r="I280" s="169" t="s">
        <v>3480</v>
      </c>
      <c r="J280" s="157"/>
      <c r="K280" s="157"/>
      <c r="L280" s="154" t="s">
        <v>3395</v>
      </c>
      <c r="M280" s="157" t="s">
        <v>3396</v>
      </c>
      <c r="N280" s="188" t="s">
        <v>3572</v>
      </c>
      <c r="O280" s="189">
        <v>124.0</v>
      </c>
      <c r="P280" s="189" t="s">
        <v>3481</v>
      </c>
      <c r="Q280" s="169"/>
      <c r="R280" s="178" t="s">
        <v>4272</v>
      </c>
      <c r="S280" s="189" t="s">
        <v>158</v>
      </c>
      <c r="T280" s="178" t="s">
        <v>4273</v>
      </c>
      <c r="U280" s="189" t="s">
        <v>174</v>
      </c>
      <c r="V280" s="166" t="s">
        <v>3664</v>
      </c>
      <c r="W280" s="168"/>
      <c r="X280" s="168"/>
      <c r="Y280" s="168"/>
      <c r="Z280" s="168">
        <v>81.0</v>
      </c>
      <c r="AA280" s="168">
        <v>92.0</v>
      </c>
      <c r="AB280" s="168">
        <f t="shared" si="239"/>
        <v>11</v>
      </c>
      <c r="AC280" s="168"/>
      <c r="AD280" s="168"/>
      <c r="AE280" s="168"/>
      <c r="AF280" s="168">
        <v>91.0</v>
      </c>
      <c r="AG280" s="168">
        <v>98.0</v>
      </c>
      <c r="AH280" s="168">
        <f t="shared" si="240"/>
        <v>7</v>
      </c>
      <c r="AI280" s="168"/>
      <c r="AJ280" s="168"/>
      <c r="AK280" s="168"/>
      <c r="AL280" s="168">
        <v>88.0</v>
      </c>
      <c r="AM280" s="168">
        <v>96.0</v>
      </c>
      <c r="AN280" s="168">
        <f t="shared" si="241"/>
        <v>8</v>
      </c>
      <c r="AO280" s="168"/>
      <c r="AP280" s="168"/>
      <c r="AQ280" s="168"/>
      <c r="AR280" s="168">
        <v>65.0</v>
      </c>
      <c r="AS280" s="168">
        <v>76.0</v>
      </c>
      <c r="AT280" s="168">
        <f t="shared" si="242"/>
        <v>11</v>
      </c>
      <c r="AU280" s="168"/>
      <c r="AV280" s="168"/>
      <c r="AW280" s="168"/>
      <c r="AX280" s="168">
        <v>71.0</v>
      </c>
      <c r="AY280" s="168">
        <v>78.0</v>
      </c>
      <c r="AZ280" s="168">
        <f t="shared" si="243"/>
        <v>7</v>
      </c>
      <c r="BA280" s="168"/>
      <c r="BB280" s="168"/>
      <c r="BC280" s="168"/>
      <c r="BD280" s="168"/>
      <c r="BE280" s="168"/>
      <c r="BF280" s="168"/>
      <c r="BG280" s="168"/>
      <c r="BH280" s="168"/>
      <c r="BI280" s="168">
        <v>81.0</v>
      </c>
      <c r="BJ280" s="168">
        <v>86.0</v>
      </c>
      <c r="BK280" s="168">
        <f t="shared" si="244"/>
        <v>5</v>
      </c>
      <c r="BL280" s="168"/>
      <c r="BM280" s="168"/>
      <c r="BN280" s="168"/>
      <c r="BO280" s="168">
        <v>96.0</v>
      </c>
      <c r="BP280" s="168">
        <v>99.0</v>
      </c>
      <c r="BQ280" s="168">
        <f t="shared" si="245"/>
        <v>3</v>
      </c>
      <c r="BR280" s="180">
        <v>0.95</v>
      </c>
      <c r="BS280" s="176">
        <v>4.33</v>
      </c>
      <c r="BT280" s="176">
        <v>0.46</v>
      </c>
      <c r="BU280" s="176" t="s">
        <v>3528</v>
      </c>
      <c r="BV280" s="176" t="s">
        <v>3528</v>
      </c>
      <c r="BW280" s="227">
        <v>566.59</v>
      </c>
      <c r="BX280" s="228">
        <v>3.9</v>
      </c>
      <c r="BY280" s="227">
        <v>4.57</v>
      </c>
      <c r="BZ280" s="224">
        <v>0.15</v>
      </c>
      <c r="CA280" s="227">
        <v>39.76</v>
      </c>
      <c r="CB280" s="227">
        <v>14.25</v>
      </c>
      <c r="CC280" s="226">
        <v>1590.0</v>
      </c>
      <c r="CD280" s="226">
        <v>623.0</v>
      </c>
      <c r="CE280" s="214"/>
      <c r="CF280" s="152"/>
    </row>
    <row r="281" ht="12.75" customHeight="1">
      <c r="A281" s="154">
        <v>2023.0</v>
      </c>
      <c r="B281" s="155" t="s">
        <v>1809</v>
      </c>
      <c r="C281" s="155" t="s">
        <v>3612</v>
      </c>
      <c r="D281" s="155"/>
      <c r="E281" s="155" t="s">
        <v>3701</v>
      </c>
      <c r="F281" s="155" t="s">
        <v>3702</v>
      </c>
      <c r="G281" s="155" t="s">
        <v>3750</v>
      </c>
      <c r="H281" s="157" t="s">
        <v>3562</v>
      </c>
      <c r="I281" s="169" t="s">
        <v>3454</v>
      </c>
      <c r="J281" s="157"/>
      <c r="K281" s="157"/>
      <c r="L281" s="154" t="s">
        <v>3395</v>
      </c>
      <c r="M281" s="157" t="s">
        <v>3396</v>
      </c>
      <c r="N281" s="157" t="s">
        <v>3920</v>
      </c>
      <c r="O281" s="189">
        <v>82.0</v>
      </c>
      <c r="P281" s="189" t="s">
        <v>4051</v>
      </c>
      <c r="Q281" s="169"/>
      <c r="R281" s="178" t="s">
        <v>4274</v>
      </c>
      <c r="S281" s="189" t="s">
        <v>174</v>
      </c>
      <c r="T281" s="178" t="s">
        <v>4275</v>
      </c>
      <c r="U281" s="189" t="s">
        <v>174</v>
      </c>
      <c r="V281" s="166" t="s">
        <v>3664</v>
      </c>
      <c r="W281" s="168"/>
      <c r="X281" s="168"/>
      <c r="Y281" s="168"/>
      <c r="Z281" s="168">
        <v>9.0</v>
      </c>
      <c r="AA281" s="168">
        <v>37.0</v>
      </c>
      <c r="AB281" s="168">
        <f t="shared" si="239"/>
        <v>28</v>
      </c>
      <c r="AC281" s="168"/>
      <c r="AD281" s="168"/>
      <c r="AE281" s="168"/>
      <c r="AF281" s="168">
        <v>20.0</v>
      </c>
      <c r="AG281" s="168">
        <v>44.0</v>
      </c>
      <c r="AH281" s="168">
        <f t="shared" si="240"/>
        <v>24</v>
      </c>
      <c r="AI281" s="168"/>
      <c r="AJ281" s="168"/>
      <c r="AK281" s="168"/>
      <c r="AL281" s="168">
        <v>55.0</v>
      </c>
      <c r="AM281" s="168">
        <v>87.0</v>
      </c>
      <c r="AN281" s="168">
        <f t="shared" si="241"/>
        <v>32</v>
      </c>
      <c r="AO281" s="168"/>
      <c r="AP281" s="168"/>
      <c r="AQ281" s="168"/>
      <c r="AR281" s="168">
        <v>43.0</v>
      </c>
      <c r="AS281" s="168">
        <v>67.0</v>
      </c>
      <c r="AT281" s="168">
        <f t="shared" si="242"/>
        <v>24</v>
      </c>
      <c r="AU281" s="168"/>
      <c r="AV281" s="168"/>
      <c r="AW281" s="168"/>
      <c r="AX281" s="168">
        <v>52.0</v>
      </c>
      <c r="AY281" s="168">
        <v>82.0</v>
      </c>
      <c r="AZ281" s="168">
        <f t="shared" si="243"/>
        <v>30</v>
      </c>
      <c r="BA281" s="168"/>
      <c r="BB281" s="168"/>
      <c r="BC281" s="168"/>
      <c r="BD281" s="168"/>
      <c r="BE281" s="168"/>
      <c r="BF281" s="168"/>
      <c r="BG281" s="168"/>
      <c r="BH281" s="168"/>
      <c r="BI281" s="168">
        <v>54.0</v>
      </c>
      <c r="BJ281" s="168">
        <v>80.0</v>
      </c>
      <c r="BK281" s="168">
        <f t="shared" si="244"/>
        <v>26</v>
      </c>
      <c r="BL281" s="168"/>
      <c r="BM281" s="168"/>
      <c r="BN281" s="168"/>
      <c r="BO281" s="168">
        <v>62.0</v>
      </c>
      <c r="BP281" s="168">
        <v>94.0</v>
      </c>
      <c r="BQ281" s="168">
        <f t="shared" si="245"/>
        <v>32</v>
      </c>
      <c r="BR281" s="180">
        <v>0.95</v>
      </c>
      <c r="BS281" s="176">
        <v>4.35</v>
      </c>
      <c r="BT281" s="176">
        <v>0.45</v>
      </c>
      <c r="BU281" s="176" t="s">
        <v>3528</v>
      </c>
      <c r="BV281" s="176" t="s">
        <v>3528</v>
      </c>
      <c r="BW281" s="227">
        <v>179.36</v>
      </c>
      <c r="BX281" s="228">
        <v>3.005</v>
      </c>
      <c r="BY281" s="227">
        <v>2.19</v>
      </c>
      <c r="BZ281" s="224">
        <v>0.08</v>
      </c>
      <c r="CA281" s="227">
        <v>20.46</v>
      </c>
      <c r="CB281" s="227">
        <v>8.76</v>
      </c>
      <c r="CC281" s="226">
        <v>1540.0</v>
      </c>
      <c r="CD281" s="226">
        <v>1138.0</v>
      </c>
      <c r="CE281" s="226">
        <v>1.35</v>
      </c>
      <c r="CF281" s="152"/>
    </row>
    <row r="282" ht="12.75" customHeight="1">
      <c r="A282" s="154">
        <v>2023.0</v>
      </c>
      <c r="B282" s="166" t="s">
        <v>3389</v>
      </c>
      <c r="C282" s="166" t="s">
        <v>4276</v>
      </c>
      <c r="D282" s="166"/>
      <c r="E282" s="166" t="s">
        <v>4277</v>
      </c>
      <c r="F282" s="166" t="s">
        <v>4278</v>
      </c>
      <c r="G282" s="166" t="s">
        <v>4279</v>
      </c>
      <c r="H282" s="157" t="s">
        <v>4280</v>
      </c>
      <c r="I282" s="169" t="s">
        <v>3440</v>
      </c>
      <c r="J282" s="157"/>
      <c r="K282" s="157"/>
      <c r="L282" s="157" t="s">
        <v>3597</v>
      </c>
      <c r="M282" s="157" t="s">
        <v>3597</v>
      </c>
      <c r="N282" s="157" t="s">
        <v>255</v>
      </c>
      <c r="O282" s="189">
        <v>60.0</v>
      </c>
      <c r="P282" s="189" t="s">
        <v>4281</v>
      </c>
      <c r="Q282" s="169"/>
      <c r="R282" s="152" t="s">
        <v>3528</v>
      </c>
      <c r="S282" s="194"/>
      <c r="T282" s="178" t="s">
        <v>4282</v>
      </c>
      <c r="U282" s="194" t="s">
        <v>174</v>
      </c>
      <c r="V282" s="166" t="s">
        <v>3566</v>
      </c>
      <c r="W282" s="168"/>
      <c r="X282" s="168"/>
      <c r="Y282" s="168"/>
      <c r="Z282" s="168"/>
      <c r="AA282" s="168"/>
      <c r="AB282" s="168"/>
      <c r="AC282" s="168"/>
      <c r="AD282" s="168"/>
      <c r="AE282" s="168"/>
      <c r="AF282" s="168"/>
      <c r="AG282" s="168"/>
      <c r="AH282" s="168"/>
      <c r="AI282" s="168"/>
      <c r="AJ282" s="168"/>
      <c r="AK282" s="168"/>
      <c r="AL282" s="168"/>
      <c r="AM282" s="168"/>
      <c r="AN282" s="168"/>
      <c r="AO282" s="168"/>
      <c r="AP282" s="168"/>
      <c r="AQ282" s="168"/>
      <c r="AR282" s="168"/>
      <c r="AS282" s="168"/>
      <c r="AT282" s="168"/>
      <c r="AU282" s="168"/>
      <c r="AV282" s="168"/>
      <c r="AW282" s="168"/>
      <c r="AX282" s="168"/>
      <c r="AY282" s="168"/>
      <c r="AZ282" s="168"/>
      <c r="BA282" s="168"/>
      <c r="BB282" s="168"/>
      <c r="BC282" s="168"/>
      <c r="BD282" s="168"/>
      <c r="BE282" s="168"/>
      <c r="BF282" s="168"/>
      <c r="BG282" s="168"/>
      <c r="BH282" s="168"/>
      <c r="BI282" s="168"/>
      <c r="BJ282" s="168"/>
      <c r="BK282" s="168"/>
      <c r="BL282" s="168"/>
      <c r="BM282" s="168"/>
      <c r="BN282" s="168"/>
      <c r="BO282" s="168"/>
      <c r="BP282" s="168"/>
      <c r="BQ282" s="168"/>
      <c r="BR282" s="180">
        <v>0.95</v>
      </c>
      <c r="BS282" s="176">
        <v>3.84</v>
      </c>
      <c r="BT282" s="176">
        <v>0.54</v>
      </c>
      <c r="BU282" s="176" t="s">
        <v>3528</v>
      </c>
      <c r="BV282" s="176" t="s">
        <v>3528</v>
      </c>
      <c r="BW282" s="227">
        <v>49.97</v>
      </c>
      <c r="BX282" s="228">
        <v>0.462</v>
      </c>
      <c r="BY282" s="227">
        <v>0.83</v>
      </c>
      <c r="BZ282" s="224">
        <v>0.42</v>
      </c>
      <c r="CA282" s="227">
        <v>10.26</v>
      </c>
      <c r="CB282" s="227">
        <v>4.87</v>
      </c>
      <c r="CC282" s="226">
        <v>18.64</v>
      </c>
      <c r="CD282" s="226">
        <v>47.0</v>
      </c>
      <c r="CE282" s="226">
        <v>0.396</v>
      </c>
      <c r="CF282" s="152" t="s">
        <v>1</v>
      </c>
    </row>
    <row r="283" ht="12.75" customHeight="1">
      <c r="A283" s="154">
        <v>2023.0</v>
      </c>
      <c r="B283" s="155" t="s">
        <v>3389</v>
      </c>
      <c r="C283" s="155" t="s">
        <v>3552</v>
      </c>
      <c r="D283" s="155"/>
      <c r="E283" s="155" t="s">
        <v>4242</v>
      </c>
      <c r="F283" s="155" t="s">
        <v>4242</v>
      </c>
      <c r="G283" s="155" t="s">
        <v>4243</v>
      </c>
      <c r="H283" s="157" t="s">
        <v>4283</v>
      </c>
      <c r="I283" s="156" t="s">
        <v>3428</v>
      </c>
      <c r="J283" s="157"/>
      <c r="K283" s="157"/>
      <c r="L283" s="154" t="s">
        <v>3395</v>
      </c>
      <c r="M283" s="157" t="s">
        <v>3396</v>
      </c>
      <c r="N283" s="157" t="s">
        <v>255</v>
      </c>
      <c r="O283" s="189">
        <v>16.0</v>
      </c>
      <c r="P283" s="189" t="s">
        <v>4284</v>
      </c>
      <c r="Q283" s="169"/>
      <c r="R283" s="178" t="s">
        <v>4285</v>
      </c>
      <c r="S283" s="189" t="s">
        <v>174</v>
      </c>
      <c r="T283" s="178" t="s">
        <v>4244</v>
      </c>
      <c r="U283" s="189" t="s">
        <v>174</v>
      </c>
      <c r="V283" s="166" t="s">
        <v>3566</v>
      </c>
      <c r="W283" s="168"/>
      <c r="X283" s="168"/>
      <c r="Y283" s="168"/>
      <c r="Z283" s="168">
        <v>88.0</v>
      </c>
      <c r="AA283" s="168">
        <v>92.0</v>
      </c>
      <c r="AB283" s="168">
        <f t="shared" ref="AB283:AB293" si="246">AA283-Z283</f>
        <v>4</v>
      </c>
      <c r="AC283" s="168"/>
      <c r="AD283" s="168"/>
      <c r="AE283" s="168"/>
      <c r="AF283" s="168">
        <v>92.0</v>
      </c>
      <c r="AG283" s="168">
        <v>94.0</v>
      </c>
      <c r="AH283" s="168">
        <f t="shared" ref="AH283:AH293" si="247">AG283-AF283</f>
        <v>2</v>
      </c>
      <c r="AI283" s="168"/>
      <c r="AJ283" s="168"/>
      <c r="AK283" s="168"/>
      <c r="AL283" s="168">
        <v>85.0</v>
      </c>
      <c r="AM283" s="168">
        <v>99.0</v>
      </c>
      <c r="AN283" s="168">
        <f t="shared" ref="AN283:AN293" si="248">AM283-AL283</f>
        <v>14</v>
      </c>
      <c r="AO283" s="168"/>
      <c r="AP283" s="168"/>
      <c r="AQ283" s="168"/>
      <c r="AR283" s="168">
        <v>79.0</v>
      </c>
      <c r="AS283" s="168">
        <v>82.0</v>
      </c>
      <c r="AT283" s="168">
        <f t="shared" ref="AT283:AT293" si="249">AS283-AR283</f>
        <v>3</v>
      </c>
      <c r="AU283" s="168"/>
      <c r="AV283" s="168"/>
      <c r="AW283" s="168"/>
      <c r="AX283" s="168">
        <v>85.0</v>
      </c>
      <c r="AY283" s="168">
        <v>94.0</v>
      </c>
      <c r="AZ283" s="168">
        <f t="shared" ref="AZ283:AZ293" si="250">AY283-AX283</f>
        <v>9</v>
      </c>
      <c r="BA283" s="168"/>
      <c r="BB283" s="168"/>
      <c r="BC283" s="168"/>
      <c r="BD283" s="168"/>
      <c r="BE283" s="168"/>
      <c r="BF283" s="168"/>
      <c r="BG283" s="168"/>
      <c r="BH283" s="168"/>
      <c r="BI283" s="168">
        <v>86.0</v>
      </c>
      <c r="BJ283" s="168">
        <v>90.0</v>
      </c>
      <c r="BK283" s="168">
        <f t="shared" ref="BK283:BK293" si="251">BJ283-BI283</f>
        <v>4</v>
      </c>
      <c r="BL283" s="168"/>
      <c r="BM283" s="168"/>
      <c r="BN283" s="168"/>
      <c r="BO283" s="168">
        <v>98.0</v>
      </c>
      <c r="BP283" s="168">
        <v>100.0</v>
      </c>
      <c r="BQ283" s="168">
        <f t="shared" ref="BQ283:BQ293" si="252">BP283-BO283</f>
        <v>2</v>
      </c>
      <c r="BR283" s="180">
        <v>0.95</v>
      </c>
      <c r="BS283" s="176">
        <v>4.46</v>
      </c>
      <c r="BT283" s="176">
        <v>0.55</v>
      </c>
      <c r="BU283" s="176" t="s">
        <v>3528</v>
      </c>
      <c r="BV283" s="176" t="s">
        <v>3528</v>
      </c>
      <c r="BW283" s="227">
        <v>256.87</v>
      </c>
      <c r="BX283" s="228">
        <v>14.93</v>
      </c>
      <c r="BY283" s="227">
        <v>16.05</v>
      </c>
      <c r="BZ283" s="224">
        <v>0.07</v>
      </c>
      <c r="CA283" s="227">
        <v>37.5</v>
      </c>
      <c r="CB283" s="227">
        <v>6.85</v>
      </c>
      <c r="CC283" s="226">
        <v>567.55</v>
      </c>
      <c r="CD283" s="226">
        <v>166.0</v>
      </c>
      <c r="CE283" s="226">
        <v>3.41</v>
      </c>
      <c r="CF283" s="152"/>
    </row>
    <row r="284" ht="12.75" customHeight="1">
      <c r="A284" s="154">
        <v>2023.0</v>
      </c>
      <c r="B284" s="155" t="s">
        <v>3389</v>
      </c>
      <c r="C284" s="155" t="s">
        <v>3552</v>
      </c>
      <c r="D284" s="155"/>
      <c r="E284" s="155" t="s">
        <v>4242</v>
      </c>
      <c r="F284" s="155" t="s">
        <v>4242</v>
      </c>
      <c r="G284" s="155" t="s">
        <v>4243</v>
      </c>
      <c r="H284" s="157" t="s">
        <v>4283</v>
      </c>
      <c r="I284" s="156" t="s">
        <v>3394</v>
      </c>
      <c r="J284" s="157"/>
      <c r="K284" s="157"/>
      <c r="L284" s="154" t="s">
        <v>3395</v>
      </c>
      <c r="M284" s="157" t="s">
        <v>3396</v>
      </c>
      <c r="N284" s="157" t="s">
        <v>255</v>
      </c>
      <c r="O284" s="189">
        <v>50.0</v>
      </c>
      <c r="P284" s="189" t="s">
        <v>4082</v>
      </c>
      <c r="Q284" s="169"/>
      <c r="R284" s="178" t="s">
        <v>4286</v>
      </c>
      <c r="S284" s="189" t="s">
        <v>174</v>
      </c>
      <c r="T284" s="178" t="s">
        <v>4245</v>
      </c>
      <c r="U284" s="189" t="s">
        <v>174</v>
      </c>
      <c r="V284" s="166" t="s">
        <v>3566</v>
      </c>
      <c r="W284" s="168"/>
      <c r="X284" s="168"/>
      <c r="Y284" s="168"/>
      <c r="Z284" s="168">
        <v>61.0</v>
      </c>
      <c r="AA284" s="168">
        <v>69.0</v>
      </c>
      <c r="AB284" s="168">
        <f t="shared" si="246"/>
        <v>8</v>
      </c>
      <c r="AC284" s="168"/>
      <c r="AD284" s="168"/>
      <c r="AE284" s="168"/>
      <c r="AF284" s="168">
        <v>76.0</v>
      </c>
      <c r="AG284" s="168">
        <v>84.0</v>
      </c>
      <c r="AH284" s="168">
        <f t="shared" si="247"/>
        <v>8</v>
      </c>
      <c r="AI284" s="168"/>
      <c r="AJ284" s="168"/>
      <c r="AK284" s="168"/>
      <c r="AL284" s="168">
        <v>82.0</v>
      </c>
      <c r="AM284" s="168">
        <v>92.0</v>
      </c>
      <c r="AN284" s="168">
        <f t="shared" si="248"/>
        <v>10</v>
      </c>
      <c r="AO284" s="168"/>
      <c r="AP284" s="168"/>
      <c r="AQ284" s="168"/>
      <c r="AR284" s="168">
        <v>68.0</v>
      </c>
      <c r="AS284" s="168">
        <v>77.0</v>
      </c>
      <c r="AT284" s="168">
        <f t="shared" si="249"/>
        <v>9</v>
      </c>
      <c r="AU284" s="168"/>
      <c r="AV284" s="168"/>
      <c r="AW284" s="168"/>
      <c r="AX284" s="168">
        <v>88.0</v>
      </c>
      <c r="AY284" s="168">
        <v>95.0</v>
      </c>
      <c r="AZ284" s="168">
        <f t="shared" si="250"/>
        <v>7</v>
      </c>
      <c r="BA284" s="168"/>
      <c r="BB284" s="168"/>
      <c r="BC284" s="168"/>
      <c r="BD284" s="168"/>
      <c r="BE284" s="168"/>
      <c r="BF284" s="168"/>
      <c r="BG284" s="168"/>
      <c r="BH284" s="168"/>
      <c r="BI284" s="168">
        <v>83.0</v>
      </c>
      <c r="BJ284" s="168">
        <v>93.0</v>
      </c>
      <c r="BK284" s="168">
        <f t="shared" si="251"/>
        <v>10</v>
      </c>
      <c r="BL284" s="168"/>
      <c r="BM284" s="168"/>
      <c r="BN284" s="168"/>
      <c r="BO284" s="168">
        <v>97.0</v>
      </c>
      <c r="BP284" s="168">
        <v>99.0</v>
      </c>
      <c r="BQ284" s="168">
        <f t="shared" si="252"/>
        <v>2</v>
      </c>
      <c r="BR284" s="180">
        <v>0.95</v>
      </c>
      <c r="BS284" s="176">
        <v>4.2</v>
      </c>
      <c r="BT284" s="176">
        <v>0.56</v>
      </c>
      <c r="BU284" s="176" t="s">
        <v>3528</v>
      </c>
      <c r="BV284" s="176" t="s">
        <v>3528</v>
      </c>
      <c r="BW284" s="227">
        <v>300.88</v>
      </c>
      <c r="BX284" s="228">
        <v>5.34</v>
      </c>
      <c r="BY284" s="227">
        <v>6.02</v>
      </c>
      <c r="BZ284" s="224">
        <v>0.11</v>
      </c>
      <c r="CA284" s="227">
        <v>39.99</v>
      </c>
      <c r="CB284" s="227">
        <v>7.52</v>
      </c>
      <c r="CC284" s="226">
        <v>221.0</v>
      </c>
      <c r="CD284" s="226">
        <v>42.0</v>
      </c>
      <c r="CE284" s="226">
        <v>5.26</v>
      </c>
      <c r="CF284" s="152"/>
    </row>
    <row r="285" ht="12.75" customHeight="1">
      <c r="A285" s="154">
        <v>2023.0</v>
      </c>
      <c r="B285" s="155" t="s">
        <v>3404</v>
      </c>
      <c r="C285" s="155" t="s">
        <v>4287</v>
      </c>
      <c r="D285" s="155"/>
      <c r="E285" s="155" t="s">
        <v>3672</v>
      </c>
      <c r="F285" s="155" t="s">
        <v>3672</v>
      </c>
      <c r="G285" s="155" t="s">
        <v>4288</v>
      </c>
      <c r="H285" s="157" t="s">
        <v>4289</v>
      </c>
      <c r="I285" s="169" t="s">
        <v>3464</v>
      </c>
      <c r="J285" s="157"/>
      <c r="K285" s="157"/>
      <c r="L285" s="154" t="s">
        <v>3395</v>
      </c>
      <c r="M285" s="157" t="s">
        <v>3396</v>
      </c>
      <c r="N285" s="169" t="s">
        <v>255</v>
      </c>
      <c r="O285" s="189">
        <v>64.0</v>
      </c>
      <c r="P285" s="189" t="s">
        <v>4030</v>
      </c>
      <c r="Q285" s="169"/>
      <c r="R285" s="178" t="s">
        <v>4290</v>
      </c>
      <c r="S285" s="189" t="s">
        <v>174</v>
      </c>
      <c r="T285" s="178" t="s">
        <v>4291</v>
      </c>
      <c r="U285" s="189" t="s">
        <v>174</v>
      </c>
      <c r="V285" s="166" t="s">
        <v>3664</v>
      </c>
      <c r="W285" s="168"/>
      <c r="X285" s="168"/>
      <c r="Y285" s="168"/>
      <c r="Z285" s="168">
        <v>41.0</v>
      </c>
      <c r="AA285" s="168">
        <v>74.0</v>
      </c>
      <c r="AB285" s="168">
        <f t="shared" si="246"/>
        <v>33</v>
      </c>
      <c r="AC285" s="168"/>
      <c r="AD285" s="168"/>
      <c r="AE285" s="168"/>
      <c r="AF285" s="168">
        <v>53.0</v>
      </c>
      <c r="AG285" s="168">
        <v>85.0</v>
      </c>
      <c r="AH285" s="168">
        <f t="shared" si="247"/>
        <v>32</v>
      </c>
      <c r="AI285" s="168"/>
      <c r="AJ285" s="168"/>
      <c r="AK285" s="168"/>
      <c r="AL285" s="168">
        <v>81.0</v>
      </c>
      <c r="AM285" s="168">
        <v>90.0</v>
      </c>
      <c r="AN285" s="168">
        <f t="shared" si="248"/>
        <v>9</v>
      </c>
      <c r="AO285" s="168"/>
      <c r="AP285" s="168"/>
      <c r="AQ285" s="168"/>
      <c r="AR285" s="168">
        <v>66.0</v>
      </c>
      <c r="AS285" s="168">
        <v>79.0</v>
      </c>
      <c r="AT285" s="168">
        <f t="shared" si="249"/>
        <v>13</v>
      </c>
      <c r="AU285" s="168"/>
      <c r="AV285" s="168"/>
      <c r="AW285" s="168"/>
      <c r="AX285" s="168">
        <v>88.0</v>
      </c>
      <c r="AY285" s="168">
        <v>92.0</v>
      </c>
      <c r="AZ285" s="168">
        <f t="shared" si="250"/>
        <v>4</v>
      </c>
      <c r="BA285" s="168"/>
      <c r="BB285" s="168"/>
      <c r="BC285" s="168"/>
      <c r="BD285" s="168"/>
      <c r="BE285" s="168"/>
      <c r="BF285" s="168"/>
      <c r="BG285" s="168"/>
      <c r="BH285" s="168"/>
      <c r="BI285" s="168">
        <v>84.0</v>
      </c>
      <c r="BJ285" s="168">
        <v>86.0</v>
      </c>
      <c r="BK285" s="168">
        <f t="shared" si="251"/>
        <v>2</v>
      </c>
      <c r="BL285" s="168"/>
      <c r="BM285" s="168"/>
      <c r="BN285" s="168"/>
      <c r="BO285" s="168">
        <v>95.0</v>
      </c>
      <c r="BP285" s="168">
        <v>97.0</v>
      </c>
      <c r="BQ285" s="168">
        <f t="shared" si="252"/>
        <v>2</v>
      </c>
      <c r="BR285" s="180">
        <v>0.95</v>
      </c>
      <c r="BS285" s="176">
        <v>4.93</v>
      </c>
      <c r="BT285" s="176">
        <v>0.53</v>
      </c>
      <c r="BU285" s="176" t="s">
        <v>3528</v>
      </c>
      <c r="BV285" s="176" t="s">
        <v>3528</v>
      </c>
      <c r="BW285" s="227">
        <v>113.48</v>
      </c>
      <c r="BX285" s="228">
        <v>2.35</v>
      </c>
      <c r="BY285" s="227">
        <v>1.77</v>
      </c>
      <c r="BZ285" s="224">
        <v>-0.31</v>
      </c>
      <c r="CA285" s="227">
        <v>19.85</v>
      </c>
      <c r="CB285" s="227">
        <v>5.72</v>
      </c>
      <c r="CC285" s="226">
        <v>312.64</v>
      </c>
      <c r="CD285" s="226">
        <v>85.0</v>
      </c>
      <c r="CE285" s="226">
        <v>3.67</v>
      </c>
      <c r="CF285" s="152"/>
    </row>
    <row r="286" ht="12.75" customHeight="1">
      <c r="A286" s="154">
        <v>2023.0</v>
      </c>
      <c r="B286" s="155" t="s">
        <v>3540</v>
      </c>
      <c r="C286" s="155" t="s">
        <v>3901</v>
      </c>
      <c r="D286" s="155"/>
      <c r="E286" s="155" t="s">
        <v>4292</v>
      </c>
      <c r="F286" s="155" t="s">
        <v>4293</v>
      </c>
      <c r="G286" s="155" t="s">
        <v>4294</v>
      </c>
      <c r="H286" s="157" t="s">
        <v>4295</v>
      </c>
      <c r="I286" s="169" t="s">
        <v>3480</v>
      </c>
      <c r="J286" s="157"/>
      <c r="K286" s="157"/>
      <c r="L286" s="154" t="s">
        <v>3395</v>
      </c>
      <c r="M286" s="157" t="s">
        <v>3396</v>
      </c>
      <c r="N286" s="169" t="s">
        <v>255</v>
      </c>
      <c r="O286" s="189">
        <v>82.0</v>
      </c>
      <c r="P286" s="189" t="s">
        <v>3481</v>
      </c>
      <c r="Q286" s="169"/>
      <c r="R286" s="178" t="s">
        <v>4296</v>
      </c>
      <c r="S286" s="189" t="s">
        <v>177</v>
      </c>
      <c r="T286" s="178" t="s">
        <v>4297</v>
      </c>
      <c r="U286" s="189" t="s">
        <v>174</v>
      </c>
      <c r="V286" s="166" t="s">
        <v>3566</v>
      </c>
      <c r="W286" s="168"/>
      <c r="X286" s="168"/>
      <c r="Y286" s="168"/>
      <c r="Z286" s="168">
        <v>40.0</v>
      </c>
      <c r="AA286" s="168">
        <v>52.0</v>
      </c>
      <c r="AB286" s="168">
        <f t="shared" si="246"/>
        <v>12</v>
      </c>
      <c r="AC286" s="168"/>
      <c r="AD286" s="168"/>
      <c r="AE286" s="168"/>
      <c r="AF286" s="168">
        <v>50.0</v>
      </c>
      <c r="AG286" s="168">
        <v>66.0</v>
      </c>
      <c r="AH286" s="168">
        <f t="shared" si="247"/>
        <v>16</v>
      </c>
      <c r="AI286" s="168"/>
      <c r="AJ286" s="168"/>
      <c r="AK286" s="168"/>
      <c r="AL286" s="168">
        <v>65.0</v>
      </c>
      <c r="AM286" s="168">
        <v>80.0</v>
      </c>
      <c r="AN286" s="168">
        <f t="shared" si="248"/>
        <v>15</v>
      </c>
      <c r="AO286" s="168"/>
      <c r="AP286" s="168"/>
      <c r="AQ286" s="168"/>
      <c r="AR286" s="168">
        <v>47.0</v>
      </c>
      <c r="AS286" s="168">
        <v>60.0</v>
      </c>
      <c r="AT286" s="168">
        <f t="shared" si="249"/>
        <v>13</v>
      </c>
      <c r="AU286" s="168"/>
      <c r="AV286" s="168"/>
      <c r="AW286" s="168"/>
      <c r="AX286" s="168">
        <v>75.0</v>
      </c>
      <c r="AY286" s="168">
        <v>88.0</v>
      </c>
      <c r="AZ286" s="168">
        <f t="shared" si="250"/>
        <v>13</v>
      </c>
      <c r="BA286" s="168"/>
      <c r="BB286" s="168"/>
      <c r="BC286" s="168"/>
      <c r="BD286" s="168"/>
      <c r="BE286" s="168"/>
      <c r="BF286" s="168"/>
      <c r="BG286" s="168"/>
      <c r="BH286" s="168"/>
      <c r="BI286" s="168">
        <v>74.0</v>
      </c>
      <c r="BJ286" s="168">
        <v>85.0</v>
      </c>
      <c r="BK286" s="168">
        <f t="shared" si="251"/>
        <v>11</v>
      </c>
      <c r="BL286" s="168"/>
      <c r="BM286" s="168"/>
      <c r="BN286" s="168"/>
      <c r="BO286" s="168">
        <v>79.0</v>
      </c>
      <c r="BP286" s="168">
        <v>91.0</v>
      </c>
      <c r="BQ286" s="168">
        <f t="shared" si="252"/>
        <v>12</v>
      </c>
      <c r="BR286" s="180">
        <v>0.96</v>
      </c>
      <c r="BS286" s="176">
        <v>4.16</v>
      </c>
      <c r="BT286" s="176">
        <v>0.47</v>
      </c>
      <c r="BU286" s="176" t="s">
        <v>3528</v>
      </c>
      <c r="BV286" s="176" t="s">
        <v>3528</v>
      </c>
      <c r="BW286" s="227">
        <v>539.31</v>
      </c>
      <c r="BX286" s="228">
        <v>5.67</v>
      </c>
      <c r="BY286" s="227">
        <v>6.57</v>
      </c>
      <c r="BZ286" s="224">
        <v>0.14</v>
      </c>
      <c r="CA286" s="227">
        <v>50.39</v>
      </c>
      <c r="CB286" s="227">
        <v>10.7</v>
      </c>
      <c r="CC286" s="226">
        <v>909.0</v>
      </c>
      <c r="CD286" s="226">
        <v>210.0</v>
      </c>
      <c r="CE286" s="226">
        <v>4.33</v>
      </c>
      <c r="CF286" s="152"/>
    </row>
    <row r="287" ht="12.75" customHeight="1">
      <c r="A287" s="154">
        <v>2023.0</v>
      </c>
      <c r="B287" s="155" t="s">
        <v>3442</v>
      </c>
      <c r="C287" s="155" t="s">
        <v>4098</v>
      </c>
      <c r="D287" s="155"/>
      <c r="E287" s="155" t="s">
        <v>4298</v>
      </c>
      <c r="F287" s="155" t="s">
        <v>4299</v>
      </c>
      <c r="G287" s="155" t="s">
        <v>4300</v>
      </c>
      <c r="H287" s="157" t="s">
        <v>4301</v>
      </c>
      <c r="I287" s="169" t="s">
        <v>3440</v>
      </c>
      <c r="J287" s="157"/>
      <c r="K287" s="157" t="s">
        <v>4302</v>
      </c>
      <c r="L287" s="154" t="s">
        <v>3395</v>
      </c>
      <c r="M287" s="157" t="s">
        <v>3396</v>
      </c>
      <c r="N287" s="188" t="s">
        <v>3572</v>
      </c>
      <c r="O287" s="189">
        <v>66.0</v>
      </c>
      <c r="P287" s="189" t="s">
        <v>4281</v>
      </c>
      <c r="Q287" s="169"/>
      <c r="R287" s="178" t="s">
        <v>4303</v>
      </c>
      <c r="S287" s="189" t="s">
        <v>174</v>
      </c>
      <c r="T287" s="178" t="s">
        <v>4304</v>
      </c>
      <c r="U287" s="189" t="s">
        <v>174</v>
      </c>
      <c r="V287" s="166" t="s">
        <v>3664</v>
      </c>
      <c r="W287" s="168"/>
      <c r="X287" s="168">
        <v>4.0</v>
      </c>
      <c r="Y287" s="168"/>
      <c r="Z287" s="168">
        <v>49.0</v>
      </c>
      <c r="AA287" s="168">
        <v>62.0</v>
      </c>
      <c r="AB287" s="168">
        <f t="shared" si="246"/>
        <v>13</v>
      </c>
      <c r="AC287" s="168"/>
      <c r="AD287" s="168">
        <v>14.0</v>
      </c>
      <c r="AE287" s="168"/>
      <c r="AF287" s="168">
        <v>70.0</v>
      </c>
      <c r="AG287" s="168">
        <v>80.0</v>
      </c>
      <c r="AH287" s="168">
        <f t="shared" si="247"/>
        <v>10</v>
      </c>
      <c r="AI287" s="168"/>
      <c r="AJ287" s="168">
        <v>63.0</v>
      </c>
      <c r="AK287" s="168"/>
      <c r="AL287" s="168">
        <v>77.0</v>
      </c>
      <c r="AM287" s="168">
        <v>88.0</v>
      </c>
      <c r="AN287" s="168">
        <f t="shared" si="248"/>
        <v>11</v>
      </c>
      <c r="AO287" s="168"/>
      <c r="AP287" s="168">
        <v>24.0</v>
      </c>
      <c r="AQ287" s="168"/>
      <c r="AR287" s="168">
        <v>55.0</v>
      </c>
      <c r="AS287" s="168">
        <v>84.0</v>
      </c>
      <c r="AT287" s="168">
        <f t="shared" si="249"/>
        <v>29</v>
      </c>
      <c r="AU287" s="168"/>
      <c r="AV287" s="168">
        <v>95.0</v>
      </c>
      <c r="AW287" s="168"/>
      <c r="AX287" s="168">
        <v>97.0</v>
      </c>
      <c r="AY287" s="168">
        <v>93.0</v>
      </c>
      <c r="AZ287" s="168">
        <f t="shared" si="250"/>
        <v>-4</v>
      </c>
      <c r="BA287" s="168"/>
      <c r="BB287" s="168"/>
      <c r="BC287" s="168"/>
      <c r="BD287" s="168"/>
      <c r="BE287" s="168"/>
      <c r="BF287" s="168"/>
      <c r="BG287" s="168">
        <v>91.0</v>
      </c>
      <c r="BH287" s="168"/>
      <c r="BI287" s="168">
        <v>93.0</v>
      </c>
      <c r="BJ287" s="168">
        <v>95.0</v>
      </c>
      <c r="BK287" s="168">
        <f t="shared" si="251"/>
        <v>2</v>
      </c>
      <c r="BL287" s="168"/>
      <c r="BM287" s="168">
        <v>86.0</v>
      </c>
      <c r="BN287" s="168"/>
      <c r="BO287" s="168">
        <v>89.0</v>
      </c>
      <c r="BP287" s="168">
        <v>100.0</v>
      </c>
      <c r="BQ287" s="168">
        <f t="shared" si="252"/>
        <v>11</v>
      </c>
      <c r="BR287" s="180">
        <v>0.95</v>
      </c>
      <c r="BS287" s="176">
        <v>4.28</v>
      </c>
      <c r="BT287" s="176">
        <v>0.49</v>
      </c>
      <c r="BU287" s="176" t="s">
        <v>3528</v>
      </c>
      <c r="BV287" s="176" t="s">
        <v>3528</v>
      </c>
      <c r="BW287" s="227">
        <v>63.47</v>
      </c>
      <c r="BX287" s="228">
        <v>0.9008</v>
      </c>
      <c r="BY287" s="227">
        <v>0.96</v>
      </c>
      <c r="BZ287" s="224">
        <v>0.1</v>
      </c>
      <c r="CA287" s="227">
        <v>9.57</v>
      </c>
      <c r="CB287" s="227">
        <v>6.63</v>
      </c>
      <c r="CC287" s="226">
        <v>692.0</v>
      </c>
      <c r="CD287" s="226">
        <v>834.0</v>
      </c>
      <c r="CE287" s="226">
        <v>0.829</v>
      </c>
      <c r="CF287" s="152"/>
    </row>
    <row r="288" ht="12.75" customHeight="1">
      <c r="A288" s="154">
        <v>2023.0</v>
      </c>
      <c r="B288" s="155" t="s">
        <v>3389</v>
      </c>
      <c r="C288" s="155" t="s">
        <v>3573</v>
      </c>
      <c r="D288" s="155"/>
      <c r="E288" s="155" t="s">
        <v>3643</v>
      </c>
      <c r="F288" s="155" t="s">
        <v>3643</v>
      </c>
      <c r="G288" s="155" t="s">
        <v>3644</v>
      </c>
      <c r="H288" s="157" t="s">
        <v>3645</v>
      </c>
      <c r="I288" s="156" t="s">
        <v>3428</v>
      </c>
      <c r="J288" s="157"/>
      <c r="K288" s="157"/>
      <c r="L288" s="154" t="s">
        <v>3395</v>
      </c>
      <c r="M288" s="157" t="s">
        <v>3396</v>
      </c>
      <c r="N288" s="157" t="s">
        <v>255</v>
      </c>
      <c r="O288" s="189">
        <v>22.0</v>
      </c>
      <c r="P288" s="189" t="s">
        <v>4305</v>
      </c>
      <c r="Q288" s="169"/>
      <c r="R288" s="178" t="s">
        <v>4218</v>
      </c>
      <c r="S288" s="189" t="s">
        <v>174</v>
      </c>
      <c r="T288" s="178" t="s">
        <v>4155</v>
      </c>
      <c r="U288" s="189" t="s">
        <v>174</v>
      </c>
      <c r="V288" s="166" t="s">
        <v>3566</v>
      </c>
      <c r="W288" s="168"/>
      <c r="X288" s="168"/>
      <c r="Y288" s="168"/>
      <c r="Z288" s="168">
        <v>34.0</v>
      </c>
      <c r="AA288" s="168">
        <v>52.0</v>
      </c>
      <c r="AB288" s="168">
        <f t="shared" si="246"/>
        <v>18</v>
      </c>
      <c r="AC288" s="168"/>
      <c r="AD288" s="168"/>
      <c r="AE288" s="168"/>
      <c r="AF288" s="168">
        <v>60.0</v>
      </c>
      <c r="AG288" s="168">
        <v>69.0</v>
      </c>
      <c r="AH288" s="168">
        <f t="shared" si="247"/>
        <v>9</v>
      </c>
      <c r="AI288" s="168"/>
      <c r="AJ288" s="168"/>
      <c r="AK288" s="168"/>
      <c r="AL288" s="168">
        <v>66.0</v>
      </c>
      <c r="AM288" s="168">
        <v>66.0</v>
      </c>
      <c r="AN288" s="168">
        <f t="shared" si="248"/>
        <v>0</v>
      </c>
      <c r="AO288" s="168"/>
      <c r="AP288" s="168"/>
      <c r="AQ288" s="168"/>
      <c r="AR288" s="168">
        <v>49.0</v>
      </c>
      <c r="AS288" s="168">
        <v>66.0</v>
      </c>
      <c r="AT288" s="168">
        <f t="shared" si="249"/>
        <v>17</v>
      </c>
      <c r="AU288" s="168"/>
      <c r="AV288" s="168"/>
      <c r="AW288" s="168"/>
      <c r="AX288" s="168">
        <v>70.0</v>
      </c>
      <c r="AY288" s="168">
        <v>77.0</v>
      </c>
      <c r="AZ288" s="168">
        <f t="shared" si="250"/>
        <v>7</v>
      </c>
      <c r="BA288" s="168"/>
      <c r="BB288" s="168"/>
      <c r="BC288" s="168"/>
      <c r="BD288" s="168"/>
      <c r="BE288" s="168"/>
      <c r="BF288" s="168"/>
      <c r="BG288" s="168"/>
      <c r="BH288" s="168"/>
      <c r="BI288" s="168">
        <v>70.0</v>
      </c>
      <c r="BJ288" s="168">
        <v>82.0</v>
      </c>
      <c r="BK288" s="168">
        <f t="shared" si="251"/>
        <v>12</v>
      </c>
      <c r="BL288" s="168"/>
      <c r="BM288" s="168"/>
      <c r="BN288" s="168"/>
      <c r="BO288" s="168">
        <v>74.0</v>
      </c>
      <c r="BP288" s="168">
        <v>89.0</v>
      </c>
      <c r="BQ288" s="168">
        <f t="shared" si="252"/>
        <v>15</v>
      </c>
      <c r="BR288" s="180">
        <v>0.95</v>
      </c>
      <c r="BS288" s="176">
        <v>4.43</v>
      </c>
      <c r="BT288" s="176">
        <v>0.52</v>
      </c>
      <c r="BU288" s="176" t="s">
        <v>3528</v>
      </c>
      <c r="BV288" s="176" t="s">
        <v>3528</v>
      </c>
      <c r="BW288" s="227">
        <v>236.6</v>
      </c>
      <c r="BX288" s="228">
        <v>11.26</v>
      </c>
      <c r="BY288" s="227">
        <v>10.75</v>
      </c>
      <c r="BZ288" s="224">
        <v>-0.04</v>
      </c>
      <c r="CA288" s="227">
        <v>36.44</v>
      </c>
      <c r="CB288" s="227">
        <v>6.49</v>
      </c>
      <c r="CC288" s="226">
        <v>381.0</v>
      </c>
      <c r="CD288" s="226">
        <v>160.0</v>
      </c>
      <c r="CE288" s="226">
        <v>2.38</v>
      </c>
      <c r="CF288" s="152"/>
    </row>
    <row r="289" ht="12.75" customHeight="1">
      <c r="A289" s="154">
        <v>2023.0</v>
      </c>
      <c r="B289" s="155" t="s">
        <v>3389</v>
      </c>
      <c r="C289" s="155" t="s">
        <v>3573</v>
      </c>
      <c r="D289" s="155"/>
      <c r="E289" s="155" t="s">
        <v>3643</v>
      </c>
      <c r="F289" s="155" t="s">
        <v>3643</v>
      </c>
      <c r="G289" s="155" t="s">
        <v>3644</v>
      </c>
      <c r="H289" s="157" t="s">
        <v>3645</v>
      </c>
      <c r="I289" s="169" t="s">
        <v>3402</v>
      </c>
      <c r="J289" s="157"/>
      <c r="K289" s="157"/>
      <c r="L289" s="154" t="s">
        <v>3395</v>
      </c>
      <c r="M289" s="157" t="s">
        <v>3396</v>
      </c>
      <c r="N289" s="157" t="s">
        <v>255</v>
      </c>
      <c r="O289" s="189">
        <v>52.0</v>
      </c>
      <c r="P289" s="189" t="s">
        <v>3491</v>
      </c>
      <c r="Q289" s="169"/>
      <c r="R289" s="178" t="s">
        <v>4217</v>
      </c>
      <c r="S289" s="189" t="s">
        <v>174</v>
      </c>
      <c r="T289" s="178" t="s">
        <v>4157</v>
      </c>
      <c r="U289" s="189" t="s">
        <v>174</v>
      </c>
      <c r="V289" s="166" t="s">
        <v>3566</v>
      </c>
      <c r="W289" s="168"/>
      <c r="X289" s="168"/>
      <c r="Y289" s="168"/>
      <c r="Z289" s="168">
        <v>50.0</v>
      </c>
      <c r="AA289" s="168">
        <v>60.0</v>
      </c>
      <c r="AB289" s="168">
        <f t="shared" si="246"/>
        <v>10</v>
      </c>
      <c r="AC289" s="168"/>
      <c r="AD289" s="168"/>
      <c r="AE289" s="168"/>
      <c r="AF289" s="168">
        <v>73.0</v>
      </c>
      <c r="AG289" s="168">
        <v>75.0</v>
      </c>
      <c r="AH289" s="168">
        <f t="shared" si="247"/>
        <v>2</v>
      </c>
      <c r="AI289" s="168"/>
      <c r="AJ289" s="168"/>
      <c r="AK289" s="168"/>
      <c r="AL289" s="168">
        <v>85.0</v>
      </c>
      <c r="AM289" s="168">
        <v>89.0</v>
      </c>
      <c r="AN289" s="168">
        <f t="shared" si="248"/>
        <v>4</v>
      </c>
      <c r="AO289" s="168"/>
      <c r="AP289" s="168"/>
      <c r="AQ289" s="168"/>
      <c r="AR289" s="168">
        <v>66.0</v>
      </c>
      <c r="AS289" s="168">
        <v>78.0</v>
      </c>
      <c r="AT289" s="168">
        <f t="shared" si="249"/>
        <v>12</v>
      </c>
      <c r="AU289" s="168"/>
      <c r="AV289" s="168"/>
      <c r="AW289" s="168"/>
      <c r="AX289" s="168">
        <v>85.0</v>
      </c>
      <c r="AY289" s="168">
        <v>85.0</v>
      </c>
      <c r="AZ289" s="168">
        <f t="shared" si="250"/>
        <v>0</v>
      </c>
      <c r="BA289" s="168"/>
      <c r="BB289" s="168"/>
      <c r="BC289" s="168"/>
      <c r="BD289" s="168"/>
      <c r="BE289" s="168"/>
      <c r="BF289" s="168"/>
      <c r="BG289" s="168"/>
      <c r="BH289" s="168"/>
      <c r="BI289" s="168">
        <v>83.0</v>
      </c>
      <c r="BJ289" s="168">
        <v>89.0</v>
      </c>
      <c r="BK289" s="168">
        <f t="shared" si="251"/>
        <v>6</v>
      </c>
      <c r="BL289" s="168"/>
      <c r="BM289" s="168"/>
      <c r="BN289" s="168"/>
      <c r="BO289" s="168">
        <v>90.0</v>
      </c>
      <c r="BP289" s="168">
        <v>100.0</v>
      </c>
      <c r="BQ289" s="168">
        <f t="shared" si="252"/>
        <v>10</v>
      </c>
      <c r="BR289" s="180">
        <v>0.96</v>
      </c>
      <c r="BS289" s="176">
        <v>4.95</v>
      </c>
      <c r="BT289" s="176">
        <v>0.48</v>
      </c>
      <c r="BU289" s="176" t="s">
        <v>3528</v>
      </c>
      <c r="BV289" s="176" t="s">
        <v>3528</v>
      </c>
      <c r="BW289" s="227">
        <v>242.55</v>
      </c>
      <c r="BX289" s="228">
        <v>3.94</v>
      </c>
      <c r="BY289" s="227">
        <v>4.68</v>
      </c>
      <c r="BZ289" s="224">
        <v>0.16</v>
      </c>
      <c r="CA289" s="227">
        <v>33.44</v>
      </c>
      <c r="CB289" s="227">
        <v>7.25</v>
      </c>
      <c r="CC289" s="226">
        <v>153.05</v>
      </c>
      <c r="CD289" s="226">
        <v>118.0</v>
      </c>
      <c r="CE289" s="226">
        <v>1.29</v>
      </c>
      <c r="CF289" s="152"/>
    </row>
    <row r="290" ht="12.75" customHeight="1">
      <c r="A290" s="154">
        <v>2023.0</v>
      </c>
      <c r="B290" s="155" t="s">
        <v>3404</v>
      </c>
      <c r="C290" s="155" t="s">
        <v>3511</v>
      </c>
      <c r="D290" s="155"/>
      <c r="E290" s="155" t="s">
        <v>3974</v>
      </c>
      <c r="F290" s="155" t="s">
        <v>3974</v>
      </c>
      <c r="G290" s="155" t="s">
        <v>3975</v>
      </c>
      <c r="H290" s="157" t="s">
        <v>4179</v>
      </c>
      <c r="I290" s="169" t="s">
        <v>3480</v>
      </c>
      <c r="J290" s="157"/>
      <c r="K290" s="157"/>
      <c r="L290" s="154" t="s">
        <v>3395</v>
      </c>
      <c r="M290" s="157" t="s">
        <v>3396</v>
      </c>
      <c r="N290" s="154" t="s">
        <v>255</v>
      </c>
      <c r="O290" s="189">
        <v>68.0</v>
      </c>
      <c r="P290" s="189" t="s">
        <v>3481</v>
      </c>
      <c r="Q290" s="169"/>
      <c r="R290" s="178" t="s">
        <v>4306</v>
      </c>
      <c r="S290" s="189" t="s">
        <v>174</v>
      </c>
      <c r="T290" s="178" t="s">
        <v>4307</v>
      </c>
      <c r="U290" s="189" t="s">
        <v>174</v>
      </c>
      <c r="V290" s="166" t="s">
        <v>3664</v>
      </c>
      <c r="W290" s="168"/>
      <c r="X290" s="168"/>
      <c r="Y290" s="168"/>
      <c r="Z290" s="168">
        <v>41.0</v>
      </c>
      <c r="AA290" s="168">
        <v>74.0</v>
      </c>
      <c r="AB290" s="168">
        <f t="shared" si="246"/>
        <v>33</v>
      </c>
      <c r="AC290" s="168"/>
      <c r="AD290" s="168"/>
      <c r="AE290" s="168"/>
      <c r="AF290" s="168">
        <v>53.0</v>
      </c>
      <c r="AG290" s="168">
        <v>85.0</v>
      </c>
      <c r="AH290" s="168">
        <f t="shared" si="247"/>
        <v>32</v>
      </c>
      <c r="AI290" s="168"/>
      <c r="AJ290" s="168"/>
      <c r="AK290" s="168"/>
      <c r="AL290" s="168">
        <v>81.0</v>
      </c>
      <c r="AM290" s="168">
        <v>90.0</v>
      </c>
      <c r="AN290" s="168">
        <f t="shared" si="248"/>
        <v>9</v>
      </c>
      <c r="AO290" s="168"/>
      <c r="AP290" s="168"/>
      <c r="AQ290" s="168"/>
      <c r="AR290" s="168">
        <v>66.0</v>
      </c>
      <c r="AS290" s="168">
        <v>79.0</v>
      </c>
      <c r="AT290" s="168">
        <f t="shared" si="249"/>
        <v>13</v>
      </c>
      <c r="AU290" s="168"/>
      <c r="AV290" s="168"/>
      <c r="AW290" s="168"/>
      <c r="AX290" s="168">
        <v>88.0</v>
      </c>
      <c r="AY290" s="168">
        <v>92.0</v>
      </c>
      <c r="AZ290" s="168">
        <f t="shared" si="250"/>
        <v>4</v>
      </c>
      <c r="BA290" s="168"/>
      <c r="BB290" s="168"/>
      <c r="BC290" s="168"/>
      <c r="BD290" s="168"/>
      <c r="BE290" s="168"/>
      <c r="BF290" s="168"/>
      <c r="BG290" s="168"/>
      <c r="BH290" s="168"/>
      <c r="BI290" s="168">
        <v>84.0</v>
      </c>
      <c r="BJ290" s="168">
        <v>86.0</v>
      </c>
      <c r="BK290" s="168">
        <f t="shared" si="251"/>
        <v>2</v>
      </c>
      <c r="BL290" s="168"/>
      <c r="BM290" s="168"/>
      <c r="BN290" s="168"/>
      <c r="BO290" s="168">
        <v>95.0</v>
      </c>
      <c r="BP290" s="168">
        <v>97.0</v>
      </c>
      <c r="BQ290" s="168">
        <f t="shared" si="252"/>
        <v>2</v>
      </c>
      <c r="BR290" s="180">
        <v>0.96</v>
      </c>
      <c r="BS290" s="176">
        <v>4.7</v>
      </c>
      <c r="BT290" s="176">
        <v>0.54</v>
      </c>
      <c r="BU290" s="176" t="s">
        <v>3528</v>
      </c>
      <c r="BV290" s="176" t="s">
        <v>3528</v>
      </c>
      <c r="BW290" s="227">
        <v>319.93</v>
      </c>
      <c r="BX290" s="228">
        <v>3.63</v>
      </c>
      <c r="BY290" s="227">
        <v>4.7</v>
      </c>
      <c r="BZ290" s="224">
        <v>0.23</v>
      </c>
      <c r="CA290" s="227">
        <v>36.83</v>
      </c>
      <c r="CB290" s="227">
        <v>8.69</v>
      </c>
      <c r="CC290" s="226">
        <v>382.75</v>
      </c>
      <c r="CD290" s="226">
        <v>71.0</v>
      </c>
      <c r="CE290" s="226">
        <v>5.39</v>
      </c>
      <c r="CF290" s="152"/>
    </row>
    <row r="291" ht="12.75" customHeight="1">
      <c r="A291" s="154">
        <v>2023.0</v>
      </c>
      <c r="B291" s="155" t="s">
        <v>3529</v>
      </c>
      <c r="C291" s="155" t="s">
        <v>3700</v>
      </c>
      <c r="D291" s="155"/>
      <c r="E291" s="155" t="s">
        <v>3701</v>
      </c>
      <c r="F291" s="155" t="s">
        <v>3702</v>
      </c>
      <c r="G291" s="155" t="s">
        <v>3703</v>
      </c>
      <c r="H291" s="157" t="s">
        <v>4308</v>
      </c>
      <c r="I291" s="169" t="s">
        <v>3440</v>
      </c>
      <c r="J291" s="157"/>
      <c r="K291" s="157"/>
      <c r="L291" s="154" t="s">
        <v>3395</v>
      </c>
      <c r="M291" s="157" t="s">
        <v>3396</v>
      </c>
      <c r="N291" s="157" t="s">
        <v>3920</v>
      </c>
      <c r="O291" s="189">
        <v>172.0</v>
      </c>
      <c r="P291" s="189" t="s">
        <v>4064</v>
      </c>
      <c r="Q291" s="169"/>
      <c r="R291" s="178" t="s">
        <v>4309</v>
      </c>
      <c r="S291" s="189" t="s">
        <v>174</v>
      </c>
      <c r="T291" s="178" t="s">
        <v>4310</v>
      </c>
      <c r="U291" s="189" t="s">
        <v>174</v>
      </c>
      <c r="V291" s="166" t="s">
        <v>3699</v>
      </c>
      <c r="W291" s="168"/>
      <c r="X291" s="168"/>
      <c r="Y291" s="168"/>
      <c r="Z291" s="168">
        <v>79.0</v>
      </c>
      <c r="AA291" s="168">
        <v>89.0</v>
      </c>
      <c r="AB291" s="168">
        <f t="shared" si="246"/>
        <v>10</v>
      </c>
      <c r="AC291" s="168"/>
      <c r="AD291" s="168"/>
      <c r="AE291" s="168"/>
      <c r="AF291" s="168">
        <v>85.0</v>
      </c>
      <c r="AG291" s="168">
        <v>97.0</v>
      </c>
      <c r="AH291" s="168">
        <f t="shared" si="247"/>
        <v>12</v>
      </c>
      <c r="AI291" s="168"/>
      <c r="AJ291" s="168"/>
      <c r="AK291" s="168"/>
      <c r="AL291" s="168">
        <v>86.0</v>
      </c>
      <c r="AM291" s="168">
        <v>88.0</v>
      </c>
      <c r="AN291" s="168">
        <f t="shared" si="248"/>
        <v>2</v>
      </c>
      <c r="AO291" s="168"/>
      <c r="AP291" s="168"/>
      <c r="AQ291" s="168"/>
      <c r="AR291" s="168">
        <v>77.0</v>
      </c>
      <c r="AS291" s="168">
        <v>85.0</v>
      </c>
      <c r="AT291" s="168">
        <f t="shared" si="249"/>
        <v>8</v>
      </c>
      <c r="AU291" s="168"/>
      <c r="AV291" s="168"/>
      <c r="AW291" s="168"/>
      <c r="AX291" s="168">
        <v>86.0</v>
      </c>
      <c r="AY291" s="168">
        <v>88.0</v>
      </c>
      <c r="AZ291" s="168">
        <f t="shared" si="250"/>
        <v>2</v>
      </c>
      <c r="BA291" s="168"/>
      <c r="BB291" s="168"/>
      <c r="BC291" s="168"/>
      <c r="BD291" s="168"/>
      <c r="BE291" s="168"/>
      <c r="BF291" s="168"/>
      <c r="BG291" s="168"/>
      <c r="BH291" s="168"/>
      <c r="BI291" s="168">
        <v>79.0</v>
      </c>
      <c r="BJ291" s="168">
        <v>85.0</v>
      </c>
      <c r="BK291" s="168">
        <f t="shared" si="251"/>
        <v>6</v>
      </c>
      <c r="BL291" s="168"/>
      <c r="BM291" s="168"/>
      <c r="BN291" s="168"/>
      <c r="BO291" s="168">
        <v>96.0</v>
      </c>
      <c r="BP291" s="168">
        <v>100.0</v>
      </c>
      <c r="BQ291" s="168">
        <f t="shared" si="252"/>
        <v>4</v>
      </c>
      <c r="BR291" s="180">
        <v>0.95</v>
      </c>
      <c r="BS291" s="176">
        <v>3.7</v>
      </c>
      <c r="BT291" s="176">
        <v>0.56</v>
      </c>
      <c r="BU291" s="176" t="s">
        <v>3528</v>
      </c>
      <c r="BV291" s="176" t="s">
        <v>3528</v>
      </c>
      <c r="BW291" s="227">
        <v>83.88</v>
      </c>
      <c r="BX291" s="228">
        <v>0.421</v>
      </c>
      <c r="BY291" s="227">
        <v>0.49</v>
      </c>
      <c r="BZ291" s="224">
        <v>0.16</v>
      </c>
      <c r="CA291" s="227">
        <v>11.53</v>
      </c>
      <c r="CB291" s="227">
        <v>7.28</v>
      </c>
      <c r="CC291" s="226">
        <v>139.06</v>
      </c>
      <c r="CD291" s="226">
        <v>445.0</v>
      </c>
      <c r="CE291" s="226">
        <v>0.312</v>
      </c>
      <c r="CF291" s="152"/>
    </row>
    <row r="292" ht="12.75" customHeight="1">
      <c r="A292" s="154">
        <v>2023.0</v>
      </c>
      <c r="B292" s="155" t="s">
        <v>3442</v>
      </c>
      <c r="C292" s="155" t="s">
        <v>4098</v>
      </c>
      <c r="D292" s="155"/>
      <c r="E292" s="155" t="s">
        <v>3701</v>
      </c>
      <c r="F292" s="155" t="s">
        <v>3702</v>
      </c>
      <c r="G292" s="155" t="s">
        <v>4311</v>
      </c>
      <c r="H292" s="157" t="s">
        <v>3562</v>
      </c>
      <c r="I292" s="169" t="s">
        <v>3454</v>
      </c>
      <c r="J292" s="157"/>
      <c r="K292" s="157"/>
      <c r="L292" s="154" t="s">
        <v>3395</v>
      </c>
      <c r="M292" s="157" t="s">
        <v>3396</v>
      </c>
      <c r="N292" s="157" t="s">
        <v>3920</v>
      </c>
      <c r="O292" s="189">
        <v>84.0</v>
      </c>
      <c r="P292" s="189" t="s">
        <v>4051</v>
      </c>
      <c r="Q292" s="169"/>
      <c r="R292" s="178" t="s">
        <v>4312</v>
      </c>
      <c r="S292" s="198" t="s">
        <v>174</v>
      </c>
      <c r="T292" s="178" t="s">
        <v>4313</v>
      </c>
      <c r="U292" s="198" t="s">
        <v>174</v>
      </c>
      <c r="V292" s="166" t="s">
        <v>3699</v>
      </c>
      <c r="W292" s="168"/>
      <c r="X292" s="168"/>
      <c r="Y292" s="168"/>
      <c r="Z292" s="168">
        <v>47.0</v>
      </c>
      <c r="AA292" s="168">
        <v>60.0</v>
      </c>
      <c r="AB292" s="168">
        <f t="shared" si="246"/>
        <v>13</v>
      </c>
      <c r="AC292" s="168"/>
      <c r="AD292" s="168"/>
      <c r="AE292" s="168"/>
      <c r="AF292" s="168">
        <v>54.0</v>
      </c>
      <c r="AG292" s="168">
        <v>72.0</v>
      </c>
      <c r="AH292" s="168">
        <f t="shared" si="247"/>
        <v>18</v>
      </c>
      <c r="AI292" s="168"/>
      <c r="AJ292" s="168"/>
      <c r="AK292" s="168"/>
      <c r="AL292" s="168">
        <v>72.0</v>
      </c>
      <c r="AM292" s="168">
        <v>70.0</v>
      </c>
      <c r="AN292" s="168">
        <f t="shared" si="248"/>
        <v>-2</v>
      </c>
      <c r="AO292" s="168"/>
      <c r="AP292" s="168"/>
      <c r="AQ292" s="168"/>
      <c r="AR292" s="168">
        <v>55.0</v>
      </c>
      <c r="AS292" s="168">
        <v>59.0</v>
      </c>
      <c r="AT292" s="168">
        <f t="shared" si="249"/>
        <v>4</v>
      </c>
      <c r="AU292" s="168"/>
      <c r="AV292" s="168"/>
      <c r="AW292" s="168"/>
      <c r="AX292" s="168">
        <v>76.0</v>
      </c>
      <c r="AY292" s="168">
        <v>74.0</v>
      </c>
      <c r="AZ292" s="168">
        <f t="shared" si="250"/>
        <v>-2</v>
      </c>
      <c r="BA292" s="168"/>
      <c r="BB292" s="168"/>
      <c r="BC292" s="168"/>
      <c r="BD292" s="168"/>
      <c r="BE292" s="168"/>
      <c r="BF292" s="168"/>
      <c r="BG292" s="168"/>
      <c r="BH292" s="168"/>
      <c r="BI292" s="168">
        <v>76.0</v>
      </c>
      <c r="BJ292" s="168">
        <v>81.0</v>
      </c>
      <c r="BK292" s="168">
        <f t="shared" si="251"/>
        <v>5</v>
      </c>
      <c r="BL292" s="168"/>
      <c r="BM292" s="168"/>
      <c r="BN292" s="168"/>
      <c r="BO292" s="168">
        <v>84.0</v>
      </c>
      <c r="BP292" s="168">
        <v>92.0</v>
      </c>
      <c r="BQ292" s="168">
        <f t="shared" si="252"/>
        <v>8</v>
      </c>
      <c r="BR292" s="180">
        <v>0.95</v>
      </c>
      <c r="BS292" s="176">
        <v>3.88</v>
      </c>
      <c r="BT292" s="176">
        <v>0.54</v>
      </c>
      <c r="BU292" s="176" t="s">
        <v>3528</v>
      </c>
      <c r="BV292" s="176" t="s">
        <v>3528</v>
      </c>
      <c r="BW292" s="227">
        <v>271.62</v>
      </c>
      <c r="BX292" s="228">
        <v>3.19</v>
      </c>
      <c r="BY292" s="227">
        <v>3.23</v>
      </c>
      <c r="BZ292" s="224">
        <v>0.0</v>
      </c>
      <c r="CA292" s="227">
        <v>25.47</v>
      </c>
      <c r="CB292" s="227">
        <v>10.66</v>
      </c>
      <c r="CC292" s="226">
        <v>389.47</v>
      </c>
      <c r="CD292" s="226">
        <v>282.0</v>
      </c>
      <c r="CE292" s="226">
        <v>1.381</v>
      </c>
      <c r="CF292" s="152"/>
    </row>
    <row r="293" ht="12.75" customHeight="1">
      <c r="A293" s="154">
        <v>2023.0</v>
      </c>
      <c r="B293" s="155" t="s">
        <v>3529</v>
      </c>
      <c r="C293" s="155" t="s">
        <v>3586</v>
      </c>
      <c r="D293" s="155"/>
      <c r="E293" s="155" t="s">
        <v>4314</v>
      </c>
      <c r="F293" s="155" t="s">
        <v>4315</v>
      </c>
      <c r="G293" s="155" t="s">
        <v>4316</v>
      </c>
      <c r="H293" s="157" t="s">
        <v>4317</v>
      </c>
      <c r="I293" s="169" t="s">
        <v>3440</v>
      </c>
      <c r="J293" s="157"/>
      <c r="K293" s="157" t="s">
        <v>486</v>
      </c>
      <c r="L293" s="154" t="s">
        <v>3395</v>
      </c>
      <c r="M293" s="157" t="s">
        <v>3396</v>
      </c>
      <c r="N293" s="177" t="s">
        <v>3572</v>
      </c>
      <c r="O293" s="189">
        <v>60.0</v>
      </c>
      <c r="P293" s="189" t="s">
        <v>4318</v>
      </c>
      <c r="Q293" s="169"/>
      <c r="R293" s="178" t="s">
        <v>4319</v>
      </c>
      <c r="S293" s="189" t="s">
        <v>158</v>
      </c>
      <c r="T293" s="178" t="s">
        <v>4320</v>
      </c>
      <c r="U293" s="189" t="s">
        <v>174</v>
      </c>
      <c r="V293" s="166" t="s">
        <v>3566</v>
      </c>
      <c r="W293" s="168"/>
      <c r="X293" s="168"/>
      <c r="Y293" s="168"/>
      <c r="Z293" s="168">
        <v>27.0</v>
      </c>
      <c r="AA293" s="168">
        <v>54.0</v>
      </c>
      <c r="AB293" s="168">
        <f t="shared" si="246"/>
        <v>27</v>
      </c>
      <c r="AC293" s="168"/>
      <c r="AD293" s="168"/>
      <c r="AE293" s="168"/>
      <c r="AF293" s="168">
        <v>33.0</v>
      </c>
      <c r="AG293" s="168">
        <v>65.0</v>
      </c>
      <c r="AH293" s="168">
        <f t="shared" si="247"/>
        <v>32</v>
      </c>
      <c r="AI293" s="168"/>
      <c r="AJ293" s="168"/>
      <c r="AK293" s="168"/>
      <c r="AL293" s="168">
        <v>61.0</v>
      </c>
      <c r="AM293" s="168">
        <v>79.0</v>
      </c>
      <c r="AN293" s="168">
        <f t="shared" si="248"/>
        <v>18</v>
      </c>
      <c r="AO293" s="168"/>
      <c r="AP293" s="168"/>
      <c r="AQ293" s="168"/>
      <c r="AR293" s="168">
        <v>29.0</v>
      </c>
      <c r="AS293" s="168">
        <v>55.0</v>
      </c>
      <c r="AT293" s="168">
        <f t="shared" si="249"/>
        <v>26</v>
      </c>
      <c r="AU293" s="168"/>
      <c r="AV293" s="168"/>
      <c r="AW293" s="168"/>
      <c r="AX293" s="168">
        <v>93.0</v>
      </c>
      <c r="AY293" s="168">
        <v>96.0</v>
      </c>
      <c r="AZ293" s="168">
        <f t="shared" si="250"/>
        <v>3</v>
      </c>
      <c r="BA293" s="168"/>
      <c r="BB293" s="168"/>
      <c r="BC293" s="168"/>
      <c r="BD293" s="168"/>
      <c r="BE293" s="168"/>
      <c r="BF293" s="168"/>
      <c r="BG293" s="168"/>
      <c r="BH293" s="168"/>
      <c r="BI293" s="168">
        <v>90.0</v>
      </c>
      <c r="BJ293" s="168">
        <v>93.0</v>
      </c>
      <c r="BK293" s="168">
        <f t="shared" si="251"/>
        <v>3</v>
      </c>
      <c r="BL293" s="168"/>
      <c r="BM293" s="168"/>
      <c r="BN293" s="168"/>
      <c r="BO293" s="168">
        <v>61.0</v>
      </c>
      <c r="BP293" s="168">
        <v>79.0</v>
      </c>
      <c r="BQ293" s="168">
        <f t="shared" si="252"/>
        <v>18</v>
      </c>
      <c r="BR293" s="180">
        <v>0.96</v>
      </c>
      <c r="BS293" s="176">
        <v>4.43</v>
      </c>
      <c r="BT293" s="176">
        <v>0.48</v>
      </c>
      <c r="BU293" s="176" t="s">
        <v>3528</v>
      </c>
      <c r="BV293" s="176" t="s">
        <v>3528</v>
      </c>
      <c r="BW293" s="227">
        <v>71.58</v>
      </c>
      <c r="BX293" s="228">
        <v>0.842</v>
      </c>
      <c r="BY293" s="227">
        <v>1.16</v>
      </c>
      <c r="BZ293" s="224">
        <v>0.3</v>
      </c>
      <c r="CA293" s="227">
        <v>16.29</v>
      </c>
      <c r="CB293" s="227">
        <v>4.39</v>
      </c>
      <c r="CC293" s="226">
        <v>40.04</v>
      </c>
      <c r="CD293" s="226">
        <v>48.0</v>
      </c>
      <c r="CE293" s="226">
        <v>0.834</v>
      </c>
      <c r="CF293" s="152"/>
    </row>
    <row r="294" ht="12.75" customHeight="1">
      <c r="A294" s="154">
        <v>2023.0</v>
      </c>
      <c r="B294" s="166" t="s">
        <v>3442</v>
      </c>
      <c r="C294" s="166" t="s">
        <v>4321</v>
      </c>
      <c r="D294" s="157"/>
      <c r="E294" s="166" t="s">
        <v>3647</v>
      </c>
      <c r="F294" s="166" t="s">
        <v>3647</v>
      </c>
      <c r="G294" s="166" t="s">
        <v>4322</v>
      </c>
      <c r="H294" s="157" t="s">
        <v>3802</v>
      </c>
      <c r="I294" s="169" t="s">
        <v>3440</v>
      </c>
      <c r="J294" s="157"/>
      <c r="K294" s="157" t="s">
        <v>486</v>
      </c>
      <c r="L294" s="157" t="s">
        <v>3597</v>
      </c>
      <c r="M294" s="157" t="s">
        <v>3597</v>
      </c>
      <c r="N294" s="157" t="s">
        <v>3920</v>
      </c>
      <c r="O294" s="157"/>
      <c r="P294" s="169"/>
      <c r="Q294" s="169"/>
      <c r="R294" s="152" t="s">
        <v>3528</v>
      </c>
      <c r="S294" s="194"/>
      <c r="T294" s="178" t="s">
        <v>4323</v>
      </c>
      <c r="U294" s="194" t="s">
        <v>174</v>
      </c>
      <c r="V294" s="166" t="s">
        <v>3566</v>
      </c>
      <c r="W294" s="168"/>
      <c r="X294" s="168"/>
      <c r="Y294" s="168"/>
      <c r="Z294" s="168"/>
      <c r="AA294" s="168"/>
      <c r="AB294" s="168"/>
      <c r="AC294" s="168"/>
      <c r="AD294" s="168"/>
      <c r="AE294" s="168"/>
      <c r="AF294" s="168"/>
      <c r="AG294" s="168"/>
      <c r="AH294" s="168"/>
      <c r="AI294" s="168"/>
      <c r="AJ294" s="168"/>
      <c r="AK294" s="168"/>
      <c r="AL294" s="168"/>
      <c r="AM294" s="168"/>
      <c r="AN294" s="168"/>
      <c r="AO294" s="168"/>
      <c r="AP294" s="168"/>
      <c r="AQ294" s="168"/>
      <c r="AR294" s="168"/>
      <c r="AS294" s="168"/>
      <c r="AT294" s="168"/>
      <c r="AU294" s="168"/>
      <c r="AV294" s="168"/>
      <c r="AW294" s="168"/>
      <c r="AX294" s="168"/>
      <c r="AY294" s="168"/>
      <c r="AZ294" s="168"/>
      <c r="BA294" s="168"/>
      <c r="BB294" s="168"/>
      <c r="BC294" s="168"/>
      <c r="BD294" s="168"/>
      <c r="BE294" s="168"/>
      <c r="BF294" s="168"/>
      <c r="BG294" s="168"/>
      <c r="BH294" s="168"/>
      <c r="BI294" s="168"/>
      <c r="BJ294" s="168"/>
      <c r="BK294" s="168"/>
      <c r="BL294" s="168"/>
      <c r="BM294" s="168"/>
      <c r="BN294" s="168"/>
      <c r="BO294" s="168"/>
      <c r="BP294" s="168"/>
      <c r="BQ294" s="168"/>
      <c r="BR294" s="180">
        <v>0.92</v>
      </c>
      <c r="BS294" s="176">
        <v>4.29</v>
      </c>
      <c r="BT294" s="176">
        <v>0.62</v>
      </c>
      <c r="BU294" s="176" t="s">
        <v>3528</v>
      </c>
      <c r="BV294" s="176" t="s">
        <v>3528</v>
      </c>
      <c r="BW294" s="227"/>
      <c r="BX294" s="227"/>
      <c r="BY294" s="227"/>
      <c r="BZ294" s="227"/>
      <c r="CA294" s="227"/>
      <c r="CB294" s="227"/>
      <c r="CC294" s="152"/>
      <c r="CD294" s="152"/>
      <c r="CE294" s="152"/>
      <c r="CF294" s="152" t="s">
        <v>1</v>
      </c>
    </row>
    <row r="295" ht="12.75" customHeight="1">
      <c r="A295" s="154">
        <v>2023.0</v>
      </c>
      <c r="B295" s="166" t="s">
        <v>1809</v>
      </c>
      <c r="C295" s="166" t="s">
        <v>3612</v>
      </c>
      <c r="D295" s="166"/>
      <c r="E295" s="166" t="s">
        <v>4191</v>
      </c>
      <c r="F295" s="166" t="s">
        <v>4191</v>
      </c>
      <c r="G295" s="166" t="s">
        <v>4324</v>
      </c>
      <c r="H295" s="157" t="s">
        <v>4325</v>
      </c>
      <c r="I295" s="169" t="s">
        <v>3454</v>
      </c>
      <c r="J295" s="157"/>
      <c r="K295" s="157" t="s">
        <v>486</v>
      </c>
      <c r="L295" s="157" t="s">
        <v>4326</v>
      </c>
      <c r="M295" s="157" t="s">
        <v>4326</v>
      </c>
      <c r="N295" s="157" t="s">
        <v>255</v>
      </c>
      <c r="O295" s="157"/>
      <c r="P295" s="169"/>
      <c r="Q295" s="169"/>
      <c r="R295" s="157" t="s">
        <v>3528</v>
      </c>
      <c r="S295" s="169"/>
      <c r="T295" s="178" t="s">
        <v>4327</v>
      </c>
      <c r="U295" s="166"/>
      <c r="V295" s="166" t="s">
        <v>3664</v>
      </c>
      <c r="W295" s="168"/>
      <c r="X295" s="168"/>
      <c r="Y295" s="168"/>
      <c r="Z295" s="168"/>
      <c r="AA295" s="168"/>
      <c r="AB295" s="168"/>
      <c r="AC295" s="168"/>
      <c r="AD295" s="168"/>
      <c r="AE295" s="168"/>
      <c r="AF295" s="168"/>
      <c r="AG295" s="168"/>
      <c r="AH295" s="168"/>
      <c r="AI295" s="168"/>
      <c r="AJ295" s="168"/>
      <c r="AK295" s="168"/>
      <c r="AL295" s="168"/>
      <c r="AM295" s="168"/>
      <c r="AN295" s="168"/>
      <c r="AO295" s="168"/>
      <c r="AP295" s="168"/>
      <c r="AQ295" s="168"/>
      <c r="AR295" s="168"/>
      <c r="AS295" s="168"/>
      <c r="AT295" s="168"/>
      <c r="AU295" s="168"/>
      <c r="AV295" s="168"/>
      <c r="AW295" s="168"/>
      <c r="AX295" s="168"/>
      <c r="AY295" s="168"/>
      <c r="AZ295" s="168"/>
      <c r="BA295" s="168"/>
      <c r="BB295" s="168"/>
      <c r="BC295" s="168"/>
      <c r="BD295" s="168"/>
      <c r="BE295" s="168"/>
      <c r="BF295" s="168"/>
      <c r="BG295" s="168"/>
      <c r="BH295" s="168"/>
      <c r="BI295" s="168"/>
      <c r="BJ295" s="168"/>
      <c r="BK295" s="168"/>
      <c r="BL295" s="168"/>
      <c r="BM295" s="168"/>
      <c r="BN295" s="168"/>
      <c r="BO295" s="168"/>
      <c r="BP295" s="168"/>
      <c r="BQ295" s="168"/>
      <c r="BR295" s="180">
        <v>0.93</v>
      </c>
      <c r="BS295" s="176">
        <v>2.29</v>
      </c>
      <c r="BT295" s="176">
        <v>0.72</v>
      </c>
      <c r="BU295" s="176" t="s">
        <v>3528</v>
      </c>
      <c r="BV295" s="176" t="s">
        <v>3528</v>
      </c>
      <c r="BW295" s="227"/>
      <c r="BX295" s="227"/>
      <c r="BY295" s="227"/>
      <c r="BZ295" s="227"/>
      <c r="CA295" s="227"/>
      <c r="CB295" s="227"/>
      <c r="CC295" s="152"/>
      <c r="CD295" s="152"/>
      <c r="CE295" s="152"/>
      <c r="CF295" s="152" t="s">
        <v>1</v>
      </c>
    </row>
    <row r="296" ht="12.75" customHeight="1">
      <c r="A296" s="154">
        <v>2023.0</v>
      </c>
      <c r="B296" s="166" t="s">
        <v>3389</v>
      </c>
      <c r="C296" s="166" t="s">
        <v>3608</v>
      </c>
      <c r="D296" s="166"/>
      <c r="E296" s="166" t="s">
        <v>4191</v>
      </c>
      <c r="F296" s="166" t="s">
        <v>4191</v>
      </c>
      <c r="G296" s="166" t="s">
        <v>4328</v>
      </c>
      <c r="H296" s="157" t="s">
        <v>4329</v>
      </c>
      <c r="I296" s="156" t="s">
        <v>3454</v>
      </c>
      <c r="J296" s="157"/>
      <c r="K296" s="157"/>
      <c r="L296" s="157" t="s">
        <v>3597</v>
      </c>
      <c r="M296" s="157" t="s">
        <v>3597</v>
      </c>
      <c r="N296" s="157" t="s">
        <v>255</v>
      </c>
      <c r="O296" s="157"/>
      <c r="P296" s="169"/>
      <c r="Q296" s="169"/>
      <c r="R296" s="157" t="s">
        <v>3528</v>
      </c>
      <c r="S296" s="169"/>
      <c r="T296" s="178" t="s">
        <v>4330</v>
      </c>
      <c r="U296" s="166"/>
      <c r="V296" s="166" t="s">
        <v>3664</v>
      </c>
      <c r="W296" s="168"/>
      <c r="X296" s="168"/>
      <c r="Y296" s="168"/>
      <c r="Z296" s="168"/>
      <c r="AA296" s="168"/>
      <c r="AB296" s="168"/>
      <c r="AC296" s="168"/>
      <c r="AD296" s="168"/>
      <c r="AE296" s="168"/>
      <c r="AF296" s="168"/>
      <c r="AG296" s="168"/>
      <c r="AH296" s="168"/>
      <c r="AI296" s="168"/>
      <c r="AJ296" s="168"/>
      <c r="AK296" s="168"/>
      <c r="AL296" s="168"/>
      <c r="AM296" s="168"/>
      <c r="AN296" s="168"/>
      <c r="AO296" s="168"/>
      <c r="AP296" s="168"/>
      <c r="AQ296" s="168"/>
      <c r="AR296" s="168"/>
      <c r="AS296" s="168"/>
      <c r="AT296" s="168"/>
      <c r="AU296" s="168"/>
      <c r="AV296" s="168"/>
      <c r="AW296" s="168"/>
      <c r="AX296" s="168"/>
      <c r="AY296" s="168"/>
      <c r="AZ296" s="168"/>
      <c r="BA296" s="168"/>
      <c r="BB296" s="168"/>
      <c r="BC296" s="168"/>
      <c r="BD296" s="168"/>
      <c r="BE296" s="168"/>
      <c r="BF296" s="168"/>
      <c r="BG296" s="168"/>
      <c r="BH296" s="168"/>
      <c r="BI296" s="168"/>
      <c r="BJ296" s="168"/>
      <c r="BK296" s="168"/>
      <c r="BL296" s="168"/>
      <c r="BM296" s="168"/>
      <c r="BN296" s="168"/>
      <c r="BO296" s="168"/>
      <c r="BP296" s="168"/>
      <c r="BQ296" s="168"/>
      <c r="BR296" s="180">
        <v>0.94</v>
      </c>
      <c r="BS296" s="176">
        <v>12.47</v>
      </c>
      <c r="BT296" s="176">
        <v>2.13</v>
      </c>
      <c r="BU296" s="176" t="s">
        <v>3528</v>
      </c>
      <c r="BV296" s="176" t="s">
        <v>3528</v>
      </c>
      <c r="BW296" s="227"/>
      <c r="BX296" s="227"/>
      <c r="BY296" s="227"/>
      <c r="BZ296" s="227"/>
      <c r="CA296" s="227"/>
      <c r="CB296" s="227"/>
      <c r="CC296" s="152"/>
      <c r="CD296" s="152"/>
      <c r="CE296" s="152"/>
      <c r="CF296" s="152" t="s">
        <v>1</v>
      </c>
    </row>
    <row r="297" ht="12.75" customHeight="1">
      <c r="A297" s="154">
        <v>2023.0</v>
      </c>
      <c r="B297" s="166" t="s">
        <v>3389</v>
      </c>
      <c r="C297" s="166" t="s">
        <v>4331</v>
      </c>
      <c r="D297" s="166"/>
      <c r="E297" s="166" t="s">
        <v>4191</v>
      </c>
      <c r="F297" s="166" t="s">
        <v>4191</v>
      </c>
      <c r="G297" s="166" t="s">
        <v>4332</v>
      </c>
      <c r="H297" s="157" t="s">
        <v>4329</v>
      </c>
      <c r="I297" s="156" t="s">
        <v>3454</v>
      </c>
      <c r="J297" s="157"/>
      <c r="K297" s="157"/>
      <c r="L297" s="157" t="s">
        <v>3597</v>
      </c>
      <c r="M297" s="157" t="s">
        <v>3597</v>
      </c>
      <c r="N297" s="157" t="s">
        <v>255</v>
      </c>
      <c r="O297" s="157"/>
      <c r="P297" s="169"/>
      <c r="Q297" s="169"/>
      <c r="R297" s="157" t="s">
        <v>3528</v>
      </c>
      <c r="S297" s="169"/>
      <c r="T297" s="178" t="s">
        <v>4330</v>
      </c>
      <c r="U297" s="166"/>
      <c r="V297" s="166" t="s">
        <v>3664</v>
      </c>
      <c r="W297" s="168"/>
      <c r="X297" s="168"/>
      <c r="Y297" s="168"/>
      <c r="Z297" s="168"/>
      <c r="AA297" s="168"/>
      <c r="AB297" s="168"/>
      <c r="AC297" s="168"/>
      <c r="AD297" s="168"/>
      <c r="AE297" s="168"/>
      <c r="AF297" s="168"/>
      <c r="AG297" s="168"/>
      <c r="AH297" s="168"/>
      <c r="AI297" s="168"/>
      <c r="AJ297" s="168"/>
      <c r="AK297" s="168"/>
      <c r="AL297" s="168"/>
      <c r="AM297" s="168"/>
      <c r="AN297" s="168"/>
      <c r="AO297" s="168"/>
      <c r="AP297" s="168"/>
      <c r="AQ297" s="168"/>
      <c r="AR297" s="168"/>
      <c r="AS297" s="168"/>
      <c r="AT297" s="168"/>
      <c r="AU297" s="168"/>
      <c r="AV297" s="168"/>
      <c r="AW297" s="168"/>
      <c r="AX297" s="168"/>
      <c r="AY297" s="168"/>
      <c r="AZ297" s="168"/>
      <c r="BA297" s="168"/>
      <c r="BB297" s="168"/>
      <c r="BC297" s="168"/>
      <c r="BD297" s="168"/>
      <c r="BE297" s="168"/>
      <c r="BF297" s="168"/>
      <c r="BG297" s="168"/>
      <c r="BH297" s="168"/>
      <c r="BI297" s="168"/>
      <c r="BJ297" s="168"/>
      <c r="BK297" s="168"/>
      <c r="BL297" s="168"/>
      <c r="BM297" s="168"/>
      <c r="BN297" s="168"/>
      <c r="BO297" s="168"/>
      <c r="BP297" s="168"/>
      <c r="BQ297" s="168"/>
      <c r="BR297" s="180">
        <v>0.9</v>
      </c>
      <c r="BS297" s="176">
        <v>0.91</v>
      </c>
      <c r="BT297" s="176">
        <v>1.17</v>
      </c>
      <c r="BU297" s="176" t="s">
        <v>3528</v>
      </c>
      <c r="BV297" s="176" t="s">
        <v>3528</v>
      </c>
      <c r="BW297" s="227"/>
      <c r="BX297" s="227"/>
      <c r="BY297" s="227"/>
      <c r="BZ297" s="227"/>
      <c r="CA297" s="227"/>
      <c r="CB297" s="227"/>
      <c r="CC297" s="152"/>
      <c r="CD297" s="152"/>
      <c r="CE297" s="152"/>
      <c r="CF297" s="152" t="s">
        <v>1</v>
      </c>
    </row>
    <row r="298" ht="12.75" customHeight="1">
      <c r="A298" s="154">
        <v>2024.0</v>
      </c>
      <c r="B298" s="155" t="s">
        <v>3404</v>
      </c>
      <c r="C298" s="155" t="s">
        <v>3511</v>
      </c>
      <c r="D298" s="155"/>
      <c r="E298" s="155" t="s">
        <v>3905</v>
      </c>
      <c r="F298" s="155" t="s">
        <v>3905</v>
      </c>
      <c r="G298" s="155" t="s">
        <v>4333</v>
      </c>
      <c r="H298" s="157" t="s">
        <v>4334</v>
      </c>
      <c r="I298" s="156" t="s">
        <v>3428</v>
      </c>
      <c r="J298" s="157"/>
      <c r="K298" s="229">
        <v>45292.0</v>
      </c>
      <c r="L298" s="154" t="s">
        <v>3395</v>
      </c>
      <c r="M298" s="157" t="s">
        <v>3396</v>
      </c>
      <c r="N298" s="188" t="s">
        <v>3572</v>
      </c>
      <c r="O298" s="189">
        <v>56.0</v>
      </c>
      <c r="P298" s="189" t="s">
        <v>4305</v>
      </c>
      <c r="Q298" s="169"/>
      <c r="R298" s="178" t="s">
        <v>4335</v>
      </c>
      <c r="S298" s="190" t="s">
        <v>158</v>
      </c>
      <c r="T298" s="178" t="s">
        <v>4336</v>
      </c>
      <c r="U298" s="190" t="s">
        <v>174</v>
      </c>
      <c r="V298" s="166" t="s">
        <v>3664</v>
      </c>
      <c r="W298" s="168"/>
      <c r="X298" s="168"/>
      <c r="Y298" s="168"/>
      <c r="Z298" s="168">
        <v>88.0</v>
      </c>
      <c r="AA298" s="168">
        <v>90.0</v>
      </c>
      <c r="AB298" s="168">
        <f t="shared" ref="AB298:AB299" si="253">AA298-Z298</f>
        <v>2</v>
      </c>
      <c r="AC298" s="168"/>
      <c r="AD298" s="168"/>
      <c r="AE298" s="168"/>
      <c r="AF298" s="168">
        <v>94.0</v>
      </c>
      <c r="AG298" s="168">
        <v>93.0</v>
      </c>
      <c r="AH298" s="168">
        <f t="shared" ref="AH298:AH299" si="254">AG298-AF298</f>
        <v>-1</v>
      </c>
      <c r="AI298" s="168"/>
      <c r="AJ298" s="168"/>
      <c r="AK298" s="168"/>
      <c r="AL298" s="168">
        <v>90.0</v>
      </c>
      <c r="AM298" s="168">
        <v>92.0</v>
      </c>
      <c r="AN298" s="168">
        <f t="shared" ref="AN298:AN299" si="255">AM298-AL298</f>
        <v>2</v>
      </c>
      <c r="AO298" s="168"/>
      <c r="AP298" s="168"/>
      <c r="AQ298" s="168"/>
      <c r="AR298" s="168">
        <v>79.0</v>
      </c>
      <c r="AS298" s="168">
        <v>82.0</v>
      </c>
      <c r="AT298" s="168">
        <f t="shared" ref="AT298:AT299" si="256">AS298-AR298</f>
        <v>3</v>
      </c>
      <c r="AU298" s="168"/>
      <c r="AV298" s="168"/>
      <c r="AW298" s="168"/>
      <c r="AX298" s="168">
        <v>93.0</v>
      </c>
      <c r="AY298" s="168">
        <v>98.0</v>
      </c>
      <c r="AZ298" s="168">
        <f t="shared" ref="AZ298:AZ299" si="257">AY298-AX298</f>
        <v>5</v>
      </c>
      <c r="BA298" s="168"/>
      <c r="BB298" s="168"/>
      <c r="BC298" s="168"/>
      <c r="BD298" s="168"/>
      <c r="BE298" s="168"/>
      <c r="BF298" s="168"/>
      <c r="BG298" s="168"/>
      <c r="BH298" s="168"/>
      <c r="BI298" s="168">
        <v>94.0</v>
      </c>
      <c r="BJ298" s="168">
        <v>96.0</v>
      </c>
      <c r="BK298" s="168">
        <f t="shared" ref="BK298:BK299" si="258">BJ298-BI298</f>
        <v>2</v>
      </c>
      <c r="BL298" s="168"/>
      <c r="BM298" s="168"/>
      <c r="BN298" s="168"/>
      <c r="BO298" s="168"/>
      <c r="BP298" s="168"/>
      <c r="BQ298" s="168"/>
      <c r="BR298" s="180">
        <v>0.95</v>
      </c>
      <c r="BS298" s="176">
        <v>4.64</v>
      </c>
      <c r="BT298" s="176">
        <v>0.49</v>
      </c>
      <c r="BU298" s="176" t="s">
        <v>3528</v>
      </c>
      <c r="BV298" s="176" t="s">
        <v>3528</v>
      </c>
      <c r="BW298" s="230">
        <v>374.0</v>
      </c>
      <c r="BX298" s="228">
        <v>6.99</v>
      </c>
      <c r="BY298" s="230">
        <v>6.67</v>
      </c>
      <c r="BZ298" s="224">
        <v>-0.04</v>
      </c>
      <c r="CA298" s="230">
        <v>30.97</v>
      </c>
      <c r="CB298" s="230">
        <v>12.07</v>
      </c>
      <c r="CC298" s="226">
        <v>560.75</v>
      </c>
      <c r="CD298" s="226">
        <v>222.0</v>
      </c>
      <c r="CE298" s="226">
        <v>2.52</v>
      </c>
      <c r="CF298" s="152"/>
    </row>
    <row r="299" ht="12.75" customHeight="1">
      <c r="A299" s="154">
        <v>2024.0</v>
      </c>
      <c r="B299" s="155" t="s">
        <v>3404</v>
      </c>
      <c r="C299" s="155" t="s">
        <v>3511</v>
      </c>
      <c r="D299" s="155"/>
      <c r="E299" s="155" t="s">
        <v>3905</v>
      </c>
      <c r="F299" s="155" t="s">
        <v>3905</v>
      </c>
      <c r="G299" s="155" t="s">
        <v>4333</v>
      </c>
      <c r="H299" s="157" t="s">
        <v>4334</v>
      </c>
      <c r="I299" s="169" t="s">
        <v>3402</v>
      </c>
      <c r="J299" s="157"/>
      <c r="K299" s="229">
        <v>45292.0</v>
      </c>
      <c r="L299" s="154" t="s">
        <v>3395</v>
      </c>
      <c r="M299" s="157" t="s">
        <v>3396</v>
      </c>
      <c r="N299" s="188" t="s">
        <v>3572</v>
      </c>
      <c r="O299" s="189">
        <v>112.0</v>
      </c>
      <c r="P299" s="189" t="s">
        <v>3491</v>
      </c>
      <c r="Q299" s="169"/>
      <c r="R299" s="178" t="s">
        <v>4337</v>
      </c>
      <c r="S299" s="189" t="s">
        <v>158</v>
      </c>
      <c r="T299" s="178" t="s">
        <v>4338</v>
      </c>
      <c r="U299" s="189" t="s">
        <v>174</v>
      </c>
      <c r="V299" s="166" t="s">
        <v>3664</v>
      </c>
      <c r="W299" s="168"/>
      <c r="X299" s="168"/>
      <c r="Y299" s="168"/>
      <c r="Z299" s="168">
        <v>84.0</v>
      </c>
      <c r="AA299" s="168">
        <v>93.0</v>
      </c>
      <c r="AB299" s="168">
        <f t="shared" si="253"/>
        <v>9</v>
      </c>
      <c r="AC299" s="168"/>
      <c r="AD299" s="168"/>
      <c r="AE299" s="168"/>
      <c r="AF299" s="168">
        <v>97.0</v>
      </c>
      <c r="AG299" s="168">
        <v>96.0</v>
      </c>
      <c r="AH299" s="168">
        <f t="shared" si="254"/>
        <v>-1</v>
      </c>
      <c r="AI299" s="168"/>
      <c r="AJ299" s="168"/>
      <c r="AK299" s="168"/>
      <c r="AL299" s="168">
        <v>91.0</v>
      </c>
      <c r="AM299" s="168">
        <v>97.0</v>
      </c>
      <c r="AN299" s="168">
        <f t="shared" si="255"/>
        <v>6</v>
      </c>
      <c r="AO299" s="168"/>
      <c r="AP299" s="168"/>
      <c r="AQ299" s="168"/>
      <c r="AR299" s="168">
        <v>69.0</v>
      </c>
      <c r="AS299" s="168">
        <v>84.0</v>
      </c>
      <c r="AT299" s="168">
        <f t="shared" si="256"/>
        <v>15</v>
      </c>
      <c r="AU299" s="168"/>
      <c r="AV299" s="168"/>
      <c r="AW299" s="168"/>
      <c r="AX299" s="168">
        <v>98.0</v>
      </c>
      <c r="AY299" s="168">
        <v>96.0</v>
      </c>
      <c r="AZ299" s="168">
        <f t="shared" si="257"/>
        <v>-2</v>
      </c>
      <c r="BA299" s="168"/>
      <c r="BB299" s="168"/>
      <c r="BC299" s="168"/>
      <c r="BD299" s="168"/>
      <c r="BE299" s="168"/>
      <c r="BF299" s="168"/>
      <c r="BG299" s="168"/>
      <c r="BH299" s="168"/>
      <c r="BI299" s="168">
        <v>95.0</v>
      </c>
      <c r="BJ299" s="168">
        <v>94.0</v>
      </c>
      <c r="BK299" s="168">
        <f t="shared" si="258"/>
        <v>-1</v>
      </c>
      <c r="BL299" s="168"/>
      <c r="BM299" s="168"/>
      <c r="BN299" s="168"/>
      <c r="BO299" s="168"/>
      <c r="BP299" s="168"/>
      <c r="BQ299" s="168"/>
      <c r="BR299" s="180">
        <v>0.96</v>
      </c>
      <c r="BS299" s="176">
        <v>4.48</v>
      </c>
      <c r="BT299" s="176">
        <v>0.46</v>
      </c>
      <c r="BU299" s="176" t="s">
        <v>3528</v>
      </c>
      <c r="BV299" s="176" t="s">
        <v>3528</v>
      </c>
      <c r="BW299" s="227">
        <v>551.0</v>
      </c>
      <c r="BX299" s="228">
        <v>4.88</v>
      </c>
      <c r="BY299" s="227">
        <v>4.93</v>
      </c>
      <c r="BZ299" s="224">
        <v>0.0</v>
      </c>
      <c r="CA299" s="227">
        <v>40.97</v>
      </c>
      <c r="CB299" s="227">
        <v>13.45</v>
      </c>
      <c r="CC299" s="226">
        <v>456.4</v>
      </c>
      <c r="CD299" s="226">
        <v>229.0</v>
      </c>
      <c r="CE299" s="226">
        <v>1.993</v>
      </c>
      <c r="CF299" s="152"/>
    </row>
    <row r="300" ht="12.75" customHeight="1">
      <c r="A300" s="154">
        <v>2024.0</v>
      </c>
      <c r="B300" s="166" t="s">
        <v>3404</v>
      </c>
      <c r="C300" s="166" t="s">
        <v>3511</v>
      </c>
      <c r="D300" s="166"/>
      <c r="E300" s="166" t="s">
        <v>3905</v>
      </c>
      <c r="F300" s="166" t="s">
        <v>3905</v>
      </c>
      <c r="G300" s="166" t="s">
        <v>4339</v>
      </c>
      <c r="H300" s="157" t="s">
        <v>3652</v>
      </c>
      <c r="I300" s="169" t="s">
        <v>4340</v>
      </c>
      <c r="J300" s="157"/>
      <c r="K300" s="157"/>
      <c r="L300" s="157" t="s">
        <v>3395</v>
      </c>
      <c r="M300" s="157" t="s">
        <v>4326</v>
      </c>
      <c r="N300" s="157" t="s">
        <v>255</v>
      </c>
      <c r="O300" s="189"/>
      <c r="P300" s="231"/>
      <c r="Q300" s="169"/>
      <c r="R300" s="169" t="s">
        <v>3528</v>
      </c>
      <c r="S300" s="189"/>
      <c r="T300" s="178" t="s">
        <v>4341</v>
      </c>
      <c r="U300" s="189" t="s">
        <v>174</v>
      </c>
      <c r="V300" s="166" t="s">
        <v>3664</v>
      </c>
      <c r="W300" s="168"/>
      <c r="X300" s="168"/>
      <c r="Y300" s="168"/>
      <c r="Z300" s="168"/>
      <c r="AA300" s="168"/>
      <c r="AB300" s="168"/>
      <c r="AC300" s="168"/>
      <c r="AD300" s="168"/>
      <c r="AE300" s="168"/>
      <c r="AF300" s="168"/>
      <c r="AG300" s="168"/>
      <c r="AH300" s="168"/>
      <c r="AI300" s="168"/>
      <c r="AJ300" s="168"/>
      <c r="AK300" s="168"/>
      <c r="AL300" s="168"/>
      <c r="AM300" s="168"/>
      <c r="AN300" s="168"/>
      <c r="AO300" s="168"/>
      <c r="AP300" s="168"/>
      <c r="AQ300" s="168"/>
      <c r="AR300" s="168"/>
      <c r="AS300" s="168"/>
      <c r="AT300" s="168"/>
      <c r="AU300" s="168"/>
      <c r="AV300" s="168"/>
      <c r="AW300" s="168"/>
      <c r="AX300" s="168"/>
      <c r="AY300" s="168"/>
      <c r="AZ300" s="168"/>
      <c r="BA300" s="168"/>
      <c r="BB300" s="168"/>
      <c r="BC300" s="168"/>
      <c r="BD300" s="168"/>
      <c r="BE300" s="168"/>
      <c r="BF300" s="168"/>
      <c r="BG300" s="168"/>
      <c r="BH300" s="168"/>
      <c r="BI300" s="168"/>
      <c r="BJ300" s="168"/>
      <c r="BK300" s="168"/>
      <c r="BL300" s="168"/>
      <c r="BM300" s="168"/>
      <c r="BN300" s="168"/>
      <c r="BO300" s="168"/>
      <c r="BP300" s="168"/>
      <c r="BQ300" s="168"/>
      <c r="BR300" s="180"/>
      <c r="BS300" s="176"/>
      <c r="BT300" s="176"/>
      <c r="BU300" s="176" t="s">
        <v>3528</v>
      </c>
      <c r="BV300" s="176" t="s">
        <v>3528</v>
      </c>
      <c r="BW300" s="227"/>
      <c r="BX300" s="227"/>
      <c r="BY300" s="227"/>
      <c r="BZ300" s="227"/>
      <c r="CA300" s="227"/>
      <c r="CB300" s="227"/>
      <c r="CC300" s="232"/>
      <c r="CD300" s="232"/>
      <c r="CE300" s="232"/>
      <c r="CF300" s="152" t="s">
        <v>1</v>
      </c>
    </row>
    <row r="301" ht="12.75" customHeight="1">
      <c r="A301" s="154">
        <v>2024.0</v>
      </c>
      <c r="B301" s="166" t="s">
        <v>3389</v>
      </c>
      <c r="C301" s="166" t="s">
        <v>3573</v>
      </c>
      <c r="D301" s="166"/>
      <c r="E301" s="166" t="s">
        <v>4164</v>
      </c>
      <c r="F301" s="166" t="s">
        <v>4165</v>
      </c>
      <c r="G301" s="166" t="s">
        <v>4166</v>
      </c>
      <c r="H301" s="157" t="s">
        <v>4342</v>
      </c>
      <c r="I301" s="169" t="s">
        <v>3440</v>
      </c>
      <c r="J301" s="157"/>
      <c r="K301" s="157"/>
      <c r="L301" s="157" t="s">
        <v>3597</v>
      </c>
      <c r="M301" s="157" t="s">
        <v>3597</v>
      </c>
      <c r="N301" s="157" t="s">
        <v>255</v>
      </c>
      <c r="O301" s="189">
        <v>42.0</v>
      </c>
      <c r="P301" s="189" t="s">
        <v>3491</v>
      </c>
      <c r="Q301" s="169"/>
      <c r="R301" s="169" t="s">
        <v>3528</v>
      </c>
      <c r="S301" s="189"/>
      <c r="T301" s="178" t="s">
        <v>4343</v>
      </c>
      <c r="U301" s="189" t="s">
        <v>174</v>
      </c>
      <c r="V301" s="166" t="s">
        <v>3566</v>
      </c>
      <c r="W301" s="168"/>
      <c r="X301" s="168"/>
      <c r="Y301" s="168"/>
      <c r="Z301" s="168"/>
      <c r="AA301" s="168"/>
      <c r="AB301" s="168"/>
      <c r="AC301" s="168"/>
      <c r="AD301" s="168"/>
      <c r="AE301" s="168"/>
      <c r="AF301" s="168"/>
      <c r="AG301" s="168"/>
      <c r="AH301" s="168"/>
      <c r="AI301" s="168"/>
      <c r="AJ301" s="168"/>
      <c r="AK301" s="168"/>
      <c r="AL301" s="168"/>
      <c r="AM301" s="168"/>
      <c r="AN301" s="168"/>
      <c r="AO301" s="168"/>
      <c r="AP301" s="168"/>
      <c r="AQ301" s="168"/>
      <c r="AR301" s="168"/>
      <c r="AS301" s="168"/>
      <c r="AT301" s="168"/>
      <c r="AU301" s="168"/>
      <c r="AV301" s="168"/>
      <c r="AW301" s="168"/>
      <c r="AX301" s="168"/>
      <c r="AY301" s="168"/>
      <c r="AZ301" s="168"/>
      <c r="BA301" s="168"/>
      <c r="BB301" s="168"/>
      <c r="BC301" s="168"/>
      <c r="BD301" s="168"/>
      <c r="BE301" s="168"/>
      <c r="BF301" s="168"/>
      <c r="BG301" s="168"/>
      <c r="BH301" s="168"/>
      <c r="BI301" s="168"/>
      <c r="BJ301" s="168"/>
      <c r="BK301" s="168"/>
      <c r="BL301" s="168"/>
      <c r="BM301" s="168"/>
      <c r="BN301" s="168"/>
      <c r="BO301" s="168"/>
      <c r="BP301" s="168"/>
      <c r="BQ301" s="168"/>
      <c r="BR301" s="180">
        <v>0.96</v>
      </c>
      <c r="BS301" s="176">
        <v>0.48</v>
      </c>
      <c r="BT301" s="176">
        <v>3.92</v>
      </c>
      <c r="BU301" s="176" t="s">
        <v>3528</v>
      </c>
      <c r="BV301" s="176" t="s">
        <v>3528</v>
      </c>
      <c r="BW301" s="227">
        <v>41.0</v>
      </c>
      <c r="BX301" s="228">
        <v>0.847</v>
      </c>
      <c r="BY301" s="227">
        <v>0.95</v>
      </c>
      <c r="BZ301" s="224">
        <v>0.15</v>
      </c>
      <c r="CA301" s="227">
        <v>8.21</v>
      </c>
      <c r="CB301" s="227">
        <v>4.96</v>
      </c>
      <c r="CC301" s="214"/>
      <c r="CD301" s="214"/>
      <c r="CE301" s="214"/>
      <c r="CF301" s="152" t="s">
        <v>1</v>
      </c>
    </row>
    <row r="302" ht="12.75" customHeight="1">
      <c r="A302" s="154">
        <v>2024.0</v>
      </c>
      <c r="B302" s="155" t="s">
        <v>3404</v>
      </c>
      <c r="C302" s="155" t="s">
        <v>3405</v>
      </c>
      <c r="D302" s="155"/>
      <c r="E302" s="155" t="s">
        <v>3659</v>
      </c>
      <c r="F302" s="155" t="s">
        <v>3659</v>
      </c>
      <c r="G302" s="155" t="s">
        <v>3660</v>
      </c>
      <c r="H302" s="157" t="s">
        <v>4344</v>
      </c>
      <c r="I302" s="156" t="s">
        <v>3428</v>
      </c>
      <c r="J302" s="157"/>
      <c r="K302" s="229">
        <v>45292.0</v>
      </c>
      <c r="L302" s="154" t="s">
        <v>3395</v>
      </c>
      <c r="M302" s="157" t="s">
        <v>3396</v>
      </c>
      <c r="N302" s="206" t="s">
        <v>255</v>
      </c>
      <c r="O302" s="189">
        <v>18.0</v>
      </c>
      <c r="P302" s="189" t="s">
        <v>4345</v>
      </c>
      <c r="Q302" s="169"/>
      <c r="R302" s="178" t="s">
        <v>4346</v>
      </c>
      <c r="S302" s="189" t="s">
        <v>158</v>
      </c>
      <c r="T302" s="178" t="s">
        <v>4347</v>
      </c>
      <c r="U302" s="189" t="s">
        <v>174</v>
      </c>
      <c r="V302" s="166" t="s">
        <v>3566</v>
      </c>
      <c r="W302" s="168"/>
      <c r="X302" s="168"/>
      <c r="Y302" s="168"/>
      <c r="Z302" s="168">
        <v>45.0</v>
      </c>
      <c r="AA302" s="168">
        <v>45.0</v>
      </c>
      <c r="AB302" s="168">
        <f t="shared" ref="AB302:AB303" si="259">AA302-Z302</f>
        <v>0</v>
      </c>
      <c r="AC302" s="168"/>
      <c r="AD302" s="168"/>
      <c r="AE302" s="168"/>
      <c r="AF302" s="168">
        <v>50.0</v>
      </c>
      <c r="AG302" s="168">
        <v>51.0</v>
      </c>
      <c r="AH302" s="168">
        <f t="shared" ref="AH302:AH303" si="260">AG302-AF302</f>
        <v>1</v>
      </c>
      <c r="AI302" s="168"/>
      <c r="AJ302" s="168"/>
      <c r="AK302" s="168"/>
      <c r="AL302" s="168">
        <v>54.0</v>
      </c>
      <c r="AM302" s="168">
        <v>77.0</v>
      </c>
      <c r="AN302" s="168">
        <f t="shared" ref="AN302:AN303" si="261">AM302-AL302</f>
        <v>23</v>
      </c>
      <c r="AO302" s="168"/>
      <c r="AP302" s="168"/>
      <c r="AQ302" s="168"/>
      <c r="AR302" s="168">
        <v>53.0</v>
      </c>
      <c r="AS302" s="168">
        <v>68.0</v>
      </c>
      <c r="AT302" s="168">
        <f t="shared" ref="AT302:AT303" si="262">AS302-AR302</f>
        <v>15</v>
      </c>
      <c r="AU302" s="168"/>
      <c r="AV302" s="168"/>
      <c r="AW302" s="168"/>
      <c r="AX302" s="168">
        <v>61.0</v>
      </c>
      <c r="AY302" s="168">
        <v>80.0</v>
      </c>
      <c r="AZ302" s="168">
        <f t="shared" ref="AZ302:AZ303" si="263">AY302-AX302</f>
        <v>19</v>
      </c>
      <c r="BA302" s="168"/>
      <c r="BB302" s="168"/>
      <c r="BC302" s="168"/>
      <c r="BD302" s="168"/>
      <c r="BE302" s="168"/>
      <c r="BF302" s="168"/>
      <c r="BG302" s="168"/>
      <c r="BH302" s="168"/>
      <c r="BI302" s="168">
        <v>62.0</v>
      </c>
      <c r="BJ302" s="168">
        <v>80.0</v>
      </c>
      <c r="BK302" s="168">
        <f t="shared" ref="BK302:BK303" si="264">BJ302-BI302</f>
        <v>18</v>
      </c>
      <c r="BL302" s="168"/>
      <c r="BM302" s="168"/>
      <c r="BN302" s="168"/>
      <c r="BO302" s="168">
        <v>78.0</v>
      </c>
      <c r="BP302" s="168">
        <v>86.0</v>
      </c>
      <c r="BQ302" s="168">
        <f t="shared" ref="BQ302:BQ303" si="265">BP302-BO302</f>
        <v>8</v>
      </c>
      <c r="BR302" s="180">
        <v>0.96</v>
      </c>
      <c r="BS302" s="176">
        <v>4.91</v>
      </c>
      <c r="BT302" s="176">
        <v>0.45</v>
      </c>
      <c r="BU302" s="176" t="s">
        <v>3528</v>
      </c>
      <c r="BV302" s="176" t="s">
        <v>3528</v>
      </c>
      <c r="BW302" s="227">
        <v>173.0</v>
      </c>
      <c r="BX302" s="228">
        <v>9.03</v>
      </c>
      <c r="BY302" s="227">
        <v>9.62</v>
      </c>
      <c r="BZ302" s="224">
        <v>0.06</v>
      </c>
      <c r="CA302" s="227">
        <v>35.71</v>
      </c>
      <c r="CB302" s="227">
        <v>4.84</v>
      </c>
      <c r="CC302" s="226">
        <v>257.93</v>
      </c>
      <c r="CD302" s="226">
        <v>58.0</v>
      </c>
      <c r="CE302" s="226">
        <v>4.47</v>
      </c>
      <c r="CF302" s="152"/>
    </row>
    <row r="303" ht="12.75" customHeight="1">
      <c r="A303" s="154">
        <v>2024.0</v>
      </c>
      <c r="B303" s="155" t="s">
        <v>3404</v>
      </c>
      <c r="C303" s="155" t="s">
        <v>3405</v>
      </c>
      <c r="D303" s="155"/>
      <c r="E303" s="155" t="s">
        <v>3659</v>
      </c>
      <c r="F303" s="155" t="s">
        <v>3659</v>
      </c>
      <c r="G303" s="155" t="s">
        <v>3660</v>
      </c>
      <c r="H303" s="157" t="s">
        <v>4344</v>
      </c>
      <c r="I303" s="169" t="s">
        <v>3402</v>
      </c>
      <c r="J303" s="157"/>
      <c r="K303" s="229">
        <v>45292.0</v>
      </c>
      <c r="L303" s="154" t="s">
        <v>3395</v>
      </c>
      <c r="M303" s="157" t="s">
        <v>3396</v>
      </c>
      <c r="N303" s="206" t="s">
        <v>255</v>
      </c>
      <c r="O303" s="189">
        <v>44.0</v>
      </c>
      <c r="P303" s="189" t="s">
        <v>4348</v>
      </c>
      <c r="Q303" s="169"/>
      <c r="R303" s="178" t="s">
        <v>4349</v>
      </c>
      <c r="S303" s="189" t="s">
        <v>158</v>
      </c>
      <c r="T303" s="178" t="s">
        <v>4350</v>
      </c>
      <c r="U303" s="189" t="s">
        <v>174</v>
      </c>
      <c r="V303" s="166" t="s">
        <v>3566</v>
      </c>
      <c r="W303" s="168"/>
      <c r="X303" s="168"/>
      <c r="Y303" s="168"/>
      <c r="Z303" s="168">
        <v>50.0</v>
      </c>
      <c r="AA303" s="168">
        <v>55.0</v>
      </c>
      <c r="AB303" s="168">
        <f t="shared" si="259"/>
        <v>5</v>
      </c>
      <c r="AC303" s="168"/>
      <c r="AD303" s="168"/>
      <c r="AE303" s="168"/>
      <c r="AF303" s="168">
        <v>52.0</v>
      </c>
      <c r="AG303" s="168">
        <v>63.0</v>
      </c>
      <c r="AH303" s="168">
        <f t="shared" si="260"/>
        <v>11</v>
      </c>
      <c r="AI303" s="168"/>
      <c r="AJ303" s="168"/>
      <c r="AK303" s="168"/>
      <c r="AL303" s="168">
        <v>55.0</v>
      </c>
      <c r="AM303" s="168">
        <v>62.0</v>
      </c>
      <c r="AN303" s="168">
        <f t="shared" si="261"/>
        <v>7</v>
      </c>
      <c r="AO303" s="168"/>
      <c r="AP303" s="168"/>
      <c r="AQ303" s="168"/>
      <c r="AR303" s="168">
        <v>49.0</v>
      </c>
      <c r="AS303" s="168">
        <v>73.0</v>
      </c>
      <c r="AT303" s="168">
        <f t="shared" si="262"/>
        <v>24</v>
      </c>
      <c r="AU303" s="168"/>
      <c r="AV303" s="168"/>
      <c r="AW303" s="168"/>
      <c r="AX303" s="168">
        <v>58.0</v>
      </c>
      <c r="AY303" s="168">
        <v>80.0</v>
      </c>
      <c r="AZ303" s="168">
        <f t="shared" si="263"/>
        <v>22</v>
      </c>
      <c r="BA303" s="168"/>
      <c r="BB303" s="168"/>
      <c r="BC303" s="168"/>
      <c r="BD303" s="168"/>
      <c r="BE303" s="168"/>
      <c r="BF303" s="168"/>
      <c r="BG303" s="168"/>
      <c r="BH303" s="168"/>
      <c r="BI303" s="168">
        <v>60.0</v>
      </c>
      <c r="BJ303" s="168">
        <v>81.0</v>
      </c>
      <c r="BK303" s="168">
        <f t="shared" si="264"/>
        <v>21</v>
      </c>
      <c r="BL303" s="168"/>
      <c r="BM303" s="168"/>
      <c r="BN303" s="168"/>
      <c r="BO303" s="168">
        <v>70.0</v>
      </c>
      <c r="BP303" s="168">
        <v>91.0</v>
      </c>
      <c r="BQ303" s="168">
        <f t="shared" si="265"/>
        <v>21</v>
      </c>
      <c r="BR303" s="180">
        <v>0.96</v>
      </c>
      <c r="BS303" s="176">
        <v>4.84</v>
      </c>
      <c r="BT303" s="176">
        <v>0.44</v>
      </c>
      <c r="BU303" s="176" t="s">
        <v>3528</v>
      </c>
      <c r="BV303" s="176" t="s">
        <v>3528</v>
      </c>
      <c r="BW303" s="227">
        <v>131.0</v>
      </c>
      <c r="BX303" s="228">
        <v>2.4</v>
      </c>
      <c r="BY303" s="227">
        <v>2.89</v>
      </c>
      <c r="BZ303" s="224">
        <v>0.17</v>
      </c>
      <c r="CA303" s="227">
        <v>27.96</v>
      </c>
      <c r="CB303" s="227">
        <v>4.69</v>
      </c>
      <c r="CC303" s="216">
        <v>221.29</v>
      </c>
      <c r="CD303" s="226">
        <v>122.0</v>
      </c>
      <c r="CE303" s="226">
        <v>1.81</v>
      </c>
      <c r="CF303" s="152"/>
    </row>
    <row r="304" ht="12.75" customHeight="1">
      <c r="A304" s="154">
        <v>2024.0</v>
      </c>
      <c r="B304" s="166" t="s">
        <v>3768</v>
      </c>
      <c r="C304" s="166" t="s">
        <v>4223</v>
      </c>
      <c r="D304" s="169" t="s">
        <v>1452</v>
      </c>
      <c r="E304" s="166" t="s">
        <v>3647</v>
      </c>
      <c r="F304" s="166" t="s">
        <v>3647</v>
      </c>
      <c r="G304" s="166" t="s">
        <v>4224</v>
      </c>
      <c r="H304" s="157" t="s">
        <v>4351</v>
      </c>
      <c r="I304" s="169" t="s">
        <v>3454</v>
      </c>
      <c r="J304" s="157"/>
      <c r="K304" s="157"/>
      <c r="L304" s="157" t="s">
        <v>4352</v>
      </c>
      <c r="M304" s="157" t="s">
        <v>4352</v>
      </c>
      <c r="N304" s="189" t="s">
        <v>255</v>
      </c>
      <c r="O304" s="189"/>
      <c r="P304" s="189"/>
      <c r="Q304" s="169"/>
      <c r="R304" s="169"/>
      <c r="S304" s="189"/>
      <c r="T304" s="178" t="s">
        <v>4353</v>
      </c>
      <c r="U304" s="189" t="s">
        <v>174</v>
      </c>
      <c r="V304" s="166" t="s">
        <v>3566</v>
      </c>
      <c r="W304" s="168"/>
      <c r="X304" s="168"/>
      <c r="Y304" s="168"/>
      <c r="Z304" s="168"/>
      <c r="AA304" s="168"/>
      <c r="AB304" s="168"/>
      <c r="AC304" s="168"/>
      <c r="AD304" s="168"/>
      <c r="AE304" s="168"/>
      <c r="AF304" s="168"/>
      <c r="AG304" s="168"/>
      <c r="AH304" s="168"/>
      <c r="AI304" s="168"/>
      <c r="AJ304" s="168"/>
      <c r="AK304" s="168"/>
      <c r="AL304" s="168"/>
      <c r="AM304" s="168"/>
      <c r="AN304" s="168"/>
      <c r="AO304" s="168"/>
      <c r="AP304" s="168"/>
      <c r="AQ304" s="168"/>
      <c r="AR304" s="168"/>
      <c r="AS304" s="168"/>
      <c r="AT304" s="168"/>
      <c r="AU304" s="168"/>
      <c r="AV304" s="168"/>
      <c r="AW304" s="168"/>
      <c r="AX304" s="168"/>
      <c r="AY304" s="168"/>
      <c r="AZ304" s="168"/>
      <c r="BA304" s="168"/>
      <c r="BB304" s="168"/>
      <c r="BC304" s="168"/>
      <c r="BD304" s="168"/>
      <c r="BE304" s="168"/>
      <c r="BF304" s="168"/>
      <c r="BG304" s="168"/>
      <c r="BH304" s="168"/>
      <c r="BI304" s="168"/>
      <c r="BJ304" s="168"/>
      <c r="BK304" s="168"/>
      <c r="BL304" s="168"/>
      <c r="BM304" s="168"/>
      <c r="BN304" s="168"/>
      <c r="BO304" s="168"/>
      <c r="BP304" s="168"/>
      <c r="BQ304" s="168"/>
      <c r="BR304" s="180">
        <v>0.95</v>
      </c>
      <c r="BS304" s="176">
        <v>4.56</v>
      </c>
      <c r="BT304" s="176">
        <v>0.44</v>
      </c>
      <c r="BU304" s="197">
        <v>0.9</v>
      </c>
      <c r="BV304" s="176">
        <v>2.39</v>
      </c>
      <c r="BW304" s="227"/>
      <c r="BX304" s="227"/>
      <c r="BY304" s="227"/>
      <c r="BZ304" s="227"/>
      <c r="CA304" s="227"/>
      <c r="CB304" s="227"/>
      <c r="CC304" s="232"/>
      <c r="CD304" s="232"/>
      <c r="CE304" s="232"/>
      <c r="CF304" s="152" t="s">
        <v>1</v>
      </c>
    </row>
    <row r="305" ht="12.75" customHeight="1">
      <c r="A305" s="154">
        <v>2024.0</v>
      </c>
      <c r="B305" s="166" t="s">
        <v>3768</v>
      </c>
      <c r="C305" s="166" t="s">
        <v>4223</v>
      </c>
      <c r="D305" s="169" t="s">
        <v>1452</v>
      </c>
      <c r="E305" s="166" t="s">
        <v>3647</v>
      </c>
      <c r="F305" s="166" t="s">
        <v>3647</v>
      </c>
      <c r="G305" s="166" t="s">
        <v>4224</v>
      </c>
      <c r="H305" s="157" t="s">
        <v>4351</v>
      </c>
      <c r="I305" s="169" t="s">
        <v>3454</v>
      </c>
      <c r="J305" s="157"/>
      <c r="K305" s="157"/>
      <c r="L305" s="157" t="s">
        <v>4352</v>
      </c>
      <c r="M305" s="157" t="s">
        <v>4352</v>
      </c>
      <c r="N305" s="189" t="s">
        <v>255</v>
      </c>
      <c r="O305" s="189"/>
      <c r="P305" s="189"/>
      <c r="Q305" s="169"/>
      <c r="R305" s="169"/>
      <c r="S305" s="189" t="s">
        <v>177</v>
      </c>
      <c r="T305" s="178" t="s">
        <v>4354</v>
      </c>
      <c r="U305" s="189" t="s">
        <v>174</v>
      </c>
      <c r="V305" s="166" t="s">
        <v>3566</v>
      </c>
      <c r="W305" s="168"/>
      <c r="X305" s="168"/>
      <c r="Y305" s="168"/>
      <c r="Z305" s="168"/>
      <c r="AA305" s="168"/>
      <c r="AB305" s="168"/>
      <c r="AC305" s="168"/>
      <c r="AD305" s="168"/>
      <c r="AE305" s="168"/>
      <c r="AF305" s="168"/>
      <c r="AG305" s="168"/>
      <c r="AH305" s="168"/>
      <c r="AI305" s="168"/>
      <c r="AJ305" s="168"/>
      <c r="AK305" s="168"/>
      <c r="AL305" s="168"/>
      <c r="AM305" s="168"/>
      <c r="AN305" s="168"/>
      <c r="AO305" s="168"/>
      <c r="AP305" s="168"/>
      <c r="AQ305" s="168"/>
      <c r="AR305" s="168"/>
      <c r="AS305" s="168"/>
      <c r="AT305" s="168"/>
      <c r="AU305" s="168"/>
      <c r="AV305" s="168"/>
      <c r="AW305" s="168"/>
      <c r="AX305" s="168"/>
      <c r="AY305" s="168"/>
      <c r="AZ305" s="168"/>
      <c r="BA305" s="168"/>
      <c r="BB305" s="168"/>
      <c r="BC305" s="168"/>
      <c r="BD305" s="168"/>
      <c r="BE305" s="168"/>
      <c r="BF305" s="168"/>
      <c r="BG305" s="168"/>
      <c r="BH305" s="168"/>
      <c r="BI305" s="168"/>
      <c r="BJ305" s="168"/>
      <c r="BK305" s="168"/>
      <c r="BL305" s="168"/>
      <c r="BM305" s="168"/>
      <c r="BN305" s="168"/>
      <c r="BO305" s="168"/>
      <c r="BP305" s="168"/>
      <c r="BQ305" s="168"/>
      <c r="BR305" s="180">
        <v>0.93</v>
      </c>
      <c r="BS305" s="176">
        <v>3.99</v>
      </c>
      <c r="BT305" s="176">
        <v>0.43</v>
      </c>
      <c r="BU305" s="197">
        <v>0.86</v>
      </c>
      <c r="BV305" s="176">
        <v>1.99</v>
      </c>
      <c r="BW305" s="227"/>
      <c r="BX305" s="227"/>
      <c r="BY305" s="227"/>
      <c r="BZ305" s="227"/>
      <c r="CA305" s="227"/>
      <c r="CB305" s="227"/>
      <c r="CC305" s="232"/>
      <c r="CD305" s="232"/>
      <c r="CE305" s="232"/>
      <c r="CF305" s="152" t="s">
        <v>1</v>
      </c>
    </row>
    <row r="306" ht="12.75" customHeight="1">
      <c r="A306" s="154">
        <v>2024.0</v>
      </c>
      <c r="B306" s="155" t="s">
        <v>3768</v>
      </c>
      <c r="C306" s="155" t="s">
        <v>4223</v>
      </c>
      <c r="D306" s="169" t="s">
        <v>1452</v>
      </c>
      <c r="E306" s="155" t="s">
        <v>3647</v>
      </c>
      <c r="F306" s="155" t="s">
        <v>3647</v>
      </c>
      <c r="G306" s="155" t="s">
        <v>4224</v>
      </c>
      <c r="H306" s="157" t="s">
        <v>4351</v>
      </c>
      <c r="I306" s="169" t="s">
        <v>4015</v>
      </c>
      <c r="J306" s="157"/>
      <c r="K306" s="157" t="s">
        <v>4355</v>
      </c>
      <c r="L306" s="154" t="s">
        <v>3395</v>
      </c>
      <c r="M306" s="157" t="s">
        <v>3396</v>
      </c>
      <c r="N306" s="206" t="s">
        <v>255</v>
      </c>
      <c r="O306" s="206">
        <v>146.0</v>
      </c>
      <c r="P306" s="206" t="s">
        <v>3982</v>
      </c>
      <c r="Q306" s="169"/>
      <c r="R306" s="178" t="s">
        <v>4356</v>
      </c>
      <c r="S306" s="189" t="s">
        <v>158</v>
      </c>
      <c r="T306" s="178" t="s">
        <v>4357</v>
      </c>
      <c r="U306" s="189" t="s">
        <v>174</v>
      </c>
      <c r="V306" s="166" t="s">
        <v>3566</v>
      </c>
      <c r="W306" s="168"/>
      <c r="X306" s="168"/>
      <c r="Y306" s="168"/>
      <c r="Z306" s="168">
        <v>56.0</v>
      </c>
      <c r="AA306" s="168">
        <v>68.0</v>
      </c>
      <c r="AB306" s="168">
        <f t="shared" ref="AB306:AB311" si="266">AA306-Z306</f>
        <v>12</v>
      </c>
      <c r="AC306" s="168"/>
      <c r="AD306" s="168"/>
      <c r="AE306" s="168"/>
      <c r="AF306" s="168">
        <v>77.0</v>
      </c>
      <c r="AG306" s="168">
        <v>86.0</v>
      </c>
      <c r="AH306" s="168">
        <f t="shared" ref="AH306:AH311" si="267">AG306-AF306</f>
        <v>9</v>
      </c>
      <c r="AI306" s="168"/>
      <c r="AJ306" s="168"/>
      <c r="AK306" s="168"/>
      <c r="AL306" s="168">
        <v>90.0</v>
      </c>
      <c r="AM306" s="168">
        <v>92.0</v>
      </c>
      <c r="AN306" s="168">
        <f t="shared" ref="AN306:AN311" si="268">AM306-AL306</f>
        <v>2</v>
      </c>
      <c r="AO306" s="168"/>
      <c r="AP306" s="168"/>
      <c r="AQ306" s="168"/>
      <c r="AR306" s="168">
        <v>44.0</v>
      </c>
      <c r="AS306" s="168">
        <v>64.0</v>
      </c>
      <c r="AT306" s="168">
        <f t="shared" ref="AT306:AT311" si="269">AS306-AR306</f>
        <v>20</v>
      </c>
      <c r="AU306" s="168"/>
      <c r="AV306" s="168"/>
      <c r="AW306" s="168"/>
      <c r="AX306" s="168">
        <v>78.0</v>
      </c>
      <c r="AY306" s="168">
        <v>90.0</v>
      </c>
      <c r="AZ306" s="168">
        <f t="shared" ref="AZ306:AZ311" si="270">AY306-AX306</f>
        <v>12</v>
      </c>
      <c r="BA306" s="168"/>
      <c r="BB306" s="168"/>
      <c r="BC306" s="168"/>
      <c r="BD306" s="168"/>
      <c r="BE306" s="168"/>
      <c r="BF306" s="168"/>
      <c r="BG306" s="168"/>
      <c r="BH306" s="168"/>
      <c r="BI306" s="168"/>
      <c r="BJ306" s="168"/>
      <c r="BK306" s="168"/>
      <c r="BL306" s="168"/>
      <c r="BM306" s="168"/>
      <c r="BN306" s="168"/>
      <c r="BO306" s="168">
        <v>98.0</v>
      </c>
      <c r="BP306" s="168">
        <v>98.0</v>
      </c>
      <c r="BQ306" s="168">
        <f t="shared" ref="BQ306:BQ311" si="271">BP306-BO306</f>
        <v>0</v>
      </c>
      <c r="BR306" s="180"/>
      <c r="BS306" s="176"/>
      <c r="BT306" s="176"/>
      <c r="BU306" s="176"/>
      <c r="BV306" s="176"/>
      <c r="BW306" s="228">
        <v>470.0</v>
      </c>
      <c r="BX306" s="228">
        <v>2.89</v>
      </c>
      <c r="BY306" s="228">
        <v>3.22</v>
      </c>
      <c r="BZ306" s="224">
        <v>0.1</v>
      </c>
      <c r="CA306" s="228">
        <v>28.53</v>
      </c>
      <c r="CB306" s="228">
        <v>16.48</v>
      </c>
      <c r="CC306" s="233">
        <v>516.7</v>
      </c>
      <c r="CD306" s="233">
        <v>196.0</v>
      </c>
      <c r="CE306" s="233">
        <v>1.89</v>
      </c>
      <c r="CF306" s="152"/>
    </row>
    <row r="307" ht="12.75" customHeight="1">
      <c r="A307" s="154">
        <v>2024.0</v>
      </c>
      <c r="B307" s="166" t="s">
        <v>3768</v>
      </c>
      <c r="C307" s="166" t="s">
        <v>4223</v>
      </c>
      <c r="D307" s="169" t="s">
        <v>1452</v>
      </c>
      <c r="E307" s="166" t="s">
        <v>3647</v>
      </c>
      <c r="F307" s="166" t="s">
        <v>3647</v>
      </c>
      <c r="G307" s="166" t="s">
        <v>4224</v>
      </c>
      <c r="H307" s="157" t="s">
        <v>4351</v>
      </c>
      <c r="I307" s="169" t="s">
        <v>3454</v>
      </c>
      <c r="J307" s="157"/>
      <c r="K307" s="157"/>
      <c r="L307" s="157" t="s">
        <v>4358</v>
      </c>
      <c r="M307" s="157" t="s">
        <v>2183</v>
      </c>
      <c r="N307" s="189" t="s">
        <v>4359</v>
      </c>
      <c r="O307" s="189">
        <v>448.0</v>
      </c>
      <c r="P307" s="189" t="s">
        <v>4051</v>
      </c>
      <c r="Q307" s="169"/>
      <c r="R307" s="178" t="s">
        <v>4356</v>
      </c>
      <c r="S307" s="189" t="s">
        <v>158</v>
      </c>
      <c r="T307" s="178" t="s">
        <v>4353</v>
      </c>
      <c r="U307" s="189" t="s">
        <v>174</v>
      </c>
      <c r="V307" s="166" t="s">
        <v>3566</v>
      </c>
      <c r="W307" s="168"/>
      <c r="X307" s="168"/>
      <c r="Y307" s="168"/>
      <c r="Z307" s="168">
        <v>22.0</v>
      </c>
      <c r="AA307" s="168">
        <v>27.0</v>
      </c>
      <c r="AB307" s="168">
        <f t="shared" si="266"/>
        <v>5</v>
      </c>
      <c r="AC307" s="168"/>
      <c r="AD307" s="168"/>
      <c r="AE307" s="168"/>
      <c r="AF307" s="168">
        <v>53.0</v>
      </c>
      <c r="AG307" s="168">
        <v>78.0</v>
      </c>
      <c r="AH307" s="168">
        <f t="shared" si="267"/>
        <v>25</v>
      </c>
      <c r="AI307" s="168"/>
      <c r="AJ307" s="168"/>
      <c r="AK307" s="168"/>
      <c r="AL307" s="168">
        <v>81.0</v>
      </c>
      <c r="AM307" s="168">
        <v>88.0</v>
      </c>
      <c r="AN307" s="168">
        <f t="shared" si="268"/>
        <v>7</v>
      </c>
      <c r="AO307" s="168"/>
      <c r="AP307" s="168"/>
      <c r="AQ307" s="168"/>
      <c r="AR307" s="168">
        <v>51.0</v>
      </c>
      <c r="AS307" s="168">
        <v>73.0</v>
      </c>
      <c r="AT307" s="168">
        <f t="shared" si="269"/>
        <v>22</v>
      </c>
      <c r="AU307" s="168"/>
      <c r="AV307" s="168"/>
      <c r="AW307" s="168"/>
      <c r="AX307" s="168">
        <v>77.0</v>
      </c>
      <c r="AY307" s="168">
        <v>90.0</v>
      </c>
      <c r="AZ307" s="168">
        <f t="shared" si="270"/>
        <v>13</v>
      </c>
      <c r="BA307" s="168"/>
      <c r="BB307" s="168"/>
      <c r="BC307" s="168"/>
      <c r="BD307" s="168"/>
      <c r="BE307" s="168"/>
      <c r="BF307" s="168"/>
      <c r="BG307" s="168"/>
      <c r="BH307" s="168"/>
      <c r="BI307" s="168" t="s">
        <v>3528</v>
      </c>
      <c r="BJ307" s="168" t="s">
        <v>3528</v>
      </c>
      <c r="BK307" s="168" t="s">
        <v>3528</v>
      </c>
      <c r="BL307" s="168"/>
      <c r="BM307" s="168"/>
      <c r="BN307" s="168"/>
      <c r="BO307" s="168">
        <v>99.0</v>
      </c>
      <c r="BP307" s="168">
        <v>100.0</v>
      </c>
      <c r="BQ307" s="168">
        <f t="shared" si="271"/>
        <v>1</v>
      </c>
      <c r="BR307" s="234">
        <v>0.94</v>
      </c>
      <c r="BS307" s="235">
        <v>4.66</v>
      </c>
      <c r="BT307" s="235">
        <v>0.42</v>
      </c>
      <c r="BU307" s="236">
        <v>0.88</v>
      </c>
      <c r="BV307" s="235">
        <v>2.06</v>
      </c>
      <c r="BW307" s="227">
        <v>1516.0</v>
      </c>
      <c r="BX307" s="227">
        <v>3.0</v>
      </c>
      <c r="BY307" s="227">
        <v>3.21</v>
      </c>
      <c r="BZ307" s="193">
        <v>0.12</v>
      </c>
      <c r="CA307" s="227">
        <v>34.58</v>
      </c>
      <c r="CB307" s="227">
        <v>43.87</v>
      </c>
      <c r="CC307" s="226">
        <v>3768.0</v>
      </c>
      <c r="CD307" s="226">
        <v>1260.0</v>
      </c>
      <c r="CE307" s="226">
        <v>2.99</v>
      </c>
      <c r="CF307" s="152" t="s">
        <v>1</v>
      </c>
    </row>
    <row r="308" ht="12.75" customHeight="1">
      <c r="A308" s="154">
        <v>2024.0</v>
      </c>
      <c r="B308" s="155" t="s">
        <v>3442</v>
      </c>
      <c r="C308" s="155" t="s">
        <v>4098</v>
      </c>
      <c r="D308" s="155"/>
      <c r="E308" s="155" t="s">
        <v>4298</v>
      </c>
      <c r="F308" s="155" t="s">
        <v>4299</v>
      </c>
      <c r="G308" s="155" t="s">
        <v>4360</v>
      </c>
      <c r="H308" s="157" t="s">
        <v>3502</v>
      </c>
      <c r="I308" s="169" t="s">
        <v>3440</v>
      </c>
      <c r="J308" s="157"/>
      <c r="K308" s="157" t="s">
        <v>4361</v>
      </c>
      <c r="L308" s="154" t="s">
        <v>3395</v>
      </c>
      <c r="M308" s="157" t="s">
        <v>3396</v>
      </c>
      <c r="N308" s="157" t="s">
        <v>255</v>
      </c>
      <c r="O308" s="189">
        <v>9.0</v>
      </c>
      <c r="P308" s="189" t="s">
        <v>4281</v>
      </c>
      <c r="Q308" s="169"/>
      <c r="R308" s="178" t="s">
        <v>4362</v>
      </c>
      <c r="S308" s="189" t="s">
        <v>174</v>
      </c>
      <c r="T308" s="178" t="s">
        <v>4363</v>
      </c>
      <c r="U308" s="189" t="s">
        <v>174</v>
      </c>
      <c r="V308" s="166" t="s">
        <v>3664</v>
      </c>
      <c r="W308" s="168"/>
      <c r="X308" s="168"/>
      <c r="Y308" s="168"/>
      <c r="Z308" s="168">
        <v>74.0</v>
      </c>
      <c r="AA308" s="168">
        <v>88.0</v>
      </c>
      <c r="AB308" s="168">
        <f t="shared" si="266"/>
        <v>14</v>
      </c>
      <c r="AC308" s="168"/>
      <c r="AD308" s="168"/>
      <c r="AE308" s="168"/>
      <c r="AF308" s="168">
        <v>88.0</v>
      </c>
      <c r="AG308" s="168">
        <v>96.0</v>
      </c>
      <c r="AH308" s="168">
        <f t="shared" si="267"/>
        <v>8</v>
      </c>
      <c r="AI308" s="168"/>
      <c r="AJ308" s="168"/>
      <c r="AK308" s="168"/>
      <c r="AL308" s="168">
        <v>87.0</v>
      </c>
      <c r="AM308" s="168">
        <v>88.0</v>
      </c>
      <c r="AN308" s="168">
        <f t="shared" si="268"/>
        <v>1</v>
      </c>
      <c r="AO308" s="168"/>
      <c r="AP308" s="168"/>
      <c r="AQ308" s="168"/>
      <c r="AR308" s="168">
        <v>74.0</v>
      </c>
      <c r="AS308" s="168">
        <v>83.0</v>
      </c>
      <c r="AT308" s="168">
        <f t="shared" si="269"/>
        <v>9</v>
      </c>
      <c r="AU308" s="168"/>
      <c r="AV308" s="168"/>
      <c r="AW308" s="168"/>
      <c r="AX308" s="168">
        <v>86.0</v>
      </c>
      <c r="AY308" s="168">
        <v>90.0</v>
      </c>
      <c r="AZ308" s="168">
        <f t="shared" si="270"/>
        <v>4</v>
      </c>
      <c r="BA308" s="168"/>
      <c r="BB308" s="168"/>
      <c r="BC308" s="168"/>
      <c r="BD308" s="168"/>
      <c r="BE308" s="168"/>
      <c r="BF308" s="168"/>
      <c r="BG308" s="168"/>
      <c r="BH308" s="168"/>
      <c r="BI308" s="168">
        <v>84.0</v>
      </c>
      <c r="BJ308" s="168">
        <v>89.0</v>
      </c>
      <c r="BK308" s="168">
        <f t="shared" ref="BK308:BK311" si="272">BJ308-BI308</f>
        <v>5</v>
      </c>
      <c r="BL308" s="168"/>
      <c r="BM308" s="168"/>
      <c r="BN308" s="168"/>
      <c r="BO308" s="168">
        <v>99.0</v>
      </c>
      <c r="BP308" s="168">
        <v>99.0</v>
      </c>
      <c r="BQ308" s="168">
        <f t="shared" si="271"/>
        <v>0</v>
      </c>
      <c r="BR308" s="180">
        <v>0.95</v>
      </c>
      <c r="BS308" s="176">
        <v>3.78</v>
      </c>
      <c r="BT308" s="176">
        <v>0.48</v>
      </c>
      <c r="BU308" s="176" t="s">
        <v>3528</v>
      </c>
      <c r="BV308" s="176" t="s">
        <v>3528</v>
      </c>
      <c r="BW308" s="227">
        <v>15.0</v>
      </c>
      <c r="BX308" s="227">
        <v>1.78</v>
      </c>
      <c r="BY308" s="227">
        <v>1.75</v>
      </c>
      <c r="BZ308" s="193">
        <v>0.01</v>
      </c>
      <c r="CA308" s="227">
        <v>4.5</v>
      </c>
      <c r="CB308" s="227">
        <v>3.42</v>
      </c>
      <c r="CC308" s="233">
        <v>126.91</v>
      </c>
      <c r="CD308" s="233">
        <v>224.0</v>
      </c>
      <c r="CE308" s="233">
        <v>0.566</v>
      </c>
      <c r="CF308" s="152"/>
    </row>
    <row r="309" ht="12.75" customHeight="1">
      <c r="A309" s="154">
        <v>2024.0</v>
      </c>
      <c r="B309" s="155" t="s">
        <v>3389</v>
      </c>
      <c r="C309" s="155" t="s">
        <v>4276</v>
      </c>
      <c r="D309" s="155"/>
      <c r="E309" s="155" t="s">
        <v>4277</v>
      </c>
      <c r="F309" s="155" t="s">
        <v>4278</v>
      </c>
      <c r="G309" s="155" t="s">
        <v>4279</v>
      </c>
      <c r="H309" s="157" t="s">
        <v>3884</v>
      </c>
      <c r="I309" s="169" t="s">
        <v>3440</v>
      </c>
      <c r="J309" s="157"/>
      <c r="K309" s="157"/>
      <c r="L309" s="154" t="s">
        <v>3395</v>
      </c>
      <c r="M309" s="157" t="s">
        <v>3396</v>
      </c>
      <c r="N309" s="157" t="s">
        <v>255</v>
      </c>
      <c r="O309" s="189">
        <v>36.0</v>
      </c>
      <c r="P309" s="189" t="s">
        <v>4364</v>
      </c>
      <c r="Q309" s="169"/>
      <c r="R309" s="178" t="s">
        <v>4365</v>
      </c>
      <c r="S309" s="189" t="s">
        <v>177</v>
      </c>
      <c r="T309" s="178" t="s">
        <v>4366</v>
      </c>
      <c r="U309" s="189" t="s">
        <v>177</v>
      </c>
      <c r="V309" s="166" t="s">
        <v>3566</v>
      </c>
      <c r="W309" s="168"/>
      <c r="X309" s="168"/>
      <c r="Y309" s="168"/>
      <c r="Z309" s="168">
        <v>84.0</v>
      </c>
      <c r="AA309" s="168">
        <v>94.0</v>
      </c>
      <c r="AB309" s="168">
        <f t="shared" si="266"/>
        <v>10</v>
      </c>
      <c r="AC309" s="168"/>
      <c r="AD309" s="168"/>
      <c r="AE309" s="168"/>
      <c r="AF309" s="168">
        <v>90.0</v>
      </c>
      <c r="AG309" s="168">
        <v>97.0</v>
      </c>
      <c r="AH309" s="168">
        <f t="shared" si="267"/>
        <v>7</v>
      </c>
      <c r="AI309" s="168"/>
      <c r="AJ309" s="168"/>
      <c r="AK309" s="168"/>
      <c r="AL309" s="168">
        <v>92.0</v>
      </c>
      <c r="AM309" s="168">
        <v>98.0</v>
      </c>
      <c r="AN309" s="168">
        <f t="shared" si="268"/>
        <v>6</v>
      </c>
      <c r="AO309" s="168"/>
      <c r="AP309" s="168"/>
      <c r="AQ309" s="168"/>
      <c r="AR309" s="168">
        <v>77.0</v>
      </c>
      <c r="AS309" s="168">
        <v>83.0</v>
      </c>
      <c r="AT309" s="168">
        <f t="shared" si="269"/>
        <v>6</v>
      </c>
      <c r="AU309" s="168"/>
      <c r="AV309" s="168"/>
      <c r="AW309" s="168"/>
      <c r="AX309" s="168">
        <v>92.0</v>
      </c>
      <c r="AY309" s="168">
        <v>93.0</v>
      </c>
      <c r="AZ309" s="168">
        <f t="shared" si="270"/>
        <v>1</v>
      </c>
      <c r="BA309" s="168"/>
      <c r="BB309" s="168"/>
      <c r="BC309" s="168"/>
      <c r="BD309" s="168"/>
      <c r="BE309" s="168"/>
      <c r="BF309" s="168"/>
      <c r="BG309" s="168"/>
      <c r="BH309" s="168"/>
      <c r="BI309" s="168">
        <v>87.0</v>
      </c>
      <c r="BJ309" s="168">
        <v>89.0</v>
      </c>
      <c r="BK309" s="168">
        <f t="shared" si="272"/>
        <v>2</v>
      </c>
      <c r="BL309" s="168"/>
      <c r="BM309" s="168"/>
      <c r="BN309" s="168"/>
      <c r="BO309" s="168">
        <v>99.0</v>
      </c>
      <c r="BP309" s="168">
        <v>100.0</v>
      </c>
      <c r="BQ309" s="168">
        <f t="shared" si="271"/>
        <v>1</v>
      </c>
      <c r="BR309" s="180">
        <v>0.95</v>
      </c>
      <c r="BS309" s="176">
        <v>4.61</v>
      </c>
      <c r="BT309" s="176">
        <v>0.49</v>
      </c>
      <c r="BU309" s="176" t="s">
        <v>3528</v>
      </c>
      <c r="BV309" s="176" t="s">
        <v>3528</v>
      </c>
      <c r="BW309" s="227">
        <v>42.0</v>
      </c>
      <c r="BX309" s="227">
        <v>0.914</v>
      </c>
      <c r="BY309" s="227">
        <v>1.17</v>
      </c>
      <c r="BZ309" s="193">
        <v>0.24</v>
      </c>
      <c r="CA309" s="227">
        <v>10.23</v>
      </c>
      <c r="CB309" s="227">
        <v>4.13</v>
      </c>
      <c r="CC309" s="233">
        <v>78.25</v>
      </c>
      <c r="CD309" s="233">
        <v>143.0</v>
      </c>
      <c r="CE309" s="233">
        <v>0.547</v>
      </c>
      <c r="CF309" s="152"/>
    </row>
    <row r="310" ht="12.75" customHeight="1">
      <c r="A310" s="154">
        <v>2024.0</v>
      </c>
      <c r="B310" s="155" t="s">
        <v>3540</v>
      </c>
      <c r="C310" s="155" t="s">
        <v>4367</v>
      </c>
      <c r="D310" s="155"/>
      <c r="E310" s="155" t="s">
        <v>4368</v>
      </c>
      <c r="F310" s="155" t="s">
        <v>4368</v>
      </c>
      <c r="G310" s="155" t="s">
        <v>4369</v>
      </c>
      <c r="H310" s="157" t="s">
        <v>4342</v>
      </c>
      <c r="I310" s="169" t="s">
        <v>3394</v>
      </c>
      <c r="J310" s="157"/>
      <c r="K310" s="157" t="s">
        <v>4370</v>
      </c>
      <c r="L310" s="154" t="s">
        <v>3395</v>
      </c>
      <c r="M310" s="157" t="s">
        <v>3396</v>
      </c>
      <c r="N310" s="206" t="s">
        <v>255</v>
      </c>
      <c r="O310" s="189">
        <v>241.0</v>
      </c>
      <c r="P310" s="189" t="s">
        <v>4371</v>
      </c>
      <c r="Q310" s="169"/>
      <c r="R310" s="178" t="s">
        <v>4372</v>
      </c>
      <c r="S310" s="189" t="s">
        <v>174</v>
      </c>
      <c r="T310" s="178" t="s">
        <v>4373</v>
      </c>
      <c r="U310" s="189" t="s">
        <v>174</v>
      </c>
      <c r="V310" s="166" t="s">
        <v>3566</v>
      </c>
      <c r="W310" s="168"/>
      <c r="X310" s="168"/>
      <c r="Y310" s="168"/>
      <c r="Z310" s="168">
        <v>66.0</v>
      </c>
      <c r="AA310" s="168">
        <v>73.0</v>
      </c>
      <c r="AB310" s="168">
        <f t="shared" si="266"/>
        <v>7</v>
      </c>
      <c r="AC310" s="168"/>
      <c r="AD310" s="168"/>
      <c r="AE310" s="168"/>
      <c r="AF310" s="168">
        <v>77.0</v>
      </c>
      <c r="AG310" s="168">
        <v>92.0</v>
      </c>
      <c r="AH310" s="168">
        <f t="shared" si="267"/>
        <v>15</v>
      </c>
      <c r="AI310" s="168"/>
      <c r="AJ310" s="168"/>
      <c r="AK310" s="168"/>
      <c r="AL310" s="168">
        <v>86.0</v>
      </c>
      <c r="AM310" s="168">
        <v>91.0</v>
      </c>
      <c r="AN310" s="168">
        <f t="shared" si="268"/>
        <v>5</v>
      </c>
      <c r="AO310" s="168"/>
      <c r="AP310" s="168"/>
      <c r="AQ310" s="168"/>
      <c r="AR310" s="168">
        <v>74.0</v>
      </c>
      <c r="AS310" s="168">
        <v>87.0</v>
      </c>
      <c r="AT310" s="168">
        <f t="shared" si="269"/>
        <v>13</v>
      </c>
      <c r="AU310" s="168"/>
      <c r="AV310" s="168"/>
      <c r="AW310" s="168"/>
      <c r="AX310" s="168">
        <v>78.0</v>
      </c>
      <c r="AY310" s="168">
        <v>89.0</v>
      </c>
      <c r="AZ310" s="168">
        <f t="shared" si="270"/>
        <v>11</v>
      </c>
      <c r="BA310" s="168"/>
      <c r="BB310" s="168"/>
      <c r="BC310" s="168"/>
      <c r="BD310" s="168"/>
      <c r="BE310" s="168"/>
      <c r="BF310" s="168"/>
      <c r="BG310" s="168"/>
      <c r="BH310" s="168"/>
      <c r="BI310" s="168">
        <v>80.0</v>
      </c>
      <c r="BJ310" s="168">
        <v>87.0</v>
      </c>
      <c r="BK310" s="168">
        <f t="shared" si="272"/>
        <v>7</v>
      </c>
      <c r="BL310" s="168"/>
      <c r="BM310" s="168"/>
      <c r="BN310" s="168"/>
      <c r="BO310" s="168">
        <v>88.0</v>
      </c>
      <c r="BP310" s="168">
        <v>97.0</v>
      </c>
      <c r="BQ310" s="168">
        <f t="shared" si="271"/>
        <v>9</v>
      </c>
      <c r="BR310" s="180">
        <v>0.97</v>
      </c>
      <c r="BS310" s="176">
        <v>4.44</v>
      </c>
      <c r="BT310" s="176">
        <v>0.36</v>
      </c>
      <c r="BU310" s="176" t="s">
        <v>3528</v>
      </c>
      <c r="BV310" s="176" t="s">
        <v>3528</v>
      </c>
      <c r="BW310" s="227">
        <v>842.0</v>
      </c>
      <c r="BX310" s="227">
        <v>3.11</v>
      </c>
      <c r="BY310" s="227">
        <v>3.49</v>
      </c>
      <c r="BZ310" s="193">
        <v>0.11</v>
      </c>
      <c r="CA310" s="227">
        <v>46.75</v>
      </c>
      <c r="CB310" s="227">
        <v>18.0</v>
      </c>
      <c r="CC310" s="233">
        <v>909.3</v>
      </c>
      <c r="CD310" s="233">
        <v>321.0</v>
      </c>
      <c r="CE310" s="233">
        <v>2.83</v>
      </c>
      <c r="CF310" s="152"/>
    </row>
    <row r="311" ht="12.75" customHeight="1">
      <c r="A311" s="154">
        <v>2024.0</v>
      </c>
      <c r="B311" s="155" t="s">
        <v>3540</v>
      </c>
      <c r="C311" s="155" t="s">
        <v>4367</v>
      </c>
      <c r="D311" s="155"/>
      <c r="E311" s="155" t="s">
        <v>4368</v>
      </c>
      <c r="F311" s="155" t="s">
        <v>4368</v>
      </c>
      <c r="G311" s="155" t="s">
        <v>4369</v>
      </c>
      <c r="H311" s="157" t="s">
        <v>4342</v>
      </c>
      <c r="I311" s="169" t="s">
        <v>3402</v>
      </c>
      <c r="J311" s="157"/>
      <c r="K311" s="157" t="s">
        <v>4370</v>
      </c>
      <c r="L311" s="154" t="s">
        <v>3395</v>
      </c>
      <c r="M311" s="157" t="s">
        <v>3396</v>
      </c>
      <c r="N311" s="206" t="s">
        <v>255</v>
      </c>
      <c r="O311" s="189">
        <v>392.0</v>
      </c>
      <c r="P311" s="189" t="s">
        <v>4374</v>
      </c>
      <c r="Q311" s="169"/>
      <c r="R311" s="178" t="s">
        <v>4375</v>
      </c>
      <c r="S311" s="189" t="s">
        <v>174</v>
      </c>
      <c r="T311" s="178" t="s">
        <v>4373</v>
      </c>
      <c r="U311" s="189" t="s">
        <v>174</v>
      </c>
      <c r="V311" s="166" t="s">
        <v>3566</v>
      </c>
      <c r="W311" s="168"/>
      <c r="X311" s="168"/>
      <c r="Y311" s="168"/>
      <c r="Z311" s="168">
        <v>60.0</v>
      </c>
      <c r="AA311" s="168">
        <v>76.0</v>
      </c>
      <c r="AB311" s="168">
        <f t="shared" si="266"/>
        <v>16</v>
      </c>
      <c r="AC311" s="168"/>
      <c r="AD311" s="168"/>
      <c r="AE311" s="168"/>
      <c r="AF311" s="168">
        <v>82.0</v>
      </c>
      <c r="AG311" s="168">
        <v>92.0</v>
      </c>
      <c r="AH311" s="168">
        <f t="shared" si="267"/>
        <v>10</v>
      </c>
      <c r="AI311" s="168"/>
      <c r="AJ311" s="168"/>
      <c r="AK311" s="168"/>
      <c r="AL311" s="168">
        <v>82.0</v>
      </c>
      <c r="AM311" s="168">
        <v>82.0</v>
      </c>
      <c r="AN311" s="168">
        <f t="shared" si="268"/>
        <v>0</v>
      </c>
      <c r="AO311" s="168"/>
      <c r="AP311" s="168"/>
      <c r="AQ311" s="168"/>
      <c r="AR311" s="168">
        <v>65.0</v>
      </c>
      <c r="AS311" s="168">
        <v>77.0</v>
      </c>
      <c r="AT311" s="168">
        <f t="shared" si="269"/>
        <v>12</v>
      </c>
      <c r="AU311" s="168"/>
      <c r="AV311" s="168"/>
      <c r="AW311" s="168"/>
      <c r="AX311" s="168">
        <v>78.0</v>
      </c>
      <c r="AY311" s="168">
        <v>84.0</v>
      </c>
      <c r="AZ311" s="168">
        <f t="shared" si="270"/>
        <v>6</v>
      </c>
      <c r="BA311" s="168"/>
      <c r="BB311" s="168"/>
      <c r="BC311" s="168"/>
      <c r="BD311" s="168"/>
      <c r="BE311" s="168"/>
      <c r="BF311" s="168"/>
      <c r="BG311" s="168"/>
      <c r="BH311" s="168"/>
      <c r="BI311" s="168">
        <v>72.0</v>
      </c>
      <c r="BJ311" s="168">
        <v>75.0</v>
      </c>
      <c r="BK311" s="168">
        <f t="shared" si="272"/>
        <v>3</v>
      </c>
      <c r="BL311" s="168"/>
      <c r="BM311" s="168"/>
      <c r="BN311" s="168"/>
      <c r="BO311" s="168">
        <v>88.0</v>
      </c>
      <c r="BP311" s="168">
        <v>94.0</v>
      </c>
      <c r="BQ311" s="168">
        <f t="shared" si="271"/>
        <v>6</v>
      </c>
      <c r="BR311" s="180">
        <v>0.96</v>
      </c>
      <c r="BS311" s="176">
        <v>4.93</v>
      </c>
      <c r="BT311" s="176">
        <v>0.43</v>
      </c>
      <c r="BU311" s="176" t="s">
        <v>3528</v>
      </c>
      <c r="BV311" s="176" t="s">
        <v>3528</v>
      </c>
      <c r="BW311" s="227">
        <v>1429.0</v>
      </c>
      <c r="BX311" s="227">
        <v>3.26</v>
      </c>
      <c r="BY311" s="227">
        <v>3.64</v>
      </c>
      <c r="BZ311" s="193">
        <v>0.09</v>
      </c>
      <c r="CA311" s="227">
        <v>54.26</v>
      </c>
      <c r="CB311" s="227">
        <v>26.33</v>
      </c>
      <c r="CC311" s="233">
        <v>399.82</v>
      </c>
      <c r="CD311" s="233">
        <v>124.0</v>
      </c>
      <c r="CE311" s="233">
        <v>3.22</v>
      </c>
      <c r="CF311" s="152"/>
    </row>
    <row r="312" ht="12.75" customHeight="1">
      <c r="A312" s="154">
        <v>2024.0</v>
      </c>
      <c r="B312" s="166" t="s">
        <v>3475</v>
      </c>
      <c r="C312" s="166" t="s">
        <v>4376</v>
      </c>
      <c r="D312" s="166"/>
      <c r="E312" s="166" t="s">
        <v>4377</v>
      </c>
      <c r="F312" s="166" t="s">
        <v>4377</v>
      </c>
      <c r="G312" s="166" t="s">
        <v>4378</v>
      </c>
      <c r="H312" s="157" t="s">
        <v>4379</v>
      </c>
      <c r="I312" s="169" t="s">
        <v>3440</v>
      </c>
      <c r="J312" s="157"/>
      <c r="K312" s="157" t="s">
        <v>2317</v>
      </c>
      <c r="L312" s="154" t="s">
        <v>3395</v>
      </c>
      <c r="M312" s="157" t="s">
        <v>3714</v>
      </c>
      <c r="N312" s="154" t="s">
        <v>255</v>
      </c>
      <c r="O312" s="189"/>
      <c r="P312" s="189"/>
      <c r="Q312" s="169"/>
      <c r="R312" s="169" t="s">
        <v>3528</v>
      </c>
      <c r="S312" s="189"/>
      <c r="T312" s="178" t="s">
        <v>4380</v>
      </c>
      <c r="U312" s="189" t="s">
        <v>174</v>
      </c>
      <c r="V312" s="166" t="s">
        <v>3566</v>
      </c>
      <c r="W312" s="168">
        <v>32.0</v>
      </c>
      <c r="X312" s="168">
        <v>5.0</v>
      </c>
      <c r="Y312" s="168">
        <f>W312-X312</f>
        <v>27</v>
      </c>
      <c r="Z312" s="168"/>
      <c r="AA312" s="168"/>
      <c r="AB312" s="168"/>
      <c r="AC312" s="168">
        <v>34.0</v>
      </c>
      <c r="AD312" s="168">
        <v>7.0</v>
      </c>
      <c r="AE312" s="168">
        <f>AC312-AD312</f>
        <v>27</v>
      </c>
      <c r="AF312" s="168"/>
      <c r="AG312" s="168"/>
      <c r="AH312" s="168"/>
      <c r="AI312" s="168">
        <v>47.0</v>
      </c>
      <c r="AJ312" s="168">
        <v>23.0</v>
      </c>
      <c r="AK312" s="168">
        <f>AI312-AJ312</f>
        <v>24</v>
      </c>
      <c r="AL312" s="168"/>
      <c r="AM312" s="168"/>
      <c r="AN312" s="168"/>
      <c r="AO312" s="168">
        <v>47.0</v>
      </c>
      <c r="AP312" s="168">
        <v>17.0</v>
      </c>
      <c r="AQ312" s="168">
        <f>AO312-AP312</f>
        <v>30</v>
      </c>
      <c r="AR312" s="168"/>
      <c r="AS312" s="168"/>
      <c r="AT312" s="168"/>
      <c r="AU312" s="168">
        <v>55.0</v>
      </c>
      <c r="AV312" s="168">
        <v>27.0</v>
      </c>
      <c r="AW312" s="168">
        <f>AU312-AV312</f>
        <v>28</v>
      </c>
      <c r="AX312" s="168"/>
      <c r="AY312" s="168"/>
      <c r="AZ312" s="168"/>
      <c r="BA312" s="168"/>
      <c r="BB312" s="168"/>
      <c r="BC312" s="168"/>
      <c r="BD312" s="168"/>
      <c r="BE312" s="168"/>
      <c r="BF312" s="168">
        <v>49.0</v>
      </c>
      <c r="BG312" s="168">
        <v>24.0</v>
      </c>
      <c r="BH312" s="168">
        <f>BF312-BG312</f>
        <v>25</v>
      </c>
      <c r="BI312" s="168"/>
      <c r="BJ312" s="168"/>
      <c r="BK312" s="168"/>
      <c r="BL312" s="168">
        <v>62.0</v>
      </c>
      <c r="BM312" s="168">
        <v>40.0</v>
      </c>
      <c r="BN312" s="168">
        <f>BL312-BM312</f>
        <v>22</v>
      </c>
      <c r="BO312" s="168"/>
      <c r="BP312" s="168"/>
      <c r="BQ312" s="168"/>
      <c r="BR312" s="180">
        <v>0.95</v>
      </c>
      <c r="BS312" s="176">
        <v>4.93</v>
      </c>
      <c r="BT312" s="176">
        <v>0.53</v>
      </c>
      <c r="BU312" s="176" t="s">
        <v>3528</v>
      </c>
      <c r="BV312" s="176" t="s">
        <v>3528</v>
      </c>
      <c r="BW312" s="227"/>
      <c r="BX312" s="227"/>
      <c r="BY312" s="227"/>
      <c r="BZ312" s="227"/>
      <c r="CA312" s="227"/>
      <c r="CB312" s="227"/>
      <c r="CC312" s="152"/>
      <c r="CD312" s="152"/>
      <c r="CE312" s="152"/>
      <c r="CF312" s="152" t="s">
        <v>1</v>
      </c>
    </row>
    <row r="313" ht="12.75" customHeight="1">
      <c r="A313" s="154">
        <v>2024.0</v>
      </c>
      <c r="B313" s="166" t="s">
        <v>3475</v>
      </c>
      <c r="C313" s="166" t="s">
        <v>4376</v>
      </c>
      <c r="D313" s="166"/>
      <c r="E313" s="166" t="s">
        <v>4377</v>
      </c>
      <c r="F313" s="166" t="s">
        <v>4377</v>
      </c>
      <c r="G313" s="166" t="s">
        <v>4378</v>
      </c>
      <c r="H313" s="157" t="s">
        <v>4381</v>
      </c>
      <c r="I313" s="169" t="s">
        <v>3440</v>
      </c>
      <c r="J313" s="157"/>
      <c r="K313" s="157" t="s">
        <v>2317</v>
      </c>
      <c r="L313" s="154" t="s">
        <v>3395</v>
      </c>
      <c r="M313" s="157" t="s">
        <v>4326</v>
      </c>
      <c r="N313" s="154" t="s">
        <v>255</v>
      </c>
      <c r="O313" s="189"/>
      <c r="P313" s="189"/>
      <c r="Q313" s="169"/>
      <c r="R313" s="169" t="s">
        <v>3528</v>
      </c>
      <c r="S313" s="189"/>
      <c r="T313" s="178" t="s">
        <v>4382</v>
      </c>
      <c r="U313" s="189" t="s">
        <v>174</v>
      </c>
      <c r="V313" s="166" t="s">
        <v>3566</v>
      </c>
      <c r="W313" s="168"/>
      <c r="X313" s="168">
        <v>4.0</v>
      </c>
      <c r="Y313" s="168"/>
      <c r="Z313" s="168"/>
      <c r="AA313" s="168"/>
      <c r="AB313" s="168"/>
      <c r="AC313" s="168"/>
      <c r="AD313" s="168">
        <v>4.0</v>
      </c>
      <c r="AE313" s="168"/>
      <c r="AF313" s="168"/>
      <c r="AG313" s="168"/>
      <c r="AH313" s="168"/>
      <c r="AI313" s="168"/>
      <c r="AJ313" s="168"/>
      <c r="AK313" s="168"/>
      <c r="AL313" s="168"/>
      <c r="AM313" s="168"/>
      <c r="AN313" s="168"/>
      <c r="AO313" s="168"/>
      <c r="AP313" s="168"/>
      <c r="AQ313" s="168"/>
      <c r="AR313" s="168"/>
      <c r="AS313" s="168"/>
      <c r="AT313" s="168"/>
      <c r="AU313" s="168"/>
      <c r="AV313" s="168"/>
      <c r="AW313" s="168"/>
      <c r="AX313" s="168"/>
      <c r="AY313" s="168"/>
      <c r="AZ313" s="168"/>
      <c r="BA313" s="168"/>
      <c r="BB313" s="168"/>
      <c r="BC313" s="168"/>
      <c r="BD313" s="168"/>
      <c r="BE313" s="168"/>
      <c r="BF313" s="168"/>
      <c r="BG313" s="168"/>
      <c r="BH313" s="168"/>
      <c r="BI313" s="168"/>
      <c r="BJ313" s="168"/>
      <c r="BK313" s="168"/>
      <c r="BL313" s="168"/>
      <c r="BM313" s="168">
        <v>22.0</v>
      </c>
      <c r="BN313" s="168"/>
      <c r="BO313" s="168"/>
      <c r="BP313" s="168"/>
      <c r="BQ313" s="168"/>
      <c r="BR313" s="180">
        <v>0.93</v>
      </c>
      <c r="BS313" s="176">
        <v>2.86</v>
      </c>
      <c r="BT313" s="176">
        <v>0.56</v>
      </c>
      <c r="BU313" s="176" t="s">
        <v>3528</v>
      </c>
      <c r="BV313" s="237" t="s">
        <v>3528</v>
      </c>
      <c r="BW313" s="227"/>
      <c r="BX313" s="227"/>
      <c r="BY313" s="227"/>
      <c r="BZ313" s="227"/>
      <c r="CA313" s="227"/>
      <c r="CB313" s="227"/>
      <c r="CC313" s="152"/>
      <c r="CD313" s="152"/>
      <c r="CE313" s="152"/>
      <c r="CF313" s="152" t="s">
        <v>1</v>
      </c>
    </row>
    <row r="314" ht="12.75" customHeight="1">
      <c r="A314" s="154">
        <v>2024.0</v>
      </c>
      <c r="B314" s="155" t="s">
        <v>3389</v>
      </c>
      <c r="C314" s="155" t="s">
        <v>3526</v>
      </c>
      <c r="D314" s="155"/>
      <c r="E314" s="155" t="s">
        <v>3411</v>
      </c>
      <c r="F314" s="155" t="s">
        <v>3411</v>
      </c>
      <c r="G314" s="155" t="s">
        <v>2176</v>
      </c>
      <c r="H314" s="157" t="s">
        <v>4383</v>
      </c>
      <c r="I314" s="169" t="s">
        <v>3440</v>
      </c>
      <c r="J314" s="157"/>
      <c r="K314" s="157" t="s">
        <v>4384</v>
      </c>
      <c r="L314" s="154" t="s">
        <v>3395</v>
      </c>
      <c r="M314" s="157" t="s">
        <v>3396</v>
      </c>
      <c r="N314" s="188" t="s">
        <v>3572</v>
      </c>
      <c r="O314" s="189">
        <v>229.0</v>
      </c>
      <c r="P314" s="189" t="s">
        <v>4385</v>
      </c>
      <c r="Q314" s="169"/>
      <c r="R314" s="186" t="s">
        <v>4386</v>
      </c>
      <c r="S314" s="189" t="s">
        <v>177</v>
      </c>
      <c r="T314" s="178" t="s">
        <v>4387</v>
      </c>
      <c r="U314" s="189" t="s">
        <v>177</v>
      </c>
      <c r="V314" s="166" t="s">
        <v>4388</v>
      </c>
      <c r="W314" s="168"/>
      <c r="X314" s="168"/>
      <c r="Y314" s="168"/>
      <c r="Z314" s="168">
        <v>45.0</v>
      </c>
      <c r="AA314" s="168">
        <v>72.0</v>
      </c>
      <c r="AB314" s="168">
        <f t="shared" ref="AB314:AB319" si="273">AA314-Z314</f>
        <v>27</v>
      </c>
      <c r="AC314" s="168"/>
      <c r="AD314" s="168"/>
      <c r="AE314" s="168"/>
      <c r="AF314" s="168">
        <v>73.0</v>
      </c>
      <c r="AG314" s="168">
        <v>87.0</v>
      </c>
      <c r="AH314" s="168">
        <f t="shared" ref="AH314:AH319" si="274">AG314-AF314</f>
        <v>14</v>
      </c>
      <c r="AI314" s="168"/>
      <c r="AJ314" s="168"/>
      <c r="AK314" s="168"/>
      <c r="AL314" s="168">
        <v>82.0</v>
      </c>
      <c r="AM314" s="168">
        <v>94.0</v>
      </c>
      <c r="AN314" s="168">
        <f t="shared" ref="AN314:AN319" si="275">AM314-AL314</f>
        <v>12</v>
      </c>
      <c r="AO314" s="168"/>
      <c r="AP314" s="168"/>
      <c r="AQ314" s="168"/>
      <c r="AR314" s="168">
        <v>70.0</v>
      </c>
      <c r="AS314" s="168">
        <v>81.0</v>
      </c>
      <c r="AT314" s="168">
        <f t="shared" ref="AT314:AT319" si="276">AS314-AR314</f>
        <v>11</v>
      </c>
      <c r="AU314" s="168"/>
      <c r="AV314" s="168"/>
      <c r="AW314" s="168"/>
      <c r="AX314" s="168">
        <v>90.0</v>
      </c>
      <c r="AY314" s="168">
        <v>89.0</v>
      </c>
      <c r="AZ314" s="168">
        <f t="shared" ref="AZ314:AZ319" si="277">AY314-AX314</f>
        <v>-1</v>
      </c>
      <c r="BA314" s="168"/>
      <c r="BB314" s="168"/>
      <c r="BC314" s="168"/>
      <c r="BD314" s="168"/>
      <c r="BE314" s="168"/>
      <c r="BF314" s="168">
        <v>86.0</v>
      </c>
      <c r="BG314" s="168">
        <v>86.0</v>
      </c>
      <c r="BH314" s="168">
        <f t="shared" ref="BH314:BH319" si="278">BG314-BF314</f>
        <v>0</v>
      </c>
      <c r="BI314" s="168"/>
      <c r="BJ314" s="168"/>
      <c r="BK314" s="168"/>
      <c r="BL314" s="168"/>
      <c r="BM314" s="168"/>
      <c r="BN314" s="168"/>
      <c r="BO314" s="168">
        <v>93.0</v>
      </c>
      <c r="BP314" s="168">
        <v>97.0</v>
      </c>
      <c r="BQ314" s="168">
        <f t="shared" ref="BQ314:BQ319" si="279">BP314-BO314</f>
        <v>4</v>
      </c>
      <c r="BR314" s="180">
        <v>0.95</v>
      </c>
      <c r="BS314" s="176">
        <v>3.97</v>
      </c>
      <c r="BT314" s="176">
        <v>0.45</v>
      </c>
      <c r="BU314" s="176" t="s">
        <v>3528</v>
      </c>
      <c r="BV314" s="237" t="s">
        <v>3528</v>
      </c>
      <c r="BW314" s="227">
        <v>157.02</v>
      </c>
      <c r="BX314" s="227"/>
      <c r="BY314" s="227">
        <v>0.68</v>
      </c>
      <c r="BZ314" s="227"/>
      <c r="CA314" s="227">
        <v>17.46</v>
      </c>
      <c r="CB314" s="227">
        <v>8.99</v>
      </c>
      <c r="CC314" s="152"/>
      <c r="CD314" s="152"/>
      <c r="CE314" s="152"/>
      <c r="CF314" s="152"/>
    </row>
    <row r="315" ht="12.75" customHeight="1">
      <c r="A315" s="154">
        <v>2024.0</v>
      </c>
      <c r="B315" s="155" t="s">
        <v>3389</v>
      </c>
      <c r="C315" s="155" t="s">
        <v>3526</v>
      </c>
      <c r="D315" s="155"/>
      <c r="E315" s="155" t="s">
        <v>3411</v>
      </c>
      <c r="F315" s="155" t="s">
        <v>3411</v>
      </c>
      <c r="G315" s="155" t="s">
        <v>2176</v>
      </c>
      <c r="H315" s="157" t="s">
        <v>4383</v>
      </c>
      <c r="I315" s="169" t="s">
        <v>3394</v>
      </c>
      <c r="J315" s="157"/>
      <c r="K315" s="157" t="s">
        <v>4384</v>
      </c>
      <c r="L315" s="154" t="s">
        <v>3395</v>
      </c>
      <c r="M315" s="157" t="s">
        <v>3396</v>
      </c>
      <c r="N315" s="188" t="s">
        <v>3572</v>
      </c>
      <c r="O315" s="189">
        <v>86.0</v>
      </c>
      <c r="P315" s="189" t="s">
        <v>4389</v>
      </c>
      <c r="Q315" s="169"/>
      <c r="R315" s="225" t="s">
        <v>4390</v>
      </c>
      <c r="S315" s="189" t="s">
        <v>177</v>
      </c>
      <c r="T315" s="178" t="s">
        <v>4391</v>
      </c>
      <c r="U315" s="189" t="s">
        <v>177</v>
      </c>
      <c r="V315" s="166" t="s">
        <v>4388</v>
      </c>
      <c r="W315" s="168"/>
      <c r="X315" s="168"/>
      <c r="Y315" s="168"/>
      <c r="Z315" s="168">
        <v>44.0</v>
      </c>
      <c r="AA315" s="168">
        <v>70.0</v>
      </c>
      <c r="AB315" s="168">
        <f t="shared" si="273"/>
        <v>26</v>
      </c>
      <c r="AC315" s="168"/>
      <c r="AD315" s="168"/>
      <c r="AE315" s="168"/>
      <c r="AF315" s="168">
        <v>75.0</v>
      </c>
      <c r="AG315" s="168">
        <v>90.0</v>
      </c>
      <c r="AH315" s="168">
        <f t="shared" si="274"/>
        <v>15</v>
      </c>
      <c r="AI315" s="168"/>
      <c r="AJ315" s="168"/>
      <c r="AK315" s="168"/>
      <c r="AL315" s="168">
        <v>88.0</v>
      </c>
      <c r="AM315" s="168">
        <v>90.0</v>
      </c>
      <c r="AN315" s="168">
        <f t="shared" si="275"/>
        <v>2</v>
      </c>
      <c r="AO315" s="168"/>
      <c r="AP315" s="168"/>
      <c r="AQ315" s="168"/>
      <c r="AR315" s="168">
        <v>55.0</v>
      </c>
      <c r="AS315" s="168">
        <v>64.0</v>
      </c>
      <c r="AT315" s="168">
        <f t="shared" si="276"/>
        <v>9</v>
      </c>
      <c r="AU315" s="168"/>
      <c r="AV315" s="168"/>
      <c r="AW315" s="168"/>
      <c r="AX315" s="168">
        <v>83.0</v>
      </c>
      <c r="AY315" s="168">
        <v>89.0</v>
      </c>
      <c r="AZ315" s="168">
        <f t="shared" si="277"/>
        <v>6</v>
      </c>
      <c r="BA315" s="168"/>
      <c r="BB315" s="168"/>
      <c r="BC315" s="168"/>
      <c r="BD315" s="168"/>
      <c r="BE315" s="168"/>
      <c r="BF315" s="168">
        <v>89.0</v>
      </c>
      <c r="BG315" s="168">
        <v>83.0</v>
      </c>
      <c r="BH315" s="168">
        <f t="shared" si="278"/>
        <v>-6</v>
      </c>
      <c r="BI315" s="168"/>
      <c r="BJ315" s="168"/>
      <c r="BK315" s="168"/>
      <c r="BL315" s="168"/>
      <c r="BM315" s="168"/>
      <c r="BN315" s="168"/>
      <c r="BO315" s="168">
        <v>96.0</v>
      </c>
      <c r="BP315" s="168">
        <v>100.0</v>
      </c>
      <c r="BQ315" s="168">
        <f t="shared" si="279"/>
        <v>4</v>
      </c>
      <c r="BR315" s="180">
        <v>0.96</v>
      </c>
      <c r="BS315" s="176">
        <v>4.72</v>
      </c>
      <c r="BT315" s="176">
        <v>0.45</v>
      </c>
      <c r="BU315" s="176" t="s">
        <v>3528</v>
      </c>
      <c r="BV315" s="237" t="s">
        <v>3528</v>
      </c>
      <c r="BW315" s="227">
        <v>369.15</v>
      </c>
      <c r="BX315" s="227"/>
      <c r="BY315" s="227">
        <v>4.3</v>
      </c>
      <c r="BZ315" s="227"/>
      <c r="CA315" s="227">
        <v>37.94</v>
      </c>
      <c r="CB315" s="227">
        <v>9.73</v>
      </c>
      <c r="CC315" s="152"/>
      <c r="CD315" s="152"/>
      <c r="CE315" s="152"/>
      <c r="CF315" s="152"/>
    </row>
    <row r="316" ht="12.75" customHeight="1">
      <c r="A316" s="154">
        <v>2024.0</v>
      </c>
      <c r="B316" s="155" t="s">
        <v>3389</v>
      </c>
      <c r="C316" s="155" t="s">
        <v>3526</v>
      </c>
      <c r="D316" s="155"/>
      <c r="E316" s="155" t="s">
        <v>3411</v>
      </c>
      <c r="F316" s="155" t="s">
        <v>3411</v>
      </c>
      <c r="G316" s="155" t="s">
        <v>2176</v>
      </c>
      <c r="H316" s="157" t="s">
        <v>4383</v>
      </c>
      <c r="I316" s="169" t="s">
        <v>3464</v>
      </c>
      <c r="J316" s="157"/>
      <c r="K316" s="157" t="s">
        <v>4384</v>
      </c>
      <c r="L316" s="154" t="s">
        <v>3395</v>
      </c>
      <c r="M316" s="157" t="s">
        <v>3396</v>
      </c>
      <c r="N316" s="188" t="s">
        <v>3572</v>
      </c>
      <c r="O316" s="189">
        <v>162.0</v>
      </c>
      <c r="P316" s="189" t="s">
        <v>4392</v>
      </c>
      <c r="Q316" s="169"/>
      <c r="R316" s="186" t="s">
        <v>4393</v>
      </c>
      <c r="S316" s="189" t="s">
        <v>177</v>
      </c>
      <c r="T316" s="178" t="s">
        <v>4394</v>
      </c>
      <c r="U316" s="189" t="s">
        <v>177</v>
      </c>
      <c r="V316" s="166" t="s">
        <v>4388</v>
      </c>
      <c r="W316" s="168"/>
      <c r="X316" s="168"/>
      <c r="Y316" s="168"/>
      <c r="Z316" s="168">
        <v>48.0</v>
      </c>
      <c r="AA316" s="168">
        <v>72.0</v>
      </c>
      <c r="AB316" s="168">
        <f t="shared" si="273"/>
        <v>24</v>
      </c>
      <c r="AC316" s="168"/>
      <c r="AD316" s="168"/>
      <c r="AE316" s="168"/>
      <c r="AF316" s="168">
        <v>75.0</v>
      </c>
      <c r="AG316" s="168">
        <v>88.0</v>
      </c>
      <c r="AH316" s="168">
        <f t="shared" si="274"/>
        <v>13</v>
      </c>
      <c r="AI316" s="168"/>
      <c r="AJ316" s="168"/>
      <c r="AK316" s="168"/>
      <c r="AL316" s="168">
        <v>90.0</v>
      </c>
      <c r="AM316" s="168">
        <v>91.0</v>
      </c>
      <c r="AN316" s="168">
        <f t="shared" si="275"/>
        <v>1</v>
      </c>
      <c r="AO316" s="168"/>
      <c r="AP316" s="168"/>
      <c r="AQ316" s="168"/>
      <c r="AR316" s="168">
        <v>76.0</v>
      </c>
      <c r="AS316" s="168">
        <v>76.0</v>
      </c>
      <c r="AT316" s="168">
        <f t="shared" si="276"/>
        <v>0</v>
      </c>
      <c r="AU316" s="168"/>
      <c r="AV316" s="168"/>
      <c r="AW316" s="168"/>
      <c r="AX316" s="168">
        <v>91.0</v>
      </c>
      <c r="AY316" s="168">
        <v>89.0</v>
      </c>
      <c r="AZ316" s="168">
        <f t="shared" si="277"/>
        <v>-2</v>
      </c>
      <c r="BA316" s="168"/>
      <c r="BB316" s="168"/>
      <c r="BC316" s="168"/>
      <c r="BD316" s="168"/>
      <c r="BE316" s="168"/>
      <c r="BF316" s="168">
        <v>83.0</v>
      </c>
      <c r="BG316" s="168">
        <v>84.0</v>
      </c>
      <c r="BH316" s="168">
        <f t="shared" si="278"/>
        <v>1</v>
      </c>
      <c r="BI316" s="168"/>
      <c r="BJ316" s="168"/>
      <c r="BK316" s="168"/>
      <c r="BL316" s="168"/>
      <c r="BM316" s="168"/>
      <c r="BN316" s="168"/>
      <c r="BO316" s="168">
        <v>95.0</v>
      </c>
      <c r="BP316" s="168">
        <v>97.0</v>
      </c>
      <c r="BQ316" s="168">
        <f t="shared" si="279"/>
        <v>2</v>
      </c>
      <c r="BR316" s="180">
        <v>0.94</v>
      </c>
      <c r="BS316" s="176">
        <v>4.7</v>
      </c>
      <c r="BT316" s="176">
        <v>0.53</v>
      </c>
      <c r="BU316" s="176" t="s">
        <v>3528</v>
      </c>
      <c r="BV316" s="237" t="s">
        <v>3528</v>
      </c>
      <c r="BW316" s="227">
        <v>334.24</v>
      </c>
      <c r="BX316" s="227"/>
      <c r="BY316" s="227">
        <v>2.07</v>
      </c>
      <c r="BZ316" s="227"/>
      <c r="CA316" s="227">
        <v>30.92</v>
      </c>
      <c r="CB316" s="227">
        <v>10.81</v>
      </c>
      <c r="CC316" s="152"/>
      <c r="CD316" s="152"/>
      <c r="CE316" s="152"/>
      <c r="CF316" s="152"/>
    </row>
    <row r="317" ht="12.75" customHeight="1">
      <c r="A317" s="154">
        <v>2024.0</v>
      </c>
      <c r="B317" s="155" t="s">
        <v>3389</v>
      </c>
      <c r="C317" s="155" t="s">
        <v>3410</v>
      </c>
      <c r="D317" s="155"/>
      <c r="E317" s="155" t="s">
        <v>3411</v>
      </c>
      <c r="F317" s="155" t="s">
        <v>3411</v>
      </c>
      <c r="G317" s="155" t="s">
        <v>3412</v>
      </c>
      <c r="H317" s="157" t="s">
        <v>4395</v>
      </c>
      <c r="I317" s="169" t="s">
        <v>3440</v>
      </c>
      <c r="J317" s="157"/>
      <c r="K317" s="157" t="s">
        <v>4384</v>
      </c>
      <c r="L317" s="154" t="s">
        <v>3395</v>
      </c>
      <c r="M317" s="157" t="s">
        <v>3396</v>
      </c>
      <c r="N317" s="188" t="s">
        <v>3572</v>
      </c>
      <c r="O317" s="189">
        <v>162.0</v>
      </c>
      <c r="P317" s="189" t="s">
        <v>4064</v>
      </c>
      <c r="Q317" s="169"/>
      <c r="R317" s="178" t="s">
        <v>4396</v>
      </c>
      <c r="S317" s="189" t="s">
        <v>177</v>
      </c>
      <c r="T317" s="178" t="s">
        <v>4397</v>
      </c>
      <c r="U317" s="189" t="s">
        <v>177</v>
      </c>
      <c r="V317" s="166" t="s">
        <v>3566</v>
      </c>
      <c r="W317" s="168"/>
      <c r="X317" s="168"/>
      <c r="Y317" s="168"/>
      <c r="Z317" s="168">
        <v>63.0</v>
      </c>
      <c r="AA317" s="168">
        <v>83.0</v>
      </c>
      <c r="AB317" s="168">
        <f t="shared" si="273"/>
        <v>20</v>
      </c>
      <c r="AC317" s="168"/>
      <c r="AD317" s="168"/>
      <c r="AE317" s="168"/>
      <c r="AF317" s="168">
        <v>71.0</v>
      </c>
      <c r="AG317" s="168">
        <v>88.0</v>
      </c>
      <c r="AH317" s="168">
        <f t="shared" si="274"/>
        <v>17</v>
      </c>
      <c r="AI317" s="168"/>
      <c r="AJ317" s="168"/>
      <c r="AK317" s="168"/>
      <c r="AL317" s="168">
        <v>89.0</v>
      </c>
      <c r="AM317" s="168">
        <v>96.0</v>
      </c>
      <c r="AN317" s="168">
        <f t="shared" si="275"/>
        <v>7</v>
      </c>
      <c r="AO317" s="168"/>
      <c r="AP317" s="168"/>
      <c r="AQ317" s="168"/>
      <c r="AR317" s="168">
        <v>82.0</v>
      </c>
      <c r="AS317" s="168">
        <v>88.0</v>
      </c>
      <c r="AT317" s="168">
        <f t="shared" si="276"/>
        <v>6</v>
      </c>
      <c r="AU317" s="168"/>
      <c r="AV317" s="168"/>
      <c r="AW317" s="168"/>
      <c r="AX317" s="168">
        <v>95.0</v>
      </c>
      <c r="AY317" s="168">
        <v>96.0</v>
      </c>
      <c r="AZ317" s="168">
        <f t="shared" si="277"/>
        <v>1</v>
      </c>
      <c r="BA317" s="168"/>
      <c r="BB317" s="168"/>
      <c r="BC317" s="168"/>
      <c r="BD317" s="168"/>
      <c r="BE317" s="168"/>
      <c r="BF317" s="168">
        <v>90.0</v>
      </c>
      <c r="BG317" s="168">
        <v>91.0</v>
      </c>
      <c r="BH317" s="168">
        <f t="shared" si="278"/>
        <v>1</v>
      </c>
      <c r="BI317" s="168"/>
      <c r="BJ317" s="168"/>
      <c r="BK317" s="168"/>
      <c r="BL317" s="168"/>
      <c r="BM317" s="168"/>
      <c r="BN317" s="168"/>
      <c r="BO317" s="168">
        <v>96.0</v>
      </c>
      <c r="BP317" s="168">
        <v>100.0</v>
      </c>
      <c r="BQ317" s="168">
        <f t="shared" si="279"/>
        <v>4</v>
      </c>
      <c r="BR317" s="180">
        <v>0.94</v>
      </c>
      <c r="BS317" s="176">
        <v>4.0</v>
      </c>
      <c r="BT317" s="176">
        <v>0.54</v>
      </c>
      <c r="BU317" s="176" t="s">
        <v>3528</v>
      </c>
      <c r="BV317" s="237" t="s">
        <v>3528</v>
      </c>
      <c r="BW317" s="227">
        <v>88.05</v>
      </c>
      <c r="BX317" s="227"/>
      <c r="BY317" s="227">
        <v>0.54</v>
      </c>
      <c r="BZ317" s="227"/>
      <c r="CA317" s="227">
        <v>13.2</v>
      </c>
      <c r="CB317" s="227">
        <v>6.67</v>
      </c>
      <c r="CC317" s="152"/>
      <c r="CD317" s="152"/>
      <c r="CE317" s="152"/>
      <c r="CF317" s="152"/>
    </row>
    <row r="318" ht="12.75" customHeight="1">
      <c r="A318" s="154">
        <v>2024.0</v>
      </c>
      <c r="B318" s="155" t="s">
        <v>3389</v>
      </c>
      <c r="C318" s="155" t="s">
        <v>1719</v>
      </c>
      <c r="D318" s="155"/>
      <c r="E318" s="155" t="s">
        <v>4398</v>
      </c>
      <c r="F318" s="155" t="s">
        <v>4398</v>
      </c>
      <c r="G318" s="155" t="s">
        <v>4399</v>
      </c>
      <c r="H318" s="157" t="s">
        <v>4400</v>
      </c>
      <c r="I318" s="156" t="s">
        <v>3428</v>
      </c>
      <c r="J318" s="157"/>
      <c r="K318" s="229">
        <v>45352.0</v>
      </c>
      <c r="L318" s="154" t="s">
        <v>3395</v>
      </c>
      <c r="M318" s="157" t="s">
        <v>3396</v>
      </c>
      <c r="N318" s="188" t="s">
        <v>3572</v>
      </c>
      <c r="O318" s="206">
        <v>50.0</v>
      </c>
      <c r="P318" s="206" t="s">
        <v>4401</v>
      </c>
      <c r="Q318" s="169"/>
      <c r="R318" s="178" t="s">
        <v>4402</v>
      </c>
      <c r="S318" s="189" t="s">
        <v>174</v>
      </c>
      <c r="T318" s="178" t="s">
        <v>4403</v>
      </c>
      <c r="U318" s="189" t="s">
        <v>174</v>
      </c>
      <c r="V318" s="166" t="s">
        <v>3566</v>
      </c>
      <c r="W318" s="168"/>
      <c r="X318" s="168"/>
      <c r="Y318" s="168"/>
      <c r="Z318" s="168">
        <v>26.0</v>
      </c>
      <c r="AA318" s="168">
        <v>47.0</v>
      </c>
      <c r="AB318" s="168">
        <f t="shared" si="273"/>
        <v>21</v>
      </c>
      <c r="AC318" s="168"/>
      <c r="AD318" s="168"/>
      <c r="AE318" s="168"/>
      <c r="AF318" s="168">
        <v>36.0</v>
      </c>
      <c r="AG318" s="168">
        <v>55.0</v>
      </c>
      <c r="AH318" s="168">
        <f t="shared" si="274"/>
        <v>19</v>
      </c>
      <c r="AI318" s="168"/>
      <c r="AJ318" s="168"/>
      <c r="AK318" s="168"/>
      <c r="AL318" s="168">
        <v>53.0</v>
      </c>
      <c r="AM318" s="168">
        <v>68.0</v>
      </c>
      <c r="AN318" s="168">
        <f t="shared" si="275"/>
        <v>15</v>
      </c>
      <c r="AO318" s="168"/>
      <c r="AP318" s="168"/>
      <c r="AQ318" s="168"/>
      <c r="AR318" s="168">
        <v>48.0</v>
      </c>
      <c r="AS318" s="168">
        <v>65.0</v>
      </c>
      <c r="AT318" s="168">
        <f t="shared" si="276"/>
        <v>17</v>
      </c>
      <c r="AU318" s="168"/>
      <c r="AV318" s="168"/>
      <c r="AW318" s="168"/>
      <c r="AX318" s="168">
        <v>94.0</v>
      </c>
      <c r="AY318" s="168">
        <v>94.0</v>
      </c>
      <c r="AZ318" s="168">
        <f t="shared" si="277"/>
        <v>0</v>
      </c>
      <c r="BA318" s="168"/>
      <c r="BB318" s="168"/>
      <c r="BC318" s="168"/>
      <c r="BD318" s="168"/>
      <c r="BE318" s="168"/>
      <c r="BF318" s="168">
        <v>83.0</v>
      </c>
      <c r="BG318" s="168">
        <v>85.0</v>
      </c>
      <c r="BH318" s="168">
        <f t="shared" si="278"/>
        <v>2</v>
      </c>
      <c r="BI318" s="168"/>
      <c r="BJ318" s="168"/>
      <c r="BK318" s="168"/>
      <c r="BL318" s="168"/>
      <c r="BM318" s="168"/>
      <c r="BN318" s="168"/>
      <c r="BO318" s="168">
        <v>63.0</v>
      </c>
      <c r="BP318" s="168">
        <v>76.0</v>
      </c>
      <c r="BQ318" s="168">
        <f t="shared" si="279"/>
        <v>13</v>
      </c>
      <c r="BR318" s="180">
        <v>0.96</v>
      </c>
      <c r="BS318" s="176">
        <v>4.82</v>
      </c>
      <c r="BT318" s="176">
        <v>0.48</v>
      </c>
      <c r="BU318" s="176" t="s">
        <v>3528</v>
      </c>
      <c r="BV318" s="237" t="s">
        <v>3528</v>
      </c>
      <c r="BW318" s="227">
        <v>468.8</v>
      </c>
      <c r="BX318" s="227">
        <v>8.39</v>
      </c>
      <c r="BY318" s="227">
        <v>9.4</v>
      </c>
      <c r="BZ318" s="193">
        <v>0.12</v>
      </c>
      <c r="CA318" s="227">
        <v>46.6</v>
      </c>
      <c r="CB318" s="227">
        <v>10.1</v>
      </c>
      <c r="CC318" s="152"/>
      <c r="CD318" s="152"/>
      <c r="CE318" s="152"/>
      <c r="CF318" s="152"/>
    </row>
    <row r="319" ht="12.75" customHeight="1">
      <c r="A319" s="154">
        <v>2024.0</v>
      </c>
      <c r="B319" s="155" t="s">
        <v>3389</v>
      </c>
      <c r="C319" s="155" t="s">
        <v>3573</v>
      </c>
      <c r="D319" s="155"/>
      <c r="E319" s="155" t="s">
        <v>4164</v>
      </c>
      <c r="F319" s="155" t="s">
        <v>4165</v>
      </c>
      <c r="G319" s="155" t="s">
        <v>4166</v>
      </c>
      <c r="H319" s="157" t="s">
        <v>3858</v>
      </c>
      <c r="I319" s="169" t="s">
        <v>3440</v>
      </c>
      <c r="J319" s="157"/>
      <c r="K319" s="157" t="s">
        <v>4404</v>
      </c>
      <c r="L319" s="154" t="s">
        <v>3395</v>
      </c>
      <c r="M319" s="157" t="s">
        <v>3396</v>
      </c>
      <c r="N319" s="206" t="s">
        <v>255</v>
      </c>
      <c r="O319" s="206">
        <v>55.0</v>
      </c>
      <c r="P319" s="206" t="s">
        <v>3722</v>
      </c>
      <c r="Q319" s="169"/>
      <c r="R319" s="178" t="s">
        <v>4167</v>
      </c>
      <c r="S319" s="189" t="s">
        <v>177</v>
      </c>
      <c r="T319" s="178" t="s">
        <v>4343</v>
      </c>
      <c r="U319" s="189" t="s">
        <v>177</v>
      </c>
      <c r="V319" s="166" t="s">
        <v>4405</v>
      </c>
      <c r="W319" s="168"/>
      <c r="X319" s="168"/>
      <c r="Y319" s="168"/>
      <c r="Z319" s="168">
        <v>33.0</v>
      </c>
      <c r="AA319" s="168">
        <v>45.0</v>
      </c>
      <c r="AB319" s="168">
        <f t="shared" si="273"/>
        <v>12</v>
      </c>
      <c r="AC319" s="168"/>
      <c r="AD319" s="168"/>
      <c r="AE319" s="168"/>
      <c r="AF319" s="168">
        <v>37.0</v>
      </c>
      <c r="AG319" s="168">
        <v>59.0</v>
      </c>
      <c r="AH319" s="168">
        <f t="shared" si="274"/>
        <v>22</v>
      </c>
      <c r="AI319" s="168"/>
      <c r="AJ319" s="168"/>
      <c r="AK319" s="168"/>
      <c r="AL319" s="168">
        <v>55.0</v>
      </c>
      <c r="AM319" s="168">
        <v>70.0</v>
      </c>
      <c r="AN319" s="168">
        <f t="shared" si="275"/>
        <v>15</v>
      </c>
      <c r="AO319" s="168"/>
      <c r="AP319" s="168"/>
      <c r="AQ319" s="168"/>
      <c r="AR319" s="168">
        <v>65.0</v>
      </c>
      <c r="AS319" s="168">
        <v>85.0</v>
      </c>
      <c r="AT319" s="168">
        <f t="shared" si="276"/>
        <v>20</v>
      </c>
      <c r="AU319" s="168"/>
      <c r="AV319" s="168"/>
      <c r="AW319" s="168"/>
      <c r="AX319" s="168">
        <v>73.0</v>
      </c>
      <c r="AY319" s="168">
        <v>88.0</v>
      </c>
      <c r="AZ319" s="168">
        <f t="shared" si="277"/>
        <v>15</v>
      </c>
      <c r="BA319" s="168"/>
      <c r="BB319" s="168"/>
      <c r="BC319" s="168"/>
      <c r="BD319" s="168"/>
      <c r="BE319" s="168"/>
      <c r="BF319" s="168">
        <v>68.0</v>
      </c>
      <c r="BG319" s="168">
        <v>76.0</v>
      </c>
      <c r="BH319" s="168">
        <f t="shared" si="278"/>
        <v>8</v>
      </c>
      <c r="BI319" s="168"/>
      <c r="BJ319" s="168"/>
      <c r="BK319" s="168"/>
      <c r="BL319" s="168"/>
      <c r="BM319" s="168"/>
      <c r="BN319" s="168"/>
      <c r="BO319" s="168">
        <v>78.0</v>
      </c>
      <c r="BP319" s="168">
        <v>91.0</v>
      </c>
      <c r="BQ319" s="168">
        <f t="shared" si="279"/>
        <v>13</v>
      </c>
      <c r="BR319" s="180">
        <v>0.95</v>
      </c>
      <c r="BS319" s="176">
        <v>4.06</v>
      </c>
      <c r="BT319" s="176">
        <v>0.45</v>
      </c>
      <c r="BU319" s="176" t="s">
        <v>3528</v>
      </c>
      <c r="BV319" s="237" t="s">
        <v>3528</v>
      </c>
      <c r="BW319" s="227">
        <v>41.1</v>
      </c>
      <c r="BX319" s="227">
        <v>0.65</v>
      </c>
      <c r="BY319" s="227">
        <v>0.8</v>
      </c>
      <c r="BZ319" s="193">
        <v>0.23</v>
      </c>
      <c r="CA319" s="227">
        <v>7.8</v>
      </c>
      <c r="CB319" s="227">
        <v>5.3</v>
      </c>
      <c r="CC319" s="152"/>
      <c r="CD319" s="152"/>
      <c r="CE319" s="152"/>
      <c r="CF319" s="152"/>
    </row>
    <row r="320" ht="12.75" customHeight="1">
      <c r="A320" s="154">
        <v>2024.0</v>
      </c>
      <c r="B320" s="166" t="s">
        <v>3389</v>
      </c>
      <c r="C320" s="166" t="s">
        <v>3552</v>
      </c>
      <c r="D320" s="166"/>
      <c r="E320" s="166" t="s">
        <v>4242</v>
      </c>
      <c r="F320" s="166" t="s">
        <v>4242</v>
      </c>
      <c r="G320" s="166" t="s">
        <v>4243</v>
      </c>
      <c r="H320" s="157" t="s">
        <v>4283</v>
      </c>
      <c r="I320" s="156" t="s">
        <v>3428</v>
      </c>
      <c r="J320" s="157"/>
      <c r="K320" s="157"/>
      <c r="L320" s="157" t="s">
        <v>3597</v>
      </c>
      <c r="M320" s="157" t="s">
        <v>3597</v>
      </c>
      <c r="N320" s="206" t="s">
        <v>255</v>
      </c>
      <c r="O320" s="206">
        <v>24.0</v>
      </c>
      <c r="P320" s="206" t="s">
        <v>4154</v>
      </c>
      <c r="Q320" s="169"/>
      <c r="R320" s="169" t="s">
        <v>3528</v>
      </c>
      <c r="S320" s="189"/>
      <c r="T320" s="169"/>
      <c r="U320" s="189"/>
      <c r="V320" s="166" t="s">
        <v>3566</v>
      </c>
      <c r="W320" s="168"/>
      <c r="X320" s="168"/>
      <c r="Y320" s="168"/>
      <c r="Z320" s="168"/>
      <c r="AA320" s="168"/>
      <c r="AB320" s="168"/>
      <c r="AC320" s="168"/>
      <c r="AD320" s="168"/>
      <c r="AE320" s="168"/>
      <c r="AF320" s="168"/>
      <c r="AG320" s="168"/>
      <c r="AH320" s="168"/>
      <c r="AI320" s="168"/>
      <c r="AJ320" s="168"/>
      <c r="AK320" s="168"/>
      <c r="AL320" s="168"/>
      <c r="AM320" s="168"/>
      <c r="AN320" s="168"/>
      <c r="AO320" s="168"/>
      <c r="AP320" s="168"/>
      <c r="AQ320" s="168"/>
      <c r="AR320" s="168"/>
      <c r="AS320" s="168"/>
      <c r="AT320" s="168"/>
      <c r="AU320" s="168"/>
      <c r="AV320" s="168"/>
      <c r="AW320" s="168"/>
      <c r="AX320" s="168"/>
      <c r="AY320" s="168"/>
      <c r="AZ320" s="168"/>
      <c r="BA320" s="168"/>
      <c r="BB320" s="168"/>
      <c r="BC320" s="168"/>
      <c r="BD320" s="168"/>
      <c r="BE320" s="168"/>
      <c r="BF320" s="168"/>
      <c r="BG320" s="168"/>
      <c r="BH320" s="168"/>
      <c r="BI320" s="168"/>
      <c r="BJ320" s="168"/>
      <c r="BK320" s="168"/>
      <c r="BL320" s="168"/>
      <c r="BM320" s="168"/>
      <c r="BN320" s="168"/>
      <c r="BO320" s="168"/>
      <c r="BP320" s="168"/>
      <c r="BQ320" s="168"/>
      <c r="BR320" s="180">
        <v>0.95</v>
      </c>
      <c r="BS320" s="176">
        <v>4.9</v>
      </c>
      <c r="BT320" s="176">
        <v>0.47</v>
      </c>
      <c r="BU320" s="176" t="s">
        <v>3528</v>
      </c>
      <c r="BV320" s="237" t="s">
        <v>3528</v>
      </c>
      <c r="BW320" s="227">
        <v>338.2</v>
      </c>
      <c r="BX320" s="227">
        <v>12.92</v>
      </c>
      <c r="BY320" s="227">
        <v>14.1</v>
      </c>
      <c r="BZ320" s="193">
        <v>0.09</v>
      </c>
      <c r="CA320" s="227">
        <v>39.6</v>
      </c>
      <c r="CB320" s="227">
        <v>8.5</v>
      </c>
      <c r="CC320" s="152"/>
      <c r="CD320" s="152"/>
      <c r="CE320" s="152"/>
      <c r="CF320" s="152" t="s">
        <v>1</v>
      </c>
    </row>
    <row r="321" ht="12.75" customHeight="1">
      <c r="A321" s="157">
        <v>2024.0</v>
      </c>
      <c r="B321" s="166" t="s">
        <v>3389</v>
      </c>
      <c r="C321" s="166" t="s">
        <v>3552</v>
      </c>
      <c r="D321" s="166"/>
      <c r="E321" s="166" t="s">
        <v>4242</v>
      </c>
      <c r="F321" s="166" t="s">
        <v>4242</v>
      </c>
      <c r="G321" s="166" t="s">
        <v>4243</v>
      </c>
      <c r="H321" s="157" t="s">
        <v>4283</v>
      </c>
      <c r="I321" s="169" t="s">
        <v>3394</v>
      </c>
      <c r="J321" s="157"/>
      <c r="K321" s="157"/>
      <c r="L321" s="157" t="s">
        <v>3597</v>
      </c>
      <c r="M321" s="157" t="s">
        <v>3597</v>
      </c>
      <c r="N321" s="206" t="s">
        <v>255</v>
      </c>
      <c r="O321" s="206">
        <v>50.0</v>
      </c>
      <c r="P321" s="206" t="s">
        <v>4406</v>
      </c>
      <c r="Q321" s="169"/>
      <c r="R321" s="169" t="s">
        <v>3528</v>
      </c>
      <c r="S321" s="189"/>
      <c r="T321" s="169"/>
      <c r="U321" s="189"/>
      <c r="V321" s="166" t="s">
        <v>3566</v>
      </c>
      <c r="W321" s="168"/>
      <c r="X321" s="168"/>
      <c r="Y321" s="168"/>
      <c r="Z321" s="168"/>
      <c r="AA321" s="168"/>
      <c r="AB321" s="168"/>
      <c r="AC321" s="168"/>
      <c r="AD321" s="168"/>
      <c r="AE321" s="168"/>
      <c r="AF321" s="168"/>
      <c r="AG321" s="168"/>
      <c r="AH321" s="168"/>
      <c r="AI321" s="168"/>
      <c r="AJ321" s="168"/>
      <c r="AK321" s="168"/>
      <c r="AL321" s="168"/>
      <c r="AM321" s="168"/>
      <c r="AN321" s="168"/>
      <c r="AO321" s="168"/>
      <c r="AP321" s="168"/>
      <c r="AQ321" s="168"/>
      <c r="AR321" s="168"/>
      <c r="AS321" s="168"/>
      <c r="AT321" s="168"/>
      <c r="AU321" s="168"/>
      <c r="AV321" s="168"/>
      <c r="AW321" s="168"/>
      <c r="AX321" s="168"/>
      <c r="AY321" s="168"/>
      <c r="AZ321" s="168"/>
      <c r="BA321" s="168"/>
      <c r="BB321" s="168"/>
      <c r="BC321" s="168"/>
      <c r="BD321" s="168"/>
      <c r="BE321" s="168"/>
      <c r="BF321" s="168"/>
      <c r="BG321" s="168"/>
      <c r="BH321" s="168"/>
      <c r="BI321" s="168"/>
      <c r="BJ321" s="168"/>
      <c r="BK321" s="168"/>
      <c r="BL321" s="168"/>
      <c r="BM321" s="168"/>
      <c r="BN321" s="168"/>
      <c r="BO321" s="168"/>
      <c r="BP321" s="168"/>
      <c r="BQ321" s="168"/>
      <c r="BR321" s="180">
        <v>0.96</v>
      </c>
      <c r="BS321" s="176">
        <v>4.6</v>
      </c>
      <c r="BT321" s="176">
        <v>0.39</v>
      </c>
      <c r="BU321" s="176" t="s">
        <v>3528</v>
      </c>
      <c r="BV321" s="237" t="s">
        <v>3528</v>
      </c>
      <c r="BW321" s="227">
        <v>114.1</v>
      </c>
      <c r="BX321" s="227">
        <v>4.12</v>
      </c>
      <c r="BY321" s="227">
        <v>5.7</v>
      </c>
      <c r="BZ321" s="193">
        <v>0.38</v>
      </c>
      <c r="CA321" s="227">
        <v>27.5</v>
      </c>
      <c r="CB321" s="227">
        <v>4.1</v>
      </c>
      <c r="CC321" s="152"/>
      <c r="CD321" s="152"/>
      <c r="CE321" s="152"/>
      <c r="CF321" s="152" t="s">
        <v>1</v>
      </c>
    </row>
    <row r="322" ht="12.75" customHeight="1">
      <c r="A322" s="157">
        <v>2024.0</v>
      </c>
      <c r="B322" s="155" t="s">
        <v>3389</v>
      </c>
      <c r="C322" s="155" t="s">
        <v>3552</v>
      </c>
      <c r="D322" s="155"/>
      <c r="E322" s="155" t="s">
        <v>4407</v>
      </c>
      <c r="F322" s="155" t="s">
        <v>4407</v>
      </c>
      <c r="G322" s="155" t="s">
        <v>4408</v>
      </c>
      <c r="H322" s="157" t="s">
        <v>4409</v>
      </c>
      <c r="I322" s="169" t="s">
        <v>3454</v>
      </c>
      <c r="J322" s="157"/>
      <c r="K322" s="229">
        <v>45352.0</v>
      </c>
      <c r="L322" s="154" t="s">
        <v>3395</v>
      </c>
      <c r="M322" s="157" t="s">
        <v>3396</v>
      </c>
      <c r="N322" s="206" t="s">
        <v>255</v>
      </c>
      <c r="O322" s="206">
        <v>204.0</v>
      </c>
      <c r="P322" s="206" t="s">
        <v>3725</v>
      </c>
      <c r="Q322" s="169"/>
      <c r="R322" s="178" t="s">
        <v>4410</v>
      </c>
      <c r="S322" s="189" t="s">
        <v>174</v>
      </c>
      <c r="T322" s="178" t="s">
        <v>4411</v>
      </c>
      <c r="U322" s="189" t="s">
        <v>174</v>
      </c>
      <c r="V322" s="166" t="s">
        <v>3566</v>
      </c>
      <c r="W322" s="168"/>
      <c r="X322" s="168"/>
      <c r="Y322" s="168"/>
      <c r="Z322" s="168">
        <v>65.0</v>
      </c>
      <c r="AA322" s="168">
        <v>72.0</v>
      </c>
      <c r="AB322" s="168">
        <f>AA322-Z322</f>
        <v>7</v>
      </c>
      <c r="AC322" s="168"/>
      <c r="AD322" s="168"/>
      <c r="AE322" s="168"/>
      <c r="AF322" s="168">
        <v>82.0</v>
      </c>
      <c r="AG322" s="168">
        <v>85.0</v>
      </c>
      <c r="AH322" s="168">
        <f>AG322-AF322</f>
        <v>3</v>
      </c>
      <c r="AI322" s="168"/>
      <c r="AJ322" s="168"/>
      <c r="AK322" s="168"/>
      <c r="AL322" s="168">
        <v>55.0</v>
      </c>
      <c r="AM322" s="168">
        <v>70.0</v>
      </c>
      <c r="AN322" s="168">
        <f>AM322-AL322</f>
        <v>15</v>
      </c>
      <c r="AO322" s="168"/>
      <c r="AP322" s="168"/>
      <c r="AQ322" s="168"/>
      <c r="AR322" s="168">
        <v>65.0</v>
      </c>
      <c r="AS322" s="168">
        <v>77.0</v>
      </c>
      <c r="AT322" s="168">
        <f>AS322-AR322</f>
        <v>12</v>
      </c>
      <c r="AU322" s="168"/>
      <c r="AV322" s="168"/>
      <c r="AW322" s="168"/>
      <c r="AX322" s="168">
        <v>82.0</v>
      </c>
      <c r="AY322" s="168">
        <v>88.0</v>
      </c>
      <c r="AZ322" s="168">
        <f>AY322-AX322</f>
        <v>6</v>
      </c>
      <c r="BA322" s="168"/>
      <c r="BB322" s="168"/>
      <c r="BC322" s="168"/>
      <c r="BD322" s="168"/>
      <c r="BE322" s="168"/>
      <c r="BF322" s="168">
        <v>78.0</v>
      </c>
      <c r="BG322" s="168">
        <v>84.0</v>
      </c>
      <c r="BH322" s="168">
        <f>BG322-BF322</f>
        <v>6</v>
      </c>
      <c r="BI322" s="168"/>
      <c r="BJ322" s="168"/>
      <c r="BK322" s="168"/>
      <c r="BL322" s="168"/>
      <c r="BM322" s="168"/>
      <c r="BN322" s="168"/>
      <c r="BO322" s="168">
        <v>95.0</v>
      </c>
      <c r="BP322" s="168">
        <v>95.0</v>
      </c>
      <c r="BQ322" s="168">
        <f>BP322-BO322</f>
        <v>0</v>
      </c>
      <c r="BR322" s="180">
        <v>0.95</v>
      </c>
      <c r="BS322" s="176">
        <v>3.86</v>
      </c>
      <c r="BT322" s="176">
        <v>0.54</v>
      </c>
      <c r="BU322" s="176" t="s">
        <v>3528</v>
      </c>
      <c r="BV322" s="237" t="s">
        <v>3528</v>
      </c>
      <c r="BW322" s="227">
        <v>222.3</v>
      </c>
      <c r="BX322" s="227">
        <v>0.77</v>
      </c>
      <c r="BY322" s="227">
        <v>1.1</v>
      </c>
      <c r="BZ322" s="193">
        <v>0.43</v>
      </c>
      <c r="CA322" s="227">
        <v>15.9</v>
      </c>
      <c r="CB322" s="227">
        <v>14.0</v>
      </c>
      <c r="CC322" s="152"/>
      <c r="CD322" s="152"/>
      <c r="CE322" s="152"/>
      <c r="CF322" s="152"/>
    </row>
    <row r="323" ht="12.75" customHeight="1">
      <c r="A323" s="154">
        <v>2024.0</v>
      </c>
      <c r="B323" s="166" t="s">
        <v>3389</v>
      </c>
      <c r="C323" s="166" t="s">
        <v>4412</v>
      </c>
      <c r="D323" s="166"/>
      <c r="E323" s="166" t="s">
        <v>4277</v>
      </c>
      <c r="F323" s="166" t="s">
        <v>4278</v>
      </c>
      <c r="G323" s="166" t="s">
        <v>4413</v>
      </c>
      <c r="H323" s="157" t="s">
        <v>4063</v>
      </c>
      <c r="I323" s="169" t="s">
        <v>3440</v>
      </c>
      <c r="J323" s="157"/>
      <c r="K323" s="157"/>
      <c r="L323" s="157" t="s">
        <v>3597</v>
      </c>
      <c r="M323" s="157" t="s">
        <v>3597</v>
      </c>
      <c r="N323" s="206" t="s">
        <v>255</v>
      </c>
      <c r="O323" s="206">
        <v>28.0</v>
      </c>
      <c r="P323" s="206" t="s">
        <v>3722</v>
      </c>
      <c r="Q323" s="169"/>
      <c r="R323" s="169" t="s">
        <v>3528</v>
      </c>
      <c r="S323" s="189"/>
      <c r="T323" s="178" t="s">
        <v>4414</v>
      </c>
      <c r="U323" s="198" t="s">
        <v>177</v>
      </c>
      <c r="V323" s="166" t="s">
        <v>3566</v>
      </c>
      <c r="W323" s="168"/>
      <c r="X323" s="168"/>
      <c r="Y323" s="168"/>
      <c r="Z323" s="168"/>
      <c r="AA323" s="168"/>
      <c r="AB323" s="168"/>
      <c r="AC323" s="168"/>
      <c r="AD323" s="168"/>
      <c r="AE323" s="168"/>
      <c r="AF323" s="168"/>
      <c r="AG323" s="168"/>
      <c r="AH323" s="168"/>
      <c r="AI323" s="168"/>
      <c r="AJ323" s="168"/>
      <c r="AK323" s="168"/>
      <c r="AL323" s="168"/>
      <c r="AM323" s="168"/>
      <c r="AN323" s="168"/>
      <c r="AO323" s="168"/>
      <c r="AP323" s="168"/>
      <c r="AQ323" s="168"/>
      <c r="AR323" s="168"/>
      <c r="AS323" s="168"/>
      <c r="AT323" s="168"/>
      <c r="AU323" s="168"/>
      <c r="AV323" s="168"/>
      <c r="AW323" s="168"/>
      <c r="AX323" s="168"/>
      <c r="AY323" s="168"/>
      <c r="AZ323" s="168"/>
      <c r="BA323" s="168"/>
      <c r="BB323" s="168"/>
      <c r="BC323" s="168"/>
      <c r="BD323" s="168"/>
      <c r="BE323" s="168"/>
      <c r="BF323" s="168"/>
      <c r="BG323" s="168"/>
      <c r="BH323" s="168"/>
      <c r="BI323" s="168"/>
      <c r="BJ323" s="168"/>
      <c r="BK323" s="168"/>
      <c r="BL323" s="168"/>
      <c r="BM323" s="168"/>
      <c r="BN323" s="168"/>
      <c r="BO323" s="168"/>
      <c r="BP323" s="168"/>
      <c r="BQ323" s="168"/>
      <c r="BR323" s="180">
        <v>0.96</v>
      </c>
      <c r="BS323" s="176">
        <v>4.9</v>
      </c>
      <c r="BT323" s="176">
        <v>0.47</v>
      </c>
      <c r="BU323" s="176" t="s">
        <v>3528</v>
      </c>
      <c r="BV323" s="237" t="s">
        <v>3528</v>
      </c>
      <c r="BW323" s="227">
        <v>31.1</v>
      </c>
      <c r="BX323" s="227">
        <v>0.89</v>
      </c>
      <c r="BY323" s="227">
        <v>0.99</v>
      </c>
      <c r="BZ323" s="193">
        <v>0.11</v>
      </c>
      <c r="CA323" s="227">
        <v>8.9</v>
      </c>
      <c r="CB323" s="227">
        <v>3.5</v>
      </c>
      <c r="CC323" s="152"/>
      <c r="CD323" s="152"/>
      <c r="CE323" s="152"/>
      <c r="CF323" s="152" t="s">
        <v>1</v>
      </c>
    </row>
    <row r="324" ht="12.75" customHeight="1">
      <c r="A324" s="157">
        <v>2024.0</v>
      </c>
      <c r="B324" s="155" t="s">
        <v>3389</v>
      </c>
      <c r="C324" s="155" t="s">
        <v>3526</v>
      </c>
      <c r="D324" s="155"/>
      <c r="E324" s="155" t="s">
        <v>4415</v>
      </c>
      <c r="F324" s="155" t="s">
        <v>4278</v>
      </c>
      <c r="G324" s="155" t="s">
        <v>4416</v>
      </c>
      <c r="H324" s="157" t="s">
        <v>4383</v>
      </c>
      <c r="I324" s="169" t="s">
        <v>3394</v>
      </c>
      <c r="J324" s="157"/>
      <c r="K324" s="157" t="s">
        <v>4417</v>
      </c>
      <c r="L324" s="157" t="s">
        <v>3395</v>
      </c>
      <c r="M324" s="157" t="s">
        <v>3396</v>
      </c>
      <c r="N324" s="206" t="s">
        <v>255</v>
      </c>
      <c r="O324" s="206">
        <v>8.0</v>
      </c>
      <c r="P324" s="206" t="s">
        <v>3727</v>
      </c>
      <c r="Q324" s="169"/>
      <c r="R324" s="178" t="s">
        <v>4418</v>
      </c>
      <c r="S324" s="189" t="s">
        <v>177</v>
      </c>
      <c r="T324" s="178" t="s">
        <v>4419</v>
      </c>
      <c r="U324" s="189" t="s">
        <v>177</v>
      </c>
      <c r="V324" s="166" t="s">
        <v>3566</v>
      </c>
      <c r="W324" s="168"/>
      <c r="X324" s="168"/>
      <c r="Y324" s="168"/>
      <c r="Z324" s="168">
        <v>42.0</v>
      </c>
      <c r="AA324" s="168">
        <v>71.0</v>
      </c>
      <c r="AB324" s="168">
        <f t="shared" ref="AB324:AB330" si="280">AA324-Z324</f>
        <v>29</v>
      </c>
      <c r="AC324" s="168"/>
      <c r="AD324" s="168"/>
      <c r="AE324" s="168"/>
      <c r="AF324" s="168">
        <v>54.0</v>
      </c>
      <c r="AG324" s="168">
        <v>83.0</v>
      </c>
      <c r="AH324" s="168">
        <f t="shared" ref="AH324:AH330" si="281">AG324-AF324</f>
        <v>29</v>
      </c>
      <c r="AI324" s="168"/>
      <c r="AJ324" s="168"/>
      <c r="AK324" s="168"/>
      <c r="AL324" s="168">
        <v>78.0</v>
      </c>
      <c r="AM324" s="168">
        <v>85.0</v>
      </c>
      <c r="AN324" s="168">
        <f t="shared" ref="AN324:AN330" si="282">AM324-AL324</f>
        <v>7</v>
      </c>
      <c r="AO324" s="168"/>
      <c r="AP324" s="168"/>
      <c r="AQ324" s="168"/>
      <c r="AR324" s="168">
        <v>69.0</v>
      </c>
      <c r="AS324" s="168">
        <v>78.0</v>
      </c>
      <c r="AT324" s="168">
        <f t="shared" ref="AT324:AT330" si="283">AS324-AR324</f>
        <v>9</v>
      </c>
      <c r="AU324" s="168"/>
      <c r="AV324" s="168"/>
      <c r="AW324" s="168"/>
      <c r="AX324" s="168">
        <v>78.0</v>
      </c>
      <c r="AY324" s="168">
        <v>83.0</v>
      </c>
      <c r="AZ324" s="168">
        <f t="shared" ref="AZ324:AZ330" si="284">AY324-AX324</f>
        <v>5</v>
      </c>
      <c r="BA324" s="168"/>
      <c r="BB324" s="168"/>
      <c r="BC324" s="168"/>
      <c r="BD324" s="168"/>
      <c r="BE324" s="168"/>
      <c r="BF324" s="168">
        <v>82.0</v>
      </c>
      <c r="BG324" s="168">
        <v>78.0</v>
      </c>
      <c r="BH324" s="168">
        <f t="shared" ref="BH324:BH330" si="285">BG324-BF324</f>
        <v>-4</v>
      </c>
      <c r="BI324" s="168"/>
      <c r="BJ324" s="168"/>
      <c r="BK324" s="168"/>
      <c r="BL324" s="168"/>
      <c r="BM324" s="168"/>
      <c r="BN324" s="168"/>
      <c r="BO324" s="168">
        <v>97.0</v>
      </c>
      <c r="BP324" s="168">
        <v>99.0</v>
      </c>
      <c r="BQ324" s="168">
        <f t="shared" ref="BQ324:BQ330" si="286">BP324-BO324</f>
        <v>2</v>
      </c>
      <c r="BR324" s="180">
        <v>0.95</v>
      </c>
      <c r="BS324" s="176">
        <v>4.48</v>
      </c>
      <c r="BT324" s="176">
        <v>0.51</v>
      </c>
      <c r="BU324" s="176" t="s">
        <v>3528</v>
      </c>
      <c r="BV324" s="237" t="s">
        <v>3528</v>
      </c>
      <c r="BW324" s="227">
        <v>40.8</v>
      </c>
      <c r="BX324" s="227">
        <v>2.57</v>
      </c>
      <c r="BY324" s="227">
        <v>5.1</v>
      </c>
      <c r="BZ324" s="193">
        <v>0.98</v>
      </c>
      <c r="CA324" s="227">
        <v>17.4</v>
      </c>
      <c r="CB324" s="227">
        <v>2.3</v>
      </c>
      <c r="CC324" s="152"/>
      <c r="CD324" s="152"/>
      <c r="CE324" s="152"/>
      <c r="CF324" s="152"/>
    </row>
    <row r="325" ht="12.75" customHeight="1">
      <c r="A325" s="157">
        <v>2024.0</v>
      </c>
      <c r="B325" s="155" t="s">
        <v>3389</v>
      </c>
      <c r="C325" s="155" t="s">
        <v>3526</v>
      </c>
      <c r="D325" s="155"/>
      <c r="E325" s="155" t="s">
        <v>4415</v>
      </c>
      <c r="F325" s="155" t="s">
        <v>4278</v>
      </c>
      <c r="G325" s="155" t="s">
        <v>4416</v>
      </c>
      <c r="H325" s="157" t="s">
        <v>4383</v>
      </c>
      <c r="I325" s="169" t="s">
        <v>3402</v>
      </c>
      <c r="J325" s="157"/>
      <c r="K325" s="157" t="s">
        <v>4417</v>
      </c>
      <c r="L325" s="157" t="s">
        <v>3395</v>
      </c>
      <c r="M325" s="157" t="s">
        <v>3396</v>
      </c>
      <c r="N325" s="206" t="s">
        <v>255</v>
      </c>
      <c r="O325" s="206">
        <v>34.0</v>
      </c>
      <c r="P325" s="206" t="s">
        <v>3747</v>
      </c>
      <c r="Q325" s="169"/>
      <c r="R325" s="178" t="s">
        <v>4418</v>
      </c>
      <c r="S325" s="189" t="s">
        <v>177</v>
      </c>
      <c r="T325" s="178" t="s">
        <v>4420</v>
      </c>
      <c r="U325" s="189" t="s">
        <v>177</v>
      </c>
      <c r="V325" s="166" t="s">
        <v>3566</v>
      </c>
      <c r="W325" s="168"/>
      <c r="X325" s="168"/>
      <c r="Y325" s="168"/>
      <c r="Z325" s="168">
        <v>54.0</v>
      </c>
      <c r="AA325" s="168">
        <v>75.0</v>
      </c>
      <c r="AB325" s="168">
        <f t="shared" si="280"/>
        <v>21</v>
      </c>
      <c r="AC325" s="168"/>
      <c r="AD325" s="168"/>
      <c r="AE325" s="168"/>
      <c r="AF325" s="168">
        <v>64.0</v>
      </c>
      <c r="AG325" s="168">
        <v>89.0</v>
      </c>
      <c r="AH325" s="168">
        <f t="shared" si="281"/>
        <v>25</v>
      </c>
      <c r="AI325" s="168"/>
      <c r="AJ325" s="168"/>
      <c r="AK325" s="168"/>
      <c r="AL325" s="168">
        <v>85.0</v>
      </c>
      <c r="AM325" s="168">
        <v>96.0</v>
      </c>
      <c r="AN325" s="168">
        <f t="shared" si="282"/>
        <v>11</v>
      </c>
      <c r="AO325" s="168"/>
      <c r="AP325" s="168"/>
      <c r="AQ325" s="168"/>
      <c r="AR325" s="168">
        <v>65.0</v>
      </c>
      <c r="AS325" s="168">
        <v>90.0</v>
      </c>
      <c r="AT325" s="168">
        <f t="shared" si="283"/>
        <v>25</v>
      </c>
      <c r="AU325" s="168"/>
      <c r="AV325" s="168"/>
      <c r="AW325" s="168"/>
      <c r="AX325" s="168">
        <v>78.0</v>
      </c>
      <c r="AY325" s="168">
        <v>81.0</v>
      </c>
      <c r="AZ325" s="168">
        <f t="shared" si="284"/>
        <v>3</v>
      </c>
      <c r="BA325" s="168"/>
      <c r="BB325" s="168"/>
      <c r="BC325" s="168"/>
      <c r="BD325" s="168"/>
      <c r="BE325" s="168"/>
      <c r="BF325" s="168">
        <v>74.0</v>
      </c>
      <c r="BG325" s="168">
        <v>83.0</v>
      </c>
      <c r="BH325" s="168">
        <f t="shared" si="285"/>
        <v>9</v>
      </c>
      <c r="BI325" s="168"/>
      <c r="BJ325" s="168"/>
      <c r="BK325" s="168"/>
      <c r="BL325" s="168"/>
      <c r="BM325" s="168"/>
      <c r="BN325" s="168"/>
      <c r="BO325" s="168">
        <v>91.0</v>
      </c>
      <c r="BP325" s="168">
        <v>99.0</v>
      </c>
      <c r="BQ325" s="168">
        <f t="shared" si="286"/>
        <v>8</v>
      </c>
      <c r="BR325" s="180">
        <v>0.95</v>
      </c>
      <c r="BS325" s="176">
        <v>3.77</v>
      </c>
      <c r="BT325" s="176">
        <v>0.51</v>
      </c>
      <c r="BU325" s="176" t="s">
        <v>3528</v>
      </c>
      <c r="BV325" s="237" t="s">
        <v>3528</v>
      </c>
      <c r="BW325" s="227">
        <v>138.3</v>
      </c>
      <c r="BX325" s="227">
        <v>3.45</v>
      </c>
      <c r="BY325" s="227">
        <v>4.1</v>
      </c>
      <c r="BZ325" s="193">
        <v>0.19</v>
      </c>
      <c r="CA325" s="227">
        <v>24.7</v>
      </c>
      <c r="CB325" s="227">
        <v>5.6</v>
      </c>
      <c r="CC325" s="152"/>
      <c r="CD325" s="152"/>
      <c r="CE325" s="152"/>
      <c r="CF325" s="152"/>
    </row>
    <row r="326" ht="12.75" customHeight="1">
      <c r="A326" s="157">
        <v>2024.0</v>
      </c>
      <c r="B326" s="155" t="s">
        <v>3389</v>
      </c>
      <c r="C326" s="155" t="s">
        <v>4265</v>
      </c>
      <c r="D326" s="155"/>
      <c r="E326" s="155" t="s">
        <v>4421</v>
      </c>
      <c r="F326" s="155" t="s">
        <v>4421</v>
      </c>
      <c r="G326" s="155" t="s">
        <v>4422</v>
      </c>
      <c r="H326" s="157" t="s">
        <v>4423</v>
      </c>
      <c r="I326" s="169" t="s">
        <v>3454</v>
      </c>
      <c r="J326" s="157"/>
      <c r="K326" s="157" t="s">
        <v>4424</v>
      </c>
      <c r="L326" s="157" t="s">
        <v>3395</v>
      </c>
      <c r="M326" s="157" t="s">
        <v>3396</v>
      </c>
      <c r="N326" s="206" t="s">
        <v>255</v>
      </c>
      <c r="O326" s="206">
        <v>62.0</v>
      </c>
      <c r="P326" s="206" t="s">
        <v>3982</v>
      </c>
      <c r="Q326" s="169"/>
      <c r="R326" s="225" t="s">
        <v>4425</v>
      </c>
      <c r="S326" s="189" t="s">
        <v>177</v>
      </c>
      <c r="T326" s="178" t="s">
        <v>4426</v>
      </c>
      <c r="U326" s="198" t="s">
        <v>177</v>
      </c>
      <c r="V326" s="166" t="s">
        <v>3566</v>
      </c>
      <c r="W326" s="168"/>
      <c r="X326" s="168"/>
      <c r="Y326" s="168"/>
      <c r="Z326" s="168">
        <v>81.0</v>
      </c>
      <c r="AA326" s="168">
        <v>90.0</v>
      </c>
      <c r="AB326" s="168">
        <f t="shared" si="280"/>
        <v>9</v>
      </c>
      <c r="AC326" s="168"/>
      <c r="AD326" s="168"/>
      <c r="AE326" s="168"/>
      <c r="AF326" s="168">
        <v>85.0</v>
      </c>
      <c r="AG326" s="168">
        <v>92.0</v>
      </c>
      <c r="AH326" s="168">
        <f t="shared" si="281"/>
        <v>7</v>
      </c>
      <c r="AI326" s="168"/>
      <c r="AJ326" s="168"/>
      <c r="AK326" s="168"/>
      <c r="AL326" s="168">
        <v>91.0</v>
      </c>
      <c r="AM326" s="168">
        <v>94.0</v>
      </c>
      <c r="AN326" s="168">
        <f t="shared" si="282"/>
        <v>3</v>
      </c>
      <c r="AO326" s="168"/>
      <c r="AP326" s="168"/>
      <c r="AQ326" s="168"/>
      <c r="AR326" s="168">
        <v>81.0</v>
      </c>
      <c r="AS326" s="168">
        <v>86.0</v>
      </c>
      <c r="AT326" s="168">
        <f t="shared" si="283"/>
        <v>5</v>
      </c>
      <c r="AU326" s="168"/>
      <c r="AV326" s="168"/>
      <c r="AW326" s="168"/>
      <c r="AX326" s="168">
        <v>85.0</v>
      </c>
      <c r="AY326" s="168">
        <v>95.0</v>
      </c>
      <c r="AZ326" s="168">
        <f t="shared" si="284"/>
        <v>10</v>
      </c>
      <c r="BA326" s="168"/>
      <c r="BB326" s="168"/>
      <c r="BC326" s="168"/>
      <c r="BD326" s="168"/>
      <c r="BE326" s="168"/>
      <c r="BF326" s="168">
        <v>91.0</v>
      </c>
      <c r="BG326" s="168">
        <v>93.0</v>
      </c>
      <c r="BH326" s="168">
        <f t="shared" si="285"/>
        <v>2</v>
      </c>
      <c r="BI326" s="168"/>
      <c r="BJ326" s="168"/>
      <c r="BK326" s="168"/>
      <c r="BL326" s="168"/>
      <c r="BM326" s="168"/>
      <c r="BN326" s="168"/>
      <c r="BO326" s="168">
        <v>96.0</v>
      </c>
      <c r="BP326" s="168">
        <v>97.0</v>
      </c>
      <c r="BQ326" s="168">
        <f t="shared" si="286"/>
        <v>1</v>
      </c>
      <c r="BR326" s="180">
        <v>0.95</v>
      </c>
      <c r="BS326" s="176">
        <v>4.24</v>
      </c>
      <c r="BT326" s="176">
        <v>0.51</v>
      </c>
      <c r="BU326" s="176" t="s">
        <v>3528</v>
      </c>
      <c r="BV326" s="237" t="s">
        <v>3528</v>
      </c>
      <c r="BW326" s="227">
        <v>177.9</v>
      </c>
      <c r="BX326" s="227">
        <v>1.86</v>
      </c>
      <c r="BY326" s="227">
        <v>2.9</v>
      </c>
      <c r="BZ326" s="193">
        <v>0.56</v>
      </c>
      <c r="CA326" s="227">
        <v>25.5</v>
      </c>
      <c r="CB326" s="227">
        <v>7.0</v>
      </c>
      <c r="CC326" s="152"/>
      <c r="CD326" s="152"/>
      <c r="CE326" s="152"/>
      <c r="CF326" s="152"/>
    </row>
    <row r="327" ht="12.75" customHeight="1">
      <c r="A327" s="157">
        <v>2024.0</v>
      </c>
      <c r="B327" s="155" t="s">
        <v>3404</v>
      </c>
      <c r="C327" s="155" t="s">
        <v>3511</v>
      </c>
      <c r="D327" s="155"/>
      <c r="E327" s="155" t="s">
        <v>4131</v>
      </c>
      <c r="F327" s="155" t="s">
        <v>4131</v>
      </c>
      <c r="G327" s="155" t="s">
        <v>4132</v>
      </c>
      <c r="H327" s="157" t="s">
        <v>4063</v>
      </c>
      <c r="I327" s="169" t="s">
        <v>3440</v>
      </c>
      <c r="J327" s="157"/>
      <c r="K327" s="157" t="s">
        <v>357</v>
      </c>
      <c r="L327" s="157" t="s">
        <v>3395</v>
      </c>
      <c r="M327" s="157" t="s">
        <v>3396</v>
      </c>
      <c r="N327" s="188" t="s">
        <v>3572</v>
      </c>
      <c r="O327" s="206">
        <v>29.0</v>
      </c>
      <c r="P327" s="206" t="s">
        <v>3722</v>
      </c>
      <c r="Q327" s="169"/>
      <c r="R327" s="178" t="s">
        <v>4427</v>
      </c>
      <c r="S327" s="189" t="s">
        <v>174</v>
      </c>
      <c r="T327" s="178" t="s">
        <v>4428</v>
      </c>
      <c r="U327" s="189" t="s">
        <v>174</v>
      </c>
      <c r="V327" s="166" t="s">
        <v>3664</v>
      </c>
      <c r="W327" s="168"/>
      <c r="X327" s="168"/>
      <c r="Y327" s="168"/>
      <c r="Z327" s="168">
        <v>39.0</v>
      </c>
      <c r="AA327" s="168">
        <v>50.0</v>
      </c>
      <c r="AB327" s="168">
        <f t="shared" si="280"/>
        <v>11</v>
      </c>
      <c r="AC327" s="168"/>
      <c r="AD327" s="168"/>
      <c r="AE327" s="168"/>
      <c r="AF327" s="168">
        <v>48.0</v>
      </c>
      <c r="AG327" s="168">
        <v>61.0</v>
      </c>
      <c r="AH327" s="168">
        <f t="shared" si="281"/>
        <v>13</v>
      </c>
      <c r="AI327" s="168"/>
      <c r="AJ327" s="168"/>
      <c r="AK327" s="168"/>
      <c r="AL327" s="168">
        <v>63.0</v>
      </c>
      <c r="AM327" s="168">
        <v>68.0</v>
      </c>
      <c r="AN327" s="168">
        <f t="shared" si="282"/>
        <v>5</v>
      </c>
      <c r="AO327" s="168"/>
      <c r="AP327" s="168"/>
      <c r="AQ327" s="168"/>
      <c r="AR327" s="168">
        <v>40.0</v>
      </c>
      <c r="AS327" s="168">
        <v>54.0</v>
      </c>
      <c r="AT327" s="168">
        <f t="shared" si="283"/>
        <v>14</v>
      </c>
      <c r="AU327" s="168"/>
      <c r="AV327" s="168"/>
      <c r="AW327" s="168"/>
      <c r="AX327" s="168">
        <v>92.0</v>
      </c>
      <c r="AY327" s="168">
        <v>96.0</v>
      </c>
      <c r="AZ327" s="168">
        <f t="shared" si="284"/>
        <v>4</v>
      </c>
      <c r="BA327" s="168"/>
      <c r="BB327" s="168"/>
      <c r="BC327" s="168"/>
      <c r="BD327" s="168"/>
      <c r="BE327" s="168"/>
      <c r="BF327" s="168">
        <v>88.0</v>
      </c>
      <c r="BG327" s="168">
        <v>92.0</v>
      </c>
      <c r="BH327" s="168">
        <f t="shared" si="285"/>
        <v>4</v>
      </c>
      <c r="BI327" s="168"/>
      <c r="BJ327" s="168"/>
      <c r="BK327" s="168"/>
      <c r="BL327" s="168"/>
      <c r="BM327" s="168"/>
      <c r="BN327" s="168"/>
      <c r="BO327" s="168">
        <v>75.0</v>
      </c>
      <c r="BP327" s="168">
        <v>78.0</v>
      </c>
      <c r="BQ327" s="168">
        <f t="shared" si="286"/>
        <v>3</v>
      </c>
      <c r="BR327" s="180">
        <v>0.95</v>
      </c>
      <c r="BS327" s="176">
        <v>3.36</v>
      </c>
      <c r="BT327" s="176">
        <v>0.54</v>
      </c>
      <c r="BU327" s="176" t="s">
        <v>3528</v>
      </c>
      <c r="BV327" s="237" t="s">
        <v>3528</v>
      </c>
      <c r="BW327" s="227">
        <v>26.1</v>
      </c>
      <c r="BX327" s="227">
        <v>0.7</v>
      </c>
      <c r="BY327" s="227">
        <v>0.9</v>
      </c>
      <c r="BZ327" s="193">
        <v>0.29</v>
      </c>
      <c r="CA327" s="227">
        <v>6.4</v>
      </c>
      <c r="CB327" s="227">
        <v>4.1</v>
      </c>
      <c r="CC327" s="152"/>
      <c r="CD327" s="152"/>
      <c r="CE327" s="152"/>
      <c r="CF327" s="152"/>
    </row>
    <row r="328" ht="12.75" customHeight="1">
      <c r="A328" s="157">
        <v>2024.0</v>
      </c>
      <c r="B328" s="155" t="s">
        <v>3389</v>
      </c>
      <c r="C328" s="155" t="s">
        <v>3573</v>
      </c>
      <c r="D328" s="155"/>
      <c r="E328" s="155" t="s">
        <v>3643</v>
      </c>
      <c r="F328" s="155" t="s">
        <v>3643</v>
      </c>
      <c r="G328" s="155" t="s">
        <v>3644</v>
      </c>
      <c r="H328" s="169" t="s">
        <v>3439</v>
      </c>
      <c r="I328" s="169" t="s">
        <v>3402</v>
      </c>
      <c r="J328" s="157"/>
      <c r="K328" s="157"/>
      <c r="L328" s="157" t="s">
        <v>3395</v>
      </c>
      <c r="M328" s="157" t="s">
        <v>3396</v>
      </c>
      <c r="N328" s="206" t="s">
        <v>255</v>
      </c>
      <c r="O328" s="157"/>
      <c r="P328" s="169"/>
      <c r="Q328" s="169"/>
      <c r="R328" s="178" t="s">
        <v>4429</v>
      </c>
      <c r="S328" s="189" t="s">
        <v>158</v>
      </c>
      <c r="T328" s="178" t="s">
        <v>4157</v>
      </c>
      <c r="U328" s="198" t="s">
        <v>174</v>
      </c>
      <c r="V328" s="166" t="s">
        <v>3566</v>
      </c>
      <c r="W328" s="168"/>
      <c r="X328" s="168"/>
      <c r="Y328" s="168"/>
      <c r="Z328" s="168">
        <v>48.0</v>
      </c>
      <c r="AA328" s="168">
        <v>58.0</v>
      </c>
      <c r="AB328" s="168">
        <f t="shared" si="280"/>
        <v>10</v>
      </c>
      <c r="AC328" s="168"/>
      <c r="AD328" s="168"/>
      <c r="AE328" s="168"/>
      <c r="AF328" s="168">
        <v>61.0</v>
      </c>
      <c r="AG328" s="168">
        <v>70.0</v>
      </c>
      <c r="AH328" s="168">
        <f t="shared" si="281"/>
        <v>9</v>
      </c>
      <c r="AI328" s="168"/>
      <c r="AJ328" s="168"/>
      <c r="AK328" s="168"/>
      <c r="AL328" s="168">
        <v>66.0</v>
      </c>
      <c r="AM328" s="168">
        <v>82.0</v>
      </c>
      <c r="AN328" s="168">
        <f t="shared" si="282"/>
        <v>16</v>
      </c>
      <c r="AO328" s="168"/>
      <c r="AP328" s="168"/>
      <c r="AQ328" s="168"/>
      <c r="AR328" s="168">
        <v>61.0</v>
      </c>
      <c r="AS328" s="168">
        <v>75.0</v>
      </c>
      <c r="AT328" s="168">
        <f t="shared" si="283"/>
        <v>14</v>
      </c>
      <c r="AU328" s="168"/>
      <c r="AV328" s="168"/>
      <c r="AW328" s="168"/>
      <c r="AX328" s="168">
        <v>75.0</v>
      </c>
      <c r="AY328" s="168">
        <v>83.0</v>
      </c>
      <c r="AZ328" s="168">
        <f t="shared" si="284"/>
        <v>8</v>
      </c>
      <c r="BA328" s="168"/>
      <c r="BB328" s="168"/>
      <c r="BC328" s="168"/>
      <c r="BD328" s="168"/>
      <c r="BE328" s="168"/>
      <c r="BF328" s="168">
        <v>74.0</v>
      </c>
      <c r="BG328" s="168">
        <v>79.0</v>
      </c>
      <c r="BH328" s="168">
        <f t="shared" si="285"/>
        <v>5</v>
      </c>
      <c r="BI328" s="168"/>
      <c r="BJ328" s="168"/>
      <c r="BK328" s="168"/>
      <c r="BL328" s="168"/>
      <c r="BM328" s="168"/>
      <c r="BN328" s="168"/>
      <c r="BO328" s="168">
        <v>87.0</v>
      </c>
      <c r="BP328" s="168">
        <v>87.0</v>
      </c>
      <c r="BQ328" s="168">
        <f t="shared" si="286"/>
        <v>0</v>
      </c>
      <c r="BR328" s="180">
        <v>0.95</v>
      </c>
      <c r="BS328" s="176">
        <v>5.1</v>
      </c>
      <c r="BT328" s="176">
        <v>0.5</v>
      </c>
      <c r="BU328" s="176" t="s">
        <v>3528</v>
      </c>
      <c r="BV328" s="237" t="s">
        <v>3528</v>
      </c>
      <c r="BW328" s="227">
        <v>135.28</v>
      </c>
      <c r="BX328" s="227"/>
      <c r="BY328" s="227">
        <v>4.5</v>
      </c>
      <c r="BZ328" s="227"/>
      <c r="CA328" s="227">
        <v>27.71</v>
      </c>
      <c r="CB328" s="227">
        <v>4.88</v>
      </c>
      <c r="CC328" s="152"/>
      <c r="CD328" s="152"/>
      <c r="CE328" s="152"/>
      <c r="CF328" s="152"/>
    </row>
    <row r="329" ht="12.75" customHeight="1">
      <c r="A329" s="157">
        <v>2024.0</v>
      </c>
      <c r="B329" s="155" t="s">
        <v>3389</v>
      </c>
      <c r="C329" s="155" t="s">
        <v>3573</v>
      </c>
      <c r="D329" s="155"/>
      <c r="E329" s="155" t="s">
        <v>3643</v>
      </c>
      <c r="F329" s="155" t="s">
        <v>3643</v>
      </c>
      <c r="G329" s="155" t="s">
        <v>3644</v>
      </c>
      <c r="H329" s="169" t="s">
        <v>3439</v>
      </c>
      <c r="I329" s="156" t="s">
        <v>3428</v>
      </c>
      <c r="J329" s="157"/>
      <c r="K329" s="157"/>
      <c r="L329" s="157" t="s">
        <v>3395</v>
      </c>
      <c r="M329" s="157" t="s">
        <v>3396</v>
      </c>
      <c r="N329" s="206" t="s">
        <v>255</v>
      </c>
      <c r="O329" s="157"/>
      <c r="P329" s="169"/>
      <c r="Q329" s="169"/>
      <c r="R329" s="178" t="s">
        <v>4430</v>
      </c>
      <c r="S329" s="189" t="s">
        <v>158</v>
      </c>
      <c r="T329" s="178" t="s">
        <v>4155</v>
      </c>
      <c r="U329" s="189" t="s">
        <v>174</v>
      </c>
      <c r="V329" s="166" t="s">
        <v>3566</v>
      </c>
      <c r="W329" s="168"/>
      <c r="X329" s="168"/>
      <c r="Y329" s="168"/>
      <c r="Z329" s="168">
        <v>32.0</v>
      </c>
      <c r="AA329" s="168">
        <v>50.0</v>
      </c>
      <c r="AB329" s="168">
        <f t="shared" si="280"/>
        <v>18</v>
      </c>
      <c r="AC329" s="168"/>
      <c r="AD329" s="168"/>
      <c r="AE329" s="168"/>
      <c r="AF329" s="168">
        <v>41.0</v>
      </c>
      <c r="AG329" s="168">
        <v>65.0</v>
      </c>
      <c r="AH329" s="168">
        <f t="shared" si="281"/>
        <v>24</v>
      </c>
      <c r="AI329" s="168"/>
      <c r="AJ329" s="168"/>
      <c r="AK329" s="168"/>
      <c r="AL329" s="168">
        <v>71.0</v>
      </c>
      <c r="AM329" s="168">
        <v>80.0</v>
      </c>
      <c r="AN329" s="168">
        <f t="shared" si="282"/>
        <v>9</v>
      </c>
      <c r="AO329" s="168"/>
      <c r="AP329" s="168"/>
      <c r="AQ329" s="168"/>
      <c r="AR329" s="168">
        <v>60.0</v>
      </c>
      <c r="AS329" s="168">
        <v>70.0</v>
      </c>
      <c r="AT329" s="168">
        <f t="shared" si="283"/>
        <v>10</v>
      </c>
      <c r="AU329" s="168"/>
      <c r="AV329" s="168"/>
      <c r="AW329" s="168"/>
      <c r="AX329" s="168">
        <v>75.0</v>
      </c>
      <c r="AY329" s="168">
        <v>83.0</v>
      </c>
      <c r="AZ329" s="168">
        <f t="shared" si="284"/>
        <v>8</v>
      </c>
      <c r="BA329" s="168"/>
      <c r="BB329" s="168"/>
      <c r="BC329" s="168"/>
      <c r="BD329" s="168"/>
      <c r="BE329" s="168"/>
      <c r="BF329" s="168">
        <v>72.0</v>
      </c>
      <c r="BG329" s="168">
        <v>73.0</v>
      </c>
      <c r="BH329" s="168">
        <f t="shared" si="285"/>
        <v>1</v>
      </c>
      <c r="BI329" s="168"/>
      <c r="BJ329" s="168"/>
      <c r="BK329" s="168"/>
      <c r="BL329" s="168"/>
      <c r="BM329" s="168"/>
      <c r="BN329" s="168"/>
      <c r="BO329" s="168">
        <v>79.0</v>
      </c>
      <c r="BP329" s="168">
        <v>85.0</v>
      </c>
      <c r="BQ329" s="168">
        <f t="shared" si="286"/>
        <v>6</v>
      </c>
      <c r="BR329" s="180">
        <v>0.97</v>
      </c>
      <c r="BS329" s="176">
        <v>4.32</v>
      </c>
      <c r="BT329" s="176">
        <v>0.5</v>
      </c>
      <c r="BU329" s="176" t="s">
        <v>3528</v>
      </c>
      <c r="BV329" s="237" t="s">
        <v>3528</v>
      </c>
      <c r="BW329" s="227">
        <v>95.8</v>
      </c>
      <c r="BX329" s="227"/>
      <c r="BY329" s="227">
        <v>6.83</v>
      </c>
      <c r="BZ329" s="227"/>
      <c r="CA329" s="227">
        <v>24.0</v>
      </c>
      <c r="CB329" s="227">
        <v>3.99</v>
      </c>
      <c r="CC329" s="152"/>
      <c r="CD329" s="152"/>
      <c r="CE329" s="152"/>
      <c r="CF329" s="152"/>
    </row>
    <row r="330" ht="12.75" customHeight="1">
      <c r="A330" s="157">
        <v>2024.0</v>
      </c>
      <c r="B330" s="155" t="s">
        <v>3389</v>
      </c>
      <c r="C330" s="155" t="s">
        <v>3526</v>
      </c>
      <c r="D330" s="155"/>
      <c r="E330" s="155" t="s">
        <v>4415</v>
      </c>
      <c r="F330" s="155" t="s">
        <v>4278</v>
      </c>
      <c r="G330" s="155" t="s">
        <v>4431</v>
      </c>
      <c r="H330" s="157" t="s">
        <v>4383</v>
      </c>
      <c r="I330" s="156" t="s">
        <v>3428</v>
      </c>
      <c r="J330" s="157"/>
      <c r="K330" s="157"/>
      <c r="L330" s="157" t="s">
        <v>3395</v>
      </c>
      <c r="M330" s="157" t="s">
        <v>3396</v>
      </c>
      <c r="N330" s="206" t="s">
        <v>255</v>
      </c>
      <c r="O330" s="157"/>
      <c r="P330" s="169"/>
      <c r="Q330" s="169"/>
      <c r="R330" s="178" t="s">
        <v>4432</v>
      </c>
      <c r="S330" s="189" t="s">
        <v>177</v>
      </c>
      <c r="T330" s="178" t="s">
        <v>4433</v>
      </c>
      <c r="U330" s="198" t="s">
        <v>174</v>
      </c>
      <c r="V330" s="166" t="s">
        <v>3566</v>
      </c>
      <c r="W330" s="168"/>
      <c r="X330" s="168"/>
      <c r="Y330" s="168"/>
      <c r="Z330" s="168">
        <v>20.0</v>
      </c>
      <c r="AA330" s="168">
        <v>67.0</v>
      </c>
      <c r="AB330" s="168">
        <f t="shared" si="280"/>
        <v>47</v>
      </c>
      <c r="AC330" s="168"/>
      <c r="AD330" s="168"/>
      <c r="AE330" s="168"/>
      <c r="AF330" s="168">
        <v>38.0</v>
      </c>
      <c r="AG330" s="168">
        <v>73.0</v>
      </c>
      <c r="AH330" s="168">
        <f t="shared" si="281"/>
        <v>35</v>
      </c>
      <c r="AI330" s="168"/>
      <c r="AJ330" s="168"/>
      <c r="AK330" s="168"/>
      <c r="AL330" s="168">
        <v>71.0</v>
      </c>
      <c r="AM330" s="168">
        <v>82.0</v>
      </c>
      <c r="AN330" s="168">
        <f t="shared" si="282"/>
        <v>11</v>
      </c>
      <c r="AO330" s="168"/>
      <c r="AP330" s="168"/>
      <c r="AQ330" s="168"/>
      <c r="AR330" s="168">
        <v>70.0</v>
      </c>
      <c r="AS330" s="168">
        <v>88.0</v>
      </c>
      <c r="AT330" s="168">
        <f t="shared" si="283"/>
        <v>18</v>
      </c>
      <c r="AU330" s="168"/>
      <c r="AV330" s="168"/>
      <c r="AW330" s="168"/>
      <c r="AX330" s="168">
        <v>72.0</v>
      </c>
      <c r="AY330" s="168">
        <v>83.0</v>
      </c>
      <c r="AZ330" s="168">
        <f t="shared" si="284"/>
        <v>11</v>
      </c>
      <c r="BA330" s="168"/>
      <c r="BB330" s="168"/>
      <c r="BC330" s="168"/>
      <c r="BD330" s="168"/>
      <c r="BE330" s="168"/>
      <c r="BF330" s="168">
        <v>64.0</v>
      </c>
      <c r="BG330" s="168">
        <v>81.0</v>
      </c>
      <c r="BH330" s="168">
        <f t="shared" si="285"/>
        <v>17</v>
      </c>
      <c r="BI330" s="168"/>
      <c r="BJ330" s="168"/>
      <c r="BK330" s="168"/>
      <c r="BL330" s="168"/>
      <c r="BM330" s="168"/>
      <c r="BN330" s="168"/>
      <c r="BO330" s="168">
        <v>85.0</v>
      </c>
      <c r="BP330" s="168">
        <v>95.0</v>
      </c>
      <c r="BQ330" s="168">
        <f t="shared" si="286"/>
        <v>10</v>
      </c>
      <c r="BR330" s="180">
        <v>0.96</v>
      </c>
      <c r="BS330" s="176">
        <v>4.13</v>
      </c>
      <c r="BT330" s="176">
        <v>0.45</v>
      </c>
      <c r="BU330" s="176" t="s">
        <v>3528</v>
      </c>
      <c r="BV330" s="237" t="s">
        <v>3528</v>
      </c>
      <c r="BW330" s="227">
        <v>188.0</v>
      </c>
      <c r="BX330" s="227"/>
      <c r="BY330" s="227">
        <v>6.27</v>
      </c>
      <c r="BZ330" s="227"/>
      <c r="CA330" s="227">
        <v>33.91</v>
      </c>
      <c r="CB330" s="227">
        <v>5.54</v>
      </c>
      <c r="CC330" s="152"/>
      <c r="CD330" s="152"/>
      <c r="CE330" s="152"/>
      <c r="CF330" s="152" t="s">
        <v>1</v>
      </c>
    </row>
    <row r="331" ht="12.75" customHeight="1">
      <c r="A331" s="157">
        <v>2024.0</v>
      </c>
      <c r="B331" s="166" t="s">
        <v>3404</v>
      </c>
      <c r="C331" s="166" t="s">
        <v>4287</v>
      </c>
      <c r="D331" s="166"/>
      <c r="E331" s="166" t="s">
        <v>3672</v>
      </c>
      <c r="F331" s="166" t="s">
        <v>3672</v>
      </c>
      <c r="G331" s="166" t="s">
        <v>4288</v>
      </c>
      <c r="H331" s="157" t="s">
        <v>4289</v>
      </c>
      <c r="I331" s="169" t="s">
        <v>3464</v>
      </c>
      <c r="J331" s="157"/>
      <c r="K331" s="157"/>
      <c r="L331" s="157" t="s">
        <v>3597</v>
      </c>
      <c r="M331" s="157" t="s">
        <v>3597</v>
      </c>
      <c r="N331" s="154" t="s">
        <v>255</v>
      </c>
      <c r="O331" s="157"/>
      <c r="P331" s="169"/>
      <c r="Q331" s="169"/>
      <c r="R331" s="169" t="s">
        <v>3528</v>
      </c>
      <c r="S331" s="189"/>
      <c r="T331" s="178" t="s">
        <v>4291</v>
      </c>
      <c r="U331" s="189" t="s">
        <v>174</v>
      </c>
      <c r="V331" s="166" t="s">
        <v>3664</v>
      </c>
      <c r="W331" s="168"/>
      <c r="X331" s="168"/>
      <c r="Y331" s="168"/>
      <c r="Z331" s="168"/>
      <c r="AA331" s="168"/>
      <c r="AB331" s="168"/>
      <c r="AC331" s="168"/>
      <c r="AD331" s="168"/>
      <c r="AE331" s="168"/>
      <c r="AF331" s="168"/>
      <c r="AG331" s="168"/>
      <c r="AH331" s="168"/>
      <c r="AI331" s="168"/>
      <c r="AJ331" s="168"/>
      <c r="AK331" s="168"/>
      <c r="AL331" s="168"/>
      <c r="AM331" s="168"/>
      <c r="AN331" s="168"/>
      <c r="AO331" s="168"/>
      <c r="AP331" s="168"/>
      <c r="AQ331" s="168"/>
      <c r="AR331" s="168"/>
      <c r="AS331" s="168"/>
      <c r="AT331" s="168"/>
      <c r="AU331" s="168"/>
      <c r="AV331" s="168"/>
      <c r="AW331" s="168"/>
      <c r="AX331" s="168"/>
      <c r="AY331" s="168"/>
      <c r="AZ331" s="168"/>
      <c r="BA331" s="168"/>
      <c r="BB331" s="168"/>
      <c r="BC331" s="168"/>
      <c r="BD331" s="168"/>
      <c r="BE331" s="168"/>
      <c r="BF331" s="168"/>
      <c r="BG331" s="168"/>
      <c r="BH331" s="168"/>
      <c r="BI331" s="168"/>
      <c r="BJ331" s="168"/>
      <c r="BK331" s="168"/>
      <c r="BL331" s="168"/>
      <c r="BM331" s="168"/>
      <c r="BN331" s="168"/>
      <c r="BO331" s="168"/>
      <c r="BP331" s="168"/>
      <c r="BQ331" s="168"/>
      <c r="BR331" s="180">
        <v>0.95</v>
      </c>
      <c r="BS331" s="176">
        <v>4.24</v>
      </c>
      <c r="BT331" s="176">
        <v>0.46</v>
      </c>
      <c r="BU331" s="176" t="s">
        <v>3528</v>
      </c>
      <c r="BV331" s="237" t="s">
        <v>3528</v>
      </c>
      <c r="BW331" s="227">
        <v>201.61</v>
      </c>
      <c r="BX331" s="227"/>
      <c r="BY331" s="227">
        <v>2.52</v>
      </c>
      <c r="BZ331" s="227"/>
      <c r="CA331" s="227">
        <v>21.55</v>
      </c>
      <c r="CB331" s="227">
        <v>9.35</v>
      </c>
      <c r="CC331" s="152"/>
      <c r="CD331" s="152"/>
      <c r="CE331" s="152"/>
      <c r="CF331" s="152" t="s">
        <v>1</v>
      </c>
    </row>
    <row r="332" ht="12.75" customHeight="1">
      <c r="A332" s="157">
        <v>2024.0</v>
      </c>
      <c r="B332" s="155" t="s">
        <v>3621</v>
      </c>
      <c r="C332" s="155" t="s">
        <v>4434</v>
      </c>
      <c r="D332" s="155"/>
      <c r="E332" s="155" t="s">
        <v>4435</v>
      </c>
      <c r="F332" s="155" t="s">
        <v>4436</v>
      </c>
      <c r="G332" s="155" t="s">
        <v>4437</v>
      </c>
      <c r="H332" s="157" t="s">
        <v>3950</v>
      </c>
      <c r="I332" s="156" t="s">
        <v>3428</v>
      </c>
      <c r="J332" s="157"/>
      <c r="K332" s="157" t="s">
        <v>4424</v>
      </c>
      <c r="L332" s="157" t="s">
        <v>3395</v>
      </c>
      <c r="M332" s="157" t="s">
        <v>3396</v>
      </c>
      <c r="N332" s="188" t="s">
        <v>3572</v>
      </c>
      <c r="O332" s="157"/>
      <c r="P332" s="169"/>
      <c r="Q332" s="169"/>
      <c r="R332" s="178" t="s">
        <v>4438</v>
      </c>
      <c r="S332" s="189" t="s">
        <v>174</v>
      </c>
      <c r="T332" s="178" t="s">
        <v>4439</v>
      </c>
      <c r="U332" s="189" t="s">
        <v>174</v>
      </c>
      <c r="V332" s="166" t="s">
        <v>3664</v>
      </c>
      <c r="W332" s="168"/>
      <c r="X332" s="168"/>
      <c r="Y332" s="168"/>
      <c r="Z332" s="168">
        <v>54.0</v>
      </c>
      <c r="AA332" s="168">
        <v>76.0</v>
      </c>
      <c r="AB332" s="168">
        <f t="shared" ref="AB332:AB336" si="287">AA332-Z332</f>
        <v>22</v>
      </c>
      <c r="AC332" s="168"/>
      <c r="AD332" s="168"/>
      <c r="AE332" s="168"/>
      <c r="AF332" s="168">
        <v>67.0</v>
      </c>
      <c r="AG332" s="168">
        <v>81.0</v>
      </c>
      <c r="AH332" s="168">
        <f t="shared" ref="AH332:AH336" si="288">AG332-AF332</f>
        <v>14</v>
      </c>
      <c r="AI332" s="168"/>
      <c r="AJ332" s="168"/>
      <c r="AK332" s="168"/>
      <c r="AL332" s="168">
        <v>75.0</v>
      </c>
      <c r="AM332" s="168">
        <v>82.0</v>
      </c>
      <c r="AN332" s="168">
        <f t="shared" ref="AN332:AN336" si="289">AM332-AL332</f>
        <v>7</v>
      </c>
      <c r="AO332" s="168"/>
      <c r="AP332" s="168"/>
      <c r="AQ332" s="168"/>
      <c r="AR332" s="168">
        <v>60.0</v>
      </c>
      <c r="AS332" s="168">
        <v>68.0</v>
      </c>
      <c r="AT332" s="168">
        <f t="shared" ref="AT332:AT336" si="290">AS332-AR332</f>
        <v>8</v>
      </c>
      <c r="AU332" s="168"/>
      <c r="AV332" s="168"/>
      <c r="AW332" s="168"/>
      <c r="AX332" s="168">
        <v>92.0</v>
      </c>
      <c r="AY332" s="168">
        <v>97.0</v>
      </c>
      <c r="AZ332" s="168">
        <f t="shared" ref="AZ332:AZ336" si="291">AY332-AX332</f>
        <v>5</v>
      </c>
      <c r="BA332" s="168"/>
      <c r="BB332" s="168"/>
      <c r="BC332" s="168"/>
      <c r="BD332" s="168"/>
      <c r="BE332" s="168"/>
      <c r="BF332" s="168">
        <v>87.0</v>
      </c>
      <c r="BG332" s="168">
        <v>92.0</v>
      </c>
      <c r="BH332" s="168">
        <f t="shared" ref="BH332:BH336" si="292">BG332-BF332</f>
        <v>5</v>
      </c>
      <c r="BI332" s="168"/>
      <c r="BJ332" s="168"/>
      <c r="BK332" s="168"/>
      <c r="BL332" s="168"/>
      <c r="BM332" s="168"/>
      <c r="BN332" s="168"/>
      <c r="BO332" s="168">
        <v>85.0</v>
      </c>
      <c r="BP332" s="168">
        <v>92.0</v>
      </c>
      <c r="BQ332" s="168">
        <f t="shared" ref="BQ332:BQ336" si="293">BP332-BO332</f>
        <v>7</v>
      </c>
      <c r="BR332" s="180">
        <v>0.96</v>
      </c>
      <c r="BS332" s="176">
        <v>4.11</v>
      </c>
      <c r="BT332" s="176">
        <v>0.52</v>
      </c>
      <c r="BU332" s="176" t="s">
        <v>3528</v>
      </c>
      <c r="BV332" s="237" t="s">
        <v>3528</v>
      </c>
      <c r="BW332" s="227">
        <v>84.26</v>
      </c>
      <c r="BX332" s="227"/>
      <c r="BY332" s="227">
        <v>8.41</v>
      </c>
      <c r="BZ332" s="227"/>
      <c r="CA332" s="227">
        <v>20.8</v>
      </c>
      <c r="CB332" s="227">
        <v>4.05</v>
      </c>
      <c r="CC332" s="152"/>
      <c r="CD332" s="152"/>
      <c r="CE332" s="152"/>
      <c r="CF332" s="152"/>
    </row>
    <row r="333" ht="12.75" customHeight="1">
      <c r="A333" s="157">
        <v>2024.0</v>
      </c>
      <c r="B333" s="155" t="s">
        <v>3621</v>
      </c>
      <c r="C333" s="155" t="s">
        <v>4434</v>
      </c>
      <c r="D333" s="155"/>
      <c r="E333" s="155" t="s">
        <v>4435</v>
      </c>
      <c r="F333" s="155" t="s">
        <v>4436</v>
      </c>
      <c r="G333" s="155" t="s">
        <v>4437</v>
      </c>
      <c r="H333" s="157" t="s">
        <v>3950</v>
      </c>
      <c r="I333" s="169" t="s">
        <v>3402</v>
      </c>
      <c r="J333" s="157"/>
      <c r="K333" s="157" t="s">
        <v>4424</v>
      </c>
      <c r="L333" s="157" t="s">
        <v>3395</v>
      </c>
      <c r="M333" s="157" t="s">
        <v>3396</v>
      </c>
      <c r="N333" s="188" t="s">
        <v>3572</v>
      </c>
      <c r="O333" s="157"/>
      <c r="P333" s="169"/>
      <c r="Q333" s="169"/>
      <c r="R333" s="178" t="s">
        <v>4440</v>
      </c>
      <c r="S333" s="189" t="s">
        <v>174</v>
      </c>
      <c r="T333" s="178" t="s">
        <v>4439</v>
      </c>
      <c r="U333" s="189" t="s">
        <v>174</v>
      </c>
      <c r="V333" s="166" t="s">
        <v>3664</v>
      </c>
      <c r="W333" s="168"/>
      <c r="X333" s="168"/>
      <c r="Y333" s="168"/>
      <c r="Z333" s="168">
        <v>66.0</v>
      </c>
      <c r="AA333" s="168">
        <v>71.0</v>
      </c>
      <c r="AB333" s="168">
        <f t="shared" si="287"/>
        <v>5</v>
      </c>
      <c r="AC333" s="168"/>
      <c r="AD333" s="168"/>
      <c r="AE333" s="168"/>
      <c r="AF333" s="168">
        <v>74.0</v>
      </c>
      <c r="AG333" s="168">
        <v>79.0</v>
      </c>
      <c r="AH333" s="168">
        <f t="shared" si="288"/>
        <v>5</v>
      </c>
      <c r="AI333" s="168"/>
      <c r="AJ333" s="168"/>
      <c r="AK333" s="168"/>
      <c r="AL333" s="168">
        <v>85.0</v>
      </c>
      <c r="AM333" s="168">
        <v>83.0</v>
      </c>
      <c r="AN333" s="168">
        <f t="shared" si="289"/>
        <v>-2</v>
      </c>
      <c r="AO333" s="168"/>
      <c r="AP333" s="168"/>
      <c r="AQ333" s="168"/>
      <c r="AR333" s="168">
        <v>56.0</v>
      </c>
      <c r="AS333" s="168">
        <v>71.0</v>
      </c>
      <c r="AT333" s="168">
        <f t="shared" si="290"/>
        <v>15</v>
      </c>
      <c r="AU333" s="168"/>
      <c r="AV333" s="168"/>
      <c r="AW333" s="168"/>
      <c r="AX333" s="168">
        <v>90.0</v>
      </c>
      <c r="AY333" s="168">
        <v>92.0</v>
      </c>
      <c r="AZ333" s="168">
        <f t="shared" si="291"/>
        <v>2</v>
      </c>
      <c r="BA333" s="168"/>
      <c r="BB333" s="168"/>
      <c r="BC333" s="168"/>
      <c r="BD333" s="168"/>
      <c r="BE333" s="168"/>
      <c r="BF333" s="168">
        <v>89.0</v>
      </c>
      <c r="BG333" s="168">
        <v>88.0</v>
      </c>
      <c r="BH333" s="168">
        <f t="shared" si="292"/>
        <v>-1</v>
      </c>
      <c r="BI333" s="168"/>
      <c r="BJ333" s="168"/>
      <c r="BK333" s="168"/>
      <c r="BL333" s="168"/>
      <c r="BM333" s="168"/>
      <c r="BN333" s="168"/>
      <c r="BO333" s="168">
        <v>91.0</v>
      </c>
      <c r="BP333" s="168">
        <v>94.0</v>
      </c>
      <c r="BQ333" s="168">
        <f t="shared" si="293"/>
        <v>3</v>
      </c>
      <c r="BR333" s="180">
        <v>0.96</v>
      </c>
      <c r="BS333" s="176">
        <v>4.39</v>
      </c>
      <c r="BT333" s="176">
        <v>0.52</v>
      </c>
      <c r="BU333" s="176" t="s">
        <v>3528</v>
      </c>
      <c r="BV333" s="237" t="s">
        <v>3528</v>
      </c>
      <c r="BW333" s="227">
        <v>126.9</v>
      </c>
      <c r="BX333" s="227"/>
      <c r="BY333" s="227">
        <v>5.29</v>
      </c>
      <c r="BZ333" s="227"/>
      <c r="CA333" s="227">
        <v>27.95</v>
      </c>
      <c r="CB333" s="227">
        <v>4.54</v>
      </c>
      <c r="CC333" s="152"/>
      <c r="CD333" s="152"/>
      <c r="CE333" s="152"/>
      <c r="CF333" s="152"/>
    </row>
    <row r="334" ht="12.75" customHeight="1">
      <c r="A334" s="157">
        <v>2024.0</v>
      </c>
      <c r="B334" s="155" t="s">
        <v>3389</v>
      </c>
      <c r="C334" s="155" t="s">
        <v>3526</v>
      </c>
      <c r="D334" s="155"/>
      <c r="E334" s="155" t="s">
        <v>3411</v>
      </c>
      <c r="F334" s="155" t="s">
        <v>3411</v>
      </c>
      <c r="G334" s="155" t="s">
        <v>4441</v>
      </c>
      <c r="H334" s="157" t="s">
        <v>4442</v>
      </c>
      <c r="I334" s="169" t="s">
        <v>3394</v>
      </c>
      <c r="J334" s="157"/>
      <c r="K334" s="157" t="s">
        <v>4443</v>
      </c>
      <c r="L334" s="157" t="s">
        <v>3395</v>
      </c>
      <c r="M334" s="157" t="s">
        <v>3396</v>
      </c>
      <c r="N334" s="169" t="s">
        <v>3572</v>
      </c>
      <c r="O334" s="157"/>
      <c r="P334" s="169"/>
      <c r="Q334" s="169"/>
      <c r="R334" s="178" t="s">
        <v>4444</v>
      </c>
      <c r="S334" s="189" t="s">
        <v>177</v>
      </c>
      <c r="T334" s="178" t="s">
        <v>4445</v>
      </c>
      <c r="U334" s="189" t="s">
        <v>174</v>
      </c>
      <c r="V334" s="166" t="s">
        <v>3566</v>
      </c>
      <c r="W334" s="168"/>
      <c r="X334" s="168"/>
      <c r="Y334" s="168"/>
      <c r="Z334" s="168">
        <v>32.0</v>
      </c>
      <c r="AA334" s="168">
        <v>59.0</v>
      </c>
      <c r="AB334" s="168">
        <f t="shared" si="287"/>
        <v>27</v>
      </c>
      <c r="AC334" s="168"/>
      <c r="AD334" s="168"/>
      <c r="AE334" s="168"/>
      <c r="AF334" s="168">
        <v>61.0</v>
      </c>
      <c r="AG334" s="168">
        <v>77.0</v>
      </c>
      <c r="AH334" s="168">
        <f t="shared" si="288"/>
        <v>16</v>
      </c>
      <c r="AI334" s="168"/>
      <c r="AJ334" s="168"/>
      <c r="AK334" s="168"/>
      <c r="AL334" s="168">
        <v>86.0</v>
      </c>
      <c r="AM334" s="168">
        <v>87.0</v>
      </c>
      <c r="AN334" s="168">
        <f t="shared" si="289"/>
        <v>1</v>
      </c>
      <c r="AO334" s="168"/>
      <c r="AP334" s="168"/>
      <c r="AQ334" s="168"/>
      <c r="AR334" s="168">
        <v>75.0</v>
      </c>
      <c r="AS334" s="168">
        <v>77.0</v>
      </c>
      <c r="AT334" s="168">
        <f t="shared" si="290"/>
        <v>2</v>
      </c>
      <c r="AU334" s="168"/>
      <c r="AV334" s="168"/>
      <c r="AW334" s="168"/>
      <c r="AX334" s="168">
        <v>80.0</v>
      </c>
      <c r="AY334" s="168">
        <v>82.0</v>
      </c>
      <c r="AZ334" s="168">
        <f t="shared" si="291"/>
        <v>2</v>
      </c>
      <c r="BA334" s="168"/>
      <c r="BB334" s="168"/>
      <c r="BC334" s="168"/>
      <c r="BD334" s="168"/>
      <c r="BE334" s="168"/>
      <c r="BF334" s="168">
        <v>79.0</v>
      </c>
      <c r="BG334" s="168">
        <v>87.0</v>
      </c>
      <c r="BH334" s="168">
        <f t="shared" si="292"/>
        <v>8</v>
      </c>
      <c r="BI334" s="168"/>
      <c r="BJ334" s="168"/>
      <c r="BK334" s="168"/>
      <c r="BL334" s="168"/>
      <c r="BM334" s="168"/>
      <c r="BN334" s="168"/>
      <c r="BO334" s="168">
        <v>92.0</v>
      </c>
      <c r="BP334" s="168">
        <v>93.0</v>
      </c>
      <c r="BQ334" s="168">
        <f t="shared" si="293"/>
        <v>1</v>
      </c>
      <c r="BR334" s="180">
        <v>0.95</v>
      </c>
      <c r="BS334" s="176">
        <v>5.09</v>
      </c>
      <c r="BT334" s="176">
        <v>0.43</v>
      </c>
      <c r="BU334" s="176" t="s">
        <v>3528</v>
      </c>
      <c r="BV334" s="237" t="s">
        <v>3528</v>
      </c>
      <c r="BW334" s="227">
        <v>499.18</v>
      </c>
      <c r="BX334" s="227"/>
      <c r="BY334" s="227">
        <v>3.42</v>
      </c>
      <c r="BZ334" s="227"/>
      <c r="CA334" s="227">
        <v>36.14</v>
      </c>
      <c r="CB334" s="227">
        <v>13.81</v>
      </c>
      <c r="CC334" s="152"/>
      <c r="CD334" s="152"/>
      <c r="CE334" s="152"/>
      <c r="CF334" s="152"/>
    </row>
    <row r="335" ht="12.75" customHeight="1">
      <c r="A335" s="157">
        <v>2024.0</v>
      </c>
      <c r="B335" s="155" t="s">
        <v>3389</v>
      </c>
      <c r="C335" s="155" t="s">
        <v>3526</v>
      </c>
      <c r="D335" s="155"/>
      <c r="E335" s="155" t="s">
        <v>4415</v>
      </c>
      <c r="F335" s="155" t="s">
        <v>4278</v>
      </c>
      <c r="G335" s="155" t="s">
        <v>4446</v>
      </c>
      <c r="H335" s="157" t="s">
        <v>4447</v>
      </c>
      <c r="I335" s="169" t="s">
        <v>3440</v>
      </c>
      <c r="J335" s="157"/>
      <c r="K335" s="229">
        <v>45383.0</v>
      </c>
      <c r="L335" s="157" t="s">
        <v>3395</v>
      </c>
      <c r="M335" s="157" t="s">
        <v>3396</v>
      </c>
      <c r="N335" s="206" t="s">
        <v>255</v>
      </c>
      <c r="O335" s="157"/>
      <c r="P335" s="169"/>
      <c r="Q335" s="169"/>
      <c r="R335" s="178" t="s">
        <v>4448</v>
      </c>
      <c r="S335" s="189" t="s">
        <v>177</v>
      </c>
      <c r="T335" s="178" t="s">
        <v>4449</v>
      </c>
      <c r="U335" s="189" t="s">
        <v>174</v>
      </c>
      <c r="V335" s="166" t="s">
        <v>3566</v>
      </c>
      <c r="W335" s="168"/>
      <c r="X335" s="168"/>
      <c r="Y335" s="168"/>
      <c r="Z335" s="168">
        <v>62.0</v>
      </c>
      <c r="AA335" s="168">
        <v>82.0</v>
      </c>
      <c r="AB335" s="168">
        <f t="shared" si="287"/>
        <v>20</v>
      </c>
      <c r="AC335" s="168"/>
      <c r="AD335" s="168"/>
      <c r="AE335" s="168"/>
      <c r="AF335" s="168">
        <v>79.0</v>
      </c>
      <c r="AG335" s="168">
        <v>89.0</v>
      </c>
      <c r="AH335" s="168">
        <f t="shared" si="288"/>
        <v>10</v>
      </c>
      <c r="AI335" s="168"/>
      <c r="AJ335" s="168"/>
      <c r="AK335" s="168"/>
      <c r="AL335" s="168">
        <v>77.0</v>
      </c>
      <c r="AM335" s="168">
        <v>87.0</v>
      </c>
      <c r="AN335" s="168">
        <f t="shared" si="289"/>
        <v>10</v>
      </c>
      <c r="AO335" s="168"/>
      <c r="AP335" s="168"/>
      <c r="AQ335" s="168"/>
      <c r="AR335" s="168">
        <v>72.0</v>
      </c>
      <c r="AS335" s="168">
        <v>88.0</v>
      </c>
      <c r="AT335" s="168">
        <f t="shared" si="290"/>
        <v>16</v>
      </c>
      <c r="AU335" s="168"/>
      <c r="AV335" s="168"/>
      <c r="AW335" s="168"/>
      <c r="AX335" s="168">
        <v>77.0</v>
      </c>
      <c r="AY335" s="168">
        <v>80.0</v>
      </c>
      <c r="AZ335" s="168">
        <f t="shared" si="291"/>
        <v>3</v>
      </c>
      <c r="BA335" s="168"/>
      <c r="BB335" s="168"/>
      <c r="BC335" s="168"/>
      <c r="BD335" s="168"/>
      <c r="BE335" s="168"/>
      <c r="BF335" s="168">
        <v>76.0</v>
      </c>
      <c r="BG335" s="168">
        <v>80.0</v>
      </c>
      <c r="BH335" s="168">
        <f t="shared" si="292"/>
        <v>4</v>
      </c>
      <c r="BI335" s="168"/>
      <c r="BJ335" s="168"/>
      <c r="BK335" s="168"/>
      <c r="BL335" s="168"/>
      <c r="BM335" s="168"/>
      <c r="BN335" s="168"/>
      <c r="BO335" s="168">
        <v>90.0</v>
      </c>
      <c r="BP335" s="168">
        <v>96.0</v>
      </c>
      <c r="BQ335" s="168">
        <f t="shared" si="293"/>
        <v>6</v>
      </c>
      <c r="BR335" s="180">
        <v>0.96</v>
      </c>
      <c r="BS335" s="176">
        <v>4.64</v>
      </c>
      <c r="BT335" s="176">
        <v>0.41</v>
      </c>
      <c r="BU335" s="176" t="s">
        <v>3528</v>
      </c>
      <c r="BV335" s="237" t="s">
        <v>3528</v>
      </c>
      <c r="BW335" s="227"/>
      <c r="BX335" s="227"/>
      <c r="BY335" s="227"/>
      <c r="BZ335" s="227"/>
      <c r="CA335" s="227"/>
      <c r="CB335" s="227"/>
      <c r="CC335" s="152"/>
      <c r="CD335" s="152"/>
      <c r="CE335" s="152"/>
      <c r="CF335" s="152"/>
    </row>
    <row r="336" ht="12.75" customHeight="1">
      <c r="A336" s="157">
        <v>2024.0</v>
      </c>
      <c r="B336" s="155" t="s">
        <v>3389</v>
      </c>
      <c r="C336" s="155" t="s">
        <v>3526</v>
      </c>
      <c r="D336" s="155"/>
      <c r="E336" s="155" t="s">
        <v>4415</v>
      </c>
      <c r="F336" s="155" t="s">
        <v>4278</v>
      </c>
      <c r="G336" s="155" t="s">
        <v>4446</v>
      </c>
      <c r="H336" s="157" t="s">
        <v>4447</v>
      </c>
      <c r="I336" s="169" t="s">
        <v>3394</v>
      </c>
      <c r="J336" s="157"/>
      <c r="K336" s="157" t="s">
        <v>4443</v>
      </c>
      <c r="L336" s="157" t="s">
        <v>3395</v>
      </c>
      <c r="M336" s="157" t="s">
        <v>3396</v>
      </c>
      <c r="N336" s="206" t="s">
        <v>255</v>
      </c>
      <c r="O336" s="157"/>
      <c r="P336" s="169"/>
      <c r="Q336" s="169"/>
      <c r="R336" s="178" t="s">
        <v>4450</v>
      </c>
      <c r="S336" s="189" t="s">
        <v>177</v>
      </c>
      <c r="T336" s="178" t="s">
        <v>4451</v>
      </c>
      <c r="U336" s="189" t="s">
        <v>174</v>
      </c>
      <c r="V336" s="166" t="s">
        <v>3566</v>
      </c>
      <c r="W336" s="168"/>
      <c r="X336" s="168"/>
      <c r="Y336" s="168"/>
      <c r="Z336" s="168">
        <v>45.0</v>
      </c>
      <c r="AA336" s="168">
        <v>69.0</v>
      </c>
      <c r="AB336" s="168">
        <f t="shared" si="287"/>
        <v>24</v>
      </c>
      <c r="AC336" s="168"/>
      <c r="AD336" s="168"/>
      <c r="AE336" s="168"/>
      <c r="AF336" s="168">
        <v>74.0</v>
      </c>
      <c r="AG336" s="168">
        <v>84.0</v>
      </c>
      <c r="AH336" s="168">
        <f t="shared" si="288"/>
        <v>10</v>
      </c>
      <c r="AI336" s="168"/>
      <c r="AJ336" s="168"/>
      <c r="AK336" s="168"/>
      <c r="AL336" s="168">
        <v>75.0</v>
      </c>
      <c r="AM336" s="168">
        <v>90.0</v>
      </c>
      <c r="AN336" s="168">
        <f t="shared" si="289"/>
        <v>15</v>
      </c>
      <c r="AO336" s="168"/>
      <c r="AP336" s="168"/>
      <c r="AQ336" s="168"/>
      <c r="AR336" s="168">
        <v>67.0</v>
      </c>
      <c r="AS336" s="168">
        <v>81.0</v>
      </c>
      <c r="AT336" s="168">
        <f t="shared" si="290"/>
        <v>14</v>
      </c>
      <c r="AU336" s="168"/>
      <c r="AV336" s="168"/>
      <c r="AW336" s="168"/>
      <c r="AX336" s="168">
        <v>71.0</v>
      </c>
      <c r="AY336" s="168">
        <v>83.0</v>
      </c>
      <c r="AZ336" s="168">
        <f t="shared" si="291"/>
        <v>12</v>
      </c>
      <c r="BA336" s="168"/>
      <c r="BB336" s="168"/>
      <c r="BC336" s="168"/>
      <c r="BD336" s="168"/>
      <c r="BE336" s="168"/>
      <c r="BF336" s="168">
        <v>77.0</v>
      </c>
      <c r="BG336" s="168">
        <v>79.0</v>
      </c>
      <c r="BH336" s="168">
        <f t="shared" si="292"/>
        <v>2</v>
      </c>
      <c r="BI336" s="168"/>
      <c r="BJ336" s="168"/>
      <c r="BK336" s="168"/>
      <c r="BL336" s="168"/>
      <c r="BM336" s="168"/>
      <c r="BN336" s="168"/>
      <c r="BO336" s="168">
        <v>95.0</v>
      </c>
      <c r="BP336" s="168">
        <v>98.0</v>
      </c>
      <c r="BQ336" s="168">
        <f t="shared" si="293"/>
        <v>3</v>
      </c>
      <c r="BR336" s="180">
        <v>0.95</v>
      </c>
      <c r="BS336" s="176">
        <v>4.37</v>
      </c>
      <c r="BT336" s="176">
        <v>0.47</v>
      </c>
      <c r="BU336" s="176" t="s">
        <v>3528</v>
      </c>
      <c r="BV336" s="237" t="s">
        <v>3528</v>
      </c>
      <c r="BW336" s="227">
        <v>35.09</v>
      </c>
      <c r="BX336" s="227"/>
      <c r="BY336" s="227">
        <v>3.49</v>
      </c>
      <c r="BZ336" s="227"/>
      <c r="CA336" s="227">
        <v>13.18</v>
      </c>
      <c r="CB336" s="227">
        <v>2.66</v>
      </c>
      <c r="CC336" s="152"/>
      <c r="CD336" s="152"/>
      <c r="CE336" s="152"/>
      <c r="CF336" s="152"/>
    </row>
    <row r="337" ht="12.75" customHeight="1">
      <c r="A337" s="157">
        <v>2024.0</v>
      </c>
      <c r="B337" s="166" t="s">
        <v>3494</v>
      </c>
      <c r="C337" s="166" t="s">
        <v>3598</v>
      </c>
      <c r="D337" s="166"/>
      <c r="E337" s="166" t="s">
        <v>4452</v>
      </c>
      <c r="F337" s="166" t="s">
        <v>3635</v>
      </c>
      <c r="G337" s="166" t="s">
        <v>4453</v>
      </c>
      <c r="H337" s="157" t="s">
        <v>4454</v>
      </c>
      <c r="I337" s="156" t="s">
        <v>3394</v>
      </c>
      <c r="J337" s="157"/>
      <c r="K337" s="157"/>
      <c r="L337" s="157" t="s">
        <v>3597</v>
      </c>
      <c r="M337" s="157" t="s">
        <v>3597</v>
      </c>
      <c r="N337" s="157" t="s">
        <v>255</v>
      </c>
      <c r="O337" s="157"/>
      <c r="P337" s="169"/>
      <c r="Q337" s="169"/>
      <c r="R337" s="169" t="s">
        <v>3528</v>
      </c>
      <c r="S337" s="189"/>
      <c r="T337" s="178" t="s">
        <v>4455</v>
      </c>
      <c r="U337" s="189" t="s">
        <v>174</v>
      </c>
      <c r="V337" s="166" t="s">
        <v>3699</v>
      </c>
      <c r="W337" s="168"/>
      <c r="X337" s="168"/>
      <c r="Y337" s="168"/>
      <c r="Z337" s="168"/>
      <c r="AA337" s="168"/>
      <c r="AB337" s="168"/>
      <c r="AC337" s="168"/>
      <c r="AD337" s="168"/>
      <c r="AE337" s="168"/>
      <c r="AF337" s="168"/>
      <c r="AG337" s="168"/>
      <c r="AH337" s="168"/>
      <c r="AI337" s="168"/>
      <c r="AJ337" s="168"/>
      <c r="AK337" s="168"/>
      <c r="AL337" s="168"/>
      <c r="AM337" s="168"/>
      <c r="AN337" s="168"/>
      <c r="AO337" s="168"/>
      <c r="AP337" s="168"/>
      <c r="AQ337" s="168"/>
      <c r="AR337" s="168"/>
      <c r="AS337" s="168"/>
      <c r="AT337" s="168"/>
      <c r="AU337" s="168"/>
      <c r="AV337" s="168"/>
      <c r="AW337" s="168"/>
      <c r="AX337" s="168"/>
      <c r="AY337" s="168"/>
      <c r="AZ337" s="168"/>
      <c r="BA337" s="168"/>
      <c r="BB337" s="168"/>
      <c r="BC337" s="168"/>
      <c r="BD337" s="168"/>
      <c r="BE337" s="168"/>
      <c r="BF337" s="168"/>
      <c r="BG337" s="168"/>
      <c r="BH337" s="168"/>
      <c r="BI337" s="168"/>
      <c r="BJ337" s="168"/>
      <c r="BK337" s="168"/>
      <c r="BL337" s="168"/>
      <c r="BM337" s="168"/>
      <c r="BN337" s="168"/>
      <c r="BO337" s="168"/>
      <c r="BP337" s="168"/>
      <c r="BQ337" s="168"/>
      <c r="BR337" s="180">
        <v>0.96</v>
      </c>
      <c r="BS337" s="176">
        <v>4.25</v>
      </c>
      <c r="BT337" s="176">
        <v>0.46</v>
      </c>
      <c r="BU337" s="176" t="s">
        <v>3528</v>
      </c>
      <c r="BV337" s="237" t="s">
        <v>3528</v>
      </c>
      <c r="BW337" s="227">
        <v>988.58</v>
      </c>
      <c r="BX337" s="227"/>
      <c r="BY337" s="227">
        <v>3.86</v>
      </c>
      <c r="BZ337" s="227"/>
      <c r="CA337" s="227">
        <v>41.31</v>
      </c>
      <c r="CB337" s="227">
        <v>23.93</v>
      </c>
      <c r="CC337" s="152"/>
      <c r="CD337" s="152"/>
      <c r="CE337" s="152"/>
      <c r="CF337" s="152" t="s">
        <v>1</v>
      </c>
    </row>
    <row r="338" ht="12.75" customHeight="1">
      <c r="A338" s="157">
        <v>2024.0</v>
      </c>
      <c r="B338" s="155" t="s">
        <v>3415</v>
      </c>
      <c r="C338" s="155" t="s">
        <v>3416</v>
      </c>
      <c r="D338" s="155"/>
      <c r="E338" s="155" t="s">
        <v>4219</v>
      </c>
      <c r="F338" s="155" t="s">
        <v>4219</v>
      </c>
      <c r="G338" s="155" t="s">
        <v>4220</v>
      </c>
      <c r="H338" s="157" t="s">
        <v>3771</v>
      </c>
      <c r="I338" s="169" t="s">
        <v>4456</v>
      </c>
      <c r="J338" s="157"/>
      <c r="K338" s="229">
        <v>45383.0</v>
      </c>
      <c r="L338" s="157" t="s">
        <v>3395</v>
      </c>
      <c r="M338" s="157" t="s">
        <v>3396</v>
      </c>
      <c r="N338" s="157" t="s">
        <v>255</v>
      </c>
      <c r="O338" s="157"/>
      <c r="P338" s="169"/>
      <c r="Q338" s="169"/>
      <c r="R338" s="178" t="s">
        <v>4457</v>
      </c>
      <c r="S338" s="189" t="s">
        <v>174</v>
      </c>
      <c r="T338" s="178" t="s">
        <v>4458</v>
      </c>
      <c r="U338" s="189" t="s">
        <v>174</v>
      </c>
      <c r="V338" s="166" t="s">
        <v>4459</v>
      </c>
      <c r="W338" s="168"/>
      <c r="X338" s="168"/>
      <c r="Y338" s="168"/>
      <c r="Z338" s="168">
        <v>69.0</v>
      </c>
      <c r="AA338" s="168">
        <v>77.0</v>
      </c>
      <c r="AB338" s="168">
        <f>AA338-Z338</f>
        <v>8</v>
      </c>
      <c r="AC338" s="168"/>
      <c r="AD338" s="168"/>
      <c r="AE338" s="168"/>
      <c r="AF338" s="168">
        <v>88.0</v>
      </c>
      <c r="AG338" s="168">
        <v>88.0</v>
      </c>
      <c r="AH338" s="168">
        <f>AG338-AF338</f>
        <v>0</v>
      </c>
      <c r="AI338" s="168"/>
      <c r="AJ338" s="168"/>
      <c r="AK338" s="168"/>
      <c r="AL338" s="168">
        <v>88.0</v>
      </c>
      <c r="AM338" s="168">
        <v>94.0</v>
      </c>
      <c r="AN338" s="168">
        <f>AM338-AL338</f>
        <v>6</v>
      </c>
      <c r="AO338" s="168"/>
      <c r="AP338" s="168"/>
      <c r="AQ338" s="168"/>
      <c r="AR338" s="168">
        <v>65.0</v>
      </c>
      <c r="AS338" s="168">
        <v>80.0</v>
      </c>
      <c r="AT338" s="168">
        <f>AS338-AR338</f>
        <v>15</v>
      </c>
      <c r="AU338" s="168"/>
      <c r="AV338" s="168"/>
      <c r="AW338" s="168"/>
      <c r="AX338" s="168">
        <v>62.0</v>
      </c>
      <c r="AY338" s="168">
        <v>78.0</v>
      </c>
      <c r="AZ338" s="168">
        <f>AY338-AX338</f>
        <v>16</v>
      </c>
      <c r="BA338" s="168"/>
      <c r="BB338" s="168"/>
      <c r="BC338" s="168"/>
      <c r="BD338" s="168"/>
      <c r="BE338" s="168"/>
      <c r="BF338" s="168">
        <v>91.0</v>
      </c>
      <c r="BG338" s="168">
        <v>92.0</v>
      </c>
      <c r="BH338" s="168">
        <f>BG338-BF338</f>
        <v>1</v>
      </c>
      <c r="BI338" s="168"/>
      <c r="BJ338" s="168"/>
      <c r="BK338" s="168"/>
      <c r="BL338" s="168"/>
      <c r="BM338" s="168"/>
      <c r="BN338" s="168"/>
      <c r="BO338" s="168">
        <v>98.0</v>
      </c>
      <c r="BP338" s="168">
        <v>99.0</v>
      </c>
      <c r="BQ338" s="168">
        <f>BP338-BO338</f>
        <v>1</v>
      </c>
      <c r="BR338" s="180">
        <v>0.95</v>
      </c>
      <c r="BS338" s="176">
        <v>4.81</v>
      </c>
      <c r="BT338" s="176">
        <v>0.58</v>
      </c>
      <c r="BU338" s="197">
        <v>0.86</v>
      </c>
      <c r="BV338" s="176">
        <v>1.66</v>
      </c>
      <c r="BW338" s="227">
        <v>784.43</v>
      </c>
      <c r="BX338" s="227"/>
      <c r="BY338" s="227">
        <v>8.16</v>
      </c>
      <c r="BZ338" s="227"/>
      <c r="CA338" s="227">
        <v>46.42</v>
      </c>
      <c r="CB338" s="227">
        <v>16.9</v>
      </c>
      <c r="CC338" s="152"/>
      <c r="CD338" s="152"/>
      <c r="CE338" s="152"/>
      <c r="CF338" s="152"/>
    </row>
    <row r="339" ht="12.75" customHeight="1">
      <c r="A339" s="157">
        <v>2024.0</v>
      </c>
      <c r="B339" s="166" t="s">
        <v>3389</v>
      </c>
      <c r="C339" s="166" t="s">
        <v>3552</v>
      </c>
      <c r="D339" s="166"/>
      <c r="E339" s="166" t="s">
        <v>4242</v>
      </c>
      <c r="F339" s="166" t="s">
        <v>4242</v>
      </c>
      <c r="G339" s="166" t="s">
        <v>4243</v>
      </c>
      <c r="H339" s="157" t="s">
        <v>4283</v>
      </c>
      <c r="I339" s="156" t="s">
        <v>3394</v>
      </c>
      <c r="J339" s="157"/>
      <c r="K339" s="157"/>
      <c r="L339" s="157" t="s">
        <v>3597</v>
      </c>
      <c r="M339" s="157" t="s">
        <v>3597</v>
      </c>
      <c r="N339" s="206" t="s">
        <v>255</v>
      </c>
      <c r="O339" s="189">
        <v>188.0</v>
      </c>
      <c r="P339" s="189" t="s">
        <v>4460</v>
      </c>
      <c r="Q339" s="169"/>
      <c r="R339" s="178" t="s">
        <v>4286</v>
      </c>
      <c r="S339" s="189" t="s">
        <v>174</v>
      </c>
      <c r="T339" s="178" t="s">
        <v>4461</v>
      </c>
      <c r="U339" s="189" t="s">
        <v>174</v>
      </c>
      <c r="V339" s="166" t="s">
        <v>3664</v>
      </c>
      <c r="W339" s="168"/>
      <c r="X339" s="168"/>
      <c r="Y339" s="168"/>
      <c r="Z339" s="168"/>
      <c r="AA339" s="168"/>
      <c r="AB339" s="168"/>
      <c r="AC339" s="168"/>
      <c r="AD339" s="168"/>
      <c r="AE339" s="168"/>
      <c r="AF339" s="168"/>
      <c r="AG339" s="168"/>
      <c r="AH339" s="168"/>
      <c r="AI339" s="168"/>
      <c r="AJ339" s="168"/>
      <c r="AK339" s="168"/>
      <c r="AL339" s="168"/>
      <c r="AM339" s="168"/>
      <c r="AN339" s="168"/>
      <c r="AO339" s="168"/>
      <c r="AP339" s="168"/>
      <c r="AQ339" s="168"/>
      <c r="AR339" s="168"/>
      <c r="AS339" s="168"/>
      <c r="AT339" s="168"/>
      <c r="AU339" s="168"/>
      <c r="AV339" s="168"/>
      <c r="AW339" s="168"/>
      <c r="AX339" s="168"/>
      <c r="AY339" s="168"/>
      <c r="AZ339" s="168"/>
      <c r="BA339" s="168"/>
      <c r="BB339" s="168"/>
      <c r="BC339" s="168"/>
      <c r="BD339" s="168"/>
      <c r="BE339" s="168"/>
      <c r="BF339" s="168"/>
      <c r="BG339" s="168"/>
      <c r="BH339" s="168"/>
      <c r="BI339" s="168"/>
      <c r="BJ339" s="168"/>
      <c r="BK339" s="168"/>
      <c r="BL339" s="168"/>
      <c r="BM339" s="168"/>
      <c r="BN339" s="168"/>
      <c r="BO339" s="168"/>
      <c r="BP339" s="168"/>
      <c r="BQ339" s="168"/>
      <c r="BR339" s="180">
        <v>0.95</v>
      </c>
      <c r="BS339" s="176">
        <v>4.44</v>
      </c>
      <c r="BT339" s="176">
        <v>0.49</v>
      </c>
      <c r="BU339" s="176" t="s">
        <v>3528</v>
      </c>
      <c r="BV339" s="237" t="s">
        <v>3528</v>
      </c>
      <c r="BW339" s="227">
        <v>904.0</v>
      </c>
      <c r="BX339" s="227">
        <v>4.44</v>
      </c>
      <c r="BY339" s="227">
        <v>4.66</v>
      </c>
      <c r="BZ339" s="224">
        <v>0.07</v>
      </c>
      <c r="CA339" s="227">
        <v>58.92</v>
      </c>
      <c r="CB339" s="227">
        <v>15.14</v>
      </c>
      <c r="CC339" s="152"/>
      <c r="CD339" s="152"/>
      <c r="CE339" s="152"/>
      <c r="CF339" s="152" t="s">
        <v>1</v>
      </c>
    </row>
    <row r="340" ht="12.75" customHeight="1">
      <c r="A340" s="157">
        <v>2024.0</v>
      </c>
      <c r="B340" s="166" t="s">
        <v>3389</v>
      </c>
      <c r="C340" s="166" t="s">
        <v>3552</v>
      </c>
      <c r="D340" s="166"/>
      <c r="E340" s="166" t="s">
        <v>4242</v>
      </c>
      <c r="F340" s="166" t="s">
        <v>4242</v>
      </c>
      <c r="G340" s="166" t="s">
        <v>4462</v>
      </c>
      <c r="H340" s="157" t="s">
        <v>4283</v>
      </c>
      <c r="I340" s="156" t="s">
        <v>3428</v>
      </c>
      <c r="J340" s="157"/>
      <c r="K340" s="157"/>
      <c r="L340" s="157" t="s">
        <v>3597</v>
      </c>
      <c r="M340" s="157" t="s">
        <v>3597</v>
      </c>
      <c r="N340" s="206" t="s">
        <v>255</v>
      </c>
      <c r="O340" s="189">
        <v>28.0</v>
      </c>
      <c r="P340" s="189" t="s">
        <v>4154</v>
      </c>
      <c r="Q340" s="169"/>
      <c r="R340" s="178" t="s">
        <v>4463</v>
      </c>
      <c r="S340" s="189" t="s">
        <v>174</v>
      </c>
      <c r="T340" s="178" t="s">
        <v>4464</v>
      </c>
      <c r="U340" s="189" t="s">
        <v>174</v>
      </c>
      <c r="V340" s="166" t="s">
        <v>3664</v>
      </c>
      <c r="W340" s="168"/>
      <c r="X340" s="168"/>
      <c r="Y340" s="168"/>
      <c r="Z340" s="168"/>
      <c r="AA340" s="168"/>
      <c r="AB340" s="168"/>
      <c r="AC340" s="168"/>
      <c r="AD340" s="168"/>
      <c r="AE340" s="168"/>
      <c r="AF340" s="168"/>
      <c r="AG340" s="168"/>
      <c r="AH340" s="168"/>
      <c r="AI340" s="168"/>
      <c r="AJ340" s="168"/>
      <c r="AK340" s="168"/>
      <c r="AL340" s="168"/>
      <c r="AM340" s="168"/>
      <c r="AN340" s="168"/>
      <c r="AO340" s="168"/>
      <c r="AP340" s="168"/>
      <c r="AQ340" s="168"/>
      <c r="AR340" s="168"/>
      <c r="AS340" s="168"/>
      <c r="AT340" s="168"/>
      <c r="AU340" s="168"/>
      <c r="AV340" s="168"/>
      <c r="AW340" s="168"/>
      <c r="AX340" s="168"/>
      <c r="AY340" s="168"/>
      <c r="AZ340" s="168"/>
      <c r="BA340" s="168"/>
      <c r="BB340" s="168"/>
      <c r="BC340" s="168"/>
      <c r="BD340" s="168"/>
      <c r="BE340" s="168"/>
      <c r="BF340" s="168"/>
      <c r="BG340" s="168"/>
      <c r="BH340" s="168"/>
      <c r="BI340" s="168"/>
      <c r="BJ340" s="168"/>
      <c r="BK340" s="168"/>
      <c r="BL340" s="168"/>
      <c r="BM340" s="168"/>
      <c r="BN340" s="168"/>
      <c r="BO340" s="168"/>
      <c r="BP340" s="168"/>
      <c r="BQ340" s="168"/>
      <c r="BR340" s="180">
        <v>0.95</v>
      </c>
      <c r="BS340" s="176">
        <v>4.13</v>
      </c>
      <c r="BT340" s="176">
        <v>0.5</v>
      </c>
      <c r="BU340" s="176" t="s">
        <v>3528</v>
      </c>
      <c r="BV340" s="237" t="s">
        <v>3528</v>
      </c>
      <c r="BW340" s="227">
        <v>314.0</v>
      </c>
      <c r="BX340" s="227">
        <v>10.67</v>
      </c>
      <c r="BY340" s="227">
        <v>11.11</v>
      </c>
      <c r="BZ340" s="224">
        <v>0.04</v>
      </c>
      <c r="CA340" s="227">
        <v>38.2</v>
      </c>
      <c r="CB340" s="227">
        <v>8.2</v>
      </c>
      <c r="CC340" s="152"/>
      <c r="CD340" s="152"/>
      <c r="CE340" s="152"/>
      <c r="CF340" s="152" t="s">
        <v>1</v>
      </c>
    </row>
    <row r="341" ht="12.75" customHeight="1">
      <c r="A341" s="157">
        <v>2024.0</v>
      </c>
      <c r="B341" s="166" t="s">
        <v>4465</v>
      </c>
      <c r="C341" s="166" t="s">
        <v>4466</v>
      </c>
      <c r="D341" s="166"/>
      <c r="E341" s="166" t="s">
        <v>4467</v>
      </c>
      <c r="F341" s="166" t="s">
        <v>4467</v>
      </c>
      <c r="G341" s="166" t="s">
        <v>4467</v>
      </c>
      <c r="H341" s="157" t="s">
        <v>3652</v>
      </c>
      <c r="I341" s="169" t="s">
        <v>3454</v>
      </c>
      <c r="J341" s="157"/>
      <c r="K341" s="157"/>
      <c r="L341" s="157" t="s">
        <v>3597</v>
      </c>
      <c r="M341" s="157" t="s">
        <v>3597</v>
      </c>
      <c r="N341" s="154" t="s">
        <v>255</v>
      </c>
      <c r="O341" s="189">
        <v>104.0</v>
      </c>
      <c r="P341" s="189" t="s">
        <v>4234</v>
      </c>
      <c r="Q341" s="169"/>
      <c r="R341" s="169"/>
      <c r="S341" s="216"/>
      <c r="T341" s="178" t="s">
        <v>4468</v>
      </c>
      <c r="U341" s="189" t="s">
        <v>174</v>
      </c>
      <c r="V341" s="166" t="s">
        <v>4469</v>
      </c>
      <c r="W341" s="168"/>
      <c r="X341" s="168"/>
      <c r="Y341" s="168"/>
      <c r="Z341" s="168"/>
      <c r="AA341" s="168"/>
      <c r="AB341" s="168"/>
      <c r="AC341" s="168"/>
      <c r="AD341" s="168"/>
      <c r="AE341" s="168"/>
      <c r="AF341" s="168"/>
      <c r="AG341" s="168"/>
      <c r="AH341" s="168"/>
      <c r="AI341" s="168"/>
      <c r="AJ341" s="168"/>
      <c r="AK341" s="168"/>
      <c r="AL341" s="168">
        <v>80.0</v>
      </c>
      <c r="AM341" s="168">
        <v>92.0</v>
      </c>
      <c r="AN341" s="168">
        <f t="shared" ref="AN341:AN344" si="294">AM341-AL341</f>
        <v>12</v>
      </c>
      <c r="AO341" s="168"/>
      <c r="AP341" s="168"/>
      <c r="AQ341" s="168"/>
      <c r="AR341" s="168">
        <v>43.0</v>
      </c>
      <c r="AS341" s="168">
        <v>81.0</v>
      </c>
      <c r="AT341" s="168">
        <f t="shared" ref="AT341:AT344" si="295">AS341-AR341</f>
        <v>38</v>
      </c>
      <c r="AU341" s="168"/>
      <c r="AV341" s="168"/>
      <c r="AW341" s="168"/>
      <c r="AX341" s="168">
        <v>87.0</v>
      </c>
      <c r="AY341" s="168">
        <v>91.0</v>
      </c>
      <c r="AZ341" s="168">
        <f t="shared" ref="AZ341:AZ344" si="296">AY341-AX341</f>
        <v>4</v>
      </c>
      <c r="BA341" s="168"/>
      <c r="BB341" s="168"/>
      <c r="BC341" s="168"/>
      <c r="BD341" s="168"/>
      <c r="BE341" s="168"/>
      <c r="BF341" s="168">
        <v>86.0</v>
      </c>
      <c r="BG341" s="168">
        <v>88.0</v>
      </c>
      <c r="BH341" s="168">
        <f>BG341-BF341</f>
        <v>2</v>
      </c>
      <c r="BI341" s="168"/>
      <c r="BJ341" s="168"/>
      <c r="BK341" s="168"/>
      <c r="BL341" s="168"/>
      <c r="BM341" s="168"/>
      <c r="BN341" s="168"/>
      <c r="BO341" s="168">
        <v>91.0</v>
      </c>
      <c r="BP341" s="168">
        <v>96.0</v>
      </c>
      <c r="BQ341" s="168">
        <f t="shared" ref="BQ341:BQ344" si="297">BP341-BO341</f>
        <v>5</v>
      </c>
      <c r="BR341" s="180">
        <v>0.95</v>
      </c>
      <c r="BS341" s="176">
        <v>4.82</v>
      </c>
      <c r="BT341" s="176">
        <v>0.48</v>
      </c>
      <c r="BU341" s="176" t="s">
        <v>3528</v>
      </c>
      <c r="BV341" s="237" t="s">
        <v>3528</v>
      </c>
      <c r="BW341" s="227">
        <v>166.98</v>
      </c>
      <c r="BX341" s="227">
        <v>1.51</v>
      </c>
      <c r="BY341" s="227">
        <v>1.61</v>
      </c>
      <c r="BZ341" s="193">
        <v>0.06</v>
      </c>
      <c r="CA341" s="227">
        <v>22.59</v>
      </c>
      <c r="CB341" s="227">
        <v>7.39</v>
      </c>
      <c r="CC341" s="152"/>
      <c r="CD341" s="152"/>
      <c r="CE341" s="152"/>
      <c r="CF341" s="152" t="s">
        <v>1</v>
      </c>
    </row>
    <row r="342" ht="12.75" customHeight="1">
      <c r="A342" s="157">
        <v>2024.0</v>
      </c>
      <c r="B342" s="155" t="s">
        <v>3404</v>
      </c>
      <c r="C342" s="155" t="s">
        <v>3511</v>
      </c>
      <c r="D342" s="155"/>
      <c r="E342" s="155" t="s">
        <v>4131</v>
      </c>
      <c r="F342" s="155" t="s">
        <v>4131</v>
      </c>
      <c r="G342" s="155" t="s">
        <v>4470</v>
      </c>
      <c r="H342" s="157" t="s">
        <v>4471</v>
      </c>
      <c r="I342" s="169" t="s">
        <v>3394</v>
      </c>
      <c r="J342" s="157"/>
      <c r="K342" s="157"/>
      <c r="L342" s="157" t="s">
        <v>3395</v>
      </c>
      <c r="M342" s="157" t="s">
        <v>3396</v>
      </c>
      <c r="N342" s="188" t="s">
        <v>3572</v>
      </c>
      <c r="O342" s="189">
        <v>18.0</v>
      </c>
      <c r="P342" s="189" t="s">
        <v>3727</v>
      </c>
      <c r="Q342" s="169"/>
      <c r="R342" s="178" t="s">
        <v>4472</v>
      </c>
      <c r="S342" s="189" t="s">
        <v>158</v>
      </c>
      <c r="T342" s="178" t="s">
        <v>4473</v>
      </c>
      <c r="U342" s="189" t="s">
        <v>174</v>
      </c>
      <c r="V342" s="166" t="s">
        <v>3664</v>
      </c>
      <c r="W342" s="168"/>
      <c r="X342" s="168"/>
      <c r="Y342" s="168"/>
      <c r="Z342" s="168">
        <v>38.0</v>
      </c>
      <c r="AA342" s="168">
        <v>46.0</v>
      </c>
      <c r="AB342" s="168">
        <f t="shared" ref="AB342:AB344" si="298">AA342-Z342</f>
        <v>8</v>
      </c>
      <c r="AC342" s="168"/>
      <c r="AD342" s="168"/>
      <c r="AE342" s="168"/>
      <c r="AF342" s="168">
        <v>52.0</v>
      </c>
      <c r="AG342" s="168">
        <v>68.0</v>
      </c>
      <c r="AH342" s="168">
        <f t="shared" ref="AH342:AH344" si="299">AG342-AF342</f>
        <v>16</v>
      </c>
      <c r="AI342" s="168"/>
      <c r="AJ342" s="168"/>
      <c r="AK342" s="168"/>
      <c r="AL342" s="168">
        <v>64.0</v>
      </c>
      <c r="AM342" s="168">
        <v>71.0</v>
      </c>
      <c r="AN342" s="168">
        <f t="shared" si="294"/>
        <v>7</v>
      </c>
      <c r="AO342" s="168"/>
      <c r="AP342" s="168"/>
      <c r="AQ342" s="168"/>
      <c r="AR342" s="168">
        <v>37.0</v>
      </c>
      <c r="AS342" s="168">
        <v>50.0</v>
      </c>
      <c r="AT342" s="168">
        <f t="shared" si="295"/>
        <v>13</v>
      </c>
      <c r="AU342" s="168"/>
      <c r="AV342" s="168"/>
      <c r="AW342" s="168"/>
      <c r="AX342" s="168">
        <v>92.0</v>
      </c>
      <c r="AY342" s="168">
        <v>93.0</v>
      </c>
      <c r="AZ342" s="168">
        <f t="shared" si="296"/>
        <v>1</v>
      </c>
      <c r="BA342" s="168"/>
      <c r="BB342" s="168"/>
      <c r="BC342" s="168"/>
      <c r="BD342" s="168"/>
      <c r="BE342" s="168"/>
      <c r="BF342" s="168"/>
      <c r="BG342" s="168"/>
      <c r="BH342" s="168"/>
      <c r="BI342" s="168">
        <v>86.0</v>
      </c>
      <c r="BJ342" s="168">
        <v>91.0</v>
      </c>
      <c r="BK342" s="168">
        <f t="shared" ref="BK342:BK344" si="300">BJ342-BI342</f>
        <v>5</v>
      </c>
      <c r="BL342" s="168"/>
      <c r="BM342" s="168"/>
      <c r="BN342" s="168"/>
      <c r="BO342" s="168">
        <v>81.0</v>
      </c>
      <c r="BP342" s="168">
        <v>84.0</v>
      </c>
      <c r="BQ342" s="168">
        <f t="shared" si="297"/>
        <v>3</v>
      </c>
      <c r="BR342" s="180">
        <v>0.96</v>
      </c>
      <c r="BS342" s="176">
        <v>4.89</v>
      </c>
      <c r="BT342" s="176">
        <v>0.4</v>
      </c>
      <c r="BU342" s="176" t="s">
        <v>3528</v>
      </c>
      <c r="BV342" s="237" t="s">
        <v>3528</v>
      </c>
      <c r="BW342" s="227">
        <v>50.61</v>
      </c>
      <c r="BX342" s="227">
        <v>2.48</v>
      </c>
      <c r="BY342" s="227">
        <v>2.83</v>
      </c>
      <c r="BZ342" s="193">
        <v>0.13</v>
      </c>
      <c r="CA342" s="227">
        <v>14.95</v>
      </c>
      <c r="CB342" s="227">
        <v>3.39</v>
      </c>
      <c r="CC342" s="152"/>
      <c r="CD342" s="152"/>
      <c r="CE342" s="152"/>
      <c r="CF342" s="152"/>
    </row>
    <row r="343" ht="12.75" customHeight="1">
      <c r="A343" s="157">
        <v>2024.0</v>
      </c>
      <c r="B343" s="155" t="s">
        <v>3404</v>
      </c>
      <c r="C343" s="155" t="s">
        <v>3511</v>
      </c>
      <c r="D343" s="155"/>
      <c r="E343" s="155" t="s">
        <v>4131</v>
      </c>
      <c r="F343" s="155" t="s">
        <v>4131</v>
      </c>
      <c r="G343" s="155" t="s">
        <v>4470</v>
      </c>
      <c r="H343" s="157" t="s">
        <v>4471</v>
      </c>
      <c r="I343" s="169" t="s">
        <v>3840</v>
      </c>
      <c r="J343" s="157"/>
      <c r="K343" s="157"/>
      <c r="L343" s="157" t="s">
        <v>3395</v>
      </c>
      <c r="M343" s="157" t="s">
        <v>3396</v>
      </c>
      <c r="N343" s="188" t="s">
        <v>3572</v>
      </c>
      <c r="O343" s="189">
        <v>12.0</v>
      </c>
      <c r="P343" s="189" t="s">
        <v>3747</v>
      </c>
      <c r="Q343" s="169"/>
      <c r="R343" s="178" t="s">
        <v>4474</v>
      </c>
      <c r="S343" s="189" t="s">
        <v>158</v>
      </c>
      <c r="T343" s="178" t="s">
        <v>4475</v>
      </c>
      <c r="U343" s="189" t="s">
        <v>174</v>
      </c>
      <c r="V343" s="166" t="s">
        <v>3664</v>
      </c>
      <c r="W343" s="168"/>
      <c r="X343" s="168"/>
      <c r="Y343" s="168"/>
      <c r="Z343" s="168">
        <v>50.0</v>
      </c>
      <c r="AA343" s="168">
        <v>58.0</v>
      </c>
      <c r="AB343" s="168">
        <f t="shared" si="298"/>
        <v>8</v>
      </c>
      <c r="AC343" s="168"/>
      <c r="AD343" s="168"/>
      <c r="AE343" s="168"/>
      <c r="AF343" s="168">
        <v>64.0</v>
      </c>
      <c r="AG343" s="168">
        <v>74.0</v>
      </c>
      <c r="AH343" s="168">
        <f t="shared" si="299"/>
        <v>10</v>
      </c>
      <c r="AI343" s="168"/>
      <c r="AJ343" s="168"/>
      <c r="AK343" s="168"/>
      <c r="AL343" s="168">
        <v>65.0</v>
      </c>
      <c r="AM343" s="168">
        <v>85.0</v>
      </c>
      <c r="AN343" s="168">
        <f t="shared" si="294"/>
        <v>20</v>
      </c>
      <c r="AO343" s="168"/>
      <c r="AP343" s="168"/>
      <c r="AQ343" s="168"/>
      <c r="AR343" s="168">
        <v>44.0</v>
      </c>
      <c r="AS343" s="168">
        <v>63.0</v>
      </c>
      <c r="AT343" s="168">
        <f t="shared" si="295"/>
        <v>19</v>
      </c>
      <c r="AU343" s="168"/>
      <c r="AV343" s="168"/>
      <c r="AW343" s="168"/>
      <c r="AX343" s="168">
        <v>90.0</v>
      </c>
      <c r="AY343" s="168">
        <v>91.0</v>
      </c>
      <c r="AZ343" s="168">
        <f t="shared" si="296"/>
        <v>1</v>
      </c>
      <c r="BA343" s="168"/>
      <c r="BB343" s="168"/>
      <c r="BC343" s="168"/>
      <c r="BD343" s="168"/>
      <c r="BE343" s="168"/>
      <c r="BF343" s="168"/>
      <c r="BG343" s="168"/>
      <c r="BH343" s="168"/>
      <c r="BI343" s="168">
        <v>89.0</v>
      </c>
      <c r="BJ343" s="168">
        <v>93.0</v>
      </c>
      <c r="BK343" s="168">
        <f t="shared" si="300"/>
        <v>4</v>
      </c>
      <c r="BL343" s="168"/>
      <c r="BM343" s="168"/>
      <c r="BN343" s="168"/>
      <c r="BO343" s="168">
        <v>81.0</v>
      </c>
      <c r="BP343" s="168">
        <v>92.0</v>
      </c>
      <c r="BQ343" s="168">
        <f t="shared" si="297"/>
        <v>11</v>
      </c>
      <c r="BR343" s="180">
        <v>0.96</v>
      </c>
      <c r="BS343" s="176">
        <v>4.54</v>
      </c>
      <c r="BT343" s="176">
        <v>0.44</v>
      </c>
      <c r="BU343" s="176" t="s">
        <v>3528</v>
      </c>
      <c r="BV343" s="237" t="s">
        <v>3528</v>
      </c>
      <c r="BW343" s="227">
        <v>87.27</v>
      </c>
      <c r="BX343" s="227">
        <v>6.82</v>
      </c>
      <c r="BY343" s="227">
        <v>7.31</v>
      </c>
      <c r="BZ343" s="193">
        <v>0.07</v>
      </c>
      <c r="CA343" s="227">
        <v>24.8</v>
      </c>
      <c r="CB343" s="227">
        <v>3.52</v>
      </c>
      <c r="CC343" s="152"/>
      <c r="CD343" s="152"/>
      <c r="CE343" s="152"/>
      <c r="CF343" s="152"/>
    </row>
    <row r="344" ht="12.75" customHeight="1">
      <c r="A344" s="157">
        <v>2024.0</v>
      </c>
      <c r="B344" s="155" t="s">
        <v>3404</v>
      </c>
      <c r="C344" s="155" t="s">
        <v>3511</v>
      </c>
      <c r="D344" s="155"/>
      <c r="E344" s="155" t="s">
        <v>4131</v>
      </c>
      <c r="F344" s="155" t="s">
        <v>4131</v>
      </c>
      <c r="G344" s="155" t="s">
        <v>4470</v>
      </c>
      <c r="H344" s="157" t="s">
        <v>4471</v>
      </c>
      <c r="I344" s="169" t="s">
        <v>3428</v>
      </c>
      <c r="J344" s="157"/>
      <c r="K344" s="157"/>
      <c r="L344" s="157" t="s">
        <v>3395</v>
      </c>
      <c r="M344" s="157" t="s">
        <v>3396</v>
      </c>
      <c r="N344" s="188" t="s">
        <v>3572</v>
      </c>
      <c r="O344" s="189">
        <v>9.0</v>
      </c>
      <c r="P344" s="189" t="s">
        <v>3721</v>
      </c>
      <c r="Q344" s="169"/>
      <c r="R344" s="178" t="s">
        <v>4476</v>
      </c>
      <c r="S344" s="189" t="s">
        <v>158</v>
      </c>
      <c r="T344" s="178" t="s">
        <v>4477</v>
      </c>
      <c r="U344" s="189" t="s">
        <v>174</v>
      </c>
      <c r="V344" s="166" t="s">
        <v>3664</v>
      </c>
      <c r="W344" s="168"/>
      <c r="X344" s="168"/>
      <c r="Y344" s="168"/>
      <c r="Z344" s="168">
        <v>55.0</v>
      </c>
      <c r="AA344" s="168">
        <v>65.0</v>
      </c>
      <c r="AB344" s="168">
        <f t="shared" si="298"/>
        <v>10</v>
      </c>
      <c r="AC344" s="168"/>
      <c r="AD344" s="168"/>
      <c r="AE344" s="168"/>
      <c r="AF344" s="168">
        <v>63.0</v>
      </c>
      <c r="AG344" s="168">
        <v>72.0</v>
      </c>
      <c r="AH344" s="168">
        <f t="shared" si="299"/>
        <v>9</v>
      </c>
      <c r="AI344" s="168"/>
      <c r="AJ344" s="168"/>
      <c r="AK344" s="168"/>
      <c r="AL344" s="168">
        <v>69.0</v>
      </c>
      <c r="AM344" s="168">
        <v>77.0</v>
      </c>
      <c r="AN344" s="168">
        <f t="shared" si="294"/>
        <v>8</v>
      </c>
      <c r="AO344" s="168"/>
      <c r="AP344" s="168"/>
      <c r="AQ344" s="168"/>
      <c r="AR344" s="168">
        <v>51.0</v>
      </c>
      <c r="AS344" s="168">
        <v>64.0</v>
      </c>
      <c r="AT344" s="168">
        <f t="shared" si="295"/>
        <v>13</v>
      </c>
      <c r="AU344" s="168"/>
      <c r="AV344" s="168"/>
      <c r="AW344" s="168"/>
      <c r="AX344" s="168">
        <v>93.0</v>
      </c>
      <c r="AY344" s="168">
        <v>92.0</v>
      </c>
      <c r="AZ344" s="168">
        <f t="shared" si="296"/>
        <v>-1</v>
      </c>
      <c r="BA344" s="168"/>
      <c r="BB344" s="168"/>
      <c r="BC344" s="168"/>
      <c r="BD344" s="168"/>
      <c r="BE344" s="168"/>
      <c r="BF344" s="168"/>
      <c r="BG344" s="168"/>
      <c r="BH344" s="168"/>
      <c r="BI344" s="168">
        <v>93.0</v>
      </c>
      <c r="BJ344" s="168">
        <v>92.0</v>
      </c>
      <c r="BK344" s="168">
        <f t="shared" si="300"/>
        <v>-1</v>
      </c>
      <c r="BL344" s="168"/>
      <c r="BM344" s="168"/>
      <c r="BN344" s="168"/>
      <c r="BO344" s="168">
        <v>83.0</v>
      </c>
      <c r="BP344" s="168">
        <v>83.0</v>
      </c>
      <c r="BQ344" s="168">
        <f t="shared" si="297"/>
        <v>0</v>
      </c>
      <c r="BR344" s="180">
        <v>0.95</v>
      </c>
      <c r="BS344" s="176">
        <v>4.76</v>
      </c>
      <c r="BT344" s="176">
        <v>0.49</v>
      </c>
      <c r="BU344" s="176" t="s">
        <v>3528</v>
      </c>
      <c r="BV344" s="237" t="s">
        <v>3528</v>
      </c>
      <c r="BW344" s="227">
        <v>92.92</v>
      </c>
      <c r="BX344" s="227">
        <v>9.2</v>
      </c>
      <c r="BY344" s="227">
        <v>10.33</v>
      </c>
      <c r="BZ344" s="193">
        <v>0.12</v>
      </c>
      <c r="CA344" s="227">
        <v>19.03</v>
      </c>
      <c r="CB344" s="227">
        <v>4.88</v>
      </c>
      <c r="CC344" s="152"/>
      <c r="CD344" s="152"/>
      <c r="CE344" s="152"/>
      <c r="CF344" s="152"/>
    </row>
    <row r="345" ht="12.75" customHeight="1">
      <c r="A345" s="157">
        <v>2024.0</v>
      </c>
      <c r="B345" s="166" t="s">
        <v>3389</v>
      </c>
      <c r="C345" s="166" t="s">
        <v>1719</v>
      </c>
      <c r="D345" s="166"/>
      <c r="E345" s="166" t="s">
        <v>4398</v>
      </c>
      <c r="F345" s="166" t="s">
        <v>4398</v>
      </c>
      <c r="G345" s="166" t="s">
        <v>4399</v>
      </c>
      <c r="H345" s="157" t="s">
        <v>4400</v>
      </c>
      <c r="I345" s="156" t="s">
        <v>3428</v>
      </c>
      <c r="J345" s="157"/>
      <c r="K345" s="157"/>
      <c r="L345" s="157" t="s">
        <v>3597</v>
      </c>
      <c r="M345" s="157" t="s">
        <v>3597</v>
      </c>
      <c r="N345" s="206" t="s">
        <v>255</v>
      </c>
      <c r="O345" s="189">
        <v>28.0</v>
      </c>
      <c r="P345" s="189" t="s">
        <v>4154</v>
      </c>
      <c r="Q345" s="169"/>
      <c r="R345" s="169" t="s">
        <v>3528</v>
      </c>
      <c r="S345" s="189"/>
      <c r="T345" s="178" t="s">
        <v>4478</v>
      </c>
      <c r="U345" s="198" t="s">
        <v>174</v>
      </c>
      <c r="V345" s="166" t="s">
        <v>3566</v>
      </c>
      <c r="W345" s="168"/>
      <c r="X345" s="168"/>
      <c r="Y345" s="168"/>
      <c r="Z345" s="168"/>
      <c r="AA345" s="168"/>
      <c r="AB345" s="168"/>
      <c r="AC345" s="168"/>
      <c r="AD345" s="168"/>
      <c r="AE345" s="168"/>
      <c r="AF345" s="168"/>
      <c r="AG345" s="168"/>
      <c r="AH345" s="168"/>
      <c r="AI345" s="168"/>
      <c r="AJ345" s="168"/>
      <c r="AK345" s="168"/>
      <c r="AL345" s="168"/>
      <c r="AM345" s="168"/>
      <c r="AN345" s="168"/>
      <c r="AO345" s="168"/>
      <c r="AP345" s="168"/>
      <c r="AQ345" s="168"/>
      <c r="AR345" s="168"/>
      <c r="AS345" s="168"/>
      <c r="AT345" s="168"/>
      <c r="AU345" s="168"/>
      <c r="AV345" s="168"/>
      <c r="AW345" s="168"/>
      <c r="AX345" s="168"/>
      <c r="AY345" s="168"/>
      <c r="AZ345" s="168"/>
      <c r="BA345" s="168"/>
      <c r="BB345" s="168"/>
      <c r="BC345" s="168"/>
      <c r="BD345" s="168"/>
      <c r="BE345" s="168"/>
      <c r="BF345" s="168"/>
      <c r="BG345" s="168"/>
      <c r="BH345" s="168"/>
      <c r="BI345" s="168"/>
      <c r="BJ345" s="168"/>
      <c r="BK345" s="168"/>
      <c r="BL345" s="168"/>
      <c r="BM345" s="168"/>
      <c r="BN345" s="168"/>
      <c r="BO345" s="168"/>
      <c r="BP345" s="168"/>
      <c r="BQ345" s="168"/>
      <c r="BR345" s="180">
        <v>0.96</v>
      </c>
      <c r="BS345" s="176">
        <v>4.67</v>
      </c>
      <c r="BT345" s="176">
        <v>0.45</v>
      </c>
      <c r="BU345" s="176" t="s">
        <v>3528</v>
      </c>
      <c r="BV345" s="237" t="s">
        <v>3528</v>
      </c>
      <c r="BW345" s="227">
        <v>224.22</v>
      </c>
      <c r="BX345" s="227">
        <v>7.53</v>
      </c>
      <c r="BY345" s="227">
        <v>8.01</v>
      </c>
      <c r="BZ345" s="193">
        <v>0.06</v>
      </c>
      <c r="CA345" s="227">
        <v>29.42</v>
      </c>
      <c r="CB345" s="227">
        <v>7.62</v>
      </c>
      <c r="CC345" s="152"/>
      <c r="CD345" s="152"/>
      <c r="CE345" s="152"/>
      <c r="CF345" s="152" t="s">
        <v>1</v>
      </c>
    </row>
    <row r="346" ht="12.75" customHeight="1">
      <c r="A346" s="157">
        <v>2024.0</v>
      </c>
      <c r="B346" s="155" t="s">
        <v>3442</v>
      </c>
      <c r="C346" s="155" t="s">
        <v>4321</v>
      </c>
      <c r="D346" s="155"/>
      <c r="E346" s="155" t="s">
        <v>4479</v>
      </c>
      <c r="F346" s="155" t="s">
        <v>4480</v>
      </c>
      <c r="G346" s="155" t="s">
        <v>4481</v>
      </c>
      <c r="H346" s="157" t="s">
        <v>4482</v>
      </c>
      <c r="I346" s="156" t="s">
        <v>3428</v>
      </c>
      <c r="J346" s="157"/>
      <c r="K346" s="157" t="s">
        <v>264</v>
      </c>
      <c r="L346" s="157" t="s">
        <v>3395</v>
      </c>
      <c r="M346" s="157" t="s">
        <v>3396</v>
      </c>
      <c r="N346" s="188" t="s">
        <v>3572</v>
      </c>
      <c r="O346" s="189">
        <v>38.0</v>
      </c>
      <c r="P346" s="189" t="s">
        <v>4154</v>
      </c>
      <c r="Q346" s="169"/>
      <c r="R346" s="178" t="s">
        <v>4483</v>
      </c>
      <c r="S346" s="189" t="s">
        <v>177</v>
      </c>
      <c r="T346" s="178" t="s">
        <v>4484</v>
      </c>
      <c r="U346" s="189" t="s">
        <v>174</v>
      </c>
      <c r="V346" s="166" t="s">
        <v>3566</v>
      </c>
      <c r="W346" s="168"/>
      <c r="X346" s="168"/>
      <c r="Y346" s="168"/>
      <c r="Z346" s="168">
        <v>62.0</v>
      </c>
      <c r="AA346" s="168">
        <v>67.0</v>
      </c>
      <c r="AB346" s="168">
        <f t="shared" ref="AB346:AB359" si="301">AA346-Z346</f>
        <v>5</v>
      </c>
      <c r="AC346" s="168"/>
      <c r="AD346" s="168"/>
      <c r="AE346" s="168"/>
      <c r="AF346" s="168">
        <v>83.0</v>
      </c>
      <c r="AG346" s="168">
        <v>88.0</v>
      </c>
      <c r="AH346" s="168">
        <f t="shared" ref="AH346:AH359" si="302">AG346-AF346</f>
        <v>5</v>
      </c>
      <c r="AI346" s="168"/>
      <c r="AJ346" s="168"/>
      <c r="AK346" s="168"/>
      <c r="AL346" s="168">
        <v>84.0</v>
      </c>
      <c r="AM346" s="168">
        <v>90.0</v>
      </c>
      <c r="AN346" s="168">
        <f t="shared" ref="AN346:AN359" si="303">AM346-AL346</f>
        <v>6</v>
      </c>
      <c r="AO346" s="168"/>
      <c r="AP346" s="168"/>
      <c r="AQ346" s="168"/>
      <c r="AR346" s="168">
        <v>58.0</v>
      </c>
      <c r="AS346" s="168">
        <v>62.0</v>
      </c>
      <c r="AT346" s="168">
        <f t="shared" ref="AT346:AT359" si="304">AS346-AR346</f>
        <v>4</v>
      </c>
      <c r="AU346" s="168"/>
      <c r="AV346" s="168"/>
      <c r="AW346" s="168"/>
      <c r="AX346" s="168">
        <v>63.0</v>
      </c>
      <c r="AY346" s="168">
        <v>67.0</v>
      </c>
      <c r="AZ346" s="168">
        <f t="shared" ref="AZ346:AZ359" si="305">AY346-AX346</f>
        <v>4</v>
      </c>
      <c r="BA346" s="168"/>
      <c r="BB346" s="168"/>
      <c r="BC346" s="168"/>
      <c r="BD346" s="168"/>
      <c r="BE346" s="168"/>
      <c r="BF346" s="168"/>
      <c r="BG346" s="168"/>
      <c r="BH346" s="168"/>
      <c r="BI346" s="168">
        <v>69.0</v>
      </c>
      <c r="BJ346" s="168">
        <v>80.0</v>
      </c>
      <c r="BK346" s="168">
        <f t="shared" ref="BK346:BK351" si="306">BJ346-BI346</f>
        <v>11</v>
      </c>
      <c r="BL346" s="168"/>
      <c r="BM346" s="168"/>
      <c r="BN346" s="168"/>
      <c r="BO346" s="168">
        <v>93.0</v>
      </c>
      <c r="BP346" s="168">
        <v>97.0</v>
      </c>
      <c r="BQ346" s="168">
        <f t="shared" ref="BQ346:BQ359" si="307">BP346-BO346</f>
        <v>4</v>
      </c>
      <c r="BR346" s="180">
        <v>0.96</v>
      </c>
      <c r="BS346" s="176">
        <v>4.79</v>
      </c>
      <c r="BT346" s="176">
        <v>0.4</v>
      </c>
      <c r="BU346" s="176" t="s">
        <v>3528</v>
      </c>
      <c r="BV346" s="237" t="s">
        <v>3528</v>
      </c>
      <c r="BW346" s="227">
        <v>504.05</v>
      </c>
      <c r="BX346" s="227">
        <v>6.4</v>
      </c>
      <c r="BY346" s="227">
        <v>7.42</v>
      </c>
      <c r="BZ346" s="193">
        <v>0.16</v>
      </c>
      <c r="CA346" s="227">
        <v>40.57</v>
      </c>
      <c r="CB346" s="227">
        <v>12.42</v>
      </c>
      <c r="CC346" s="152"/>
      <c r="CD346" s="152"/>
      <c r="CE346" s="152"/>
      <c r="CF346" s="152"/>
    </row>
    <row r="347" ht="12.75" customHeight="1">
      <c r="A347" s="157">
        <v>2024.0</v>
      </c>
      <c r="B347" s="155" t="s">
        <v>3389</v>
      </c>
      <c r="C347" s="155" t="s">
        <v>3573</v>
      </c>
      <c r="D347" s="155"/>
      <c r="E347" s="155" t="s">
        <v>3643</v>
      </c>
      <c r="F347" s="155" t="s">
        <v>3643</v>
      </c>
      <c r="G347" s="155" t="s">
        <v>3644</v>
      </c>
      <c r="H347" s="157" t="s">
        <v>4485</v>
      </c>
      <c r="I347" s="169" t="s">
        <v>3402</v>
      </c>
      <c r="J347" s="157"/>
      <c r="K347" s="157"/>
      <c r="L347" s="157" t="s">
        <v>3395</v>
      </c>
      <c r="M347" s="157" t="s">
        <v>3396</v>
      </c>
      <c r="N347" s="206" t="s">
        <v>255</v>
      </c>
      <c r="O347" s="189">
        <v>108.0</v>
      </c>
      <c r="P347" s="189" t="s">
        <v>3885</v>
      </c>
      <c r="Q347" s="169"/>
      <c r="R347" s="178" t="s">
        <v>4486</v>
      </c>
      <c r="S347" s="189" t="s">
        <v>158</v>
      </c>
      <c r="T347" s="178" t="s">
        <v>4487</v>
      </c>
      <c r="U347" s="189" t="s">
        <v>174</v>
      </c>
      <c r="V347" s="166" t="s">
        <v>3699</v>
      </c>
      <c r="W347" s="168"/>
      <c r="X347" s="168"/>
      <c r="Y347" s="168"/>
      <c r="Z347" s="168">
        <v>53.0</v>
      </c>
      <c r="AA347" s="168">
        <v>79.0</v>
      </c>
      <c r="AB347" s="168">
        <f t="shared" si="301"/>
        <v>26</v>
      </c>
      <c r="AC347" s="168"/>
      <c r="AD347" s="168"/>
      <c r="AE347" s="168"/>
      <c r="AF347" s="168">
        <v>72.0</v>
      </c>
      <c r="AG347" s="168">
        <v>90.0</v>
      </c>
      <c r="AH347" s="168">
        <f t="shared" si="302"/>
        <v>18</v>
      </c>
      <c r="AI347" s="168"/>
      <c r="AJ347" s="168"/>
      <c r="AK347" s="168"/>
      <c r="AL347" s="168">
        <v>80.0</v>
      </c>
      <c r="AM347" s="168">
        <v>92.0</v>
      </c>
      <c r="AN347" s="168">
        <f t="shared" si="303"/>
        <v>12</v>
      </c>
      <c r="AO347" s="168"/>
      <c r="AP347" s="168"/>
      <c r="AQ347" s="168"/>
      <c r="AR347" s="168">
        <v>43.0</v>
      </c>
      <c r="AS347" s="168">
        <v>81.0</v>
      </c>
      <c r="AT347" s="168">
        <f t="shared" si="304"/>
        <v>38</v>
      </c>
      <c r="AU347" s="168"/>
      <c r="AV347" s="168"/>
      <c r="AW347" s="168"/>
      <c r="AX347" s="168">
        <v>87.0</v>
      </c>
      <c r="AY347" s="168">
        <v>91.0</v>
      </c>
      <c r="AZ347" s="168">
        <f t="shared" si="305"/>
        <v>4</v>
      </c>
      <c r="BA347" s="168"/>
      <c r="BB347" s="168"/>
      <c r="BC347" s="168"/>
      <c r="BD347" s="168"/>
      <c r="BE347" s="168"/>
      <c r="BF347" s="168"/>
      <c r="BG347" s="168"/>
      <c r="BH347" s="168"/>
      <c r="BI347" s="168">
        <v>86.0</v>
      </c>
      <c r="BJ347" s="168">
        <v>88.0</v>
      </c>
      <c r="BK347" s="168">
        <f t="shared" si="306"/>
        <v>2</v>
      </c>
      <c r="BL347" s="168"/>
      <c r="BM347" s="168"/>
      <c r="BN347" s="168"/>
      <c r="BO347" s="168">
        <v>91.0</v>
      </c>
      <c r="BP347" s="168">
        <v>96.0</v>
      </c>
      <c r="BQ347" s="168">
        <f t="shared" si="307"/>
        <v>5</v>
      </c>
      <c r="BR347" s="180">
        <v>0.95</v>
      </c>
      <c r="BS347" s="176">
        <v>4.7</v>
      </c>
      <c r="BT347" s="176">
        <v>0.48</v>
      </c>
      <c r="BU347" s="176" t="s">
        <v>3528</v>
      </c>
      <c r="BV347" s="237" t="s">
        <v>3528</v>
      </c>
      <c r="BW347" s="227">
        <v>272.6</v>
      </c>
      <c r="BX347" s="227">
        <v>2.28</v>
      </c>
      <c r="BY347" s="227">
        <v>2.5</v>
      </c>
      <c r="BZ347" s="193">
        <v>0.1</v>
      </c>
      <c r="CA347" s="227">
        <v>37.8</v>
      </c>
      <c r="CB347" s="227">
        <v>7.2</v>
      </c>
      <c r="CC347" s="152"/>
      <c r="CD347" s="152"/>
      <c r="CE347" s="152"/>
      <c r="CF347" s="152"/>
    </row>
    <row r="348" ht="12.75" customHeight="1">
      <c r="A348" s="157">
        <v>2024.0</v>
      </c>
      <c r="B348" s="155" t="s">
        <v>3732</v>
      </c>
      <c r="C348" s="155" t="s">
        <v>3733</v>
      </c>
      <c r="D348" s="155"/>
      <c r="E348" s="155" t="s">
        <v>4191</v>
      </c>
      <c r="F348" s="155" t="s">
        <v>4191</v>
      </c>
      <c r="G348" s="155" t="s">
        <v>4488</v>
      </c>
      <c r="H348" s="157" t="s">
        <v>3439</v>
      </c>
      <c r="I348" s="156" t="s">
        <v>3428</v>
      </c>
      <c r="J348" s="157"/>
      <c r="K348" s="229">
        <v>45444.0</v>
      </c>
      <c r="L348" s="157" t="s">
        <v>3395</v>
      </c>
      <c r="M348" s="157" t="s">
        <v>3396</v>
      </c>
      <c r="N348" s="157" t="s">
        <v>255</v>
      </c>
      <c r="O348" s="189">
        <v>62.0</v>
      </c>
      <c r="P348" s="189" t="s">
        <v>3721</v>
      </c>
      <c r="Q348" s="169"/>
      <c r="R348" s="178" t="s">
        <v>4489</v>
      </c>
      <c r="S348" s="189" t="s">
        <v>158</v>
      </c>
      <c r="T348" s="178" t="s">
        <v>4490</v>
      </c>
      <c r="U348" s="198" t="s">
        <v>174</v>
      </c>
      <c r="V348" s="166" t="s">
        <v>3566</v>
      </c>
      <c r="W348" s="168"/>
      <c r="X348" s="168"/>
      <c r="Y348" s="168"/>
      <c r="Z348" s="168">
        <v>23.0</v>
      </c>
      <c r="AA348" s="168">
        <v>45.0</v>
      </c>
      <c r="AB348" s="168">
        <f t="shared" si="301"/>
        <v>22</v>
      </c>
      <c r="AC348" s="168"/>
      <c r="AD348" s="168"/>
      <c r="AE348" s="168"/>
      <c r="AF348" s="168">
        <v>43.0</v>
      </c>
      <c r="AG348" s="168">
        <v>60.0</v>
      </c>
      <c r="AH348" s="168">
        <f t="shared" si="302"/>
        <v>17</v>
      </c>
      <c r="AI348" s="168"/>
      <c r="AJ348" s="168"/>
      <c r="AK348" s="168"/>
      <c r="AL348" s="168">
        <v>51.0</v>
      </c>
      <c r="AM348" s="168">
        <v>73.0</v>
      </c>
      <c r="AN348" s="168">
        <f t="shared" si="303"/>
        <v>22</v>
      </c>
      <c r="AO348" s="168"/>
      <c r="AP348" s="168"/>
      <c r="AQ348" s="168"/>
      <c r="AR348" s="168">
        <v>49.0</v>
      </c>
      <c r="AS348" s="168">
        <v>70.0</v>
      </c>
      <c r="AT348" s="168">
        <f t="shared" si="304"/>
        <v>21</v>
      </c>
      <c r="AU348" s="168"/>
      <c r="AV348" s="168"/>
      <c r="AW348" s="168"/>
      <c r="AX348" s="168">
        <v>61.0</v>
      </c>
      <c r="AY348" s="168">
        <v>73.0</v>
      </c>
      <c r="AZ348" s="168">
        <f t="shared" si="305"/>
        <v>12</v>
      </c>
      <c r="BA348" s="168"/>
      <c r="BB348" s="168"/>
      <c r="BC348" s="168"/>
      <c r="BD348" s="168"/>
      <c r="BE348" s="168"/>
      <c r="BF348" s="168"/>
      <c r="BG348" s="168"/>
      <c r="BH348" s="168"/>
      <c r="BI348" s="168">
        <v>60.0</v>
      </c>
      <c r="BJ348" s="168">
        <v>74.0</v>
      </c>
      <c r="BK348" s="168">
        <f t="shared" si="306"/>
        <v>14</v>
      </c>
      <c r="BL348" s="168"/>
      <c r="BM348" s="168"/>
      <c r="BN348" s="168"/>
      <c r="BO348" s="168">
        <v>69.0</v>
      </c>
      <c r="BP348" s="168">
        <v>83.0</v>
      </c>
      <c r="BQ348" s="168">
        <f t="shared" si="307"/>
        <v>14</v>
      </c>
      <c r="BR348" s="180">
        <v>0.95</v>
      </c>
      <c r="BS348" s="176">
        <v>4.79</v>
      </c>
      <c r="BT348" s="176">
        <v>0.49</v>
      </c>
      <c r="BU348" s="176" t="s">
        <v>3528</v>
      </c>
      <c r="BV348" s="237" t="s">
        <v>3528</v>
      </c>
      <c r="BW348" s="227">
        <v>255.3</v>
      </c>
      <c r="BX348" s="227">
        <v>3.58</v>
      </c>
      <c r="BY348" s="227">
        <v>4.1</v>
      </c>
      <c r="BZ348" s="193">
        <v>0.15</v>
      </c>
      <c r="CA348" s="227">
        <v>23.2</v>
      </c>
      <c r="CB348" s="227">
        <v>11.0</v>
      </c>
      <c r="CC348" s="152"/>
      <c r="CD348" s="152"/>
      <c r="CE348" s="152"/>
      <c r="CF348" s="152"/>
    </row>
    <row r="349" ht="12.75" customHeight="1">
      <c r="A349" s="157">
        <v>2024.0</v>
      </c>
      <c r="B349" s="155" t="s">
        <v>3389</v>
      </c>
      <c r="C349" s="155" t="s">
        <v>3552</v>
      </c>
      <c r="D349" s="155"/>
      <c r="E349" s="155" t="s">
        <v>4242</v>
      </c>
      <c r="F349" s="155" t="s">
        <v>4242</v>
      </c>
      <c r="G349" s="155" t="s">
        <v>4243</v>
      </c>
      <c r="H349" s="157" t="s">
        <v>4283</v>
      </c>
      <c r="I349" s="156" t="s">
        <v>3394</v>
      </c>
      <c r="J349" s="157"/>
      <c r="K349" s="157"/>
      <c r="L349" s="157" t="s">
        <v>3395</v>
      </c>
      <c r="M349" s="157" t="s">
        <v>3396</v>
      </c>
      <c r="N349" s="206" t="s">
        <v>255</v>
      </c>
      <c r="O349" s="189">
        <v>88.0</v>
      </c>
      <c r="P349" s="189" t="s">
        <v>4491</v>
      </c>
      <c r="Q349" s="169"/>
      <c r="R349" s="178" t="s">
        <v>4286</v>
      </c>
      <c r="S349" s="189" t="s">
        <v>158</v>
      </c>
      <c r="T349" s="178" t="s">
        <v>4461</v>
      </c>
      <c r="U349" s="198" t="s">
        <v>158</v>
      </c>
      <c r="V349" s="166" t="s">
        <v>3664</v>
      </c>
      <c r="W349" s="168"/>
      <c r="X349" s="168"/>
      <c r="Y349" s="168"/>
      <c r="Z349" s="168">
        <v>61.0</v>
      </c>
      <c r="AA349" s="168">
        <v>71.0</v>
      </c>
      <c r="AB349" s="168">
        <f t="shared" si="301"/>
        <v>10</v>
      </c>
      <c r="AC349" s="168"/>
      <c r="AD349" s="168"/>
      <c r="AE349" s="168"/>
      <c r="AF349" s="168">
        <v>77.0</v>
      </c>
      <c r="AG349" s="168">
        <v>83.0</v>
      </c>
      <c r="AH349" s="168">
        <f t="shared" si="302"/>
        <v>6</v>
      </c>
      <c r="AI349" s="168"/>
      <c r="AJ349" s="168"/>
      <c r="AK349" s="168"/>
      <c r="AL349" s="168">
        <v>77.0</v>
      </c>
      <c r="AM349" s="168">
        <v>83.0</v>
      </c>
      <c r="AN349" s="168">
        <f t="shared" si="303"/>
        <v>6</v>
      </c>
      <c r="AO349" s="168"/>
      <c r="AP349" s="168"/>
      <c r="AQ349" s="168"/>
      <c r="AR349" s="168">
        <v>58.0</v>
      </c>
      <c r="AS349" s="168">
        <v>64.0</v>
      </c>
      <c r="AT349" s="168">
        <f t="shared" si="304"/>
        <v>6</v>
      </c>
      <c r="AU349" s="168"/>
      <c r="AV349" s="168"/>
      <c r="AW349" s="168"/>
      <c r="AX349" s="168">
        <v>79.0</v>
      </c>
      <c r="AY349" s="168">
        <v>91.0</v>
      </c>
      <c r="AZ349" s="168">
        <f t="shared" si="305"/>
        <v>12</v>
      </c>
      <c r="BA349" s="168"/>
      <c r="BB349" s="168"/>
      <c r="BC349" s="168"/>
      <c r="BD349" s="168"/>
      <c r="BE349" s="168"/>
      <c r="BF349" s="168"/>
      <c r="BG349" s="168"/>
      <c r="BH349" s="168"/>
      <c r="BI349" s="168">
        <v>80.0</v>
      </c>
      <c r="BJ349" s="168">
        <v>83.0</v>
      </c>
      <c r="BK349" s="168">
        <f t="shared" si="306"/>
        <v>3</v>
      </c>
      <c r="BL349" s="168"/>
      <c r="BM349" s="168"/>
      <c r="BN349" s="168"/>
      <c r="BO349" s="168">
        <v>90.0</v>
      </c>
      <c r="BP349" s="168">
        <v>94.0</v>
      </c>
      <c r="BQ349" s="168">
        <f t="shared" si="307"/>
        <v>4</v>
      </c>
      <c r="BR349" s="180">
        <v>0.96</v>
      </c>
      <c r="BS349" s="176">
        <v>4.8</v>
      </c>
      <c r="BT349" s="176">
        <v>0.46</v>
      </c>
      <c r="BU349" s="176" t="s">
        <v>3528</v>
      </c>
      <c r="BV349" s="237" t="s">
        <v>3528</v>
      </c>
      <c r="BW349" s="227">
        <v>217.7</v>
      </c>
      <c r="BX349" s="227">
        <v>4.45</v>
      </c>
      <c r="BY349" s="227">
        <v>6.8</v>
      </c>
      <c r="BZ349" s="193">
        <v>0.53</v>
      </c>
      <c r="CA349" s="227">
        <v>36.2</v>
      </c>
      <c r="CB349" s="227">
        <v>6.0</v>
      </c>
      <c r="CC349" s="152"/>
      <c r="CD349" s="152"/>
      <c r="CE349" s="152"/>
      <c r="CF349" s="152"/>
    </row>
    <row r="350" ht="12.75" customHeight="1">
      <c r="A350" s="157">
        <v>2024.0</v>
      </c>
      <c r="B350" s="155" t="s">
        <v>3389</v>
      </c>
      <c r="C350" s="155" t="s">
        <v>3552</v>
      </c>
      <c r="D350" s="155"/>
      <c r="E350" s="155" t="s">
        <v>4242</v>
      </c>
      <c r="F350" s="155" t="s">
        <v>4242</v>
      </c>
      <c r="G350" s="155" t="s">
        <v>4462</v>
      </c>
      <c r="H350" s="157" t="s">
        <v>4283</v>
      </c>
      <c r="I350" s="156" t="s">
        <v>3428</v>
      </c>
      <c r="J350" s="157"/>
      <c r="K350" s="157" t="s">
        <v>4492</v>
      </c>
      <c r="L350" s="157" t="s">
        <v>3395</v>
      </c>
      <c r="M350" s="157" t="s">
        <v>3396</v>
      </c>
      <c r="N350" s="206" t="s">
        <v>255</v>
      </c>
      <c r="O350" s="189">
        <v>20.0</v>
      </c>
      <c r="P350" s="189" t="s">
        <v>4154</v>
      </c>
      <c r="Q350" s="169"/>
      <c r="R350" s="178" t="s">
        <v>4463</v>
      </c>
      <c r="S350" s="189" t="s">
        <v>158</v>
      </c>
      <c r="T350" s="178" t="s">
        <v>4464</v>
      </c>
      <c r="U350" s="189" t="s">
        <v>158</v>
      </c>
      <c r="V350" s="166" t="s">
        <v>3664</v>
      </c>
      <c r="W350" s="168"/>
      <c r="X350" s="168"/>
      <c r="Y350" s="168"/>
      <c r="Z350" s="168">
        <v>78.0</v>
      </c>
      <c r="AA350" s="168">
        <v>87.0</v>
      </c>
      <c r="AB350" s="168">
        <f t="shared" si="301"/>
        <v>9</v>
      </c>
      <c r="AC350" s="168"/>
      <c r="AD350" s="168"/>
      <c r="AE350" s="168"/>
      <c r="AF350" s="168">
        <v>85.0</v>
      </c>
      <c r="AG350" s="168">
        <v>90.0</v>
      </c>
      <c r="AH350" s="168">
        <f t="shared" si="302"/>
        <v>5</v>
      </c>
      <c r="AI350" s="168"/>
      <c r="AJ350" s="168"/>
      <c r="AK350" s="168"/>
      <c r="AL350" s="168">
        <v>90.0</v>
      </c>
      <c r="AM350" s="168">
        <v>94.0</v>
      </c>
      <c r="AN350" s="168">
        <f t="shared" si="303"/>
        <v>4</v>
      </c>
      <c r="AO350" s="168"/>
      <c r="AP350" s="168"/>
      <c r="AQ350" s="168"/>
      <c r="AR350" s="168">
        <v>76.0</v>
      </c>
      <c r="AS350" s="168">
        <v>79.0</v>
      </c>
      <c r="AT350" s="168">
        <f t="shared" si="304"/>
        <v>3</v>
      </c>
      <c r="AU350" s="168"/>
      <c r="AV350" s="168"/>
      <c r="AW350" s="168"/>
      <c r="AX350" s="168">
        <v>85.0</v>
      </c>
      <c r="AY350" s="168">
        <v>90.0</v>
      </c>
      <c r="AZ350" s="168">
        <f t="shared" si="305"/>
        <v>5</v>
      </c>
      <c r="BA350" s="168"/>
      <c r="BB350" s="168"/>
      <c r="BC350" s="168"/>
      <c r="BD350" s="168"/>
      <c r="BE350" s="168"/>
      <c r="BF350" s="168"/>
      <c r="BG350" s="168"/>
      <c r="BH350" s="168"/>
      <c r="BI350" s="168">
        <v>82.0</v>
      </c>
      <c r="BJ350" s="168">
        <v>86.0</v>
      </c>
      <c r="BK350" s="168">
        <f t="shared" si="306"/>
        <v>4</v>
      </c>
      <c r="BL350" s="168"/>
      <c r="BM350" s="168"/>
      <c r="BN350" s="168"/>
      <c r="BO350" s="168">
        <v>95.0</v>
      </c>
      <c r="BP350" s="168">
        <v>98.0</v>
      </c>
      <c r="BQ350" s="168">
        <f t="shared" si="307"/>
        <v>3</v>
      </c>
      <c r="BR350" s="180">
        <v>0.96</v>
      </c>
      <c r="BS350" s="176">
        <v>4.9</v>
      </c>
      <c r="BT350" s="176">
        <v>0.45</v>
      </c>
      <c r="BU350" s="176" t="s">
        <v>3528</v>
      </c>
      <c r="BV350" s="237" t="s">
        <v>3528</v>
      </c>
      <c r="BW350" s="227">
        <v>277.0</v>
      </c>
      <c r="BX350" s="227">
        <v>11.31</v>
      </c>
      <c r="BY350" s="227">
        <v>13.9</v>
      </c>
      <c r="BZ350" s="193">
        <v>0.23</v>
      </c>
      <c r="CA350" s="227">
        <v>36.6</v>
      </c>
      <c r="CB350" s="227">
        <v>7.6</v>
      </c>
      <c r="CC350" s="152"/>
      <c r="CD350" s="152"/>
      <c r="CE350" s="152"/>
      <c r="CF350" s="152"/>
    </row>
    <row r="351" ht="12.75" customHeight="1">
      <c r="A351" s="157">
        <v>2024.0</v>
      </c>
      <c r="B351" s="155" t="s">
        <v>3540</v>
      </c>
      <c r="C351" s="155" t="s">
        <v>4493</v>
      </c>
      <c r="D351" s="155"/>
      <c r="E351" s="155" t="s">
        <v>4494</v>
      </c>
      <c r="F351" s="155" t="s">
        <v>4495</v>
      </c>
      <c r="G351" s="155" t="s">
        <v>4496</v>
      </c>
      <c r="H351" s="157" t="s">
        <v>4342</v>
      </c>
      <c r="I351" s="169" t="s">
        <v>3402</v>
      </c>
      <c r="J351" s="157"/>
      <c r="K351" s="157" t="s">
        <v>4497</v>
      </c>
      <c r="L351" s="157" t="s">
        <v>3395</v>
      </c>
      <c r="M351" s="157" t="s">
        <v>3396</v>
      </c>
      <c r="N351" s="169" t="s">
        <v>255</v>
      </c>
      <c r="O351" s="157">
        <v>82.0</v>
      </c>
      <c r="P351" s="169" t="s">
        <v>3885</v>
      </c>
      <c r="Q351" s="169"/>
      <c r="R351" s="178" t="s">
        <v>4498</v>
      </c>
      <c r="S351" s="189" t="s">
        <v>158</v>
      </c>
      <c r="T351" s="178" t="s">
        <v>4499</v>
      </c>
      <c r="U351" s="189" t="s">
        <v>174</v>
      </c>
      <c r="V351" s="166" t="s">
        <v>3566</v>
      </c>
      <c r="W351" s="168"/>
      <c r="X351" s="168"/>
      <c r="Y351" s="168"/>
      <c r="Z351" s="168">
        <v>85.0</v>
      </c>
      <c r="AA351" s="168">
        <v>89.0</v>
      </c>
      <c r="AB351" s="168">
        <f t="shared" si="301"/>
        <v>4</v>
      </c>
      <c r="AC351" s="168"/>
      <c r="AD351" s="168"/>
      <c r="AE351" s="168"/>
      <c r="AF351" s="168">
        <v>91.0</v>
      </c>
      <c r="AG351" s="168">
        <v>96.0</v>
      </c>
      <c r="AH351" s="168">
        <f t="shared" si="302"/>
        <v>5</v>
      </c>
      <c r="AI351" s="168"/>
      <c r="AJ351" s="168"/>
      <c r="AK351" s="168"/>
      <c r="AL351" s="168">
        <v>95.0</v>
      </c>
      <c r="AM351" s="168">
        <v>98.0</v>
      </c>
      <c r="AN351" s="168">
        <f t="shared" si="303"/>
        <v>3</v>
      </c>
      <c r="AO351" s="168"/>
      <c r="AP351" s="168"/>
      <c r="AQ351" s="168"/>
      <c r="AR351" s="168">
        <v>85.0</v>
      </c>
      <c r="AS351" s="168">
        <v>91.0</v>
      </c>
      <c r="AT351" s="168">
        <f t="shared" si="304"/>
        <v>6</v>
      </c>
      <c r="AU351" s="168"/>
      <c r="AV351" s="168"/>
      <c r="AW351" s="168"/>
      <c r="AX351" s="168">
        <v>92.0</v>
      </c>
      <c r="AY351" s="168">
        <v>95.0</v>
      </c>
      <c r="AZ351" s="168">
        <f t="shared" si="305"/>
        <v>3</v>
      </c>
      <c r="BA351" s="168"/>
      <c r="BB351" s="168"/>
      <c r="BC351" s="168"/>
      <c r="BD351" s="168"/>
      <c r="BE351" s="168"/>
      <c r="BF351" s="168"/>
      <c r="BG351" s="168"/>
      <c r="BH351" s="168"/>
      <c r="BI351" s="168">
        <v>87.0</v>
      </c>
      <c r="BJ351" s="168">
        <v>95.0</v>
      </c>
      <c r="BK351" s="168">
        <f t="shared" si="306"/>
        <v>8</v>
      </c>
      <c r="BL351" s="168"/>
      <c r="BM351" s="168"/>
      <c r="BN351" s="168"/>
      <c r="BO351" s="168">
        <v>98.0</v>
      </c>
      <c r="BP351" s="168">
        <v>100.0</v>
      </c>
      <c r="BQ351" s="168">
        <f t="shared" si="307"/>
        <v>2</v>
      </c>
      <c r="BR351" s="180">
        <v>0.96</v>
      </c>
      <c r="BS351" s="176">
        <v>3.99</v>
      </c>
      <c r="BT351" s="176">
        <v>0.44</v>
      </c>
      <c r="BU351" s="176" t="s">
        <v>3528</v>
      </c>
      <c r="BV351" s="237" t="s">
        <v>3528</v>
      </c>
      <c r="BW351" s="238">
        <v>341.5</v>
      </c>
      <c r="BX351" s="238">
        <v>3.6</v>
      </c>
      <c r="BY351" s="238">
        <v>4.1</v>
      </c>
      <c r="BZ351" s="239">
        <v>0.14</v>
      </c>
      <c r="CA351" s="238">
        <v>41.9</v>
      </c>
      <c r="CB351" s="238">
        <v>8.1</v>
      </c>
      <c r="CC351" s="152"/>
      <c r="CD351" s="152"/>
      <c r="CE351" s="152"/>
      <c r="CF351" s="152"/>
    </row>
    <row r="352" ht="12.75" customHeight="1">
      <c r="A352" s="157">
        <v>2024.0</v>
      </c>
      <c r="B352" s="155" t="s">
        <v>3768</v>
      </c>
      <c r="C352" s="155" t="s">
        <v>4223</v>
      </c>
      <c r="D352" s="169" t="s">
        <v>1452</v>
      </c>
      <c r="E352" s="155" t="s">
        <v>3647</v>
      </c>
      <c r="F352" s="155" t="s">
        <v>3647</v>
      </c>
      <c r="G352" s="155" t="s">
        <v>4500</v>
      </c>
      <c r="H352" s="157" t="s">
        <v>4501</v>
      </c>
      <c r="I352" s="156" t="s">
        <v>3428</v>
      </c>
      <c r="J352" s="157"/>
      <c r="K352" s="229">
        <v>45474.0</v>
      </c>
      <c r="L352" s="157" t="s">
        <v>3395</v>
      </c>
      <c r="M352" s="157" t="s">
        <v>3396</v>
      </c>
      <c r="N352" s="169" t="s">
        <v>3572</v>
      </c>
      <c r="O352" s="157">
        <v>172.0</v>
      </c>
      <c r="P352" s="169" t="s">
        <v>4154</v>
      </c>
      <c r="Q352" s="169"/>
      <c r="R352" s="178" t="s">
        <v>4502</v>
      </c>
      <c r="S352" s="169" t="s">
        <v>158</v>
      </c>
      <c r="T352" s="178" t="s">
        <v>4503</v>
      </c>
      <c r="U352" s="157" t="s">
        <v>174</v>
      </c>
      <c r="V352" s="166" t="s">
        <v>3699</v>
      </c>
      <c r="W352" s="168"/>
      <c r="X352" s="168">
        <v>31.0</v>
      </c>
      <c r="Y352" s="168"/>
      <c r="Z352" s="168">
        <v>59.0</v>
      </c>
      <c r="AA352" s="168">
        <v>80.0</v>
      </c>
      <c r="AB352" s="168">
        <f t="shared" si="301"/>
        <v>21</v>
      </c>
      <c r="AC352" s="168"/>
      <c r="AD352" s="168">
        <v>51.0</v>
      </c>
      <c r="AE352" s="168"/>
      <c r="AF352" s="168">
        <v>77.0</v>
      </c>
      <c r="AG352" s="168">
        <v>89.0</v>
      </c>
      <c r="AH352" s="168">
        <f t="shared" si="302"/>
        <v>12</v>
      </c>
      <c r="AI352" s="168"/>
      <c r="AJ352" s="168">
        <v>76.0</v>
      </c>
      <c r="AK352" s="168"/>
      <c r="AL352" s="168">
        <v>85.0</v>
      </c>
      <c r="AM352" s="168">
        <v>94.0</v>
      </c>
      <c r="AN352" s="168">
        <f t="shared" si="303"/>
        <v>9</v>
      </c>
      <c r="AO352" s="168"/>
      <c r="AP352" s="168">
        <v>43.0</v>
      </c>
      <c r="AQ352" s="168"/>
      <c r="AR352" s="168">
        <v>59.0</v>
      </c>
      <c r="AS352" s="168">
        <v>84.0</v>
      </c>
      <c r="AT352" s="168">
        <f t="shared" si="304"/>
        <v>25</v>
      </c>
      <c r="AU352" s="168"/>
      <c r="AV352" s="168">
        <v>62.0</v>
      </c>
      <c r="AW352" s="168"/>
      <c r="AX352" s="168">
        <v>68.0</v>
      </c>
      <c r="AY352" s="168">
        <v>70.0</v>
      </c>
      <c r="AZ352" s="168">
        <f t="shared" si="305"/>
        <v>2</v>
      </c>
      <c r="BA352" s="168"/>
      <c r="BB352" s="168"/>
      <c r="BC352" s="168"/>
      <c r="BD352" s="168"/>
      <c r="BE352" s="168"/>
      <c r="BF352" s="168"/>
      <c r="BG352" s="168"/>
      <c r="BH352" s="168"/>
      <c r="BI352" s="168"/>
      <c r="BJ352" s="168"/>
      <c r="BK352" s="168"/>
      <c r="BL352" s="168"/>
      <c r="BM352" s="168">
        <v>85.0</v>
      </c>
      <c r="BN352" s="168"/>
      <c r="BO352" s="168">
        <v>95.0</v>
      </c>
      <c r="BP352" s="168">
        <v>99.0</v>
      </c>
      <c r="BQ352" s="168">
        <f t="shared" si="307"/>
        <v>4</v>
      </c>
      <c r="BR352" s="180">
        <v>0.94</v>
      </c>
      <c r="BS352" s="176">
        <v>4.35</v>
      </c>
      <c r="BT352" s="176">
        <v>0.52</v>
      </c>
      <c r="BU352" s="197">
        <v>0.88</v>
      </c>
      <c r="BV352" s="176">
        <v>2.94</v>
      </c>
      <c r="BW352" s="238">
        <v>1646.0</v>
      </c>
      <c r="BX352" s="238">
        <v>8.4</v>
      </c>
      <c r="BY352" s="238">
        <v>9.6</v>
      </c>
      <c r="BZ352" s="239">
        <v>0.14</v>
      </c>
      <c r="CA352" s="238">
        <v>49.6</v>
      </c>
      <c r="CB352" s="238">
        <v>33.2</v>
      </c>
      <c r="CC352" s="152"/>
      <c r="CD352" s="152"/>
      <c r="CE352" s="152"/>
      <c r="CF352" s="152"/>
    </row>
    <row r="353" ht="12.75" customHeight="1">
      <c r="A353" s="157">
        <v>2024.0</v>
      </c>
      <c r="B353" s="155" t="s">
        <v>3768</v>
      </c>
      <c r="C353" s="155" t="s">
        <v>4223</v>
      </c>
      <c r="D353" s="169" t="s">
        <v>1452</v>
      </c>
      <c r="E353" s="155" t="s">
        <v>3647</v>
      </c>
      <c r="F353" s="155" t="s">
        <v>3647</v>
      </c>
      <c r="G353" s="155" t="s">
        <v>4500</v>
      </c>
      <c r="H353" s="157" t="s">
        <v>4501</v>
      </c>
      <c r="I353" s="169" t="s">
        <v>3402</v>
      </c>
      <c r="J353" s="157"/>
      <c r="K353" s="229">
        <v>45474.0</v>
      </c>
      <c r="L353" s="157" t="s">
        <v>3395</v>
      </c>
      <c r="M353" s="157" t="s">
        <v>3396</v>
      </c>
      <c r="N353" s="169" t="s">
        <v>3572</v>
      </c>
      <c r="O353" s="157">
        <v>260.0</v>
      </c>
      <c r="P353" s="169" t="s">
        <v>3747</v>
      </c>
      <c r="Q353" s="169"/>
      <c r="R353" s="178" t="s">
        <v>4504</v>
      </c>
      <c r="S353" s="169" t="s">
        <v>158</v>
      </c>
      <c r="T353" s="178" t="s">
        <v>4505</v>
      </c>
      <c r="U353" s="157" t="s">
        <v>174</v>
      </c>
      <c r="V353" s="166" t="s">
        <v>3699</v>
      </c>
      <c r="W353" s="168"/>
      <c r="X353" s="168">
        <v>20.0</v>
      </c>
      <c r="Y353" s="168"/>
      <c r="Z353" s="168">
        <v>58.0</v>
      </c>
      <c r="AA353" s="168">
        <v>85.0</v>
      </c>
      <c r="AB353" s="168">
        <f t="shared" si="301"/>
        <v>27</v>
      </c>
      <c r="AC353" s="168"/>
      <c r="AD353" s="168">
        <v>52.0</v>
      </c>
      <c r="AE353" s="168"/>
      <c r="AF353" s="168">
        <v>80.0</v>
      </c>
      <c r="AG353" s="168">
        <v>93.0</v>
      </c>
      <c r="AH353" s="168">
        <f t="shared" si="302"/>
        <v>13</v>
      </c>
      <c r="AI353" s="168"/>
      <c r="AJ353" s="168">
        <v>75.0</v>
      </c>
      <c r="AK353" s="168"/>
      <c r="AL353" s="168">
        <v>91.0</v>
      </c>
      <c r="AM353" s="168">
        <v>99.0</v>
      </c>
      <c r="AN353" s="168">
        <f t="shared" si="303"/>
        <v>8</v>
      </c>
      <c r="AO353" s="168"/>
      <c r="AP353" s="168">
        <v>33.0</v>
      </c>
      <c r="AQ353" s="168"/>
      <c r="AR353" s="168">
        <v>60.0</v>
      </c>
      <c r="AS353" s="168">
        <v>83.0</v>
      </c>
      <c r="AT353" s="168">
        <f t="shared" si="304"/>
        <v>23</v>
      </c>
      <c r="AU353" s="168"/>
      <c r="AV353" s="168">
        <v>57.0</v>
      </c>
      <c r="AW353" s="168"/>
      <c r="AX353" s="168">
        <v>62.0</v>
      </c>
      <c r="AY353" s="168">
        <v>69.0</v>
      </c>
      <c r="AZ353" s="168">
        <f t="shared" si="305"/>
        <v>7</v>
      </c>
      <c r="BA353" s="168"/>
      <c r="BB353" s="168"/>
      <c r="BC353" s="168"/>
      <c r="BD353" s="168"/>
      <c r="BE353" s="168"/>
      <c r="BF353" s="168"/>
      <c r="BG353" s="168"/>
      <c r="BH353" s="168"/>
      <c r="BI353" s="168"/>
      <c r="BJ353" s="168"/>
      <c r="BK353" s="168"/>
      <c r="BL353" s="168"/>
      <c r="BM353" s="168">
        <v>91.0</v>
      </c>
      <c r="BN353" s="168"/>
      <c r="BO353" s="168">
        <v>95.0</v>
      </c>
      <c r="BP353" s="168">
        <v>99.0</v>
      </c>
      <c r="BQ353" s="168">
        <f t="shared" si="307"/>
        <v>4</v>
      </c>
      <c r="BR353" s="180">
        <v>0.94</v>
      </c>
      <c r="BS353" s="176">
        <v>4.0</v>
      </c>
      <c r="BT353" s="220">
        <v>0.53</v>
      </c>
      <c r="BU353" s="197">
        <v>0.88</v>
      </c>
      <c r="BV353" s="176">
        <v>3.07</v>
      </c>
      <c r="BW353" s="238">
        <v>1194.0</v>
      </c>
      <c r="BX353" s="238">
        <v>3.8</v>
      </c>
      <c r="BY353" s="238">
        <v>4.3</v>
      </c>
      <c r="BZ353" s="240">
        <v>0.13</v>
      </c>
      <c r="CA353" s="238">
        <v>44.1</v>
      </c>
      <c r="CB353" s="238">
        <v>27.1</v>
      </c>
      <c r="CC353" s="152"/>
      <c r="CD353" s="152"/>
      <c r="CE353" s="152"/>
      <c r="CF353" s="152"/>
    </row>
    <row r="354" ht="12.75" customHeight="1">
      <c r="A354" s="157">
        <v>2024.0</v>
      </c>
      <c r="B354" s="155" t="s">
        <v>3389</v>
      </c>
      <c r="C354" s="155" t="s">
        <v>3398</v>
      </c>
      <c r="D354" s="169" t="s">
        <v>603</v>
      </c>
      <c r="E354" s="155" t="s">
        <v>3647</v>
      </c>
      <c r="F354" s="155" t="s">
        <v>3647</v>
      </c>
      <c r="G354" s="155" t="s">
        <v>3648</v>
      </c>
      <c r="H354" s="154" t="s">
        <v>3543</v>
      </c>
      <c r="I354" s="169" t="s">
        <v>3402</v>
      </c>
      <c r="J354" s="157"/>
      <c r="K354" s="229">
        <v>45505.0</v>
      </c>
      <c r="L354" s="157" t="s">
        <v>3395</v>
      </c>
      <c r="M354" s="157" t="s">
        <v>3396</v>
      </c>
      <c r="N354" s="188" t="s">
        <v>3572</v>
      </c>
      <c r="O354" s="189">
        <v>88.0</v>
      </c>
      <c r="P354" s="189" t="s">
        <v>3747</v>
      </c>
      <c r="Q354" s="169"/>
      <c r="R354" s="178" t="s">
        <v>4506</v>
      </c>
      <c r="S354" s="169" t="s">
        <v>158</v>
      </c>
      <c r="T354" s="178" t="s">
        <v>4507</v>
      </c>
      <c r="U354" s="157" t="s">
        <v>174</v>
      </c>
      <c r="V354" s="166" t="s">
        <v>3699</v>
      </c>
      <c r="W354" s="168"/>
      <c r="X354" s="168"/>
      <c r="Y354" s="168"/>
      <c r="Z354" s="168">
        <v>67.0</v>
      </c>
      <c r="AA354" s="168">
        <v>75.0</v>
      </c>
      <c r="AB354" s="168">
        <f t="shared" si="301"/>
        <v>8</v>
      </c>
      <c r="AC354" s="168"/>
      <c r="AD354" s="168"/>
      <c r="AE354" s="168"/>
      <c r="AF354" s="168">
        <v>79.0</v>
      </c>
      <c r="AG354" s="168">
        <v>87.0</v>
      </c>
      <c r="AH354" s="168">
        <f t="shared" si="302"/>
        <v>8</v>
      </c>
      <c r="AI354" s="168"/>
      <c r="AJ354" s="168"/>
      <c r="AK354" s="168"/>
      <c r="AL354" s="168">
        <v>77.0</v>
      </c>
      <c r="AM354" s="168">
        <v>87.0</v>
      </c>
      <c r="AN354" s="168">
        <f t="shared" si="303"/>
        <v>10</v>
      </c>
      <c r="AO354" s="168"/>
      <c r="AP354" s="168"/>
      <c r="AQ354" s="168"/>
      <c r="AR354" s="168">
        <v>54.0</v>
      </c>
      <c r="AS354" s="168">
        <v>65.0</v>
      </c>
      <c r="AT354" s="168">
        <f t="shared" si="304"/>
        <v>11</v>
      </c>
      <c r="AU354" s="168"/>
      <c r="AV354" s="168"/>
      <c r="AW354" s="168"/>
      <c r="AX354" s="168">
        <v>95.0</v>
      </c>
      <c r="AY354" s="168">
        <v>94.0</v>
      </c>
      <c r="AZ354" s="168">
        <f t="shared" si="305"/>
        <v>-1</v>
      </c>
      <c r="BA354" s="168"/>
      <c r="BB354" s="168"/>
      <c r="BC354" s="168"/>
      <c r="BD354" s="168"/>
      <c r="BE354" s="168"/>
      <c r="BF354" s="168"/>
      <c r="BG354" s="168"/>
      <c r="BH354" s="168"/>
      <c r="BI354" s="168">
        <v>95.0</v>
      </c>
      <c r="BJ354" s="168">
        <v>92.0</v>
      </c>
      <c r="BK354" s="168">
        <f t="shared" ref="BK354:BK359" si="308">BJ354-BI354</f>
        <v>-3</v>
      </c>
      <c r="BL354" s="168"/>
      <c r="BM354" s="168"/>
      <c r="BN354" s="168"/>
      <c r="BO354" s="168">
        <v>81.0</v>
      </c>
      <c r="BP354" s="168">
        <v>89.0</v>
      </c>
      <c r="BQ354" s="168">
        <f t="shared" si="307"/>
        <v>8</v>
      </c>
      <c r="BR354" s="180">
        <v>0.95</v>
      </c>
      <c r="BS354" s="176">
        <v>4.01</v>
      </c>
      <c r="BT354" s="176">
        <v>0.59</v>
      </c>
      <c r="BU354" s="197">
        <v>0.89</v>
      </c>
      <c r="BV354" s="176">
        <v>2.67</v>
      </c>
      <c r="BW354" s="238">
        <v>485.3</v>
      </c>
      <c r="BX354" s="238">
        <v>4.72</v>
      </c>
      <c r="BY354" s="238">
        <v>5.25</v>
      </c>
      <c r="BZ354" s="239">
        <v>0.11</v>
      </c>
      <c r="CA354" s="238">
        <v>35.7</v>
      </c>
      <c r="CB354" s="238">
        <v>13.6</v>
      </c>
      <c r="CC354" s="152"/>
      <c r="CD354" s="152"/>
      <c r="CE354" s="152"/>
      <c r="CF354" s="152"/>
    </row>
    <row r="355" ht="12.75" customHeight="1">
      <c r="A355" s="157">
        <v>2024.0</v>
      </c>
      <c r="B355" s="155" t="s">
        <v>3768</v>
      </c>
      <c r="C355" s="155" t="s">
        <v>4508</v>
      </c>
      <c r="D355" s="169" t="s">
        <v>1452</v>
      </c>
      <c r="E355" s="155" t="s">
        <v>3647</v>
      </c>
      <c r="F355" s="155" t="s">
        <v>3647</v>
      </c>
      <c r="G355" s="155" t="s">
        <v>4509</v>
      </c>
      <c r="H355" s="157" t="s">
        <v>4510</v>
      </c>
      <c r="I355" s="169" t="s">
        <v>3402</v>
      </c>
      <c r="J355" s="157"/>
      <c r="K355" s="229">
        <v>45505.0</v>
      </c>
      <c r="L355" s="157" t="s">
        <v>3395</v>
      </c>
      <c r="M355" s="157" t="s">
        <v>3396</v>
      </c>
      <c r="N355" s="169" t="s">
        <v>3572</v>
      </c>
      <c r="O355" s="189">
        <v>315.0</v>
      </c>
      <c r="P355" s="189" t="s">
        <v>4511</v>
      </c>
      <c r="Q355" s="169"/>
      <c r="R355" s="178" t="s">
        <v>4512</v>
      </c>
      <c r="S355" s="169" t="s">
        <v>158</v>
      </c>
      <c r="T355" s="178" t="s">
        <v>4513</v>
      </c>
      <c r="U355" s="157" t="s">
        <v>174</v>
      </c>
      <c r="V355" s="166" t="s">
        <v>3566</v>
      </c>
      <c r="W355" s="168"/>
      <c r="X355" s="168"/>
      <c r="Y355" s="168"/>
      <c r="Z355" s="168">
        <v>33.0</v>
      </c>
      <c r="AA355" s="168">
        <v>48.0</v>
      </c>
      <c r="AB355" s="168">
        <f t="shared" si="301"/>
        <v>15</v>
      </c>
      <c r="AC355" s="168"/>
      <c r="AD355" s="168"/>
      <c r="AE355" s="168"/>
      <c r="AF355" s="168">
        <v>76.0</v>
      </c>
      <c r="AG355" s="168">
        <v>80.0</v>
      </c>
      <c r="AH355" s="168">
        <f t="shared" si="302"/>
        <v>4</v>
      </c>
      <c r="AI355" s="168"/>
      <c r="AJ355" s="168"/>
      <c r="AK355" s="168"/>
      <c r="AL355" s="168">
        <v>79.0</v>
      </c>
      <c r="AM355" s="168">
        <v>84.0</v>
      </c>
      <c r="AN355" s="168">
        <f t="shared" si="303"/>
        <v>5</v>
      </c>
      <c r="AO355" s="168"/>
      <c r="AP355" s="168"/>
      <c r="AQ355" s="168"/>
      <c r="AR355" s="168">
        <v>49.0</v>
      </c>
      <c r="AS355" s="168">
        <v>63.0</v>
      </c>
      <c r="AT355" s="168">
        <f t="shared" si="304"/>
        <v>14</v>
      </c>
      <c r="AU355" s="168"/>
      <c r="AV355" s="168"/>
      <c r="AW355" s="168"/>
      <c r="AX355" s="168">
        <v>85.0</v>
      </c>
      <c r="AY355" s="168">
        <v>89.0</v>
      </c>
      <c r="AZ355" s="168">
        <f t="shared" si="305"/>
        <v>4</v>
      </c>
      <c r="BA355" s="168"/>
      <c r="BB355" s="168"/>
      <c r="BC355" s="168"/>
      <c r="BD355" s="168"/>
      <c r="BE355" s="168"/>
      <c r="BF355" s="168"/>
      <c r="BG355" s="168"/>
      <c r="BH355" s="168"/>
      <c r="BI355" s="168">
        <v>76.0</v>
      </c>
      <c r="BJ355" s="168">
        <v>77.0</v>
      </c>
      <c r="BK355" s="168">
        <f t="shared" si="308"/>
        <v>1</v>
      </c>
      <c r="BL355" s="168"/>
      <c r="BM355" s="168"/>
      <c r="BN355" s="168"/>
      <c r="BO355" s="168">
        <v>87.0</v>
      </c>
      <c r="BP355" s="168">
        <v>89.0</v>
      </c>
      <c r="BQ355" s="168">
        <f t="shared" si="307"/>
        <v>2</v>
      </c>
      <c r="BR355" s="180">
        <v>0.96</v>
      </c>
      <c r="BS355" s="176">
        <v>5.08</v>
      </c>
      <c r="BT355" s="176">
        <v>0.51</v>
      </c>
      <c r="BU355" s="197">
        <v>0.88</v>
      </c>
      <c r="BV355" s="176">
        <v>2.5</v>
      </c>
      <c r="BW355" s="238">
        <v>1325.4</v>
      </c>
      <c r="BX355" s="238">
        <v>3.3</v>
      </c>
      <c r="BY355" s="238">
        <v>3.85</v>
      </c>
      <c r="BZ355" s="239">
        <v>0.17</v>
      </c>
      <c r="CA355" s="238">
        <v>55.3</v>
      </c>
      <c r="CB355" s="238">
        <v>24.0</v>
      </c>
      <c r="CC355" s="152"/>
      <c r="CD355" s="152"/>
      <c r="CE355" s="152"/>
      <c r="CF355" s="152"/>
    </row>
    <row r="356" ht="12.75" customHeight="1">
      <c r="A356" s="157">
        <v>2024.0</v>
      </c>
      <c r="B356" s="155" t="s">
        <v>3389</v>
      </c>
      <c r="C356" s="155" t="s">
        <v>3398</v>
      </c>
      <c r="D356" s="169" t="s">
        <v>603</v>
      </c>
      <c r="E356" s="155" t="s">
        <v>3647</v>
      </c>
      <c r="F356" s="155" t="s">
        <v>3647</v>
      </c>
      <c r="G356" s="155" t="s">
        <v>4514</v>
      </c>
      <c r="H356" s="157" t="s">
        <v>3654</v>
      </c>
      <c r="I356" s="156" t="s">
        <v>3428</v>
      </c>
      <c r="J356" s="157"/>
      <c r="K356" s="229">
        <v>45505.0</v>
      </c>
      <c r="L356" s="157" t="s">
        <v>3395</v>
      </c>
      <c r="M356" s="157" t="s">
        <v>3396</v>
      </c>
      <c r="N356" s="188" t="s">
        <v>3572</v>
      </c>
      <c r="O356" s="189">
        <v>28.0</v>
      </c>
      <c r="P356" s="189" t="s">
        <v>4154</v>
      </c>
      <c r="Q356" s="169"/>
      <c r="R356" s="178" t="s">
        <v>4515</v>
      </c>
      <c r="S356" s="169" t="s">
        <v>177</v>
      </c>
      <c r="T356" s="178" t="s">
        <v>4516</v>
      </c>
      <c r="U356" s="189" t="s">
        <v>174</v>
      </c>
      <c r="V356" s="166" t="s">
        <v>3699</v>
      </c>
      <c r="W356" s="168"/>
      <c r="X356" s="168"/>
      <c r="Y356" s="168"/>
      <c r="Z356" s="168">
        <v>62.0</v>
      </c>
      <c r="AA356" s="168">
        <v>86.0</v>
      </c>
      <c r="AB356" s="168">
        <f t="shared" si="301"/>
        <v>24</v>
      </c>
      <c r="AC356" s="168"/>
      <c r="AD356" s="168"/>
      <c r="AE356" s="168"/>
      <c r="AF356" s="168">
        <v>83.0</v>
      </c>
      <c r="AG356" s="168">
        <v>93.0</v>
      </c>
      <c r="AH356" s="168">
        <f t="shared" si="302"/>
        <v>10</v>
      </c>
      <c r="AI356" s="168"/>
      <c r="AJ356" s="168"/>
      <c r="AK356" s="168"/>
      <c r="AL356" s="168">
        <v>81.0</v>
      </c>
      <c r="AM356" s="168">
        <v>93.0</v>
      </c>
      <c r="AN356" s="168">
        <f t="shared" si="303"/>
        <v>12</v>
      </c>
      <c r="AO356" s="168"/>
      <c r="AP356" s="168"/>
      <c r="AQ356" s="168"/>
      <c r="AR356" s="168">
        <v>51.0</v>
      </c>
      <c r="AS356" s="168">
        <v>80.0</v>
      </c>
      <c r="AT356" s="168">
        <f t="shared" si="304"/>
        <v>29</v>
      </c>
      <c r="AU356" s="168"/>
      <c r="AV356" s="168"/>
      <c r="AW356" s="168"/>
      <c r="AX356" s="168">
        <v>88.0</v>
      </c>
      <c r="AY356" s="168">
        <v>95.0</v>
      </c>
      <c r="AZ356" s="168">
        <f t="shared" si="305"/>
        <v>7</v>
      </c>
      <c r="BA356" s="168"/>
      <c r="BB356" s="168"/>
      <c r="BC356" s="168"/>
      <c r="BD356" s="168"/>
      <c r="BE356" s="168"/>
      <c r="BF356" s="168"/>
      <c r="BG356" s="168"/>
      <c r="BH356" s="168"/>
      <c r="BI356" s="168">
        <v>82.0</v>
      </c>
      <c r="BJ356" s="168">
        <v>90.0</v>
      </c>
      <c r="BK356" s="168">
        <f t="shared" si="308"/>
        <v>8</v>
      </c>
      <c r="BL356" s="168"/>
      <c r="BM356" s="168"/>
      <c r="BN356" s="168"/>
      <c r="BO356" s="168">
        <v>89.0</v>
      </c>
      <c r="BP356" s="168">
        <v>97.0</v>
      </c>
      <c r="BQ356" s="168">
        <f t="shared" si="307"/>
        <v>8</v>
      </c>
      <c r="BR356" s="180">
        <v>0.96</v>
      </c>
      <c r="BS356" s="176">
        <v>5.47</v>
      </c>
      <c r="BT356" s="176">
        <v>0.47</v>
      </c>
      <c r="BU356" s="197">
        <v>0.89</v>
      </c>
      <c r="BV356" s="176">
        <v>2.38</v>
      </c>
      <c r="BW356" s="238">
        <v>338.0</v>
      </c>
      <c r="BX356" s="238">
        <v>11.45</v>
      </c>
      <c r="BY356" s="238">
        <v>12.1</v>
      </c>
      <c r="BZ356" s="239">
        <v>0.06</v>
      </c>
      <c r="CA356" s="238">
        <v>37.9</v>
      </c>
      <c r="CB356" s="238">
        <v>8.9</v>
      </c>
      <c r="CC356" s="152"/>
      <c r="CD356" s="152"/>
      <c r="CE356" s="152"/>
      <c r="CF356" s="152"/>
    </row>
    <row r="357" ht="12.75" customHeight="1">
      <c r="A357" s="157">
        <v>2024.0</v>
      </c>
      <c r="B357" s="155" t="s">
        <v>3389</v>
      </c>
      <c r="C357" s="155" t="s">
        <v>2801</v>
      </c>
      <c r="D357" s="169" t="s">
        <v>603</v>
      </c>
      <c r="E357" s="155" t="s">
        <v>3647</v>
      </c>
      <c r="F357" s="155" t="s">
        <v>3647</v>
      </c>
      <c r="G357" s="155" t="s">
        <v>4517</v>
      </c>
      <c r="H357" s="157" t="s">
        <v>3654</v>
      </c>
      <c r="I357" s="156" t="s">
        <v>3428</v>
      </c>
      <c r="J357" s="157"/>
      <c r="K357" s="157" t="s">
        <v>4518</v>
      </c>
      <c r="L357" s="157" t="s">
        <v>3395</v>
      </c>
      <c r="M357" s="157" t="s">
        <v>3396</v>
      </c>
      <c r="N357" s="188" t="s">
        <v>3572</v>
      </c>
      <c r="O357" s="189">
        <v>62.0</v>
      </c>
      <c r="P357" s="189" t="s">
        <v>4519</v>
      </c>
      <c r="Q357" s="169"/>
      <c r="R357" s="178" t="s">
        <v>4520</v>
      </c>
      <c r="S357" s="189" t="s">
        <v>158</v>
      </c>
      <c r="T357" s="178" t="s">
        <v>4521</v>
      </c>
      <c r="U357" s="189" t="s">
        <v>174</v>
      </c>
      <c r="V357" s="166" t="s">
        <v>3699</v>
      </c>
      <c r="W357" s="168"/>
      <c r="X357" s="168"/>
      <c r="Y357" s="168"/>
      <c r="Z357" s="168">
        <v>80.0</v>
      </c>
      <c r="AA357" s="168">
        <v>91.0</v>
      </c>
      <c r="AB357" s="168">
        <f t="shared" si="301"/>
        <v>11</v>
      </c>
      <c r="AC357" s="168"/>
      <c r="AD357" s="168"/>
      <c r="AE357" s="168"/>
      <c r="AF357" s="168">
        <v>95.0</v>
      </c>
      <c r="AG357" s="168">
        <v>99.0</v>
      </c>
      <c r="AH357" s="168">
        <f t="shared" si="302"/>
        <v>4</v>
      </c>
      <c r="AI357" s="168"/>
      <c r="AJ357" s="168"/>
      <c r="AK357" s="168"/>
      <c r="AL357" s="168">
        <v>89.0</v>
      </c>
      <c r="AM357" s="168">
        <v>96.0</v>
      </c>
      <c r="AN357" s="168">
        <f t="shared" si="303"/>
        <v>7</v>
      </c>
      <c r="AO357" s="168"/>
      <c r="AP357" s="168"/>
      <c r="AQ357" s="168"/>
      <c r="AR357" s="168">
        <v>74.0</v>
      </c>
      <c r="AS357" s="168">
        <v>90.0</v>
      </c>
      <c r="AT357" s="168">
        <f t="shared" si="304"/>
        <v>16</v>
      </c>
      <c r="AU357" s="168"/>
      <c r="AV357" s="168"/>
      <c r="AW357" s="168"/>
      <c r="AX357" s="168">
        <v>91.0</v>
      </c>
      <c r="AY357" s="168">
        <v>95.0</v>
      </c>
      <c r="AZ357" s="168">
        <f t="shared" si="305"/>
        <v>4</v>
      </c>
      <c r="BA357" s="168"/>
      <c r="BB357" s="168"/>
      <c r="BC357" s="168"/>
      <c r="BD357" s="168"/>
      <c r="BE357" s="168"/>
      <c r="BF357" s="168"/>
      <c r="BG357" s="168"/>
      <c r="BH357" s="168"/>
      <c r="BI357" s="168">
        <v>88.0</v>
      </c>
      <c r="BJ357" s="168">
        <v>91.0</v>
      </c>
      <c r="BK357" s="168">
        <f t="shared" si="308"/>
        <v>3</v>
      </c>
      <c r="BL357" s="168"/>
      <c r="BM357" s="168"/>
      <c r="BN357" s="168"/>
      <c r="BO357" s="168">
        <v>92.0</v>
      </c>
      <c r="BP357" s="168">
        <v>99.0</v>
      </c>
      <c r="BQ357" s="168">
        <f t="shared" si="307"/>
        <v>7</v>
      </c>
      <c r="BR357" s="180">
        <v>0.96</v>
      </c>
      <c r="BS357" s="176">
        <v>5.57</v>
      </c>
      <c r="BT357" s="176">
        <v>0.45</v>
      </c>
      <c r="BU357" s="176"/>
      <c r="BV357" s="176"/>
      <c r="BW357" s="238">
        <v>613.5</v>
      </c>
      <c r="BX357" s="238">
        <v>9.35</v>
      </c>
      <c r="BY357" s="238">
        <v>10.45</v>
      </c>
      <c r="BZ357" s="239">
        <v>0.12</v>
      </c>
      <c r="CA357" s="238">
        <v>55.4</v>
      </c>
      <c r="CB357" s="238">
        <v>11.1</v>
      </c>
      <c r="CC357" s="152"/>
      <c r="CD357" s="152"/>
      <c r="CE357" s="152"/>
      <c r="CF357" s="152"/>
    </row>
    <row r="358" ht="12.75" customHeight="1">
      <c r="A358" s="157">
        <v>2024.0</v>
      </c>
      <c r="B358" s="155" t="s">
        <v>3389</v>
      </c>
      <c r="C358" s="155" t="s">
        <v>2801</v>
      </c>
      <c r="D358" s="169" t="s">
        <v>603</v>
      </c>
      <c r="E358" s="155" t="s">
        <v>3647</v>
      </c>
      <c r="F358" s="155" t="s">
        <v>3647</v>
      </c>
      <c r="G358" s="155" t="s">
        <v>4517</v>
      </c>
      <c r="H358" s="157" t="s">
        <v>3654</v>
      </c>
      <c r="I358" s="169" t="s">
        <v>3394</v>
      </c>
      <c r="J358" s="157"/>
      <c r="K358" s="157" t="s">
        <v>4518</v>
      </c>
      <c r="L358" s="157" t="s">
        <v>3395</v>
      </c>
      <c r="M358" s="157" t="s">
        <v>3396</v>
      </c>
      <c r="N358" s="188" t="s">
        <v>3572</v>
      </c>
      <c r="O358" s="189">
        <v>47.0</v>
      </c>
      <c r="P358" s="189" t="s">
        <v>3727</v>
      </c>
      <c r="Q358" s="169"/>
      <c r="R358" s="178" t="s">
        <v>4522</v>
      </c>
      <c r="S358" s="189" t="s">
        <v>158</v>
      </c>
      <c r="T358" s="178" t="s">
        <v>4523</v>
      </c>
      <c r="U358" s="189" t="s">
        <v>174</v>
      </c>
      <c r="V358" s="166" t="s">
        <v>3699</v>
      </c>
      <c r="W358" s="168"/>
      <c r="X358" s="168"/>
      <c r="Y358" s="168"/>
      <c r="Z358" s="168">
        <v>77.0</v>
      </c>
      <c r="AA358" s="168">
        <v>83.0</v>
      </c>
      <c r="AB358" s="168">
        <f t="shared" si="301"/>
        <v>6</v>
      </c>
      <c r="AC358" s="168"/>
      <c r="AD358" s="168"/>
      <c r="AE358" s="168"/>
      <c r="AF358" s="168">
        <v>90.0</v>
      </c>
      <c r="AG358" s="168">
        <v>97.0</v>
      </c>
      <c r="AH358" s="168">
        <f t="shared" si="302"/>
        <v>7</v>
      </c>
      <c r="AI358" s="168"/>
      <c r="AJ358" s="168"/>
      <c r="AK358" s="168"/>
      <c r="AL358" s="168">
        <v>93.0</v>
      </c>
      <c r="AM358" s="168">
        <v>95.0</v>
      </c>
      <c r="AN358" s="168">
        <f t="shared" si="303"/>
        <v>2</v>
      </c>
      <c r="AO358" s="168"/>
      <c r="AP358" s="168"/>
      <c r="AQ358" s="168"/>
      <c r="AR358" s="168">
        <v>77.0</v>
      </c>
      <c r="AS358" s="168">
        <v>88.0</v>
      </c>
      <c r="AT358" s="168">
        <f t="shared" si="304"/>
        <v>11</v>
      </c>
      <c r="AU358" s="168"/>
      <c r="AV358" s="168"/>
      <c r="AW358" s="168"/>
      <c r="AX358" s="168">
        <v>95.0</v>
      </c>
      <c r="AY358" s="168">
        <v>97.0</v>
      </c>
      <c r="AZ358" s="168">
        <f t="shared" si="305"/>
        <v>2</v>
      </c>
      <c r="BA358" s="168"/>
      <c r="BB358" s="168"/>
      <c r="BC358" s="168"/>
      <c r="BD358" s="168"/>
      <c r="BE358" s="168"/>
      <c r="BF358" s="168"/>
      <c r="BG358" s="168"/>
      <c r="BH358" s="168"/>
      <c r="BI358" s="168">
        <v>88.0</v>
      </c>
      <c r="BJ358" s="168">
        <v>94.0</v>
      </c>
      <c r="BK358" s="168">
        <f t="shared" si="308"/>
        <v>6</v>
      </c>
      <c r="BL358" s="168"/>
      <c r="BM358" s="168"/>
      <c r="BN358" s="168"/>
      <c r="BO358" s="168">
        <v>96.0</v>
      </c>
      <c r="BP358" s="168">
        <v>97.0</v>
      </c>
      <c r="BQ358" s="168">
        <f t="shared" si="307"/>
        <v>1</v>
      </c>
      <c r="BR358" s="180">
        <v>0.96</v>
      </c>
      <c r="BS358" s="176">
        <v>5.36</v>
      </c>
      <c r="BT358" s="176">
        <v>0.47</v>
      </c>
      <c r="BU358" s="176"/>
      <c r="BV358" s="176"/>
      <c r="BW358" s="238">
        <v>262.5</v>
      </c>
      <c r="BX358" s="238">
        <v>3.79</v>
      </c>
      <c r="BY358" s="238">
        <v>5.2</v>
      </c>
      <c r="BZ358" s="239">
        <v>0.37</v>
      </c>
      <c r="CA358" s="238">
        <v>39.2</v>
      </c>
      <c r="CB358" s="238">
        <v>6.7</v>
      </c>
      <c r="CC358" s="152"/>
      <c r="CD358" s="152"/>
      <c r="CE358" s="152"/>
      <c r="CF358" s="152"/>
    </row>
    <row r="359" ht="12.75" customHeight="1">
      <c r="A359" s="157">
        <v>2024.0</v>
      </c>
      <c r="B359" s="155" t="s">
        <v>3389</v>
      </c>
      <c r="C359" s="155" t="s">
        <v>2801</v>
      </c>
      <c r="D359" s="169" t="s">
        <v>603</v>
      </c>
      <c r="E359" s="155" t="s">
        <v>3647</v>
      </c>
      <c r="F359" s="155" t="s">
        <v>3647</v>
      </c>
      <c r="G359" s="155" t="s">
        <v>4517</v>
      </c>
      <c r="H359" s="157" t="s">
        <v>3654</v>
      </c>
      <c r="I359" s="169" t="s">
        <v>3402</v>
      </c>
      <c r="J359" s="157"/>
      <c r="K359" s="157" t="s">
        <v>4518</v>
      </c>
      <c r="L359" s="157" t="s">
        <v>3395</v>
      </c>
      <c r="M359" s="157" t="s">
        <v>3396</v>
      </c>
      <c r="N359" s="188" t="s">
        <v>3572</v>
      </c>
      <c r="O359" s="189">
        <v>86.0</v>
      </c>
      <c r="P359" s="189" t="s">
        <v>3747</v>
      </c>
      <c r="Q359" s="169"/>
      <c r="R359" s="178" t="s">
        <v>4524</v>
      </c>
      <c r="S359" s="189" t="s">
        <v>158</v>
      </c>
      <c r="T359" s="178" t="s">
        <v>4525</v>
      </c>
      <c r="U359" s="189" t="s">
        <v>174</v>
      </c>
      <c r="V359" s="166" t="s">
        <v>3699</v>
      </c>
      <c r="W359" s="168"/>
      <c r="X359" s="168"/>
      <c r="Y359" s="168"/>
      <c r="Z359" s="168">
        <v>85.0</v>
      </c>
      <c r="AA359" s="168">
        <v>86.0</v>
      </c>
      <c r="AB359" s="168">
        <f t="shared" si="301"/>
        <v>1</v>
      </c>
      <c r="AC359" s="168"/>
      <c r="AD359" s="168"/>
      <c r="AE359" s="168"/>
      <c r="AF359" s="168">
        <v>97.0</v>
      </c>
      <c r="AG359" s="168">
        <v>99.0</v>
      </c>
      <c r="AH359" s="168">
        <f t="shared" si="302"/>
        <v>2</v>
      </c>
      <c r="AI359" s="168"/>
      <c r="AJ359" s="168"/>
      <c r="AK359" s="168"/>
      <c r="AL359" s="168">
        <v>94.0</v>
      </c>
      <c r="AM359" s="168">
        <v>95.0</v>
      </c>
      <c r="AN359" s="168">
        <f t="shared" si="303"/>
        <v>1</v>
      </c>
      <c r="AO359" s="168"/>
      <c r="AP359" s="168"/>
      <c r="AQ359" s="168"/>
      <c r="AR359" s="168">
        <v>76.0</v>
      </c>
      <c r="AS359" s="168">
        <v>89.0</v>
      </c>
      <c r="AT359" s="168">
        <f t="shared" si="304"/>
        <v>13</v>
      </c>
      <c r="AU359" s="168"/>
      <c r="AV359" s="168"/>
      <c r="AW359" s="168"/>
      <c r="AX359" s="168">
        <v>89.0</v>
      </c>
      <c r="AY359" s="168">
        <v>95.0</v>
      </c>
      <c r="AZ359" s="168">
        <f t="shared" si="305"/>
        <v>6</v>
      </c>
      <c r="BA359" s="168"/>
      <c r="BB359" s="168"/>
      <c r="BC359" s="168"/>
      <c r="BD359" s="168"/>
      <c r="BE359" s="168"/>
      <c r="BF359" s="168"/>
      <c r="BG359" s="168"/>
      <c r="BH359" s="168"/>
      <c r="BI359" s="168">
        <v>86.0</v>
      </c>
      <c r="BJ359" s="168">
        <v>88.0</v>
      </c>
      <c r="BK359" s="168">
        <f t="shared" si="308"/>
        <v>2</v>
      </c>
      <c r="BL359" s="168"/>
      <c r="BM359" s="168"/>
      <c r="BN359" s="168"/>
      <c r="BO359" s="168">
        <v>99.0</v>
      </c>
      <c r="BP359" s="168">
        <v>97.0</v>
      </c>
      <c r="BQ359" s="168">
        <f t="shared" si="307"/>
        <v>-2</v>
      </c>
      <c r="BR359" s="180">
        <v>0.96</v>
      </c>
      <c r="BS359" s="176">
        <v>5.55</v>
      </c>
      <c r="BT359" s="176">
        <v>0.45</v>
      </c>
      <c r="BU359" s="176"/>
      <c r="BV359" s="176"/>
      <c r="BW359" s="238">
        <v>351.5</v>
      </c>
      <c r="BX359" s="238">
        <v>3.36</v>
      </c>
      <c r="BY359" s="238">
        <v>3.97</v>
      </c>
      <c r="BZ359" s="239">
        <v>0.18</v>
      </c>
      <c r="CA359" s="238">
        <v>32.3</v>
      </c>
      <c r="CB359" s="238">
        <v>10.9</v>
      </c>
      <c r="CC359" s="152"/>
      <c r="CD359" s="152"/>
      <c r="CE359" s="152"/>
      <c r="CF359" s="152"/>
    </row>
    <row r="360" ht="12.75" customHeight="1">
      <c r="A360" s="157">
        <v>2024.0</v>
      </c>
      <c r="B360" s="166" t="s">
        <v>3389</v>
      </c>
      <c r="C360" s="166" t="s">
        <v>3398</v>
      </c>
      <c r="D360" s="166"/>
      <c r="E360" s="166" t="s">
        <v>4526</v>
      </c>
      <c r="F360" s="166" t="s">
        <v>4527</v>
      </c>
      <c r="G360" s="166" t="s">
        <v>4528</v>
      </c>
      <c r="H360" s="157" t="s">
        <v>4529</v>
      </c>
      <c r="I360" s="169" t="s">
        <v>3454</v>
      </c>
      <c r="J360" s="157"/>
      <c r="K360" s="157"/>
      <c r="L360" s="157" t="s">
        <v>3395</v>
      </c>
      <c r="M360" s="157" t="s">
        <v>3714</v>
      </c>
      <c r="N360" s="206" t="s">
        <v>255</v>
      </c>
      <c r="O360" s="189">
        <v>46.0</v>
      </c>
      <c r="P360" s="189" t="s">
        <v>4234</v>
      </c>
      <c r="Q360" s="169"/>
      <c r="R360" s="169" t="s">
        <v>3528</v>
      </c>
      <c r="S360" s="189"/>
      <c r="T360" s="178" t="s">
        <v>4530</v>
      </c>
      <c r="U360" s="189" t="s">
        <v>158</v>
      </c>
      <c r="V360" s="166" t="s">
        <v>3566</v>
      </c>
      <c r="W360" s="168">
        <v>45.0</v>
      </c>
      <c r="X360" s="168">
        <v>18.0</v>
      </c>
      <c r="Y360" s="168">
        <f>W360-X360</f>
        <v>27</v>
      </c>
      <c r="Z360" s="168"/>
      <c r="AA360" s="168"/>
      <c r="AB360" s="168"/>
      <c r="AC360" s="168">
        <v>56.0</v>
      </c>
      <c r="AD360" s="168">
        <v>43.0</v>
      </c>
      <c r="AE360" s="168">
        <f>AC360-AD360</f>
        <v>13</v>
      </c>
      <c r="AF360" s="168"/>
      <c r="AG360" s="168"/>
      <c r="AH360" s="168"/>
      <c r="AI360" s="168">
        <v>76.0</v>
      </c>
      <c r="AJ360" s="168">
        <v>56.0</v>
      </c>
      <c r="AK360" s="168">
        <f>AI360-AJ360</f>
        <v>20</v>
      </c>
      <c r="AL360" s="168"/>
      <c r="AM360" s="168"/>
      <c r="AN360" s="168"/>
      <c r="AO360" s="168">
        <v>48.0</v>
      </c>
      <c r="AP360" s="168">
        <v>15.0</v>
      </c>
      <c r="AQ360" s="168">
        <f>AO360-AP360</f>
        <v>33</v>
      </c>
      <c r="AR360" s="168"/>
      <c r="AS360" s="168"/>
      <c r="AT360" s="168"/>
      <c r="AU360" s="168">
        <v>76.0</v>
      </c>
      <c r="AV360" s="168">
        <v>69.0</v>
      </c>
      <c r="AW360" s="168">
        <f>AU360-AV360</f>
        <v>7</v>
      </c>
      <c r="AX360" s="168"/>
      <c r="AY360" s="168"/>
      <c r="AZ360" s="168"/>
      <c r="BA360" s="168"/>
      <c r="BB360" s="168"/>
      <c r="BC360" s="168"/>
      <c r="BD360" s="168"/>
      <c r="BE360" s="168"/>
      <c r="BF360" s="168">
        <v>71.0</v>
      </c>
      <c r="BG360" s="168">
        <v>61.0</v>
      </c>
      <c r="BH360" s="168">
        <f>BF360-BG360</f>
        <v>10</v>
      </c>
      <c r="BI360" s="168"/>
      <c r="BJ360" s="168"/>
      <c r="BK360" s="168"/>
      <c r="BL360" s="168">
        <v>82.0</v>
      </c>
      <c r="BM360" s="168">
        <v>75.0</v>
      </c>
      <c r="BN360" s="168">
        <f>BL360-BM360</f>
        <v>7</v>
      </c>
      <c r="BO360" s="168"/>
      <c r="BP360" s="168"/>
      <c r="BQ360" s="168"/>
      <c r="BR360" s="180">
        <v>0.95</v>
      </c>
      <c r="BS360" s="176">
        <v>4.62</v>
      </c>
      <c r="BT360" s="176">
        <v>0.47</v>
      </c>
      <c r="BU360" s="176" t="s">
        <v>3528</v>
      </c>
      <c r="BV360" s="176" t="s">
        <v>3528</v>
      </c>
      <c r="BW360" s="238">
        <v>191.98</v>
      </c>
      <c r="BX360" s="238">
        <v>2.21</v>
      </c>
      <c r="BY360" s="238">
        <v>2.3</v>
      </c>
      <c r="BZ360" s="239">
        <v>0.04</v>
      </c>
      <c r="CA360" s="238">
        <v>28.56</v>
      </c>
      <c r="CB360" s="238">
        <v>6.72</v>
      </c>
      <c r="CC360" s="152"/>
      <c r="CD360" s="152"/>
      <c r="CE360" s="152"/>
      <c r="CF360" s="152" t="s">
        <v>1</v>
      </c>
    </row>
    <row r="361" ht="12.75" customHeight="1">
      <c r="A361" s="157">
        <v>2024.0</v>
      </c>
      <c r="B361" s="155" t="s">
        <v>3768</v>
      </c>
      <c r="C361" s="155" t="s">
        <v>4223</v>
      </c>
      <c r="D361" s="155"/>
      <c r="E361" s="155" t="s">
        <v>4531</v>
      </c>
      <c r="F361" s="155" t="s">
        <v>4531</v>
      </c>
      <c r="G361" s="155" t="s">
        <v>4532</v>
      </c>
      <c r="H361" s="157" t="s">
        <v>4533</v>
      </c>
      <c r="I361" s="169" t="s">
        <v>3402</v>
      </c>
      <c r="J361" s="157"/>
      <c r="K361" s="229">
        <v>45505.0</v>
      </c>
      <c r="L361" s="157" t="s">
        <v>3395</v>
      </c>
      <c r="M361" s="157" t="s">
        <v>3396</v>
      </c>
      <c r="N361" s="169" t="s">
        <v>3572</v>
      </c>
      <c r="O361" s="189">
        <v>88.0</v>
      </c>
      <c r="P361" s="189" t="s">
        <v>3747</v>
      </c>
      <c r="Q361" s="169"/>
      <c r="R361" s="178" t="s">
        <v>4534</v>
      </c>
      <c r="S361" s="189" t="s">
        <v>174</v>
      </c>
      <c r="T361" s="178" t="s">
        <v>4535</v>
      </c>
      <c r="U361" s="189" t="s">
        <v>174</v>
      </c>
      <c r="V361" s="166" t="s">
        <v>3566</v>
      </c>
      <c r="W361" s="168"/>
      <c r="X361" s="168"/>
      <c r="Y361" s="168"/>
      <c r="Z361" s="168">
        <v>11.0</v>
      </c>
      <c r="AA361" s="168">
        <v>31.0</v>
      </c>
      <c r="AB361" s="168">
        <f t="shared" ref="AB361:AB376" si="309">AA361-Z361</f>
        <v>20</v>
      </c>
      <c r="AC361" s="168"/>
      <c r="AD361" s="168"/>
      <c r="AE361" s="168"/>
      <c r="AF361" s="168">
        <v>33.0</v>
      </c>
      <c r="AG361" s="168">
        <v>58.0</v>
      </c>
      <c r="AH361" s="168">
        <f t="shared" ref="AH361:AH376" si="310">AG361-AF361</f>
        <v>25</v>
      </c>
      <c r="AI361" s="168"/>
      <c r="AJ361" s="168"/>
      <c r="AK361" s="168"/>
      <c r="AL361" s="168">
        <v>62.0</v>
      </c>
      <c r="AM361" s="168">
        <v>69.0</v>
      </c>
      <c r="AN361" s="168">
        <f t="shared" ref="AN361:AN376" si="311">AM361-AL361</f>
        <v>7</v>
      </c>
      <c r="AO361" s="168"/>
      <c r="AP361" s="168"/>
      <c r="AQ361" s="168"/>
      <c r="AR361" s="168">
        <v>32.0</v>
      </c>
      <c r="AS361" s="168">
        <v>43.0</v>
      </c>
      <c r="AT361" s="168">
        <f t="shared" ref="AT361:AT376" si="312">AS361-AR361</f>
        <v>11</v>
      </c>
      <c r="AU361" s="168"/>
      <c r="AV361" s="168"/>
      <c r="AW361" s="168"/>
      <c r="AX361" s="168">
        <v>74.0</v>
      </c>
      <c r="AY361" s="168">
        <v>88.0</v>
      </c>
      <c r="AZ361" s="168">
        <f t="shared" ref="AZ361:AZ376" si="313">AY361-AX361</f>
        <v>14</v>
      </c>
      <c r="BA361" s="168"/>
      <c r="BB361" s="168"/>
      <c r="BC361" s="168"/>
      <c r="BD361" s="168"/>
      <c r="BE361" s="168"/>
      <c r="BF361" s="168"/>
      <c r="BG361" s="168"/>
      <c r="BH361" s="168"/>
      <c r="BI361" s="168">
        <v>64.0</v>
      </c>
      <c r="BJ361" s="168">
        <v>77.0</v>
      </c>
      <c r="BK361" s="168">
        <f t="shared" ref="BK361:BK376" si="314">BJ361-BI361</f>
        <v>13</v>
      </c>
      <c r="BL361" s="168"/>
      <c r="BM361" s="168"/>
      <c r="BN361" s="168"/>
      <c r="BO361" s="168">
        <v>84.0</v>
      </c>
      <c r="BP361" s="168">
        <v>82.0</v>
      </c>
      <c r="BQ361" s="168">
        <f t="shared" ref="BQ361:BQ376" si="315">BP361-BO361</f>
        <v>-2</v>
      </c>
      <c r="BR361" s="180">
        <v>0.95</v>
      </c>
      <c r="BS361" s="176">
        <v>5.04</v>
      </c>
      <c r="BT361" s="176">
        <v>0.52</v>
      </c>
      <c r="BU361" s="176" t="s">
        <v>3528</v>
      </c>
      <c r="BV361" s="176" t="s">
        <v>3528</v>
      </c>
      <c r="BW361" s="238">
        <v>403.7</v>
      </c>
      <c r="BX361" s="238">
        <v>4.31</v>
      </c>
      <c r="BY361" s="238">
        <v>4.41</v>
      </c>
      <c r="BZ361" s="239">
        <v>0.02</v>
      </c>
      <c r="CA361" s="238">
        <v>34.4</v>
      </c>
      <c r="CB361" s="238">
        <v>11.7</v>
      </c>
      <c r="CC361" s="152"/>
      <c r="CD361" s="152"/>
      <c r="CE361" s="152"/>
      <c r="CF361" s="152"/>
    </row>
    <row r="362" ht="12.75" customHeight="1">
      <c r="A362" s="157">
        <v>2024.0</v>
      </c>
      <c r="B362" s="155" t="s">
        <v>3389</v>
      </c>
      <c r="C362" s="155" t="s">
        <v>3398</v>
      </c>
      <c r="D362" s="169" t="s">
        <v>603</v>
      </c>
      <c r="E362" s="155" t="s">
        <v>3647</v>
      </c>
      <c r="F362" s="155" t="s">
        <v>3647</v>
      </c>
      <c r="G362" s="155" t="s">
        <v>4536</v>
      </c>
      <c r="H362" s="157" t="s">
        <v>4537</v>
      </c>
      <c r="I362" s="169" t="s">
        <v>3480</v>
      </c>
      <c r="J362" s="157"/>
      <c r="K362" s="229">
        <v>45505.0</v>
      </c>
      <c r="L362" s="157" t="s">
        <v>3395</v>
      </c>
      <c r="M362" s="157" t="s">
        <v>3396</v>
      </c>
      <c r="N362" s="188" t="s">
        <v>3572</v>
      </c>
      <c r="O362" s="189">
        <v>64.0</v>
      </c>
      <c r="P362" s="189" t="s">
        <v>3737</v>
      </c>
      <c r="Q362" s="169"/>
      <c r="R362" s="178" t="s">
        <v>4538</v>
      </c>
      <c r="S362" s="189" t="s">
        <v>177</v>
      </c>
      <c r="T362" s="178" t="s">
        <v>4539</v>
      </c>
      <c r="U362" s="189" t="s">
        <v>174</v>
      </c>
      <c r="V362" s="166" t="s">
        <v>3699</v>
      </c>
      <c r="W362" s="168"/>
      <c r="X362" s="168"/>
      <c r="Y362" s="168"/>
      <c r="Z362" s="168">
        <v>43.0</v>
      </c>
      <c r="AA362" s="168">
        <v>68.0</v>
      </c>
      <c r="AB362" s="168">
        <f t="shared" si="309"/>
        <v>25</v>
      </c>
      <c r="AC362" s="168"/>
      <c r="AD362" s="168"/>
      <c r="AE362" s="168"/>
      <c r="AF362" s="168">
        <v>63.0</v>
      </c>
      <c r="AG362" s="168">
        <v>85.0</v>
      </c>
      <c r="AH362" s="168">
        <f t="shared" si="310"/>
        <v>22</v>
      </c>
      <c r="AI362" s="168"/>
      <c r="AJ362" s="168"/>
      <c r="AK362" s="168"/>
      <c r="AL362" s="168">
        <v>84.0</v>
      </c>
      <c r="AM362" s="168">
        <v>91.0</v>
      </c>
      <c r="AN362" s="168">
        <f t="shared" si="311"/>
        <v>7</v>
      </c>
      <c r="AO362" s="168"/>
      <c r="AP362" s="168"/>
      <c r="AQ362" s="168"/>
      <c r="AR362" s="168">
        <v>40.0</v>
      </c>
      <c r="AS362" s="168">
        <v>75.0</v>
      </c>
      <c r="AT362" s="168">
        <f t="shared" si="312"/>
        <v>35</v>
      </c>
      <c r="AU362" s="168"/>
      <c r="AV362" s="168"/>
      <c r="AW362" s="168"/>
      <c r="AX362" s="168">
        <v>94.0</v>
      </c>
      <c r="AY362" s="168">
        <v>92.0</v>
      </c>
      <c r="AZ362" s="168">
        <f t="shared" si="313"/>
        <v>-2</v>
      </c>
      <c r="BA362" s="168"/>
      <c r="BB362" s="168"/>
      <c r="BC362" s="168"/>
      <c r="BD362" s="168"/>
      <c r="BE362" s="168"/>
      <c r="BF362" s="168"/>
      <c r="BG362" s="168"/>
      <c r="BH362" s="168"/>
      <c r="BI362" s="168">
        <v>88.0</v>
      </c>
      <c r="BJ362" s="168">
        <v>84.0</v>
      </c>
      <c r="BK362" s="168">
        <f t="shared" si="314"/>
        <v>-4</v>
      </c>
      <c r="BL362" s="168"/>
      <c r="BM362" s="168"/>
      <c r="BN362" s="168"/>
      <c r="BO362" s="168">
        <v>92.0</v>
      </c>
      <c r="BP362" s="168">
        <v>97.0</v>
      </c>
      <c r="BQ362" s="168">
        <f t="shared" si="315"/>
        <v>5</v>
      </c>
      <c r="BR362" s="180">
        <v>0.96</v>
      </c>
      <c r="BS362" s="176">
        <v>5.04</v>
      </c>
      <c r="BT362" s="176">
        <v>0.49</v>
      </c>
      <c r="BU362" s="176"/>
      <c r="BV362" s="176"/>
      <c r="BW362" s="238">
        <v>441.49</v>
      </c>
      <c r="BX362" s="238">
        <v>5.67</v>
      </c>
      <c r="BY362" s="238">
        <v>6.89</v>
      </c>
      <c r="BZ362" s="239">
        <v>0.22</v>
      </c>
      <c r="CA362" s="238">
        <v>41.22</v>
      </c>
      <c r="CB362" s="238">
        <v>10.71</v>
      </c>
      <c r="CC362" s="152"/>
      <c r="CD362" s="152"/>
      <c r="CE362" s="152"/>
      <c r="CF362" s="152"/>
    </row>
    <row r="363" ht="12.75" customHeight="1">
      <c r="A363" s="157">
        <v>2024.0</v>
      </c>
      <c r="B363" s="155" t="s">
        <v>3389</v>
      </c>
      <c r="C363" s="155" t="s">
        <v>3398</v>
      </c>
      <c r="D363" s="169" t="s">
        <v>603</v>
      </c>
      <c r="E363" s="155" t="s">
        <v>3647</v>
      </c>
      <c r="F363" s="155" t="s">
        <v>3647</v>
      </c>
      <c r="G363" s="155" t="s">
        <v>3648</v>
      </c>
      <c r="H363" s="154" t="s">
        <v>3543</v>
      </c>
      <c r="I363" s="156" t="s">
        <v>3428</v>
      </c>
      <c r="J363" s="157"/>
      <c r="K363" s="229">
        <v>45505.0</v>
      </c>
      <c r="L363" s="157" t="s">
        <v>3395</v>
      </c>
      <c r="M363" s="157" t="s">
        <v>3396</v>
      </c>
      <c r="N363" s="188" t="s">
        <v>3572</v>
      </c>
      <c r="O363" s="189">
        <v>72.0</v>
      </c>
      <c r="P363" s="189" t="s">
        <v>4540</v>
      </c>
      <c r="Q363" s="169"/>
      <c r="R363" s="178" t="s">
        <v>4541</v>
      </c>
      <c r="S363" s="189" t="s">
        <v>158</v>
      </c>
      <c r="T363" s="178" t="s">
        <v>4542</v>
      </c>
      <c r="U363" s="189" t="s">
        <v>174</v>
      </c>
      <c r="V363" s="166" t="s">
        <v>3699</v>
      </c>
      <c r="W363" s="168"/>
      <c r="X363" s="168"/>
      <c r="Y363" s="168"/>
      <c r="Z363" s="168">
        <v>48.0</v>
      </c>
      <c r="AA363" s="168">
        <v>64.0</v>
      </c>
      <c r="AB363" s="168">
        <f t="shared" si="309"/>
        <v>16</v>
      </c>
      <c r="AC363" s="168"/>
      <c r="AD363" s="168"/>
      <c r="AE363" s="168"/>
      <c r="AF363" s="168">
        <v>72.0</v>
      </c>
      <c r="AG363" s="168">
        <v>81.0</v>
      </c>
      <c r="AH363" s="168">
        <f t="shared" si="310"/>
        <v>9</v>
      </c>
      <c r="AI363" s="168"/>
      <c r="AJ363" s="168"/>
      <c r="AK363" s="168"/>
      <c r="AL363" s="168">
        <v>65.0</v>
      </c>
      <c r="AM363" s="168">
        <v>69.0</v>
      </c>
      <c r="AN363" s="168">
        <f t="shared" si="311"/>
        <v>4</v>
      </c>
      <c r="AO363" s="168"/>
      <c r="AP363" s="168"/>
      <c r="AQ363" s="168"/>
      <c r="AR363" s="168">
        <v>35.0</v>
      </c>
      <c r="AS363" s="168">
        <v>55.0</v>
      </c>
      <c r="AT363" s="168">
        <f t="shared" si="312"/>
        <v>20</v>
      </c>
      <c r="AU363" s="168"/>
      <c r="AV363" s="168"/>
      <c r="AW363" s="168"/>
      <c r="AX363" s="168">
        <v>86.0</v>
      </c>
      <c r="AY363" s="168">
        <v>89.0</v>
      </c>
      <c r="AZ363" s="168">
        <f t="shared" si="313"/>
        <v>3</v>
      </c>
      <c r="BA363" s="168"/>
      <c r="BB363" s="168"/>
      <c r="BC363" s="168"/>
      <c r="BD363" s="168"/>
      <c r="BE363" s="168"/>
      <c r="BF363" s="168"/>
      <c r="BG363" s="168"/>
      <c r="BH363" s="168"/>
      <c r="BI363" s="168">
        <v>93.0</v>
      </c>
      <c r="BJ363" s="168">
        <v>94.0</v>
      </c>
      <c r="BK363" s="168">
        <f t="shared" si="314"/>
        <v>1</v>
      </c>
      <c r="BL363" s="168"/>
      <c r="BM363" s="168"/>
      <c r="BN363" s="168"/>
      <c r="BO363" s="168">
        <v>75.0</v>
      </c>
      <c r="BP363" s="168">
        <v>80.0</v>
      </c>
      <c r="BQ363" s="168">
        <f t="shared" si="315"/>
        <v>5</v>
      </c>
      <c r="BR363" s="180">
        <v>0.97</v>
      </c>
      <c r="BS363" s="176">
        <v>5.21</v>
      </c>
      <c r="BT363" s="176">
        <v>0.45</v>
      </c>
      <c r="BU363" s="176"/>
      <c r="BV363" s="176"/>
      <c r="BW363" s="238">
        <v>701.2</v>
      </c>
      <c r="BX363" s="238">
        <v>8.38</v>
      </c>
      <c r="BY363" s="238">
        <v>9.7</v>
      </c>
      <c r="BZ363" s="239">
        <v>0.16</v>
      </c>
      <c r="CA363" s="238">
        <v>55.8</v>
      </c>
      <c r="CB363" s="238">
        <v>12.6</v>
      </c>
      <c r="CC363" s="152"/>
      <c r="CD363" s="152"/>
      <c r="CE363" s="152"/>
      <c r="CF363" s="152"/>
    </row>
    <row r="364" ht="12.75" customHeight="1">
      <c r="A364" s="157">
        <v>2024.0</v>
      </c>
      <c r="B364" s="155" t="s">
        <v>3540</v>
      </c>
      <c r="C364" s="155" t="s">
        <v>3541</v>
      </c>
      <c r="D364" s="155"/>
      <c r="E364" s="155" t="s">
        <v>4479</v>
      </c>
      <c r="F364" s="155" t="s">
        <v>4480</v>
      </c>
      <c r="G364" s="155" t="s">
        <v>4543</v>
      </c>
      <c r="H364" s="157" t="s">
        <v>4169</v>
      </c>
      <c r="I364" s="156" t="s">
        <v>3428</v>
      </c>
      <c r="J364" s="157"/>
      <c r="K364" s="229">
        <v>45505.0</v>
      </c>
      <c r="L364" s="157" t="s">
        <v>3395</v>
      </c>
      <c r="M364" s="157" t="s">
        <v>3396</v>
      </c>
      <c r="N364" s="169" t="s">
        <v>3572</v>
      </c>
      <c r="O364" s="189">
        <v>62.0</v>
      </c>
      <c r="P364" s="189" t="s">
        <v>4154</v>
      </c>
      <c r="Q364" s="169"/>
      <c r="R364" s="178" t="s">
        <v>4544</v>
      </c>
      <c r="S364" s="189" t="s">
        <v>174</v>
      </c>
      <c r="T364" s="178" t="s">
        <v>4545</v>
      </c>
      <c r="U364" s="198" t="s">
        <v>158</v>
      </c>
      <c r="V364" s="166" t="s">
        <v>3699</v>
      </c>
      <c r="W364" s="168"/>
      <c r="X364" s="168"/>
      <c r="Y364" s="168"/>
      <c r="Z364" s="168">
        <v>25.0</v>
      </c>
      <c r="AA364" s="168">
        <v>42.0</v>
      </c>
      <c r="AB364" s="168">
        <f t="shared" si="309"/>
        <v>17</v>
      </c>
      <c r="AC364" s="168"/>
      <c r="AD364" s="168"/>
      <c r="AE364" s="168"/>
      <c r="AF364" s="168">
        <v>36.0</v>
      </c>
      <c r="AG364" s="168">
        <v>48.0</v>
      </c>
      <c r="AH364" s="168">
        <f t="shared" si="310"/>
        <v>12</v>
      </c>
      <c r="AI364" s="168"/>
      <c r="AJ364" s="168"/>
      <c r="AK364" s="168"/>
      <c r="AL364" s="168">
        <v>47.0</v>
      </c>
      <c r="AM364" s="168">
        <v>65.0</v>
      </c>
      <c r="AN364" s="168">
        <f t="shared" si="311"/>
        <v>18</v>
      </c>
      <c r="AO364" s="168"/>
      <c r="AP364" s="168"/>
      <c r="AQ364" s="168"/>
      <c r="AR364" s="168">
        <v>28.0</v>
      </c>
      <c r="AS364" s="168">
        <v>53.0</v>
      </c>
      <c r="AT364" s="168">
        <f t="shared" si="312"/>
        <v>25</v>
      </c>
      <c r="AU364" s="168"/>
      <c r="AV364" s="168"/>
      <c r="AW364" s="168"/>
      <c r="AX364" s="168">
        <v>85.0</v>
      </c>
      <c r="AY364" s="168">
        <v>93.0</v>
      </c>
      <c r="AZ364" s="168">
        <f t="shared" si="313"/>
        <v>8</v>
      </c>
      <c r="BA364" s="168"/>
      <c r="BB364" s="168"/>
      <c r="BC364" s="168"/>
      <c r="BD364" s="168"/>
      <c r="BE364" s="168"/>
      <c r="BF364" s="168"/>
      <c r="BG364" s="168"/>
      <c r="BH364" s="168"/>
      <c r="BI364" s="168">
        <v>86.0</v>
      </c>
      <c r="BJ364" s="168">
        <v>92.0</v>
      </c>
      <c r="BK364" s="168">
        <f t="shared" si="314"/>
        <v>6</v>
      </c>
      <c r="BL364" s="168"/>
      <c r="BM364" s="168"/>
      <c r="BN364" s="168"/>
      <c r="BO364" s="168">
        <v>64.0</v>
      </c>
      <c r="BP364" s="168">
        <v>74.0</v>
      </c>
      <c r="BQ364" s="168">
        <f t="shared" si="315"/>
        <v>10</v>
      </c>
      <c r="BR364" s="180">
        <v>0.96</v>
      </c>
      <c r="BS364" s="176">
        <v>4.46</v>
      </c>
      <c r="BT364" s="176">
        <v>0.5</v>
      </c>
      <c r="BU364" s="176" t="s">
        <v>3528</v>
      </c>
      <c r="BV364" s="176" t="s">
        <v>3528</v>
      </c>
      <c r="BW364" s="238">
        <v>520.54</v>
      </c>
      <c r="BX364" s="238">
        <v>7.34</v>
      </c>
      <c r="BY364" s="238">
        <v>8.45</v>
      </c>
      <c r="BZ364" s="239">
        <v>0.15</v>
      </c>
      <c r="CA364" s="238">
        <v>32.15</v>
      </c>
      <c r="CB364" s="238">
        <v>16.19</v>
      </c>
      <c r="CC364" s="152"/>
      <c r="CD364" s="152"/>
      <c r="CE364" s="152"/>
      <c r="CF364" s="152"/>
    </row>
    <row r="365" ht="12.75" customHeight="1">
      <c r="A365" s="157">
        <v>2024.0</v>
      </c>
      <c r="B365" s="155" t="s">
        <v>3487</v>
      </c>
      <c r="C365" s="155" t="s">
        <v>3488</v>
      </c>
      <c r="D365" s="155"/>
      <c r="E365" s="155" t="s">
        <v>4001</v>
      </c>
      <c r="F365" s="155" t="s">
        <v>4001</v>
      </c>
      <c r="G365" s="155" t="s">
        <v>4546</v>
      </c>
      <c r="H365" s="157" t="s">
        <v>3950</v>
      </c>
      <c r="I365" s="156" t="s">
        <v>3440</v>
      </c>
      <c r="J365" s="157"/>
      <c r="K365" s="157" t="s">
        <v>4547</v>
      </c>
      <c r="L365" s="157" t="s">
        <v>3395</v>
      </c>
      <c r="M365" s="157" t="s">
        <v>3396</v>
      </c>
      <c r="N365" s="156" t="s">
        <v>255</v>
      </c>
      <c r="O365" s="189">
        <v>60.0</v>
      </c>
      <c r="P365" s="189" t="s">
        <v>4548</v>
      </c>
      <c r="Q365" s="169"/>
      <c r="R365" s="178" t="s">
        <v>4549</v>
      </c>
      <c r="S365" s="169" t="s">
        <v>174</v>
      </c>
      <c r="T365" s="178" t="s">
        <v>4550</v>
      </c>
      <c r="U365" s="189" t="s">
        <v>174</v>
      </c>
      <c r="V365" s="166" t="s">
        <v>3566</v>
      </c>
      <c r="W365" s="168"/>
      <c r="X365" s="168"/>
      <c r="Y365" s="168"/>
      <c r="Z365" s="168">
        <v>32.0</v>
      </c>
      <c r="AA365" s="168">
        <v>62.0</v>
      </c>
      <c r="AB365" s="168">
        <f t="shared" si="309"/>
        <v>30</v>
      </c>
      <c r="AC365" s="168"/>
      <c r="AD365" s="168"/>
      <c r="AE365" s="168"/>
      <c r="AF365" s="168">
        <v>48.0</v>
      </c>
      <c r="AG365" s="168">
        <v>77.0</v>
      </c>
      <c r="AH365" s="168">
        <f t="shared" si="310"/>
        <v>29</v>
      </c>
      <c r="AI365" s="168"/>
      <c r="AJ365" s="168"/>
      <c r="AK365" s="168"/>
      <c r="AL365" s="168">
        <v>64.0</v>
      </c>
      <c r="AM365" s="168">
        <v>80.0</v>
      </c>
      <c r="AN365" s="168">
        <f t="shared" si="311"/>
        <v>16</v>
      </c>
      <c r="AO365" s="168"/>
      <c r="AP365" s="168"/>
      <c r="AQ365" s="168"/>
      <c r="AR365" s="168">
        <v>46.0</v>
      </c>
      <c r="AS365" s="168">
        <v>58.0</v>
      </c>
      <c r="AT365" s="168">
        <f t="shared" si="312"/>
        <v>12</v>
      </c>
      <c r="AU365" s="168"/>
      <c r="AV365" s="168"/>
      <c r="AW365" s="168"/>
      <c r="AX365" s="168">
        <v>72.0</v>
      </c>
      <c r="AY365" s="168">
        <v>81.0</v>
      </c>
      <c r="AZ365" s="168">
        <f t="shared" si="313"/>
        <v>9</v>
      </c>
      <c r="BA365" s="168"/>
      <c r="BB365" s="168"/>
      <c r="BC365" s="168"/>
      <c r="BD365" s="168"/>
      <c r="BE365" s="168"/>
      <c r="BF365" s="168"/>
      <c r="BG365" s="168"/>
      <c r="BH365" s="168"/>
      <c r="BI365" s="168">
        <v>74.0</v>
      </c>
      <c r="BJ365" s="168">
        <v>79.0</v>
      </c>
      <c r="BK365" s="168">
        <f t="shared" si="314"/>
        <v>5</v>
      </c>
      <c r="BL365" s="168"/>
      <c r="BM365" s="168"/>
      <c r="BN365" s="168"/>
      <c r="BO365" s="168">
        <v>87.0</v>
      </c>
      <c r="BP365" s="168">
        <v>93.0</v>
      </c>
      <c r="BQ365" s="168">
        <f t="shared" si="315"/>
        <v>6</v>
      </c>
      <c r="BR365" s="180">
        <v>0.95</v>
      </c>
      <c r="BS365" s="176">
        <v>3.85</v>
      </c>
      <c r="BT365" s="176">
        <v>0.52</v>
      </c>
      <c r="BU365" s="176" t="s">
        <v>3528</v>
      </c>
      <c r="BV365" s="176" t="s">
        <v>3528</v>
      </c>
      <c r="BW365" s="238">
        <v>40.83</v>
      </c>
      <c r="BX365" s="238">
        <v>0.879</v>
      </c>
      <c r="BY365" s="238">
        <v>0.942</v>
      </c>
      <c r="BZ365" s="239">
        <v>0.07</v>
      </c>
      <c r="CA365" s="238">
        <v>8.97</v>
      </c>
      <c r="CB365" s="238">
        <v>4.5</v>
      </c>
      <c r="CC365" s="152"/>
      <c r="CD365" s="152"/>
      <c r="CE365" s="152"/>
      <c r="CF365" s="152"/>
    </row>
    <row r="366" ht="12.75" customHeight="1">
      <c r="A366" s="157">
        <v>2024.0</v>
      </c>
      <c r="B366" s="155" t="s">
        <v>3430</v>
      </c>
      <c r="C366" s="155" t="s">
        <v>4551</v>
      </c>
      <c r="D366" s="155"/>
      <c r="E366" s="155" t="s">
        <v>4552</v>
      </c>
      <c r="F366" s="155" t="s">
        <v>4552</v>
      </c>
      <c r="G366" s="155" t="s">
        <v>4553</v>
      </c>
      <c r="H366" s="157" t="s">
        <v>4554</v>
      </c>
      <c r="I366" s="156" t="s">
        <v>3428</v>
      </c>
      <c r="J366" s="157"/>
      <c r="K366" s="157" t="s">
        <v>4555</v>
      </c>
      <c r="L366" s="157" t="s">
        <v>3395</v>
      </c>
      <c r="M366" s="157" t="s">
        <v>3396</v>
      </c>
      <c r="N366" s="169" t="s">
        <v>3572</v>
      </c>
      <c r="O366" s="189">
        <v>80.0</v>
      </c>
      <c r="P366" s="189" t="s">
        <v>4401</v>
      </c>
      <c r="Q366" s="169"/>
      <c r="R366" s="178" t="s">
        <v>4556</v>
      </c>
      <c r="S366" s="169" t="s">
        <v>177</v>
      </c>
      <c r="T366" s="178" t="s">
        <v>4557</v>
      </c>
      <c r="U366" s="199" t="s">
        <v>174</v>
      </c>
      <c r="V366" s="166" t="s">
        <v>3566</v>
      </c>
      <c r="W366" s="168"/>
      <c r="X366" s="168"/>
      <c r="Y366" s="168"/>
      <c r="Z366" s="168">
        <v>66.0</v>
      </c>
      <c r="AA366" s="168">
        <v>76.0</v>
      </c>
      <c r="AB366" s="168">
        <f t="shared" si="309"/>
        <v>10</v>
      </c>
      <c r="AC366" s="168"/>
      <c r="AD366" s="168"/>
      <c r="AE366" s="168"/>
      <c r="AF366" s="168">
        <v>78.0</v>
      </c>
      <c r="AG366" s="168">
        <v>89.0</v>
      </c>
      <c r="AH366" s="168">
        <f t="shared" si="310"/>
        <v>11</v>
      </c>
      <c r="AI366" s="168"/>
      <c r="AJ366" s="168"/>
      <c r="AK366" s="168"/>
      <c r="AL366" s="168">
        <v>85.0</v>
      </c>
      <c r="AM366" s="168">
        <v>92.0</v>
      </c>
      <c r="AN366" s="168">
        <f t="shared" si="311"/>
        <v>7</v>
      </c>
      <c r="AO366" s="168"/>
      <c r="AP366" s="168"/>
      <c r="AQ366" s="168"/>
      <c r="AR366" s="168">
        <v>43.0</v>
      </c>
      <c r="AS366" s="168">
        <v>60.0</v>
      </c>
      <c r="AT366" s="168">
        <f t="shared" si="312"/>
        <v>17</v>
      </c>
      <c r="AU366" s="168"/>
      <c r="AV366" s="168"/>
      <c r="AW366" s="168"/>
      <c r="AX366" s="168">
        <v>95.0</v>
      </c>
      <c r="AY366" s="168">
        <v>93.0</v>
      </c>
      <c r="AZ366" s="168">
        <f t="shared" si="313"/>
        <v>-2</v>
      </c>
      <c r="BA366" s="168"/>
      <c r="BB366" s="168"/>
      <c r="BC366" s="168"/>
      <c r="BD366" s="168"/>
      <c r="BE366" s="168"/>
      <c r="BF366" s="168"/>
      <c r="BG366" s="168"/>
      <c r="BH366" s="168"/>
      <c r="BI366" s="168">
        <v>96.0</v>
      </c>
      <c r="BJ366" s="168">
        <v>91.0</v>
      </c>
      <c r="BK366" s="168">
        <f t="shared" si="314"/>
        <v>-5</v>
      </c>
      <c r="BL366" s="168"/>
      <c r="BM366" s="168"/>
      <c r="BN366" s="168"/>
      <c r="BO366" s="168">
        <v>91.0</v>
      </c>
      <c r="BP366" s="168">
        <v>96.0</v>
      </c>
      <c r="BQ366" s="168">
        <f t="shared" si="315"/>
        <v>5</v>
      </c>
      <c r="BR366" s="180">
        <v>0.95</v>
      </c>
      <c r="BS366" s="176">
        <v>4.53</v>
      </c>
      <c r="BT366" s="176">
        <v>0.47</v>
      </c>
      <c r="BU366" s="176" t="s">
        <v>3528</v>
      </c>
      <c r="BV366" s="176" t="s">
        <v>3528</v>
      </c>
      <c r="BW366" s="192">
        <v>577.1</v>
      </c>
      <c r="BX366" s="192">
        <v>5.8</v>
      </c>
      <c r="BY366" s="192">
        <v>7.2</v>
      </c>
      <c r="BZ366" s="193">
        <v>0.19</v>
      </c>
      <c r="CA366" s="192">
        <v>47.27</v>
      </c>
      <c r="CB366" s="192">
        <v>12.2</v>
      </c>
      <c r="CC366" s="152"/>
      <c r="CD366" s="152"/>
      <c r="CE366" s="152"/>
      <c r="CF366" s="152"/>
    </row>
    <row r="367" ht="12.75" customHeight="1">
      <c r="A367" s="157">
        <v>2024.0</v>
      </c>
      <c r="B367" s="155" t="s">
        <v>3430</v>
      </c>
      <c r="C367" s="155" t="s">
        <v>4551</v>
      </c>
      <c r="D367" s="155"/>
      <c r="E367" s="155" t="s">
        <v>4552</v>
      </c>
      <c r="F367" s="155" t="s">
        <v>4552</v>
      </c>
      <c r="G367" s="155" t="s">
        <v>4553</v>
      </c>
      <c r="H367" s="157" t="s">
        <v>4554</v>
      </c>
      <c r="I367" s="169" t="s">
        <v>3394</v>
      </c>
      <c r="J367" s="157"/>
      <c r="K367" s="157" t="s">
        <v>4555</v>
      </c>
      <c r="L367" s="157" t="s">
        <v>3395</v>
      </c>
      <c r="M367" s="157" t="s">
        <v>3396</v>
      </c>
      <c r="N367" s="169" t="s">
        <v>3572</v>
      </c>
      <c r="O367" s="189">
        <v>202.0</v>
      </c>
      <c r="P367" s="189" t="s">
        <v>4460</v>
      </c>
      <c r="Q367" s="169"/>
      <c r="R367" s="178" t="s">
        <v>4558</v>
      </c>
      <c r="S367" s="169" t="s">
        <v>177</v>
      </c>
      <c r="T367" s="178" t="s">
        <v>4559</v>
      </c>
      <c r="U367" s="199" t="s">
        <v>174</v>
      </c>
      <c r="V367" s="166" t="s">
        <v>3566</v>
      </c>
      <c r="W367" s="168"/>
      <c r="X367" s="168"/>
      <c r="Y367" s="168"/>
      <c r="Z367" s="168">
        <v>72.0</v>
      </c>
      <c r="AA367" s="168">
        <v>71.0</v>
      </c>
      <c r="AB367" s="168">
        <f t="shared" si="309"/>
        <v>-1</v>
      </c>
      <c r="AC367" s="168"/>
      <c r="AD367" s="168"/>
      <c r="AE367" s="168"/>
      <c r="AF367" s="168">
        <v>82.0</v>
      </c>
      <c r="AG367" s="168">
        <v>84.0</v>
      </c>
      <c r="AH367" s="168">
        <f t="shared" si="310"/>
        <v>2</v>
      </c>
      <c r="AI367" s="168"/>
      <c r="AJ367" s="168"/>
      <c r="AK367" s="168"/>
      <c r="AL367" s="168">
        <v>88.0</v>
      </c>
      <c r="AM367" s="168">
        <v>97.0</v>
      </c>
      <c r="AN367" s="168">
        <f t="shared" si="311"/>
        <v>9</v>
      </c>
      <c r="AO367" s="168"/>
      <c r="AP367" s="168"/>
      <c r="AQ367" s="168"/>
      <c r="AR367" s="168">
        <v>48.0</v>
      </c>
      <c r="AS367" s="168">
        <v>63.0</v>
      </c>
      <c r="AT367" s="168">
        <f t="shared" si="312"/>
        <v>15</v>
      </c>
      <c r="AU367" s="168"/>
      <c r="AV367" s="168"/>
      <c r="AW367" s="168"/>
      <c r="AX367" s="168">
        <v>93.0</v>
      </c>
      <c r="AY367" s="168">
        <v>92.0</v>
      </c>
      <c r="AZ367" s="168">
        <f t="shared" si="313"/>
        <v>-1</v>
      </c>
      <c r="BA367" s="168"/>
      <c r="BB367" s="168"/>
      <c r="BC367" s="168"/>
      <c r="BD367" s="168"/>
      <c r="BE367" s="168"/>
      <c r="BF367" s="168"/>
      <c r="BG367" s="168"/>
      <c r="BH367" s="168"/>
      <c r="BI367" s="168">
        <v>89.0</v>
      </c>
      <c r="BJ367" s="168">
        <v>95.0</v>
      </c>
      <c r="BK367" s="168">
        <f t="shared" si="314"/>
        <v>6</v>
      </c>
      <c r="BL367" s="168"/>
      <c r="BM367" s="168"/>
      <c r="BN367" s="168"/>
      <c r="BO367" s="168">
        <v>88.0</v>
      </c>
      <c r="BP367" s="168">
        <v>97.0</v>
      </c>
      <c r="BQ367" s="168">
        <f t="shared" si="315"/>
        <v>9</v>
      </c>
      <c r="BR367" s="180">
        <v>0.95</v>
      </c>
      <c r="BS367" s="176">
        <v>4.46</v>
      </c>
      <c r="BT367" s="176">
        <v>0.43</v>
      </c>
      <c r="BU367" s="176" t="s">
        <v>3528</v>
      </c>
      <c r="BV367" s="176" t="s">
        <v>3528</v>
      </c>
      <c r="BW367" s="192">
        <v>716.7</v>
      </c>
      <c r="BX367" s="192">
        <v>3.2</v>
      </c>
      <c r="BY367" s="192">
        <v>3.6</v>
      </c>
      <c r="BZ367" s="193">
        <v>0.09</v>
      </c>
      <c r="CA367" s="192">
        <v>42.02</v>
      </c>
      <c r="CB367" s="192">
        <v>17.1</v>
      </c>
      <c r="CC367" s="152"/>
      <c r="CD367" s="152"/>
      <c r="CE367" s="152"/>
      <c r="CF367" s="152"/>
    </row>
    <row r="368" ht="12.75" customHeight="1">
      <c r="A368" s="157">
        <v>2024.0</v>
      </c>
      <c r="B368" s="155" t="s">
        <v>3494</v>
      </c>
      <c r="C368" s="155" t="s">
        <v>3598</v>
      </c>
      <c r="D368" s="155"/>
      <c r="E368" s="155" t="s">
        <v>3936</v>
      </c>
      <c r="F368" s="155" t="s">
        <v>3937</v>
      </c>
      <c r="G368" s="155" t="s">
        <v>3938</v>
      </c>
      <c r="H368" s="157" t="s">
        <v>3821</v>
      </c>
      <c r="I368" s="169" t="s">
        <v>3480</v>
      </c>
      <c r="J368" s="157"/>
      <c r="K368" s="157" t="s">
        <v>4560</v>
      </c>
      <c r="L368" s="157" t="s">
        <v>3395</v>
      </c>
      <c r="M368" s="157" t="s">
        <v>3396</v>
      </c>
      <c r="N368" s="157" t="s">
        <v>255</v>
      </c>
      <c r="O368" s="189">
        <v>94.0</v>
      </c>
      <c r="P368" s="189" t="s">
        <v>3737</v>
      </c>
      <c r="Q368" s="169"/>
      <c r="R368" s="178" t="s">
        <v>4561</v>
      </c>
      <c r="S368" s="169" t="s">
        <v>177</v>
      </c>
      <c r="T368" s="178" t="s">
        <v>4562</v>
      </c>
      <c r="U368" s="157" t="s">
        <v>158</v>
      </c>
      <c r="V368" s="166" t="s">
        <v>3699</v>
      </c>
      <c r="W368" s="168"/>
      <c r="X368" s="168"/>
      <c r="Y368" s="168"/>
      <c r="Z368" s="168">
        <v>51.0</v>
      </c>
      <c r="AA368" s="168">
        <v>71.0</v>
      </c>
      <c r="AB368" s="168">
        <f t="shared" si="309"/>
        <v>20</v>
      </c>
      <c r="AC368" s="168"/>
      <c r="AD368" s="168"/>
      <c r="AE368" s="168"/>
      <c r="AF368" s="168">
        <v>56.0</v>
      </c>
      <c r="AG368" s="168">
        <v>75.0</v>
      </c>
      <c r="AH368" s="168">
        <f t="shared" si="310"/>
        <v>19</v>
      </c>
      <c r="AI368" s="168"/>
      <c r="AJ368" s="168"/>
      <c r="AK368" s="168"/>
      <c r="AL368" s="168">
        <v>91.0</v>
      </c>
      <c r="AM368" s="168">
        <v>99.0</v>
      </c>
      <c r="AN368" s="168">
        <f t="shared" si="311"/>
        <v>8</v>
      </c>
      <c r="AO368" s="168"/>
      <c r="AP368" s="168"/>
      <c r="AQ368" s="168"/>
      <c r="AR368" s="168">
        <v>97.0</v>
      </c>
      <c r="AS368" s="168">
        <v>97.0</v>
      </c>
      <c r="AT368" s="168">
        <f t="shared" si="312"/>
        <v>0</v>
      </c>
      <c r="AU368" s="168"/>
      <c r="AV368" s="168"/>
      <c r="AW368" s="168"/>
      <c r="AX368" s="168">
        <v>91.0</v>
      </c>
      <c r="AY368" s="168">
        <v>92.0</v>
      </c>
      <c r="AZ368" s="168">
        <f t="shared" si="313"/>
        <v>1</v>
      </c>
      <c r="BA368" s="168"/>
      <c r="BB368" s="168"/>
      <c r="BC368" s="168"/>
      <c r="BD368" s="168"/>
      <c r="BE368" s="168"/>
      <c r="BF368" s="168"/>
      <c r="BG368" s="168"/>
      <c r="BH368" s="168"/>
      <c r="BI368" s="168">
        <v>92.0</v>
      </c>
      <c r="BJ368" s="168">
        <v>91.0</v>
      </c>
      <c r="BK368" s="168">
        <f t="shared" si="314"/>
        <v>-1</v>
      </c>
      <c r="BL368" s="168"/>
      <c r="BM368" s="168"/>
      <c r="BN368" s="168"/>
      <c r="BO368" s="168">
        <v>99.0</v>
      </c>
      <c r="BP368" s="168">
        <v>99.0</v>
      </c>
      <c r="BQ368" s="168">
        <f t="shared" si="315"/>
        <v>0</v>
      </c>
      <c r="BR368" s="180">
        <v>0.95</v>
      </c>
      <c r="BS368" s="176">
        <v>4.02</v>
      </c>
      <c r="BT368" s="176">
        <v>0.49</v>
      </c>
      <c r="BU368" s="176" t="s">
        <v>3528</v>
      </c>
      <c r="BV368" s="176" t="s">
        <v>3528</v>
      </c>
      <c r="BW368" s="223">
        <v>621.32</v>
      </c>
      <c r="BX368" s="223">
        <v>5.2</v>
      </c>
      <c r="BY368" s="223">
        <v>6.3</v>
      </c>
      <c r="BZ368" s="224">
        <v>0.17</v>
      </c>
      <c r="CA368" s="223">
        <v>41.45</v>
      </c>
      <c r="CB368" s="223">
        <v>14.99</v>
      </c>
      <c r="CC368" s="152"/>
      <c r="CD368" s="152"/>
      <c r="CE368" s="152"/>
      <c r="CF368" s="152"/>
    </row>
    <row r="369" ht="12.75" customHeight="1">
      <c r="A369" s="154">
        <v>2024.0</v>
      </c>
      <c r="B369" s="155" t="s">
        <v>3768</v>
      </c>
      <c r="C369" s="155" t="s">
        <v>3769</v>
      </c>
      <c r="D369" s="169" t="s">
        <v>1452</v>
      </c>
      <c r="E369" s="155" t="s">
        <v>3647</v>
      </c>
      <c r="F369" s="155" t="s">
        <v>3647</v>
      </c>
      <c r="G369" s="155" t="s">
        <v>3770</v>
      </c>
      <c r="H369" s="157" t="s">
        <v>4325</v>
      </c>
      <c r="I369" s="169" t="s">
        <v>3454</v>
      </c>
      <c r="J369" s="157"/>
      <c r="K369" s="157" t="s">
        <v>4560</v>
      </c>
      <c r="L369" s="157" t="s">
        <v>3395</v>
      </c>
      <c r="M369" s="157" t="s">
        <v>3396</v>
      </c>
      <c r="N369" s="188" t="s">
        <v>3572</v>
      </c>
      <c r="O369" s="189">
        <v>280.0</v>
      </c>
      <c r="P369" s="194" t="s">
        <v>4234</v>
      </c>
      <c r="Q369" s="169"/>
      <c r="R369" s="178" t="s">
        <v>4563</v>
      </c>
      <c r="S369" s="169" t="s">
        <v>158</v>
      </c>
      <c r="T369" s="178" t="s">
        <v>4564</v>
      </c>
      <c r="U369" s="157" t="s">
        <v>174</v>
      </c>
      <c r="V369" s="166" t="s">
        <v>3566</v>
      </c>
      <c r="W369" s="168"/>
      <c r="X369" s="168"/>
      <c r="Y369" s="168"/>
      <c r="Z369" s="168">
        <v>81.0</v>
      </c>
      <c r="AA369" s="168">
        <v>90.0</v>
      </c>
      <c r="AB369" s="168">
        <f t="shared" si="309"/>
        <v>9</v>
      </c>
      <c r="AC369" s="168"/>
      <c r="AD369" s="168"/>
      <c r="AE369" s="168"/>
      <c r="AF369" s="168">
        <v>83.0</v>
      </c>
      <c r="AG369" s="168">
        <v>91.0</v>
      </c>
      <c r="AH369" s="168">
        <f t="shared" si="310"/>
        <v>8</v>
      </c>
      <c r="AI369" s="168"/>
      <c r="AJ369" s="168"/>
      <c r="AK369" s="168"/>
      <c r="AL369" s="168">
        <v>97.0</v>
      </c>
      <c r="AM369" s="168">
        <v>97.0</v>
      </c>
      <c r="AN369" s="168">
        <f t="shared" si="311"/>
        <v>0</v>
      </c>
      <c r="AO369" s="168"/>
      <c r="AP369" s="168"/>
      <c r="AQ369" s="168"/>
      <c r="AR369" s="168">
        <v>81.0</v>
      </c>
      <c r="AS369" s="168">
        <v>89.0</v>
      </c>
      <c r="AT369" s="168">
        <f t="shared" si="312"/>
        <v>8</v>
      </c>
      <c r="AU369" s="168"/>
      <c r="AV369" s="168"/>
      <c r="AW369" s="168"/>
      <c r="AX369" s="168">
        <v>97.0</v>
      </c>
      <c r="AY369" s="168">
        <v>96.0</v>
      </c>
      <c r="AZ369" s="168">
        <f t="shared" si="313"/>
        <v>-1</v>
      </c>
      <c r="BA369" s="168"/>
      <c r="BB369" s="168"/>
      <c r="BC369" s="168"/>
      <c r="BD369" s="168"/>
      <c r="BE369" s="168"/>
      <c r="BF369" s="168"/>
      <c r="BG369" s="168"/>
      <c r="BH369" s="168"/>
      <c r="BI369" s="168">
        <v>92.0</v>
      </c>
      <c r="BJ369" s="168">
        <v>94.0</v>
      </c>
      <c r="BK369" s="168">
        <f t="shared" si="314"/>
        <v>2</v>
      </c>
      <c r="BL369" s="168"/>
      <c r="BM369" s="168"/>
      <c r="BN369" s="168"/>
      <c r="BO369" s="168">
        <v>97.0</v>
      </c>
      <c r="BP369" s="168">
        <v>100.0</v>
      </c>
      <c r="BQ369" s="168">
        <f t="shared" si="315"/>
        <v>3</v>
      </c>
      <c r="BR369" s="176" t="s">
        <v>3528</v>
      </c>
      <c r="BS369" s="176" t="s">
        <v>3528</v>
      </c>
      <c r="BT369" s="176" t="s">
        <v>3528</v>
      </c>
      <c r="BU369" s="176" t="s">
        <v>3528</v>
      </c>
      <c r="BV369" s="176" t="s">
        <v>3528</v>
      </c>
      <c r="BW369" s="223">
        <v>446.4</v>
      </c>
      <c r="BX369" s="223">
        <v>1.61</v>
      </c>
      <c r="BY369" s="223">
        <v>1.65</v>
      </c>
      <c r="BZ369" s="224">
        <v>0.02</v>
      </c>
      <c r="CA369" s="223">
        <v>33.65</v>
      </c>
      <c r="CB369" s="223">
        <v>13.27</v>
      </c>
      <c r="CC369" s="152"/>
      <c r="CD369" s="152"/>
      <c r="CE369" s="152"/>
      <c r="CF369" s="152"/>
    </row>
    <row r="370" ht="12.75" customHeight="1">
      <c r="A370" s="157">
        <v>2024.0</v>
      </c>
      <c r="B370" s="155" t="s">
        <v>3768</v>
      </c>
      <c r="C370" s="155" t="s">
        <v>3769</v>
      </c>
      <c r="D370" s="169" t="s">
        <v>1452</v>
      </c>
      <c r="E370" s="155" t="s">
        <v>3647</v>
      </c>
      <c r="F370" s="155" t="s">
        <v>3647</v>
      </c>
      <c r="G370" s="155" t="s">
        <v>3770</v>
      </c>
      <c r="H370" s="157" t="s">
        <v>4325</v>
      </c>
      <c r="I370" s="169" t="s">
        <v>3464</v>
      </c>
      <c r="J370" s="157"/>
      <c r="K370" s="229">
        <v>45536.0</v>
      </c>
      <c r="L370" s="157" t="s">
        <v>3395</v>
      </c>
      <c r="M370" s="157" t="s">
        <v>3396</v>
      </c>
      <c r="N370" s="188" t="s">
        <v>3572</v>
      </c>
      <c r="O370" s="189">
        <v>126.0</v>
      </c>
      <c r="P370" s="194" t="s">
        <v>3708</v>
      </c>
      <c r="Q370" s="169"/>
      <c r="R370" s="178" t="s">
        <v>4563</v>
      </c>
      <c r="S370" s="169" t="s">
        <v>158</v>
      </c>
      <c r="T370" s="178" t="s">
        <v>4565</v>
      </c>
      <c r="U370" s="157" t="s">
        <v>174</v>
      </c>
      <c r="V370" s="166" t="s">
        <v>3566</v>
      </c>
      <c r="W370" s="168"/>
      <c r="X370" s="168"/>
      <c r="Y370" s="168"/>
      <c r="Z370" s="168">
        <v>81.0</v>
      </c>
      <c r="AA370" s="168">
        <v>92.0</v>
      </c>
      <c r="AB370" s="168">
        <f t="shared" si="309"/>
        <v>11</v>
      </c>
      <c r="AC370" s="168"/>
      <c r="AD370" s="168"/>
      <c r="AE370" s="168"/>
      <c r="AF370" s="168">
        <v>85.0</v>
      </c>
      <c r="AG370" s="168">
        <v>96.0</v>
      </c>
      <c r="AH370" s="168">
        <f t="shared" si="310"/>
        <v>11</v>
      </c>
      <c r="AI370" s="168"/>
      <c r="AJ370" s="168"/>
      <c r="AK370" s="168"/>
      <c r="AL370" s="168">
        <v>94.0</v>
      </c>
      <c r="AM370" s="168">
        <v>95.0</v>
      </c>
      <c r="AN370" s="168">
        <f t="shared" si="311"/>
        <v>1</v>
      </c>
      <c r="AO370" s="168"/>
      <c r="AP370" s="168"/>
      <c r="AQ370" s="168"/>
      <c r="AR370" s="168">
        <v>84.0</v>
      </c>
      <c r="AS370" s="168">
        <v>89.0</v>
      </c>
      <c r="AT370" s="168">
        <f t="shared" si="312"/>
        <v>5</v>
      </c>
      <c r="AU370" s="168"/>
      <c r="AV370" s="168"/>
      <c r="AW370" s="168"/>
      <c r="AX370" s="168">
        <v>98.0</v>
      </c>
      <c r="AY370" s="168">
        <v>97.0</v>
      </c>
      <c r="AZ370" s="168">
        <f t="shared" si="313"/>
        <v>-1</v>
      </c>
      <c r="BA370" s="168"/>
      <c r="BB370" s="168"/>
      <c r="BC370" s="168"/>
      <c r="BD370" s="168"/>
      <c r="BE370" s="168"/>
      <c r="BF370" s="168"/>
      <c r="BG370" s="168"/>
      <c r="BH370" s="168"/>
      <c r="BI370" s="168">
        <v>97.0</v>
      </c>
      <c r="BJ370" s="168">
        <v>96.0</v>
      </c>
      <c r="BK370" s="168">
        <f t="shared" si="314"/>
        <v>-1</v>
      </c>
      <c r="BL370" s="168"/>
      <c r="BM370" s="168"/>
      <c r="BN370" s="168"/>
      <c r="BO370" s="168">
        <v>95.0</v>
      </c>
      <c r="BP370" s="168">
        <v>97.0</v>
      </c>
      <c r="BQ370" s="168">
        <f t="shared" si="315"/>
        <v>2</v>
      </c>
      <c r="BR370" s="176" t="s">
        <v>3528</v>
      </c>
      <c r="BS370" s="176" t="s">
        <v>3528</v>
      </c>
      <c r="BT370" s="176" t="s">
        <v>3528</v>
      </c>
      <c r="BU370" s="176" t="s">
        <v>3528</v>
      </c>
      <c r="BV370" s="176" t="s">
        <v>3528</v>
      </c>
      <c r="BW370" s="223">
        <v>493.9</v>
      </c>
      <c r="BX370" s="223">
        <v>2.79</v>
      </c>
      <c r="BY370" s="223">
        <v>3.92</v>
      </c>
      <c r="BZ370" s="224">
        <v>0.41</v>
      </c>
      <c r="CA370" s="223">
        <v>50.75</v>
      </c>
      <c r="CB370" s="223">
        <v>9.773</v>
      </c>
      <c r="CC370" s="152"/>
      <c r="CD370" s="152"/>
      <c r="CE370" s="152"/>
      <c r="CF370" s="152"/>
    </row>
    <row r="371" ht="12.75" customHeight="1">
      <c r="A371" s="157">
        <v>2024.0</v>
      </c>
      <c r="B371" s="155" t="s">
        <v>3389</v>
      </c>
      <c r="C371" s="155" t="s">
        <v>3573</v>
      </c>
      <c r="D371" s="155"/>
      <c r="E371" s="155" t="s">
        <v>3643</v>
      </c>
      <c r="F371" s="155" t="s">
        <v>3643</v>
      </c>
      <c r="G371" s="155" t="s">
        <v>3644</v>
      </c>
      <c r="H371" s="157" t="s">
        <v>4485</v>
      </c>
      <c r="I371" s="169" t="s">
        <v>3402</v>
      </c>
      <c r="J371" s="157"/>
      <c r="K371" s="157"/>
      <c r="L371" s="157" t="s">
        <v>3395</v>
      </c>
      <c r="M371" s="157" t="s">
        <v>3396</v>
      </c>
      <c r="N371" s="206" t="s">
        <v>255</v>
      </c>
      <c r="O371" s="189">
        <v>110.0</v>
      </c>
      <c r="P371" s="194" t="s">
        <v>3885</v>
      </c>
      <c r="Q371" s="169"/>
      <c r="R371" s="178" t="s">
        <v>4566</v>
      </c>
      <c r="S371" s="169" t="s">
        <v>158</v>
      </c>
      <c r="T371" s="178" t="s">
        <v>4567</v>
      </c>
      <c r="U371" s="157" t="s">
        <v>174</v>
      </c>
      <c r="V371" s="166" t="s">
        <v>3699</v>
      </c>
      <c r="W371" s="168"/>
      <c r="X371" s="168"/>
      <c r="Y371" s="168"/>
      <c r="Z371" s="168">
        <v>42.0</v>
      </c>
      <c r="AA371" s="168">
        <v>72.0</v>
      </c>
      <c r="AB371" s="168">
        <f t="shared" si="309"/>
        <v>30</v>
      </c>
      <c r="AC371" s="168"/>
      <c r="AD371" s="168"/>
      <c r="AE371" s="168"/>
      <c r="AF371" s="168">
        <v>63.0</v>
      </c>
      <c r="AG371" s="168">
        <v>86.0</v>
      </c>
      <c r="AH371" s="168">
        <f t="shared" si="310"/>
        <v>23</v>
      </c>
      <c r="AI371" s="168"/>
      <c r="AJ371" s="168"/>
      <c r="AK371" s="168"/>
      <c r="AL371" s="168">
        <v>78.0</v>
      </c>
      <c r="AM371" s="168">
        <v>95.0</v>
      </c>
      <c r="AN371" s="168">
        <f t="shared" si="311"/>
        <v>17</v>
      </c>
      <c r="AO371" s="168"/>
      <c r="AP371" s="168"/>
      <c r="AQ371" s="168"/>
      <c r="AR371" s="168">
        <v>40.0</v>
      </c>
      <c r="AS371" s="168">
        <v>66.0</v>
      </c>
      <c r="AT371" s="168">
        <f t="shared" si="312"/>
        <v>26</v>
      </c>
      <c r="AU371" s="168"/>
      <c r="AV371" s="168"/>
      <c r="AW371" s="168"/>
      <c r="AX371" s="168">
        <v>80.0</v>
      </c>
      <c r="AY371" s="168">
        <v>92.0</v>
      </c>
      <c r="AZ371" s="168">
        <f t="shared" si="313"/>
        <v>12</v>
      </c>
      <c r="BA371" s="168"/>
      <c r="BB371" s="168"/>
      <c r="BC371" s="168"/>
      <c r="BD371" s="168"/>
      <c r="BE371" s="168"/>
      <c r="BF371" s="168"/>
      <c r="BG371" s="168"/>
      <c r="BH371" s="168"/>
      <c r="BI371" s="168">
        <v>83.0</v>
      </c>
      <c r="BJ371" s="168">
        <v>90.0</v>
      </c>
      <c r="BK371" s="168">
        <f t="shared" si="314"/>
        <v>7</v>
      </c>
      <c r="BL371" s="168"/>
      <c r="BM371" s="168"/>
      <c r="BN371" s="168"/>
      <c r="BO371" s="168">
        <v>90.0</v>
      </c>
      <c r="BP371" s="168">
        <v>98.0</v>
      </c>
      <c r="BQ371" s="168">
        <f t="shared" si="315"/>
        <v>8</v>
      </c>
      <c r="BR371" s="180">
        <v>0.95</v>
      </c>
      <c r="BS371" s="176">
        <v>4.43</v>
      </c>
      <c r="BT371" s="176">
        <v>0.52</v>
      </c>
      <c r="BU371" s="176" t="s">
        <v>3528</v>
      </c>
      <c r="BV371" s="176" t="s">
        <v>3528</v>
      </c>
      <c r="BW371" s="223">
        <v>308.88</v>
      </c>
      <c r="BX371" s="223">
        <v>2.51</v>
      </c>
      <c r="BY371" s="223">
        <v>2.81</v>
      </c>
      <c r="BZ371" s="224">
        <v>0.12</v>
      </c>
      <c r="CA371" s="223">
        <v>38.65</v>
      </c>
      <c r="CB371" s="223">
        <v>7.99</v>
      </c>
      <c r="CC371" s="152"/>
      <c r="CD371" s="152"/>
      <c r="CE371" s="152"/>
      <c r="CF371" s="152"/>
    </row>
    <row r="372" ht="12.75" customHeight="1">
      <c r="A372" s="157">
        <v>2024.0</v>
      </c>
      <c r="B372" s="155" t="s">
        <v>3404</v>
      </c>
      <c r="C372" s="155" t="s">
        <v>3511</v>
      </c>
      <c r="D372" s="155"/>
      <c r="E372" s="155" t="s">
        <v>4131</v>
      </c>
      <c r="F372" s="155" t="s">
        <v>4131</v>
      </c>
      <c r="G372" s="155" t="s">
        <v>4568</v>
      </c>
      <c r="H372" s="157" t="s">
        <v>4569</v>
      </c>
      <c r="I372" s="169" t="s">
        <v>4013</v>
      </c>
      <c r="J372" s="157"/>
      <c r="K372" s="157"/>
      <c r="L372" s="157" t="s">
        <v>3395</v>
      </c>
      <c r="M372" s="157" t="s">
        <v>3396</v>
      </c>
      <c r="N372" s="188" t="s">
        <v>3572</v>
      </c>
      <c r="O372" s="189">
        <v>32.0</v>
      </c>
      <c r="P372" s="194" t="s">
        <v>4570</v>
      </c>
      <c r="Q372" s="169"/>
      <c r="R372" s="178" t="s">
        <v>4571</v>
      </c>
      <c r="S372" s="169" t="s">
        <v>158</v>
      </c>
      <c r="T372" s="178" t="s">
        <v>4572</v>
      </c>
      <c r="U372" s="157" t="s">
        <v>174</v>
      </c>
      <c r="V372" s="166" t="s">
        <v>3664</v>
      </c>
      <c r="W372" s="168"/>
      <c r="X372" s="168"/>
      <c r="Y372" s="168"/>
      <c r="Z372" s="168">
        <v>45.0</v>
      </c>
      <c r="AA372" s="168">
        <v>54.0</v>
      </c>
      <c r="AB372" s="168">
        <f t="shared" si="309"/>
        <v>9</v>
      </c>
      <c r="AC372" s="168"/>
      <c r="AD372" s="168"/>
      <c r="AE372" s="168"/>
      <c r="AF372" s="168">
        <v>63.0</v>
      </c>
      <c r="AG372" s="168">
        <v>77.0</v>
      </c>
      <c r="AH372" s="168">
        <f t="shared" si="310"/>
        <v>14</v>
      </c>
      <c r="AI372" s="168"/>
      <c r="AJ372" s="168"/>
      <c r="AK372" s="168"/>
      <c r="AL372" s="168">
        <v>66.0</v>
      </c>
      <c r="AM372" s="168">
        <v>70.0</v>
      </c>
      <c r="AN372" s="168">
        <f t="shared" si="311"/>
        <v>4</v>
      </c>
      <c r="AO372" s="168"/>
      <c r="AP372" s="168"/>
      <c r="AQ372" s="168"/>
      <c r="AR372" s="168">
        <v>43.0</v>
      </c>
      <c r="AS372" s="168">
        <v>51.0</v>
      </c>
      <c r="AT372" s="168">
        <f t="shared" si="312"/>
        <v>8</v>
      </c>
      <c r="AU372" s="168"/>
      <c r="AV372" s="168"/>
      <c r="AW372" s="168"/>
      <c r="AX372" s="168">
        <v>92.0</v>
      </c>
      <c r="AY372" s="168">
        <v>91.0</v>
      </c>
      <c r="AZ372" s="168">
        <f t="shared" si="313"/>
        <v>-1</v>
      </c>
      <c r="BA372" s="168"/>
      <c r="BB372" s="168"/>
      <c r="BC372" s="168"/>
      <c r="BD372" s="168"/>
      <c r="BE372" s="168"/>
      <c r="BF372" s="168"/>
      <c r="BG372" s="168"/>
      <c r="BH372" s="168"/>
      <c r="BI372" s="168">
        <v>87.0</v>
      </c>
      <c r="BJ372" s="168">
        <v>90.0</v>
      </c>
      <c r="BK372" s="168">
        <f t="shared" si="314"/>
        <v>3</v>
      </c>
      <c r="BL372" s="168"/>
      <c r="BM372" s="168"/>
      <c r="BN372" s="168"/>
      <c r="BO372" s="168">
        <v>80.0</v>
      </c>
      <c r="BP372" s="168">
        <v>87.0</v>
      </c>
      <c r="BQ372" s="168">
        <f t="shared" si="315"/>
        <v>7</v>
      </c>
      <c r="BR372" s="180">
        <v>0.96</v>
      </c>
      <c r="BS372" s="176">
        <v>4.84</v>
      </c>
      <c r="BT372" s="176">
        <v>0.51</v>
      </c>
      <c r="BU372" s="176" t="s">
        <v>3528</v>
      </c>
      <c r="BV372" s="176" t="s">
        <v>3528</v>
      </c>
      <c r="BW372" s="223">
        <v>107.6</v>
      </c>
      <c r="BX372" s="223">
        <v>3.5</v>
      </c>
      <c r="BY372" s="223">
        <v>4.21</v>
      </c>
      <c r="BZ372" s="224">
        <v>0.2</v>
      </c>
      <c r="CA372" s="223">
        <v>20.27</v>
      </c>
      <c r="CB372" s="223">
        <v>5.31</v>
      </c>
      <c r="CC372" s="152"/>
      <c r="CD372" s="152"/>
      <c r="CE372" s="152"/>
      <c r="CF372" s="152"/>
    </row>
    <row r="373" ht="12.75" customHeight="1">
      <c r="A373" s="157">
        <v>2024.0</v>
      </c>
      <c r="B373" s="155" t="s">
        <v>3404</v>
      </c>
      <c r="C373" s="155" t="s">
        <v>3511</v>
      </c>
      <c r="D373" s="155"/>
      <c r="E373" s="155" t="s">
        <v>4131</v>
      </c>
      <c r="F373" s="155" t="s">
        <v>4131</v>
      </c>
      <c r="G373" s="155" t="s">
        <v>4568</v>
      </c>
      <c r="H373" s="157" t="s">
        <v>4569</v>
      </c>
      <c r="I373" s="169" t="s">
        <v>4015</v>
      </c>
      <c r="J373" s="157"/>
      <c r="K373" s="157"/>
      <c r="L373" s="157" t="s">
        <v>3395</v>
      </c>
      <c r="M373" s="157" t="s">
        <v>3396</v>
      </c>
      <c r="N373" s="188" t="s">
        <v>3572</v>
      </c>
      <c r="O373" s="189">
        <v>60.0</v>
      </c>
      <c r="P373" s="194" t="s">
        <v>3982</v>
      </c>
      <c r="Q373" s="169"/>
      <c r="R373" s="178" t="s">
        <v>4571</v>
      </c>
      <c r="S373" s="169" t="s">
        <v>158</v>
      </c>
      <c r="T373" s="178" t="s">
        <v>4572</v>
      </c>
      <c r="U373" s="157" t="s">
        <v>174</v>
      </c>
      <c r="V373" s="166" t="s">
        <v>3664</v>
      </c>
      <c r="W373" s="168"/>
      <c r="X373" s="168"/>
      <c r="Y373" s="168"/>
      <c r="Z373" s="168">
        <v>39.0</v>
      </c>
      <c r="AA373" s="168">
        <v>55.0</v>
      </c>
      <c r="AB373" s="168">
        <f t="shared" si="309"/>
        <v>16</v>
      </c>
      <c r="AC373" s="168"/>
      <c r="AD373" s="168"/>
      <c r="AE373" s="168"/>
      <c r="AF373" s="168">
        <v>54.0</v>
      </c>
      <c r="AG373" s="168">
        <v>70.0</v>
      </c>
      <c r="AH373" s="168">
        <f t="shared" si="310"/>
        <v>16</v>
      </c>
      <c r="AI373" s="168"/>
      <c r="AJ373" s="168"/>
      <c r="AK373" s="168"/>
      <c r="AL373" s="168">
        <v>58.0</v>
      </c>
      <c r="AM373" s="168">
        <v>74.0</v>
      </c>
      <c r="AN373" s="168">
        <f t="shared" si="311"/>
        <v>16</v>
      </c>
      <c r="AO373" s="168"/>
      <c r="AP373" s="168"/>
      <c r="AQ373" s="168"/>
      <c r="AR373" s="168">
        <v>48.0</v>
      </c>
      <c r="AS373" s="168">
        <v>62.0</v>
      </c>
      <c r="AT373" s="168">
        <f t="shared" si="312"/>
        <v>14</v>
      </c>
      <c r="AU373" s="168"/>
      <c r="AV373" s="168"/>
      <c r="AW373" s="168"/>
      <c r="AX373" s="168">
        <v>91.0</v>
      </c>
      <c r="AY373" s="168">
        <v>93.0</v>
      </c>
      <c r="AZ373" s="168">
        <f t="shared" si="313"/>
        <v>2</v>
      </c>
      <c r="BA373" s="168"/>
      <c r="BB373" s="168"/>
      <c r="BC373" s="168"/>
      <c r="BD373" s="168"/>
      <c r="BE373" s="168"/>
      <c r="BF373" s="168"/>
      <c r="BG373" s="168"/>
      <c r="BH373" s="168"/>
      <c r="BI373" s="168">
        <v>86.0</v>
      </c>
      <c r="BJ373" s="168">
        <v>85.0</v>
      </c>
      <c r="BK373" s="168">
        <f t="shared" si="314"/>
        <v>-1</v>
      </c>
      <c r="BL373" s="168"/>
      <c r="BM373" s="168"/>
      <c r="BN373" s="168"/>
      <c r="BO373" s="168">
        <v>75.0</v>
      </c>
      <c r="BP373" s="168">
        <v>87.0</v>
      </c>
      <c r="BQ373" s="168">
        <f t="shared" si="315"/>
        <v>12</v>
      </c>
      <c r="BR373" s="180">
        <v>0.96</v>
      </c>
      <c r="BS373" s="176">
        <v>4.99</v>
      </c>
      <c r="BT373" s="176">
        <v>0.48</v>
      </c>
      <c r="BU373" s="176" t="s">
        <v>3528</v>
      </c>
      <c r="BV373" s="176" t="s">
        <v>3528</v>
      </c>
      <c r="BW373" s="223">
        <v>121.0</v>
      </c>
      <c r="BX373" s="223">
        <v>2.45</v>
      </c>
      <c r="BY373" s="223">
        <v>2.548</v>
      </c>
      <c r="BZ373" s="224">
        <v>0.04</v>
      </c>
      <c r="CA373" s="223">
        <v>18.52</v>
      </c>
      <c r="CB373" s="223">
        <v>6.53</v>
      </c>
      <c r="CC373" s="152"/>
      <c r="CD373" s="152"/>
      <c r="CE373" s="152"/>
      <c r="CF373" s="152"/>
    </row>
    <row r="374" ht="12.75" customHeight="1">
      <c r="A374" s="157">
        <v>2024.0</v>
      </c>
      <c r="B374" s="155" t="s">
        <v>3389</v>
      </c>
      <c r="C374" s="155" t="s">
        <v>3794</v>
      </c>
      <c r="D374" s="155"/>
      <c r="E374" s="155" t="s">
        <v>3795</v>
      </c>
      <c r="F374" s="155" t="s">
        <v>3795</v>
      </c>
      <c r="G374" s="155" t="s">
        <v>4573</v>
      </c>
      <c r="H374" s="157" t="s">
        <v>4280</v>
      </c>
      <c r="I374" s="156" t="s">
        <v>3428</v>
      </c>
      <c r="J374" s="157"/>
      <c r="K374" s="229">
        <v>45536.0</v>
      </c>
      <c r="L374" s="157" t="s">
        <v>3395</v>
      </c>
      <c r="M374" s="157" t="s">
        <v>3396</v>
      </c>
      <c r="N374" s="206" t="s">
        <v>255</v>
      </c>
      <c r="O374" s="189">
        <v>44.0</v>
      </c>
      <c r="P374" s="194" t="s">
        <v>4401</v>
      </c>
      <c r="Q374" s="169"/>
      <c r="R374" s="178" t="s">
        <v>4574</v>
      </c>
      <c r="S374" s="169" t="s">
        <v>177</v>
      </c>
      <c r="T374" s="178" t="s">
        <v>4575</v>
      </c>
      <c r="U374" s="157" t="s">
        <v>174</v>
      </c>
      <c r="V374" s="166" t="s">
        <v>3566</v>
      </c>
      <c r="W374" s="168"/>
      <c r="X374" s="168"/>
      <c r="Y374" s="168"/>
      <c r="Z374" s="168">
        <v>80.0</v>
      </c>
      <c r="AA374" s="168">
        <v>89.0</v>
      </c>
      <c r="AB374" s="168">
        <f t="shared" si="309"/>
        <v>9</v>
      </c>
      <c r="AC374" s="168"/>
      <c r="AD374" s="168"/>
      <c r="AE374" s="168"/>
      <c r="AF374" s="168">
        <v>91.0</v>
      </c>
      <c r="AG374" s="168">
        <v>93.0</v>
      </c>
      <c r="AH374" s="168">
        <f t="shared" si="310"/>
        <v>2</v>
      </c>
      <c r="AI374" s="168"/>
      <c r="AJ374" s="168"/>
      <c r="AK374" s="168"/>
      <c r="AL374" s="168">
        <v>89.0</v>
      </c>
      <c r="AM374" s="168">
        <v>94.0</v>
      </c>
      <c r="AN374" s="168">
        <f t="shared" si="311"/>
        <v>5</v>
      </c>
      <c r="AO374" s="168"/>
      <c r="AP374" s="168"/>
      <c r="AQ374" s="168"/>
      <c r="AR374" s="168">
        <v>62.0</v>
      </c>
      <c r="AS374" s="168">
        <v>84.0</v>
      </c>
      <c r="AT374" s="168">
        <f t="shared" si="312"/>
        <v>22</v>
      </c>
      <c r="AU374" s="168"/>
      <c r="AV374" s="168"/>
      <c r="AW374" s="168"/>
      <c r="AX374" s="168">
        <v>85.0</v>
      </c>
      <c r="AY374" s="168">
        <v>92.0</v>
      </c>
      <c r="AZ374" s="168">
        <f t="shared" si="313"/>
        <v>7</v>
      </c>
      <c r="BA374" s="168"/>
      <c r="BB374" s="168"/>
      <c r="BC374" s="168"/>
      <c r="BD374" s="168"/>
      <c r="BE374" s="168"/>
      <c r="BF374" s="168"/>
      <c r="BG374" s="168"/>
      <c r="BH374" s="168"/>
      <c r="BI374" s="168">
        <v>79.0</v>
      </c>
      <c r="BJ374" s="168">
        <v>90.0</v>
      </c>
      <c r="BK374" s="168">
        <f t="shared" si="314"/>
        <v>11</v>
      </c>
      <c r="BL374" s="168"/>
      <c r="BM374" s="168"/>
      <c r="BN374" s="168"/>
      <c r="BO374" s="168">
        <v>99.0</v>
      </c>
      <c r="BP374" s="168">
        <v>99.0</v>
      </c>
      <c r="BQ374" s="168">
        <f t="shared" si="315"/>
        <v>0</v>
      </c>
      <c r="BR374" s="180">
        <v>0.95</v>
      </c>
      <c r="BS374" s="176">
        <v>4.08</v>
      </c>
      <c r="BT374" s="176">
        <v>0.49</v>
      </c>
      <c r="BU374" s="176" t="s">
        <v>3528</v>
      </c>
      <c r="BV374" s="176" t="s">
        <v>3528</v>
      </c>
      <c r="BW374" s="223">
        <v>319.8</v>
      </c>
      <c r="BX374" s="223">
        <v>6.2</v>
      </c>
      <c r="BY374" s="223">
        <v>7.27</v>
      </c>
      <c r="BZ374" s="224">
        <v>0.17</v>
      </c>
      <c r="CA374" s="223">
        <v>38.33</v>
      </c>
      <c r="CB374" s="223">
        <v>8.34</v>
      </c>
      <c r="CC374" s="152"/>
      <c r="CD374" s="152"/>
      <c r="CE374" s="152"/>
      <c r="CF374" s="152"/>
    </row>
    <row r="375" ht="12.75" customHeight="1">
      <c r="A375" s="157">
        <v>2024.0</v>
      </c>
      <c r="B375" s="155" t="s">
        <v>3389</v>
      </c>
      <c r="C375" s="155" t="s">
        <v>3436</v>
      </c>
      <c r="D375" s="155"/>
      <c r="E375" s="155" t="s">
        <v>4576</v>
      </c>
      <c r="F375" s="155" t="s">
        <v>4576</v>
      </c>
      <c r="G375" s="155" t="s">
        <v>4577</v>
      </c>
      <c r="H375" s="157" t="s">
        <v>3556</v>
      </c>
      <c r="I375" s="169" t="s">
        <v>3464</v>
      </c>
      <c r="J375" s="157"/>
      <c r="K375" s="229">
        <v>45536.0</v>
      </c>
      <c r="L375" s="157" t="s">
        <v>3395</v>
      </c>
      <c r="M375" s="157" t="s">
        <v>3396</v>
      </c>
      <c r="N375" s="206" t="s">
        <v>255</v>
      </c>
      <c r="O375" s="189">
        <v>92.0</v>
      </c>
      <c r="P375" s="194" t="s">
        <v>3708</v>
      </c>
      <c r="Q375" s="169"/>
      <c r="R375" s="178" t="s">
        <v>4578</v>
      </c>
      <c r="S375" s="169" t="s">
        <v>158</v>
      </c>
      <c r="T375" s="178" t="s">
        <v>4579</v>
      </c>
      <c r="U375" s="157" t="s">
        <v>174</v>
      </c>
      <c r="V375" s="166" t="s">
        <v>3699</v>
      </c>
      <c r="W375" s="168"/>
      <c r="X375" s="168"/>
      <c r="Y375" s="168"/>
      <c r="Z375" s="168">
        <v>37.0</v>
      </c>
      <c r="AA375" s="168">
        <v>64.0</v>
      </c>
      <c r="AB375" s="168">
        <f t="shared" si="309"/>
        <v>27</v>
      </c>
      <c r="AC375" s="168"/>
      <c r="AD375" s="168"/>
      <c r="AE375" s="168"/>
      <c r="AF375" s="168">
        <v>63.0</v>
      </c>
      <c r="AG375" s="168">
        <v>77.0</v>
      </c>
      <c r="AH375" s="168">
        <f t="shared" si="310"/>
        <v>14</v>
      </c>
      <c r="AI375" s="168"/>
      <c r="AJ375" s="168"/>
      <c r="AK375" s="168"/>
      <c r="AL375" s="168">
        <v>83.0</v>
      </c>
      <c r="AM375" s="168">
        <v>86.0</v>
      </c>
      <c r="AN375" s="168">
        <f t="shared" si="311"/>
        <v>3</v>
      </c>
      <c r="AO375" s="168"/>
      <c r="AP375" s="168"/>
      <c r="AQ375" s="168"/>
      <c r="AR375" s="168">
        <v>49.0</v>
      </c>
      <c r="AS375" s="168">
        <v>59.0</v>
      </c>
      <c r="AT375" s="168">
        <f t="shared" si="312"/>
        <v>10</v>
      </c>
      <c r="AU375" s="168"/>
      <c r="AV375" s="168"/>
      <c r="AW375" s="168"/>
      <c r="AX375" s="168">
        <v>83.0</v>
      </c>
      <c r="AY375" s="168">
        <v>91.0</v>
      </c>
      <c r="AZ375" s="168">
        <f t="shared" si="313"/>
        <v>8</v>
      </c>
      <c r="BA375" s="168"/>
      <c r="BB375" s="168"/>
      <c r="BC375" s="168"/>
      <c r="BD375" s="168"/>
      <c r="BE375" s="168"/>
      <c r="BF375" s="168"/>
      <c r="BG375" s="168"/>
      <c r="BH375" s="168"/>
      <c r="BI375" s="168">
        <v>76.0</v>
      </c>
      <c r="BJ375" s="168">
        <v>80.0</v>
      </c>
      <c r="BK375" s="168">
        <f t="shared" si="314"/>
        <v>4</v>
      </c>
      <c r="BL375" s="168"/>
      <c r="BM375" s="168"/>
      <c r="BN375" s="168"/>
      <c r="BO375" s="168">
        <v>93.0</v>
      </c>
      <c r="BP375" s="168">
        <v>95.0</v>
      </c>
      <c r="BQ375" s="168">
        <f t="shared" si="315"/>
        <v>2</v>
      </c>
      <c r="BR375" s="180">
        <v>0.94</v>
      </c>
      <c r="BS375" s="176">
        <v>4.07</v>
      </c>
      <c r="BT375" s="176">
        <v>0.88</v>
      </c>
      <c r="BU375" s="197">
        <v>0.87</v>
      </c>
      <c r="BV375" s="176">
        <v>2.84</v>
      </c>
      <c r="BW375" s="223">
        <v>343.8</v>
      </c>
      <c r="BX375" s="223">
        <v>2.86</v>
      </c>
      <c r="BY375" s="223">
        <v>3.74</v>
      </c>
      <c r="BZ375" s="224">
        <v>0.31</v>
      </c>
      <c r="CA375" s="223">
        <v>37.65</v>
      </c>
      <c r="CB375" s="223">
        <v>9.13</v>
      </c>
      <c r="CC375" s="152"/>
      <c r="CD375" s="152"/>
      <c r="CE375" s="152"/>
      <c r="CF375" s="152"/>
    </row>
    <row r="376" ht="12.75" customHeight="1">
      <c r="A376" s="157">
        <v>2024.0</v>
      </c>
      <c r="B376" s="155" t="s">
        <v>3389</v>
      </c>
      <c r="C376" s="155" t="s">
        <v>3573</v>
      </c>
      <c r="D376" s="155"/>
      <c r="E376" s="155" t="s">
        <v>3643</v>
      </c>
      <c r="F376" s="155" t="s">
        <v>3643</v>
      </c>
      <c r="G376" s="155" t="s">
        <v>3644</v>
      </c>
      <c r="H376" s="157" t="s">
        <v>4485</v>
      </c>
      <c r="I376" s="169" t="s">
        <v>3402</v>
      </c>
      <c r="J376" s="157"/>
      <c r="K376" s="157"/>
      <c r="L376" s="157" t="s">
        <v>3395</v>
      </c>
      <c r="M376" s="157" t="s">
        <v>3396</v>
      </c>
      <c r="N376" s="206" t="s">
        <v>255</v>
      </c>
      <c r="O376" s="189">
        <v>108.0</v>
      </c>
      <c r="P376" s="194" t="s">
        <v>3885</v>
      </c>
      <c r="Q376" s="169"/>
      <c r="R376" s="178" t="s">
        <v>4566</v>
      </c>
      <c r="S376" s="169" t="s">
        <v>158</v>
      </c>
      <c r="T376" s="178" t="s">
        <v>4567</v>
      </c>
      <c r="U376" s="157" t="s">
        <v>174</v>
      </c>
      <c r="V376" s="166" t="s">
        <v>3699</v>
      </c>
      <c r="W376" s="168"/>
      <c r="X376" s="168"/>
      <c r="Y376" s="168"/>
      <c r="Z376" s="168">
        <v>52.0</v>
      </c>
      <c r="AA376" s="168">
        <v>62.0</v>
      </c>
      <c r="AB376" s="168">
        <f t="shared" si="309"/>
        <v>10</v>
      </c>
      <c r="AC376" s="168"/>
      <c r="AD376" s="168"/>
      <c r="AE376" s="168"/>
      <c r="AF376" s="168">
        <v>75.0</v>
      </c>
      <c r="AG376" s="168">
        <v>76.0</v>
      </c>
      <c r="AH376" s="168">
        <f t="shared" si="310"/>
        <v>1</v>
      </c>
      <c r="AI376" s="168"/>
      <c r="AJ376" s="168"/>
      <c r="AK376" s="168"/>
      <c r="AL376" s="168">
        <v>86.0</v>
      </c>
      <c r="AM376" s="168">
        <v>88.0</v>
      </c>
      <c r="AN376" s="168">
        <f t="shared" si="311"/>
        <v>2</v>
      </c>
      <c r="AO376" s="168"/>
      <c r="AP376" s="168"/>
      <c r="AQ376" s="168"/>
      <c r="AR376" s="168">
        <v>40.0</v>
      </c>
      <c r="AS376" s="168">
        <v>59.0</v>
      </c>
      <c r="AT376" s="168">
        <f t="shared" si="312"/>
        <v>19</v>
      </c>
      <c r="AU376" s="168"/>
      <c r="AV376" s="168"/>
      <c r="AW376" s="168"/>
      <c r="AX376" s="168">
        <v>86.0</v>
      </c>
      <c r="AY376" s="168">
        <v>88.0</v>
      </c>
      <c r="AZ376" s="168">
        <f t="shared" si="313"/>
        <v>2</v>
      </c>
      <c r="BA376" s="168"/>
      <c r="BB376" s="168"/>
      <c r="BC376" s="168"/>
      <c r="BD376" s="168"/>
      <c r="BE376" s="168"/>
      <c r="BF376" s="168"/>
      <c r="BG376" s="168"/>
      <c r="BH376" s="168"/>
      <c r="BI376" s="168">
        <v>84.0</v>
      </c>
      <c r="BJ376" s="168">
        <v>85.0</v>
      </c>
      <c r="BK376" s="168">
        <f t="shared" si="314"/>
        <v>1</v>
      </c>
      <c r="BL376" s="168"/>
      <c r="BM376" s="168"/>
      <c r="BN376" s="168"/>
      <c r="BO376" s="168">
        <v>91.0</v>
      </c>
      <c r="BP376" s="168">
        <v>96.0</v>
      </c>
      <c r="BQ376" s="168">
        <f t="shared" si="315"/>
        <v>5</v>
      </c>
      <c r="BR376" s="180">
        <v>0.95</v>
      </c>
      <c r="BS376" s="176">
        <v>4.77</v>
      </c>
      <c r="BT376" s="176">
        <v>0.47</v>
      </c>
      <c r="BU376" s="176" t="s">
        <v>3528</v>
      </c>
      <c r="BV376" s="176" t="s">
        <v>3528</v>
      </c>
      <c r="BW376" s="223">
        <v>276.8</v>
      </c>
      <c r="BX376" s="223">
        <v>2.58</v>
      </c>
      <c r="BY376" s="223">
        <v>2.57</v>
      </c>
      <c r="BZ376" s="224">
        <v>0.0</v>
      </c>
      <c r="CA376" s="223">
        <v>36.91</v>
      </c>
      <c r="CB376" s="223">
        <v>7.5</v>
      </c>
      <c r="CC376" s="152"/>
      <c r="CD376" s="152"/>
      <c r="CE376" s="152"/>
      <c r="CF376" s="152"/>
    </row>
    <row r="377" ht="12.75" customHeight="1">
      <c r="A377" s="157">
        <v>2024.0</v>
      </c>
      <c r="B377" s="166" t="s">
        <v>3389</v>
      </c>
      <c r="C377" s="166" t="s">
        <v>4265</v>
      </c>
      <c r="D377" s="166"/>
      <c r="E377" s="166" t="s">
        <v>4421</v>
      </c>
      <c r="F377" s="166" t="s">
        <v>4421</v>
      </c>
      <c r="G377" s="166" t="s">
        <v>4422</v>
      </c>
      <c r="H377" s="157" t="s">
        <v>4580</v>
      </c>
      <c r="I377" s="169" t="s">
        <v>3454</v>
      </c>
      <c r="J377" s="157"/>
      <c r="K377" s="157"/>
      <c r="L377" s="157" t="s">
        <v>3395</v>
      </c>
      <c r="M377" s="157" t="s">
        <v>3714</v>
      </c>
      <c r="N377" s="206" t="s">
        <v>255</v>
      </c>
      <c r="O377" s="189">
        <v>180.0</v>
      </c>
      <c r="P377" s="194" t="s">
        <v>4234</v>
      </c>
      <c r="Q377" s="169"/>
      <c r="R377" s="169" t="s">
        <v>3528</v>
      </c>
      <c r="S377" s="169"/>
      <c r="T377" s="178" t="s">
        <v>4581</v>
      </c>
      <c r="U377" s="157" t="s">
        <v>174</v>
      </c>
      <c r="V377" s="166" t="s">
        <v>3699</v>
      </c>
      <c r="W377" s="168">
        <v>62.0</v>
      </c>
      <c r="X377" s="168">
        <v>43.0</v>
      </c>
      <c r="Y377" s="168">
        <f>W377-X377</f>
        <v>19</v>
      </c>
      <c r="Z377" s="168"/>
      <c r="AA377" s="168"/>
      <c r="AB377" s="168"/>
      <c r="AC377" s="168">
        <v>78.0</v>
      </c>
      <c r="AD377" s="168">
        <v>58.0</v>
      </c>
      <c r="AE377" s="168">
        <f>AC377-AD377</f>
        <v>20</v>
      </c>
      <c r="AF377" s="168"/>
      <c r="AG377" s="168"/>
      <c r="AH377" s="168"/>
      <c r="AI377" s="168">
        <v>85.0</v>
      </c>
      <c r="AJ377" s="168">
        <v>60.0</v>
      </c>
      <c r="AK377" s="168">
        <f>AI377-AJ377</f>
        <v>25</v>
      </c>
      <c r="AL377" s="168"/>
      <c r="AM377" s="168"/>
      <c r="AN377" s="168"/>
      <c r="AO377" s="168">
        <v>78.0</v>
      </c>
      <c r="AP377" s="168">
        <v>35.0</v>
      </c>
      <c r="AQ377" s="168">
        <f>AO377-AP377</f>
        <v>43</v>
      </c>
      <c r="AR377" s="168"/>
      <c r="AS377" s="168"/>
      <c r="AT377" s="168"/>
      <c r="AU377" s="168">
        <v>79.0</v>
      </c>
      <c r="AV377" s="168">
        <v>75.0</v>
      </c>
      <c r="AW377" s="168">
        <f>AU377-AV377</f>
        <v>4</v>
      </c>
      <c r="AX377" s="168"/>
      <c r="AY377" s="168"/>
      <c r="AZ377" s="168"/>
      <c r="BA377" s="168"/>
      <c r="BB377" s="168"/>
      <c r="BC377" s="168"/>
      <c r="BD377" s="168"/>
      <c r="BE377" s="168"/>
      <c r="BF377" s="168">
        <v>77.0</v>
      </c>
      <c r="BG377" s="168">
        <v>73.0</v>
      </c>
      <c r="BH377" s="168">
        <f>BF377-BG377</f>
        <v>4</v>
      </c>
      <c r="BI377" s="168"/>
      <c r="BJ377" s="168"/>
      <c r="BK377" s="168"/>
      <c r="BL377" s="168">
        <v>78.0</v>
      </c>
      <c r="BM377" s="168">
        <v>58.0</v>
      </c>
      <c r="BN377" s="168">
        <f>BL377-BM377</f>
        <v>20</v>
      </c>
      <c r="BO377" s="168"/>
      <c r="BP377" s="168"/>
      <c r="BQ377" s="168"/>
      <c r="BR377" s="180">
        <v>0.96</v>
      </c>
      <c r="BS377" s="176">
        <v>4.51</v>
      </c>
      <c r="BT377" s="176">
        <v>0.47</v>
      </c>
      <c r="BU377" s="176" t="s">
        <v>3528</v>
      </c>
      <c r="BV377" s="176" t="s">
        <v>3528</v>
      </c>
      <c r="BW377" s="223">
        <v>330.35</v>
      </c>
      <c r="BX377" s="223">
        <v>1.78</v>
      </c>
      <c r="BY377" s="223">
        <v>1.83</v>
      </c>
      <c r="BZ377" s="224">
        <v>0.03</v>
      </c>
      <c r="CA377" s="223">
        <v>32.26</v>
      </c>
      <c r="CB377" s="223">
        <v>10.24</v>
      </c>
      <c r="CC377" s="152"/>
      <c r="CD377" s="152"/>
      <c r="CE377" s="152"/>
      <c r="CF377" s="152" t="s">
        <v>1</v>
      </c>
    </row>
    <row r="378" ht="12.75" customHeight="1">
      <c r="A378" s="157">
        <v>2024.0</v>
      </c>
      <c r="B378" s="155" t="s">
        <v>3442</v>
      </c>
      <c r="C378" s="155" t="s">
        <v>3893</v>
      </c>
      <c r="D378" s="169" t="s">
        <v>258</v>
      </c>
      <c r="E378" s="155" t="s">
        <v>3647</v>
      </c>
      <c r="F378" s="155" t="s">
        <v>3647</v>
      </c>
      <c r="G378" s="155" t="s">
        <v>4582</v>
      </c>
      <c r="H378" s="157" t="s">
        <v>4583</v>
      </c>
      <c r="I378" s="169" t="s">
        <v>3440</v>
      </c>
      <c r="J378" s="157"/>
      <c r="K378" s="157" t="s">
        <v>1893</v>
      </c>
      <c r="L378" s="157" t="s">
        <v>3395</v>
      </c>
      <c r="M378" s="157" t="s">
        <v>3396</v>
      </c>
      <c r="N378" s="188" t="s">
        <v>3572</v>
      </c>
      <c r="O378" s="189">
        <v>160.0</v>
      </c>
      <c r="P378" s="194" t="s">
        <v>4584</v>
      </c>
      <c r="Q378" s="169"/>
      <c r="R378" s="178" t="s">
        <v>4585</v>
      </c>
      <c r="S378" s="169" t="s">
        <v>174</v>
      </c>
      <c r="T378" s="178" t="s">
        <v>4586</v>
      </c>
      <c r="U378" s="157" t="s">
        <v>174</v>
      </c>
      <c r="V378" s="166" t="s">
        <v>3566</v>
      </c>
      <c r="W378" s="168"/>
      <c r="X378" s="168"/>
      <c r="Y378" s="168"/>
      <c r="Z378" s="168">
        <v>60.0</v>
      </c>
      <c r="AA378" s="168">
        <v>72.0</v>
      </c>
      <c r="AB378" s="168">
        <f t="shared" ref="AB378:AB386" si="316">AA378-Z378</f>
        <v>12</v>
      </c>
      <c r="AC378" s="168"/>
      <c r="AD378" s="168"/>
      <c r="AE378" s="168"/>
      <c r="AF378" s="168">
        <v>75.0</v>
      </c>
      <c r="AG378" s="168">
        <v>80.0</v>
      </c>
      <c r="AH378" s="168">
        <f t="shared" ref="AH378:AH386" si="317">AG378-AF378</f>
        <v>5</v>
      </c>
      <c r="AI378" s="168"/>
      <c r="AJ378" s="168"/>
      <c r="AK378" s="168"/>
      <c r="AL378" s="168">
        <v>86.0</v>
      </c>
      <c r="AM378" s="168">
        <v>89.0</v>
      </c>
      <c r="AN378" s="168">
        <f t="shared" ref="AN378:AN386" si="318">AM378-AL378</f>
        <v>3</v>
      </c>
      <c r="AO378" s="168"/>
      <c r="AP378" s="168"/>
      <c r="AQ378" s="168"/>
      <c r="AR378" s="168">
        <v>61.0</v>
      </c>
      <c r="AS378" s="168">
        <v>71.0</v>
      </c>
      <c r="AT378" s="168">
        <f t="shared" ref="AT378:AT386" si="319">AS378-AR378</f>
        <v>10</v>
      </c>
      <c r="AU378" s="168"/>
      <c r="AV378" s="168"/>
      <c r="AW378" s="168"/>
      <c r="AX378" s="168">
        <v>80.0</v>
      </c>
      <c r="AY378" s="168">
        <v>84.0</v>
      </c>
      <c r="AZ378" s="168">
        <f t="shared" ref="AZ378:AZ386" si="320">AY378-AX378</f>
        <v>4</v>
      </c>
      <c r="BA378" s="168"/>
      <c r="BB378" s="168"/>
      <c r="BC378" s="168"/>
      <c r="BD378" s="168"/>
      <c r="BE378" s="168"/>
      <c r="BF378" s="168"/>
      <c r="BG378" s="168"/>
      <c r="BH378" s="168"/>
      <c r="BI378" s="168">
        <v>75.0</v>
      </c>
      <c r="BJ378" s="168">
        <v>78.0</v>
      </c>
      <c r="BK378" s="168">
        <f t="shared" ref="BK378:BK386" si="321">BJ378-BI378</f>
        <v>3</v>
      </c>
      <c r="BL378" s="168"/>
      <c r="BM378" s="168"/>
      <c r="BN378" s="168"/>
      <c r="BO378" s="168">
        <v>94.0</v>
      </c>
      <c r="BP378" s="168">
        <v>92.0</v>
      </c>
      <c r="BQ378" s="168">
        <f t="shared" ref="BQ378:BQ386" si="322">BP378-BO378</f>
        <v>-2</v>
      </c>
      <c r="BR378" s="176" t="s">
        <v>3528</v>
      </c>
      <c r="BS378" s="176" t="s">
        <v>3528</v>
      </c>
      <c r="BT378" s="176" t="s">
        <v>3528</v>
      </c>
      <c r="BU378" s="176" t="s">
        <v>3528</v>
      </c>
      <c r="BV378" s="176" t="s">
        <v>3528</v>
      </c>
      <c r="BW378" s="223">
        <v>89.52</v>
      </c>
      <c r="BX378" s="223">
        <v>0.446</v>
      </c>
      <c r="BY378" s="223">
        <v>0.56</v>
      </c>
      <c r="BZ378" s="224">
        <v>0.26</v>
      </c>
      <c r="CA378" s="223">
        <v>15.69</v>
      </c>
      <c r="CB378" s="223">
        <v>5.7</v>
      </c>
      <c r="CC378" s="152"/>
      <c r="CD378" s="152"/>
      <c r="CE378" s="152"/>
      <c r="CF378" s="152"/>
    </row>
    <row r="379" ht="12.75" customHeight="1">
      <c r="A379" s="157">
        <v>2024.0</v>
      </c>
      <c r="B379" s="155" t="s">
        <v>3442</v>
      </c>
      <c r="C379" s="155" t="s">
        <v>4098</v>
      </c>
      <c r="D379" s="169" t="s">
        <v>258</v>
      </c>
      <c r="E379" s="155" t="s">
        <v>3647</v>
      </c>
      <c r="F379" s="155" t="s">
        <v>3647</v>
      </c>
      <c r="G379" s="155" t="s">
        <v>4587</v>
      </c>
      <c r="H379" s="157" t="s">
        <v>4529</v>
      </c>
      <c r="I379" s="169" t="s">
        <v>3464</v>
      </c>
      <c r="J379" s="157"/>
      <c r="K379" s="157" t="s">
        <v>1893</v>
      </c>
      <c r="L379" s="157" t="s">
        <v>3395</v>
      </c>
      <c r="M379" s="157" t="s">
        <v>3396</v>
      </c>
      <c r="N379" s="188" t="s">
        <v>3572</v>
      </c>
      <c r="O379" s="189">
        <v>102.0</v>
      </c>
      <c r="P379" s="194" t="s">
        <v>3708</v>
      </c>
      <c r="Q379" s="169"/>
      <c r="R379" s="178" t="s">
        <v>4588</v>
      </c>
      <c r="S379" s="169" t="s">
        <v>158</v>
      </c>
      <c r="T379" s="178" t="s">
        <v>4589</v>
      </c>
      <c r="U379" s="157" t="s">
        <v>174</v>
      </c>
      <c r="V379" s="166" t="s">
        <v>3566</v>
      </c>
      <c r="W379" s="168"/>
      <c r="X379" s="168"/>
      <c r="Y379" s="168"/>
      <c r="Z379" s="168">
        <v>57.0</v>
      </c>
      <c r="AA379" s="168">
        <v>75.0</v>
      </c>
      <c r="AB379" s="168">
        <f t="shared" si="316"/>
        <v>18</v>
      </c>
      <c r="AC379" s="168"/>
      <c r="AD379" s="168"/>
      <c r="AE379" s="168"/>
      <c r="AF379" s="168">
        <v>75.0</v>
      </c>
      <c r="AG379" s="168">
        <v>85.0</v>
      </c>
      <c r="AH379" s="168">
        <f t="shared" si="317"/>
        <v>10</v>
      </c>
      <c r="AI379" s="168"/>
      <c r="AJ379" s="168"/>
      <c r="AK379" s="168"/>
      <c r="AL379" s="168">
        <v>86.0</v>
      </c>
      <c r="AM379" s="168">
        <v>89.0</v>
      </c>
      <c r="AN379" s="168">
        <f t="shared" si="318"/>
        <v>3</v>
      </c>
      <c r="AO379" s="168"/>
      <c r="AP379" s="168"/>
      <c r="AQ379" s="168"/>
      <c r="AR379" s="168">
        <v>65.0</v>
      </c>
      <c r="AS379" s="168">
        <v>77.0</v>
      </c>
      <c r="AT379" s="168">
        <f t="shared" si="319"/>
        <v>12</v>
      </c>
      <c r="AU379" s="168"/>
      <c r="AV379" s="168"/>
      <c r="AW379" s="168"/>
      <c r="AX379" s="168">
        <v>89.0</v>
      </c>
      <c r="AY379" s="168">
        <v>89.0</v>
      </c>
      <c r="AZ379" s="168">
        <f t="shared" si="320"/>
        <v>0</v>
      </c>
      <c r="BA379" s="168"/>
      <c r="BB379" s="168"/>
      <c r="BC379" s="168"/>
      <c r="BD379" s="168"/>
      <c r="BE379" s="168"/>
      <c r="BF379" s="168"/>
      <c r="BG379" s="168"/>
      <c r="BH379" s="168"/>
      <c r="BI379" s="168">
        <v>87.0</v>
      </c>
      <c r="BJ379" s="168">
        <v>89.0</v>
      </c>
      <c r="BK379" s="168">
        <f t="shared" si="321"/>
        <v>2</v>
      </c>
      <c r="BL379" s="168"/>
      <c r="BM379" s="168"/>
      <c r="BN379" s="168"/>
      <c r="BO379" s="168">
        <v>97.0</v>
      </c>
      <c r="BP379" s="168">
        <v>97.0</v>
      </c>
      <c r="BQ379" s="168">
        <f t="shared" si="322"/>
        <v>0</v>
      </c>
      <c r="BR379" s="176" t="s">
        <v>3528</v>
      </c>
      <c r="BS379" s="176" t="s">
        <v>3528</v>
      </c>
      <c r="BT379" s="176" t="s">
        <v>3528</v>
      </c>
      <c r="BU379" s="176" t="s">
        <v>3528</v>
      </c>
      <c r="BV379" s="176" t="s">
        <v>3528</v>
      </c>
      <c r="BW379" s="223">
        <v>370.8</v>
      </c>
      <c r="BX379" s="223">
        <v>3.42</v>
      </c>
      <c r="BY379" s="223">
        <v>3.63</v>
      </c>
      <c r="BZ379" s="224">
        <v>0.06</v>
      </c>
      <c r="CA379" s="223">
        <v>49.66</v>
      </c>
      <c r="CB379" s="223">
        <v>7.47</v>
      </c>
      <c r="CC379" s="152"/>
      <c r="CD379" s="152"/>
      <c r="CE379" s="152"/>
      <c r="CF379" s="152"/>
    </row>
    <row r="380" ht="12.75" customHeight="1">
      <c r="A380" s="157">
        <v>2024.0</v>
      </c>
      <c r="B380" s="155" t="s">
        <v>3768</v>
      </c>
      <c r="C380" s="155" t="s">
        <v>4223</v>
      </c>
      <c r="D380" s="155"/>
      <c r="E380" s="155" t="s">
        <v>4590</v>
      </c>
      <c r="F380" s="155" t="s">
        <v>2358</v>
      </c>
      <c r="G380" s="155" t="s">
        <v>4591</v>
      </c>
      <c r="H380" s="169" t="s">
        <v>4592</v>
      </c>
      <c r="I380" s="169" t="s">
        <v>3402</v>
      </c>
      <c r="J380" s="157"/>
      <c r="K380" s="157" t="s">
        <v>2760</v>
      </c>
      <c r="L380" s="157" t="s">
        <v>3395</v>
      </c>
      <c r="M380" s="157" t="s">
        <v>4593</v>
      </c>
      <c r="N380" s="169" t="s">
        <v>3572</v>
      </c>
      <c r="O380" s="189">
        <v>1154.0</v>
      </c>
      <c r="P380" s="194" t="s">
        <v>3885</v>
      </c>
      <c r="Q380" s="169"/>
      <c r="R380" s="178" t="s">
        <v>4594</v>
      </c>
      <c r="S380" s="169" t="s">
        <v>158</v>
      </c>
      <c r="T380" s="178" t="s">
        <v>4595</v>
      </c>
      <c r="U380" s="157" t="s">
        <v>174</v>
      </c>
      <c r="V380" s="166" t="s">
        <v>3566</v>
      </c>
      <c r="W380" s="168"/>
      <c r="X380" s="168">
        <v>7.0</v>
      </c>
      <c r="Y380" s="168"/>
      <c r="Z380" s="168">
        <v>22.0</v>
      </c>
      <c r="AA380" s="168">
        <v>35.0</v>
      </c>
      <c r="AB380" s="168">
        <f t="shared" si="316"/>
        <v>13</v>
      </c>
      <c r="AC380" s="168"/>
      <c r="AD380" s="168">
        <v>30.0</v>
      </c>
      <c r="AE380" s="168"/>
      <c r="AF380" s="168">
        <v>52.0</v>
      </c>
      <c r="AG380" s="168">
        <v>69.0</v>
      </c>
      <c r="AH380" s="168">
        <f t="shared" si="317"/>
        <v>17</v>
      </c>
      <c r="AI380" s="168"/>
      <c r="AJ380" s="168">
        <v>43.0</v>
      </c>
      <c r="AK380" s="168"/>
      <c r="AL380" s="168">
        <v>71.0</v>
      </c>
      <c r="AM380" s="168">
        <v>77.0</v>
      </c>
      <c r="AN380" s="168">
        <f t="shared" si="318"/>
        <v>6</v>
      </c>
      <c r="AO380" s="168"/>
      <c r="AP380" s="168">
        <v>9.0</v>
      </c>
      <c r="AQ380" s="168"/>
      <c r="AR380" s="168">
        <v>28.0</v>
      </c>
      <c r="AS380" s="168">
        <v>50.0</v>
      </c>
      <c r="AT380" s="168">
        <f t="shared" si="319"/>
        <v>22</v>
      </c>
      <c r="AU380" s="168"/>
      <c r="AV380" s="168">
        <v>79.0</v>
      </c>
      <c r="AW380" s="168"/>
      <c r="AX380" s="168">
        <v>88.0</v>
      </c>
      <c r="AY380" s="168">
        <v>86.0</v>
      </c>
      <c r="AZ380" s="168">
        <f t="shared" si="320"/>
        <v>-2</v>
      </c>
      <c r="BA380" s="168"/>
      <c r="BB380" s="168"/>
      <c r="BC380" s="168"/>
      <c r="BD380" s="168"/>
      <c r="BE380" s="168"/>
      <c r="BF380" s="168"/>
      <c r="BG380" s="168">
        <v>82.0</v>
      </c>
      <c r="BH380" s="168"/>
      <c r="BI380" s="168">
        <v>84.0</v>
      </c>
      <c r="BJ380" s="168">
        <v>84.0</v>
      </c>
      <c r="BK380" s="168">
        <f t="shared" si="321"/>
        <v>0</v>
      </c>
      <c r="BL380" s="168"/>
      <c r="BM380" s="168">
        <v>26.0</v>
      </c>
      <c r="BN380" s="168"/>
      <c r="BO380" s="168">
        <v>51.0</v>
      </c>
      <c r="BP380" s="168">
        <v>60.0</v>
      </c>
      <c r="BQ380" s="168">
        <f t="shared" si="322"/>
        <v>9</v>
      </c>
      <c r="BR380" s="176" t="s">
        <v>3528</v>
      </c>
      <c r="BS380" s="176" t="s">
        <v>3528</v>
      </c>
      <c r="BT380" s="176" t="s">
        <v>3528</v>
      </c>
      <c r="BU380" s="176" t="s">
        <v>3528</v>
      </c>
      <c r="BV380" s="176" t="s">
        <v>3528</v>
      </c>
      <c r="BW380" s="223">
        <v>4293.0</v>
      </c>
      <c r="BX380" s="223">
        <v>3.16</v>
      </c>
      <c r="BY380" s="223">
        <v>3.72</v>
      </c>
      <c r="BZ380" s="224">
        <v>0.18</v>
      </c>
      <c r="CA380" s="223">
        <v>63.79</v>
      </c>
      <c r="CB380" s="223">
        <v>67.3</v>
      </c>
      <c r="CC380" s="152"/>
      <c r="CD380" s="152"/>
      <c r="CE380" s="152"/>
      <c r="CF380" s="152"/>
    </row>
    <row r="381" ht="12.75" customHeight="1">
      <c r="A381" s="157">
        <v>2024.0</v>
      </c>
      <c r="B381" s="155" t="s">
        <v>3389</v>
      </c>
      <c r="C381" s="155" t="s">
        <v>3552</v>
      </c>
      <c r="D381" s="155"/>
      <c r="E381" s="155" t="s">
        <v>4576</v>
      </c>
      <c r="F381" s="155" t="s">
        <v>4576</v>
      </c>
      <c r="G381" s="155" t="s">
        <v>4596</v>
      </c>
      <c r="H381" s="157" t="s">
        <v>3556</v>
      </c>
      <c r="I381" s="169" t="s">
        <v>3402</v>
      </c>
      <c r="J381" s="157"/>
      <c r="K381" s="157" t="s">
        <v>1950</v>
      </c>
      <c r="L381" s="157" t="s">
        <v>3395</v>
      </c>
      <c r="M381" s="157" t="s">
        <v>3396</v>
      </c>
      <c r="N381" s="206" t="s">
        <v>255</v>
      </c>
      <c r="O381" s="157"/>
      <c r="P381" s="169"/>
      <c r="Q381" s="169"/>
      <c r="R381" s="178" t="s">
        <v>4597</v>
      </c>
      <c r="S381" s="169" t="s">
        <v>158</v>
      </c>
      <c r="T381" s="178" t="s">
        <v>4598</v>
      </c>
      <c r="U381" s="157" t="s">
        <v>174</v>
      </c>
      <c r="V381" s="166" t="s">
        <v>3566</v>
      </c>
      <c r="W381" s="168"/>
      <c r="X381" s="168"/>
      <c r="Y381" s="168"/>
      <c r="Z381" s="168">
        <v>42.0</v>
      </c>
      <c r="AA381" s="168">
        <v>72.0</v>
      </c>
      <c r="AB381" s="168">
        <f t="shared" si="316"/>
        <v>30</v>
      </c>
      <c r="AC381" s="168"/>
      <c r="AD381" s="168"/>
      <c r="AE381" s="168"/>
      <c r="AF381" s="168">
        <v>63.0</v>
      </c>
      <c r="AG381" s="168">
        <v>86.0</v>
      </c>
      <c r="AH381" s="168">
        <f t="shared" si="317"/>
        <v>23</v>
      </c>
      <c r="AI381" s="168"/>
      <c r="AJ381" s="168"/>
      <c r="AK381" s="168"/>
      <c r="AL381" s="168">
        <v>94.0</v>
      </c>
      <c r="AM381" s="168">
        <v>95.0</v>
      </c>
      <c r="AN381" s="168">
        <f t="shared" si="318"/>
        <v>1</v>
      </c>
      <c r="AO381" s="168"/>
      <c r="AP381" s="168"/>
      <c r="AQ381" s="168"/>
      <c r="AR381" s="168">
        <v>76.0</v>
      </c>
      <c r="AS381" s="168">
        <v>93.0</v>
      </c>
      <c r="AT381" s="168">
        <f t="shared" si="319"/>
        <v>17</v>
      </c>
      <c r="AU381" s="168"/>
      <c r="AV381" s="168"/>
      <c r="AW381" s="168"/>
      <c r="AX381" s="168">
        <v>86.0</v>
      </c>
      <c r="AY381" s="168">
        <v>89.0</v>
      </c>
      <c r="AZ381" s="168">
        <f t="shared" si="320"/>
        <v>3</v>
      </c>
      <c r="BA381" s="168"/>
      <c r="BB381" s="168"/>
      <c r="BC381" s="168"/>
      <c r="BD381" s="168"/>
      <c r="BE381" s="168"/>
      <c r="BF381" s="168"/>
      <c r="BG381" s="168"/>
      <c r="BH381" s="168"/>
      <c r="BI381" s="168">
        <v>85.0</v>
      </c>
      <c r="BJ381" s="168">
        <v>89.0</v>
      </c>
      <c r="BK381" s="168">
        <f t="shared" si="321"/>
        <v>4</v>
      </c>
      <c r="BL381" s="168"/>
      <c r="BM381" s="168"/>
      <c r="BN381" s="168"/>
      <c r="BO381" s="168">
        <v>99.0</v>
      </c>
      <c r="BP381" s="168">
        <v>99.0</v>
      </c>
      <c r="BQ381" s="168">
        <f t="shared" si="322"/>
        <v>0</v>
      </c>
      <c r="BR381" s="180">
        <v>0.96</v>
      </c>
      <c r="BS381" s="176">
        <v>5.45</v>
      </c>
      <c r="BT381" s="176">
        <v>0.51</v>
      </c>
      <c r="BU381" s="197">
        <v>0.88</v>
      </c>
      <c r="BV381" s="176">
        <v>3.02</v>
      </c>
      <c r="BW381" s="241"/>
      <c r="BX381" s="241"/>
      <c r="BY381" s="241"/>
      <c r="BZ381" s="241"/>
      <c r="CA381" s="241"/>
      <c r="CB381" s="241"/>
      <c r="CC381" s="152"/>
      <c r="CD381" s="152"/>
      <c r="CE381" s="152"/>
      <c r="CF381" s="152"/>
    </row>
    <row r="382" ht="12.75" customHeight="1">
      <c r="A382" s="157">
        <v>2024.0</v>
      </c>
      <c r="B382" s="155" t="s">
        <v>3621</v>
      </c>
      <c r="C382" s="155" t="s">
        <v>3626</v>
      </c>
      <c r="D382" s="155"/>
      <c r="E382" s="155" t="s">
        <v>3627</v>
      </c>
      <c r="F382" s="155" t="s">
        <v>3627</v>
      </c>
      <c r="G382" s="155" t="s">
        <v>3628</v>
      </c>
      <c r="H382" s="157" t="s">
        <v>4599</v>
      </c>
      <c r="I382" s="169" t="s">
        <v>3440</v>
      </c>
      <c r="J382" s="157"/>
      <c r="K382" s="157" t="s">
        <v>1893</v>
      </c>
      <c r="L382" s="157" t="s">
        <v>3395</v>
      </c>
      <c r="M382" s="157" t="s">
        <v>3396</v>
      </c>
      <c r="N382" s="169" t="s">
        <v>3572</v>
      </c>
      <c r="O382" s="189">
        <v>152.0</v>
      </c>
      <c r="P382" s="194" t="s">
        <v>3722</v>
      </c>
      <c r="Q382" s="169"/>
      <c r="R382" s="178" t="s">
        <v>4600</v>
      </c>
      <c r="S382" s="169" t="s">
        <v>158</v>
      </c>
      <c r="T382" s="178" t="s">
        <v>4601</v>
      </c>
      <c r="U382" s="157" t="s">
        <v>174</v>
      </c>
      <c r="V382" s="166" t="s">
        <v>3566</v>
      </c>
      <c r="W382" s="168"/>
      <c r="X382" s="168"/>
      <c r="Y382" s="168"/>
      <c r="Z382" s="168">
        <v>52.0</v>
      </c>
      <c r="AA382" s="168">
        <v>66.0</v>
      </c>
      <c r="AB382" s="168">
        <f t="shared" si="316"/>
        <v>14</v>
      </c>
      <c r="AC382" s="168"/>
      <c r="AD382" s="168"/>
      <c r="AE382" s="168"/>
      <c r="AF382" s="168">
        <v>60.0</v>
      </c>
      <c r="AG382" s="168">
        <v>77.0</v>
      </c>
      <c r="AH382" s="168">
        <f t="shared" si="317"/>
        <v>17</v>
      </c>
      <c r="AI382" s="168"/>
      <c r="AJ382" s="168"/>
      <c r="AK382" s="168"/>
      <c r="AL382" s="168">
        <v>60.0</v>
      </c>
      <c r="AM382" s="168">
        <v>62.0</v>
      </c>
      <c r="AN382" s="168">
        <f t="shared" si="318"/>
        <v>2</v>
      </c>
      <c r="AO382" s="168"/>
      <c r="AP382" s="168"/>
      <c r="AQ382" s="168"/>
      <c r="AR382" s="168">
        <v>61.0</v>
      </c>
      <c r="AS382" s="168">
        <v>69.0</v>
      </c>
      <c r="AT382" s="168">
        <f t="shared" si="319"/>
        <v>8</v>
      </c>
      <c r="AU382" s="168"/>
      <c r="AV382" s="168"/>
      <c r="AW382" s="168"/>
      <c r="AX382" s="168">
        <v>95.0</v>
      </c>
      <c r="AY382" s="168">
        <v>93.0</v>
      </c>
      <c r="AZ382" s="168">
        <f t="shared" si="320"/>
        <v>-2</v>
      </c>
      <c r="BA382" s="168"/>
      <c r="BB382" s="168"/>
      <c r="BC382" s="168"/>
      <c r="BD382" s="168"/>
      <c r="BE382" s="168"/>
      <c r="BF382" s="168"/>
      <c r="BG382" s="168"/>
      <c r="BH382" s="168"/>
      <c r="BI382" s="168">
        <v>90.0</v>
      </c>
      <c r="BJ382" s="168">
        <v>88.0</v>
      </c>
      <c r="BK382" s="168">
        <f t="shared" si="321"/>
        <v>-2</v>
      </c>
      <c r="BL382" s="168"/>
      <c r="BM382" s="168"/>
      <c r="BN382" s="168"/>
      <c r="BO382" s="168">
        <v>78.0</v>
      </c>
      <c r="BP382" s="168">
        <v>82.0</v>
      </c>
      <c r="BQ382" s="168">
        <f t="shared" si="322"/>
        <v>4</v>
      </c>
      <c r="BR382" s="180">
        <v>0.95</v>
      </c>
      <c r="BS382" s="176">
        <v>4.62</v>
      </c>
      <c r="BT382" s="176">
        <v>0.46</v>
      </c>
      <c r="BU382" s="176" t="s">
        <v>3528</v>
      </c>
      <c r="BV382" s="176" t="s">
        <v>3528</v>
      </c>
      <c r="BW382" s="223">
        <v>192.0</v>
      </c>
      <c r="BX382" s="223">
        <v>1.2</v>
      </c>
      <c r="BY382" s="223">
        <v>1.26</v>
      </c>
      <c r="BZ382" s="224">
        <v>0.05</v>
      </c>
      <c r="CA382" s="223">
        <v>14.86</v>
      </c>
      <c r="CB382" s="223">
        <v>12.94</v>
      </c>
      <c r="CC382" s="152"/>
      <c r="CD382" s="152"/>
      <c r="CE382" s="152"/>
      <c r="CF382" s="152"/>
    </row>
    <row r="383" ht="12.75" customHeight="1">
      <c r="A383" s="157">
        <v>2024.0</v>
      </c>
      <c r="B383" s="155" t="s">
        <v>3422</v>
      </c>
      <c r="C383" s="155" t="s">
        <v>4602</v>
      </c>
      <c r="D383" s="155"/>
      <c r="E383" s="155" t="s">
        <v>4603</v>
      </c>
      <c r="F383" s="155" t="s">
        <v>3635</v>
      </c>
      <c r="G383" s="155" t="s">
        <v>4604</v>
      </c>
      <c r="H383" s="157" t="s">
        <v>4605</v>
      </c>
      <c r="I383" s="169" t="s">
        <v>3440</v>
      </c>
      <c r="J383" s="157"/>
      <c r="K383" s="157" t="s">
        <v>1893</v>
      </c>
      <c r="L383" s="157" t="s">
        <v>3395</v>
      </c>
      <c r="M383" s="157" t="s">
        <v>3396</v>
      </c>
      <c r="N383" s="156" t="s">
        <v>3572</v>
      </c>
      <c r="O383" s="189">
        <v>52.0</v>
      </c>
      <c r="P383" s="194" t="s">
        <v>3722</v>
      </c>
      <c r="Q383" s="169"/>
      <c r="R383" s="178" t="s">
        <v>4606</v>
      </c>
      <c r="S383" s="169" t="s">
        <v>158</v>
      </c>
      <c r="T383" s="178" t="s">
        <v>4607</v>
      </c>
      <c r="U383" s="157" t="s">
        <v>174</v>
      </c>
      <c r="V383" s="166" t="s">
        <v>3566</v>
      </c>
      <c r="W383" s="168"/>
      <c r="X383" s="168"/>
      <c r="Y383" s="168"/>
      <c r="Z383" s="168">
        <v>56.0</v>
      </c>
      <c r="AA383" s="168">
        <v>73.0</v>
      </c>
      <c r="AB383" s="168">
        <f t="shared" si="316"/>
        <v>17</v>
      </c>
      <c r="AC383" s="168"/>
      <c r="AD383" s="168"/>
      <c r="AE383" s="168"/>
      <c r="AF383" s="168">
        <v>65.0</v>
      </c>
      <c r="AG383" s="168">
        <v>79.0</v>
      </c>
      <c r="AH383" s="168">
        <f t="shared" si="317"/>
        <v>14</v>
      </c>
      <c r="AI383" s="168"/>
      <c r="AJ383" s="168"/>
      <c r="AK383" s="168"/>
      <c r="AL383" s="168">
        <v>78.0</v>
      </c>
      <c r="AM383" s="168">
        <v>81.0</v>
      </c>
      <c r="AN383" s="168">
        <f t="shared" si="318"/>
        <v>3</v>
      </c>
      <c r="AO383" s="168"/>
      <c r="AP383" s="168"/>
      <c r="AQ383" s="168"/>
      <c r="AR383" s="168">
        <v>63.0</v>
      </c>
      <c r="AS383" s="168">
        <v>72.0</v>
      </c>
      <c r="AT383" s="168">
        <f t="shared" si="319"/>
        <v>9</v>
      </c>
      <c r="AU383" s="168"/>
      <c r="AV383" s="168"/>
      <c r="AW383" s="168"/>
      <c r="AX383" s="168">
        <v>94.0</v>
      </c>
      <c r="AY383" s="168">
        <v>95.0</v>
      </c>
      <c r="AZ383" s="168">
        <f t="shared" si="320"/>
        <v>1</v>
      </c>
      <c r="BA383" s="168"/>
      <c r="BB383" s="168"/>
      <c r="BC383" s="168"/>
      <c r="BD383" s="168"/>
      <c r="BE383" s="168"/>
      <c r="BF383" s="168"/>
      <c r="BG383" s="168"/>
      <c r="BH383" s="168"/>
      <c r="BI383" s="168">
        <v>92.0</v>
      </c>
      <c r="BJ383" s="168">
        <v>96.0</v>
      </c>
      <c r="BK383" s="168">
        <f t="shared" si="321"/>
        <v>4</v>
      </c>
      <c r="BL383" s="168"/>
      <c r="BM383" s="168"/>
      <c r="BN383" s="168"/>
      <c r="BO383" s="168">
        <v>92.0</v>
      </c>
      <c r="BP383" s="168">
        <v>90.0</v>
      </c>
      <c r="BQ383" s="168">
        <f t="shared" si="322"/>
        <v>-2</v>
      </c>
      <c r="BR383" s="180">
        <v>0.95</v>
      </c>
      <c r="BS383" s="176">
        <v>4.78</v>
      </c>
      <c r="BT383" s="176">
        <v>0.46</v>
      </c>
      <c r="BU383" s="176" t="s">
        <v>3528</v>
      </c>
      <c r="BV383" s="176" t="s">
        <v>3528</v>
      </c>
      <c r="BW383" s="223">
        <v>30.56</v>
      </c>
      <c r="BX383" s="223">
        <v>0.577</v>
      </c>
      <c r="BY383" s="223">
        <v>0.587</v>
      </c>
      <c r="BZ383" s="224">
        <v>0.02</v>
      </c>
      <c r="CA383" s="223">
        <v>6.18</v>
      </c>
      <c r="CB383" s="223">
        <v>4.95</v>
      </c>
      <c r="CC383" s="152"/>
      <c r="CD383" s="152"/>
      <c r="CE383" s="152"/>
      <c r="CF383" s="152"/>
    </row>
    <row r="384" ht="12.75" customHeight="1">
      <c r="A384" s="157">
        <v>2024.0</v>
      </c>
      <c r="B384" s="155" t="s">
        <v>3665</v>
      </c>
      <c r="C384" s="155" t="s">
        <v>4608</v>
      </c>
      <c r="D384" s="155"/>
      <c r="E384" s="155" t="s">
        <v>3667</v>
      </c>
      <c r="F384" s="155" t="s">
        <v>3667</v>
      </c>
      <c r="G384" s="155" t="s">
        <v>4609</v>
      </c>
      <c r="H384" s="157" t="s">
        <v>4610</v>
      </c>
      <c r="I384" s="169" t="s">
        <v>3440</v>
      </c>
      <c r="J384" s="169"/>
      <c r="K384" s="157" t="s">
        <v>1893</v>
      </c>
      <c r="L384" s="157" t="s">
        <v>3395</v>
      </c>
      <c r="M384" s="157" t="s">
        <v>3396</v>
      </c>
      <c r="N384" s="188" t="s">
        <v>3572</v>
      </c>
      <c r="O384" s="189">
        <v>102.0</v>
      </c>
      <c r="P384" s="194" t="s">
        <v>3722</v>
      </c>
      <c r="Q384" s="169"/>
      <c r="R384" s="178" t="s">
        <v>4611</v>
      </c>
      <c r="S384" s="169" t="s">
        <v>158</v>
      </c>
      <c r="T384" s="178" t="s">
        <v>4612</v>
      </c>
      <c r="U384" s="157" t="s">
        <v>174</v>
      </c>
      <c r="V384" s="166" t="s">
        <v>3699</v>
      </c>
      <c r="W384" s="168"/>
      <c r="X384" s="168"/>
      <c r="Y384" s="168"/>
      <c r="Z384" s="168">
        <v>57.0</v>
      </c>
      <c r="AA384" s="168">
        <v>67.0</v>
      </c>
      <c r="AB384" s="168">
        <f t="shared" si="316"/>
        <v>10</v>
      </c>
      <c r="AC384" s="168"/>
      <c r="AD384" s="168"/>
      <c r="AE384" s="168"/>
      <c r="AF384" s="168">
        <v>67.0</v>
      </c>
      <c r="AG384" s="168">
        <v>72.0</v>
      </c>
      <c r="AH384" s="168">
        <f t="shared" si="317"/>
        <v>5</v>
      </c>
      <c r="AI384" s="168"/>
      <c r="AJ384" s="168"/>
      <c r="AK384" s="168"/>
      <c r="AL384" s="168">
        <v>75.0</v>
      </c>
      <c r="AM384" s="168">
        <v>76.0</v>
      </c>
      <c r="AN384" s="168">
        <f t="shared" si="318"/>
        <v>1</v>
      </c>
      <c r="AO384" s="168"/>
      <c r="AP384" s="168"/>
      <c r="AQ384" s="168"/>
      <c r="AR384" s="168">
        <v>66.0</v>
      </c>
      <c r="AS384" s="168">
        <v>70.0</v>
      </c>
      <c r="AT384" s="168">
        <f t="shared" si="319"/>
        <v>4</v>
      </c>
      <c r="AU384" s="168"/>
      <c r="AV384" s="168"/>
      <c r="AW384" s="168"/>
      <c r="AX384" s="168">
        <v>94.0</v>
      </c>
      <c r="AY384" s="168">
        <v>95.0</v>
      </c>
      <c r="AZ384" s="168">
        <f t="shared" si="320"/>
        <v>1</v>
      </c>
      <c r="BA384" s="168"/>
      <c r="BB384" s="168"/>
      <c r="BC384" s="168"/>
      <c r="BD384" s="168"/>
      <c r="BE384" s="168"/>
      <c r="BF384" s="168"/>
      <c r="BG384" s="168"/>
      <c r="BH384" s="168"/>
      <c r="BI384" s="168">
        <v>87.0</v>
      </c>
      <c r="BJ384" s="168">
        <v>89.0</v>
      </c>
      <c r="BK384" s="168">
        <f t="shared" si="321"/>
        <v>2</v>
      </c>
      <c r="BL384" s="168"/>
      <c r="BM384" s="168"/>
      <c r="BN384" s="168"/>
      <c r="BO384" s="168">
        <v>81.0</v>
      </c>
      <c r="BP384" s="168">
        <v>84.0</v>
      </c>
      <c r="BQ384" s="168">
        <f t="shared" si="322"/>
        <v>3</v>
      </c>
      <c r="BR384" s="180">
        <v>0.95</v>
      </c>
      <c r="BS384" s="176">
        <v>4.35</v>
      </c>
      <c r="BT384" s="176">
        <v>0.5</v>
      </c>
      <c r="BU384" s="176" t="s">
        <v>3528</v>
      </c>
      <c r="BV384" s="176" t="s">
        <v>3528</v>
      </c>
      <c r="BW384" s="223">
        <v>128.0</v>
      </c>
      <c r="BX384" s="223">
        <v>1.09</v>
      </c>
      <c r="BY384" s="223">
        <v>1.25</v>
      </c>
      <c r="BZ384" s="224">
        <v>0.15</v>
      </c>
      <c r="CA384" s="223">
        <v>13.34</v>
      </c>
      <c r="CB384" s="223">
        <v>9.12</v>
      </c>
      <c r="CC384" s="152"/>
      <c r="CD384" s="152"/>
      <c r="CE384" s="152"/>
      <c r="CF384" s="152"/>
    </row>
    <row r="385" ht="12.75" customHeight="1">
      <c r="A385" s="157">
        <v>2024.0</v>
      </c>
      <c r="B385" s="155" t="s">
        <v>3404</v>
      </c>
      <c r="C385" s="155" t="s">
        <v>3511</v>
      </c>
      <c r="D385" s="155"/>
      <c r="E385" s="155" t="s">
        <v>4131</v>
      </c>
      <c r="F385" s="155" t="s">
        <v>4131</v>
      </c>
      <c r="G385" s="155" t="s">
        <v>4132</v>
      </c>
      <c r="H385" s="157" t="s">
        <v>3427</v>
      </c>
      <c r="I385" s="169" t="s">
        <v>3440</v>
      </c>
      <c r="J385" s="157"/>
      <c r="K385" s="157" t="s">
        <v>1893</v>
      </c>
      <c r="L385" s="157" t="s">
        <v>3395</v>
      </c>
      <c r="M385" s="157" t="s">
        <v>3396</v>
      </c>
      <c r="N385" s="188" t="s">
        <v>3572</v>
      </c>
      <c r="O385" s="157"/>
      <c r="P385" s="169"/>
      <c r="Q385" s="169"/>
      <c r="R385" s="178" t="s">
        <v>4613</v>
      </c>
      <c r="S385" s="169" t="s">
        <v>158</v>
      </c>
      <c r="T385" s="178" t="s">
        <v>4614</v>
      </c>
      <c r="U385" s="157" t="s">
        <v>174</v>
      </c>
      <c r="V385" s="166" t="s">
        <v>3566</v>
      </c>
      <c r="W385" s="168"/>
      <c r="X385" s="168"/>
      <c r="Y385" s="168"/>
      <c r="Z385" s="168">
        <v>33.0</v>
      </c>
      <c r="AA385" s="168">
        <v>48.0</v>
      </c>
      <c r="AB385" s="168">
        <f t="shared" si="316"/>
        <v>15</v>
      </c>
      <c r="AC385" s="168"/>
      <c r="AD385" s="168"/>
      <c r="AE385" s="168"/>
      <c r="AF385" s="168">
        <v>52.0</v>
      </c>
      <c r="AG385" s="168">
        <v>58.0</v>
      </c>
      <c r="AH385" s="168">
        <f t="shared" si="317"/>
        <v>6</v>
      </c>
      <c r="AI385" s="168"/>
      <c r="AJ385" s="168"/>
      <c r="AK385" s="168"/>
      <c r="AL385" s="168">
        <v>56.0</v>
      </c>
      <c r="AM385" s="168">
        <v>59.0</v>
      </c>
      <c r="AN385" s="168">
        <f t="shared" si="318"/>
        <v>3</v>
      </c>
      <c r="AO385" s="168"/>
      <c r="AP385" s="168"/>
      <c r="AQ385" s="168"/>
      <c r="AR385" s="168">
        <v>49.0</v>
      </c>
      <c r="AS385" s="168">
        <v>45.0</v>
      </c>
      <c r="AT385" s="168">
        <f t="shared" si="319"/>
        <v>-4</v>
      </c>
      <c r="AU385" s="168"/>
      <c r="AV385" s="168"/>
      <c r="AW385" s="168"/>
      <c r="AX385" s="168">
        <v>92.0</v>
      </c>
      <c r="AY385" s="168">
        <v>91.0</v>
      </c>
      <c r="AZ385" s="168">
        <f t="shared" si="320"/>
        <v>-1</v>
      </c>
      <c r="BA385" s="168"/>
      <c r="BB385" s="168"/>
      <c r="BC385" s="168"/>
      <c r="BD385" s="168"/>
      <c r="BE385" s="168"/>
      <c r="BF385" s="168"/>
      <c r="BG385" s="168"/>
      <c r="BH385" s="168"/>
      <c r="BI385" s="168">
        <v>85.0</v>
      </c>
      <c r="BJ385" s="168">
        <v>87.0</v>
      </c>
      <c r="BK385" s="168">
        <f t="shared" si="321"/>
        <v>2</v>
      </c>
      <c r="BL385" s="168"/>
      <c r="BM385" s="168"/>
      <c r="BN385" s="168"/>
      <c r="BO385" s="168">
        <v>52.0</v>
      </c>
      <c r="BP385" s="168">
        <v>58.0</v>
      </c>
      <c r="BQ385" s="168">
        <f t="shared" si="322"/>
        <v>6</v>
      </c>
      <c r="BR385" s="180">
        <v>0.95</v>
      </c>
      <c r="BS385" s="176">
        <v>4.58</v>
      </c>
      <c r="BT385" s="176">
        <v>0.49</v>
      </c>
      <c r="BU385" s="176" t="s">
        <v>3528</v>
      </c>
      <c r="BV385" s="176" t="s">
        <v>3528</v>
      </c>
      <c r="BW385" s="182"/>
      <c r="BX385" s="182"/>
      <c r="BY385" s="182"/>
      <c r="BZ385" s="182"/>
      <c r="CA385" s="182"/>
      <c r="CB385" s="182"/>
      <c r="CC385" s="152"/>
      <c r="CD385" s="152"/>
      <c r="CE385" s="152"/>
      <c r="CF385" s="152"/>
    </row>
    <row r="386" ht="12.75" customHeight="1">
      <c r="A386" s="157">
        <v>2024.0</v>
      </c>
      <c r="B386" s="155" t="s">
        <v>3404</v>
      </c>
      <c r="C386" s="155" t="s">
        <v>3511</v>
      </c>
      <c r="D386" s="155"/>
      <c r="E386" s="155" t="s">
        <v>4131</v>
      </c>
      <c r="F386" s="155" t="s">
        <v>4131</v>
      </c>
      <c r="G386" s="155" t="s">
        <v>4132</v>
      </c>
      <c r="H386" s="157" t="s">
        <v>3427</v>
      </c>
      <c r="I386" s="169" t="s">
        <v>3480</v>
      </c>
      <c r="J386" s="157"/>
      <c r="K386" s="157" t="s">
        <v>1893</v>
      </c>
      <c r="L386" s="157" t="s">
        <v>3395</v>
      </c>
      <c r="M386" s="157" t="s">
        <v>3396</v>
      </c>
      <c r="N386" s="188" t="s">
        <v>3572</v>
      </c>
      <c r="O386" s="157"/>
      <c r="P386" s="169"/>
      <c r="Q386" s="169"/>
      <c r="R386" s="178" t="s">
        <v>4615</v>
      </c>
      <c r="S386" s="169" t="s">
        <v>158</v>
      </c>
      <c r="T386" s="178" t="s">
        <v>4616</v>
      </c>
      <c r="U386" s="157" t="s">
        <v>174</v>
      </c>
      <c r="V386" s="166" t="s">
        <v>3566</v>
      </c>
      <c r="W386" s="168"/>
      <c r="X386" s="168"/>
      <c r="Y386" s="168"/>
      <c r="Z386" s="168">
        <v>35.0</v>
      </c>
      <c r="AA386" s="168">
        <v>58.0</v>
      </c>
      <c r="AB386" s="168">
        <f t="shared" si="316"/>
        <v>23</v>
      </c>
      <c r="AC386" s="168"/>
      <c r="AD386" s="168"/>
      <c r="AE386" s="168"/>
      <c r="AF386" s="168">
        <v>62.0</v>
      </c>
      <c r="AG386" s="168">
        <v>78.0</v>
      </c>
      <c r="AH386" s="168">
        <f t="shared" si="317"/>
        <v>16</v>
      </c>
      <c r="AI386" s="168"/>
      <c r="AJ386" s="168"/>
      <c r="AK386" s="168"/>
      <c r="AL386" s="168">
        <v>68.0</v>
      </c>
      <c r="AM386" s="168">
        <v>79.0</v>
      </c>
      <c r="AN386" s="168">
        <f t="shared" si="318"/>
        <v>11</v>
      </c>
      <c r="AO386" s="168"/>
      <c r="AP386" s="168"/>
      <c r="AQ386" s="168"/>
      <c r="AR386" s="168">
        <v>52.0</v>
      </c>
      <c r="AS386" s="168">
        <v>61.0</v>
      </c>
      <c r="AT386" s="168">
        <f t="shared" si="319"/>
        <v>9</v>
      </c>
      <c r="AU386" s="168"/>
      <c r="AV386" s="168"/>
      <c r="AW386" s="168"/>
      <c r="AX386" s="168">
        <v>89.0</v>
      </c>
      <c r="AY386" s="168">
        <v>91.0</v>
      </c>
      <c r="AZ386" s="168">
        <f t="shared" si="320"/>
        <v>2</v>
      </c>
      <c r="BA386" s="168"/>
      <c r="BB386" s="168"/>
      <c r="BC386" s="168"/>
      <c r="BD386" s="168"/>
      <c r="BE386" s="168"/>
      <c r="BF386" s="168"/>
      <c r="BG386" s="168"/>
      <c r="BH386" s="168"/>
      <c r="BI386" s="168">
        <v>81.0</v>
      </c>
      <c r="BJ386" s="168">
        <v>87.0</v>
      </c>
      <c r="BK386" s="168">
        <f t="shared" si="321"/>
        <v>6</v>
      </c>
      <c r="BL386" s="168"/>
      <c r="BM386" s="168"/>
      <c r="BN386" s="168"/>
      <c r="BO386" s="168">
        <v>62.0</v>
      </c>
      <c r="BP386" s="168">
        <v>78.0</v>
      </c>
      <c r="BQ386" s="168">
        <f t="shared" si="322"/>
        <v>16</v>
      </c>
      <c r="BR386" s="180">
        <v>0.95</v>
      </c>
      <c r="BS386" s="176">
        <v>4.5</v>
      </c>
      <c r="BT386" s="176">
        <v>0.47</v>
      </c>
      <c r="BU386" s="176" t="s">
        <v>3528</v>
      </c>
      <c r="BV386" s="176" t="s">
        <v>3528</v>
      </c>
      <c r="BW386" s="182"/>
      <c r="BX386" s="182"/>
      <c r="BY386" s="182"/>
      <c r="BZ386" s="182"/>
      <c r="CA386" s="182"/>
      <c r="CB386" s="182"/>
      <c r="CC386" s="152"/>
      <c r="CD386" s="152"/>
      <c r="CE386" s="152"/>
      <c r="CF386" s="152"/>
    </row>
    <row r="387" ht="12.75" customHeight="1">
      <c r="A387" s="157">
        <v>2024.0</v>
      </c>
      <c r="B387" s="155" t="s">
        <v>3389</v>
      </c>
      <c r="C387" s="155" t="s">
        <v>4617</v>
      </c>
      <c r="D387" s="155"/>
      <c r="E387" s="155" t="s">
        <v>3457</v>
      </c>
      <c r="F387" s="155" t="s">
        <v>3457</v>
      </c>
      <c r="G387" s="155" t="s">
        <v>4618</v>
      </c>
      <c r="H387" s="157"/>
      <c r="I387" s="169"/>
      <c r="J387" s="157"/>
      <c r="K387" s="157" t="s">
        <v>4619</v>
      </c>
      <c r="L387" s="157"/>
      <c r="M387" s="157"/>
      <c r="N387" s="157"/>
      <c r="O387" s="157"/>
      <c r="P387" s="169"/>
      <c r="Q387" s="169"/>
      <c r="R387" s="169"/>
      <c r="S387" s="169"/>
      <c r="T387" s="169"/>
      <c r="U387" s="157"/>
      <c r="V387" s="166"/>
      <c r="W387" s="168"/>
      <c r="X387" s="168"/>
      <c r="Y387" s="168"/>
      <c r="Z387" s="168"/>
      <c r="AA387" s="168"/>
      <c r="AB387" s="168"/>
      <c r="AC387" s="168"/>
      <c r="AD387" s="168"/>
      <c r="AE387" s="168"/>
      <c r="AF387" s="168"/>
      <c r="AG387" s="168"/>
      <c r="AH387" s="168"/>
      <c r="AI387" s="168"/>
      <c r="AJ387" s="168"/>
      <c r="AK387" s="168"/>
      <c r="AL387" s="168"/>
      <c r="AM387" s="168"/>
      <c r="AN387" s="168"/>
      <c r="AO387" s="168"/>
      <c r="AP387" s="168"/>
      <c r="AQ387" s="168"/>
      <c r="AR387" s="168"/>
      <c r="AS387" s="168"/>
      <c r="AT387" s="168"/>
      <c r="AU387" s="168"/>
      <c r="AV387" s="168"/>
      <c r="AW387" s="168"/>
      <c r="AX387" s="168"/>
      <c r="AY387" s="168"/>
      <c r="AZ387" s="168"/>
      <c r="BA387" s="168"/>
      <c r="BB387" s="168"/>
      <c r="BC387" s="168"/>
      <c r="BD387" s="168"/>
      <c r="BE387" s="168"/>
      <c r="BF387" s="168"/>
      <c r="BG387" s="168"/>
      <c r="BH387" s="168"/>
      <c r="BI387" s="168"/>
      <c r="BJ387" s="168"/>
      <c r="BK387" s="168"/>
      <c r="BL387" s="168"/>
      <c r="BM387" s="168"/>
      <c r="BN387" s="168"/>
      <c r="BO387" s="168"/>
      <c r="BP387" s="168"/>
      <c r="BQ387" s="168"/>
      <c r="BR387" s="180"/>
      <c r="BS387" s="176"/>
      <c r="BT387" s="176"/>
      <c r="BU387" s="176"/>
      <c r="BV387" s="176"/>
      <c r="BW387" s="182"/>
      <c r="BX387" s="182"/>
      <c r="BY387" s="182"/>
      <c r="BZ387" s="182"/>
      <c r="CA387" s="182"/>
      <c r="CB387" s="182"/>
      <c r="CC387" s="152"/>
      <c r="CD387" s="152"/>
      <c r="CE387" s="152"/>
      <c r="CF387" s="152"/>
    </row>
    <row r="388" ht="12.75" customHeight="1">
      <c r="A388" s="157">
        <v>2024.0</v>
      </c>
      <c r="B388" s="155"/>
      <c r="C388" s="155"/>
      <c r="D388" s="155"/>
      <c r="E388" s="155"/>
      <c r="F388" s="155"/>
      <c r="G388" s="155"/>
      <c r="H388" s="157"/>
      <c r="I388" s="169"/>
      <c r="J388" s="157"/>
      <c r="K388" s="157"/>
      <c r="L388" s="157"/>
      <c r="M388" s="157"/>
      <c r="N388" s="157"/>
      <c r="O388" s="157"/>
      <c r="P388" s="169"/>
      <c r="Q388" s="169"/>
      <c r="R388" s="169"/>
      <c r="S388" s="169"/>
      <c r="T388" s="169"/>
      <c r="U388" s="157"/>
      <c r="V388" s="166"/>
      <c r="W388" s="168"/>
      <c r="X388" s="168"/>
      <c r="Y388" s="168"/>
      <c r="Z388" s="168"/>
      <c r="AA388" s="168"/>
      <c r="AB388" s="168"/>
      <c r="AC388" s="168"/>
      <c r="AD388" s="168"/>
      <c r="AE388" s="168"/>
      <c r="AF388" s="168"/>
      <c r="AG388" s="168"/>
      <c r="AH388" s="168"/>
      <c r="AI388" s="168"/>
      <c r="AJ388" s="168"/>
      <c r="AK388" s="168"/>
      <c r="AL388" s="168"/>
      <c r="AM388" s="168"/>
      <c r="AN388" s="168"/>
      <c r="AO388" s="168"/>
      <c r="AP388" s="168"/>
      <c r="AQ388" s="168"/>
      <c r="AR388" s="168"/>
      <c r="AS388" s="168"/>
      <c r="AT388" s="168"/>
      <c r="AU388" s="168"/>
      <c r="AV388" s="168"/>
      <c r="AW388" s="168"/>
      <c r="AX388" s="168"/>
      <c r="AY388" s="168"/>
      <c r="AZ388" s="168"/>
      <c r="BA388" s="168"/>
      <c r="BB388" s="168"/>
      <c r="BC388" s="168"/>
      <c r="BD388" s="168"/>
      <c r="BE388" s="168"/>
      <c r="BF388" s="168"/>
      <c r="BG388" s="168"/>
      <c r="BH388" s="168"/>
      <c r="BI388" s="168"/>
      <c r="BJ388" s="168"/>
      <c r="BK388" s="168"/>
      <c r="BL388" s="168"/>
      <c r="BM388" s="168"/>
      <c r="BN388" s="168"/>
      <c r="BO388" s="168"/>
      <c r="BP388" s="168"/>
      <c r="BQ388" s="168"/>
      <c r="BR388" s="180"/>
      <c r="BS388" s="176"/>
      <c r="BT388" s="176"/>
      <c r="BU388" s="176"/>
      <c r="BV388" s="176"/>
      <c r="BW388" s="182"/>
      <c r="BX388" s="182"/>
      <c r="BY388" s="182"/>
      <c r="BZ388" s="182"/>
      <c r="CA388" s="182"/>
      <c r="CB388" s="182"/>
      <c r="CC388" s="152"/>
      <c r="CD388" s="152"/>
      <c r="CE388" s="152"/>
      <c r="CF388" s="152"/>
    </row>
    <row r="389" ht="12.75" customHeight="1">
      <c r="A389" s="157">
        <v>2024.0</v>
      </c>
      <c r="B389" s="155"/>
      <c r="C389" s="155"/>
      <c r="D389" s="155"/>
      <c r="E389" s="155"/>
      <c r="F389" s="155"/>
      <c r="G389" s="155"/>
      <c r="H389" s="157"/>
      <c r="I389" s="169"/>
      <c r="J389" s="157"/>
      <c r="K389" s="157"/>
      <c r="L389" s="157"/>
      <c r="M389" s="157"/>
      <c r="N389" s="157"/>
      <c r="O389" s="157"/>
      <c r="P389" s="169"/>
      <c r="Q389" s="169"/>
      <c r="R389" s="169"/>
      <c r="S389" s="169"/>
      <c r="T389" s="169"/>
      <c r="U389" s="157"/>
      <c r="V389" s="166"/>
      <c r="W389" s="168"/>
      <c r="X389" s="168"/>
      <c r="Y389" s="168"/>
      <c r="Z389" s="168"/>
      <c r="AA389" s="168"/>
      <c r="AB389" s="168"/>
      <c r="AC389" s="168"/>
      <c r="AD389" s="168"/>
      <c r="AE389" s="168"/>
      <c r="AF389" s="168"/>
      <c r="AG389" s="168"/>
      <c r="AH389" s="168"/>
      <c r="AI389" s="168"/>
      <c r="AJ389" s="168"/>
      <c r="AK389" s="168"/>
      <c r="AL389" s="168"/>
      <c r="AM389" s="168"/>
      <c r="AN389" s="168"/>
      <c r="AO389" s="168"/>
      <c r="AP389" s="168"/>
      <c r="AQ389" s="168"/>
      <c r="AR389" s="168"/>
      <c r="AS389" s="168"/>
      <c r="AT389" s="168"/>
      <c r="AU389" s="168"/>
      <c r="AV389" s="168"/>
      <c r="AW389" s="168"/>
      <c r="AX389" s="168"/>
      <c r="AY389" s="168"/>
      <c r="AZ389" s="168"/>
      <c r="BA389" s="168"/>
      <c r="BB389" s="168"/>
      <c r="BC389" s="168"/>
      <c r="BD389" s="168"/>
      <c r="BE389" s="168"/>
      <c r="BF389" s="168"/>
      <c r="BG389" s="168"/>
      <c r="BH389" s="168"/>
      <c r="BI389" s="168"/>
      <c r="BJ389" s="168"/>
      <c r="BK389" s="168"/>
      <c r="BL389" s="168"/>
      <c r="BM389" s="168"/>
      <c r="BN389" s="168"/>
      <c r="BO389" s="168"/>
      <c r="BP389" s="168"/>
      <c r="BQ389" s="168"/>
      <c r="BR389" s="180"/>
      <c r="BS389" s="176"/>
      <c r="BT389" s="176"/>
      <c r="BU389" s="176"/>
      <c r="BV389" s="176"/>
      <c r="BW389" s="182"/>
      <c r="BX389" s="182"/>
      <c r="BY389" s="182"/>
      <c r="BZ389" s="182"/>
      <c r="CA389" s="182"/>
      <c r="CB389" s="182"/>
      <c r="CC389" s="152"/>
      <c r="CD389" s="152"/>
      <c r="CE389" s="152"/>
      <c r="CF389" s="152"/>
    </row>
    <row r="390" ht="12.75" customHeight="1">
      <c r="A390" s="157">
        <v>2024.0</v>
      </c>
      <c r="B390" s="155"/>
      <c r="C390" s="155"/>
      <c r="D390" s="155"/>
      <c r="E390" s="155"/>
      <c r="F390" s="155"/>
      <c r="G390" s="155"/>
      <c r="H390" s="157"/>
      <c r="I390" s="169"/>
      <c r="J390" s="157"/>
      <c r="K390" s="157"/>
      <c r="L390" s="157"/>
      <c r="M390" s="157"/>
      <c r="N390" s="157"/>
      <c r="O390" s="157"/>
      <c r="P390" s="169"/>
      <c r="Q390" s="169"/>
      <c r="R390" s="169"/>
      <c r="S390" s="169"/>
      <c r="T390" s="169"/>
      <c r="U390" s="157"/>
      <c r="V390" s="166"/>
      <c r="W390" s="168"/>
      <c r="X390" s="168"/>
      <c r="Y390" s="168"/>
      <c r="Z390" s="168"/>
      <c r="AA390" s="168"/>
      <c r="AB390" s="168"/>
      <c r="AC390" s="168"/>
      <c r="AD390" s="168"/>
      <c r="AE390" s="168"/>
      <c r="AF390" s="168"/>
      <c r="AG390" s="168"/>
      <c r="AH390" s="168"/>
      <c r="AI390" s="168"/>
      <c r="AJ390" s="168"/>
      <c r="AK390" s="168"/>
      <c r="AL390" s="168"/>
      <c r="AM390" s="168"/>
      <c r="AN390" s="168"/>
      <c r="AO390" s="168"/>
      <c r="AP390" s="168"/>
      <c r="AQ390" s="168"/>
      <c r="AR390" s="168"/>
      <c r="AS390" s="168"/>
      <c r="AT390" s="168"/>
      <c r="AU390" s="168"/>
      <c r="AV390" s="168"/>
      <c r="AW390" s="168"/>
      <c r="AX390" s="168"/>
      <c r="AY390" s="168"/>
      <c r="AZ390" s="168"/>
      <c r="BA390" s="168"/>
      <c r="BB390" s="168"/>
      <c r="BC390" s="168"/>
      <c r="BD390" s="168"/>
      <c r="BE390" s="168"/>
      <c r="BF390" s="168"/>
      <c r="BG390" s="168"/>
      <c r="BH390" s="168"/>
      <c r="BI390" s="168"/>
      <c r="BJ390" s="168"/>
      <c r="BK390" s="168"/>
      <c r="BL390" s="168"/>
      <c r="BM390" s="168"/>
      <c r="BN390" s="168"/>
      <c r="BO390" s="168"/>
      <c r="BP390" s="168"/>
      <c r="BQ390" s="168"/>
      <c r="BR390" s="180"/>
      <c r="BS390" s="176"/>
      <c r="BT390" s="176"/>
      <c r="BU390" s="176"/>
      <c r="BV390" s="176"/>
      <c r="BW390" s="182"/>
      <c r="BX390" s="182"/>
      <c r="BY390" s="182"/>
      <c r="BZ390" s="182"/>
      <c r="CA390" s="182"/>
      <c r="CB390" s="182"/>
      <c r="CC390" s="152"/>
      <c r="CD390" s="152"/>
      <c r="CE390" s="152"/>
      <c r="CF390" s="152"/>
    </row>
    <row r="391" ht="12.75" customHeight="1">
      <c r="A391" s="157">
        <v>2024.0</v>
      </c>
      <c r="B391" s="155"/>
      <c r="C391" s="155"/>
      <c r="D391" s="155"/>
      <c r="E391" s="155"/>
      <c r="F391" s="155"/>
      <c r="G391" s="155"/>
      <c r="H391" s="157"/>
      <c r="I391" s="169"/>
      <c r="J391" s="157"/>
      <c r="K391" s="157"/>
      <c r="L391" s="157"/>
      <c r="M391" s="157"/>
      <c r="N391" s="157"/>
      <c r="O391" s="157"/>
      <c r="P391" s="169"/>
      <c r="Q391" s="169"/>
      <c r="R391" s="169"/>
      <c r="S391" s="169"/>
      <c r="T391" s="169"/>
      <c r="U391" s="157"/>
      <c r="V391" s="166"/>
      <c r="W391" s="168"/>
      <c r="X391" s="168"/>
      <c r="Y391" s="168"/>
      <c r="Z391" s="168"/>
      <c r="AA391" s="168"/>
      <c r="AB391" s="168"/>
      <c r="AC391" s="168"/>
      <c r="AD391" s="168"/>
      <c r="AE391" s="168"/>
      <c r="AF391" s="168"/>
      <c r="AG391" s="168"/>
      <c r="AH391" s="168"/>
      <c r="AI391" s="168"/>
      <c r="AJ391" s="168"/>
      <c r="AK391" s="168"/>
      <c r="AL391" s="168"/>
      <c r="AM391" s="168"/>
      <c r="AN391" s="168"/>
      <c r="AO391" s="168"/>
      <c r="AP391" s="168"/>
      <c r="AQ391" s="168"/>
      <c r="AR391" s="168"/>
      <c r="AS391" s="168"/>
      <c r="AT391" s="168"/>
      <c r="AU391" s="168"/>
      <c r="AV391" s="168"/>
      <c r="AW391" s="168"/>
      <c r="AX391" s="168"/>
      <c r="AY391" s="168"/>
      <c r="AZ391" s="168"/>
      <c r="BA391" s="168"/>
      <c r="BB391" s="168"/>
      <c r="BC391" s="168"/>
      <c r="BD391" s="168"/>
      <c r="BE391" s="168"/>
      <c r="BF391" s="168"/>
      <c r="BG391" s="168"/>
      <c r="BH391" s="168"/>
      <c r="BI391" s="168"/>
      <c r="BJ391" s="168"/>
      <c r="BK391" s="168"/>
      <c r="BL391" s="168"/>
      <c r="BM391" s="168"/>
      <c r="BN391" s="168"/>
      <c r="BO391" s="168"/>
      <c r="BP391" s="168"/>
      <c r="BQ391" s="168"/>
      <c r="BR391" s="180"/>
      <c r="BS391" s="176"/>
      <c r="BT391" s="176"/>
      <c r="BU391" s="176"/>
      <c r="BV391" s="176"/>
      <c r="BW391" s="182"/>
      <c r="BX391" s="182"/>
      <c r="BY391" s="182"/>
      <c r="BZ391" s="182"/>
      <c r="CA391" s="182"/>
      <c r="CB391" s="182"/>
      <c r="CC391" s="152"/>
      <c r="CD391" s="152"/>
      <c r="CE391" s="152"/>
      <c r="CF391" s="152"/>
    </row>
    <row r="392" ht="12.75" customHeight="1">
      <c r="A392" s="157">
        <v>2024.0</v>
      </c>
      <c r="B392" s="155"/>
      <c r="C392" s="155"/>
      <c r="D392" s="155"/>
      <c r="E392" s="155"/>
      <c r="F392" s="155"/>
      <c r="G392" s="155"/>
      <c r="H392" s="157"/>
      <c r="I392" s="169"/>
      <c r="J392" s="157"/>
      <c r="K392" s="157"/>
      <c r="L392" s="157"/>
      <c r="M392" s="157"/>
      <c r="N392" s="157"/>
      <c r="O392" s="157"/>
      <c r="P392" s="169"/>
      <c r="Q392" s="169"/>
      <c r="R392" s="169"/>
      <c r="S392" s="169"/>
      <c r="T392" s="169"/>
      <c r="U392" s="157"/>
      <c r="V392" s="166"/>
      <c r="W392" s="168"/>
      <c r="X392" s="168"/>
      <c r="Y392" s="168"/>
      <c r="Z392" s="168"/>
      <c r="AA392" s="168"/>
      <c r="AB392" s="168"/>
      <c r="AC392" s="168"/>
      <c r="AD392" s="168"/>
      <c r="AE392" s="168"/>
      <c r="AF392" s="168"/>
      <c r="AG392" s="168"/>
      <c r="AH392" s="168"/>
      <c r="AI392" s="168"/>
      <c r="AJ392" s="168"/>
      <c r="AK392" s="168"/>
      <c r="AL392" s="168"/>
      <c r="AM392" s="168"/>
      <c r="AN392" s="168"/>
      <c r="AO392" s="168"/>
      <c r="AP392" s="168"/>
      <c r="AQ392" s="168"/>
      <c r="AR392" s="168"/>
      <c r="AS392" s="168"/>
      <c r="AT392" s="168"/>
      <c r="AU392" s="168"/>
      <c r="AV392" s="168"/>
      <c r="AW392" s="168"/>
      <c r="AX392" s="168"/>
      <c r="AY392" s="168"/>
      <c r="AZ392" s="168"/>
      <c r="BA392" s="168"/>
      <c r="BB392" s="168"/>
      <c r="BC392" s="168"/>
      <c r="BD392" s="168"/>
      <c r="BE392" s="168"/>
      <c r="BF392" s="168"/>
      <c r="BG392" s="168"/>
      <c r="BH392" s="168"/>
      <c r="BI392" s="168"/>
      <c r="BJ392" s="168"/>
      <c r="BK392" s="168"/>
      <c r="BL392" s="168"/>
      <c r="BM392" s="168"/>
      <c r="BN392" s="168"/>
      <c r="BO392" s="168"/>
      <c r="BP392" s="168"/>
      <c r="BQ392" s="168"/>
      <c r="BR392" s="180"/>
      <c r="BS392" s="176"/>
      <c r="BT392" s="176"/>
      <c r="BU392" s="176"/>
      <c r="BV392" s="176"/>
      <c r="BW392" s="182"/>
      <c r="BX392" s="182"/>
      <c r="BY392" s="182"/>
      <c r="BZ392" s="182"/>
      <c r="CA392" s="182"/>
      <c r="CB392" s="182"/>
      <c r="CC392" s="152"/>
      <c r="CD392" s="152"/>
      <c r="CE392" s="152"/>
      <c r="CF392" s="152"/>
    </row>
    <row r="393" ht="12.75" customHeight="1">
      <c r="A393" s="157">
        <v>2024.0</v>
      </c>
      <c r="B393" s="155"/>
      <c r="C393" s="155"/>
      <c r="D393" s="155"/>
      <c r="E393" s="155"/>
      <c r="F393" s="155"/>
      <c r="G393" s="155"/>
      <c r="H393" s="157"/>
      <c r="I393" s="169"/>
      <c r="J393" s="157"/>
      <c r="K393" s="157"/>
      <c r="L393" s="157"/>
      <c r="M393" s="157"/>
      <c r="N393" s="157"/>
      <c r="O393" s="157"/>
      <c r="P393" s="169"/>
      <c r="Q393" s="169"/>
      <c r="R393" s="169"/>
      <c r="S393" s="169"/>
      <c r="T393" s="169"/>
      <c r="U393" s="157"/>
      <c r="V393" s="166"/>
      <c r="W393" s="168"/>
      <c r="X393" s="168"/>
      <c r="Y393" s="168"/>
      <c r="Z393" s="168"/>
      <c r="AA393" s="168"/>
      <c r="AB393" s="168"/>
      <c r="AC393" s="168"/>
      <c r="AD393" s="168"/>
      <c r="AE393" s="168"/>
      <c r="AF393" s="168"/>
      <c r="AG393" s="168"/>
      <c r="AH393" s="168"/>
      <c r="AI393" s="168"/>
      <c r="AJ393" s="168"/>
      <c r="AK393" s="168"/>
      <c r="AL393" s="168"/>
      <c r="AM393" s="168"/>
      <c r="AN393" s="168"/>
      <c r="AO393" s="168"/>
      <c r="AP393" s="168"/>
      <c r="AQ393" s="168"/>
      <c r="AR393" s="168"/>
      <c r="AS393" s="168"/>
      <c r="AT393" s="168"/>
      <c r="AU393" s="168"/>
      <c r="AV393" s="168"/>
      <c r="AW393" s="168"/>
      <c r="AX393" s="168"/>
      <c r="AY393" s="168"/>
      <c r="AZ393" s="168"/>
      <c r="BA393" s="168"/>
      <c r="BB393" s="168"/>
      <c r="BC393" s="168"/>
      <c r="BD393" s="168"/>
      <c r="BE393" s="168"/>
      <c r="BF393" s="168"/>
      <c r="BG393" s="168"/>
      <c r="BH393" s="168"/>
      <c r="BI393" s="168"/>
      <c r="BJ393" s="168"/>
      <c r="BK393" s="168"/>
      <c r="BL393" s="168"/>
      <c r="BM393" s="168"/>
      <c r="BN393" s="168"/>
      <c r="BO393" s="168"/>
      <c r="BP393" s="168"/>
      <c r="BQ393" s="168"/>
      <c r="BR393" s="180"/>
      <c r="BS393" s="176"/>
      <c r="BT393" s="176"/>
      <c r="BU393" s="176"/>
      <c r="BV393" s="176"/>
      <c r="BW393" s="182"/>
      <c r="BX393" s="182"/>
      <c r="BY393" s="182"/>
      <c r="BZ393" s="182"/>
      <c r="CA393" s="182"/>
      <c r="CB393" s="182"/>
      <c r="CC393" s="152"/>
      <c r="CD393" s="152"/>
      <c r="CE393" s="152"/>
      <c r="CF393" s="152"/>
    </row>
    <row r="394" ht="12.75" customHeight="1">
      <c r="A394" s="157">
        <v>2024.0</v>
      </c>
      <c r="B394" s="155"/>
      <c r="C394" s="155"/>
      <c r="D394" s="155"/>
      <c r="E394" s="155"/>
      <c r="F394" s="155"/>
      <c r="G394" s="155"/>
      <c r="H394" s="157"/>
      <c r="I394" s="169"/>
      <c r="J394" s="157"/>
      <c r="K394" s="157"/>
      <c r="L394" s="157"/>
      <c r="M394" s="157"/>
      <c r="N394" s="157"/>
      <c r="O394" s="157"/>
      <c r="P394" s="169"/>
      <c r="Q394" s="169"/>
      <c r="R394" s="169"/>
      <c r="S394" s="169"/>
      <c r="T394" s="169"/>
      <c r="U394" s="157"/>
      <c r="V394" s="166"/>
      <c r="W394" s="168"/>
      <c r="X394" s="168"/>
      <c r="Y394" s="168"/>
      <c r="Z394" s="168"/>
      <c r="AA394" s="168"/>
      <c r="AB394" s="168"/>
      <c r="AC394" s="168"/>
      <c r="AD394" s="168"/>
      <c r="AE394" s="168"/>
      <c r="AF394" s="168"/>
      <c r="AG394" s="168"/>
      <c r="AH394" s="168"/>
      <c r="AI394" s="168"/>
      <c r="AJ394" s="168"/>
      <c r="AK394" s="168"/>
      <c r="AL394" s="168"/>
      <c r="AM394" s="168"/>
      <c r="AN394" s="168"/>
      <c r="AO394" s="168"/>
      <c r="AP394" s="168"/>
      <c r="AQ394" s="168"/>
      <c r="AR394" s="168"/>
      <c r="AS394" s="168"/>
      <c r="AT394" s="168"/>
      <c r="AU394" s="168"/>
      <c r="AV394" s="168"/>
      <c r="AW394" s="168"/>
      <c r="AX394" s="168"/>
      <c r="AY394" s="168"/>
      <c r="AZ394" s="168"/>
      <c r="BA394" s="168"/>
      <c r="BB394" s="168"/>
      <c r="BC394" s="168"/>
      <c r="BD394" s="168"/>
      <c r="BE394" s="168"/>
      <c r="BF394" s="168"/>
      <c r="BG394" s="168"/>
      <c r="BH394" s="168"/>
      <c r="BI394" s="168"/>
      <c r="BJ394" s="168"/>
      <c r="BK394" s="168"/>
      <c r="BL394" s="168"/>
      <c r="BM394" s="168"/>
      <c r="BN394" s="168"/>
      <c r="BO394" s="168"/>
      <c r="BP394" s="168"/>
      <c r="BQ394" s="168"/>
      <c r="BR394" s="180"/>
      <c r="BS394" s="176"/>
      <c r="BT394" s="176"/>
      <c r="BU394" s="176"/>
      <c r="BV394" s="176"/>
      <c r="BW394" s="182"/>
      <c r="BX394" s="182"/>
      <c r="BY394" s="182"/>
      <c r="BZ394" s="182"/>
      <c r="CA394" s="182"/>
      <c r="CB394" s="182"/>
      <c r="CC394" s="152"/>
      <c r="CD394" s="152"/>
      <c r="CE394" s="152"/>
      <c r="CF394" s="152"/>
    </row>
    <row r="395" ht="12.75" customHeight="1">
      <c r="A395" s="157">
        <v>2024.0</v>
      </c>
      <c r="B395" s="155"/>
      <c r="C395" s="155"/>
      <c r="D395" s="155"/>
      <c r="E395" s="155"/>
      <c r="F395" s="155"/>
      <c r="G395" s="155"/>
      <c r="H395" s="157"/>
      <c r="I395" s="169"/>
      <c r="J395" s="157"/>
      <c r="K395" s="157"/>
      <c r="L395" s="157"/>
      <c r="M395" s="157"/>
      <c r="N395" s="157"/>
      <c r="O395" s="157"/>
      <c r="P395" s="169"/>
      <c r="Q395" s="169"/>
      <c r="R395" s="169"/>
      <c r="S395" s="169"/>
      <c r="T395" s="169"/>
      <c r="U395" s="157"/>
      <c r="V395" s="166"/>
      <c r="W395" s="168"/>
      <c r="X395" s="168"/>
      <c r="Y395" s="168"/>
      <c r="Z395" s="168"/>
      <c r="AA395" s="168"/>
      <c r="AB395" s="168"/>
      <c r="AC395" s="168"/>
      <c r="AD395" s="168"/>
      <c r="AE395" s="168"/>
      <c r="AF395" s="168"/>
      <c r="AG395" s="168"/>
      <c r="AH395" s="168"/>
      <c r="AI395" s="168"/>
      <c r="AJ395" s="168"/>
      <c r="AK395" s="168"/>
      <c r="AL395" s="168"/>
      <c r="AM395" s="168"/>
      <c r="AN395" s="168"/>
      <c r="AO395" s="168"/>
      <c r="AP395" s="168"/>
      <c r="AQ395" s="168"/>
      <c r="AR395" s="168"/>
      <c r="AS395" s="168"/>
      <c r="AT395" s="168"/>
      <c r="AU395" s="168"/>
      <c r="AV395" s="168"/>
      <c r="AW395" s="168"/>
      <c r="AX395" s="168"/>
      <c r="AY395" s="168"/>
      <c r="AZ395" s="168"/>
      <c r="BA395" s="168"/>
      <c r="BB395" s="168"/>
      <c r="BC395" s="168"/>
      <c r="BD395" s="168"/>
      <c r="BE395" s="168"/>
      <c r="BF395" s="168"/>
      <c r="BG395" s="168"/>
      <c r="BH395" s="168"/>
      <c r="BI395" s="168"/>
      <c r="BJ395" s="168"/>
      <c r="BK395" s="168"/>
      <c r="BL395" s="168"/>
      <c r="BM395" s="168"/>
      <c r="BN395" s="168"/>
      <c r="BO395" s="168"/>
      <c r="BP395" s="168"/>
      <c r="BQ395" s="168"/>
      <c r="BR395" s="180"/>
      <c r="BS395" s="176"/>
      <c r="BT395" s="176"/>
      <c r="BU395" s="176"/>
      <c r="BV395" s="176"/>
      <c r="BW395" s="182"/>
      <c r="BX395" s="182"/>
      <c r="BY395" s="182"/>
      <c r="BZ395" s="182"/>
      <c r="CA395" s="182"/>
      <c r="CB395" s="182"/>
      <c r="CC395" s="152"/>
      <c r="CD395" s="152"/>
      <c r="CE395" s="152"/>
      <c r="CF395" s="152"/>
    </row>
    <row r="396" ht="12.75" customHeight="1">
      <c r="A396" s="157">
        <v>2024.0</v>
      </c>
      <c r="B396" s="155"/>
      <c r="C396" s="155"/>
      <c r="D396" s="155"/>
      <c r="E396" s="155"/>
      <c r="F396" s="155"/>
      <c r="G396" s="155"/>
      <c r="H396" s="157"/>
      <c r="I396" s="169"/>
      <c r="J396" s="157"/>
      <c r="K396" s="157"/>
      <c r="L396" s="157"/>
      <c r="M396" s="157"/>
      <c r="N396" s="157"/>
      <c r="O396" s="157"/>
      <c r="P396" s="169"/>
      <c r="Q396" s="169"/>
      <c r="R396" s="169"/>
      <c r="S396" s="169"/>
      <c r="T396" s="169"/>
      <c r="U396" s="157"/>
      <c r="V396" s="166"/>
      <c r="W396" s="168"/>
      <c r="X396" s="168"/>
      <c r="Y396" s="168"/>
      <c r="Z396" s="168"/>
      <c r="AA396" s="168"/>
      <c r="AB396" s="168"/>
      <c r="AC396" s="168"/>
      <c r="AD396" s="168"/>
      <c r="AE396" s="168"/>
      <c r="AF396" s="168"/>
      <c r="AG396" s="168"/>
      <c r="AH396" s="168"/>
      <c r="AI396" s="168"/>
      <c r="AJ396" s="168"/>
      <c r="AK396" s="168"/>
      <c r="AL396" s="168"/>
      <c r="AM396" s="168"/>
      <c r="AN396" s="168"/>
      <c r="AO396" s="168"/>
      <c r="AP396" s="168"/>
      <c r="AQ396" s="168"/>
      <c r="AR396" s="168"/>
      <c r="AS396" s="168"/>
      <c r="AT396" s="168"/>
      <c r="AU396" s="168"/>
      <c r="AV396" s="168"/>
      <c r="AW396" s="168"/>
      <c r="AX396" s="168"/>
      <c r="AY396" s="168"/>
      <c r="AZ396" s="168"/>
      <c r="BA396" s="168"/>
      <c r="BB396" s="168"/>
      <c r="BC396" s="168"/>
      <c r="BD396" s="168"/>
      <c r="BE396" s="168"/>
      <c r="BF396" s="168"/>
      <c r="BG396" s="168"/>
      <c r="BH396" s="168"/>
      <c r="BI396" s="168"/>
      <c r="BJ396" s="168"/>
      <c r="BK396" s="168"/>
      <c r="BL396" s="168"/>
      <c r="BM396" s="168"/>
      <c r="BN396" s="168"/>
      <c r="BO396" s="168"/>
      <c r="BP396" s="168"/>
      <c r="BQ396" s="168"/>
      <c r="BR396" s="180"/>
      <c r="BS396" s="176"/>
      <c r="BT396" s="176"/>
      <c r="BU396" s="176"/>
      <c r="BV396" s="176"/>
      <c r="BW396" s="182"/>
      <c r="BX396" s="182"/>
      <c r="BY396" s="182"/>
      <c r="BZ396" s="182"/>
      <c r="CA396" s="182"/>
      <c r="CB396" s="182"/>
      <c r="CC396" s="152"/>
      <c r="CD396" s="152"/>
      <c r="CE396" s="152"/>
      <c r="CF396" s="152"/>
    </row>
    <row r="397" ht="12.75" customHeight="1">
      <c r="A397" s="157">
        <v>2024.0</v>
      </c>
      <c r="B397" s="155"/>
      <c r="C397" s="155"/>
      <c r="D397" s="155"/>
      <c r="E397" s="155"/>
      <c r="F397" s="155"/>
      <c r="G397" s="155"/>
      <c r="H397" s="157"/>
      <c r="I397" s="169"/>
      <c r="J397" s="157"/>
      <c r="K397" s="157"/>
      <c r="L397" s="157"/>
      <c r="M397" s="157"/>
      <c r="N397" s="157"/>
      <c r="O397" s="157"/>
      <c r="P397" s="169"/>
      <c r="Q397" s="169"/>
      <c r="R397" s="169"/>
      <c r="S397" s="169"/>
      <c r="T397" s="169"/>
      <c r="U397" s="157"/>
      <c r="V397" s="166"/>
      <c r="W397" s="168"/>
      <c r="X397" s="168"/>
      <c r="Y397" s="168"/>
      <c r="Z397" s="168"/>
      <c r="AA397" s="168"/>
      <c r="AB397" s="168"/>
      <c r="AC397" s="168"/>
      <c r="AD397" s="168"/>
      <c r="AE397" s="168"/>
      <c r="AF397" s="168"/>
      <c r="AG397" s="168"/>
      <c r="AH397" s="168"/>
      <c r="AI397" s="168"/>
      <c r="AJ397" s="168"/>
      <c r="AK397" s="168"/>
      <c r="AL397" s="168"/>
      <c r="AM397" s="168"/>
      <c r="AN397" s="168"/>
      <c r="AO397" s="168"/>
      <c r="AP397" s="168"/>
      <c r="AQ397" s="168"/>
      <c r="AR397" s="168"/>
      <c r="AS397" s="168"/>
      <c r="AT397" s="168"/>
      <c r="AU397" s="168"/>
      <c r="AV397" s="168"/>
      <c r="AW397" s="168"/>
      <c r="AX397" s="168"/>
      <c r="AY397" s="168"/>
      <c r="AZ397" s="168"/>
      <c r="BA397" s="168"/>
      <c r="BB397" s="168"/>
      <c r="BC397" s="168"/>
      <c r="BD397" s="168"/>
      <c r="BE397" s="168"/>
      <c r="BF397" s="168"/>
      <c r="BG397" s="168"/>
      <c r="BH397" s="168"/>
      <c r="BI397" s="168"/>
      <c r="BJ397" s="168"/>
      <c r="BK397" s="168"/>
      <c r="BL397" s="168"/>
      <c r="BM397" s="168"/>
      <c r="BN397" s="168"/>
      <c r="BO397" s="168"/>
      <c r="BP397" s="168"/>
      <c r="BQ397" s="168"/>
      <c r="BR397" s="180"/>
      <c r="BS397" s="176"/>
      <c r="BT397" s="176"/>
      <c r="BU397" s="176"/>
      <c r="BV397" s="176"/>
      <c r="BW397" s="182"/>
      <c r="BX397" s="182"/>
      <c r="BY397" s="182"/>
      <c r="BZ397" s="182"/>
      <c r="CA397" s="182"/>
      <c r="CB397" s="182"/>
      <c r="CC397" s="152"/>
      <c r="CD397" s="152"/>
      <c r="CE397" s="152"/>
      <c r="CF397" s="152"/>
    </row>
    <row r="398" ht="12.75" customHeight="1">
      <c r="A398" s="157">
        <v>2024.0</v>
      </c>
      <c r="B398" s="155"/>
      <c r="C398" s="155"/>
      <c r="D398" s="155"/>
      <c r="E398" s="155"/>
      <c r="F398" s="155"/>
      <c r="G398" s="155"/>
      <c r="H398" s="157"/>
      <c r="I398" s="169"/>
      <c r="J398" s="157"/>
      <c r="K398" s="157"/>
      <c r="L398" s="157"/>
      <c r="M398" s="157"/>
      <c r="N398" s="157"/>
      <c r="O398" s="157"/>
      <c r="P398" s="169"/>
      <c r="Q398" s="169"/>
      <c r="R398" s="169"/>
      <c r="S398" s="169"/>
      <c r="T398" s="169"/>
      <c r="U398" s="157"/>
      <c r="V398" s="166"/>
      <c r="W398" s="168"/>
      <c r="X398" s="168"/>
      <c r="Y398" s="168"/>
      <c r="Z398" s="168"/>
      <c r="AA398" s="168"/>
      <c r="AB398" s="168"/>
      <c r="AC398" s="168"/>
      <c r="AD398" s="168"/>
      <c r="AE398" s="168"/>
      <c r="AF398" s="168"/>
      <c r="AG398" s="168"/>
      <c r="AH398" s="168"/>
      <c r="AI398" s="168"/>
      <c r="AJ398" s="168"/>
      <c r="AK398" s="168"/>
      <c r="AL398" s="168"/>
      <c r="AM398" s="168"/>
      <c r="AN398" s="168"/>
      <c r="AO398" s="168"/>
      <c r="AP398" s="168"/>
      <c r="AQ398" s="168"/>
      <c r="AR398" s="168"/>
      <c r="AS398" s="168"/>
      <c r="AT398" s="168"/>
      <c r="AU398" s="168"/>
      <c r="AV398" s="168"/>
      <c r="AW398" s="168"/>
      <c r="AX398" s="168"/>
      <c r="AY398" s="168"/>
      <c r="AZ398" s="168"/>
      <c r="BA398" s="168"/>
      <c r="BB398" s="168"/>
      <c r="BC398" s="168"/>
      <c r="BD398" s="168"/>
      <c r="BE398" s="168"/>
      <c r="BF398" s="168"/>
      <c r="BG398" s="168"/>
      <c r="BH398" s="168"/>
      <c r="BI398" s="168"/>
      <c r="BJ398" s="168"/>
      <c r="BK398" s="168"/>
      <c r="BL398" s="168"/>
      <c r="BM398" s="168"/>
      <c r="BN398" s="168"/>
      <c r="BO398" s="168"/>
      <c r="BP398" s="168"/>
      <c r="BQ398" s="168"/>
      <c r="BR398" s="180"/>
      <c r="BS398" s="176"/>
      <c r="BT398" s="176"/>
      <c r="BU398" s="176"/>
      <c r="BV398" s="176"/>
      <c r="BW398" s="182"/>
      <c r="BX398" s="182"/>
      <c r="BY398" s="182"/>
      <c r="BZ398" s="182"/>
      <c r="CA398" s="182"/>
      <c r="CB398" s="182"/>
      <c r="CC398" s="152"/>
      <c r="CD398" s="152"/>
      <c r="CE398" s="152"/>
      <c r="CF398" s="152"/>
    </row>
    <row r="399" ht="12.75" customHeight="1">
      <c r="A399" s="157">
        <v>2024.0</v>
      </c>
      <c r="B399" s="155"/>
      <c r="C399" s="155"/>
      <c r="D399" s="155"/>
      <c r="E399" s="155"/>
      <c r="F399" s="155"/>
      <c r="G399" s="155"/>
      <c r="H399" s="157"/>
      <c r="I399" s="169"/>
      <c r="J399" s="157"/>
      <c r="K399" s="157"/>
      <c r="L399" s="157"/>
      <c r="M399" s="157"/>
      <c r="N399" s="157"/>
      <c r="O399" s="157"/>
      <c r="P399" s="169"/>
      <c r="Q399" s="169"/>
      <c r="R399" s="169"/>
      <c r="S399" s="169"/>
      <c r="T399" s="169"/>
      <c r="U399" s="157"/>
      <c r="V399" s="166"/>
      <c r="W399" s="168"/>
      <c r="X399" s="168"/>
      <c r="Y399" s="168"/>
      <c r="Z399" s="168"/>
      <c r="AA399" s="168"/>
      <c r="AB399" s="168"/>
      <c r="AC399" s="168"/>
      <c r="AD399" s="168"/>
      <c r="AE399" s="168"/>
      <c r="AF399" s="168"/>
      <c r="AG399" s="168"/>
      <c r="AH399" s="168"/>
      <c r="AI399" s="168"/>
      <c r="AJ399" s="168"/>
      <c r="AK399" s="168"/>
      <c r="AL399" s="168"/>
      <c r="AM399" s="168"/>
      <c r="AN399" s="168"/>
      <c r="AO399" s="168"/>
      <c r="AP399" s="168"/>
      <c r="AQ399" s="168"/>
      <c r="AR399" s="168"/>
      <c r="AS399" s="168"/>
      <c r="AT399" s="168"/>
      <c r="AU399" s="168"/>
      <c r="AV399" s="168"/>
      <c r="AW399" s="168"/>
      <c r="AX399" s="168"/>
      <c r="AY399" s="168"/>
      <c r="AZ399" s="168"/>
      <c r="BA399" s="168"/>
      <c r="BB399" s="168"/>
      <c r="BC399" s="168"/>
      <c r="BD399" s="168"/>
      <c r="BE399" s="168"/>
      <c r="BF399" s="168"/>
      <c r="BG399" s="168"/>
      <c r="BH399" s="168"/>
      <c r="BI399" s="168"/>
      <c r="BJ399" s="168"/>
      <c r="BK399" s="168"/>
      <c r="BL399" s="168"/>
      <c r="BM399" s="168"/>
      <c r="BN399" s="168"/>
      <c r="BO399" s="168"/>
      <c r="BP399" s="168"/>
      <c r="BQ399" s="168"/>
      <c r="BR399" s="180"/>
      <c r="BS399" s="176"/>
      <c r="BT399" s="176"/>
      <c r="BU399" s="176"/>
      <c r="BV399" s="176"/>
      <c r="BW399" s="182"/>
      <c r="BX399" s="182"/>
      <c r="BY399" s="182"/>
      <c r="BZ399" s="182"/>
      <c r="CA399" s="182"/>
      <c r="CB399" s="182"/>
      <c r="CC399" s="152"/>
      <c r="CD399" s="152"/>
      <c r="CE399" s="152"/>
      <c r="CF399" s="152"/>
    </row>
    <row r="400" ht="12.75" customHeight="1">
      <c r="A400" s="157">
        <v>2024.0</v>
      </c>
      <c r="B400" s="155"/>
      <c r="C400" s="155"/>
      <c r="D400" s="155"/>
      <c r="E400" s="155"/>
      <c r="F400" s="155"/>
      <c r="G400" s="155"/>
      <c r="H400" s="157"/>
      <c r="I400" s="169"/>
      <c r="J400" s="157"/>
      <c r="K400" s="157"/>
      <c r="L400" s="157"/>
      <c r="M400" s="157"/>
      <c r="N400" s="157"/>
      <c r="O400" s="157"/>
      <c r="P400" s="169"/>
      <c r="Q400" s="169"/>
      <c r="R400" s="169"/>
      <c r="S400" s="169"/>
      <c r="T400" s="169"/>
      <c r="U400" s="157"/>
      <c r="V400" s="166"/>
      <c r="W400" s="168"/>
      <c r="X400" s="168"/>
      <c r="Y400" s="168"/>
      <c r="Z400" s="168"/>
      <c r="AA400" s="168"/>
      <c r="AB400" s="168"/>
      <c r="AC400" s="168"/>
      <c r="AD400" s="168"/>
      <c r="AE400" s="168"/>
      <c r="AF400" s="168"/>
      <c r="AG400" s="168"/>
      <c r="AH400" s="168"/>
      <c r="AI400" s="168"/>
      <c r="AJ400" s="168"/>
      <c r="AK400" s="168"/>
      <c r="AL400" s="168"/>
      <c r="AM400" s="168"/>
      <c r="AN400" s="168"/>
      <c r="AO400" s="168"/>
      <c r="AP400" s="168"/>
      <c r="AQ400" s="168"/>
      <c r="AR400" s="168"/>
      <c r="AS400" s="168"/>
      <c r="AT400" s="168"/>
      <c r="AU400" s="168"/>
      <c r="AV400" s="168"/>
      <c r="AW400" s="168"/>
      <c r="AX400" s="168"/>
      <c r="AY400" s="168"/>
      <c r="AZ400" s="168"/>
      <c r="BA400" s="168"/>
      <c r="BB400" s="168"/>
      <c r="BC400" s="168"/>
      <c r="BD400" s="168"/>
      <c r="BE400" s="168"/>
      <c r="BF400" s="168"/>
      <c r="BG400" s="168"/>
      <c r="BH400" s="168"/>
      <c r="BI400" s="168"/>
      <c r="BJ400" s="168"/>
      <c r="BK400" s="168"/>
      <c r="BL400" s="168"/>
      <c r="BM400" s="168"/>
      <c r="BN400" s="168"/>
      <c r="BO400" s="168"/>
      <c r="BP400" s="168"/>
      <c r="BQ400" s="168"/>
      <c r="BR400" s="180"/>
      <c r="BS400" s="176"/>
      <c r="BT400" s="176"/>
      <c r="BU400" s="176"/>
      <c r="BV400" s="176"/>
      <c r="BW400" s="182"/>
      <c r="BX400" s="182"/>
      <c r="BY400" s="182"/>
      <c r="BZ400" s="182"/>
      <c r="CA400" s="182"/>
      <c r="CB400" s="182"/>
      <c r="CC400" s="152"/>
      <c r="CD400" s="152"/>
      <c r="CE400" s="152"/>
      <c r="CF400" s="152"/>
    </row>
    <row r="401" ht="12.75" customHeight="1">
      <c r="A401" s="157">
        <v>2024.0</v>
      </c>
      <c r="B401" s="155"/>
      <c r="C401" s="155"/>
      <c r="D401" s="155"/>
      <c r="E401" s="155"/>
      <c r="F401" s="155"/>
      <c r="G401" s="155"/>
      <c r="H401" s="157"/>
      <c r="I401" s="169"/>
      <c r="J401" s="157"/>
      <c r="K401" s="157"/>
      <c r="L401" s="157"/>
      <c r="M401" s="157"/>
      <c r="N401" s="157"/>
      <c r="O401" s="157"/>
      <c r="P401" s="169"/>
      <c r="Q401" s="169"/>
      <c r="R401" s="169"/>
      <c r="S401" s="169"/>
      <c r="T401" s="169"/>
      <c r="U401" s="157"/>
      <c r="V401" s="166"/>
      <c r="W401" s="168"/>
      <c r="X401" s="168"/>
      <c r="Y401" s="168"/>
      <c r="Z401" s="168"/>
      <c r="AA401" s="168"/>
      <c r="AB401" s="168"/>
      <c r="AC401" s="168"/>
      <c r="AD401" s="168"/>
      <c r="AE401" s="168"/>
      <c r="AF401" s="168"/>
      <c r="AG401" s="168"/>
      <c r="AH401" s="168"/>
      <c r="AI401" s="168"/>
      <c r="AJ401" s="168"/>
      <c r="AK401" s="168"/>
      <c r="AL401" s="168"/>
      <c r="AM401" s="168"/>
      <c r="AN401" s="168"/>
      <c r="AO401" s="168"/>
      <c r="AP401" s="168"/>
      <c r="AQ401" s="168"/>
      <c r="AR401" s="168"/>
      <c r="AS401" s="168"/>
      <c r="AT401" s="168"/>
      <c r="AU401" s="168"/>
      <c r="AV401" s="168"/>
      <c r="AW401" s="168"/>
      <c r="AX401" s="168"/>
      <c r="AY401" s="168"/>
      <c r="AZ401" s="168"/>
      <c r="BA401" s="168"/>
      <c r="BB401" s="168"/>
      <c r="BC401" s="168"/>
      <c r="BD401" s="168"/>
      <c r="BE401" s="168"/>
      <c r="BF401" s="168"/>
      <c r="BG401" s="168"/>
      <c r="BH401" s="168"/>
      <c r="BI401" s="168"/>
      <c r="BJ401" s="168"/>
      <c r="BK401" s="168"/>
      <c r="BL401" s="168"/>
      <c r="BM401" s="168"/>
      <c r="BN401" s="168"/>
      <c r="BO401" s="168"/>
      <c r="BP401" s="168"/>
      <c r="BQ401" s="168"/>
      <c r="BR401" s="180"/>
      <c r="BS401" s="176"/>
      <c r="BT401" s="176"/>
      <c r="BU401" s="176"/>
      <c r="BV401" s="176"/>
      <c r="BW401" s="182"/>
      <c r="BX401" s="182"/>
      <c r="BY401" s="182"/>
      <c r="BZ401" s="182"/>
      <c r="CA401" s="182"/>
      <c r="CB401" s="182"/>
      <c r="CC401" s="152"/>
      <c r="CD401" s="152"/>
      <c r="CE401" s="152"/>
      <c r="CF401" s="152"/>
    </row>
    <row r="402" ht="12.75" customHeight="1">
      <c r="A402" s="157">
        <v>2024.0</v>
      </c>
      <c r="B402" s="155"/>
      <c r="C402" s="155"/>
      <c r="D402" s="155"/>
      <c r="E402" s="155"/>
      <c r="F402" s="155"/>
      <c r="G402" s="155"/>
      <c r="H402" s="157"/>
      <c r="I402" s="169"/>
      <c r="J402" s="157"/>
      <c r="K402" s="157"/>
      <c r="L402" s="157"/>
      <c r="M402" s="157"/>
      <c r="N402" s="157"/>
      <c r="O402" s="157"/>
      <c r="P402" s="169"/>
      <c r="Q402" s="169"/>
      <c r="R402" s="169"/>
      <c r="S402" s="169"/>
      <c r="T402" s="169"/>
      <c r="U402" s="157"/>
      <c r="V402" s="166"/>
      <c r="W402" s="168"/>
      <c r="X402" s="168"/>
      <c r="Y402" s="168"/>
      <c r="Z402" s="168"/>
      <c r="AA402" s="168"/>
      <c r="AB402" s="168"/>
      <c r="AC402" s="168"/>
      <c r="AD402" s="168"/>
      <c r="AE402" s="168"/>
      <c r="AF402" s="168"/>
      <c r="AG402" s="168"/>
      <c r="AH402" s="168"/>
      <c r="AI402" s="168"/>
      <c r="AJ402" s="168"/>
      <c r="AK402" s="168"/>
      <c r="AL402" s="168"/>
      <c r="AM402" s="168"/>
      <c r="AN402" s="168"/>
      <c r="AO402" s="168"/>
      <c r="AP402" s="168"/>
      <c r="AQ402" s="168"/>
      <c r="AR402" s="168"/>
      <c r="AS402" s="168"/>
      <c r="AT402" s="168"/>
      <c r="AU402" s="168"/>
      <c r="AV402" s="168"/>
      <c r="AW402" s="168"/>
      <c r="AX402" s="168"/>
      <c r="AY402" s="168"/>
      <c r="AZ402" s="168"/>
      <c r="BA402" s="168"/>
      <c r="BB402" s="168"/>
      <c r="BC402" s="168"/>
      <c r="BD402" s="168"/>
      <c r="BE402" s="168"/>
      <c r="BF402" s="168"/>
      <c r="BG402" s="168"/>
      <c r="BH402" s="168"/>
      <c r="BI402" s="168"/>
      <c r="BJ402" s="168"/>
      <c r="BK402" s="168"/>
      <c r="BL402" s="168"/>
      <c r="BM402" s="168"/>
      <c r="BN402" s="168"/>
      <c r="BO402" s="168"/>
      <c r="BP402" s="168"/>
      <c r="BQ402" s="168"/>
      <c r="BR402" s="180"/>
      <c r="BS402" s="176"/>
      <c r="BT402" s="176"/>
      <c r="BU402" s="176"/>
      <c r="BV402" s="176"/>
      <c r="BW402" s="182"/>
      <c r="BX402" s="182"/>
      <c r="BY402" s="182"/>
      <c r="BZ402" s="182"/>
      <c r="CA402" s="182"/>
      <c r="CB402" s="182"/>
      <c r="CC402" s="152"/>
      <c r="CD402" s="152"/>
      <c r="CE402" s="152"/>
      <c r="CF402" s="152"/>
    </row>
    <row r="403" ht="12.75" customHeight="1">
      <c r="A403" s="157">
        <v>2024.0</v>
      </c>
      <c r="B403" s="155"/>
      <c r="C403" s="155"/>
      <c r="D403" s="155"/>
      <c r="E403" s="155"/>
      <c r="F403" s="155"/>
      <c r="G403" s="155"/>
      <c r="H403" s="157"/>
      <c r="I403" s="169"/>
      <c r="J403" s="157"/>
      <c r="K403" s="157"/>
      <c r="L403" s="157"/>
      <c r="M403" s="157"/>
      <c r="N403" s="157"/>
      <c r="O403" s="157"/>
      <c r="P403" s="169"/>
      <c r="Q403" s="169"/>
      <c r="R403" s="169"/>
      <c r="S403" s="169"/>
      <c r="T403" s="169"/>
      <c r="U403" s="157"/>
      <c r="V403" s="166"/>
      <c r="W403" s="168"/>
      <c r="X403" s="168"/>
      <c r="Y403" s="168"/>
      <c r="Z403" s="168"/>
      <c r="AA403" s="168"/>
      <c r="AB403" s="168"/>
      <c r="AC403" s="168"/>
      <c r="AD403" s="168"/>
      <c r="AE403" s="168"/>
      <c r="AF403" s="168"/>
      <c r="AG403" s="168"/>
      <c r="AH403" s="168"/>
      <c r="AI403" s="168"/>
      <c r="AJ403" s="168"/>
      <c r="AK403" s="168"/>
      <c r="AL403" s="168"/>
      <c r="AM403" s="168"/>
      <c r="AN403" s="168"/>
      <c r="AO403" s="168"/>
      <c r="AP403" s="168"/>
      <c r="AQ403" s="168"/>
      <c r="AR403" s="168"/>
      <c r="AS403" s="168"/>
      <c r="AT403" s="168"/>
      <c r="AU403" s="168"/>
      <c r="AV403" s="168"/>
      <c r="AW403" s="168"/>
      <c r="AX403" s="168"/>
      <c r="AY403" s="168"/>
      <c r="AZ403" s="168"/>
      <c r="BA403" s="168"/>
      <c r="BB403" s="168"/>
      <c r="BC403" s="168"/>
      <c r="BD403" s="168"/>
      <c r="BE403" s="168"/>
      <c r="BF403" s="168"/>
      <c r="BG403" s="168"/>
      <c r="BH403" s="168"/>
      <c r="BI403" s="168"/>
      <c r="BJ403" s="168"/>
      <c r="BK403" s="168"/>
      <c r="BL403" s="168"/>
      <c r="BM403" s="168"/>
      <c r="BN403" s="168"/>
      <c r="BO403" s="168"/>
      <c r="BP403" s="168"/>
      <c r="BQ403" s="168"/>
      <c r="BR403" s="180"/>
      <c r="BS403" s="176"/>
      <c r="BT403" s="176"/>
      <c r="BU403" s="176"/>
      <c r="BV403" s="176"/>
      <c r="BW403" s="182"/>
      <c r="BX403" s="182"/>
      <c r="BY403" s="182"/>
      <c r="BZ403" s="182"/>
      <c r="CA403" s="182"/>
      <c r="CB403" s="182"/>
      <c r="CC403" s="152"/>
      <c r="CD403" s="152"/>
      <c r="CE403" s="152"/>
      <c r="CF403" s="152"/>
    </row>
    <row r="404" ht="12.75" customHeight="1">
      <c r="A404" s="157">
        <v>2024.0</v>
      </c>
      <c r="B404" s="155"/>
      <c r="C404" s="155"/>
      <c r="D404" s="155"/>
      <c r="E404" s="155"/>
      <c r="F404" s="155"/>
      <c r="G404" s="155"/>
      <c r="H404" s="157"/>
      <c r="I404" s="169"/>
      <c r="J404" s="157"/>
      <c r="K404" s="157"/>
      <c r="L404" s="157"/>
      <c r="M404" s="157"/>
      <c r="N404" s="157"/>
      <c r="O404" s="157"/>
      <c r="P404" s="169"/>
      <c r="Q404" s="169"/>
      <c r="R404" s="169"/>
      <c r="S404" s="169"/>
      <c r="T404" s="169"/>
      <c r="U404" s="157"/>
      <c r="V404" s="166"/>
      <c r="W404" s="168"/>
      <c r="X404" s="168"/>
      <c r="Y404" s="168"/>
      <c r="Z404" s="168"/>
      <c r="AA404" s="168"/>
      <c r="AB404" s="168"/>
      <c r="AC404" s="168"/>
      <c r="AD404" s="168"/>
      <c r="AE404" s="168"/>
      <c r="AF404" s="168"/>
      <c r="AG404" s="168"/>
      <c r="AH404" s="168"/>
      <c r="AI404" s="168"/>
      <c r="AJ404" s="168"/>
      <c r="AK404" s="168"/>
      <c r="AL404" s="168"/>
      <c r="AM404" s="168"/>
      <c r="AN404" s="168"/>
      <c r="AO404" s="168"/>
      <c r="AP404" s="168"/>
      <c r="AQ404" s="168"/>
      <c r="AR404" s="168"/>
      <c r="AS404" s="168"/>
      <c r="AT404" s="168"/>
      <c r="AU404" s="168"/>
      <c r="AV404" s="168"/>
      <c r="AW404" s="168"/>
      <c r="AX404" s="168"/>
      <c r="AY404" s="168"/>
      <c r="AZ404" s="168"/>
      <c r="BA404" s="168"/>
      <c r="BB404" s="168"/>
      <c r="BC404" s="168"/>
      <c r="BD404" s="168"/>
      <c r="BE404" s="168"/>
      <c r="BF404" s="168"/>
      <c r="BG404" s="168"/>
      <c r="BH404" s="168"/>
      <c r="BI404" s="168"/>
      <c r="BJ404" s="168"/>
      <c r="BK404" s="168"/>
      <c r="BL404" s="168"/>
      <c r="BM404" s="168"/>
      <c r="BN404" s="168"/>
      <c r="BO404" s="168"/>
      <c r="BP404" s="168"/>
      <c r="BQ404" s="168"/>
      <c r="BR404" s="180"/>
      <c r="BS404" s="176"/>
      <c r="BT404" s="176"/>
      <c r="BU404" s="176"/>
      <c r="BV404" s="176"/>
      <c r="BW404" s="182"/>
      <c r="BX404" s="182"/>
      <c r="BY404" s="182"/>
      <c r="BZ404" s="182"/>
      <c r="CA404" s="182"/>
      <c r="CB404" s="182"/>
      <c r="CC404" s="152"/>
      <c r="CD404" s="152"/>
      <c r="CE404" s="152"/>
      <c r="CF404" s="152"/>
    </row>
    <row r="405" ht="12.75" customHeight="1">
      <c r="A405" s="157">
        <v>2024.0</v>
      </c>
      <c r="B405" s="155"/>
      <c r="C405" s="155"/>
      <c r="D405" s="155"/>
      <c r="E405" s="155"/>
      <c r="F405" s="155"/>
      <c r="G405" s="155"/>
      <c r="H405" s="157"/>
      <c r="I405" s="169"/>
      <c r="J405" s="157"/>
      <c r="K405" s="157"/>
      <c r="L405" s="157"/>
      <c r="M405" s="157"/>
      <c r="N405" s="157"/>
      <c r="O405" s="157"/>
      <c r="P405" s="169"/>
      <c r="Q405" s="169"/>
      <c r="R405" s="169"/>
      <c r="S405" s="169"/>
      <c r="T405" s="169"/>
      <c r="U405" s="157"/>
      <c r="V405" s="166"/>
      <c r="W405" s="168"/>
      <c r="X405" s="168"/>
      <c r="Y405" s="168"/>
      <c r="Z405" s="168"/>
      <c r="AA405" s="168"/>
      <c r="AB405" s="168"/>
      <c r="AC405" s="168"/>
      <c r="AD405" s="168"/>
      <c r="AE405" s="168"/>
      <c r="AF405" s="168"/>
      <c r="AG405" s="168"/>
      <c r="AH405" s="168"/>
      <c r="AI405" s="168"/>
      <c r="AJ405" s="168"/>
      <c r="AK405" s="168"/>
      <c r="AL405" s="168"/>
      <c r="AM405" s="168"/>
      <c r="AN405" s="168"/>
      <c r="AO405" s="168"/>
      <c r="AP405" s="168"/>
      <c r="AQ405" s="168"/>
      <c r="AR405" s="168"/>
      <c r="AS405" s="168"/>
      <c r="AT405" s="168"/>
      <c r="AU405" s="168"/>
      <c r="AV405" s="168"/>
      <c r="AW405" s="168"/>
      <c r="AX405" s="168"/>
      <c r="AY405" s="168"/>
      <c r="AZ405" s="168"/>
      <c r="BA405" s="168"/>
      <c r="BB405" s="168"/>
      <c r="BC405" s="168"/>
      <c r="BD405" s="168"/>
      <c r="BE405" s="168"/>
      <c r="BF405" s="168"/>
      <c r="BG405" s="168"/>
      <c r="BH405" s="168"/>
      <c r="BI405" s="168"/>
      <c r="BJ405" s="168"/>
      <c r="BK405" s="168"/>
      <c r="BL405" s="168"/>
      <c r="BM405" s="168"/>
      <c r="BN405" s="168"/>
      <c r="BO405" s="168"/>
      <c r="BP405" s="168"/>
      <c r="BQ405" s="168"/>
      <c r="BR405" s="180"/>
      <c r="BS405" s="176"/>
      <c r="BT405" s="176"/>
      <c r="BU405" s="176"/>
      <c r="BV405" s="176"/>
      <c r="BW405" s="182"/>
      <c r="BX405" s="182"/>
      <c r="BY405" s="182"/>
      <c r="BZ405" s="182"/>
      <c r="CA405" s="182"/>
      <c r="CB405" s="182"/>
      <c r="CC405" s="152"/>
      <c r="CD405" s="152"/>
      <c r="CE405" s="152"/>
      <c r="CF405" s="152"/>
    </row>
    <row r="406" ht="12.75" customHeight="1">
      <c r="A406" s="157">
        <v>2024.0</v>
      </c>
      <c r="B406" s="155"/>
      <c r="C406" s="155"/>
      <c r="D406" s="155"/>
      <c r="E406" s="155"/>
      <c r="F406" s="155"/>
      <c r="G406" s="155"/>
      <c r="H406" s="157"/>
      <c r="I406" s="169"/>
      <c r="J406" s="157"/>
      <c r="K406" s="157"/>
      <c r="L406" s="157"/>
      <c r="M406" s="157"/>
      <c r="N406" s="157"/>
      <c r="O406" s="157"/>
      <c r="P406" s="169"/>
      <c r="Q406" s="169"/>
      <c r="R406" s="169"/>
      <c r="S406" s="169"/>
      <c r="T406" s="169"/>
      <c r="U406" s="157"/>
      <c r="V406" s="166"/>
      <c r="W406" s="168"/>
      <c r="X406" s="168"/>
      <c r="Y406" s="168"/>
      <c r="Z406" s="168"/>
      <c r="AA406" s="168"/>
      <c r="AB406" s="168"/>
      <c r="AC406" s="168"/>
      <c r="AD406" s="168"/>
      <c r="AE406" s="168"/>
      <c r="AF406" s="168"/>
      <c r="AG406" s="168"/>
      <c r="AH406" s="168"/>
      <c r="AI406" s="168"/>
      <c r="AJ406" s="168"/>
      <c r="AK406" s="168"/>
      <c r="AL406" s="168"/>
      <c r="AM406" s="168"/>
      <c r="AN406" s="168"/>
      <c r="AO406" s="168"/>
      <c r="AP406" s="168"/>
      <c r="AQ406" s="168"/>
      <c r="AR406" s="168"/>
      <c r="AS406" s="168"/>
      <c r="AT406" s="168"/>
      <c r="AU406" s="168"/>
      <c r="AV406" s="168"/>
      <c r="AW406" s="168"/>
      <c r="AX406" s="168"/>
      <c r="AY406" s="168"/>
      <c r="AZ406" s="168"/>
      <c r="BA406" s="168"/>
      <c r="BB406" s="168"/>
      <c r="BC406" s="168"/>
      <c r="BD406" s="168"/>
      <c r="BE406" s="168"/>
      <c r="BF406" s="168"/>
      <c r="BG406" s="168"/>
      <c r="BH406" s="168"/>
      <c r="BI406" s="168"/>
      <c r="BJ406" s="168"/>
      <c r="BK406" s="168"/>
      <c r="BL406" s="168"/>
      <c r="BM406" s="168"/>
      <c r="BN406" s="168"/>
      <c r="BO406" s="168"/>
      <c r="BP406" s="168"/>
      <c r="BQ406" s="168"/>
      <c r="BR406" s="180"/>
      <c r="BS406" s="176"/>
      <c r="BT406" s="176"/>
      <c r="BU406" s="176"/>
      <c r="BV406" s="176"/>
      <c r="BW406" s="182"/>
      <c r="BX406" s="182"/>
      <c r="BY406" s="182"/>
      <c r="BZ406" s="182"/>
      <c r="CA406" s="182"/>
      <c r="CB406" s="182"/>
      <c r="CC406" s="152"/>
      <c r="CD406" s="152"/>
      <c r="CE406" s="152"/>
      <c r="CF406" s="152"/>
    </row>
    <row r="407" ht="12.75" customHeight="1">
      <c r="A407" s="157">
        <v>2024.0</v>
      </c>
      <c r="B407" s="155"/>
      <c r="C407" s="155"/>
      <c r="D407" s="155"/>
      <c r="E407" s="155"/>
      <c r="F407" s="155"/>
      <c r="G407" s="155"/>
      <c r="H407" s="157"/>
      <c r="I407" s="169"/>
      <c r="J407" s="157"/>
      <c r="K407" s="157"/>
      <c r="L407" s="157"/>
      <c r="M407" s="157"/>
      <c r="N407" s="157"/>
      <c r="O407" s="157"/>
      <c r="P407" s="169"/>
      <c r="Q407" s="169"/>
      <c r="R407" s="169"/>
      <c r="S407" s="169"/>
      <c r="T407" s="169"/>
      <c r="U407" s="157"/>
      <c r="V407" s="166"/>
      <c r="W407" s="168"/>
      <c r="X407" s="168"/>
      <c r="Y407" s="168"/>
      <c r="Z407" s="168"/>
      <c r="AA407" s="168"/>
      <c r="AB407" s="168"/>
      <c r="AC407" s="168"/>
      <c r="AD407" s="168"/>
      <c r="AE407" s="168"/>
      <c r="AF407" s="168"/>
      <c r="AG407" s="168"/>
      <c r="AH407" s="168"/>
      <c r="AI407" s="168"/>
      <c r="AJ407" s="168"/>
      <c r="AK407" s="168"/>
      <c r="AL407" s="168"/>
      <c r="AM407" s="168"/>
      <c r="AN407" s="168"/>
      <c r="AO407" s="168"/>
      <c r="AP407" s="168"/>
      <c r="AQ407" s="168"/>
      <c r="AR407" s="168"/>
      <c r="AS407" s="168"/>
      <c r="AT407" s="168"/>
      <c r="AU407" s="168"/>
      <c r="AV407" s="168"/>
      <c r="AW407" s="168"/>
      <c r="AX407" s="168"/>
      <c r="AY407" s="168"/>
      <c r="AZ407" s="168"/>
      <c r="BA407" s="168"/>
      <c r="BB407" s="168"/>
      <c r="BC407" s="168"/>
      <c r="BD407" s="168"/>
      <c r="BE407" s="168"/>
      <c r="BF407" s="168"/>
      <c r="BG407" s="168"/>
      <c r="BH407" s="168"/>
      <c r="BI407" s="168"/>
      <c r="BJ407" s="168"/>
      <c r="BK407" s="168"/>
      <c r="BL407" s="168"/>
      <c r="BM407" s="168"/>
      <c r="BN407" s="168"/>
      <c r="BO407" s="168"/>
      <c r="BP407" s="168"/>
      <c r="BQ407" s="168"/>
      <c r="BR407" s="180"/>
      <c r="BS407" s="176"/>
      <c r="BT407" s="176"/>
      <c r="BU407" s="176"/>
      <c r="BV407" s="176"/>
      <c r="BW407" s="182"/>
      <c r="BX407" s="182"/>
      <c r="BY407" s="182"/>
      <c r="BZ407" s="182"/>
      <c r="CA407" s="182"/>
      <c r="CB407" s="182"/>
      <c r="CC407" s="152"/>
      <c r="CD407" s="152"/>
      <c r="CE407" s="152"/>
      <c r="CF407" s="152"/>
    </row>
    <row r="408" ht="12.75" customHeight="1">
      <c r="A408" s="157">
        <v>2024.0</v>
      </c>
      <c r="B408" s="155"/>
      <c r="C408" s="155"/>
      <c r="D408" s="155"/>
      <c r="E408" s="155"/>
      <c r="F408" s="155"/>
      <c r="G408" s="155"/>
      <c r="H408" s="157"/>
      <c r="I408" s="169"/>
      <c r="J408" s="157"/>
      <c r="K408" s="157"/>
      <c r="L408" s="157"/>
      <c r="M408" s="157"/>
      <c r="N408" s="157"/>
      <c r="O408" s="157"/>
      <c r="P408" s="169"/>
      <c r="Q408" s="169"/>
      <c r="R408" s="169"/>
      <c r="S408" s="169"/>
      <c r="T408" s="169"/>
      <c r="U408" s="157"/>
      <c r="V408" s="166"/>
      <c r="W408" s="168"/>
      <c r="X408" s="168"/>
      <c r="Y408" s="168"/>
      <c r="Z408" s="168"/>
      <c r="AA408" s="168"/>
      <c r="AB408" s="168"/>
      <c r="AC408" s="168"/>
      <c r="AD408" s="168"/>
      <c r="AE408" s="168"/>
      <c r="AF408" s="168"/>
      <c r="AG408" s="168"/>
      <c r="AH408" s="168"/>
      <c r="AI408" s="168"/>
      <c r="AJ408" s="168"/>
      <c r="AK408" s="168"/>
      <c r="AL408" s="168"/>
      <c r="AM408" s="168"/>
      <c r="AN408" s="168"/>
      <c r="AO408" s="168"/>
      <c r="AP408" s="168"/>
      <c r="AQ408" s="168"/>
      <c r="AR408" s="168"/>
      <c r="AS408" s="168"/>
      <c r="AT408" s="168"/>
      <c r="AU408" s="168"/>
      <c r="AV408" s="168"/>
      <c r="AW408" s="168"/>
      <c r="AX408" s="168"/>
      <c r="AY408" s="168"/>
      <c r="AZ408" s="168"/>
      <c r="BA408" s="168"/>
      <c r="BB408" s="168"/>
      <c r="BC408" s="168"/>
      <c r="BD408" s="168"/>
      <c r="BE408" s="168"/>
      <c r="BF408" s="168"/>
      <c r="BG408" s="168"/>
      <c r="BH408" s="168"/>
      <c r="BI408" s="168"/>
      <c r="BJ408" s="168"/>
      <c r="BK408" s="168"/>
      <c r="BL408" s="168"/>
      <c r="BM408" s="168"/>
      <c r="BN408" s="168"/>
      <c r="BO408" s="168"/>
      <c r="BP408" s="168"/>
      <c r="BQ408" s="168"/>
      <c r="BR408" s="180"/>
      <c r="BS408" s="176"/>
      <c r="BT408" s="176"/>
      <c r="BU408" s="176"/>
      <c r="BV408" s="176"/>
      <c r="BW408" s="182"/>
      <c r="BX408" s="182"/>
      <c r="BY408" s="182"/>
      <c r="BZ408" s="182"/>
      <c r="CA408" s="182"/>
      <c r="CB408" s="182"/>
      <c r="CC408" s="152"/>
      <c r="CD408" s="152"/>
      <c r="CE408" s="152"/>
      <c r="CF408" s="152"/>
    </row>
    <row r="409" ht="12.75" customHeight="1">
      <c r="A409" s="157">
        <v>2024.0</v>
      </c>
      <c r="B409" s="155"/>
      <c r="C409" s="155"/>
      <c r="D409" s="155"/>
      <c r="E409" s="155"/>
      <c r="F409" s="155"/>
      <c r="G409" s="155"/>
      <c r="H409" s="157"/>
      <c r="I409" s="169"/>
      <c r="J409" s="157"/>
      <c r="K409" s="157"/>
      <c r="L409" s="157"/>
      <c r="M409" s="157"/>
      <c r="N409" s="157"/>
      <c r="O409" s="157"/>
      <c r="P409" s="169"/>
      <c r="Q409" s="169"/>
      <c r="R409" s="169"/>
      <c r="S409" s="169"/>
      <c r="T409" s="169"/>
      <c r="U409" s="157"/>
      <c r="V409" s="166"/>
      <c r="W409" s="168"/>
      <c r="X409" s="168"/>
      <c r="Y409" s="168"/>
      <c r="Z409" s="168"/>
      <c r="AA409" s="168"/>
      <c r="AB409" s="168"/>
      <c r="AC409" s="168"/>
      <c r="AD409" s="168"/>
      <c r="AE409" s="168"/>
      <c r="AF409" s="168"/>
      <c r="AG409" s="168"/>
      <c r="AH409" s="168"/>
      <c r="AI409" s="168"/>
      <c r="AJ409" s="168"/>
      <c r="AK409" s="168"/>
      <c r="AL409" s="168"/>
      <c r="AM409" s="168"/>
      <c r="AN409" s="168"/>
      <c r="AO409" s="168"/>
      <c r="AP409" s="168"/>
      <c r="AQ409" s="168"/>
      <c r="AR409" s="168"/>
      <c r="AS409" s="168"/>
      <c r="AT409" s="168"/>
      <c r="AU409" s="168"/>
      <c r="AV409" s="168"/>
      <c r="AW409" s="168"/>
      <c r="AX409" s="168"/>
      <c r="AY409" s="168"/>
      <c r="AZ409" s="168"/>
      <c r="BA409" s="168"/>
      <c r="BB409" s="168"/>
      <c r="BC409" s="168"/>
      <c r="BD409" s="168"/>
      <c r="BE409" s="168"/>
      <c r="BF409" s="168"/>
      <c r="BG409" s="168"/>
      <c r="BH409" s="168"/>
      <c r="BI409" s="168"/>
      <c r="BJ409" s="168"/>
      <c r="BK409" s="168"/>
      <c r="BL409" s="168"/>
      <c r="BM409" s="168"/>
      <c r="BN409" s="168"/>
      <c r="BO409" s="168"/>
      <c r="BP409" s="168"/>
      <c r="BQ409" s="168"/>
      <c r="BR409" s="180"/>
      <c r="BS409" s="176"/>
      <c r="BT409" s="176"/>
      <c r="BU409" s="176"/>
      <c r="BV409" s="176"/>
      <c r="BW409" s="182"/>
      <c r="BX409" s="182"/>
      <c r="BY409" s="182"/>
      <c r="BZ409" s="182"/>
      <c r="CA409" s="182"/>
      <c r="CB409" s="182"/>
      <c r="CC409" s="152"/>
      <c r="CD409" s="152"/>
      <c r="CE409" s="152"/>
      <c r="CF409" s="152"/>
    </row>
    <row r="410" ht="12.75" customHeight="1">
      <c r="A410" s="157">
        <v>2024.0</v>
      </c>
      <c r="B410" s="155"/>
      <c r="C410" s="155"/>
      <c r="D410" s="155"/>
      <c r="E410" s="155"/>
      <c r="F410" s="155"/>
      <c r="G410" s="155"/>
      <c r="H410" s="157"/>
      <c r="I410" s="169"/>
      <c r="J410" s="157"/>
      <c r="K410" s="157"/>
      <c r="L410" s="157"/>
      <c r="M410" s="157"/>
      <c r="N410" s="157"/>
      <c r="O410" s="157"/>
      <c r="P410" s="169"/>
      <c r="Q410" s="169"/>
      <c r="R410" s="169"/>
      <c r="S410" s="169"/>
      <c r="T410" s="169"/>
      <c r="U410" s="157"/>
      <c r="V410" s="166"/>
      <c r="W410" s="168"/>
      <c r="X410" s="168"/>
      <c r="Y410" s="168"/>
      <c r="Z410" s="168"/>
      <c r="AA410" s="168"/>
      <c r="AB410" s="168"/>
      <c r="AC410" s="168"/>
      <c r="AD410" s="168"/>
      <c r="AE410" s="168"/>
      <c r="AF410" s="168"/>
      <c r="AG410" s="168"/>
      <c r="AH410" s="168"/>
      <c r="AI410" s="168"/>
      <c r="AJ410" s="168"/>
      <c r="AK410" s="168"/>
      <c r="AL410" s="168"/>
      <c r="AM410" s="168"/>
      <c r="AN410" s="168"/>
      <c r="AO410" s="168"/>
      <c r="AP410" s="168"/>
      <c r="AQ410" s="168"/>
      <c r="AR410" s="168"/>
      <c r="AS410" s="168"/>
      <c r="AT410" s="168"/>
      <c r="AU410" s="168"/>
      <c r="AV410" s="168"/>
      <c r="AW410" s="168"/>
      <c r="AX410" s="168"/>
      <c r="AY410" s="168"/>
      <c r="AZ410" s="168"/>
      <c r="BA410" s="168"/>
      <c r="BB410" s="168"/>
      <c r="BC410" s="168"/>
      <c r="BD410" s="168"/>
      <c r="BE410" s="168"/>
      <c r="BF410" s="168"/>
      <c r="BG410" s="168"/>
      <c r="BH410" s="168"/>
      <c r="BI410" s="168"/>
      <c r="BJ410" s="168"/>
      <c r="BK410" s="168"/>
      <c r="BL410" s="168"/>
      <c r="BM410" s="168"/>
      <c r="BN410" s="168"/>
      <c r="BO410" s="168"/>
      <c r="BP410" s="168"/>
      <c r="BQ410" s="168"/>
      <c r="BR410" s="180"/>
      <c r="BS410" s="176"/>
      <c r="BT410" s="176"/>
      <c r="BU410" s="176"/>
      <c r="BV410" s="176"/>
      <c r="BW410" s="182"/>
      <c r="BX410" s="182"/>
      <c r="BY410" s="182"/>
      <c r="BZ410" s="182"/>
      <c r="CA410" s="182"/>
      <c r="CB410" s="182"/>
      <c r="CC410" s="152"/>
      <c r="CD410" s="152"/>
      <c r="CE410" s="152"/>
      <c r="CF410" s="152"/>
    </row>
    <row r="411" ht="12.75" customHeight="1">
      <c r="A411" s="157">
        <v>2024.0</v>
      </c>
      <c r="B411" s="155"/>
      <c r="C411" s="155"/>
      <c r="D411" s="155"/>
      <c r="E411" s="155"/>
      <c r="F411" s="155"/>
      <c r="G411" s="155"/>
      <c r="H411" s="157"/>
      <c r="I411" s="169"/>
      <c r="J411" s="157"/>
      <c r="K411" s="157"/>
      <c r="L411" s="157"/>
      <c r="M411" s="157"/>
      <c r="N411" s="157"/>
      <c r="O411" s="157"/>
      <c r="P411" s="169"/>
      <c r="Q411" s="169"/>
      <c r="R411" s="169"/>
      <c r="S411" s="169"/>
      <c r="T411" s="169"/>
      <c r="U411" s="157"/>
      <c r="V411" s="166"/>
      <c r="W411" s="168"/>
      <c r="X411" s="168"/>
      <c r="Y411" s="168"/>
      <c r="Z411" s="168"/>
      <c r="AA411" s="168"/>
      <c r="AB411" s="168"/>
      <c r="AC411" s="168"/>
      <c r="AD411" s="168"/>
      <c r="AE411" s="168"/>
      <c r="AF411" s="168"/>
      <c r="AG411" s="168"/>
      <c r="AH411" s="168"/>
      <c r="AI411" s="168"/>
      <c r="AJ411" s="168"/>
      <c r="AK411" s="168"/>
      <c r="AL411" s="168"/>
      <c r="AM411" s="168"/>
      <c r="AN411" s="168"/>
      <c r="AO411" s="168"/>
      <c r="AP411" s="168"/>
      <c r="AQ411" s="168"/>
      <c r="AR411" s="168"/>
      <c r="AS411" s="168"/>
      <c r="AT411" s="168"/>
      <c r="AU411" s="168"/>
      <c r="AV411" s="168"/>
      <c r="AW411" s="168"/>
      <c r="AX411" s="168"/>
      <c r="AY411" s="168"/>
      <c r="AZ411" s="168"/>
      <c r="BA411" s="168"/>
      <c r="BB411" s="168"/>
      <c r="BC411" s="168"/>
      <c r="BD411" s="168"/>
      <c r="BE411" s="168"/>
      <c r="BF411" s="168"/>
      <c r="BG411" s="168"/>
      <c r="BH411" s="168"/>
      <c r="BI411" s="168"/>
      <c r="BJ411" s="168"/>
      <c r="BK411" s="168"/>
      <c r="BL411" s="168"/>
      <c r="BM411" s="168"/>
      <c r="BN411" s="168"/>
      <c r="BO411" s="168"/>
      <c r="BP411" s="168"/>
      <c r="BQ411" s="168"/>
      <c r="BR411" s="180"/>
      <c r="BS411" s="176"/>
      <c r="BT411" s="176"/>
      <c r="BU411" s="176"/>
      <c r="BV411" s="176"/>
      <c r="BW411" s="182"/>
      <c r="BX411" s="182"/>
      <c r="BY411" s="182"/>
      <c r="BZ411" s="182"/>
      <c r="CA411" s="182"/>
      <c r="CB411" s="182"/>
      <c r="CC411" s="152"/>
      <c r="CD411" s="152"/>
      <c r="CE411" s="152"/>
      <c r="CF411" s="152"/>
    </row>
    <row r="412" ht="12.75" customHeight="1">
      <c r="A412" s="157">
        <v>2024.0</v>
      </c>
      <c r="B412" s="155"/>
      <c r="C412" s="155"/>
      <c r="D412" s="155"/>
      <c r="E412" s="155"/>
      <c r="F412" s="155"/>
      <c r="G412" s="155"/>
      <c r="H412" s="157"/>
      <c r="I412" s="169"/>
      <c r="J412" s="157"/>
      <c r="K412" s="157"/>
      <c r="L412" s="157"/>
      <c r="M412" s="157"/>
      <c r="N412" s="157"/>
      <c r="O412" s="157"/>
      <c r="P412" s="169"/>
      <c r="Q412" s="169"/>
      <c r="R412" s="169"/>
      <c r="S412" s="169"/>
      <c r="T412" s="169"/>
      <c r="U412" s="157"/>
      <c r="V412" s="166"/>
      <c r="W412" s="168"/>
      <c r="X412" s="168"/>
      <c r="Y412" s="168"/>
      <c r="Z412" s="168"/>
      <c r="AA412" s="168"/>
      <c r="AB412" s="168"/>
      <c r="AC412" s="168"/>
      <c r="AD412" s="168"/>
      <c r="AE412" s="168"/>
      <c r="AF412" s="168"/>
      <c r="AG412" s="168"/>
      <c r="AH412" s="168"/>
      <c r="AI412" s="168"/>
      <c r="AJ412" s="168"/>
      <c r="AK412" s="168"/>
      <c r="AL412" s="168"/>
      <c r="AM412" s="168"/>
      <c r="AN412" s="168"/>
      <c r="AO412" s="168"/>
      <c r="AP412" s="168"/>
      <c r="AQ412" s="168"/>
      <c r="AR412" s="168"/>
      <c r="AS412" s="168"/>
      <c r="AT412" s="168"/>
      <c r="AU412" s="168"/>
      <c r="AV412" s="168"/>
      <c r="AW412" s="168"/>
      <c r="AX412" s="168"/>
      <c r="AY412" s="168"/>
      <c r="AZ412" s="168"/>
      <c r="BA412" s="168"/>
      <c r="BB412" s="168"/>
      <c r="BC412" s="168"/>
      <c r="BD412" s="168"/>
      <c r="BE412" s="168"/>
      <c r="BF412" s="168"/>
      <c r="BG412" s="168"/>
      <c r="BH412" s="168"/>
      <c r="BI412" s="168"/>
      <c r="BJ412" s="168"/>
      <c r="BK412" s="168"/>
      <c r="BL412" s="168"/>
      <c r="BM412" s="168"/>
      <c r="BN412" s="168"/>
      <c r="BO412" s="168"/>
      <c r="BP412" s="168"/>
      <c r="BQ412" s="168"/>
      <c r="BR412" s="180"/>
      <c r="BS412" s="176"/>
      <c r="BT412" s="176"/>
      <c r="BU412" s="176"/>
      <c r="BV412" s="176"/>
      <c r="BW412" s="182"/>
      <c r="BX412" s="182"/>
      <c r="BY412" s="182"/>
      <c r="BZ412" s="182"/>
      <c r="CA412" s="182"/>
      <c r="CB412" s="182"/>
      <c r="CC412" s="152"/>
      <c r="CD412" s="152"/>
      <c r="CE412" s="152"/>
      <c r="CF412" s="152"/>
    </row>
    <row r="413" ht="12.75" customHeight="1">
      <c r="A413" s="157">
        <v>2024.0</v>
      </c>
      <c r="B413" s="155"/>
      <c r="C413" s="155"/>
      <c r="D413" s="155"/>
      <c r="E413" s="155"/>
      <c r="F413" s="155"/>
      <c r="G413" s="155"/>
      <c r="H413" s="157"/>
      <c r="I413" s="169"/>
      <c r="J413" s="157"/>
      <c r="K413" s="157"/>
      <c r="L413" s="157"/>
      <c r="M413" s="157"/>
      <c r="N413" s="157"/>
      <c r="O413" s="157"/>
      <c r="P413" s="169"/>
      <c r="Q413" s="169"/>
      <c r="R413" s="169"/>
      <c r="S413" s="169"/>
      <c r="T413" s="169"/>
      <c r="U413" s="157"/>
      <c r="V413" s="166"/>
      <c r="W413" s="168"/>
      <c r="X413" s="168"/>
      <c r="Y413" s="168"/>
      <c r="Z413" s="168"/>
      <c r="AA413" s="168"/>
      <c r="AB413" s="168"/>
      <c r="AC413" s="168"/>
      <c r="AD413" s="168"/>
      <c r="AE413" s="168"/>
      <c r="AF413" s="168"/>
      <c r="AG413" s="168"/>
      <c r="AH413" s="168"/>
      <c r="AI413" s="168"/>
      <c r="AJ413" s="168"/>
      <c r="AK413" s="168"/>
      <c r="AL413" s="168"/>
      <c r="AM413" s="168"/>
      <c r="AN413" s="168"/>
      <c r="AO413" s="168"/>
      <c r="AP413" s="168"/>
      <c r="AQ413" s="168"/>
      <c r="AR413" s="168"/>
      <c r="AS413" s="168"/>
      <c r="AT413" s="168"/>
      <c r="AU413" s="168"/>
      <c r="AV413" s="168"/>
      <c r="AW413" s="168"/>
      <c r="AX413" s="168"/>
      <c r="AY413" s="168"/>
      <c r="AZ413" s="168"/>
      <c r="BA413" s="168"/>
      <c r="BB413" s="168"/>
      <c r="BC413" s="168"/>
      <c r="BD413" s="168"/>
      <c r="BE413" s="168"/>
      <c r="BF413" s="168"/>
      <c r="BG413" s="168"/>
      <c r="BH413" s="168"/>
      <c r="BI413" s="168"/>
      <c r="BJ413" s="168"/>
      <c r="BK413" s="168"/>
      <c r="BL413" s="168"/>
      <c r="BM413" s="168"/>
      <c r="BN413" s="168"/>
      <c r="BO413" s="168"/>
      <c r="BP413" s="168"/>
      <c r="BQ413" s="168"/>
      <c r="BR413" s="180"/>
      <c r="BS413" s="176"/>
      <c r="BT413" s="176"/>
      <c r="BU413" s="176"/>
      <c r="BV413" s="176"/>
      <c r="BW413" s="182"/>
      <c r="BX413" s="182"/>
      <c r="BY413" s="182"/>
      <c r="BZ413" s="182"/>
      <c r="CA413" s="182"/>
      <c r="CB413" s="182"/>
      <c r="CC413" s="152"/>
      <c r="CD413" s="152"/>
      <c r="CE413" s="152"/>
      <c r="CF413" s="152"/>
    </row>
    <row r="414" ht="12.75" customHeight="1">
      <c r="A414" s="157">
        <v>2024.0</v>
      </c>
      <c r="B414" s="155"/>
      <c r="C414" s="155"/>
      <c r="D414" s="155"/>
      <c r="E414" s="155"/>
      <c r="F414" s="155"/>
      <c r="G414" s="155"/>
      <c r="H414" s="157"/>
      <c r="I414" s="169"/>
      <c r="J414" s="157"/>
      <c r="K414" s="157"/>
      <c r="L414" s="157"/>
      <c r="M414" s="157"/>
      <c r="N414" s="157"/>
      <c r="O414" s="157"/>
      <c r="P414" s="169"/>
      <c r="Q414" s="169"/>
      <c r="R414" s="169"/>
      <c r="S414" s="169"/>
      <c r="T414" s="169"/>
      <c r="U414" s="157"/>
      <c r="V414" s="166"/>
      <c r="W414" s="168"/>
      <c r="X414" s="168"/>
      <c r="Y414" s="168"/>
      <c r="Z414" s="168"/>
      <c r="AA414" s="168"/>
      <c r="AB414" s="168"/>
      <c r="AC414" s="168"/>
      <c r="AD414" s="168"/>
      <c r="AE414" s="168"/>
      <c r="AF414" s="168"/>
      <c r="AG414" s="168"/>
      <c r="AH414" s="168"/>
      <c r="AI414" s="168"/>
      <c r="AJ414" s="168"/>
      <c r="AK414" s="168"/>
      <c r="AL414" s="168"/>
      <c r="AM414" s="168"/>
      <c r="AN414" s="168"/>
      <c r="AO414" s="168"/>
      <c r="AP414" s="168"/>
      <c r="AQ414" s="168"/>
      <c r="AR414" s="168"/>
      <c r="AS414" s="168"/>
      <c r="AT414" s="168"/>
      <c r="AU414" s="168"/>
      <c r="AV414" s="168"/>
      <c r="AW414" s="168"/>
      <c r="AX414" s="168"/>
      <c r="AY414" s="168"/>
      <c r="AZ414" s="168"/>
      <c r="BA414" s="168"/>
      <c r="BB414" s="168"/>
      <c r="BC414" s="168"/>
      <c r="BD414" s="168"/>
      <c r="BE414" s="168"/>
      <c r="BF414" s="168"/>
      <c r="BG414" s="168"/>
      <c r="BH414" s="168"/>
      <c r="BI414" s="168"/>
      <c r="BJ414" s="168"/>
      <c r="BK414" s="168"/>
      <c r="BL414" s="168"/>
      <c r="BM414" s="168"/>
      <c r="BN414" s="168"/>
      <c r="BO414" s="168"/>
      <c r="BP414" s="168"/>
      <c r="BQ414" s="168"/>
      <c r="BR414" s="180"/>
      <c r="BS414" s="176"/>
      <c r="BT414" s="176"/>
      <c r="BU414" s="176"/>
      <c r="BV414" s="176"/>
      <c r="BW414" s="182"/>
      <c r="BX414" s="182"/>
      <c r="BY414" s="182"/>
      <c r="BZ414" s="182"/>
      <c r="CA414" s="182"/>
      <c r="CB414" s="182"/>
      <c r="CC414" s="152"/>
      <c r="CD414" s="152"/>
      <c r="CE414" s="152"/>
      <c r="CF414" s="152"/>
    </row>
    <row r="415" ht="12.75" customHeight="1">
      <c r="A415" s="157">
        <v>2024.0</v>
      </c>
      <c r="B415" s="155"/>
      <c r="C415" s="155"/>
      <c r="D415" s="155"/>
      <c r="E415" s="155"/>
      <c r="F415" s="155"/>
      <c r="G415" s="155"/>
      <c r="H415" s="157"/>
      <c r="I415" s="169"/>
      <c r="J415" s="157"/>
      <c r="K415" s="157"/>
      <c r="L415" s="157"/>
      <c r="M415" s="157"/>
      <c r="N415" s="157"/>
      <c r="O415" s="157"/>
      <c r="P415" s="169"/>
      <c r="Q415" s="169"/>
      <c r="R415" s="169"/>
      <c r="S415" s="169"/>
      <c r="T415" s="169"/>
      <c r="U415" s="157"/>
      <c r="V415" s="166"/>
      <c r="W415" s="168"/>
      <c r="X415" s="168"/>
      <c r="Y415" s="168"/>
      <c r="Z415" s="168"/>
      <c r="AA415" s="168"/>
      <c r="AB415" s="168"/>
      <c r="AC415" s="168"/>
      <c r="AD415" s="168"/>
      <c r="AE415" s="168"/>
      <c r="AF415" s="168"/>
      <c r="AG415" s="168"/>
      <c r="AH415" s="168"/>
      <c r="AI415" s="168"/>
      <c r="AJ415" s="168"/>
      <c r="AK415" s="168"/>
      <c r="AL415" s="168"/>
      <c r="AM415" s="168"/>
      <c r="AN415" s="168"/>
      <c r="AO415" s="168"/>
      <c r="AP415" s="168"/>
      <c r="AQ415" s="168"/>
      <c r="AR415" s="168"/>
      <c r="AS415" s="168"/>
      <c r="AT415" s="168"/>
      <c r="AU415" s="168"/>
      <c r="AV415" s="168"/>
      <c r="AW415" s="168"/>
      <c r="AX415" s="168"/>
      <c r="AY415" s="168"/>
      <c r="AZ415" s="168"/>
      <c r="BA415" s="168"/>
      <c r="BB415" s="168"/>
      <c r="BC415" s="168"/>
      <c r="BD415" s="168"/>
      <c r="BE415" s="168"/>
      <c r="BF415" s="168"/>
      <c r="BG415" s="168"/>
      <c r="BH415" s="168"/>
      <c r="BI415" s="168"/>
      <c r="BJ415" s="168"/>
      <c r="BK415" s="168"/>
      <c r="BL415" s="168"/>
      <c r="BM415" s="168"/>
      <c r="BN415" s="168"/>
      <c r="BO415" s="168"/>
      <c r="BP415" s="168"/>
      <c r="BQ415" s="168"/>
      <c r="BR415" s="180"/>
      <c r="BS415" s="176"/>
      <c r="BT415" s="176"/>
      <c r="BU415" s="176"/>
      <c r="BV415" s="176"/>
      <c r="BW415" s="182"/>
      <c r="BX415" s="182"/>
      <c r="BY415" s="182"/>
      <c r="BZ415" s="182"/>
      <c r="CA415" s="182"/>
      <c r="CB415" s="182"/>
      <c r="CC415" s="152"/>
      <c r="CD415" s="152"/>
      <c r="CE415" s="152"/>
      <c r="CF415" s="152"/>
    </row>
    <row r="416" ht="12.75" customHeight="1">
      <c r="A416" s="157">
        <v>2024.0</v>
      </c>
      <c r="B416" s="155"/>
      <c r="C416" s="155"/>
      <c r="D416" s="155"/>
      <c r="E416" s="155"/>
      <c r="F416" s="155"/>
      <c r="G416" s="155"/>
      <c r="H416" s="157"/>
      <c r="I416" s="169"/>
      <c r="J416" s="157"/>
      <c r="K416" s="157"/>
      <c r="L416" s="157"/>
      <c r="M416" s="157"/>
      <c r="N416" s="157"/>
      <c r="O416" s="157"/>
      <c r="P416" s="169"/>
      <c r="Q416" s="169"/>
      <c r="R416" s="169"/>
      <c r="S416" s="169"/>
      <c r="T416" s="169"/>
      <c r="U416" s="157"/>
      <c r="V416" s="166"/>
      <c r="W416" s="168"/>
      <c r="X416" s="168"/>
      <c r="Y416" s="168"/>
      <c r="Z416" s="168"/>
      <c r="AA416" s="168"/>
      <c r="AB416" s="168"/>
      <c r="AC416" s="168"/>
      <c r="AD416" s="168"/>
      <c r="AE416" s="168"/>
      <c r="AF416" s="168"/>
      <c r="AG416" s="168"/>
      <c r="AH416" s="168"/>
      <c r="AI416" s="168"/>
      <c r="AJ416" s="168"/>
      <c r="AK416" s="168"/>
      <c r="AL416" s="168"/>
      <c r="AM416" s="168"/>
      <c r="AN416" s="168"/>
      <c r="AO416" s="168"/>
      <c r="AP416" s="168"/>
      <c r="AQ416" s="168"/>
      <c r="AR416" s="168"/>
      <c r="AS416" s="168"/>
      <c r="AT416" s="168"/>
      <c r="AU416" s="168"/>
      <c r="AV416" s="168"/>
      <c r="AW416" s="168"/>
      <c r="AX416" s="168"/>
      <c r="AY416" s="168"/>
      <c r="AZ416" s="168"/>
      <c r="BA416" s="168"/>
      <c r="BB416" s="168"/>
      <c r="BC416" s="168"/>
      <c r="BD416" s="168"/>
      <c r="BE416" s="168"/>
      <c r="BF416" s="168"/>
      <c r="BG416" s="168"/>
      <c r="BH416" s="168"/>
      <c r="BI416" s="168"/>
      <c r="BJ416" s="168"/>
      <c r="BK416" s="168"/>
      <c r="BL416" s="168"/>
      <c r="BM416" s="168"/>
      <c r="BN416" s="168"/>
      <c r="BO416" s="168"/>
      <c r="BP416" s="168"/>
      <c r="BQ416" s="168"/>
      <c r="BR416" s="180"/>
      <c r="BS416" s="176"/>
      <c r="BT416" s="176"/>
      <c r="BU416" s="176"/>
      <c r="BV416" s="176"/>
      <c r="BW416" s="182"/>
      <c r="BX416" s="182"/>
      <c r="BY416" s="182"/>
      <c r="BZ416" s="182"/>
      <c r="CA416" s="182"/>
      <c r="CB416" s="182"/>
      <c r="CC416" s="152"/>
      <c r="CD416" s="152"/>
      <c r="CE416" s="152"/>
      <c r="CF416" s="152"/>
    </row>
    <row r="417" ht="12.75" customHeight="1">
      <c r="A417" s="157">
        <v>2024.0</v>
      </c>
      <c r="B417" s="155"/>
      <c r="C417" s="155"/>
      <c r="D417" s="155"/>
      <c r="E417" s="155"/>
      <c r="F417" s="155"/>
      <c r="G417" s="155"/>
      <c r="H417" s="157"/>
      <c r="I417" s="169"/>
      <c r="J417" s="157"/>
      <c r="K417" s="157"/>
      <c r="L417" s="157"/>
      <c r="M417" s="157"/>
      <c r="N417" s="157"/>
      <c r="O417" s="157"/>
      <c r="P417" s="169"/>
      <c r="Q417" s="169"/>
      <c r="R417" s="169"/>
      <c r="S417" s="169"/>
      <c r="T417" s="169"/>
      <c r="U417" s="157"/>
      <c r="V417" s="166"/>
      <c r="W417" s="168"/>
      <c r="X417" s="168"/>
      <c r="Y417" s="168"/>
      <c r="Z417" s="168"/>
      <c r="AA417" s="168"/>
      <c r="AB417" s="168"/>
      <c r="AC417" s="168"/>
      <c r="AD417" s="168"/>
      <c r="AE417" s="168"/>
      <c r="AF417" s="168"/>
      <c r="AG417" s="168"/>
      <c r="AH417" s="168"/>
      <c r="AI417" s="168"/>
      <c r="AJ417" s="168"/>
      <c r="AK417" s="168"/>
      <c r="AL417" s="168"/>
      <c r="AM417" s="168"/>
      <c r="AN417" s="168"/>
      <c r="AO417" s="168"/>
      <c r="AP417" s="168"/>
      <c r="AQ417" s="168"/>
      <c r="AR417" s="168"/>
      <c r="AS417" s="168"/>
      <c r="AT417" s="168"/>
      <c r="AU417" s="168"/>
      <c r="AV417" s="168"/>
      <c r="AW417" s="168"/>
      <c r="AX417" s="168"/>
      <c r="AY417" s="168"/>
      <c r="AZ417" s="168"/>
      <c r="BA417" s="168"/>
      <c r="BB417" s="168"/>
      <c r="BC417" s="168"/>
      <c r="BD417" s="168"/>
      <c r="BE417" s="168"/>
      <c r="BF417" s="168"/>
      <c r="BG417" s="168"/>
      <c r="BH417" s="168"/>
      <c r="BI417" s="168"/>
      <c r="BJ417" s="168"/>
      <c r="BK417" s="168"/>
      <c r="BL417" s="168"/>
      <c r="BM417" s="168"/>
      <c r="BN417" s="168"/>
      <c r="BO417" s="168"/>
      <c r="BP417" s="168"/>
      <c r="BQ417" s="168"/>
      <c r="BR417" s="180"/>
      <c r="BS417" s="176"/>
      <c r="BT417" s="176"/>
      <c r="BU417" s="176"/>
      <c r="BV417" s="176"/>
      <c r="BW417" s="182"/>
      <c r="BX417" s="182"/>
      <c r="BY417" s="182"/>
      <c r="BZ417" s="182"/>
      <c r="CA417" s="182"/>
      <c r="CB417" s="182"/>
      <c r="CC417" s="152"/>
      <c r="CD417" s="152"/>
      <c r="CE417" s="152"/>
      <c r="CF417" s="152"/>
    </row>
    <row r="418" ht="12.75" customHeight="1">
      <c r="A418" s="157">
        <v>2024.0</v>
      </c>
      <c r="B418" s="155"/>
      <c r="C418" s="155"/>
      <c r="D418" s="155"/>
      <c r="E418" s="155"/>
      <c r="F418" s="155"/>
      <c r="G418" s="155"/>
      <c r="H418" s="157"/>
      <c r="I418" s="169"/>
      <c r="J418" s="157"/>
      <c r="K418" s="157"/>
      <c r="L418" s="157"/>
      <c r="M418" s="157"/>
      <c r="N418" s="157"/>
      <c r="O418" s="157"/>
      <c r="P418" s="169"/>
      <c r="Q418" s="169"/>
      <c r="R418" s="169"/>
      <c r="S418" s="169"/>
      <c r="T418" s="169"/>
      <c r="U418" s="157"/>
      <c r="V418" s="166"/>
      <c r="W418" s="168"/>
      <c r="X418" s="168"/>
      <c r="Y418" s="168"/>
      <c r="Z418" s="168"/>
      <c r="AA418" s="168"/>
      <c r="AB418" s="168"/>
      <c r="AC418" s="168"/>
      <c r="AD418" s="168"/>
      <c r="AE418" s="168"/>
      <c r="AF418" s="168"/>
      <c r="AG418" s="168"/>
      <c r="AH418" s="168"/>
      <c r="AI418" s="168"/>
      <c r="AJ418" s="168"/>
      <c r="AK418" s="168"/>
      <c r="AL418" s="168"/>
      <c r="AM418" s="168"/>
      <c r="AN418" s="168"/>
      <c r="AO418" s="168"/>
      <c r="AP418" s="168"/>
      <c r="AQ418" s="168"/>
      <c r="AR418" s="168"/>
      <c r="AS418" s="168"/>
      <c r="AT418" s="168"/>
      <c r="AU418" s="168"/>
      <c r="AV418" s="168"/>
      <c r="AW418" s="168"/>
      <c r="AX418" s="168"/>
      <c r="AY418" s="168"/>
      <c r="AZ418" s="168"/>
      <c r="BA418" s="168"/>
      <c r="BB418" s="168"/>
      <c r="BC418" s="168"/>
      <c r="BD418" s="168"/>
      <c r="BE418" s="168"/>
      <c r="BF418" s="168"/>
      <c r="BG418" s="168"/>
      <c r="BH418" s="168"/>
      <c r="BI418" s="168"/>
      <c r="BJ418" s="168"/>
      <c r="BK418" s="168"/>
      <c r="BL418" s="168"/>
      <c r="BM418" s="168"/>
      <c r="BN418" s="168"/>
      <c r="BO418" s="168"/>
      <c r="BP418" s="168"/>
      <c r="BQ418" s="168"/>
      <c r="BR418" s="180"/>
      <c r="BS418" s="176"/>
      <c r="BT418" s="176"/>
      <c r="BU418" s="176"/>
      <c r="BV418" s="176"/>
      <c r="BW418" s="182"/>
      <c r="BX418" s="182"/>
      <c r="BY418" s="182"/>
      <c r="BZ418" s="182"/>
      <c r="CA418" s="182"/>
      <c r="CB418" s="182"/>
      <c r="CC418" s="152"/>
      <c r="CD418" s="152"/>
      <c r="CE418" s="152"/>
      <c r="CF418" s="152"/>
    </row>
    <row r="419" ht="12.75" customHeight="1">
      <c r="A419" s="157">
        <v>2024.0</v>
      </c>
      <c r="B419" s="155"/>
      <c r="C419" s="155"/>
      <c r="D419" s="155"/>
      <c r="E419" s="155"/>
      <c r="F419" s="155"/>
      <c r="G419" s="155"/>
      <c r="H419" s="157"/>
      <c r="I419" s="169"/>
      <c r="J419" s="157"/>
      <c r="K419" s="157"/>
      <c r="L419" s="157"/>
      <c r="M419" s="157"/>
      <c r="N419" s="157"/>
      <c r="O419" s="157"/>
      <c r="P419" s="169"/>
      <c r="Q419" s="169"/>
      <c r="R419" s="169"/>
      <c r="S419" s="169"/>
      <c r="T419" s="169"/>
      <c r="U419" s="157"/>
      <c r="V419" s="166"/>
      <c r="W419" s="168"/>
      <c r="X419" s="168"/>
      <c r="Y419" s="168"/>
      <c r="Z419" s="168"/>
      <c r="AA419" s="168"/>
      <c r="AB419" s="168"/>
      <c r="AC419" s="168"/>
      <c r="AD419" s="168"/>
      <c r="AE419" s="168"/>
      <c r="AF419" s="168"/>
      <c r="AG419" s="168"/>
      <c r="AH419" s="168"/>
      <c r="AI419" s="168"/>
      <c r="AJ419" s="168"/>
      <c r="AK419" s="168"/>
      <c r="AL419" s="168"/>
      <c r="AM419" s="168"/>
      <c r="AN419" s="168"/>
      <c r="AO419" s="168"/>
      <c r="AP419" s="168"/>
      <c r="AQ419" s="168"/>
      <c r="AR419" s="168"/>
      <c r="AS419" s="168"/>
      <c r="AT419" s="168"/>
      <c r="AU419" s="168"/>
      <c r="AV419" s="168"/>
      <c r="AW419" s="168"/>
      <c r="AX419" s="168"/>
      <c r="AY419" s="168"/>
      <c r="AZ419" s="168"/>
      <c r="BA419" s="168"/>
      <c r="BB419" s="168"/>
      <c r="BC419" s="168"/>
      <c r="BD419" s="168"/>
      <c r="BE419" s="168"/>
      <c r="BF419" s="168"/>
      <c r="BG419" s="168"/>
      <c r="BH419" s="168"/>
      <c r="BI419" s="168"/>
      <c r="BJ419" s="168"/>
      <c r="BK419" s="168"/>
      <c r="BL419" s="168"/>
      <c r="BM419" s="168"/>
      <c r="BN419" s="168"/>
      <c r="BO419" s="168"/>
      <c r="BP419" s="168"/>
      <c r="BQ419" s="168"/>
      <c r="BR419" s="180"/>
      <c r="BS419" s="176"/>
      <c r="BT419" s="176"/>
      <c r="BU419" s="176"/>
      <c r="BV419" s="176"/>
      <c r="BW419" s="182"/>
      <c r="BX419" s="182"/>
      <c r="BY419" s="182"/>
      <c r="BZ419" s="182"/>
      <c r="CA419" s="182"/>
      <c r="CB419" s="182"/>
      <c r="CC419" s="152"/>
      <c r="CD419" s="152"/>
      <c r="CE419" s="152"/>
      <c r="CF419" s="152"/>
    </row>
    <row r="420" ht="12.75" customHeight="1">
      <c r="A420" s="157">
        <v>2024.0</v>
      </c>
      <c r="B420" s="155"/>
      <c r="C420" s="155"/>
      <c r="D420" s="155"/>
      <c r="E420" s="155"/>
      <c r="F420" s="155"/>
      <c r="G420" s="155"/>
      <c r="H420" s="157"/>
      <c r="I420" s="169"/>
      <c r="J420" s="157"/>
      <c r="K420" s="157"/>
      <c r="L420" s="157"/>
      <c r="M420" s="157"/>
      <c r="N420" s="157"/>
      <c r="O420" s="157"/>
      <c r="P420" s="169"/>
      <c r="Q420" s="169"/>
      <c r="R420" s="169"/>
      <c r="S420" s="169"/>
      <c r="T420" s="169"/>
      <c r="U420" s="157"/>
      <c r="V420" s="166"/>
      <c r="W420" s="168"/>
      <c r="X420" s="168"/>
      <c r="Y420" s="168"/>
      <c r="Z420" s="168"/>
      <c r="AA420" s="168"/>
      <c r="AB420" s="168"/>
      <c r="AC420" s="168"/>
      <c r="AD420" s="168"/>
      <c r="AE420" s="168"/>
      <c r="AF420" s="168"/>
      <c r="AG420" s="168"/>
      <c r="AH420" s="168"/>
      <c r="AI420" s="168"/>
      <c r="AJ420" s="168"/>
      <c r="AK420" s="168"/>
      <c r="AL420" s="168"/>
      <c r="AM420" s="168"/>
      <c r="AN420" s="168"/>
      <c r="AO420" s="168"/>
      <c r="AP420" s="168"/>
      <c r="AQ420" s="168"/>
      <c r="AR420" s="168"/>
      <c r="AS420" s="168"/>
      <c r="AT420" s="168"/>
      <c r="AU420" s="168"/>
      <c r="AV420" s="168"/>
      <c r="AW420" s="168"/>
      <c r="AX420" s="168"/>
      <c r="AY420" s="168"/>
      <c r="AZ420" s="168"/>
      <c r="BA420" s="168"/>
      <c r="BB420" s="168"/>
      <c r="BC420" s="168"/>
      <c r="BD420" s="168"/>
      <c r="BE420" s="168"/>
      <c r="BF420" s="168"/>
      <c r="BG420" s="168"/>
      <c r="BH420" s="168"/>
      <c r="BI420" s="168"/>
      <c r="BJ420" s="168"/>
      <c r="BK420" s="168"/>
      <c r="BL420" s="168"/>
      <c r="BM420" s="168"/>
      <c r="BN420" s="168"/>
      <c r="BO420" s="168"/>
      <c r="BP420" s="168"/>
      <c r="BQ420" s="168"/>
      <c r="BR420" s="180"/>
      <c r="BS420" s="176"/>
      <c r="BT420" s="176"/>
      <c r="BU420" s="176"/>
      <c r="BV420" s="176"/>
      <c r="BW420" s="182"/>
      <c r="BX420" s="182"/>
      <c r="BY420" s="182"/>
      <c r="BZ420" s="182"/>
      <c r="CA420" s="182"/>
      <c r="CB420" s="182"/>
      <c r="CC420" s="152"/>
      <c r="CD420" s="152"/>
      <c r="CE420" s="152"/>
      <c r="CF420" s="152"/>
    </row>
    <row r="421" ht="12.75" customHeight="1">
      <c r="A421" s="157">
        <v>2024.0</v>
      </c>
      <c r="B421" s="155"/>
      <c r="C421" s="155"/>
      <c r="D421" s="155"/>
      <c r="E421" s="155"/>
      <c r="F421" s="155"/>
      <c r="G421" s="155"/>
      <c r="H421" s="157"/>
      <c r="I421" s="169"/>
      <c r="J421" s="157"/>
      <c r="K421" s="157"/>
      <c r="L421" s="157"/>
      <c r="M421" s="157"/>
      <c r="N421" s="157"/>
      <c r="O421" s="157"/>
      <c r="P421" s="169"/>
      <c r="Q421" s="169"/>
      <c r="R421" s="169"/>
      <c r="S421" s="169"/>
      <c r="T421" s="169"/>
      <c r="U421" s="157"/>
      <c r="V421" s="166"/>
      <c r="W421" s="168"/>
      <c r="X421" s="168"/>
      <c r="Y421" s="168"/>
      <c r="Z421" s="168"/>
      <c r="AA421" s="168"/>
      <c r="AB421" s="168"/>
      <c r="AC421" s="168"/>
      <c r="AD421" s="168"/>
      <c r="AE421" s="168"/>
      <c r="AF421" s="168"/>
      <c r="AG421" s="168"/>
      <c r="AH421" s="168"/>
      <c r="AI421" s="168"/>
      <c r="AJ421" s="168"/>
      <c r="AK421" s="168"/>
      <c r="AL421" s="168"/>
      <c r="AM421" s="168"/>
      <c r="AN421" s="168"/>
      <c r="AO421" s="168"/>
      <c r="AP421" s="168"/>
      <c r="AQ421" s="168"/>
      <c r="AR421" s="168"/>
      <c r="AS421" s="168"/>
      <c r="AT421" s="168"/>
      <c r="AU421" s="168"/>
      <c r="AV421" s="168"/>
      <c r="AW421" s="168"/>
      <c r="AX421" s="168"/>
      <c r="AY421" s="168"/>
      <c r="AZ421" s="168"/>
      <c r="BA421" s="168"/>
      <c r="BB421" s="168"/>
      <c r="BC421" s="168"/>
      <c r="BD421" s="168"/>
      <c r="BE421" s="168"/>
      <c r="BF421" s="168"/>
      <c r="BG421" s="168"/>
      <c r="BH421" s="168"/>
      <c r="BI421" s="168"/>
      <c r="BJ421" s="168"/>
      <c r="BK421" s="168"/>
      <c r="BL421" s="168"/>
      <c r="BM421" s="168"/>
      <c r="BN421" s="168"/>
      <c r="BO421" s="168"/>
      <c r="BP421" s="168"/>
      <c r="BQ421" s="168"/>
      <c r="BR421" s="180"/>
      <c r="BS421" s="176"/>
      <c r="BT421" s="176"/>
      <c r="BU421" s="176"/>
      <c r="BV421" s="176"/>
      <c r="BW421" s="182"/>
      <c r="BX421" s="182"/>
      <c r="BY421" s="182"/>
      <c r="BZ421" s="182"/>
      <c r="CA421" s="182"/>
      <c r="CB421" s="182"/>
      <c r="CC421" s="152"/>
      <c r="CD421" s="152"/>
      <c r="CE421" s="152"/>
      <c r="CF421" s="152"/>
    </row>
    <row r="422" ht="12.75" customHeight="1">
      <c r="A422" s="157">
        <v>2024.0</v>
      </c>
      <c r="B422" s="155"/>
      <c r="C422" s="155"/>
      <c r="D422" s="155"/>
      <c r="E422" s="155"/>
      <c r="F422" s="155"/>
      <c r="G422" s="155"/>
      <c r="H422" s="157"/>
      <c r="I422" s="169"/>
      <c r="J422" s="157"/>
      <c r="K422" s="157"/>
      <c r="L422" s="157"/>
      <c r="M422" s="157"/>
      <c r="N422" s="157"/>
      <c r="O422" s="157"/>
      <c r="P422" s="169"/>
      <c r="Q422" s="169"/>
      <c r="R422" s="169"/>
      <c r="S422" s="169"/>
      <c r="T422" s="169"/>
      <c r="U422" s="157"/>
      <c r="V422" s="166"/>
      <c r="W422" s="168"/>
      <c r="X422" s="168"/>
      <c r="Y422" s="168"/>
      <c r="Z422" s="168"/>
      <c r="AA422" s="168"/>
      <c r="AB422" s="168"/>
      <c r="AC422" s="168"/>
      <c r="AD422" s="168"/>
      <c r="AE422" s="168"/>
      <c r="AF422" s="168"/>
      <c r="AG422" s="168"/>
      <c r="AH422" s="168"/>
      <c r="AI422" s="168"/>
      <c r="AJ422" s="168"/>
      <c r="AK422" s="168"/>
      <c r="AL422" s="168"/>
      <c r="AM422" s="168"/>
      <c r="AN422" s="168"/>
      <c r="AO422" s="168"/>
      <c r="AP422" s="168"/>
      <c r="AQ422" s="168"/>
      <c r="AR422" s="168"/>
      <c r="AS422" s="168"/>
      <c r="AT422" s="168"/>
      <c r="AU422" s="168"/>
      <c r="AV422" s="168"/>
      <c r="AW422" s="168"/>
      <c r="AX422" s="168"/>
      <c r="AY422" s="168"/>
      <c r="AZ422" s="168"/>
      <c r="BA422" s="168"/>
      <c r="BB422" s="168"/>
      <c r="BC422" s="168"/>
      <c r="BD422" s="168"/>
      <c r="BE422" s="168"/>
      <c r="BF422" s="168"/>
      <c r="BG422" s="168"/>
      <c r="BH422" s="168"/>
      <c r="BI422" s="168"/>
      <c r="BJ422" s="168"/>
      <c r="BK422" s="168"/>
      <c r="BL422" s="168"/>
      <c r="BM422" s="168"/>
      <c r="BN422" s="168"/>
      <c r="BO422" s="168"/>
      <c r="BP422" s="168"/>
      <c r="BQ422" s="168"/>
      <c r="BR422" s="180"/>
      <c r="BS422" s="176"/>
      <c r="BT422" s="176"/>
      <c r="BU422" s="176"/>
      <c r="BV422" s="176"/>
      <c r="BW422" s="182"/>
      <c r="BX422" s="182"/>
      <c r="BY422" s="182"/>
      <c r="BZ422" s="182"/>
      <c r="CA422" s="182"/>
      <c r="CB422" s="182"/>
      <c r="CC422" s="152"/>
      <c r="CD422" s="152"/>
      <c r="CE422" s="152"/>
      <c r="CF422" s="152"/>
    </row>
    <row r="423" ht="12.75" customHeight="1">
      <c r="A423" s="157">
        <v>2024.0</v>
      </c>
      <c r="B423" s="155"/>
      <c r="C423" s="155"/>
      <c r="D423" s="155"/>
      <c r="E423" s="155"/>
      <c r="F423" s="155"/>
      <c r="G423" s="155"/>
      <c r="H423" s="157"/>
      <c r="I423" s="169"/>
      <c r="J423" s="157"/>
      <c r="K423" s="157"/>
      <c r="L423" s="157"/>
      <c r="M423" s="157"/>
      <c r="N423" s="157"/>
      <c r="O423" s="157"/>
      <c r="P423" s="169"/>
      <c r="Q423" s="169"/>
      <c r="R423" s="169"/>
      <c r="S423" s="169"/>
      <c r="T423" s="169"/>
      <c r="U423" s="157"/>
      <c r="V423" s="166"/>
      <c r="W423" s="168"/>
      <c r="X423" s="168"/>
      <c r="Y423" s="168"/>
      <c r="Z423" s="168"/>
      <c r="AA423" s="168"/>
      <c r="AB423" s="168"/>
      <c r="AC423" s="168"/>
      <c r="AD423" s="168"/>
      <c r="AE423" s="168"/>
      <c r="AF423" s="168"/>
      <c r="AG423" s="168"/>
      <c r="AH423" s="168"/>
      <c r="AI423" s="168"/>
      <c r="AJ423" s="168"/>
      <c r="AK423" s="168"/>
      <c r="AL423" s="168"/>
      <c r="AM423" s="168"/>
      <c r="AN423" s="168"/>
      <c r="AO423" s="168"/>
      <c r="AP423" s="168"/>
      <c r="AQ423" s="168"/>
      <c r="AR423" s="168"/>
      <c r="AS423" s="168"/>
      <c r="AT423" s="168"/>
      <c r="AU423" s="168"/>
      <c r="AV423" s="168"/>
      <c r="AW423" s="168"/>
      <c r="AX423" s="168"/>
      <c r="AY423" s="168"/>
      <c r="AZ423" s="168"/>
      <c r="BA423" s="168"/>
      <c r="BB423" s="168"/>
      <c r="BC423" s="168"/>
      <c r="BD423" s="168"/>
      <c r="BE423" s="168"/>
      <c r="BF423" s="168"/>
      <c r="BG423" s="168"/>
      <c r="BH423" s="168"/>
      <c r="BI423" s="168"/>
      <c r="BJ423" s="168"/>
      <c r="BK423" s="168"/>
      <c r="BL423" s="168"/>
      <c r="BM423" s="168"/>
      <c r="BN423" s="168"/>
      <c r="BO423" s="168"/>
      <c r="BP423" s="168"/>
      <c r="BQ423" s="168"/>
      <c r="BR423" s="180"/>
      <c r="BS423" s="176"/>
      <c r="BT423" s="176"/>
      <c r="BU423" s="176"/>
      <c r="BV423" s="176"/>
      <c r="BW423" s="182"/>
      <c r="BX423" s="182"/>
      <c r="BY423" s="182"/>
      <c r="BZ423" s="182"/>
      <c r="CA423" s="182"/>
      <c r="CB423" s="182"/>
      <c r="CC423" s="152"/>
      <c r="CD423" s="152"/>
      <c r="CE423" s="152"/>
      <c r="CF423" s="152"/>
    </row>
    <row r="424" ht="12.75" customHeight="1">
      <c r="A424" s="157">
        <v>2024.0</v>
      </c>
      <c r="B424" s="155"/>
      <c r="C424" s="155"/>
      <c r="D424" s="155"/>
      <c r="E424" s="155"/>
      <c r="F424" s="155"/>
      <c r="G424" s="155"/>
      <c r="H424" s="157"/>
      <c r="I424" s="169"/>
      <c r="J424" s="157"/>
      <c r="K424" s="157"/>
      <c r="L424" s="157"/>
      <c r="M424" s="157"/>
      <c r="N424" s="157"/>
      <c r="O424" s="157"/>
      <c r="P424" s="169"/>
      <c r="Q424" s="169"/>
      <c r="R424" s="169"/>
      <c r="S424" s="169"/>
      <c r="T424" s="169"/>
      <c r="U424" s="157"/>
      <c r="V424" s="166"/>
      <c r="W424" s="168"/>
      <c r="X424" s="168"/>
      <c r="Y424" s="168"/>
      <c r="Z424" s="168"/>
      <c r="AA424" s="168"/>
      <c r="AB424" s="168"/>
      <c r="AC424" s="168"/>
      <c r="AD424" s="168"/>
      <c r="AE424" s="168"/>
      <c r="AF424" s="168"/>
      <c r="AG424" s="168"/>
      <c r="AH424" s="168"/>
      <c r="AI424" s="168"/>
      <c r="AJ424" s="168"/>
      <c r="AK424" s="168"/>
      <c r="AL424" s="168"/>
      <c r="AM424" s="168"/>
      <c r="AN424" s="168"/>
      <c r="AO424" s="168"/>
      <c r="AP424" s="168"/>
      <c r="AQ424" s="168"/>
      <c r="AR424" s="168"/>
      <c r="AS424" s="168"/>
      <c r="AT424" s="168"/>
      <c r="AU424" s="168"/>
      <c r="AV424" s="168"/>
      <c r="AW424" s="168"/>
      <c r="AX424" s="168"/>
      <c r="AY424" s="168"/>
      <c r="AZ424" s="168"/>
      <c r="BA424" s="168"/>
      <c r="BB424" s="168"/>
      <c r="BC424" s="168"/>
      <c r="BD424" s="168"/>
      <c r="BE424" s="168"/>
      <c r="BF424" s="168"/>
      <c r="BG424" s="168"/>
      <c r="BH424" s="168"/>
      <c r="BI424" s="168"/>
      <c r="BJ424" s="168"/>
      <c r="BK424" s="168"/>
      <c r="BL424" s="168"/>
      <c r="BM424" s="168"/>
      <c r="BN424" s="168"/>
      <c r="BO424" s="168"/>
      <c r="BP424" s="168"/>
      <c r="BQ424" s="168"/>
      <c r="BR424" s="180"/>
      <c r="BS424" s="176"/>
      <c r="BT424" s="176"/>
      <c r="BU424" s="176"/>
      <c r="BV424" s="176"/>
      <c r="BW424" s="182"/>
      <c r="BX424" s="182"/>
      <c r="BY424" s="182"/>
      <c r="BZ424" s="182"/>
      <c r="CA424" s="182"/>
      <c r="CB424" s="182"/>
      <c r="CC424" s="152"/>
      <c r="CD424" s="152"/>
      <c r="CE424" s="152"/>
      <c r="CF424" s="152"/>
    </row>
    <row r="425" ht="12.75" customHeight="1">
      <c r="A425" s="157">
        <v>2024.0</v>
      </c>
      <c r="B425" s="155"/>
      <c r="C425" s="155"/>
      <c r="D425" s="155"/>
      <c r="E425" s="155"/>
      <c r="F425" s="155"/>
      <c r="G425" s="155"/>
      <c r="H425" s="157"/>
      <c r="I425" s="169"/>
      <c r="J425" s="157"/>
      <c r="K425" s="157"/>
      <c r="L425" s="157"/>
      <c r="M425" s="157"/>
      <c r="N425" s="157"/>
      <c r="O425" s="157"/>
      <c r="P425" s="169"/>
      <c r="Q425" s="169"/>
      <c r="R425" s="169"/>
      <c r="S425" s="169"/>
      <c r="T425" s="169"/>
      <c r="U425" s="157"/>
      <c r="V425" s="166"/>
      <c r="W425" s="168"/>
      <c r="X425" s="168"/>
      <c r="Y425" s="168"/>
      <c r="Z425" s="168"/>
      <c r="AA425" s="168"/>
      <c r="AB425" s="168"/>
      <c r="AC425" s="168"/>
      <c r="AD425" s="168"/>
      <c r="AE425" s="168"/>
      <c r="AF425" s="168"/>
      <c r="AG425" s="168"/>
      <c r="AH425" s="168"/>
      <c r="AI425" s="168"/>
      <c r="AJ425" s="168"/>
      <c r="AK425" s="168"/>
      <c r="AL425" s="168"/>
      <c r="AM425" s="168"/>
      <c r="AN425" s="168"/>
      <c r="AO425" s="168"/>
      <c r="AP425" s="168"/>
      <c r="AQ425" s="168"/>
      <c r="AR425" s="168"/>
      <c r="AS425" s="168"/>
      <c r="AT425" s="168"/>
      <c r="AU425" s="168"/>
      <c r="AV425" s="168"/>
      <c r="AW425" s="168"/>
      <c r="AX425" s="168"/>
      <c r="AY425" s="168"/>
      <c r="AZ425" s="168"/>
      <c r="BA425" s="168"/>
      <c r="BB425" s="168"/>
      <c r="BC425" s="168"/>
      <c r="BD425" s="168"/>
      <c r="BE425" s="168"/>
      <c r="BF425" s="168"/>
      <c r="BG425" s="168"/>
      <c r="BH425" s="168"/>
      <c r="BI425" s="168"/>
      <c r="BJ425" s="168"/>
      <c r="BK425" s="168"/>
      <c r="BL425" s="168"/>
      <c r="BM425" s="168"/>
      <c r="BN425" s="168"/>
      <c r="BO425" s="168"/>
      <c r="BP425" s="168"/>
      <c r="BQ425" s="168"/>
      <c r="BR425" s="180"/>
      <c r="BS425" s="176"/>
      <c r="BT425" s="176"/>
      <c r="BU425" s="176"/>
      <c r="BV425" s="176"/>
      <c r="BW425" s="182"/>
      <c r="BX425" s="182"/>
      <c r="BY425" s="182"/>
      <c r="BZ425" s="182"/>
      <c r="CA425" s="182"/>
      <c r="CB425" s="182"/>
      <c r="CC425" s="152"/>
      <c r="CD425" s="152"/>
      <c r="CE425" s="152"/>
      <c r="CF425" s="152"/>
    </row>
    <row r="426" ht="12.75" customHeight="1">
      <c r="A426" s="157">
        <v>2024.0</v>
      </c>
      <c r="B426" s="155"/>
      <c r="C426" s="155"/>
      <c r="D426" s="155"/>
      <c r="E426" s="155"/>
      <c r="F426" s="155"/>
      <c r="G426" s="155"/>
      <c r="H426" s="157"/>
      <c r="I426" s="169"/>
      <c r="J426" s="157"/>
      <c r="K426" s="157"/>
      <c r="L426" s="157"/>
      <c r="M426" s="157"/>
      <c r="N426" s="157"/>
      <c r="O426" s="157"/>
      <c r="P426" s="169"/>
      <c r="Q426" s="169"/>
      <c r="R426" s="169"/>
      <c r="S426" s="169"/>
      <c r="T426" s="169"/>
      <c r="U426" s="157"/>
      <c r="V426" s="166"/>
      <c r="W426" s="168"/>
      <c r="X426" s="168"/>
      <c r="Y426" s="168"/>
      <c r="Z426" s="168"/>
      <c r="AA426" s="168"/>
      <c r="AB426" s="168"/>
      <c r="AC426" s="168"/>
      <c r="AD426" s="168"/>
      <c r="AE426" s="168"/>
      <c r="AF426" s="168"/>
      <c r="AG426" s="168"/>
      <c r="AH426" s="168"/>
      <c r="AI426" s="168"/>
      <c r="AJ426" s="168"/>
      <c r="AK426" s="168"/>
      <c r="AL426" s="168"/>
      <c r="AM426" s="168"/>
      <c r="AN426" s="168"/>
      <c r="AO426" s="168"/>
      <c r="AP426" s="168"/>
      <c r="AQ426" s="168"/>
      <c r="AR426" s="168"/>
      <c r="AS426" s="168"/>
      <c r="AT426" s="168"/>
      <c r="AU426" s="168"/>
      <c r="AV426" s="168"/>
      <c r="AW426" s="168"/>
      <c r="AX426" s="168"/>
      <c r="AY426" s="168"/>
      <c r="AZ426" s="168"/>
      <c r="BA426" s="168"/>
      <c r="BB426" s="168"/>
      <c r="BC426" s="168"/>
      <c r="BD426" s="168"/>
      <c r="BE426" s="168"/>
      <c r="BF426" s="168"/>
      <c r="BG426" s="168"/>
      <c r="BH426" s="168"/>
      <c r="BI426" s="168"/>
      <c r="BJ426" s="168"/>
      <c r="BK426" s="168"/>
      <c r="BL426" s="168"/>
      <c r="BM426" s="168"/>
      <c r="BN426" s="168"/>
      <c r="BO426" s="168"/>
      <c r="BP426" s="168"/>
      <c r="BQ426" s="168"/>
      <c r="BR426" s="180"/>
      <c r="BS426" s="176"/>
      <c r="BT426" s="176"/>
      <c r="BU426" s="176"/>
      <c r="BV426" s="176"/>
      <c r="BW426" s="182"/>
      <c r="BX426" s="182"/>
      <c r="BY426" s="182"/>
      <c r="BZ426" s="182"/>
      <c r="CA426" s="182"/>
      <c r="CB426" s="182"/>
      <c r="CC426" s="152"/>
      <c r="CD426" s="152"/>
      <c r="CE426" s="152"/>
      <c r="CF426" s="152"/>
    </row>
    <row r="427" ht="12.75" customHeight="1">
      <c r="A427" s="157">
        <v>2024.0</v>
      </c>
      <c r="B427" s="155"/>
      <c r="C427" s="155"/>
      <c r="D427" s="155"/>
      <c r="E427" s="155"/>
      <c r="F427" s="155"/>
      <c r="G427" s="155"/>
      <c r="H427" s="157"/>
      <c r="I427" s="169"/>
      <c r="J427" s="157"/>
      <c r="K427" s="157"/>
      <c r="L427" s="157"/>
      <c r="M427" s="157"/>
      <c r="N427" s="157"/>
      <c r="O427" s="157"/>
      <c r="P427" s="169"/>
      <c r="Q427" s="169"/>
      <c r="R427" s="169"/>
      <c r="S427" s="169"/>
      <c r="T427" s="169"/>
      <c r="U427" s="157"/>
      <c r="V427" s="166"/>
      <c r="W427" s="168"/>
      <c r="X427" s="168"/>
      <c r="Y427" s="168"/>
      <c r="Z427" s="168"/>
      <c r="AA427" s="168"/>
      <c r="AB427" s="168"/>
      <c r="AC427" s="168"/>
      <c r="AD427" s="168"/>
      <c r="AE427" s="168"/>
      <c r="AF427" s="168"/>
      <c r="AG427" s="168"/>
      <c r="AH427" s="168"/>
      <c r="AI427" s="168"/>
      <c r="AJ427" s="168"/>
      <c r="AK427" s="168"/>
      <c r="AL427" s="168"/>
      <c r="AM427" s="168"/>
      <c r="AN427" s="168"/>
      <c r="AO427" s="168"/>
      <c r="AP427" s="168"/>
      <c r="AQ427" s="168"/>
      <c r="AR427" s="168"/>
      <c r="AS427" s="168"/>
      <c r="AT427" s="168"/>
      <c r="AU427" s="168"/>
      <c r="AV427" s="168"/>
      <c r="AW427" s="168"/>
      <c r="AX427" s="168"/>
      <c r="AY427" s="168"/>
      <c r="AZ427" s="168"/>
      <c r="BA427" s="168"/>
      <c r="BB427" s="168"/>
      <c r="BC427" s="168"/>
      <c r="BD427" s="168"/>
      <c r="BE427" s="168"/>
      <c r="BF427" s="168"/>
      <c r="BG427" s="168"/>
      <c r="BH427" s="168"/>
      <c r="BI427" s="168"/>
      <c r="BJ427" s="168"/>
      <c r="BK427" s="168"/>
      <c r="BL427" s="168"/>
      <c r="BM427" s="168"/>
      <c r="BN427" s="168"/>
      <c r="BO427" s="168"/>
      <c r="BP427" s="168"/>
      <c r="BQ427" s="168"/>
      <c r="BR427" s="180"/>
      <c r="BS427" s="176"/>
      <c r="BT427" s="176"/>
      <c r="BU427" s="176"/>
      <c r="BV427" s="176"/>
      <c r="BW427" s="182"/>
      <c r="BX427" s="182"/>
      <c r="BY427" s="182"/>
      <c r="BZ427" s="182"/>
      <c r="CA427" s="182"/>
      <c r="CB427" s="182"/>
      <c r="CC427" s="152"/>
      <c r="CD427" s="152"/>
      <c r="CE427" s="152"/>
      <c r="CF427" s="152"/>
    </row>
    <row r="428" ht="12.75" customHeight="1">
      <c r="A428" s="157">
        <v>2024.0</v>
      </c>
      <c r="B428" s="155"/>
      <c r="C428" s="155"/>
      <c r="D428" s="155"/>
      <c r="E428" s="155"/>
      <c r="F428" s="155"/>
      <c r="G428" s="155"/>
      <c r="H428" s="157"/>
      <c r="I428" s="169"/>
      <c r="J428" s="157"/>
      <c r="K428" s="157"/>
      <c r="L428" s="157"/>
      <c r="M428" s="157"/>
      <c r="N428" s="157"/>
      <c r="O428" s="157"/>
      <c r="P428" s="169"/>
      <c r="Q428" s="169"/>
      <c r="R428" s="169"/>
      <c r="S428" s="169"/>
      <c r="T428" s="169"/>
      <c r="U428" s="157"/>
      <c r="V428" s="166"/>
      <c r="W428" s="168"/>
      <c r="X428" s="168"/>
      <c r="Y428" s="168"/>
      <c r="Z428" s="168"/>
      <c r="AA428" s="168"/>
      <c r="AB428" s="168"/>
      <c r="AC428" s="168"/>
      <c r="AD428" s="168"/>
      <c r="AE428" s="168"/>
      <c r="AF428" s="168"/>
      <c r="AG428" s="168"/>
      <c r="AH428" s="168"/>
      <c r="AI428" s="168"/>
      <c r="AJ428" s="168"/>
      <c r="AK428" s="168"/>
      <c r="AL428" s="168"/>
      <c r="AM428" s="168"/>
      <c r="AN428" s="168"/>
      <c r="AO428" s="168"/>
      <c r="AP428" s="168"/>
      <c r="AQ428" s="168"/>
      <c r="AR428" s="168"/>
      <c r="AS428" s="168"/>
      <c r="AT428" s="168"/>
      <c r="AU428" s="168"/>
      <c r="AV428" s="168"/>
      <c r="AW428" s="168"/>
      <c r="AX428" s="168"/>
      <c r="AY428" s="168"/>
      <c r="AZ428" s="168"/>
      <c r="BA428" s="168"/>
      <c r="BB428" s="168"/>
      <c r="BC428" s="168"/>
      <c r="BD428" s="168"/>
      <c r="BE428" s="168"/>
      <c r="BF428" s="168"/>
      <c r="BG428" s="168"/>
      <c r="BH428" s="168"/>
      <c r="BI428" s="168"/>
      <c r="BJ428" s="168"/>
      <c r="BK428" s="168"/>
      <c r="BL428" s="168"/>
      <c r="BM428" s="168"/>
      <c r="BN428" s="168"/>
      <c r="BO428" s="168"/>
      <c r="BP428" s="168"/>
      <c r="BQ428" s="168"/>
      <c r="BR428" s="180"/>
      <c r="BS428" s="176"/>
      <c r="BT428" s="176"/>
      <c r="BU428" s="176"/>
      <c r="BV428" s="176"/>
      <c r="BW428" s="182"/>
      <c r="BX428" s="182"/>
      <c r="BY428" s="182"/>
      <c r="BZ428" s="182"/>
      <c r="CA428" s="182"/>
      <c r="CB428" s="182"/>
      <c r="CC428" s="152"/>
      <c r="CD428" s="152"/>
      <c r="CE428" s="152"/>
      <c r="CF428" s="152"/>
    </row>
    <row r="429" ht="12.75" customHeight="1">
      <c r="D429" s="242"/>
    </row>
    <row r="430" ht="12.75" customHeight="1">
      <c r="D430" s="242"/>
    </row>
    <row r="431" ht="12.75" customHeight="1">
      <c r="D431" s="242"/>
    </row>
    <row r="432" ht="12.75" customHeight="1">
      <c r="D432" s="242"/>
    </row>
    <row r="433" ht="12.75" customHeight="1">
      <c r="D433" s="242"/>
    </row>
    <row r="434" ht="12.75" customHeight="1">
      <c r="D434" s="242"/>
    </row>
    <row r="435" ht="12.75" customHeight="1">
      <c r="D435" s="242"/>
    </row>
    <row r="436" ht="12.75" customHeight="1">
      <c r="D436" s="242"/>
    </row>
    <row r="437" ht="12.75" customHeight="1">
      <c r="D437" s="242"/>
    </row>
    <row r="438" ht="12.75" customHeight="1">
      <c r="D438" s="242"/>
    </row>
    <row r="439" ht="12.75" customHeight="1">
      <c r="D439" s="242"/>
    </row>
    <row r="440" ht="12.75" customHeight="1">
      <c r="D440" s="242"/>
    </row>
    <row r="441" ht="12.75" customHeight="1">
      <c r="D441" s="242"/>
    </row>
    <row r="442" ht="12.75" customHeight="1">
      <c r="D442" s="242"/>
    </row>
    <row r="443" ht="12.75" customHeight="1">
      <c r="D443" s="242"/>
    </row>
    <row r="444" ht="12.75" customHeight="1">
      <c r="D444" s="242"/>
    </row>
    <row r="445" ht="12.75" customHeight="1">
      <c r="D445" s="242"/>
    </row>
    <row r="446" ht="12.75" customHeight="1">
      <c r="D446" s="242"/>
    </row>
    <row r="447" ht="12.75" customHeight="1">
      <c r="D447" s="242"/>
    </row>
    <row r="448" ht="12.75" customHeight="1">
      <c r="D448" s="242"/>
    </row>
    <row r="449" ht="12.75" customHeight="1">
      <c r="D449" s="242"/>
    </row>
    <row r="450" ht="12.75" customHeight="1">
      <c r="D450" s="242"/>
    </row>
    <row r="451" ht="12.75" customHeight="1">
      <c r="D451" s="242"/>
    </row>
    <row r="452" ht="12.75" customHeight="1">
      <c r="D452" s="242"/>
    </row>
    <row r="453" ht="12.75" customHeight="1">
      <c r="D453" s="242"/>
    </row>
    <row r="454" ht="12.75" customHeight="1">
      <c r="D454" s="242"/>
    </row>
    <row r="455" ht="12.75" customHeight="1">
      <c r="D455" s="242"/>
    </row>
    <row r="456" ht="12.75" customHeight="1">
      <c r="D456" s="242"/>
    </row>
    <row r="457" ht="12.75" customHeight="1">
      <c r="D457" s="242"/>
    </row>
    <row r="458" ht="12.75" customHeight="1">
      <c r="D458" s="242"/>
    </row>
    <row r="459" ht="12.75" customHeight="1">
      <c r="D459" s="242"/>
    </row>
    <row r="460" ht="12.75" customHeight="1">
      <c r="D460" s="242"/>
    </row>
    <row r="461" ht="12.75" customHeight="1">
      <c r="D461" s="242"/>
    </row>
    <row r="462" ht="12.75" customHeight="1">
      <c r="D462" s="242"/>
    </row>
    <row r="463" ht="12.75" customHeight="1">
      <c r="D463" s="242"/>
    </row>
    <row r="464" ht="12.75" customHeight="1">
      <c r="D464" s="242"/>
    </row>
    <row r="465" ht="12.75" customHeight="1">
      <c r="D465" s="242"/>
    </row>
    <row r="466" ht="12.75" customHeight="1">
      <c r="D466" s="242"/>
    </row>
    <row r="467" ht="12.75" customHeight="1">
      <c r="D467" s="242"/>
    </row>
    <row r="468" ht="12.75" customHeight="1">
      <c r="D468" s="242"/>
    </row>
    <row r="469" ht="12.75" customHeight="1">
      <c r="D469" s="242"/>
    </row>
    <row r="470" ht="12.75" customHeight="1">
      <c r="D470" s="242"/>
    </row>
    <row r="471" ht="12.75" customHeight="1">
      <c r="D471" s="242"/>
    </row>
    <row r="472" ht="12.75" customHeight="1">
      <c r="D472" s="242"/>
    </row>
    <row r="473" ht="12.75" customHeight="1">
      <c r="D473" s="242"/>
    </row>
    <row r="474" ht="12.75" customHeight="1">
      <c r="D474" s="242"/>
    </row>
    <row r="475" ht="12.75" customHeight="1">
      <c r="D475" s="242"/>
    </row>
    <row r="476" ht="12.75" customHeight="1">
      <c r="D476" s="242"/>
    </row>
    <row r="477" ht="12.75" customHeight="1">
      <c r="D477" s="242"/>
    </row>
    <row r="478" ht="12.75" customHeight="1">
      <c r="D478" s="242"/>
    </row>
    <row r="479" ht="12.75" customHeight="1">
      <c r="D479" s="242"/>
    </row>
    <row r="480" ht="12.75" customHeight="1">
      <c r="D480" s="242"/>
    </row>
    <row r="481" ht="12.75" customHeight="1">
      <c r="D481" s="242"/>
    </row>
    <row r="482" ht="12.75" customHeight="1">
      <c r="D482" s="242"/>
    </row>
    <row r="483" ht="12.75" customHeight="1">
      <c r="D483" s="242"/>
    </row>
    <row r="484" ht="12.75" customHeight="1">
      <c r="D484" s="242"/>
    </row>
    <row r="485" ht="12.75" customHeight="1">
      <c r="D485" s="242"/>
    </row>
    <row r="486" ht="12.75" customHeight="1">
      <c r="D486" s="242"/>
    </row>
    <row r="487" ht="12.75" customHeight="1">
      <c r="D487" s="242"/>
    </row>
    <row r="488" ht="12.75" customHeight="1">
      <c r="D488" s="242"/>
    </row>
    <row r="489" ht="12.75" customHeight="1">
      <c r="D489" s="242"/>
    </row>
    <row r="490" ht="12.75" customHeight="1">
      <c r="D490" s="242"/>
    </row>
    <row r="491" ht="12.75" customHeight="1">
      <c r="D491" s="242"/>
    </row>
    <row r="492" ht="12.75" customHeight="1">
      <c r="D492" s="242"/>
    </row>
    <row r="493" ht="12.75" customHeight="1">
      <c r="D493" s="242"/>
    </row>
    <row r="494" ht="12.75" customHeight="1">
      <c r="D494" s="242"/>
    </row>
    <row r="495" ht="12.75" customHeight="1">
      <c r="D495" s="242"/>
    </row>
    <row r="496" ht="12.75" customHeight="1">
      <c r="D496" s="242"/>
    </row>
    <row r="497" ht="12.75" customHeight="1">
      <c r="D497" s="242"/>
    </row>
    <row r="498" ht="12.75" customHeight="1">
      <c r="D498" s="242"/>
    </row>
    <row r="499" ht="12.75" customHeight="1">
      <c r="D499" s="242"/>
    </row>
    <row r="500" ht="12.75" customHeight="1">
      <c r="D500" s="242"/>
    </row>
    <row r="501" ht="12.75" customHeight="1">
      <c r="D501" s="242"/>
    </row>
    <row r="502" ht="12.75" customHeight="1">
      <c r="D502" s="242"/>
    </row>
    <row r="503" ht="12.75" customHeight="1">
      <c r="D503" s="242"/>
    </row>
    <row r="504" ht="12.75" customHeight="1">
      <c r="D504" s="242"/>
    </row>
    <row r="505" ht="12.75" customHeight="1">
      <c r="D505" s="242"/>
    </row>
    <row r="506" ht="12.75" customHeight="1">
      <c r="D506" s="242"/>
    </row>
    <row r="507" ht="12.75" customHeight="1">
      <c r="D507" s="242"/>
    </row>
    <row r="508" ht="12.75" customHeight="1">
      <c r="D508" s="242"/>
    </row>
    <row r="509" ht="12.75" customHeight="1">
      <c r="D509" s="242"/>
    </row>
    <row r="510" ht="12.75" customHeight="1">
      <c r="D510" s="242"/>
    </row>
    <row r="511" ht="12.75" customHeight="1">
      <c r="D511" s="242"/>
    </row>
    <row r="512" ht="12.75" customHeight="1">
      <c r="D512" s="242"/>
    </row>
    <row r="513" ht="12.75" customHeight="1">
      <c r="D513" s="242"/>
    </row>
    <row r="514" ht="12.75" customHeight="1">
      <c r="D514" s="242"/>
    </row>
    <row r="515" ht="12.75" customHeight="1">
      <c r="D515" s="242"/>
    </row>
    <row r="516" ht="12.75" customHeight="1">
      <c r="D516" s="242"/>
    </row>
    <row r="517" ht="12.75" customHeight="1">
      <c r="D517" s="242"/>
    </row>
    <row r="518" ht="12.75" customHeight="1">
      <c r="D518" s="242"/>
    </row>
    <row r="519" ht="12.75" customHeight="1">
      <c r="D519" s="242"/>
    </row>
    <row r="520" ht="12.75" customHeight="1">
      <c r="D520" s="242"/>
    </row>
    <row r="521" ht="12.75" customHeight="1">
      <c r="D521" s="242"/>
    </row>
    <row r="522" ht="12.75" customHeight="1">
      <c r="D522" s="242"/>
    </row>
    <row r="523" ht="12.75" customHeight="1">
      <c r="D523" s="242"/>
    </row>
    <row r="524" ht="12.75" customHeight="1">
      <c r="D524" s="242"/>
    </row>
    <row r="525" ht="12.75" customHeight="1">
      <c r="D525" s="242"/>
    </row>
    <row r="526" ht="12.75" customHeight="1">
      <c r="D526" s="242"/>
    </row>
    <row r="527" ht="12.75" customHeight="1">
      <c r="D527" s="242"/>
    </row>
    <row r="528" ht="12.75" customHeight="1">
      <c r="D528" s="242"/>
    </row>
    <row r="529" ht="12.75" customHeight="1">
      <c r="D529" s="242"/>
    </row>
    <row r="530" ht="12.75" customHeight="1">
      <c r="D530" s="242"/>
    </row>
    <row r="531" ht="12.75" customHeight="1">
      <c r="D531" s="242"/>
    </row>
    <row r="532" ht="12.75" customHeight="1">
      <c r="D532" s="242"/>
    </row>
    <row r="533" ht="12.75" customHeight="1">
      <c r="D533" s="242"/>
    </row>
    <row r="534" ht="12.75" customHeight="1">
      <c r="D534" s="242"/>
    </row>
    <row r="535" ht="12.75" customHeight="1">
      <c r="D535" s="242"/>
    </row>
    <row r="536" ht="12.75" customHeight="1">
      <c r="D536" s="242"/>
    </row>
    <row r="537" ht="12.75" customHeight="1">
      <c r="D537" s="242"/>
    </row>
    <row r="538" ht="12.75" customHeight="1">
      <c r="D538" s="242"/>
    </row>
    <row r="539" ht="12.75" customHeight="1">
      <c r="D539" s="242"/>
    </row>
    <row r="540" ht="12.75" customHeight="1">
      <c r="D540" s="242"/>
    </row>
    <row r="541" ht="12.75" customHeight="1">
      <c r="D541" s="242"/>
    </row>
    <row r="542" ht="12.75" customHeight="1">
      <c r="D542" s="242"/>
    </row>
    <row r="543" ht="12.75" customHeight="1">
      <c r="D543" s="242"/>
    </row>
    <row r="544" ht="12.75" customHeight="1">
      <c r="D544" s="242"/>
    </row>
    <row r="545" ht="12.75" customHeight="1">
      <c r="D545" s="242"/>
    </row>
    <row r="546" ht="12.75" customHeight="1">
      <c r="D546" s="242"/>
    </row>
    <row r="547" ht="12.75" customHeight="1">
      <c r="D547" s="242"/>
    </row>
    <row r="548" ht="12.75" customHeight="1">
      <c r="D548" s="242"/>
    </row>
    <row r="549" ht="12.75" customHeight="1">
      <c r="D549" s="242"/>
    </row>
    <row r="550" ht="12.75" customHeight="1">
      <c r="D550" s="242"/>
    </row>
    <row r="551" ht="12.75" customHeight="1">
      <c r="D551" s="242"/>
    </row>
    <row r="552" ht="12.75" customHeight="1">
      <c r="D552" s="242"/>
    </row>
    <row r="553" ht="12.75" customHeight="1">
      <c r="D553" s="242"/>
    </row>
    <row r="554" ht="12.75" customHeight="1">
      <c r="D554" s="242"/>
    </row>
    <row r="555" ht="12.75" customHeight="1">
      <c r="D555" s="242"/>
    </row>
    <row r="556" ht="12.75" customHeight="1">
      <c r="D556" s="242"/>
    </row>
    <row r="557" ht="12.75" customHeight="1">
      <c r="D557" s="242"/>
    </row>
    <row r="558" ht="12.75" customHeight="1">
      <c r="D558" s="242"/>
    </row>
    <row r="559" ht="12.75" customHeight="1">
      <c r="D559" s="242"/>
    </row>
    <row r="560" ht="12.75" customHeight="1">
      <c r="D560" s="242"/>
    </row>
    <row r="561" ht="12.75" customHeight="1">
      <c r="D561" s="242"/>
    </row>
    <row r="562" ht="12.75" customHeight="1">
      <c r="D562" s="242"/>
    </row>
    <row r="563" ht="12.75" customHeight="1">
      <c r="D563" s="242"/>
    </row>
    <row r="564" ht="12.75" customHeight="1">
      <c r="D564" s="242"/>
    </row>
    <row r="565" ht="12.75" customHeight="1">
      <c r="D565" s="242"/>
    </row>
    <row r="566" ht="12.75" customHeight="1">
      <c r="D566" s="242"/>
    </row>
    <row r="567" ht="12.75" customHeight="1">
      <c r="D567" s="242"/>
    </row>
    <row r="568" ht="12.75" customHeight="1">
      <c r="D568" s="242"/>
    </row>
    <row r="569" ht="12.75" customHeight="1">
      <c r="D569" s="242"/>
    </row>
    <row r="570" ht="12.75" customHeight="1">
      <c r="D570" s="242"/>
    </row>
    <row r="571" ht="12.75" customHeight="1">
      <c r="D571" s="242"/>
    </row>
    <row r="572" ht="12.75" customHeight="1">
      <c r="D572" s="242"/>
    </row>
    <row r="573" ht="12.75" customHeight="1">
      <c r="D573" s="242"/>
    </row>
    <row r="574" ht="12.75" customHeight="1">
      <c r="D574" s="242"/>
    </row>
    <row r="575" ht="12.75" customHeight="1">
      <c r="D575" s="242"/>
    </row>
    <row r="576" ht="12.75" customHeight="1">
      <c r="D576" s="242"/>
    </row>
    <row r="577" ht="12.75" customHeight="1">
      <c r="D577" s="242"/>
    </row>
    <row r="578" ht="12.75" customHeight="1">
      <c r="D578" s="242"/>
    </row>
    <row r="579" ht="12.75" customHeight="1">
      <c r="D579" s="242"/>
    </row>
    <row r="580" ht="12.75" customHeight="1">
      <c r="D580" s="242"/>
    </row>
    <row r="581" ht="12.75" customHeight="1">
      <c r="D581" s="242"/>
    </row>
    <row r="582" ht="12.75" customHeight="1">
      <c r="D582" s="242"/>
    </row>
    <row r="583" ht="12.75" customHeight="1">
      <c r="D583" s="242"/>
    </row>
    <row r="584" ht="12.75" customHeight="1">
      <c r="D584" s="242"/>
    </row>
    <row r="585" ht="12.75" customHeight="1">
      <c r="D585" s="242"/>
    </row>
    <row r="586" ht="12.75" customHeight="1">
      <c r="D586" s="242"/>
    </row>
    <row r="587" ht="12.75" customHeight="1">
      <c r="D587" s="242"/>
    </row>
    <row r="588" ht="12.75" customHeight="1">
      <c r="D588" s="242"/>
    </row>
    <row r="589" ht="12.75" customHeight="1">
      <c r="D589" s="242"/>
    </row>
    <row r="590" ht="12.75" customHeight="1">
      <c r="D590" s="242"/>
    </row>
    <row r="591" ht="12.75" customHeight="1">
      <c r="D591" s="242"/>
    </row>
    <row r="592" ht="12.75" customHeight="1">
      <c r="D592" s="242"/>
    </row>
    <row r="593" ht="12.75" customHeight="1">
      <c r="D593" s="242"/>
    </row>
    <row r="594" ht="12.75" customHeight="1">
      <c r="D594" s="242"/>
    </row>
    <row r="595" ht="12.75" customHeight="1">
      <c r="D595" s="242"/>
    </row>
    <row r="596" ht="12.75" customHeight="1">
      <c r="D596" s="242"/>
    </row>
    <row r="597" ht="12.75" customHeight="1">
      <c r="D597" s="242"/>
    </row>
    <row r="598" ht="12.75" customHeight="1">
      <c r="D598" s="242"/>
    </row>
    <row r="599" ht="12.75" customHeight="1">
      <c r="D599" s="242"/>
    </row>
    <row r="600" ht="12.75" customHeight="1">
      <c r="D600" s="242"/>
    </row>
    <row r="601" ht="12.75" customHeight="1">
      <c r="D601" s="242"/>
    </row>
    <row r="602" ht="12.75" customHeight="1">
      <c r="D602" s="242"/>
    </row>
    <row r="603" ht="12.75" customHeight="1">
      <c r="D603" s="242"/>
    </row>
    <row r="604" ht="12.75" customHeight="1">
      <c r="D604" s="242"/>
    </row>
    <row r="605" ht="12.75" customHeight="1">
      <c r="D605" s="242"/>
    </row>
    <row r="606" ht="12.75" customHeight="1">
      <c r="D606" s="242"/>
    </row>
    <row r="607" ht="12.75" customHeight="1">
      <c r="D607" s="242"/>
    </row>
    <row r="608" ht="12.75" customHeight="1">
      <c r="D608" s="242"/>
    </row>
    <row r="609" ht="12.75" customHeight="1">
      <c r="D609" s="242"/>
    </row>
    <row r="610" ht="12.75" customHeight="1">
      <c r="D610" s="242"/>
    </row>
    <row r="611" ht="12.75" customHeight="1">
      <c r="D611" s="242"/>
    </row>
    <row r="612" ht="12.75" customHeight="1">
      <c r="D612" s="242"/>
    </row>
    <row r="613" ht="12.75" customHeight="1">
      <c r="D613" s="242"/>
    </row>
    <row r="614" ht="12.75" customHeight="1">
      <c r="D614" s="242"/>
    </row>
    <row r="615" ht="12.75" customHeight="1">
      <c r="D615" s="242"/>
    </row>
    <row r="616" ht="12.75" customHeight="1">
      <c r="D616" s="242"/>
    </row>
    <row r="617" ht="12.75" customHeight="1">
      <c r="D617" s="242"/>
    </row>
    <row r="618" ht="12.75" customHeight="1">
      <c r="D618" s="242"/>
    </row>
    <row r="619" ht="12.75" customHeight="1">
      <c r="D619" s="242"/>
    </row>
    <row r="620" ht="12.75" customHeight="1">
      <c r="D620" s="242"/>
    </row>
    <row r="621" ht="12.75" customHeight="1">
      <c r="D621" s="242"/>
    </row>
    <row r="622" ht="12.75" customHeight="1">
      <c r="D622" s="242"/>
    </row>
    <row r="623" ht="12.75" customHeight="1">
      <c r="D623" s="242"/>
    </row>
    <row r="624" ht="12.75" customHeight="1">
      <c r="D624" s="242"/>
    </row>
    <row r="625" ht="12.75" customHeight="1">
      <c r="D625" s="242"/>
    </row>
    <row r="626" ht="12.75" customHeight="1">
      <c r="D626" s="242"/>
    </row>
    <row r="627" ht="12.75" customHeight="1">
      <c r="D627" s="242"/>
    </row>
    <row r="628" ht="12.75" customHeight="1">
      <c r="D628" s="242"/>
    </row>
    <row r="629" ht="12.75" customHeight="1">
      <c r="D629" s="242"/>
    </row>
    <row r="630" ht="12.75" customHeight="1">
      <c r="D630" s="242"/>
    </row>
    <row r="631" ht="12.75" customHeight="1">
      <c r="D631" s="242"/>
    </row>
    <row r="632" ht="12.75" customHeight="1">
      <c r="D632" s="242"/>
    </row>
    <row r="633" ht="12.75" customHeight="1">
      <c r="D633" s="242"/>
    </row>
    <row r="634" ht="12.75" customHeight="1">
      <c r="D634" s="242"/>
    </row>
    <row r="635" ht="12.75" customHeight="1">
      <c r="D635" s="242"/>
    </row>
    <row r="636" ht="12.75" customHeight="1">
      <c r="D636" s="242"/>
    </row>
    <row r="637" ht="12.75" customHeight="1">
      <c r="D637" s="242"/>
    </row>
    <row r="638" ht="12.75" customHeight="1">
      <c r="D638" s="242"/>
    </row>
    <row r="639" ht="12.75" customHeight="1">
      <c r="D639" s="242"/>
    </row>
    <row r="640" ht="12.75" customHeight="1">
      <c r="D640" s="242"/>
    </row>
    <row r="641" ht="12.75" customHeight="1">
      <c r="D641" s="242"/>
    </row>
    <row r="642" ht="12.75" customHeight="1">
      <c r="D642" s="242"/>
    </row>
    <row r="643" ht="12.75" customHeight="1">
      <c r="D643" s="242"/>
    </row>
    <row r="644" ht="12.75" customHeight="1">
      <c r="D644" s="242"/>
    </row>
    <row r="645" ht="12.75" customHeight="1">
      <c r="D645" s="242"/>
    </row>
    <row r="646" ht="12.75" customHeight="1">
      <c r="D646" s="242"/>
    </row>
    <row r="647" ht="12.75" customHeight="1">
      <c r="D647" s="242"/>
    </row>
    <row r="648" ht="12.75" customHeight="1">
      <c r="D648" s="242"/>
    </row>
    <row r="649" ht="12.75" customHeight="1">
      <c r="D649" s="242"/>
    </row>
    <row r="650" ht="12.75" customHeight="1">
      <c r="D650" s="242"/>
    </row>
    <row r="651" ht="12.75" customHeight="1">
      <c r="D651" s="242"/>
    </row>
    <row r="652" ht="12.75" customHeight="1">
      <c r="D652" s="242"/>
    </row>
    <row r="653" ht="12.75" customHeight="1">
      <c r="D653" s="242"/>
    </row>
    <row r="654" ht="12.75" customHeight="1">
      <c r="D654" s="242"/>
    </row>
    <row r="655" ht="12.75" customHeight="1">
      <c r="D655" s="242"/>
    </row>
    <row r="656" ht="12.75" customHeight="1">
      <c r="D656" s="242"/>
    </row>
    <row r="657" ht="12.75" customHeight="1">
      <c r="D657" s="242"/>
    </row>
    <row r="658" ht="12.75" customHeight="1">
      <c r="D658" s="242"/>
    </row>
    <row r="659" ht="12.75" customHeight="1">
      <c r="D659" s="242"/>
    </row>
    <row r="660" ht="12.75" customHeight="1">
      <c r="D660" s="242"/>
    </row>
    <row r="661" ht="12.75" customHeight="1">
      <c r="D661" s="242"/>
    </row>
    <row r="662" ht="12.75" customHeight="1">
      <c r="D662" s="242"/>
    </row>
    <row r="663" ht="12.75" customHeight="1">
      <c r="D663" s="242"/>
    </row>
    <row r="664" ht="12.75" customHeight="1">
      <c r="D664" s="242"/>
    </row>
    <row r="665" ht="12.75" customHeight="1">
      <c r="D665" s="242"/>
    </row>
    <row r="666" ht="12.75" customHeight="1">
      <c r="D666" s="242"/>
    </row>
    <row r="667" ht="12.75" customHeight="1">
      <c r="D667" s="242"/>
    </row>
    <row r="668" ht="12.75" customHeight="1">
      <c r="D668" s="242"/>
    </row>
    <row r="669" ht="12.75" customHeight="1">
      <c r="D669" s="242"/>
    </row>
    <row r="670" ht="12.75" customHeight="1">
      <c r="D670" s="242"/>
    </row>
    <row r="671" ht="12.75" customHeight="1">
      <c r="D671" s="242"/>
    </row>
    <row r="672" ht="12.75" customHeight="1">
      <c r="D672" s="242"/>
    </row>
    <row r="673" ht="12.75" customHeight="1">
      <c r="D673" s="242"/>
    </row>
    <row r="674" ht="12.75" customHeight="1">
      <c r="D674" s="242"/>
    </row>
    <row r="675" ht="12.75" customHeight="1">
      <c r="D675" s="242"/>
    </row>
    <row r="676" ht="12.75" customHeight="1">
      <c r="D676" s="242"/>
    </row>
    <row r="677" ht="12.75" customHeight="1">
      <c r="D677" s="242"/>
    </row>
    <row r="678" ht="12.75" customHeight="1">
      <c r="D678" s="242"/>
    </row>
    <row r="679" ht="12.75" customHeight="1">
      <c r="D679" s="242"/>
    </row>
    <row r="680" ht="12.75" customHeight="1">
      <c r="D680" s="242"/>
    </row>
    <row r="681" ht="12.75" customHeight="1">
      <c r="D681" s="242"/>
    </row>
    <row r="682" ht="12.75" customHeight="1">
      <c r="D682" s="242"/>
    </row>
    <row r="683" ht="12.75" customHeight="1">
      <c r="D683" s="242"/>
    </row>
    <row r="684" ht="12.75" customHeight="1">
      <c r="D684" s="242"/>
    </row>
    <row r="685" ht="12.75" customHeight="1">
      <c r="D685" s="242"/>
    </row>
    <row r="686" ht="12.75" customHeight="1">
      <c r="D686" s="242"/>
    </row>
    <row r="687" ht="12.75" customHeight="1">
      <c r="D687" s="242"/>
    </row>
    <row r="688" ht="12.75" customHeight="1">
      <c r="D688" s="242"/>
    </row>
    <row r="689" ht="12.75" customHeight="1">
      <c r="D689" s="242"/>
    </row>
    <row r="690" ht="12.75" customHeight="1">
      <c r="D690" s="242"/>
    </row>
    <row r="691" ht="12.75" customHeight="1">
      <c r="D691" s="242"/>
    </row>
    <row r="692" ht="12.75" customHeight="1">
      <c r="D692" s="242"/>
    </row>
    <row r="693" ht="12.75" customHeight="1">
      <c r="D693" s="242"/>
    </row>
    <row r="694" ht="12.75" customHeight="1">
      <c r="D694" s="242"/>
    </row>
    <row r="695" ht="12.75" customHeight="1">
      <c r="D695" s="242"/>
    </row>
    <row r="696" ht="12.75" customHeight="1">
      <c r="D696" s="242"/>
    </row>
    <row r="697" ht="12.75" customHeight="1">
      <c r="D697" s="242"/>
    </row>
    <row r="698" ht="12.75" customHeight="1">
      <c r="D698" s="242"/>
    </row>
    <row r="699" ht="12.75" customHeight="1">
      <c r="D699" s="242"/>
    </row>
    <row r="700" ht="12.75" customHeight="1">
      <c r="D700" s="242"/>
    </row>
    <row r="701" ht="12.75" customHeight="1">
      <c r="D701" s="242"/>
    </row>
    <row r="702" ht="12.75" customHeight="1">
      <c r="D702" s="242"/>
    </row>
    <row r="703" ht="12.75" customHeight="1">
      <c r="D703" s="242"/>
    </row>
    <row r="704" ht="12.75" customHeight="1">
      <c r="D704" s="242"/>
    </row>
    <row r="705" ht="12.75" customHeight="1">
      <c r="D705" s="242"/>
    </row>
    <row r="706" ht="12.75" customHeight="1">
      <c r="D706" s="242"/>
    </row>
    <row r="707" ht="12.75" customHeight="1">
      <c r="D707" s="242"/>
    </row>
    <row r="708" ht="12.75" customHeight="1">
      <c r="D708" s="242"/>
    </row>
    <row r="709" ht="12.75" customHeight="1">
      <c r="D709" s="242"/>
    </row>
    <row r="710" ht="12.75" customHeight="1">
      <c r="D710" s="242"/>
    </row>
    <row r="711" ht="12.75" customHeight="1">
      <c r="D711" s="242"/>
    </row>
    <row r="712" ht="12.75" customHeight="1">
      <c r="D712" s="242"/>
    </row>
    <row r="713" ht="12.75" customHeight="1">
      <c r="D713" s="242"/>
    </row>
    <row r="714" ht="12.75" customHeight="1">
      <c r="D714" s="242"/>
    </row>
    <row r="715" ht="12.75" customHeight="1">
      <c r="D715" s="242"/>
    </row>
    <row r="716" ht="12.75" customHeight="1">
      <c r="D716" s="242"/>
    </row>
    <row r="717" ht="12.75" customHeight="1">
      <c r="D717" s="242"/>
    </row>
    <row r="718" ht="12.75" customHeight="1">
      <c r="D718" s="242"/>
    </row>
    <row r="719" ht="12.75" customHeight="1">
      <c r="D719" s="242"/>
    </row>
    <row r="720" ht="12.75" customHeight="1">
      <c r="D720" s="242"/>
    </row>
    <row r="721" ht="12.75" customHeight="1">
      <c r="D721" s="242"/>
    </row>
    <row r="722" ht="12.75" customHeight="1">
      <c r="D722" s="242"/>
    </row>
    <row r="723" ht="12.75" customHeight="1">
      <c r="D723" s="242"/>
    </row>
    <row r="724" ht="12.75" customHeight="1">
      <c r="D724" s="242"/>
    </row>
    <row r="725" ht="12.75" customHeight="1">
      <c r="D725" s="242"/>
    </row>
    <row r="726" ht="12.75" customHeight="1">
      <c r="D726" s="242"/>
    </row>
    <row r="727" ht="12.75" customHeight="1">
      <c r="D727" s="242"/>
    </row>
    <row r="728" ht="12.75" customHeight="1">
      <c r="D728" s="242"/>
    </row>
    <row r="729" ht="12.75" customHeight="1">
      <c r="D729" s="242"/>
    </row>
    <row r="730" ht="12.75" customHeight="1">
      <c r="D730" s="242"/>
    </row>
    <row r="731" ht="12.75" customHeight="1">
      <c r="D731" s="242"/>
    </row>
    <row r="732" ht="12.75" customHeight="1">
      <c r="D732" s="242"/>
    </row>
    <row r="733" ht="12.75" customHeight="1">
      <c r="D733" s="242"/>
    </row>
    <row r="734" ht="12.75" customHeight="1">
      <c r="D734" s="242"/>
    </row>
    <row r="735" ht="12.75" customHeight="1">
      <c r="D735" s="242"/>
    </row>
    <row r="736" ht="12.75" customHeight="1">
      <c r="D736" s="242"/>
    </row>
    <row r="737" ht="12.75" customHeight="1">
      <c r="D737" s="242"/>
    </row>
    <row r="738" ht="12.75" customHeight="1">
      <c r="D738" s="242"/>
    </row>
    <row r="739" ht="12.75" customHeight="1">
      <c r="D739" s="242"/>
    </row>
    <row r="740" ht="12.75" customHeight="1">
      <c r="D740" s="242"/>
    </row>
    <row r="741" ht="12.75" customHeight="1">
      <c r="D741" s="242"/>
    </row>
    <row r="742" ht="12.75" customHeight="1">
      <c r="D742" s="242"/>
    </row>
    <row r="743" ht="12.75" customHeight="1">
      <c r="D743" s="242"/>
    </row>
    <row r="744" ht="12.75" customHeight="1">
      <c r="D744" s="242"/>
    </row>
    <row r="745" ht="12.75" customHeight="1">
      <c r="D745" s="242"/>
    </row>
    <row r="746" ht="12.75" customHeight="1">
      <c r="D746" s="242"/>
    </row>
    <row r="747" ht="12.75" customHeight="1">
      <c r="D747" s="242"/>
    </row>
    <row r="748" ht="12.75" customHeight="1">
      <c r="D748" s="242"/>
    </row>
    <row r="749" ht="12.75" customHeight="1">
      <c r="D749" s="242"/>
    </row>
    <row r="750" ht="12.75" customHeight="1">
      <c r="D750" s="242"/>
    </row>
    <row r="751" ht="12.75" customHeight="1">
      <c r="D751" s="242"/>
    </row>
    <row r="752" ht="12.75" customHeight="1">
      <c r="D752" s="242"/>
    </row>
    <row r="753" ht="12.75" customHeight="1">
      <c r="D753" s="242"/>
    </row>
    <row r="754" ht="12.75" customHeight="1">
      <c r="D754" s="242"/>
    </row>
    <row r="755" ht="12.75" customHeight="1">
      <c r="D755" s="242"/>
    </row>
    <row r="756" ht="12.75" customHeight="1">
      <c r="D756" s="242"/>
    </row>
    <row r="757" ht="12.75" customHeight="1">
      <c r="D757" s="242"/>
    </row>
    <row r="758" ht="12.75" customHeight="1">
      <c r="D758" s="242"/>
    </row>
    <row r="759" ht="12.75" customHeight="1">
      <c r="D759" s="242"/>
    </row>
    <row r="760" ht="12.75" customHeight="1">
      <c r="D760" s="242"/>
    </row>
    <row r="761" ht="12.75" customHeight="1">
      <c r="D761" s="242"/>
    </row>
    <row r="762" ht="12.75" customHeight="1">
      <c r="D762" s="242"/>
    </row>
    <row r="763" ht="12.75" customHeight="1">
      <c r="D763" s="242"/>
    </row>
    <row r="764" ht="12.75" customHeight="1">
      <c r="D764" s="242"/>
    </row>
    <row r="765" ht="12.75" customHeight="1">
      <c r="D765" s="242"/>
    </row>
    <row r="766" ht="12.75" customHeight="1">
      <c r="D766" s="242"/>
    </row>
    <row r="767" ht="12.75" customHeight="1">
      <c r="D767" s="242"/>
    </row>
    <row r="768" ht="12.75" customHeight="1">
      <c r="D768" s="242"/>
    </row>
    <row r="769" ht="12.75" customHeight="1">
      <c r="D769" s="242"/>
    </row>
    <row r="770" ht="12.75" customHeight="1">
      <c r="D770" s="242"/>
    </row>
    <row r="771" ht="12.75" customHeight="1">
      <c r="D771" s="242"/>
    </row>
    <row r="772" ht="12.75" customHeight="1">
      <c r="D772" s="242"/>
    </row>
    <row r="773" ht="12.75" customHeight="1">
      <c r="D773" s="242"/>
    </row>
    <row r="774" ht="12.75" customHeight="1">
      <c r="D774" s="242"/>
    </row>
    <row r="775" ht="12.75" customHeight="1">
      <c r="D775" s="242"/>
    </row>
    <row r="776" ht="12.75" customHeight="1">
      <c r="D776" s="242"/>
    </row>
    <row r="777" ht="12.75" customHeight="1">
      <c r="D777" s="242"/>
    </row>
    <row r="778" ht="12.75" customHeight="1">
      <c r="D778" s="242"/>
    </row>
    <row r="779" ht="12.75" customHeight="1">
      <c r="D779" s="242"/>
    </row>
    <row r="780" ht="12.75" customHeight="1">
      <c r="D780" s="242"/>
    </row>
    <row r="781" ht="12.75" customHeight="1">
      <c r="D781" s="242"/>
    </row>
    <row r="782" ht="12.75" customHeight="1">
      <c r="D782" s="242"/>
    </row>
    <row r="783" ht="12.75" customHeight="1">
      <c r="D783" s="242"/>
    </row>
    <row r="784" ht="12.75" customHeight="1">
      <c r="D784" s="242"/>
    </row>
    <row r="785" ht="12.75" customHeight="1">
      <c r="D785" s="242"/>
    </row>
    <row r="786" ht="12.75" customHeight="1">
      <c r="D786" s="242"/>
    </row>
    <row r="787" ht="12.75" customHeight="1">
      <c r="D787" s="242"/>
    </row>
    <row r="788" ht="12.75" customHeight="1">
      <c r="D788" s="242"/>
    </row>
    <row r="789" ht="12.75" customHeight="1">
      <c r="D789" s="242"/>
    </row>
    <row r="790" ht="12.75" customHeight="1">
      <c r="D790" s="242"/>
    </row>
    <row r="791" ht="12.75" customHeight="1">
      <c r="D791" s="242"/>
    </row>
    <row r="792" ht="12.75" customHeight="1">
      <c r="D792" s="242"/>
    </row>
    <row r="793" ht="12.75" customHeight="1">
      <c r="D793" s="242"/>
    </row>
    <row r="794" ht="12.75" customHeight="1">
      <c r="D794" s="242"/>
    </row>
    <row r="795" ht="12.75" customHeight="1">
      <c r="D795" s="242"/>
    </row>
    <row r="796" ht="12.75" customHeight="1">
      <c r="D796" s="242"/>
    </row>
    <row r="797" ht="12.75" customHeight="1">
      <c r="D797" s="242"/>
    </row>
    <row r="798" ht="12.75" customHeight="1">
      <c r="D798" s="242"/>
    </row>
    <row r="799" ht="12.75" customHeight="1">
      <c r="D799" s="242"/>
    </row>
    <row r="800" ht="12.75" customHeight="1">
      <c r="D800" s="242"/>
    </row>
    <row r="801" ht="12.75" customHeight="1">
      <c r="D801" s="242"/>
    </row>
    <row r="802" ht="12.75" customHeight="1">
      <c r="D802" s="242"/>
    </row>
    <row r="803" ht="12.75" customHeight="1">
      <c r="D803" s="242"/>
    </row>
    <row r="804" ht="12.75" customHeight="1">
      <c r="D804" s="242"/>
    </row>
    <row r="805" ht="12.75" customHeight="1">
      <c r="D805" s="242"/>
    </row>
    <row r="806" ht="12.75" customHeight="1">
      <c r="D806" s="242"/>
    </row>
    <row r="807" ht="12.75" customHeight="1">
      <c r="D807" s="242"/>
    </row>
    <row r="808" ht="12.75" customHeight="1">
      <c r="D808" s="242"/>
    </row>
    <row r="809" ht="12.75" customHeight="1">
      <c r="D809" s="242"/>
    </row>
    <row r="810" ht="12.75" customHeight="1">
      <c r="D810" s="242"/>
    </row>
    <row r="811" ht="12.75" customHeight="1">
      <c r="D811" s="242"/>
    </row>
    <row r="812" ht="12.75" customHeight="1">
      <c r="D812" s="242"/>
    </row>
    <row r="813" ht="12.75" customHeight="1">
      <c r="D813" s="242"/>
    </row>
    <row r="814" ht="12.75" customHeight="1">
      <c r="D814" s="242"/>
    </row>
    <row r="815" ht="12.75" customHeight="1">
      <c r="D815" s="242"/>
    </row>
    <row r="816" ht="12.75" customHeight="1">
      <c r="D816" s="242"/>
    </row>
    <row r="817" ht="12.75" customHeight="1">
      <c r="D817" s="242"/>
    </row>
    <row r="818" ht="12.75" customHeight="1">
      <c r="D818" s="242"/>
    </row>
    <row r="819" ht="12.75" customHeight="1">
      <c r="D819" s="242"/>
    </row>
    <row r="820" ht="12.75" customHeight="1">
      <c r="D820" s="242"/>
    </row>
    <row r="821" ht="12.75" customHeight="1">
      <c r="D821" s="242"/>
    </row>
    <row r="822" ht="12.75" customHeight="1">
      <c r="D822" s="242"/>
    </row>
    <row r="823" ht="12.75" customHeight="1">
      <c r="D823" s="242"/>
    </row>
    <row r="824" ht="12.75" customHeight="1">
      <c r="D824" s="242"/>
    </row>
    <row r="825" ht="12.75" customHeight="1">
      <c r="D825" s="242"/>
    </row>
    <row r="826" ht="12.75" customHeight="1">
      <c r="D826" s="242"/>
    </row>
    <row r="827" ht="12.75" customHeight="1">
      <c r="D827" s="242"/>
    </row>
    <row r="828" ht="12.75" customHeight="1">
      <c r="D828" s="242"/>
    </row>
    <row r="829" ht="12.75" customHeight="1">
      <c r="D829" s="242"/>
    </row>
    <row r="830" ht="12.75" customHeight="1">
      <c r="D830" s="242"/>
    </row>
    <row r="831" ht="12.75" customHeight="1">
      <c r="D831" s="242"/>
    </row>
    <row r="832" ht="12.75" customHeight="1">
      <c r="D832" s="242"/>
    </row>
    <row r="833" ht="12.75" customHeight="1">
      <c r="D833" s="242"/>
    </row>
    <row r="834" ht="12.75" customHeight="1">
      <c r="D834" s="242"/>
    </row>
    <row r="835" ht="12.75" customHeight="1">
      <c r="D835" s="242"/>
    </row>
    <row r="836" ht="12.75" customHeight="1">
      <c r="D836" s="242"/>
    </row>
    <row r="837" ht="12.75" customHeight="1">
      <c r="D837" s="242"/>
    </row>
    <row r="838" ht="12.75" customHeight="1">
      <c r="D838" s="242"/>
    </row>
    <row r="839" ht="12.75" customHeight="1">
      <c r="D839" s="242"/>
    </row>
    <row r="840" ht="12.75" customHeight="1">
      <c r="D840" s="242"/>
    </row>
    <row r="841" ht="12.75" customHeight="1">
      <c r="D841" s="242"/>
    </row>
    <row r="842" ht="12.75" customHeight="1">
      <c r="D842" s="242"/>
    </row>
    <row r="843" ht="12.75" customHeight="1">
      <c r="D843" s="242"/>
    </row>
    <row r="844" ht="12.75" customHeight="1">
      <c r="D844" s="242"/>
    </row>
    <row r="845" ht="12.75" customHeight="1">
      <c r="D845" s="242"/>
    </row>
    <row r="846" ht="12.75" customHeight="1">
      <c r="D846" s="242"/>
    </row>
    <row r="847" ht="12.75" customHeight="1">
      <c r="D847" s="242"/>
    </row>
    <row r="848" ht="12.75" customHeight="1">
      <c r="D848" s="242"/>
    </row>
    <row r="849" ht="12.75" customHeight="1">
      <c r="D849" s="242"/>
    </row>
    <row r="850" ht="12.75" customHeight="1">
      <c r="D850" s="242"/>
    </row>
    <row r="851" ht="12.75" customHeight="1">
      <c r="D851" s="242"/>
    </row>
    <row r="852" ht="12.75" customHeight="1">
      <c r="D852" s="242"/>
    </row>
    <row r="853" ht="12.75" customHeight="1">
      <c r="D853" s="242"/>
    </row>
    <row r="854" ht="12.75" customHeight="1">
      <c r="D854" s="242"/>
    </row>
    <row r="855" ht="12.75" customHeight="1">
      <c r="D855" s="242"/>
    </row>
    <row r="856" ht="12.75" customHeight="1">
      <c r="D856" s="242"/>
    </row>
    <row r="857" ht="12.75" customHeight="1">
      <c r="D857" s="242"/>
    </row>
    <row r="858" ht="12.75" customHeight="1">
      <c r="D858" s="242"/>
    </row>
    <row r="859" ht="12.75" customHeight="1">
      <c r="D859" s="242"/>
    </row>
    <row r="860" ht="12.75" customHeight="1">
      <c r="D860" s="242"/>
    </row>
    <row r="861" ht="12.75" customHeight="1">
      <c r="D861" s="242"/>
    </row>
    <row r="862" ht="12.75" customHeight="1">
      <c r="D862" s="242"/>
    </row>
    <row r="863" ht="12.75" customHeight="1">
      <c r="D863" s="242"/>
    </row>
    <row r="864" ht="12.75" customHeight="1">
      <c r="D864" s="242"/>
    </row>
    <row r="865" ht="12.75" customHeight="1">
      <c r="D865" s="242"/>
    </row>
    <row r="866" ht="12.75" customHeight="1">
      <c r="D866" s="242"/>
    </row>
    <row r="867" ht="12.75" customHeight="1">
      <c r="D867" s="242"/>
    </row>
    <row r="868" ht="12.75" customHeight="1">
      <c r="D868" s="242"/>
    </row>
    <row r="869" ht="12.75" customHeight="1">
      <c r="D869" s="242"/>
    </row>
    <row r="870" ht="12.75" customHeight="1">
      <c r="D870" s="242"/>
    </row>
    <row r="871" ht="12.75" customHeight="1">
      <c r="D871" s="242"/>
    </row>
    <row r="872" ht="12.75" customHeight="1">
      <c r="D872" s="242"/>
    </row>
    <row r="873" ht="12.75" customHeight="1">
      <c r="D873" s="242"/>
    </row>
    <row r="874" ht="12.75" customHeight="1">
      <c r="D874" s="242"/>
    </row>
    <row r="875" ht="12.75" customHeight="1">
      <c r="D875" s="242"/>
    </row>
    <row r="876" ht="12.75" customHeight="1">
      <c r="D876" s="242"/>
    </row>
    <row r="877" ht="12.75" customHeight="1">
      <c r="D877" s="242"/>
    </row>
    <row r="878" ht="12.75" customHeight="1">
      <c r="D878" s="242"/>
    </row>
    <row r="879" ht="12.75" customHeight="1">
      <c r="D879" s="242"/>
    </row>
    <row r="880" ht="12.75" customHeight="1">
      <c r="D880" s="242"/>
    </row>
    <row r="881" ht="12.75" customHeight="1">
      <c r="D881" s="242"/>
    </row>
    <row r="882" ht="12.75" customHeight="1">
      <c r="D882" s="242"/>
    </row>
    <row r="883" ht="12.75" customHeight="1">
      <c r="D883" s="242"/>
    </row>
    <row r="884" ht="12.75" customHeight="1">
      <c r="D884" s="242"/>
    </row>
    <row r="885" ht="12.75" customHeight="1">
      <c r="D885" s="242"/>
    </row>
    <row r="886" ht="12.75" customHeight="1">
      <c r="D886" s="242"/>
    </row>
    <row r="887" ht="12.75" customHeight="1">
      <c r="D887" s="242"/>
    </row>
    <row r="888" ht="12.75" customHeight="1">
      <c r="D888" s="242"/>
    </row>
    <row r="889" ht="12.75" customHeight="1">
      <c r="D889" s="242"/>
    </row>
    <row r="890" ht="12.75" customHeight="1">
      <c r="D890" s="242"/>
    </row>
    <row r="891" ht="12.75" customHeight="1">
      <c r="D891" s="242"/>
    </row>
    <row r="892" ht="12.75" customHeight="1">
      <c r="D892" s="242"/>
    </row>
    <row r="893" ht="12.75" customHeight="1">
      <c r="D893" s="242"/>
    </row>
    <row r="894" ht="12.75" customHeight="1">
      <c r="D894" s="242"/>
    </row>
    <row r="895" ht="12.75" customHeight="1">
      <c r="D895" s="242"/>
    </row>
    <row r="896" ht="12.75" customHeight="1">
      <c r="D896" s="242"/>
    </row>
    <row r="897" ht="12.75" customHeight="1">
      <c r="D897" s="242"/>
    </row>
    <row r="898" ht="12.75" customHeight="1">
      <c r="D898" s="242"/>
    </row>
    <row r="899" ht="12.75" customHeight="1">
      <c r="D899" s="242"/>
    </row>
    <row r="900" ht="12.75" customHeight="1">
      <c r="D900" s="242"/>
    </row>
    <row r="901" ht="12.75" customHeight="1">
      <c r="D901" s="242"/>
    </row>
    <row r="902" ht="12.75" customHeight="1">
      <c r="D902" s="242"/>
    </row>
    <row r="903" ht="12.75" customHeight="1">
      <c r="D903" s="242"/>
    </row>
    <row r="904" ht="12.75" customHeight="1">
      <c r="D904" s="242"/>
    </row>
    <row r="905" ht="12.75" customHeight="1">
      <c r="D905" s="242"/>
    </row>
    <row r="906" ht="12.75" customHeight="1">
      <c r="D906" s="242"/>
    </row>
    <row r="907" ht="12.75" customHeight="1">
      <c r="D907" s="242"/>
    </row>
    <row r="908" ht="12.75" customHeight="1">
      <c r="D908" s="242"/>
    </row>
    <row r="909" ht="12.75" customHeight="1">
      <c r="D909" s="242"/>
    </row>
    <row r="910" ht="12.75" customHeight="1">
      <c r="D910" s="242"/>
    </row>
    <row r="911" ht="12.75" customHeight="1">
      <c r="D911" s="242"/>
    </row>
    <row r="912" ht="12.75" customHeight="1">
      <c r="D912" s="242"/>
    </row>
    <row r="913" ht="12.75" customHeight="1">
      <c r="D913" s="242"/>
    </row>
    <row r="914" ht="12.75" customHeight="1">
      <c r="D914" s="242"/>
    </row>
    <row r="915" ht="12.75" customHeight="1">
      <c r="D915" s="242"/>
    </row>
    <row r="916" ht="12.75" customHeight="1">
      <c r="D916" s="242"/>
    </row>
    <row r="917" ht="12.75" customHeight="1">
      <c r="D917" s="242"/>
    </row>
    <row r="918" ht="12.75" customHeight="1">
      <c r="D918" s="242"/>
    </row>
    <row r="919" ht="12.75" customHeight="1">
      <c r="D919" s="242"/>
    </row>
    <row r="920" ht="12.75" customHeight="1">
      <c r="D920" s="242"/>
    </row>
    <row r="921" ht="12.75" customHeight="1">
      <c r="D921" s="242"/>
    </row>
    <row r="922" ht="12.75" customHeight="1">
      <c r="D922" s="242"/>
    </row>
    <row r="923" ht="12.75" customHeight="1">
      <c r="D923" s="242"/>
    </row>
    <row r="924" ht="12.75" customHeight="1">
      <c r="D924" s="242"/>
    </row>
    <row r="925" ht="12.75" customHeight="1">
      <c r="D925" s="242"/>
    </row>
    <row r="926" ht="12.75" customHeight="1">
      <c r="D926" s="242"/>
    </row>
    <row r="927" ht="12.75" customHeight="1">
      <c r="D927" s="242"/>
    </row>
    <row r="928" ht="12.75" customHeight="1">
      <c r="D928" s="242"/>
    </row>
    <row r="929" ht="12.75" customHeight="1">
      <c r="D929" s="242"/>
    </row>
    <row r="930" ht="12.75" customHeight="1">
      <c r="D930" s="242"/>
    </row>
    <row r="931" ht="12.75" customHeight="1">
      <c r="D931" s="242"/>
    </row>
    <row r="932" ht="12.75" customHeight="1">
      <c r="D932" s="242"/>
    </row>
    <row r="933" ht="12.75" customHeight="1">
      <c r="D933" s="242"/>
    </row>
    <row r="934" ht="12.75" customHeight="1">
      <c r="D934" s="242"/>
    </row>
    <row r="935" ht="12.75" customHeight="1">
      <c r="D935" s="242"/>
    </row>
    <row r="936" ht="12.75" customHeight="1">
      <c r="D936" s="242"/>
    </row>
    <row r="937" ht="12.75" customHeight="1">
      <c r="D937" s="242"/>
    </row>
    <row r="938" ht="12.75" customHeight="1">
      <c r="D938" s="242"/>
    </row>
    <row r="939" ht="12.75" customHeight="1">
      <c r="D939" s="242"/>
    </row>
    <row r="940" ht="12.75" customHeight="1">
      <c r="D940" s="242"/>
    </row>
    <row r="941" ht="12.75" customHeight="1">
      <c r="D941" s="242"/>
    </row>
    <row r="942" ht="12.75" customHeight="1">
      <c r="D942" s="242"/>
    </row>
    <row r="943" ht="12.75" customHeight="1">
      <c r="D943" s="242"/>
    </row>
    <row r="944" ht="12.75" customHeight="1">
      <c r="D944" s="242"/>
    </row>
    <row r="945" ht="12.75" customHeight="1">
      <c r="D945" s="242"/>
    </row>
    <row r="946" ht="12.75" customHeight="1">
      <c r="D946" s="242"/>
    </row>
    <row r="947" ht="12.75" customHeight="1">
      <c r="D947" s="242"/>
    </row>
    <row r="948" ht="12.75" customHeight="1">
      <c r="D948" s="242"/>
    </row>
    <row r="949" ht="12.75" customHeight="1">
      <c r="D949" s="242"/>
    </row>
    <row r="950" ht="12.75" customHeight="1">
      <c r="D950" s="242"/>
    </row>
    <row r="951" ht="12.75" customHeight="1">
      <c r="D951" s="242"/>
    </row>
    <row r="952" ht="12.75" customHeight="1">
      <c r="D952" s="242"/>
    </row>
    <row r="953" ht="12.75" customHeight="1">
      <c r="D953" s="242"/>
    </row>
    <row r="954" ht="12.75" customHeight="1">
      <c r="D954" s="242"/>
    </row>
    <row r="955" ht="12.75" customHeight="1">
      <c r="D955" s="242"/>
    </row>
    <row r="956" ht="12.75" customHeight="1">
      <c r="D956" s="242"/>
    </row>
    <row r="957" ht="12.75" customHeight="1">
      <c r="D957" s="242"/>
    </row>
    <row r="958" ht="12.75" customHeight="1">
      <c r="D958" s="242"/>
    </row>
    <row r="959" ht="12.75" customHeight="1">
      <c r="D959" s="242"/>
    </row>
    <row r="960" ht="12.75" customHeight="1">
      <c r="D960" s="242"/>
    </row>
    <row r="961" ht="12.75" customHeight="1">
      <c r="D961" s="242"/>
    </row>
    <row r="962" ht="12.75" customHeight="1">
      <c r="D962" s="242"/>
    </row>
    <row r="963" ht="12.75" customHeight="1">
      <c r="D963" s="242"/>
    </row>
    <row r="964" ht="12.75" customHeight="1">
      <c r="D964" s="242"/>
    </row>
    <row r="965" ht="12.75" customHeight="1">
      <c r="D965" s="242"/>
    </row>
    <row r="966" ht="12.75" customHeight="1">
      <c r="D966" s="242"/>
    </row>
    <row r="967" ht="12.75" customHeight="1">
      <c r="D967" s="242"/>
    </row>
    <row r="968" ht="12.75" customHeight="1">
      <c r="D968" s="242"/>
    </row>
    <row r="969" ht="12.75" customHeight="1">
      <c r="D969" s="242"/>
    </row>
    <row r="970" ht="12.75" customHeight="1">
      <c r="D970" s="242"/>
    </row>
    <row r="971" ht="12.75" customHeight="1">
      <c r="D971" s="242"/>
    </row>
    <row r="972" ht="12.75" customHeight="1">
      <c r="D972" s="242"/>
    </row>
    <row r="973" ht="12.75" customHeight="1">
      <c r="D973" s="242"/>
    </row>
    <row r="974" ht="12.75" customHeight="1">
      <c r="D974" s="242"/>
    </row>
    <row r="975" ht="12.75" customHeight="1">
      <c r="D975" s="242"/>
    </row>
    <row r="976" ht="12.75" customHeight="1">
      <c r="D976" s="242"/>
    </row>
    <row r="977" ht="12.75" customHeight="1">
      <c r="D977" s="242"/>
    </row>
    <row r="978" ht="12.75" customHeight="1">
      <c r="D978" s="242"/>
    </row>
    <row r="979" ht="12.75" customHeight="1">
      <c r="D979" s="242"/>
    </row>
    <row r="980" ht="12.75" customHeight="1">
      <c r="D980" s="242"/>
    </row>
    <row r="981" ht="12.75" customHeight="1">
      <c r="D981" s="242"/>
    </row>
    <row r="982" ht="12.75" customHeight="1">
      <c r="D982" s="242"/>
    </row>
    <row r="983" ht="12.75" customHeight="1">
      <c r="D983" s="242"/>
    </row>
    <row r="984" ht="12.75" customHeight="1">
      <c r="D984" s="242"/>
    </row>
    <row r="985" ht="12.75" customHeight="1">
      <c r="D985" s="242"/>
    </row>
    <row r="986" ht="12.75" customHeight="1">
      <c r="D986" s="242"/>
    </row>
    <row r="987" ht="12.75" customHeight="1">
      <c r="D987" s="242"/>
    </row>
    <row r="988" ht="12.75" customHeight="1">
      <c r="D988" s="242"/>
    </row>
    <row r="989" ht="12.75" customHeight="1">
      <c r="D989" s="242"/>
    </row>
    <row r="990" ht="12.75" customHeight="1">
      <c r="D990" s="242"/>
    </row>
    <row r="991" ht="12.75" customHeight="1">
      <c r="D991" s="242"/>
    </row>
    <row r="992" ht="12.75" customHeight="1">
      <c r="D992" s="242"/>
    </row>
    <row r="993" ht="12.75" customHeight="1">
      <c r="D993" s="242"/>
    </row>
    <row r="994" ht="12.75" customHeight="1">
      <c r="D994" s="242"/>
    </row>
    <row r="995" ht="12.75" customHeight="1">
      <c r="D995" s="242"/>
    </row>
    <row r="996" ht="12.75" customHeight="1">
      <c r="D996" s="242"/>
    </row>
    <row r="997" ht="12.75" customHeight="1">
      <c r="D997" s="242"/>
    </row>
    <row r="998" ht="12.75" customHeight="1">
      <c r="D998" s="242"/>
    </row>
    <row r="999" ht="12.75" customHeight="1">
      <c r="D999" s="242"/>
    </row>
    <row r="1000" ht="12.75" customHeight="1">
      <c r="D1000" s="242"/>
    </row>
    <row r="1001" ht="12.75" customHeight="1">
      <c r="D1001" s="242"/>
    </row>
    <row r="1002" ht="12.75" customHeight="1">
      <c r="D1002" s="242"/>
    </row>
    <row r="1003" ht="12.75" customHeight="1">
      <c r="D1003" s="242"/>
    </row>
    <row r="1004" ht="12.75" customHeight="1">
      <c r="D1004" s="242"/>
    </row>
    <row r="1005" ht="12.75" customHeight="1">
      <c r="D1005" s="242"/>
    </row>
    <row r="1006" ht="12.75" customHeight="1">
      <c r="D1006" s="242"/>
    </row>
    <row r="1007" ht="12.75" customHeight="1">
      <c r="D1007" s="242"/>
    </row>
    <row r="1008" ht="12.75" customHeight="1">
      <c r="D1008" s="242"/>
    </row>
    <row r="1009" ht="12.75" customHeight="1">
      <c r="D1009" s="242"/>
    </row>
    <row r="1010" ht="12.75" customHeight="1">
      <c r="D1010" s="242"/>
    </row>
    <row r="1011" ht="12.75" customHeight="1">
      <c r="D1011" s="242"/>
    </row>
    <row r="1012" ht="12.75" customHeight="1">
      <c r="D1012" s="242"/>
    </row>
    <row r="1013" ht="12.75" customHeight="1">
      <c r="D1013" s="242"/>
    </row>
    <row r="1014" ht="12.75" customHeight="1">
      <c r="D1014" s="242"/>
    </row>
    <row r="1015" ht="12.75" customHeight="1">
      <c r="D1015" s="242"/>
    </row>
    <row r="1016" ht="12.75" customHeight="1">
      <c r="D1016" s="242"/>
    </row>
    <row r="1017" ht="12.75" customHeight="1">
      <c r="D1017" s="242"/>
    </row>
    <row r="1018" ht="12.75" customHeight="1">
      <c r="D1018" s="242"/>
    </row>
    <row r="1019" ht="12.75" customHeight="1">
      <c r="D1019" s="242"/>
    </row>
    <row r="1020" ht="12.75" customHeight="1">
      <c r="D1020" s="242"/>
    </row>
    <row r="1021" ht="12.75" customHeight="1">
      <c r="D1021" s="242"/>
    </row>
    <row r="1022" ht="12.75" customHeight="1">
      <c r="D1022" s="242"/>
    </row>
    <row r="1023" ht="12.75" customHeight="1">
      <c r="D1023" s="242"/>
    </row>
    <row r="1024" ht="12.75" customHeight="1">
      <c r="D1024" s="242"/>
    </row>
    <row r="1025" ht="12.75" customHeight="1">
      <c r="D1025" s="242"/>
    </row>
    <row r="1026" ht="12.75" customHeight="1">
      <c r="D1026" s="242"/>
    </row>
    <row r="1027" ht="12.75" customHeight="1">
      <c r="D1027" s="242"/>
    </row>
    <row r="1028" ht="12.75" customHeight="1">
      <c r="D1028" s="242"/>
    </row>
    <row r="1029" ht="12.75" customHeight="1">
      <c r="D1029" s="242"/>
    </row>
    <row r="1030" ht="12.75" customHeight="1">
      <c r="D1030" s="242"/>
    </row>
    <row r="1031" ht="12.75" customHeight="1">
      <c r="D1031" s="242"/>
    </row>
    <row r="1032" ht="12.75" customHeight="1">
      <c r="D1032" s="242"/>
    </row>
    <row r="1033" ht="12.75" customHeight="1">
      <c r="D1033" s="242"/>
    </row>
    <row r="1034" ht="12.75" customHeight="1">
      <c r="D1034" s="242"/>
    </row>
    <row r="1035" ht="12.75" customHeight="1">
      <c r="D1035" s="242"/>
    </row>
    <row r="1036" ht="12.75" customHeight="1">
      <c r="D1036" s="242"/>
    </row>
    <row r="1037" ht="12.75" customHeight="1">
      <c r="D1037" s="242"/>
    </row>
    <row r="1038" ht="12.75" customHeight="1">
      <c r="D1038" s="242"/>
    </row>
    <row r="1039" ht="12.75" customHeight="1">
      <c r="D1039" s="242"/>
    </row>
    <row r="1040" ht="12.75" customHeight="1">
      <c r="D1040" s="242"/>
    </row>
    <row r="1041" ht="12.75" customHeight="1">
      <c r="D1041" s="242"/>
    </row>
    <row r="1042" ht="12.75" customHeight="1">
      <c r="D1042" s="242"/>
    </row>
    <row r="1043" ht="12.75" customHeight="1">
      <c r="D1043" s="242"/>
    </row>
    <row r="1044" ht="12.75" customHeight="1">
      <c r="D1044" s="242"/>
    </row>
    <row r="1045" ht="12.75" customHeight="1">
      <c r="D1045" s="242"/>
    </row>
    <row r="1046" ht="12.75" customHeight="1">
      <c r="D1046" s="242"/>
    </row>
    <row r="1047" ht="12.75" customHeight="1">
      <c r="D1047" s="242"/>
    </row>
    <row r="1048" ht="12.75" customHeight="1">
      <c r="D1048" s="242"/>
    </row>
    <row r="1049" ht="12.75" customHeight="1">
      <c r="D1049" s="242"/>
    </row>
    <row r="1050" ht="12.75" customHeight="1">
      <c r="D1050" s="242"/>
    </row>
    <row r="1051" ht="12.75" customHeight="1">
      <c r="D1051" s="242"/>
    </row>
    <row r="1052" ht="12.75" customHeight="1">
      <c r="D1052" s="242"/>
    </row>
    <row r="1053" ht="12.75" customHeight="1">
      <c r="D1053" s="242"/>
      <c r="F1053" s="243" t="s">
        <v>4158</v>
      </c>
    </row>
  </sheetData>
  <autoFilter ref="$A$1:$CF$428"/>
  <customSheetViews>
    <customSheetView guid="{8F01B27C-3254-4467-A131-A59B6575C8E4}" filter="1" showAutoFilter="1">
      <autoFilter ref="$A$1:$CF$337">
        <filterColumn colId="0">
          <filters>
            <filter val="2024"/>
          </filters>
        </filterColumn>
      </autoFilter>
    </customSheetView>
    <customSheetView guid="{BB073074-902B-4462-A493-E50514BBFEE6}" filter="1" showAutoFilter="1">
      <autoFilter ref="$A$1:$CF$337">
        <filterColumn colId="0">
          <filters>
            <filter val="2024"/>
          </filters>
        </filterColumn>
        <filterColumn colId="11">
          <filters>
            <filter val="ET ONLY"/>
            <filter val="ET ONLY + CREATIVE DIAGNOSTIC"/>
            <filter val="ICA EFFECTIVENESS"/>
          </filters>
        </filterColumn>
      </autoFilter>
    </customSheetView>
    <customSheetView guid="{6CC56A46-EC64-4312-857F-B5A493D4899F}" filter="1" showAutoFilter="1">
      <autoFilter ref="$A$1:$CA$337"/>
    </customSheetView>
    <customSheetView guid="{482592B5-0B81-47B3-96C4-817BBA8A2FFC}" filter="1" showAutoFilter="1">
      <autoFilter ref="$A$1:$CA$337">
        <filterColumn colId="3">
          <filters/>
        </filterColumn>
      </autoFilter>
    </customSheetView>
    <customSheetView guid="{6ABC3FB9-2D41-4B16-BD13-DD7D674CC2F9}" filter="1" showAutoFilter="1">
      <autoFilter ref="$A$1:$CA$337">
        <filterColumn colId="3">
          <filters/>
        </filterColumn>
      </autoFilter>
    </customSheetView>
    <customSheetView guid="{809F6828-59D0-4E64-9E29-EBE32576E9DE}" filter="1" showAutoFilter="1">
      <autoFilter ref="$A$1:$CF$337"/>
    </customSheetView>
    <customSheetView guid="{526DC873-9FF9-4218-B154-11FB6367B0D7}" filter="1" showAutoFilter="1">
      <autoFilter ref="$A$1:$CF$337">
        <filterColumn colId="7">
          <filters>
            <filter val="AA 30-60 AB U"/>
            <filter val="F 25-45 A U"/>
            <filter val="F 22-50 A U"/>
            <filter val="F 15-30 AB U"/>
          </filters>
        </filterColumn>
      </autoFilter>
    </customSheetView>
    <customSheetView guid="{E0EAD47F-67E1-4B8A-9ECC-678427A01EC3}" filter="1" showAutoFilter="1">
      <autoFilter ref="$A$1:$CF$337">
        <filterColumn colId="11">
          <filters>
            <filter val="ET ONLY + CREATIVE DIAGNOSTIC"/>
          </filters>
        </filterColumn>
      </autoFilter>
    </customSheetView>
    <customSheetView guid="{1BCACB00-323C-42F9-937D-AAC078869931}" filter="1" showAutoFilter="1">
      <autoFilter ref="$A$1:$CA$1053"/>
    </customSheetView>
    <customSheetView guid="{9B8A9A9E-84F6-4053-9D7F-1C10D8D63EA9}" filter="1" showAutoFilter="1">
      <autoFilter ref="$A$1:$CF$337">
        <filterColumn colId="0">
          <filters>
            <filter val="2024"/>
            <filter val="2023"/>
          </filters>
        </filterColumn>
        <filterColumn colId="11">
          <filters>
            <filter val="ET ONLY + CREATIVE DIAGNOSTIC"/>
            <filter val="ICA EFFECTIVENESS"/>
          </filters>
        </filterColumn>
      </autoFilter>
    </customSheetView>
    <customSheetView guid="{CC46A625-1E6C-42B2-B1A1-06502020C41D}" filter="1" showAutoFilter="1">
      <autoFilter ref="$A$1:$CF$337">
        <filterColumn colId="48">
          <filters blank="1">
            <filter val="32"/>
          </filters>
        </filterColumn>
        <filterColumn colId="50">
          <filters/>
        </filterColumn>
      </autoFilter>
    </customSheetView>
    <customSheetView guid="{BCD7D8FB-D2F6-4F6B-ACF0-5E9D159C1C29}" filter="1" showAutoFilter="1">
      <autoFilter ref="$A$1:$CF$337"/>
    </customSheetView>
    <customSheetView guid="{0E45BFA3-AC24-4168-8B71-9DF872BABD18}" filter="1" showAutoFilter="1">
      <autoFilter ref="$A$1:$CF$337"/>
    </customSheetView>
    <customSheetView guid="{AD1DB009-D933-46DD-9A41-351D5C8D0D93}" filter="1" showAutoFilter="1">
      <autoFilter ref="$A$1:$CF$337">
        <filterColumn colId="42">
          <filters>
            <filter val="44"/>
            <filter val="22"/>
            <filter val="46"/>
            <filter val="49"/>
            <filter val="28"/>
            <filter val="29"/>
            <filter val="30"/>
            <filter val="52"/>
            <filter val="31"/>
            <filter val="32"/>
            <filter val="54"/>
            <filter val="56"/>
            <filter val="36"/>
            <filter val="38"/>
            <filter val="5"/>
            <filter val="42"/>
          </filters>
        </filterColumn>
      </autoFilter>
    </customSheetView>
    <customSheetView guid="{9F70DC7E-85D0-41B6-9845-BAE35740C4C1}" filter="1" showAutoFilter="1">
      <autoFilter ref="$A$1:$CF$337">
        <filterColumn colId="0">
          <filters>
            <filter val="2024"/>
          </filters>
        </filterColumn>
        <filterColumn colId="11">
          <filters>
            <filter val="ET ONLY + CREATIVE DIAGNOSTIC"/>
          </filters>
        </filterColumn>
      </autoFilter>
    </customSheetView>
  </customSheetViews>
  <hyperlinks>
    <hyperlink r:id="rId1" ref="R15"/>
    <hyperlink r:id="rId2" ref="T15"/>
    <hyperlink r:id="rId3" ref="T16"/>
    <hyperlink r:id="rId4" ref="R17"/>
    <hyperlink r:id="rId5" ref="T17"/>
    <hyperlink r:id="rId6" ref="R19"/>
    <hyperlink r:id="rId7" ref="T19"/>
    <hyperlink r:id="rId8" ref="T36"/>
    <hyperlink r:id="rId9" ref="R39"/>
    <hyperlink r:id="rId10" ref="T39"/>
    <hyperlink r:id="rId11" ref="R40"/>
    <hyperlink r:id="rId12" ref="T40"/>
    <hyperlink r:id="rId13" ref="G41"/>
    <hyperlink r:id="rId14" ref="R43"/>
    <hyperlink r:id="rId15" ref="T43"/>
    <hyperlink r:id="rId16" ref="R45"/>
    <hyperlink r:id="rId17" ref="T45"/>
    <hyperlink r:id="rId18" ref="T80"/>
    <hyperlink r:id="rId19" ref="T84"/>
    <hyperlink r:id="rId20" ref="T96"/>
    <hyperlink r:id="rId21" ref="R97"/>
    <hyperlink r:id="rId22" ref="T97"/>
    <hyperlink r:id="rId23" ref="T98"/>
    <hyperlink r:id="rId24" ref="T99"/>
    <hyperlink r:id="rId25" ref="R100"/>
    <hyperlink r:id="rId26" ref="T100"/>
    <hyperlink r:id="rId27" ref="R101"/>
    <hyperlink r:id="rId28" ref="T101"/>
    <hyperlink r:id="rId29" ref="R102"/>
    <hyperlink r:id="rId30" ref="T102"/>
    <hyperlink r:id="rId31" ref="R103"/>
    <hyperlink r:id="rId32" ref="T103"/>
    <hyperlink r:id="rId33" ref="R104"/>
    <hyperlink r:id="rId34" ref="T104"/>
    <hyperlink r:id="rId35" ref="R105"/>
    <hyperlink r:id="rId36" ref="T105"/>
    <hyperlink r:id="rId37" ref="R106"/>
    <hyperlink r:id="rId38" ref="T106"/>
    <hyperlink r:id="rId39" ref="R107"/>
    <hyperlink r:id="rId40" ref="T107"/>
    <hyperlink r:id="rId41" ref="T108"/>
    <hyperlink r:id="rId42" ref="R109"/>
    <hyperlink r:id="rId43" ref="T109"/>
    <hyperlink r:id="rId44" ref="R110"/>
    <hyperlink r:id="rId45" ref="T110"/>
    <hyperlink r:id="rId46" ref="T111"/>
    <hyperlink r:id="rId47" ref="R112"/>
    <hyperlink r:id="rId48" ref="T112"/>
    <hyperlink r:id="rId49" ref="T113"/>
    <hyperlink r:id="rId50" ref="T114"/>
    <hyperlink r:id="rId51" ref="T115"/>
    <hyperlink r:id="rId52" ref="R116"/>
    <hyperlink r:id="rId53" ref="T116"/>
    <hyperlink r:id="rId54" ref="T117"/>
    <hyperlink r:id="rId55" ref="T118"/>
    <hyperlink r:id="rId56" ref="T119"/>
    <hyperlink r:id="rId57" ref="R120"/>
    <hyperlink r:id="rId58" ref="T120"/>
    <hyperlink r:id="rId59" ref="T121"/>
    <hyperlink r:id="rId60" ref="R122"/>
    <hyperlink r:id="rId61" ref="T122"/>
    <hyperlink r:id="rId62" ref="R123"/>
    <hyperlink r:id="rId63" ref="T123"/>
    <hyperlink r:id="rId64" ref="R124"/>
    <hyperlink r:id="rId65" ref="T124"/>
    <hyperlink r:id="rId66" ref="R125"/>
    <hyperlink r:id="rId67" ref="T125"/>
    <hyperlink r:id="rId68" ref="R126"/>
    <hyperlink r:id="rId69" ref="T126"/>
    <hyperlink r:id="rId70" ref="R127"/>
    <hyperlink r:id="rId71" ref="T127"/>
    <hyperlink r:id="rId72" ref="R128"/>
    <hyperlink r:id="rId73" ref="T128"/>
    <hyperlink r:id="rId74" ref="R129"/>
    <hyperlink r:id="rId75" ref="T129"/>
    <hyperlink r:id="rId76" ref="R130"/>
    <hyperlink r:id="rId77" ref="T130"/>
    <hyperlink r:id="rId78" ref="T131"/>
    <hyperlink r:id="rId79" ref="R132"/>
    <hyperlink r:id="rId80" ref="T132"/>
    <hyperlink r:id="rId81" ref="T133"/>
    <hyperlink r:id="rId82" ref="R134"/>
    <hyperlink r:id="rId83" ref="T134"/>
    <hyperlink r:id="rId84" ref="R136"/>
    <hyperlink r:id="rId85" ref="T136"/>
    <hyperlink r:id="rId86" ref="T137"/>
    <hyperlink r:id="rId87" ref="R138"/>
    <hyperlink r:id="rId88" ref="T138"/>
    <hyperlink r:id="rId89" ref="T139"/>
    <hyperlink r:id="rId90" ref="R140"/>
    <hyperlink r:id="rId91" ref="T140"/>
    <hyperlink r:id="rId92" ref="R141"/>
    <hyperlink r:id="rId93" ref="T141"/>
    <hyperlink r:id="rId94" ref="T142"/>
    <hyperlink r:id="rId95" ref="T143"/>
    <hyperlink r:id="rId96" ref="T144"/>
    <hyperlink r:id="rId97" ref="R145"/>
    <hyperlink r:id="rId98" ref="T145"/>
    <hyperlink r:id="rId99" ref="R146"/>
    <hyperlink r:id="rId100" ref="T146"/>
    <hyperlink r:id="rId101" ref="R147"/>
    <hyperlink r:id="rId102" ref="T147"/>
    <hyperlink r:id="rId103" ref="T148"/>
    <hyperlink r:id="rId104" ref="R149"/>
    <hyperlink r:id="rId105" ref="T149"/>
    <hyperlink r:id="rId106" ref="R150"/>
    <hyperlink r:id="rId107" ref="T150"/>
    <hyperlink r:id="rId108" ref="R151"/>
    <hyperlink r:id="rId109" ref="T151"/>
    <hyperlink r:id="rId110" ref="T152"/>
    <hyperlink r:id="rId111" ref="R153"/>
    <hyperlink r:id="rId112" ref="T153"/>
    <hyperlink r:id="rId113" ref="R154"/>
    <hyperlink r:id="rId114" ref="T154"/>
    <hyperlink r:id="rId115" ref="R155"/>
    <hyperlink r:id="rId116" ref="T155"/>
    <hyperlink r:id="rId117" ref="R156"/>
    <hyperlink r:id="rId118" ref="T156"/>
    <hyperlink r:id="rId119" ref="R157"/>
    <hyperlink r:id="rId120" ref="T157"/>
    <hyperlink r:id="rId121" ref="R158"/>
    <hyperlink r:id="rId122" ref="T158"/>
    <hyperlink r:id="rId123" ref="R159"/>
    <hyperlink r:id="rId124" ref="T159"/>
    <hyperlink r:id="rId125" ref="R160"/>
    <hyperlink r:id="rId126" ref="T160"/>
    <hyperlink r:id="rId127" ref="R161"/>
    <hyperlink r:id="rId128" ref="T161"/>
    <hyperlink r:id="rId129" ref="T162"/>
    <hyperlink r:id="rId130" ref="T163"/>
    <hyperlink r:id="rId131" ref="T164"/>
    <hyperlink r:id="rId132" ref="R165"/>
    <hyperlink r:id="rId133" ref="T165"/>
    <hyperlink r:id="rId134" ref="T166"/>
    <hyperlink r:id="rId135" ref="T167"/>
    <hyperlink r:id="rId136" ref="R168"/>
    <hyperlink r:id="rId137" ref="T168"/>
    <hyperlink r:id="rId138" ref="R169"/>
    <hyperlink r:id="rId139" ref="T169"/>
    <hyperlink r:id="rId140" ref="R170"/>
    <hyperlink r:id="rId141" ref="T170"/>
    <hyperlink r:id="rId142" ref="T171"/>
    <hyperlink r:id="rId143" ref="R172"/>
    <hyperlink r:id="rId144" ref="T172"/>
    <hyperlink r:id="rId145" ref="R173"/>
    <hyperlink r:id="rId146" ref="T173"/>
    <hyperlink r:id="rId147" ref="R174"/>
    <hyperlink r:id="rId148" ref="T174"/>
    <hyperlink r:id="rId149" ref="R175"/>
    <hyperlink r:id="rId150" ref="T175"/>
    <hyperlink r:id="rId151" ref="R176"/>
    <hyperlink r:id="rId152" ref="T176"/>
    <hyperlink r:id="rId153" ref="R177"/>
    <hyperlink r:id="rId154" ref="T177"/>
    <hyperlink r:id="rId155" ref="R178"/>
    <hyperlink r:id="rId156" ref="T178"/>
    <hyperlink r:id="rId157" ref="R179"/>
    <hyperlink r:id="rId158" ref="T179"/>
    <hyperlink r:id="rId159" ref="R180"/>
    <hyperlink r:id="rId160" ref="T180"/>
    <hyperlink r:id="rId161" ref="R181"/>
    <hyperlink r:id="rId162" ref="T181"/>
    <hyperlink r:id="rId163" ref="R182"/>
    <hyperlink r:id="rId164" ref="T182"/>
    <hyperlink r:id="rId165" ref="R183"/>
    <hyperlink r:id="rId166" ref="T183"/>
    <hyperlink r:id="rId167" ref="R184"/>
    <hyperlink r:id="rId168" ref="T184"/>
    <hyperlink r:id="rId169" ref="R185"/>
    <hyperlink r:id="rId170" ref="T185"/>
    <hyperlink r:id="rId171" ref="R186"/>
    <hyperlink r:id="rId172" ref="T186"/>
    <hyperlink r:id="rId173" ref="T187"/>
    <hyperlink r:id="rId174" ref="T188"/>
    <hyperlink r:id="rId175" ref="R189"/>
    <hyperlink r:id="rId176" ref="T189"/>
    <hyperlink r:id="rId177" ref="T190"/>
    <hyperlink r:id="rId178" ref="R191"/>
    <hyperlink r:id="rId179" ref="T191"/>
    <hyperlink r:id="rId180" ref="R192"/>
    <hyperlink r:id="rId181" ref="T192"/>
    <hyperlink r:id="rId182" ref="T193"/>
    <hyperlink r:id="rId183" ref="R194"/>
    <hyperlink r:id="rId184" ref="T194"/>
    <hyperlink r:id="rId185" ref="R195"/>
    <hyperlink r:id="rId186" ref="T195"/>
    <hyperlink r:id="rId187" ref="R196"/>
    <hyperlink r:id="rId188" ref="T196"/>
    <hyperlink r:id="rId189" ref="R197"/>
    <hyperlink r:id="rId190" ref="T197"/>
    <hyperlink r:id="rId191" ref="T198"/>
    <hyperlink r:id="rId192" ref="T199"/>
    <hyperlink r:id="rId193" ref="T200"/>
    <hyperlink r:id="rId194" ref="T201"/>
    <hyperlink r:id="rId195" ref="T202"/>
    <hyperlink r:id="rId196" ref="T203"/>
    <hyperlink r:id="rId197" ref="T204"/>
    <hyperlink r:id="rId198" ref="R205"/>
    <hyperlink r:id="rId199" ref="T205"/>
    <hyperlink r:id="rId200" ref="R206"/>
    <hyperlink r:id="rId201" ref="T206"/>
    <hyperlink r:id="rId202" ref="R207"/>
    <hyperlink r:id="rId203" ref="T207"/>
    <hyperlink r:id="rId204" ref="R208"/>
    <hyperlink r:id="rId205" ref="T208"/>
    <hyperlink r:id="rId206" ref="R209"/>
    <hyperlink r:id="rId207" ref="T209"/>
    <hyperlink r:id="rId208" ref="T210"/>
    <hyperlink r:id="rId209" ref="T211"/>
    <hyperlink r:id="rId210" ref="T212"/>
    <hyperlink r:id="rId211" ref="R213"/>
    <hyperlink r:id="rId212" ref="T213"/>
    <hyperlink r:id="rId213" ref="T214"/>
    <hyperlink r:id="rId214" ref="T215"/>
    <hyperlink r:id="rId215" ref="R216"/>
    <hyperlink r:id="rId216" ref="T216"/>
    <hyperlink r:id="rId217" ref="R217"/>
    <hyperlink r:id="rId218" ref="T217"/>
    <hyperlink r:id="rId219" ref="R218"/>
    <hyperlink r:id="rId220" ref="T218"/>
    <hyperlink r:id="rId221" ref="R219"/>
    <hyperlink r:id="rId222" ref="T219"/>
    <hyperlink r:id="rId223" ref="R220"/>
    <hyperlink r:id="rId224" ref="T220"/>
    <hyperlink r:id="rId225" ref="R221"/>
    <hyperlink r:id="rId226" ref="T221"/>
    <hyperlink r:id="rId227" ref="R222"/>
    <hyperlink r:id="rId228" ref="T222"/>
    <hyperlink r:id="rId229" ref="R223"/>
    <hyperlink r:id="rId230" ref="T223"/>
    <hyperlink r:id="rId231" ref="R224"/>
    <hyperlink r:id="rId232" ref="T224"/>
    <hyperlink r:id="rId233" ref="R225"/>
    <hyperlink r:id="rId234" ref="T225"/>
    <hyperlink r:id="rId235" ref="R226"/>
    <hyperlink r:id="rId236" ref="T226"/>
    <hyperlink r:id="rId237" ref="T227"/>
    <hyperlink r:id="rId238" ref="T228"/>
    <hyperlink r:id="rId239" ref="R229"/>
    <hyperlink r:id="rId240" ref="T229"/>
    <hyperlink r:id="rId241" ref="R230"/>
    <hyperlink r:id="rId242" ref="T230"/>
    <hyperlink r:id="rId243" ref="R231"/>
    <hyperlink r:id="rId244" ref="T231"/>
    <hyperlink r:id="rId245" ref="R232"/>
    <hyperlink r:id="rId246" ref="T232"/>
    <hyperlink r:id="rId247" ref="R233"/>
    <hyperlink r:id="rId248" ref="T233"/>
    <hyperlink r:id="rId249" ref="R234"/>
    <hyperlink r:id="rId250" ref="T234"/>
    <hyperlink r:id="rId251" ref="R235"/>
    <hyperlink r:id="rId252" ref="T235"/>
    <hyperlink r:id="rId253" ref="R236"/>
    <hyperlink r:id="rId254" ref="T236"/>
    <hyperlink r:id="rId255" ref="R237"/>
    <hyperlink r:id="rId256" ref="T237"/>
    <hyperlink r:id="rId257" ref="R238"/>
    <hyperlink r:id="rId258" ref="T238"/>
    <hyperlink r:id="rId259" ref="R239"/>
    <hyperlink r:id="rId260" ref="T239"/>
    <hyperlink r:id="rId261" ref="R240"/>
    <hyperlink r:id="rId262" ref="T240"/>
    <hyperlink r:id="rId263" ref="R241"/>
    <hyperlink r:id="rId264" ref="T241"/>
    <hyperlink r:id="rId265" ref="R242"/>
    <hyperlink r:id="rId266" ref="T242"/>
    <hyperlink r:id="rId267" ref="R243"/>
    <hyperlink r:id="rId268" ref="T243"/>
    <hyperlink r:id="rId269" ref="T244"/>
    <hyperlink r:id="rId270" ref="R245"/>
    <hyperlink r:id="rId271" ref="T245"/>
    <hyperlink r:id="rId272" ref="R246"/>
    <hyperlink r:id="rId273" ref="T246"/>
    <hyperlink r:id="rId274" ref="R247"/>
    <hyperlink r:id="rId275" ref="T247"/>
    <hyperlink r:id="rId276" ref="R248"/>
    <hyperlink r:id="rId277" ref="T248"/>
    <hyperlink r:id="rId278" ref="R249"/>
    <hyperlink r:id="rId279" ref="T249"/>
    <hyperlink r:id="rId280" ref="R250"/>
    <hyperlink r:id="rId281" ref="T250"/>
    <hyperlink r:id="rId282" ref="R251"/>
    <hyperlink r:id="rId283" ref="T251"/>
    <hyperlink r:id="rId284" ref="R252"/>
    <hyperlink r:id="rId285" ref="T252"/>
    <hyperlink r:id="rId286" ref="R253"/>
    <hyperlink r:id="rId287" ref="T253"/>
    <hyperlink r:id="rId288" ref="T254"/>
    <hyperlink r:id="rId289" ref="T255"/>
    <hyperlink r:id="rId290" ref="T256"/>
    <hyperlink r:id="rId291" ref="T257"/>
    <hyperlink r:id="rId292" ref="R258"/>
    <hyperlink r:id="rId293" ref="T258"/>
    <hyperlink r:id="rId294" ref="R259"/>
    <hyperlink r:id="rId295" ref="T259"/>
    <hyperlink r:id="rId296" ref="R260"/>
    <hyperlink r:id="rId297" ref="T260"/>
    <hyperlink r:id="rId298" ref="R261"/>
    <hyperlink r:id="rId299" ref="T261"/>
    <hyperlink r:id="rId300" ref="R262"/>
    <hyperlink r:id="rId301" ref="T262"/>
    <hyperlink r:id="rId302" ref="R263"/>
    <hyperlink r:id="rId303" ref="T263"/>
    <hyperlink r:id="rId304" ref="R264"/>
    <hyperlink r:id="rId305" ref="T264"/>
    <hyperlink r:id="rId306" ref="R265"/>
    <hyperlink r:id="rId307" ref="T265"/>
    <hyperlink r:id="rId308" ref="R266"/>
    <hyperlink r:id="rId309" ref="T266"/>
    <hyperlink r:id="rId310" ref="T267"/>
    <hyperlink r:id="rId311" ref="R268"/>
    <hyperlink r:id="rId312" ref="T268"/>
    <hyperlink r:id="rId313" ref="R269"/>
    <hyperlink r:id="rId314" ref="T269"/>
    <hyperlink r:id="rId315" ref="T270"/>
    <hyperlink r:id="rId316" ref="T271"/>
    <hyperlink r:id="rId317" ref="R272"/>
    <hyperlink r:id="rId318" ref="T272"/>
    <hyperlink r:id="rId319" ref="T273"/>
    <hyperlink r:id="rId320" ref="T274"/>
    <hyperlink r:id="rId321" ref="R275"/>
    <hyperlink r:id="rId322" ref="T275"/>
    <hyperlink r:id="rId323" ref="R276"/>
    <hyperlink r:id="rId324" ref="T276"/>
    <hyperlink r:id="rId325" ref="R277"/>
    <hyperlink r:id="rId326" ref="T277"/>
    <hyperlink r:id="rId327" ref="R278"/>
    <hyperlink r:id="rId328" ref="T278"/>
    <hyperlink r:id="rId329" ref="R279"/>
    <hyperlink r:id="rId330" ref="T279"/>
    <hyperlink r:id="rId331" ref="R280"/>
    <hyperlink r:id="rId332" ref="T280"/>
    <hyperlink r:id="rId333" ref="R281"/>
    <hyperlink r:id="rId334" ref="T281"/>
    <hyperlink r:id="rId335" ref="T282"/>
    <hyperlink r:id="rId336" ref="R283"/>
    <hyperlink r:id="rId337" ref="T283"/>
    <hyperlink r:id="rId338" ref="R284"/>
    <hyperlink r:id="rId339" ref="T284"/>
    <hyperlink r:id="rId340" ref="R285"/>
    <hyperlink r:id="rId341" ref="T285"/>
    <hyperlink r:id="rId342" ref="R286"/>
    <hyperlink r:id="rId343" ref="T286"/>
    <hyperlink r:id="rId344" ref="R287"/>
    <hyperlink r:id="rId345" ref="T287"/>
    <hyperlink r:id="rId346" ref="R288"/>
    <hyperlink r:id="rId347" ref="T288"/>
    <hyperlink r:id="rId348" ref="R289"/>
    <hyperlink r:id="rId349" ref="T289"/>
    <hyperlink r:id="rId350" ref="R290"/>
    <hyperlink r:id="rId351" ref="T290"/>
    <hyperlink r:id="rId352" ref="R291"/>
    <hyperlink r:id="rId353" ref="T291"/>
    <hyperlink r:id="rId354" ref="R292"/>
    <hyperlink r:id="rId355" ref="T292"/>
    <hyperlink r:id="rId356" ref="R293"/>
    <hyperlink r:id="rId357" ref="T293"/>
    <hyperlink r:id="rId358" location="gid=0" ref="T294"/>
    <hyperlink r:id="rId359" ref="T295"/>
    <hyperlink r:id="rId360" ref="T296"/>
    <hyperlink r:id="rId361" ref="T297"/>
    <hyperlink r:id="rId362" ref="R298"/>
    <hyperlink r:id="rId363" ref="T298"/>
    <hyperlink r:id="rId364" ref="R299"/>
    <hyperlink r:id="rId365" ref="T299"/>
    <hyperlink r:id="rId366" ref="T300"/>
    <hyperlink r:id="rId367" ref="T301"/>
    <hyperlink r:id="rId368" ref="R302"/>
    <hyperlink r:id="rId369" ref="T302"/>
    <hyperlink r:id="rId370" ref="R303"/>
    <hyperlink r:id="rId371" ref="T303"/>
    <hyperlink r:id="rId372" ref="T304"/>
    <hyperlink r:id="rId373" ref="T305"/>
    <hyperlink r:id="rId374" ref="R306"/>
    <hyperlink r:id="rId375" ref="T306"/>
    <hyperlink r:id="rId376" ref="R307"/>
    <hyperlink r:id="rId377" ref="T307"/>
    <hyperlink r:id="rId378" ref="R308"/>
    <hyperlink r:id="rId379" ref="T308"/>
    <hyperlink r:id="rId380" ref="R309"/>
    <hyperlink r:id="rId381" ref="T309"/>
    <hyperlink r:id="rId382" ref="R310"/>
    <hyperlink r:id="rId383" ref="T310"/>
    <hyperlink r:id="rId384" ref="R311"/>
    <hyperlink r:id="rId385" ref="T311"/>
    <hyperlink r:id="rId386" ref="T312"/>
    <hyperlink r:id="rId387" ref="T313"/>
    <hyperlink r:id="rId388" ref="R314"/>
    <hyperlink r:id="rId389" ref="T314"/>
    <hyperlink r:id="rId390" ref="R315"/>
    <hyperlink r:id="rId391" ref="T315"/>
    <hyperlink r:id="rId392" ref="R316"/>
    <hyperlink r:id="rId393" ref="T316"/>
    <hyperlink r:id="rId394" ref="R317"/>
    <hyperlink r:id="rId395" ref="T317"/>
    <hyperlink r:id="rId396" ref="R318"/>
    <hyperlink r:id="rId397" ref="T318"/>
    <hyperlink r:id="rId398" ref="R319"/>
    <hyperlink r:id="rId399" ref="T319"/>
    <hyperlink r:id="rId400" ref="R322"/>
    <hyperlink r:id="rId401" ref="T322"/>
    <hyperlink r:id="rId402" ref="T323"/>
    <hyperlink r:id="rId403" ref="R324"/>
    <hyperlink r:id="rId404" ref="T324"/>
    <hyperlink r:id="rId405" ref="R325"/>
    <hyperlink r:id="rId406" ref="T325"/>
    <hyperlink r:id="rId407" ref="R326"/>
    <hyperlink r:id="rId408" ref="T326"/>
    <hyperlink r:id="rId409" ref="R327"/>
    <hyperlink r:id="rId410" ref="T327"/>
    <hyperlink r:id="rId411" ref="R328"/>
    <hyperlink r:id="rId412" ref="T328"/>
    <hyperlink r:id="rId413" ref="R329"/>
    <hyperlink r:id="rId414" ref="T329"/>
    <hyperlink r:id="rId415" ref="R330"/>
    <hyperlink r:id="rId416" ref="T330"/>
    <hyperlink r:id="rId417" ref="T331"/>
    <hyperlink r:id="rId418" ref="R332"/>
    <hyperlink r:id="rId419" ref="T332"/>
    <hyperlink r:id="rId420" ref="R333"/>
    <hyperlink r:id="rId421" ref="T333"/>
    <hyperlink r:id="rId422" ref="R334"/>
    <hyperlink r:id="rId423" ref="T334"/>
    <hyperlink r:id="rId424" ref="R335"/>
    <hyperlink r:id="rId425" ref="T335"/>
    <hyperlink r:id="rId426" ref="R336"/>
    <hyperlink r:id="rId427" ref="T336"/>
    <hyperlink r:id="rId428" ref="T337"/>
    <hyperlink r:id="rId429" ref="R338"/>
    <hyperlink r:id="rId430" ref="T338"/>
    <hyperlink r:id="rId431" ref="R339"/>
    <hyperlink r:id="rId432" ref="T339"/>
    <hyperlink r:id="rId433" ref="R340"/>
    <hyperlink r:id="rId434" ref="T340"/>
    <hyperlink r:id="rId435" ref="T341"/>
    <hyperlink r:id="rId436" ref="R342"/>
    <hyperlink r:id="rId437" ref="T342"/>
    <hyperlink r:id="rId438" ref="R343"/>
    <hyperlink r:id="rId439" ref="T343"/>
    <hyperlink r:id="rId440" ref="R344"/>
    <hyperlink r:id="rId441" ref="T344"/>
    <hyperlink r:id="rId442" ref="T345"/>
    <hyperlink r:id="rId443" ref="R346"/>
    <hyperlink r:id="rId444" ref="T346"/>
    <hyperlink r:id="rId445" ref="R347"/>
    <hyperlink r:id="rId446" ref="T347"/>
    <hyperlink r:id="rId447" ref="R348"/>
    <hyperlink r:id="rId448" ref="T348"/>
    <hyperlink r:id="rId449" ref="R349"/>
    <hyperlink r:id="rId450" ref="T349"/>
    <hyperlink r:id="rId451" ref="R350"/>
    <hyperlink r:id="rId452" ref="T350"/>
    <hyperlink r:id="rId453" ref="R351"/>
    <hyperlink r:id="rId454" ref="T351"/>
    <hyperlink r:id="rId455" ref="R352"/>
    <hyperlink r:id="rId456" ref="T352"/>
    <hyperlink r:id="rId457" ref="R353"/>
    <hyperlink r:id="rId458" ref="T353"/>
    <hyperlink r:id="rId459" ref="R354"/>
    <hyperlink r:id="rId460" ref="T354"/>
    <hyperlink r:id="rId461" ref="R355"/>
    <hyperlink r:id="rId462" ref="T355"/>
    <hyperlink r:id="rId463" ref="R356"/>
    <hyperlink r:id="rId464" ref="T356"/>
    <hyperlink r:id="rId465" ref="R357"/>
    <hyperlink r:id="rId466" ref="T357"/>
    <hyperlink r:id="rId467" ref="R358"/>
    <hyperlink r:id="rId468" ref="T358"/>
    <hyperlink r:id="rId469" ref="R359"/>
    <hyperlink r:id="rId470" ref="T359"/>
    <hyperlink r:id="rId471" ref="T360"/>
    <hyperlink r:id="rId472" ref="R361"/>
    <hyperlink r:id="rId473" ref="T361"/>
    <hyperlink r:id="rId474" ref="R362"/>
    <hyperlink r:id="rId475" ref="T362"/>
    <hyperlink r:id="rId476" location="search/MAX+KLEEN/FMfcgzQVxtvhwwtShNkldDkfkWFnTKDs?projector=1" ref="R363"/>
    <hyperlink r:id="rId477" ref="T363"/>
    <hyperlink r:id="rId478" ref="R364"/>
    <hyperlink r:id="rId479" ref="T364"/>
    <hyperlink r:id="rId480" ref="R365"/>
    <hyperlink r:id="rId481" ref="T365"/>
    <hyperlink r:id="rId482" ref="R366"/>
    <hyperlink r:id="rId483" ref="T366"/>
    <hyperlink r:id="rId484" ref="R367"/>
    <hyperlink r:id="rId485" ref="T367"/>
    <hyperlink r:id="rId486" ref="R368"/>
    <hyperlink r:id="rId487" ref="T368"/>
    <hyperlink r:id="rId488" ref="R369"/>
    <hyperlink r:id="rId489" ref="T369"/>
    <hyperlink r:id="rId490" ref="R370"/>
    <hyperlink r:id="rId491" ref="T370"/>
    <hyperlink r:id="rId492" ref="R371"/>
    <hyperlink r:id="rId493" ref="T371"/>
    <hyperlink r:id="rId494" ref="R372"/>
    <hyperlink r:id="rId495" ref="T372"/>
    <hyperlink r:id="rId496" ref="R373"/>
    <hyperlink r:id="rId497" ref="T373"/>
    <hyperlink r:id="rId498" ref="R374"/>
    <hyperlink r:id="rId499" ref="T374"/>
    <hyperlink r:id="rId500" ref="R375"/>
    <hyperlink r:id="rId501" ref="T375"/>
    <hyperlink r:id="rId502" ref="R376"/>
    <hyperlink r:id="rId503" ref="T376"/>
    <hyperlink r:id="rId504" ref="T377"/>
    <hyperlink r:id="rId505" ref="R378"/>
    <hyperlink r:id="rId506" ref="T378"/>
    <hyperlink r:id="rId507" ref="R379"/>
    <hyperlink r:id="rId508" ref="T379"/>
    <hyperlink r:id="rId509" ref="R380"/>
    <hyperlink r:id="rId510" ref="T380"/>
    <hyperlink r:id="rId511" ref="R381"/>
    <hyperlink r:id="rId512" ref="T381"/>
    <hyperlink r:id="rId513" ref="R382"/>
    <hyperlink r:id="rId514" ref="T382"/>
    <hyperlink r:id="rId515" ref="R383"/>
    <hyperlink r:id="rId516" ref="T383"/>
    <hyperlink r:id="rId517" ref="R384"/>
    <hyperlink r:id="rId518" ref="T384"/>
    <hyperlink r:id="rId519" ref="R385"/>
    <hyperlink r:id="rId520" ref="T385"/>
    <hyperlink r:id="rId521" ref="R386"/>
    <hyperlink r:id="rId522" ref="T386"/>
  </hyperlinks>
  <printOptions/>
  <pageMargins bottom="0.75" footer="0.0" header="0.0" left="0.7" right="0.7" top="0.75"/>
  <pageSetup orientation="landscape"/>
  <drawing r:id="rId52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71"/>
    <col customWidth="1" min="2" max="2" width="32.0"/>
    <col customWidth="1" min="3" max="4" width="43.71"/>
    <col customWidth="1" min="5" max="5" width="48.57"/>
    <col customWidth="1" min="6" max="6" width="45.43"/>
    <col customWidth="1" min="7" max="7" width="49.86"/>
    <col customWidth="1" min="8" max="8" width="30.71"/>
    <col customWidth="1" min="9" max="9" width="16.29"/>
    <col customWidth="1" min="10" max="11" width="36.14"/>
    <col customWidth="1" min="12" max="13" width="41.86"/>
    <col customWidth="1" min="14" max="15" width="15.57"/>
    <col customWidth="1" min="16" max="16" width="40.57"/>
    <col customWidth="1" min="17" max="17" width="52.57"/>
    <col customWidth="1" min="18" max="18" width="18.14"/>
    <col customWidth="1" min="19" max="22" width="24.14"/>
    <col customWidth="1" min="24" max="24" width="18.57"/>
    <col customWidth="1" min="28" max="28" width="18.43"/>
    <col customWidth="1" min="35" max="40" width="19.71"/>
    <col customWidth="1" min="46" max="46" width="15.57"/>
    <col customWidth="1" min="58" max="66" width="19.71"/>
    <col customWidth="1" min="67" max="67" width="20.14"/>
    <col customWidth="1" min="68" max="68" width="22.0"/>
    <col customWidth="1" min="69" max="69" width="21.0"/>
    <col customWidth="1" min="70" max="70" width="20.71"/>
    <col customWidth="1" min="71" max="71" width="16.86"/>
    <col customWidth="1" min="72" max="72" width="17.14"/>
    <col customWidth="1" min="73" max="73" width="15.29"/>
  </cols>
  <sheetData>
    <row r="1" ht="12.75" customHeight="1">
      <c r="A1" s="149" t="s">
        <v>3323</v>
      </c>
      <c r="B1" s="150" t="s">
        <v>9</v>
      </c>
      <c r="C1" s="150" t="s">
        <v>11</v>
      </c>
      <c r="D1" s="149" t="s">
        <v>13</v>
      </c>
      <c r="E1" s="150" t="s">
        <v>15</v>
      </c>
      <c r="F1" s="150" t="s">
        <v>3324</v>
      </c>
      <c r="G1" s="150" t="s">
        <v>19</v>
      </c>
      <c r="H1" s="149" t="s">
        <v>21</v>
      </c>
      <c r="I1" s="149" t="s">
        <v>23</v>
      </c>
      <c r="J1" s="149" t="s">
        <v>3325</v>
      </c>
      <c r="K1" s="149" t="s">
        <v>3326</v>
      </c>
      <c r="L1" s="149" t="s">
        <v>3327</v>
      </c>
      <c r="M1" s="149" t="s">
        <v>31</v>
      </c>
      <c r="N1" s="149" t="s">
        <v>238</v>
      </c>
      <c r="O1" s="149" t="s">
        <v>3328</v>
      </c>
      <c r="P1" s="149" t="s">
        <v>3329</v>
      </c>
      <c r="Q1" s="149" t="s">
        <v>35</v>
      </c>
      <c r="R1" s="149" t="s">
        <v>37</v>
      </c>
      <c r="S1" s="151" t="s">
        <v>3330</v>
      </c>
      <c r="T1" s="151" t="s">
        <v>3331</v>
      </c>
      <c r="U1" s="151" t="s">
        <v>3332</v>
      </c>
      <c r="V1" s="151" t="s">
        <v>3333</v>
      </c>
      <c r="W1" s="151" t="s">
        <v>3334</v>
      </c>
      <c r="X1" s="151" t="s">
        <v>3335</v>
      </c>
      <c r="Y1" s="149" t="s">
        <v>3336</v>
      </c>
      <c r="Z1" s="149" t="s">
        <v>3337</v>
      </c>
      <c r="AA1" s="149" t="s">
        <v>3338</v>
      </c>
      <c r="AB1" s="149" t="s">
        <v>3339</v>
      </c>
      <c r="AC1" s="149" t="s">
        <v>3340</v>
      </c>
      <c r="AD1" s="149" t="s">
        <v>3341</v>
      </c>
      <c r="AE1" s="149" t="s">
        <v>3342</v>
      </c>
      <c r="AF1" s="149" t="s">
        <v>3343</v>
      </c>
      <c r="AG1" s="149" t="s">
        <v>3344</v>
      </c>
      <c r="AH1" s="149" t="s">
        <v>3345</v>
      </c>
      <c r="AI1" s="149" t="s">
        <v>3346</v>
      </c>
      <c r="AJ1" s="149" t="s">
        <v>3347</v>
      </c>
      <c r="AK1" s="151" t="s">
        <v>3348</v>
      </c>
      <c r="AL1" s="149" t="s">
        <v>3349</v>
      </c>
      <c r="AM1" s="149" t="s">
        <v>3350</v>
      </c>
      <c r="AN1" s="149" t="s">
        <v>3351</v>
      </c>
      <c r="AO1" s="149" t="s">
        <v>3352</v>
      </c>
      <c r="AP1" s="149" t="s">
        <v>3353</v>
      </c>
      <c r="AQ1" s="149" t="s">
        <v>3354</v>
      </c>
      <c r="AR1" s="149" t="s">
        <v>66</v>
      </c>
      <c r="AS1" s="149" t="s">
        <v>3355</v>
      </c>
      <c r="AT1" s="149" t="s">
        <v>3356</v>
      </c>
      <c r="AU1" s="149" t="s">
        <v>3357</v>
      </c>
      <c r="AV1" s="149" t="s">
        <v>3358</v>
      </c>
      <c r="AW1" s="149" t="s">
        <v>3359</v>
      </c>
      <c r="AX1" s="149" t="s">
        <v>76</v>
      </c>
      <c r="AY1" s="149" t="s">
        <v>3360</v>
      </c>
      <c r="AZ1" s="149" t="s">
        <v>3361</v>
      </c>
      <c r="BA1" s="149" t="s">
        <v>3362</v>
      </c>
      <c r="BB1" s="149" t="s">
        <v>3363</v>
      </c>
      <c r="BC1" s="149" t="s">
        <v>104</v>
      </c>
      <c r="BD1" s="149" t="s">
        <v>3364</v>
      </c>
      <c r="BE1" s="149" t="s">
        <v>3365</v>
      </c>
      <c r="BF1" s="149" t="s">
        <v>3366</v>
      </c>
      <c r="BG1" s="149" t="s">
        <v>3367</v>
      </c>
      <c r="BH1" s="149" t="s">
        <v>3368</v>
      </c>
      <c r="BI1" s="149" t="s">
        <v>3369</v>
      </c>
      <c r="BJ1" s="149" t="s">
        <v>3370</v>
      </c>
      <c r="BK1" s="149" t="s">
        <v>3371</v>
      </c>
      <c r="BL1" s="149" t="s">
        <v>3372</v>
      </c>
      <c r="BM1" s="149" t="s">
        <v>3373</v>
      </c>
      <c r="BN1" s="149" t="s">
        <v>3374</v>
      </c>
      <c r="BO1" s="149" t="s">
        <v>3375</v>
      </c>
      <c r="BP1" s="149" t="s">
        <v>3376</v>
      </c>
      <c r="BQ1" s="149" t="s">
        <v>3377</v>
      </c>
      <c r="BR1" s="149" t="s">
        <v>3378</v>
      </c>
      <c r="BS1" s="149" t="s">
        <v>3379</v>
      </c>
      <c r="BT1" s="149" t="s">
        <v>3380</v>
      </c>
      <c r="BU1" s="149" t="s">
        <v>3381</v>
      </c>
      <c r="BV1" s="149" t="s">
        <v>3382</v>
      </c>
      <c r="BW1" s="149" t="s">
        <v>87</v>
      </c>
      <c r="BX1" s="149" t="s">
        <v>89</v>
      </c>
      <c r="BY1" s="149" t="s">
        <v>3383</v>
      </c>
      <c r="BZ1" s="149" t="s">
        <v>93</v>
      </c>
      <c r="CA1" s="149" t="s">
        <v>3384</v>
      </c>
      <c r="CB1" s="149" t="s">
        <v>97</v>
      </c>
      <c r="CC1" s="152" t="s">
        <v>3385</v>
      </c>
      <c r="CD1" s="152" t="s">
        <v>3386</v>
      </c>
      <c r="CE1" s="152" t="s">
        <v>3387</v>
      </c>
      <c r="CF1" s="153" t="s">
        <v>3388</v>
      </c>
    </row>
    <row r="2" ht="12.75" customHeight="1">
      <c r="A2" s="154">
        <v>2021.0</v>
      </c>
      <c r="B2" s="155" t="s">
        <v>3389</v>
      </c>
      <c r="C2" s="155" t="s">
        <v>3390</v>
      </c>
      <c r="D2" s="155"/>
      <c r="E2" s="155" t="s">
        <v>3391</v>
      </c>
      <c r="F2" s="155" t="s">
        <v>3391</v>
      </c>
      <c r="G2" s="155" t="s">
        <v>3392</v>
      </c>
      <c r="H2" s="154" t="s">
        <v>3393</v>
      </c>
      <c r="I2" s="156" t="s">
        <v>3394</v>
      </c>
      <c r="J2" s="154"/>
      <c r="K2" s="154"/>
      <c r="L2" s="154" t="s">
        <v>3395</v>
      </c>
      <c r="M2" s="157" t="s">
        <v>3396</v>
      </c>
      <c r="N2" s="154" t="s">
        <v>255</v>
      </c>
      <c r="O2" s="154"/>
      <c r="P2" s="156" t="s">
        <v>3397</v>
      </c>
      <c r="Q2" s="156"/>
      <c r="R2" s="156"/>
      <c r="S2" s="156"/>
      <c r="T2" s="158"/>
      <c r="U2" s="154"/>
      <c r="V2" s="159"/>
      <c r="W2" s="160"/>
      <c r="X2" s="160"/>
      <c r="Y2" s="160"/>
      <c r="Z2" s="160">
        <v>3.0</v>
      </c>
      <c r="AA2" s="160">
        <v>5.0</v>
      </c>
      <c r="AB2" s="160">
        <f>AA2-Z2</f>
        <v>2</v>
      </c>
      <c r="AC2" s="160"/>
      <c r="AD2" s="160"/>
      <c r="AE2" s="160"/>
      <c r="AF2" s="160">
        <v>68.0</v>
      </c>
      <c r="AG2" s="160">
        <v>84.0</v>
      </c>
      <c r="AH2" s="160">
        <f>AG2-AF2</f>
        <v>16</v>
      </c>
      <c r="AI2" s="160"/>
      <c r="AJ2" s="160"/>
      <c r="AK2" s="160"/>
      <c r="AL2" s="160"/>
      <c r="AM2" s="160"/>
      <c r="AN2" s="160"/>
      <c r="AO2" s="160"/>
      <c r="AP2" s="160"/>
      <c r="AQ2" s="160"/>
      <c r="AR2" s="160">
        <v>87.0</v>
      </c>
      <c r="AS2" s="160">
        <v>93.0</v>
      </c>
      <c r="AT2" s="160">
        <f>AS2-AR2</f>
        <v>6</v>
      </c>
      <c r="AU2" s="160"/>
      <c r="AV2" s="160"/>
      <c r="AW2" s="160"/>
      <c r="AX2" s="160">
        <v>92.0</v>
      </c>
      <c r="AY2" s="160">
        <v>97.0</v>
      </c>
      <c r="AZ2" s="160">
        <f>AY2-AX2</f>
        <v>5</v>
      </c>
      <c r="BA2" s="160"/>
      <c r="BB2" s="160"/>
      <c r="BC2" s="160">
        <v>96.0</v>
      </c>
      <c r="BD2" s="160">
        <v>99.0</v>
      </c>
      <c r="BE2" s="160">
        <f t="shared" ref="BE2:BE14" si="1">BD2-BC2</f>
        <v>3</v>
      </c>
      <c r="BF2" s="160"/>
      <c r="BG2" s="160"/>
      <c r="BH2" s="160"/>
      <c r="BI2" s="160"/>
      <c r="BJ2" s="160"/>
      <c r="BK2" s="160"/>
      <c r="BL2" s="160"/>
      <c r="BM2" s="160"/>
      <c r="BN2" s="160"/>
      <c r="BO2" s="160">
        <v>95.0</v>
      </c>
      <c r="BP2" s="160">
        <v>100.0</v>
      </c>
      <c r="BQ2" s="160">
        <f>BP2-BO2</f>
        <v>5</v>
      </c>
      <c r="BR2" s="161">
        <v>0.97</v>
      </c>
      <c r="BS2" s="162">
        <v>5.68</v>
      </c>
      <c r="BT2" s="162" t="s">
        <v>3272</v>
      </c>
      <c r="BU2" s="162"/>
      <c r="BV2" s="162"/>
      <c r="BW2" s="163"/>
      <c r="BX2" s="163">
        <v>3.9</v>
      </c>
      <c r="BY2" s="163">
        <v>4.3</v>
      </c>
      <c r="BZ2" s="164">
        <v>0.11</v>
      </c>
      <c r="CA2" s="163"/>
      <c r="CB2" s="163"/>
      <c r="CC2" s="165"/>
      <c r="CD2" s="165"/>
      <c r="CE2" s="165"/>
      <c r="CF2" s="165"/>
    </row>
    <row r="3" ht="12.75" customHeight="1">
      <c r="A3" s="154">
        <v>2021.0</v>
      </c>
      <c r="B3" s="166" t="s">
        <v>3389</v>
      </c>
      <c r="C3" s="166" t="s">
        <v>3398</v>
      </c>
      <c r="D3" s="166"/>
      <c r="E3" s="166" t="s">
        <v>3399</v>
      </c>
      <c r="F3" s="166" t="s">
        <v>3399</v>
      </c>
      <c r="G3" s="166" t="s">
        <v>3400</v>
      </c>
      <c r="H3" s="154" t="s">
        <v>3401</v>
      </c>
      <c r="I3" s="156" t="s">
        <v>3402</v>
      </c>
      <c r="J3" s="154"/>
      <c r="K3" s="154"/>
      <c r="L3" s="154"/>
      <c r="M3" s="154"/>
      <c r="N3" s="154"/>
      <c r="O3" s="154"/>
      <c r="P3" s="156" t="s">
        <v>3403</v>
      </c>
      <c r="Q3" s="156"/>
      <c r="R3" s="156"/>
      <c r="S3" s="158"/>
      <c r="T3" s="158"/>
      <c r="U3" s="159"/>
      <c r="V3" s="159"/>
      <c r="W3" s="160"/>
      <c r="X3" s="160"/>
      <c r="Y3" s="160"/>
      <c r="Z3" s="160"/>
      <c r="AA3" s="160"/>
      <c r="AB3" s="160"/>
      <c r="AC3" s="160"/>
      <c r="AD3" s="160"/>
      <c r="AE3" s="160"/>
      <c r="AF3" s="160"/>
      <c r="AG3" s="160"/>
      <c r="AH3" s="160"/>
      <c r="AI3" s="160"/>
      <c r="AJ3" s="160"/>
      <c r="AK3" s="160"/>
      <c r="AL3" s="160"/>
      <c r="AM3" s="160"/>
      <c r="AN3" s="160"/>
      <c r="AO3" s="160"/>
      <c r="AP3" s="160"/>
      <c r="AQ3" s="160"/>
      <c r="AR3" s="160"/>
      <c r="AS3" s="160"/>
      <c r="AT3" s="160"/>
      <c r="AU3" s="160"/>
      <c r="AV3" s="160"/>
      <c r="AW3" s="160"/>
      <c r="AX3" s="160"/>
      <c r="AY3" s="160"/>
      <c r="AZ3" s="160"/>
      <c r="BA3" s="160"/>
      <c r="BB3" s="160"/>
      <c r="BC3" s="160"/>
      <c r="BD3" s="160"/>
      <c r="BE3" s="160">
        <f t="shared" si="1"/>
        <v>0</v>
      </c>
      <c r="BF3" s="160"/>
      <c r="BG3" s="160"/>
      <c r="BH3" s="160"/>
      <c r="BI3" s="160"/>
      <c r="BJ3" s="160"/>
      <c r="BK3" s="160"/>
      <c r="BL3" s="160"/>
      <c r="BM3" s="160"/>
      <c r="BN3" s="160"/>
      <c r="BO3" s="160"/>
      <c r="BP3" s="160"/>
      <c r="BQ3" s="160"/>
      <c r="BR3" s="161"/>
      <c r="BS3" s="162"/>
      <c r="BT3" s="162"/>
      <c r="BU3" s="162"/>
      <c r="BV3" s="162"/>
      <c r="BW3" s="163"/>
      <c r="BX3" s="163"/>
      <c r="BY3" s="163"/>
      <c r="BZ3" s="163"/>
      <c r="CA3" s="163"/>
      <c r="CB3" s="163"/>
      <c r="CC3" s="165"/>
      <c r="CD3" s="165"/>
      <c r="CE3" s="165"/>
      <c r="CF3" s="165" t="s">
        <v>1</v>
      </c>
    </row>
    <row r="4" ht="12.75" customHeight="1">
      <c r="A4" s="154">
        <v>2021.0</v>
      </c>
      <c r="B4" s="155" t="s">
        <v>3404</v>
      </c>
      <c r="C4" s="155" t="s">
        <v>3405</v>
      </c>
      <c r="D4" s="155"/>
      <c r="E4" s="155" t="s">
        <v>3406</v>
      </c>
      <c r="F4" s="155" t="s">
        <v>3406</v>
      </c>
      <c r="G4" s="155" t="s">
        <v>3407</v>
      </c>
      <c r="H4" s="154" t="s">
        <v>3408</v>
      </c>
      <c r="I4" s="156" t="s">
        <v>3394</v>
      </c>
      <c r="J4" s="154"/>
      <c r="K4" s="154"/>
      <c r="L4" s="154" t="s">
        <v>3395</v>
      </c>
      <c r="M4" s="157" t="s">
        <v>3396</v>
      </c>
      <c r="N4" s="157" t="s">
        <v>255</v>
      </c>
      <c r="O4" s="154"/>
      <c r="P4" s="156" t="s">
        <v>3409</v>
      </c>
      <c r="Q4" s="156"/>
      <c r="R4" s="156"/>
      <c r="S4" s="156"/>
      <c r="T4" s="158"/>
      <c r="U4" s="154"/>
      <c r="V4" s="159"/>
      <c r="W4" s="160"/>
      <c r="X4" s="160"/>
      <c r="Y4" s="160"/>
      <c r="Z4" s="160">
        <v>2.0</v>
      </c>
      <c r="AA4" s="160">
        <v>15.0</v>
      </c>
      <c r="AB4" s="160">
        <f>AA4-Z4</f>
        <v>13</v>
      </c>
      <c r="AC4" s="160"/>
      <c r="AD4" s="160"/>
      <c r="AE4" s="160"/>
      <c r="AF4" s="160">
        <v>80.0</v>
      </c>
      <c r="AG4" s="160">
        <v>87.0</v>
      </c>
      <c r="AH4" s="160">
        <f>AG4-AF4</f>
        <v>7</v>
      </c>
      <c r="AI4" s="160"/>
      <c r="AJ4" s="160"/>
      <c r="AK4" s="160"/>
      <c r="AL4" s="160"/>
      <c r="AM4" s="160"/>
      <c r="AN4" s="160"/>
      <c r="AO4" s="160"/>
      <c r="AP4" s="160"/>
      <c r="AQ4" s="160"/>
      <c r="AR4" s="160">
        <v>88.0</v>
      </c>
      <c r="AS4" s="160">
        <v>89.0</v>
      </c>
      <c r="AT4" s="160">
        <f>AS4-AR4</f>
        <v>1</v>
      </c>
      <c r="AU4" s="160"/>
      <c r="AV4" s="160"/>
      <c r="AW4" s="160"/>
      <c r="AX4" s="160">
        <v>81.0</v>
      </c>
      <c r="AY4" s="160">
        <v>96.0</v>
      </c>
      <c r="AZ4" s="160">
        <f>AY4-AX4</f>
        <v>15</v>
      </c>
      <c r="BA4" s="160"/>
      <c r="BB4" s="160"/>
      <c r="BC4" s="160">
        <v>86.0</v>
      </c>
      <c r="BD4" s="160">
        <v>89.0</v>
      </c>
      <c r="BE4" s="160">
        <f t="shared" si="1"/>
        <v>3</v>
      </c>
      <c r="BF4" s="160"/>
      <c r="BG4" s="160"/>
      <c r="BH4" s="160"/>
      <c r="BI4" s="160"/>
      <c r="BJ4" s="160"/>
      <c r="BK4" s="160"/>
      <c r="BL4" s="160"/>
      <c r="BM4" s="160"/>
      <c r="BN4" s="160"/>
      <c r="BO4" s="160">
        <v>96.0</v>
      </c>
      <c r="BP4" s="160">
        <v>96.0</v>
      </c>
      <c r="BQ4" s="160">
        <f>BP4-BO4</f>
        <v>0</v>
      </c>
      <c r="BR4" s="161">
        <v>0.93</v>
      </c>
      <c r="BS4" s="162">
        <v>5.2</v>
      </c>
      <c r="BT4" s="162" t="s">
        <v>3272</v>
      </c>
      <c r="BU4" s="162"/>
      <c r="BV4" s="162"/>
      <c r="BW4" s="163"/>
      <c r="BX4" s="163">
        <v>6.09</v>
      </c>
      <c r="BY4" s="163">
        <v>6.52</v>
      </c>
      <c r="BZ4" s="164">
        <v>0.07</v>
      </c>
      <c r="CA4" s="163"/>
      <c r="CB4" s="163"/>
      <c r="CC4" s="165"/>
      <c r="CD4" s="165"/>
      <c r="CE4" s="165"/>
      <c r="CF4" s="165" t="s">
        <v>1</v>
      </c>
    </row>
    <row r="5" ht="12.75" customHeight="1">
      <c r="A5" s="154">
        <v>2021.0</v>
      </c>
      <c r="B5" s="166" t="s">
        <v>3389</v>
      </c>
      <c r="C5" s="166" t="s">
        <v>3410</v>
      </c>
      <c r="D5" s="166"/>
      <c r="E5" s="166" t="s">
        <v>3411</v>
      </c>
      <c r="F5" s="166" t="s">
        <v>3411</v>
      </c>
      <c r="G5" s="166" t="s">
        <v>3412</v>
      </c>
      <c r="H5" s="154" t="s">
        <v>3413</v>
      </c>
      <c r="I5" s="156" t="s">
        <v>3402</v>
      </c>
      <c r="J5" s="154"/>
      <c r="K5" s="154"/>
      <c r="L5" s="154"/>
      <c r="M5" s="154"/>
      <c r="N5" s="154"/>
      <c r="O5" s="154"/>
      <c r="P5" s="156" t="s">
        <v>3414</v>
      </c>
      <c r="Q5" s="156"/>
      <c r="R5" s="156"/>
      <c r="S5" s="158"/>
      <c r="T5" s="158"/>
      <c r="U5" s="159"/>
      <c r="V5" s="159"/>
      <c r="W5" s="160"/>
      <c r="X5" s="160"/>
      <c r="Y5" s="160"/>
      <c r="Z5" s="160"/>
      <c r="AA5" s="160"/>
      <c r="AB5" s="160"/>
      <c r="AC5" s="160"/>
      <c r="AD5" s="160"/>
      <c r="AE5" s="160"/>
      <c r="AF5" s="160"/>
      <c r="AG5" s="160"/>
      <c r="AH5" s="160"/>
      <c r="AI5" s="160"/>
      <c r="AJ5" s="160"/>
      <c r="AK5" s="160"/>
      <c r="AL5" s="160"/>
      <c r="AM5" s="160"/>
      <c r="AN5" s="160"/>
      <c r="AO5" s="160"/>
      <c r="AP5" s="160"/>
      <c r="AQ5" s="160"/>
      <c r="AR5" s="160"/>
      <c r="AS5" s="160"/>
      <c r="AT5" s="160"/>
      <c r="AU5" s="160"/>
      <c r="AV5" s="160"/>
      <c r="AW5" s="160"/>
      <c r="AX5" s="160"/>
      <c r="AY5" s="160"/>
      <c r="AZ5" s="160"/>
      <c r="BA5" s="160"/>
      <c r="BB5" s="160"/>
      <c r="BC5" s="160"/>
      <c r="BD5" s="160"/>
      <c r="BE5" s="160">
        <f t="shared" si="1"/>
        <v>0</v>
      </c>
      <c r="BF5" s="160"/>
      <c r="BG5" s="160"/>
      <c r="BH5" s="160"/>
      <c r="BI5" s="160"/>
      <c r="BJ5" s="160"/>
      <c r="BK5" s="160"/>
      <c r="BL5" s="160"/>
      <c r="BM5" s="160"/>
      <c r="BN5" s="160"/>
      <c r="BO5" s="160"/>
      <c r="BP5" s="160"/>
      <c r="BQ5" s="160"/>
      <c r="BR5" s="161"/>
      <c r="BS5" s="162"/>
      <c r="BT5" s="162"/>
      <c r="BU5" s="162"/>
      <c r="BV5" s="162"/>
      <c r="BW5" s="163"/>
      <c r="BX5" s="163"/>
      <c r="BY5" s="163"/>
      <c r="BZ5" s="163"/>
      <c r="CA5" s="163"/>
      <c r="CB5" s="163"/>
      <c r="CC5" s="165"/>
      <c r="CD5" s="165"/>
      <c r="CE5" s="165"/>
      <c r="CF5" s="165" t="s">
        <v>1</v>
      </c>
    </row>
    <row r="6" ht="12.75" customHeight="1">
      <c r="A6" s="154">
        <v>2021.0</v>
      </c>
      <c r="B6" s="155" t="s">
        <v>3415</v>
      </c>
      <c r="C6" s="155" t="s">
        <v>3416</v>
      </c>
      <c r="D6" s="155"/>
      <c r="E6" s="155" t="s">
        <v>3417</v>
      </c>
      <c r="F6" s="155" t="s">
        <v>3418</v>
      </c>
      <c r="G6" s="155" t="s">
        <v>3419</v>
      </c>
      <c r="H6" s="154" t="s">
        <v>3420</v>
      </c>
      <c r="I6" s="156" t="s">
        <v>3402</v>
      </c>
      <c r="J6" s="154"/>
      <c r="K6" s="154"/>
      <c r="L6" s="154" t="s">
        <v>3395</v>
      </c>
      <c r="M6" s="157" t="s">
        <v>3396</v>
      </c>
      <c r="N6" s="157" t="s">
        <v>255</v>
      </c>
      <c r="O6" s="154"/>
      <c r="P6" s="156" t="s">
        <v>3421</v>
      </c>
      <c r="Q6" s="156"/>
      <c r="R6" s="156"/>
      <c r="S6" s="156"/>
      <c r="T6" s="158"/>
      <c r="U6" s="154"/>
      <c r="V6" s="159"/>
      <c r="W6" s="160"/>
      <c r="X6" s="160"/>
      <c r="Y6" s="160"/>
      <c r="Z6" s="160">
        <v>3.0</v>
      </c>
      <c r="AA6" s="160">
        <v>19.0</v>
      </c>
      <c r="AB6" s="160">
        <f>AA6-Z6</f>
        <v>16</v>
      </c>
      <c r="AC6" s="160"/>
      <c r="AD6" s="160"/>
      <c r="AE6" s="160"/>
      <c r="AF6" s="160">
        <v>76.0</v>
      </c>
      <c r="AG6" s="160">
        <v>81.0</v>
      </c>
      <c r="AH6" s="160">
        <f>AG6-AF6</f>
        <v>5</v>
      </c>
      <c r="AI6" s="160"/>
      <c r="AJ6" s="160"/>
      <c r="AK6" s="160"/>
      <c r="AL6" s="160"/>
      <c r="AM6" s="160"/>
      <c r="AN6" s="160"/>
      <c r="AO6" s="160"/>
      <c r="AP6" s="160"/>
      <c r="AQ6" s="160"/>
      <c r="AR6" s="160">
        <v>72.0</v>
      </c>
      <c r="AS6" s="160">
        <v>73.0</v>
      </c>
      <c r="AT6" s="160">
        <f>AS6-AR6</f>
        <v>1</v>
      </c>
      <c r="AU6" s="160"/>
      <c r="AV6" s="160"/>
      <c r="AW6" s="160"/>
      <c r="AX6" s="160">
        <v>93.0</v>
      </c>
      <c r="AY6" s="160">
        <v>97.0</v>
      </c>
      <c r="AZ6" s="160">
        <f>AY6-AX6</f>
        <v>4</v>
      </c>
      <c r="BA6" s="160"/>
      <c r="BB6" s="160"/>
      <c r="BC6" s="160">
        <v>95.0</v>
      </c>
      <c r="BD6" s="160">
        <v>95.0</v>
      </c>
      <c r="BE6" s="160">
        <f t="shared" si="1"/>
        <v>0</v>
      </c>
      <c r="BF6" s="160"/>
      <c r="BG6" s="160"/>
      <c r="BH6" s="160"/>
      <c r="BI6" s="160"/>
      <c r="BJ6" s="160"/>
      <c r="BK6" s="160"/>
      <c r="BL6" s="160"/>
      <c r="BM6" s="160"/>
      <c r="BN6" s="160"/>
      <c r="BO6" s="160"/>
      <c r="BP6" s="160"/>
      <c r="BQ6" s="167"/>
      <c r="BR6" s="161">
        <v>0.97</v>
      </c>
      <c r="BS6" s="162">
        <v>5.46</v>
      </c>
      <c r="BT6" s="162" t="s">
        <v>3272</v>
      </c>
      <c r="BU6" s="162"/>
      <c r="BV6" s="162"/>
      <c r="BW6" s="163"/>
      <c r="BX6" s="163">
        <v>10.5</v>
      </c>
      <c r="BY6" s="163">
        <v>13.3</v>
      </c>
      <c r="BZ6" s="164">
        <v>0.27</v>
      </c>
      <c r="CA6" s="163"/>
      <c r="CB6" s="163"/>
      <c r="CC6" s="165"/>
      <c r="CD6" s="165"/>
      <c r="CE6" s="165"/>
      <c r="CF6" s="165" t="s">
        <v>1</v>
      </c>
    </row>
    <row r="7" ht="12.75" customHeight="1">
      <c r="A7" s="154">
        <v>2021.0</v>
      </c>
      <c r="B7" s="166" t="s">
        <v>3422</v>
      </c>
      <c r="C7" s="166" t="s">
        <v>3423</v>
      </c>
      <c r="D7" s="166"/>
      <c r="E7" s="166" t="s">
        <v>3424</v>
      </c>
      <c r="F7" s="166" t="s">
        <v>3425</v>
      </c>
      <c r="G7" s="166" t="s">
        <v>3426</v>
      </c>
      <c r="H7" s="154" t="s">
        <v>3427</v>
      </c>
      <c r="I7" s="156" t="s">
        <v>3428</v>
      </c>
      <c r="J7" s="154"/>
      <c r="K7" s="154" t="s">
        <v>249</v>
      </c>
      <c r="L7" s="154"/>
      <c r="M7" s="154"/>
      <c r="N7" s="154" t="s">
        <v>255</v>
      </c>
      <c r="O7" s="154"/>
      <c r="P7" s="156" t="s">
        <v>3429</v>
      </c>
      <c r="Q7" s="156"/>
      <c r="R7" s="156"/>
      <c r="S7" s="158"/>
      <c r="T7" s="158"/>
      <c r="U7" s="159"/>
      <c r="V7" s="159"/>
      <c r="W7" s="160"/>
      <c r="X7" s="160"/>
      <c r="Y7" s="160"/>
      <c r="Z7" s="160"/>
      <c r="AA7" s="160"/>
      <c r="AB7" s="160"/>
      <c r="AC7" s="160"/>
      <c r="AD7" s="160"/>
      <c r="AE7" s="160"/>
      <c r="AF7" s="160"/>
      <c r="AG7" s="160"/>
      <c r="AH7" s="160"/>
      <c r="AI7" s="160"/>
      <c r="AJ7" s="160"/>
      <c r="AK7" s="160"/>
      <c r="AL7" s="160"/>
      <c r="AM7" s="160"/>
      <c r="AN7" s="160"/>
      <c r="AO7" s="160"/>
      <c r="AP7" s="160"/>
      <c r="AQ7" s="160"/>
      <c r="AR7" s="160"/>
      <c r="AS7" s="160"/>
      <c r="AT7" s="160"/>
      <c r="AU7" s="160"/>
      <c r="AV7" s="160"/>
      <c r="AW7" s="160"/>
      <c r="AX7" s="160"/>
      <c r="AY7" s="160"/>
      <c r="AZ7" s="160"/>
      <c r="BA7" s="160"/>
      <c r="BB7" s="160"/>
      <c r="BC7" s="160"/>
      <c r="BD7" s="160"/>
      <c r="BE7" s="160">
        <f t="shared" si="1"/>
        <v>0</v>
      </c>
      <c r="BF7" s="160"/>
      <c r="BG7" s="160"/>
      <c r="BH7" s="160"/>
      <c r="BI7" s="160"/>
      <c r="BJ7" s="160"/>
      <c r="BK7" s="160"/>
      <c r="BL7" s="160"/>
      <c r="BM7" s="160"/>
      <c r="BN7" s="160"/>
      <c r="BO7" s="160"/>
      <c r="BP7" s="160"/>
      <c r="BQ7" s="167"/>
      <c r="BR7" s="162"/>
      <c r="BS7" s="162"/>
      <c r="BT7" s="162"/>
      <c r="BU7" s="162"/>
      <c r="BV7" s="162"/>
      <c r="BW7" s="163"/>
      <c r="BX7" s="163"/>
      <c r="BY7" s="163"/>
      <c r="BZ7" s="163"/>
      <c r="CA7" s="163"/>
      <c r="CB7" s="163"/>
      <c r="CC7" s="165"/>
      <c r="CD7" s="165"/>
      <c r="CE7" s="165"/>
      <c r="CF7" s="165" t="s">
        <v>1</v>
      </c>
    </row>
    <row r="8" ht="12.75" customHeight="1">
      <c r="A8" s="154">
        <v>2021.0</v>
      </c>
      <c r="B8" s="155" t="s">
        <v>3430</v>
      </c>
      <c r="C8" s="155" t="s">
        <v>3431</v>
      </c>
      <c r="D8" s="155"/>
      <c r="E8" s="155" t="s">
        <v>3432</v>
      </c>
      <c r="F8" s="155" t="s">
        <v>3432</v>
      </c>
      <c r="G8" s="155" t="s">
        <v>3433</v>
      </c>
      <c r="H8" s="154" t="s">
        <v>3434</v>
      </c>
      <c r="I8" s="156" t="s">
        <v>3394</v>
      </c>
      <c r="J8" s="154"/>
      <c r="K8" s="154"/>
      <c r="L8" s="154" t="s">
        <v>3395</v>
      </c>
      <c r="M8" s="157" t="s">
        <v>3396</v>
      </c>
      <c r="N8" s="154" t="s">
        <v>255</v>
      </c>
      <c r="O8" s="154"/>
      <c r="P8" s="156" t="s">
        <v>3435</v>
      </c>
      <c r="Q8" s="156"/>
      <c r="R8" s="156"/>
      <c r="S8" s="156"/>
      <c r="T8" s="158"/>
      <c r="U8" s="154"/>
      <c r="V8" s="159"/>
      <c r="W8" s="160"/>
      <c r="X8" s="160"/>
      <c r="Y8" s="160"/>
      <c r="Z8" s="160">
        <v>23.0</v>
      </c>
      <c r="AA8" s="160">
        <v>33.0</v>
      </c>
      <c r="AB8" s="160">
        <f t="shared" ref="AB8:AB12" si="2">AA8-Z8</f>
        <v>10</v>
      </c>
      <c r="AC8" s="160"/>
      <c r="AD8" s="160"/>
      <c r="AE8" s="160"/>
      <c r="AF8" s="160">
        <v>89.0</v>
      </c>
      <c r="AG8" s="160">
        <v>97.0</v>
      </c>
      <c r="AH8" s="160">
        <f t="shared" ref="AH8:AH12" si="3">AG8-AF8</f>
        <v>8</v>
      </c>
      <c r="AI8" s="160"/>
      <c r="AJ8" s="160"/>
      <c r="AK8" s="160"/>
      <c r="AL8" s="160"/>
      <c r="AM8" s="160"/>
      <c r="AN8" s="160"/>
      <c r="AO8" s="160"/>
      <c r="AP8" s="160"/>
      <c r="AQ8" s="160"/>
      <c r="AR8" s="160">
        <v>80.0</v>
      </c>
      <c r="AS8" s="160">
        <v>85.0</v>
      </c>
      <c r="AT8" s="160">
        <f t="shared" ref="AT8:AT12" si="4">AS8-AR8</f>
        <v>5</v>
      </c>
      <c r="AU8" s="160"/>
      <c r="AV8" s="160"/>
      <c r="AW8" s="160"/>
      <c r="AX8" s="160">
        <v>85.0</v>
      </c>
      <c r="AY8" s="160">
        <v>91.0</v>
      </c>
      <c r="AZ8" s="160">
        <f t="shared" ref="AZ8:AZ12" si="5">AY8-AX8</f>
        <v>6</v>
      </c>
      <c r="BA8" s="160"/>
      <c r="BB8" s="160"/>
      <c r="BC8" s="160">
        <v>85.0</v>
      </c>
      <c r="BD8" s="160">
        <v>93.0</v>
      </c>
      <c r="BE8" s="160">
        <f t="shared" si="1"/>
        <v>8</v>
      </c>
      <c r="BF8" s="160"/>
      <c r="BG8" s="160"/>
      <c r="BH8" s="160"/>
      <c r="BI8" s="160"/>
      <c r="BJ8" s="160"/>
      <c r="BK8" s="160"/>
      <c r="BL8" s="160"/>
      <c r="BM8" s="160"/>
      <c r="BN8" s="160"/>
      <c r="BO8" s="160">
        <v>97.0</v>
      </c>
      <c r="BP8" s="160">
        <v>99.0</v>
      </c>
      <c r="BQ8" s="160">
        <f t="shared" ref="BQ8:BQ10" si="6">BP8-BO8</f>
        <v>2</v>
      </c>
      <c r="BR8" s="161">
        <v>0.94</v>
      </c>
      <c r="BS8" s="162">
        <v>6.02</v>
      </c>
      <c r="BT8" s="162" t="s">
        <v>3272</v>
      </c>
      <c r="BU8" s="162"/>
      <c r="BV8" s="162"/>
      <c r="BW8" s="163"/>
      <c r="BX8" s="163">
        <v>4.3</v>
      </c>
      <c r="BY8" s="163">
        <v>5.1</v>
      </c>
      <c r="BZ8" s="164">
        <v>0.18</v>
      </c>
      <c r="CA8" s="163"/>
      <c r="CB8" s="163"/>
      <c r="CC8" s="165"/>
      <c r="CD8" s="165"/>
      <c r="CE8" s="165"/>
      <c r="CF8" s="165"/>
    </row>
    <row r="9" ht="12.75" customHeight="1">
      <c r="A9" s="154">
        <v>2021.0</v>
      </c>
      <c r="B9" s="155" t="s">
        <v>3430</v>
      </c>
      <c r="C9" s="155" t="s">
        <v>3431</v>
      </c>
      <c r="D9" s="155"/>
      <c r="E9" s="155" t="s">
        <v>3432</v>
      </c>
      <c r="F9" s="155" t="s">
        <v>3432</v>
      </c>
      <c r="G9" s="155" t="s">
        <v>3433</v>
      </c>
      <c r="H9" s="154" t="s">
        <v>3434</v>
      </c>
      <c r="I9" s="156" t="s">
        <v>3402</v>
      </c>
      <c r="J9" s="154"/>
      <c r="K9" s="154"/>
      <c r="L9" s="154" t="s">
        <v>3395</v>
      </c>
      <c r="M9" s="157" t="s">
        <v>3396</v>
      </c>
      <c r="N9" s="154" t="s">
        <v>255</v>
      </c>
      <c r="O9" s="154"/>
      <c r="P9" s="156" t="s">
        <v>3435</v>
      </c>
      <c r="Q9" s="156"/>
      <c r="R9" s="156"/>
      <c r="S9" s="156"/>
      <c r="T9" s="158"/>
      <c r="U9" s="154"/>
      <c r="V9" s="159"/>
      <c r="W9" s="160"/>
      <c r="X9" s="160"/>
      <c r="Y9" s="160"/>
      <c r="Z9" s="160">
        <v>22.0</v>
      </c>
      <c r="AA9" s="160">
        <v>42.0</v>
      </c>
      <c r="AB9" s="160">
        <f t="shared" si="2"/>
        <v>20</v>
      </c>
      <c r="AC9" s="160"/>
      <c r="AD9" s="160"/>
      <c r="AE9" s="160"/>
      <c r="AF9" s="160">
        <v>91.0</v>
      </c>
      <c r="AG9" s="160">
        <v>92.0</v>
      </c>
      <c r="AH9" s="160">
        <f t="shared" si="3"/>
        <v>1</v>
      </c>
      <c r="AI9" s="160"/>
      <c r="AJ9" s="160"/>
      <c r="AK9" s="160"/>
      <c r="AL9" s="160"/>
      <c r="AM9" s="160"/>
      <c r="AN9" s="160"/>
      <c r="AO9" s="160"/>
      <c r="AP9" s="160"/>
      <c r="AQ9" s="160"/>
      <c r="AR9" s="160">
        <v>84.0</v>
      </c>
      <c r="AS9" s="160">
        <v>86.0</v>
      </c>
      <c r="AT9" s="160">
        <f t="shared" si="4"/>
        <v>2</v>
      </c>
      <c r="AU9" s="160"/>
      <c r="AV9" s="160"/>
      <c r="AW9" s="160"/>
      <c r="AX9" s="160">
        <v>88.0</v>
      </c>
      <c r="AY9" s="160">
        <v>93.0</v>
      </c>
      <c r="AZ9" s="160">
        <f t="shared" si="5"/>
        <v>5</v>
      </c>
      <c r="BA9" s="160"/>
      <c r="BB9" s="160"/>
      <c r="BC9" s="160">
        <v>89.0</v>
      </c>
      <c r="BD9" s="160">
        <v>92.0</v>
      </c>
      <c r="BE9" s="160">
        <f t="shared" si="1"/>
        <v>3</v>
      </c>
      <c r="BF9" s="160"/>
      <c r="BG9" s="160"/>
      <c r="BH9" s="160"/>
      <c r="BI9" s="160"/>
      <c r="BJ9" s="160"/>
      <c r="BK9" s="160"/>
      <c r="BL9" s="160"/>
      <c r="BM9" s="160"/>
      <c r="BN9" s="160"/>
      <c r="BO9" s="160">
        <v>96.0</v>
      </c>
      <c r="BP9" s="160">
        <v>97.0</v>
      </c>
      <c r="BQ9" s="160">
        <f t="shared" si="6"/>
        <v>1</v>
      </c>
      <c r="BR9" s="161">
        <v>0.98</v>
      </c>
      <c r="BS9" s="162">
        <v>5.97</v>
      </c>
      <c r="BT9" s="162" t="s">
        <v>3272</v>
      </c>
      <c r="BU9" s="162"/>
      <c r="BV9" s="162"/>
      <c r="BW9" s="163"/>
      <c r="BX9" s="163"/>
      <c r="BY9" s="163"/>
      <c r="BZ9" s="164"/>
      <c r="CA9" s="163"/>
      <c r="CB9" s="163"/>
      <c r="CC9" s="165"/>
      <c r="CD9" s="165"/>
      <c r="CE9" s="165"/>
      <c r="CF9" s="165"/>
    </row>
    <row r="10" ht="12.75" customHeight="1">
      <c r="A10" s="154">
        <v>2021.0</v>
      </c>
      <c r="B10" s="155" t="s">
        <v>3389</v>
      </c>
      <c r="C10" s="155" t="s">
        <v>3436</v>
      </c>
      <c r="D10" s="155"/>
      <c r="E10" s="155" t="s">
        <v>3437</v>
      </c>
      <c r="F10" s="155" t="s">
        <v>3437</v>
      </c>
      <c r="G10" s="155" t="s">
        <v>3438</v>
      </c>
      <c r="H10" s="154" t="s">
        <v>3439</v>
      </c>
      <c r="I10" s="156" t="s">
        <v>3440</v>
      </c>
      <c r="J10" s="154"/>
      <c r="K10" s="154"/>
      <c r="L10" s="154" t="s">
        <v>3395</v>
      </c>
      <c r="M10" s="157" t="s">
        <v>3396</v>
      </c>
      <c r="N10" s="154" t="s">
        <v>255</v>
      </c>
      <c r="O10" s="154"/>
      <c r="P10" s="154" t="s">
        <v>3441</v>
      </c>
      <c r="Q10" s="156"/>
      <c r="R10" s="156"/>
      <c r="S10" s="156"/>
      <c r="T10" s="158"/>
      <c r="U10" s="154"/>
      <c r="V10" s="159"/>
      <c r="W10" s="160"/>
      <c r="X10" s="160"/>
      <c r="Y10" s="160"/>
      <c r="Z10" s="160">
        <v>1.0</v>
      </c>
      <c r="AA10" s="160">
        <v>7.0</v>
      </c>
      <c r="AB10" s="160">
        <f t="shared" si="2"/>
        <v>6</v>
      </c>
      <c r="AC10" s="160"/>
      <c r="AD10" s="160"/>
      <c r="AE10" s="160"/>
      <c r="AF10" s="160">
        <v>71.0</v>
      </c>
      <c r="AG10" s="160">
        <v>79.0</v>
      </c>
      <c r="AH10" s="160">
        <f t="shared" si="3"/>
        <v>8</v>
      </c>
      <c r="AI10" s="160"/>
      <c r="AJ10" s="160"/>
      <c r="AK10" s="160"/>
      <c r="AL10" s="160"/>
      <c r="AM10" s="160"/>
      <c r="AN10" s="160"/>
      <c r="AO10" s="160"/>
      <c r="AP10" s="160"/>
      <c r="AQ10" s="160"/>
      <c r="AR10" s="160">
        <v>78.0</v>
      </c>
      <c r="AS10" s="160">
        <v>86.0</v>
      </c>
      <c r="AT10" s="160">
        <f t="shared" si="4"/>
        <v>8</v>
      </c>
      <c r="AU10" s="160"/>
      <c r="AV10" s="160"/>
      <c r="AW10" s="160"/>
      <c r="AX10" s="160">
        <v>86.0</v>
      </c>
      <c r="AY10" s="160">
        <v>99.0</v>
      </c>
      <c r="AZ10" s="160">
        <f t="shared" si="5"/>
        <v>13</v>
      </c>
      <c r="BA10" s="160"/>
      <c r="BB10" s="160"/>
      <c r="BC10" s="160">
        <v>86.0</v>
      </c>
      <c r="BD10" s="160">
        <v>94.0</v>
      </c>
      <c r="BE10" s="160">
        <f t="shared" si="1"/>
        <v>8</v>
      </c>
      <c r="BF10" s="160"/>
      <c r="BG10" s="160"/>
      <c r="BH10" s="160"/>
      <c r="BI10" s="160"/>
      <c r="BJ10" s="160"/>
      <c r="BK10" s="160"/>
      <c r="BL10" s="160"/>
      <c r="BM10" s="160"/>
      <c r="BN10" s="160"/>
      <c r="BO10" s="160">
        <v>90.0</v>
      </c>
      <c r="BP10" s="160">
        <v>97.0</v>
      </c>
      <c r="BQ10" s="160">
        <f t="shared" si="6"/>
        <v>7</v>
      </c>
      <c r="BR10" s="161">
        <v>0.9</v>
      </c>
      <c r="BS10" s="162">
        <v>5.84</v>
      </c>
      <c r="BT10" s="162" t="s">
        <v>3272</v>
      </c>
      <c r="BU10" s="162"/>
      <c r="BV10" s="162"/>
      <c r="BW10" s="163"/>
      <c r="BX10" s="163">
        <v>2.17</v>
      </c>
      <c r="BY10" s="163">
        <v>2.4</v>
      </c>
      <c r="BZ10" s="164">
        <v>0.11</v>
      </c>
      <c r="CA10" s="163"/>
      <c r="CB10" s="163"/>
      <c r="CC10" s="165"/>
      <c r="CD10" s="165"/>
      <c r="CE10" s="165"/>
      <c r="CF10" s="165" t="s">
        <v>1</v>
      </c>
    </row>
    <row r="11" ht="12.75" customHeight="1">
      <c r="A11" s="154">
        <v>2021.0</v>
      </c>
      <c r="B11" s="155" t="s">
        <v>3442</v>
      </c>
      <c r="C11" s="155" t="s">
        <v>3443</v>
      </c>
      <c r="D11" s="155"/>
      <c r="E11" s="155" t="s">
        <v>3444</v>
      </c>
      <c r="F11" s="155" t="s">
        <v>3444</v>
      </c>
      <c r="G11" s="155" t="s">
        <v>3445</v>
      </c>
      <c r="H11" s="154" t="s">
        <v>3446</v>
      </c>
      <c r="I11" s="156" t="s">
        <v>3402</v>
      </c>
      <c r="J11" s="154"/>
      <c r="K11" s="154"/>
      <c r="L11" s="154" t="s">
        <v>3395</v>
      </c>
      <c r="M11" s="157" t="s">
        <v>3396</v>
      </c>
      <c r="N11" s="157" t="s">
        <v>255</v>
      </c>
      <c r="O11" s="154"/>
      <c r="P11" s="156" t="s">
        <v>3403</v>
      </c>
      <c r="Q11" s="156"/>
      <c r="R11" s="156"/>
      <c r="S11" s="156"/>
      <c r="T11" s="158"/>
      <c r="U11" s="154"/>
      <c r="V11" s="159"/>
      <c r="W11" s="160"/>
      <c r="X11" s="160"/>
      <c r="Y11" s="160"/>
      <c r="Z11" s="160">
        <v>1.0</v>
      </c>
      <c r="AA11" s="160">
        <v>6.0</v>
      </c>
      <c r="AB11" s="160">
        <f t="shared" si="2"/>
        <v>5</v>
      </c>
      <c r="AC11" s="160"/>
      <c r="AD11" s="160"/>
      <c r="AE11" s="160"/>
      <c r="AF11" s="160">
        <v>62.0</v>
      </c>
      <c r="AG11" s="160">
        <v>65.0</v>
      </c>
      <c r="AH11" s="160">
        <f t="shared" si="3"/>
        <v>3</v>
      </c>
      <c r="AI11" s="160"/>
      <c r="AJ11" s="160"/>
      <c r="AK11" s="160"/>
      <c r="AL11" s="160"/>
      <c r="AM11" s="160"/>
      <c r="AN11" s="160"/>
      <c r="AO11" s="160"/>
      <c r="AP11" s="160"/>
      <c r="AQ11" s="160"/>
      <c r="AR11" s="160">
        <v>88.0</v>
      </c>
      <c r="AS11" s="160">
        <v>93.0</v>
      </c>
      <c r="AT11" s="160">
        <f t="shared" si="4"/>
        <v>5</v>
      </c>
      <c r="AU11" s="160"/>
      <c r="AV11" s="160"/>
      <c r="AW11" s="160"/>
      <c r="AX11" s="160">
        <v>89.0</v>
      </c>
      <c r="AY11" s="160">
        <v>92.0</v>
      </c>
      <c r="AZ11" s="160">
        <f t="shared" si="5"/>
        <v>3</v>
      </c>
      <c r="BA11" s="160"/>
      <c r="BB11" s="160"/>
      <c r="BC11" s="160">
        <v>81.0</v>
      </c>
      <c r="BD11" s="160">
        <v>86.0</v>
      </c>
      <c r="BE11" s="160">
        <f t="shared" si="1"/>
        <v>5</v>
      </c>
      <c r="BF11" s="160"/>
      <c r="BG11" s="160"/>
      <c r="BH11" s="160"/>
      <c r="BI11" s="160"/>
      <c r="BJ11" s="160"/>
      <c r="BK11" s="160"/>
      <c r="BL11" s="160"/>
      <c r="BM11" s="160"/>
      <c r="BN11" s="160"/>
      <c r="BO11" s="160"/>
      <c r="BP11" s="160"/>
      <c r="BQ11" s="167"/>
      <c r="BR11" s="161">
        <v>0.9</v>
      </c>
      <c r="BS11" s="162">
        <v>5.27</v>
      </c>
      <c r="BT11" s="162"/>
      <c r="BU11" s="162"/>
      <c r="BV11" s="162"/>
      <c r="BW11" s="163"/>
      <c r="BX11" s="163">
        <v>5.6</v>
      </c>
      <c r="BY11" s="163">
        <v>6.1</v>
      </c>
      <c r="BZ11" s="164">
        <v>0.09</v>
      </c>
      <c r="CA11" s="163"/>
      <c r="CB11" s="163"/>
      <c r="CC11" s="165"/>
      <c r="CD11" s="165"/>
      <c r="CE11" s="165"/>
      <c r="CF11" s="165" t="s">
        <v>1</v>
      </c>
    </row>
    <row r="12" ht="12.75" customHeight="1">
      <c r="A12" s="154">
        <v>2021.0</v>
      </c>
      <c r="B12" s="155" t="s">
        <v>3422</v>
      </c>
      <c r="C12" s="155" t="s">
        <v>3423</v>
      </c>
      <c r="D12" s="155"/>
      <c r="E12" s="155" t="s">
        <v>3424</v>
      </c>
      <c r="F12" s="155" t="s">
        <v>3425</v>
      </c>
      <c r="G12" s="155" t="s">
        <v>3426</v>
      </c>
      <c r="H12" s="154" t="s">
        <v>3427</v>
      </c>
      <c r="I12" s="156" t="s">
        <v>3440</v>
      </c>
      <c r="J12" s="154"/>
      <c r="K12" s="154" t="s">
        <v>301</v>
      </c>
      <c r="L12" s="154" t="s">
        <v>3395</v>
      </c>
      <c r="M12" s="157" t="s">
        <v>3396</v>
      </c>
      <c r="N12" s="154" t="s">
        <v>255</v>
      </c>
      <c r="O12" s="154"/>
      <c r="P12" s="156" t="s">
        <v>3441</v>
      </c>
      <c r="Q12" s="156"/>
      <c r="R12" s="156"/>
      <c r="S12" s="156"/>
      <c r="T12" s="158"/>
      <c r="U12" s="154"/>
      <c r="V12" s="159"/>
      <c r="W12" s="160"/>
      <c r="X12" s="160"/>
      <c r="Y12" s="160"/>
      <c r="Z12" s="160">
        <v>8.0</v>
      </c>
      <c r="AA12" s="160">
        <v>26.0</v>
      </c>
      <c r="AB12" s="160">
        <f t="shared" si="2"/>
        <v>18</v>
      </c>
      <c r="AC12" s="160"/>
      <c r="AD12" s="160"/>
      <c r="AE12" s="160"/>
      <c r="AF12" s="160">
        <v>81.0</v>
      </c>
      <c r="AG12" s="160">
        <v>82.0</v>
      </c>
      <c r="AH12" s="160">
        <f t="shared" si="3"/>
        <v>1</v>
      </c>
      <c r="AI12" s="160"/>
      <c r="AJ12" s="160"/>
      <c r="AK12" s="160"/>
      <c r="AL12" s="160"/>
      <c r="AM12" s="160"/>
      <c r="AN12" s="160"/>
      <c r="AO12" s="160"/>
      <c r="AP12" s="160"/>
      <c r="AQ12" s="160"/>
      <c r="AR12" s="160">
        <v>89.0</v>
      </c>
      <c r="AS12" s="160">
        <v>95.0</v>
      </c>
      <c r="AT12" s="160">
        <f t="shared" si="4"/>
        <v>6</v>
      </c>
      <c r="AU12" s="160"/>
      <c r="AV12" s="160"/>
      <c r="AW12" s="160"/>
      <c r="AX12" s="160">
        <v>88.0</v>
      </c>
      <c r="AY12" s="160">
        <v>89.0</v>
      </c>
      <c r="AZ12" s="160">
        <f t="shared" si="5"/>
        <v>1</v>
      </c>
      <c r="BA12" s="160"/>
      <c r="BB12" s="160"/>
      <c r="BC12" s="160">
        <v>89.0</v>
      </c>
      <c r="BD12" s="160">
        <v>93.0</v>
      </c>
      <c r="BE12" s="160">
        <f t="shared" si="1"/>
        <v>4</v>
      </c>
      <c r="BF12" s="160"/>
      <c r="BG12" s="160"/>
      <c r="BH12" s="160"/>
      <c r="BI12" s="160"/>
      <c r="BJ12" s="160"/>
      <c r="BK12" s="160"/>
      <c r="BL12" s="160"/>
      <c r="BM12" s="160"/>
      <c r="BN12" s="160"/>
      <c r="BO12" s="160">
        <v>99.0</v>
      </c>
      <c r="BP12" s="160">
        <v>100.0</v>
      </c>
      <c r="BQ12" s="160">
        <f>BP12-BO12</f>
        <v>1</v>
      </c>
      <c r="BR12" s="161">
        <v>0.92</v>
      </c>
      <c r="BS12" s="162">
        <v>5.48</v>
      </c>
      <c r="BT12" s="162">
        <v>0.6</v>
      </c>
      <c r="BU12" s="162"/>
      <c r="BV12" s="162"/>
      <c r="BW12" s="163"/>
      <c r="BX12" s="163">
        <v>0.6</v>
      </c>
      <c r="BY12" s="163">
        <v>0.69</v>
      </c>
      <c r="BZ12" s="164">
        <v>0.15</v>
      </c>
      <c r="CA12" s="163"/>
      <c r="CB12" s="163"/>
      <c r="CC12" s="165"/>
      <c r="CD12" s="165"/>
      <c r="CE12" s="165"/>
      <c r="CF12" s="165" t="s">
        <v>1</v>
      </c>
    </row>
    <row r="13" ht="12.75" customHeight="1">
      <c r="A13" s="154">
        <v>2021.0</v>
      </c>
      <c r="B13" s="155" t="s">
        <v>3447</v>
      </c>
      <c r="C13" s="155" t="s">
        <v>3448</v>
      </c>
      <c r="D13" s="155"/>
      <c r="E13" s="155" t="s">
        <v>3449</v>
      </c>
      <c r="F13" s="155" t="s">
        <v>3449</v>
      </c>
      <c r="G13" s="155" t="s">
        <v>3450</v>
      </c>
      <c r="H13" s="154" t="s">
        <v>3451</v>
      </c>
      <c r="I13" s="156" t="s">
        <v>3394</v>
      </c>
      <c r="J13" s="154"/>
      <c r="K13" s="154" t="s">
        <v>2317</v>
      </c>
      <c r="L13" s="154" t="s">
        <v>3395</v>
      </c>
      <c r="M13" s="154" t="s">
        <v>3452</v>
      </c>
      <c r="N13" s="154" t="s">
        <v>255</v>
      </c>
      <c r="O13" s="154"/>
      <c r="P13" s="156" t="s">
        <v>3453</v>
      </c>
      <c r="Q13" s="156"/>
      <c r="R13" s="156"/>
      <c r="S13" s="158"/>
      <c r="T13" s="158"/>
      <c r="U13" s="159"/>
      <c r="V13" s="159"/>
      <c r="W13" s="160">
        <v>18.0</v>
      </c>
      <c r="X13" s="160">
        <v>7.0</v>
      </c>
      <c r="Y13" s="160">
        <f t="shared" ref="Y13:Y14" si="7">W13-X13</f>
        <v>11</v>
      </c>
      <c r="Z13" s="160"/>
      <c r="AA13" s="160"/>
      <c r="AB13" s="160"/>
      <c r="AC13" s="160">
        <v>84.0</v>
      </c>
      <c r="AD13" s="160">
        <v>75.0</v>
      </c>
      <c r="AE13" s="160">
        <f t="shared" ref="AE13:AE14" si="8">AC13-AD13</f>
        <v>9</v>
      </c>
      <c r="AF13" s="160"/>
      <c r="AG13" s="160"/>
      <c r="AH13" s="160"/>
      <c r="AI13" s="160"/>
      <c r="AJ13" s="160"/>
      <c r="AK13" s="160"/>
      <c r="AL13" s="160"/>
      <c r="AM13" s="160"/>
      <c r="AN13" s="160"/>
      <c r="AO13" s="160">
        <v>86.0</v>
      </c>
      <c r="AP13" s="160">
        <v>84.0</v>
      </c>
      <c r="AQ13" s="160">
        <f t="shared" ref="AQ13:AQ14" si="9">AO13-AP13</f>
        <v>2</v>
      </c>
      <c r="AR13" s="160"/>
      <c r="AS13" s="160"/>
      <c r="AT13" s="160"/>
      <c r="AU13" s="160">
        <v>95.0</v>
      </c>
      <c r="AV13" s="160">
        <v>95.0</v>
      </c>
      <c r="AW13" s="160">
        <f t="shared" ref="AW13:AW14" si="10">AU13-AV13</f>
        <v>0</v>
      </c>
      <c r="AX13" s="160"/>
      <c r="AY13" s="160"/>
      <c r="AZ13" s="160"/>
      <c r="BA13" s="160"/>
      <c r="BB13" s="160"/>
      <c r="BC13" s="160">
        <v>95.0</v>
      </c>
      <c r="BD13" s="160">
        <v>96.0</v>
      </c>
      <c r="BE13" s="160">
        <f t="shared" si="1"/>
        <v>1</v>
      </c>
      <c r="BF13" s="160"/>
      <c r="BG13" s="160"/>
      <c r="BH13" s="160"/>
      <c r="BI13" s="160"/>
      <c r="BJ13" s="160"/>
      <c r="BK13" s="160"/>
      <c r="BL13" s="160">
        <v>100.0</v>
      </c>
      <c r="BM13" s="160">
        <v>97.0</v>
      </c>
      <c r="BN13" s="160">
        <f t="shared" ref="BN13:BN14" si="11">BL13-BM13</f>
        <v>3</v>
      </c>
      <c r="BO13" s="160"/>
      <c r="BP13" s="160"/>
      <c r="BQ13" s="168"/>
      <c r="BR13" s="161">
        <v>0.95</v>
      </c>
      <c r="BS13" s="162">
        <v>5.55</v>
      </c>
      <c r="BT13" s="162">
        <v>0.46</v>
      </c>
      <c r="BU13" s="162"/>
      <c r="BV13" s="162"/>
      <c r="BW13" s="163"/>
      <c r="BX13" s="163">
        <v>4.12</v>
      </c>
      <c r="BY13" s="163">
        <v>4.49</v>
      </c>
      <c r="BZ13" s="164">
        <v>0.09</v>
      </c>
      <c r="CA13" s="163"/>
      <c r="CB13" s="163"/>
      <c r="CC13" s="165"/>
      <c r="CD13" s="165"/>
      <c r="CE13" s="165"/>
      <c r="CF13" s="152" t="s">
        <v>1</v>
      </c>
    </row>
    <row r="14" ht="12.75" customHeight="1">
      <c r="A14" s="154">
        <v>2021.0</v>
      </c>
      <c r="B14" s="155" t="s">
        <v>3447</v>
      </c>
      <c r="C14" s="155" t="s">
        <v>3448</v>
      </c>
      <c r="D14" s="155"/>
      <c r="E14" s="155" t="s">
        <v>3449</v>
      </c>
      <c r="F14" s="155" t="s">
        <v>3449</v>
      </c>
      <c r="G14" s="155" t="s">
        <v>3450</v>
      </c>
      <c r="H14" s="154" t="s">
        <v>3451</v>
      </c>
      <c r="I14" s="169" t="s">
        <v>3454</v>
      </c>
      <c r="J14" s="154"/>
      <c r="K14" s="154" t="s">
        <v>2317</v>
      </c>
      <c r="L14" s="154" t="s">
        <v>3395</v>
      </c>
      <c r="M14" s="154" t="s">
        <v>3452</v>
      </c>
      <c r="N14" s="154" t="s">
        <v>255</v>
      </c>
      <c r="O14" s="154"/>
      <c r="P14" s="156" t="s">
        <v>3455</v>
      </c>
      <c r="Q14" s="156"/>
      <c r="R14" s="156"/>
      <c r="S14" s="158"/>
      <c r="T14" s="158"/>
      <c r="U14" s="159"/>
      <c r="V14" s="159"/>
      <c r="W14" s="160">
        <v>15.0</v>
      </c>
      <c r="X14" s="160">
        <v>6.0</v>
      </c>
      <c r="Y14" s="160">
        <f t="shared" si="7"/>
        <v>9</v>
      </c>
      <c r="Z14" s="160"/>
      <c r="AA14" s="160"/>
      <c r="AB14" s="160"/>
      <c r="AC14" s="160">
        <v>77.0</v>
      </c>
      <c r="AD14" s="160">
        <v>71.0</v>
      </c>
      <c r="AE14" s="160">
        <f t="shared" si="8"/>
        <v>6</v>
      </c>
      <c r="AF14" s="160"/>
      <c r="AG14" s="160"/>
      <c r="AH14" s="160"/>
      <c r="AI14" s="160"/>
      <c r="AJ14" s="160"/>
      <c r="AK14" s="160"/>
      <c r="AL14" s="160"/>
      <c r="AM14" s="160"/>
      <c r="AN14" s="160"/>
      <c r="AO14" s="160">
        <v>91.0</v>
      </c>
      <c r="AP14" s="160">
        <v>86.0</v>
      </c>
      <c r="AQ14" s="160">
        <f t="shared" si="9"/>
        <v>5</v>
      </c>
      <c r="AR14" s="160"/>
      <c r="AS14" s="160"/>
      <c r="AT14" s="160"/>
      <c r="AU14" s="160">
        <v>94.0</v>
      </c>
      <c r="AV14" s="160">
        <v>91.0</v>
      </c>
      <c r="AW14" s="160">
        <f t="shared" si="10"/>
        <v>3</v>
      </c>
      <c r="AX14" s="160"/>
      <c r="AY14" s="160"/>
      <c r="AZ14" s="160"/>
      <c r="BA14" s="160"/>
      <c r="BB14" s="160"/>
      <c r="BC14" s="160">
        <v>92.0</v>
      </c>
      <c r="BD14" s="160">
        <v>94.0</v>
      </c>
      <c r="BE14" s="160">
        <f t="shared" si="1"/>
        <v>2</v>
      </c>
      <c r="BF14" s="160"/>
      <c r="BG14" s="160"/>
      <c r="BH14" s="160"/>
      <c r="BI14" s="160"/>
      <c r="BJ14" s="160"/>
      <c r="BK14" s="160"/>
      <c r="BL14" s="160">
        <v>99.0</v>
      </c>
      <c r="BM14" s="160">
        <v>94.0</v>
      </c>
      <c r="BN14" s="160">
        <f t="shared" si="11"/>
        <v>5</v>
      </c>
      <c r="BO14" s="160"/>
      <c r="BP14" s="160"/>
      <c r="BQ14" s="168"/>
      <c r="BR14" s="161">
        <v>0.87</v>
      </c>
      <c r="BS14" s="162">
        <v>5.07</v>
      </c>
      <c r="BT14" s="162">
        <v>0.75</v>
      </c>
      <c r="BU14" s="162"/>
      <c r="BV14" s="162"/>
      <c r="BW14" s="163"/>
      <c r="BX14" s="163">
        <v>1.8</v>
      </c>
      <c r="BY14" s="163">
        <v>1.88</v>
      </c>
      <c r="BZ14" s="164">
        <v>0.04</v>
      </c>
      <c r="CA14" s="163"/>
      <c r="CB14" s="163"/>
      <c r="CC14" s="165"/>
      <c r="CD14" s="165"/>
      <c r="CE14" s="165"/>
      <c r="CF14" s="152" t="s">
        <v>1</v>
      </c>
    </row>
    <row r="15" ht="12.75" customHeight="1">
      <c r="A15" s="154">
        <v>2021.0</v>
      </c>
      <c r="B15" s="155" t="s">
        <v>3389</v>
      </c>
      <c r="C15" s="155" t="s">
        <v>3456</v>
      </c>
      <c r="D15" s="155"/>
      <c r="E15" s="155" t="s">
        <v>3457</v>
      </c>
      <c r="F15" s="155" t="s">
        <v>3457</v>
      </c>
      <c r="G15" s="155" t="s">
        <v>3458</v>
      </c>
      <c r="H15" s="154" t="s">
        <v>3459</v>
      </c>
      <c r="I15" s="156" t="s">
        <v>3440</v>
      </c>
      <c r="J15" s="154"/>
      <c r="K15" s="154"/>
      <c r="L15" s="154" t="s">
        <v>3395</v>
      </c>
      <c r="M15" s="157" t="s">
        <v>3396</v>
      </c>
      <c r="N15" s="154" t="s">
        <v>255</v>
      </c>
      <c r="O15" s="154"/>
      <c r="P15" s="154" t="s">
        <v>3441</v>
      </c>
      <c r="Q15" s="156"/>
      <c r="R15" s="170" t="s">
        <v>3460</v>
      </c>
      <c r="S15" s="169"/>
      <c r="T15" s="171" t="s">
        <v>3461</v>
      </c>
      <c r="U15" s="157"/>
      <c r="V15" s="166"/>
      <c r="W15" s="160"/>
      <c r="X15" s="160"/>
      <c r="Y15" s="160"/>
      <c r="Z15" s="160">
        <v>49.0</v>
      </c>
      <c r="AA15" s="160">
        <v>53.0</v>
      </c>
      <c r="AB15" s="160">
        <f t="shared" ref="AB15:AB20" si="12">AA15-Z15</f>
        <v>4</v>
      </c>
      <c r="AC15" s="160"/>
      <c r="AD15" s="160"/>
      <c r="AE15" s="160"/>
      <c r="AF15" s="160">
        <v>69.0</v>
      </c>
      <c r="AG15" s="160">
        <v>87.0</v>
      </c>
      <c r="AH15" s="160">
        <v>18.0</v>
      </c>
      <c r="AI15" s="168"/>
      <c r="AJ15" s="168"/>
      <c r="AK15" s="168"/>
      <c r="AL15" s="168"/>
      <c r="AM15" s="168"/>
      <c r="AN15" s="168"/>
      <c r="AO15" s="160"/>
      <c r="AP15" s="160"/>
      <c r="AQ15" s="160"/>
      <c r="AR15" s="160">
        <v>78.0</v>
      </c>
      <c r="AS15" s="160">
        <v>86.0</v>
      </c>
      <c r="AT15" s="160">
        <v>8.0</v>
      </c>
      <c r="AU15" s="160"/>
      <c r="AV15" s="160"/>
      <c r="AW15" s="160"/>
      <c r="AX15" s="160">
        <v>95.0</v>
      </c>
      <c r="AY15" s="160">
        <v>96.0</v>
      </c>
      <c r="AZ15" s="160">
        <v>1.0</v>
      </c>
      <c r="BA15" s="160"/>
      <c r="BB15" s="160"/>
      <c r="BC15" s="160">
        <v>92.0</v>
      </c>
      <c r="BD15" s="160">
        <v>99.0</v>
      </c>
      <c r="BE15" s="160">
        <v>7.0</v>
      </c>
      <c r="BF15" s="168"/>
      <c r="BG15" s="168"/>
      <c r="BH15" s="168"/>
      <c r="BI15" s="168"/>
      <c r="BJ15" s="168"/>
      <c r="BK15" s="168"/>
      <c r="BL15" s="168"/>
      <c r="BM15" s="168"/>
      <c r="BN15" s="168"/>
      <c r="BO15" s="168">
        <v>99.0</v>
      </c>
      <c r="BP15" s="168">
        <v>100.0</v>
      </c>
      <c r="BQ15" s="168">
        <f t="shared" ref="BQ15:BQ20" si="13">BP15-BO15</f>
        <v>1</v>
      </c>
      <c r="BR15" s="161">
        <v>0.94</v>
      </c>
      <c r="BS15" s="162">
        <v>5.76</v>
      </c>
      <c r="BT15" s="162">
        <v>5.76</v>
      </c>
      <c r="BU15" s="162"/>
      <c r="BV15" s="172"/>
      <c r="BW15" s="163"/>
      <c r="BX15" s="163">
        <v>0.08</v>
      </c>
      <c r="BY15" s="163">
        <v>0.1</v>
      </c>
      <c r="BZ15" s="164">
        <v>0.25</v>
      </c>
      <c r="CA15" s="163"/>
      <c r="CB15" s="163"/>
      <c r="CC15" s="165"/>
      <c r="CD15" s="165"/>
      <c r="CE15" s="165"/>
      <c r="CF15" s="165"/>
    </row>
    <row r="16" ht="12.75" customHeight="1">
      <c r="A16" s="154">
        <v>2021.0</v>
      </c>
      <c r="B16" s="155" t="s">
        <v>3442</v>
      </c>
      <c r="C16" s="155" t="s">
        <v>3462</v>
      </c>
      <c r="D16" s="155"/>
      <c r="E16" s="155" t="s">
        <v>3457</v>
      </c>
      <c r="F16" s="155" t="s">
        <v>3457</v>
      </c>
      <c r="G16" s="155" t="s">
        <v>3463</v>
      </c>
      <c r="H16" s="154" t="s">
        <v>3439</v>
      </c>
      <c r="I16" s="156" t="s">
        <v>3464</v>
      </c>
      <c r="J16" s="154"/>
      <c r="K16" s="154"/>
      <c r="L16" s="154" t="s">
        <v>3395</v>
      </c>
      <c r="M16" s="157" t="s">
        <v>3396</v>
      </c>
      <c r="N16" s="157" t="s">
        <v>255</v>
      </c>
      <c r="O16" s="154"/>
      <c r="P16" s="156" t="s">
        <v>3465</v>
      </c>
      <c r="Q16" s="156"/>
      <c r="R16" s="156"/>
      <c r="S16" s="156"/>
      <c r="T16" s="173" t="s">
        <v>3466</v>
      </c>
      <c r="U16" s="154"/>
      <c r="V16" s="159"/>
      <c r="W16" s="160"/>
      <c r="X16" s="160"/>
      <c r="Y16" s="160"/>
      <c r="Z16" s="160">
        <v>10.0</v>
      </c>
      <c r="AA16" s="160">
        <v>12.0</v>
      </c>
      <c r="AB16" s="160">
        <f t="shared" si="12"/>
        <v>2</v>
      </c>
      <c r="AC16" s="160"/>
      <c r="AD16" s="160"/>
      <c r="AE16" s="160"/>
      <c r="AF16" s="160">
        <v>16.0</v>
      </c>
      <c r="AG16" s="160">
        <v>17.0</v>
      </c>
      <c r="AH16" s="160">
        <f t="shared" ref="AH16:AH20" si="14">AG16-AF16</f>
        <v>1</v>
      </c>
      <c r="AI16" s="160"/>
      <c r="AJ16" s="160"/>
      <c r="AK16" s="160"/>
      <c r="AL16" s="160"/>
      <c r="AM16" s="160"/>
      <c r="AN16" s="160"/>
      <c r="AO16" s="160"/>
      <c r="AP16" s="160"/>
      <c r="AQ16" s="160"/>
      <c r="AR16" s="160">
        <v>79.0</v>
      </c>
      <c r="AS16" s="160">
        <v>83.0</v>
      </c>
      <c r="AT16" s="160">
        <f t="shared" ref="AT16:AT20" si="15">AS16-AR16</f>
        <v>4</v>
      </c>
      <c r="AU16" s="160"/>
      <c r="AV16" s="160"/>
      <c r="AW16" s="160"/>
      <c r="AX16" s="160">
        <v>72.0</v>
      </c>
      <c r="AY16" s="160">
        <v>73.0</v>
      </c>
      <c r="AZ16" s="160">
        <f t="shared" ref="AZ16:AZ20" si="16">AY16-AX16</f>
        <v>1</v>
      </c>
      <c r="BA16" s="160"/>
      <c r="BB16" s="160"/>
      <c r="BC16" s="160">
        <v>71.0</v>
      </c>
      <c r="BD16" s="160">
        <v>77.0</v>
      </c>
      <c r="BE16" s="160">
        <f t="shared" ref="BE16:BE31" si="17">BD16-BC16</f>
        <v>6</v>
      </c>
      <c r="BF16" s="160"/>
      <c r="BG16" s="160"/>
      <c r="BH16" s="160"/>
      <c r="BI16" s="160"/>
      <c r="BJ16" s="160"/>
      <c r="BK16" s="160"/>
      <c r="BL16" s="160"/>
      <c r="BM16" s="160"/>
      <c r="BN16" s="160"/>
      <c r="BO16" s="160">
        <v>85.0</v>
      </c>
      <c r="BP16" s="160">
        <v>86.0</v>
      </c>
      <c r="BQ16" s="160">
        <f t="shared" si="13"/>
        <v>1</v>
      </c>
      <c r="BR16" s="161">
        <v>0.92</v>
      </c>
      <c r="BS16" s="162">
        <v>5.84</v>
      </c>
      <c r="BT16" s="162">
        <v>0.47</v>
      </c>
      <c r="BU16" s="162"/>
      <c r="BV16" s="162"/>
      <c r="BW16" s="163"/>
      <c r="BX16" s="163">
        <v>4.79</v>
      </c>
      <c r="BY16" s="163">
        <v>4.87</v>
      </c>
      <c r="BZ16" s="164">
        <v>0.02</v>
      </c>
      <c r="CA16" s="163"/>
      <c r="CB16" s="174"/>
      <c r="CC16" s="165"/>
      <c r="CD16" s="165"/>
      <c r="CE16" s="165"/>
      <c r="CF16" s="165"/>
    </row>
    <row r="17" ht="12.75" customHeight="1">
      <c r="A17" s="154">
        <v>2021.0</v>
      </c>
      <c r="B17" s="155" t="s">
        <v>3442</v>
      </c>
      <c r="C17" s="155" t="s">
        <v>3462</v>
      </c>
      <c r="D17" s="155"/>
      <c r="E17" s="155" t="s">
        <v>3457</v>
      </c>
      <c r="F17" s="155" t="s">
        <v>3457</v>
      </c>
      <c r="G17" s="155" t="s">
        <v>3463</v>
      </c>
      <c r="H17" s="154" t="s">
        <v>3439</v>
      </c>
      <c r="I17" s="156" t="s">
        <v>3440</v>
      </c>
      <c r="J17" s="154"/>
      <c r="K17" s="154"/>
      <c r="L17" s="154" t="s">
        <v>3395</v>
      </c>
      <c r="M17" s="157" t="s">
        <v>3396</v>
      </c>
      <c r="N17" s="157" t="s">
        <v>255</v>
      </c>
      <c r="O17" s="154"/>
      <c r="P17" s="156" t="s">
        <v>3441</v>
      </c>
      <c r="Q17" s="156"/>
      <c r="R17" s="170" t="s">
        <v>3467</v>
      </c>
      <c r="S17" s="156"/>
      <c r="T17" s="173" t="s">
        <v>3468</v>
      </c>
      <c r="U17" s="154"/>
      <c r="V17" s="159"/>
      <c r="W17" s="160"/>
      <c r="X17" s="160"/>
      <c r="Y17" s="160"/>
      <c r="Z17" s="160">
        <v>13.0</v>
      </c>
      <c r="AA17" s="160">
        <v>17.0</v>
      </c>
      <c r="AB17" s="160">
        <f t="shared" si="12"/>
        <v>4</v>
      </c>
      <c r="AC17" s="160"/>
      <c r="AD17" s="160"/>
      <c r="AE17" s="160"/>
      <c r="AF17" s="160">
        <v>22.0</v>
      </c>
      <c r="AG17" s="160">
        <v>24.0</v>
      </c>
      <c r="AH17" s="160">
        <f t="shared" si="14"/>
        <v>2</v>
      </c>
      <c r="AI17" s="160"/>
      <c r="AJ17" s="160"/>
      <c r="AK17" s="160"/>
      <c r="AL17" s="160"/>
      <c r="AM17" s="160"/>
      <c r="AN17" s="160"/>
      <c r="AO17" s="160"/>
      <c r="AP17" s="160"/>
      <c r="AQ17" s="160"/>
      <c r="AR17" s="160">
        <v>49.0</v>
      </c>
      <c r="AS17" s="160">
        <v>54.0</v>
      </c>
      <c r="AT17" s="160">
        <f t="shared" si="15"/>
        <v>5</v>
      </c>
      <c r="AU17" s="160"/>
      <c r="AV17" s="160"/>
      <c r="AW17" s="160"/>
      <c r="AX17" s="160">
        <v>68.0</v>
      </c>
      <c r="AY17" s="160">
        <v>74.0</v>
      </c>
      <c r="AZ17" s="160">
        <f t="shared" si="16"/>
        <v>6</v>
      </c>
      <c r="BA17" s="160"/>
      <c r="BB17" s="160"/>
      <c r="BC17" s="160">
        <v>67.0</v>
      </c>
      <c r="BD17" s="160">
        <v>70.0</v>
      </c>
      <c r="BE17" s="160">
        <f t="shared" si="17"/>
        <v>3</v>
      </c>
      <c r="BF17" s="160"/>
      <c r="BG17" s="160"/>
      <c r="BH17" s="160"/>
      <c r="BI17" s="160"/>
      <c r="BJ17" s="160"/>
      <c r="BK17" s="160"/>
      <c r="BL17" s="160"/>
      <c r="BM17" s="160"/>
      <c r="BN17" s="160"/>
      <c r="BO17" s="160">
        <v>80.0</v>
      </c>
      <c r="BP17" s="160">
        <v>86.0</v>
      </c>
      <c r="BQ17" s="160">
        <f t="shared" si="13"/>
        <v>6</v>
      </c>
      <c r="BR17" s="161">
        <v>0.85</v>
      </c>
      <c r="BS17" s="162">
        <v>5.13</v>
      </c>
      <c r="BT17" s="162">
        <v>0.52</v>
      </c>
      <c r="BU17" s="162"/>
      <c r="BV17" s="162"/>
      <c r="BW17" s="163"/>
      <c r="BX17" s="163">
        <v>0.8</v>
      </c>
      <c r="BY17" s="163">
        <v>0.9</v>
      </c>
      <c r="BZ17" s="164">
        <v>0.13</v>
      </c>
      <c r="CA17" s="163"/>
      <c r="CB17" s="174"/>
      <c r="CC17" s="165"/>
      <c r="CD17" s="165"/>
      <c r="CE17" s="165"/>
      <c r="CF17" s="165"/>
    </row>
    <row r="18" ht="12.75" customHeight="1">
      <c r="A18" s="154">
        <v>2021.0</v>
      </c>
      <c r="B18" s="155" t="s">
        <v>3442</v>
      </c>
      <c r="C18" s="155" t="s">
        <v>3469</v>
      </c>
      <c r="D18" s="155"/>
      <c r="E18" s="155" t="s">
        <v>3457</v>
      </c>
      <c r="F18" s="155" t="s">
        <v>3457</v>
      </c>
      <c r="G18" s="155" t="s">
        <v>3470</v>
      </c>
      <c r="H18" s="154" t="s">
        <v>3471</v>
      </c>
      <c r="I18" s="156" t="s">
        <v>3464</v>
      </c>
      <c r="J18" s="154"/>
      <c r="K18" s="154"/>
      <c r="L18" s="154" t="s">
        <v>3395</v>
      </c>
      <c r="M18" s="157" t="s">
        <v>3396</v>
      </c>
      <c r="N18" s="157" t="s">
        <v>255</v>
      </c>
      <c r="O18" s="154"/>
      <c r="P18" s="156" t="s">
        <v>3465</v>
      </c>
      <c r="Q18" s="156"/>
      <c r="R18" s="156"/>
      <c r="S18" s="156"/>
      <c r="T18" s="158"/>
      <c r="U18" s="154"/>
      <c r="V18" s="159"/>
      <c r="W18" s="160"/>
      <c r="X18" s="160"/>
      <c r="Y18" s="160"/>
      <c r="Z18" s="160">
        <v>4.0</v>
      </c>
      <c r="AA18" s="160">
        <v>4.0</v>
      </c>
      <c r="AB18" s="160">
        <f t="shared" si="12"/>
        <v>0</v>
      </c>
      <c r="AC18" s="160"/>
      <c r="AD18" s="160"/>
      <c r="AE18" s="160"/>
      <c r="AF18" s="160">
        <v>5.0</v>
      </c>
      <c r="AG18" s="160">
        <v>10.0</v>
      </c>
      <c r="AH18" s="160">
        <f t="shared" si="14"/>
        <v>5</v>
      </c>
      <c r="AI18" s="160"/>
      <c r="AJ18" s="160"/>
      <c r="AK18" s="160"/>
      <c r="AL18" s="160"/>
      <c r="AM18" s="160"/>
      <c r="AN18" s="160"/>
      <c r="AO18" s="160"/>
      <c r="AP18" s="160"/>
      <c r="AQ18" s="160"/>
      <c r="AR18" s="160">
        <v>65.0</v>
      </c>
      <c r="AS18" s="160">
        <v>70.0</v>
      </c>
      <c r="AT18" s="160">
        <f t="shared" si="15"/>
        <v>5</v>
      </c>
      <c r="AU18" s="160"/>
      <c r="AV18" s="160"/>
      <c r="AW18" s="160"/>
      <c r="AX18" s="160">
        <v>86.0</v>
      </c>
      <c r="AY18" s="160">
        <v>97.0</v>
      </c>
      <c r="AZ18" s="160">
        <f t="shared" si="16"/>
        <v>11</v>
      </c>
      <c r="BA18" s="160"/>
      <c r="BB18" s="160"/>
      <c r="BC18" s="160">
        <v>42.0</v>
      </c>
      <c r="BD18" s="160">
        <v>53.0</v>
      </c>
      <c r="BE18" s="160">
        <f t="shared" si="17"/>
        <v>11</v>
      </c>
      <c r="BF18" s="160"/>
      <c r="BG18" s="160"/>
      <c r="BH18" s="160"/>
      <c r="BI18" s="160"/>
      <c r="BJ18" s="160"/>
      <c r="BK18" s="160"/>
      <c r="BL18" s="160"/>
      <c r="BM18" s="160"/>
      <c r="BN18" s="160"/>
      <c r="BO18" s="160">
        <v>56.0</v>
      </c>
      <c r="BP18" s="160">
        <v>64.0</v>
      </c>
      <c r="BQ18" s="160">
        <f t="shared" si="13"/>
        <v>8</v>
      </c>
      <c r="BR18" s="161">
        <v>0.89</v>
      </c>
      <c r="BS18" s="162">
        <v>5.31</v>
      </c>
      <c r="BT18" s="162">
        <v>0.87</v>
      </c>
      <c r="BU18" s="162"/>
      <c r="BV18" s="162"/>
      <c r="BW18" s="163"/>
      <c r="BX18" s="163">
        <v>3.91</v>
      </c>
      <c r="BY18" s="163">
        <v>4.03</v>
      </c>
      <c r="BZ18" s="164">
        <v>0.03</v>
      </c>
      <c r="CA18" s="163"/>
      <c r="CB18" s="163"/>
      <c r="CC18" s="165"/>
      <c r="CD18" s="165"/>
      <c r="CE18" s="165"/>
      <c r="CF18" s="165"/>
    </row>
    <row r="19" ht="12.75" customHeight="1">
      <c r="A19" s="154">
        <v>2021.0</v>
      </c>
      <c r="B19" s="155" t="s">
        <v>3442</v>
      </c>
      <c r="C19" s="155" t="s">
        <v>3469</v>
      </c>
      <c r="D19" s="155"/>
      <c r="E19" s="155" t="s">
        <v>3457</v>
      </c>
      <c r="F19" s="155" t="s">
        <v>3457</v>
      </c>
      <c r="G19" s="155" t="s">
        <v>3470</v>
      </c>
      <c r="H19" s="154" t="s">
        <v>3471</v>
      </c>
      <c r="I19" s="156" t="s">
        <v>3440</v>
      </c>
      <c r="J19" s="154"/>
      <c r="K19" s="154"/>
      <c r="L19" s="154" t="s">
        <v>3395</v>
      </c>
      <c r="M19" s="157" t="s">
        <v>3396</v>
      </c>
      <c r="N19" s="157" t="s">
        <v>255</v>
      </c>
      <c r="O19" s="154"/>
      <c r="P19" s="156" t="s">
        <v>3441</v>
      </c>
      <c r="Q19" s="156"/>
      <c r="R19" s="170" t="s">
        <v>3472</v>
      </c>
      <c r="S19" s="156"/>
      <c r="T19" s="173" t="s">
        <v>3473</v>
      </c>
      <c r="U19" s="154"/>
      <c r="V19" s="159"/>
      <c r="W19" s="160"/>
      <c r="X19" s="160"/>
      <c r="Y19" s="160"/>
      <c r="Z19" s="160">
        <v>3.0</v>
      </c>
      <c r="AA19" s="160">
        <v>3.0</v>
      </c>
      <c r="AB19" s="160">
        <f t="shared" si="12"/>
        <v>0</v>
      </c>
      <c r="AC19" s="160"/>
      <c r="AD19" s="160"/>
      <c r="AE19" s="160"/>
      <c r="AF19" s="160">
        <v>5.0</v>
      </c>
      <c r="AG19" s="160">
        <v>11.0</v>
      </c>
      <c r="AH19" s="160">
        <f t="shared" si="14"/>
        <v>6</v>
      </c>
      <c r="AI19" s="160"/>
      <c r="AJ19" s="160"/>
      <c r="AK19" s="160"/>
      <c r="AL19" s="160"/>
      <c r="AM19" s="160"/>
      <c r="AN19" s="160"/>
      <c r="AO19" s="160"/>
      <c r="AP19" s="160"/>
      <c r="AQ19" s="160"/>
      <c r="AR19" s="160">
        <v>40.0</v>
      </c>
      <c r="AS19" s="160">
        <v>48.0</v>
      </c>
      <c r="AT19" s="160">
        <f t="shared" si="15"/>
        <v>8</v>
      </c>
      <c r="AU19" s="160"/>
      <c r="AV19" s="160"/>
      <c r="AW19" s="160"/>
      <c r="AX19" s="160">
        <v>67.0</v>
      </c>
      <c r="AY19" s="160">
        <v>89.0</v>
      </c>
      <c r="AZ19" s="160">
        <f t="shared" si="16"/>
        <v>22</v>
      </c>
      <c r="BA19" s="160"/>
      <c r="BB19" s="160"/>
      <c r="BC19" s="160">
        <v>43.0</v>
      </c>
      <c r="BD19" s="160">
        <v>52.0</v>
      </c>
      <c r="BE19" s="160">
        <f t="shared" si="17"/>
        <v>9</v>
      </c>
      <c r="BF19" s="160"/>
      <c r="BG19" s="160"/>
      <c r="BH19" s="160"/>
      <c r="BI19" s="160"/>
      <c r="BJ19" s="160"/>
      <c r="BK19" s="160"/>
      <c r="BL19" s="160"/>
      <c r="BM19" s="160"/>
      <c r="BN19" s="160"/>
      <c r="BO19" s="160">
        <v>49.0</v>
      </c>
      <c r="BP19" s="160">
        <v>60.0</v>
      </c>
      <c r="BQ19" s="160">
        <f t="shared" si="13"/>
        <v>11</v>
      </c>
      <c r="BR19" s="161">
        <v>0.9</v>
      </c>
      <c r="BS19" s="162">
        <v>5.24</v>
      </c>
      <c r="BT19" s="162">
        <v>0.64</v>
      </c>
      <c r="BU19" s="162"/>
      <c r="BV19" s="162"/>
      <c r="BW19" s="163"/>
      <c r="BX19" s="163">
        <v>0.71</v>
      </c>
      <c r="BY19" s="163">
        <v>0.77</v>
      </c>
      <c r="BZ19" s="164">
        <v>0.08</v>
      </c>
      <c r="CA19" s="163"/>
      <c r="CB19" s="163"/>
      <c r="CC19" s="165"/>
      <c r="CD19" s="165"/>
      <c r="CE19" s="165"/>
      <c r="CF19" s="165"/>
    </row>
    <row r="20" ht="12.75" customHeight="1">
      <c r="A20" s="154">
        <v>2021.0</v>
      </c>
      <c r="B20" s="155" t="s">
        <v>3422</v>
      </c>
      <c r="C20" s="155" t="s">
        <v>3423</v>
      </c>
      <c r="D20" s="155"/>
      <c r="E20" s="155" t="s">
        <v>3424</v>
      </c>
      <c r="F20" s="155" t="s">
        <v>3425</v>
      </c>
      <c r="G20" s="155" t="s">
        <v>3426</v>
      </c>
      <c r="H20" s="154" t="s">
        <v>3427</v>
      </c>
      <c r="I20" s="169" t="s">
        <v>3454</v>
      </c>
      <c r="J20" s="154"/>
      <c r="K20" s="154" t="s">
        <v>357</v>
      </c>
      <c r="L20" s="154" t="s">
        <v>3395</v>
      </c>
      <c r="M20" s="157" t="s">
        <v>3396</v>
      </c>
      <c r="N20" s="154" t="s">
        <v>255</v>
      </c>
      <c r="O20" s="154"/>
      <c r="P20" s="156" t="s">
        <v>3455</v>
      </c>
      <c r="Q20" s="156"/>
      <c r="R20" s="156"/>
      <c r="S20" s="156"/>
      <c r="T20" s="158"/>
      <c r="U20" s="154"/>
      <c r="V20" s="159"/>
      <c r="W20" s="160"/>
      <c r="X20" s="160"/>
      <c r="Y20" s="160"/>
      <c r="Z20" s="160">
        <v>8.0</v>
      </c>
      <c r="AA20" s="160">
        <v>26.0</v>
      </c>
      <c r="AB20" s="160">
        <f t="shared" si="12"/>
        <v>18</v>
      </c>
      <c r="AC20" s="160"/>
      <c r="AD20" s="160"/>
      <c r="AE20" s="160"/>
      <c r="AF20" s="160">
        <v>86.0</v>
      </c>
      <c r="AG20" s="160">
        <v>94.0</v>
      </c>
      <c r="AH20" s="160">
        <f t="shared" si="14"/>
        <v>8</v>
      </c>
      <c r="AI20" s="160"/>
      <c r="AJ20" s="160"/>
      <c r="AK20" s="160"/>
      <c r="AL20" s="160"/>
      <c r="AM20" s="160"/>
      <c r="AN20" s="160"/>
      <c r="AO20" s="160"/>
      <c r="AP20" s="160"/>
      <c r="AQ20" s="160"/>
      <c r="AR20" s="160">
        <v>86.0</v>
      </c>
      <c r="AS20" s="160">
        <v>91.0</v>
      </c>
      <c r="AT20" s="160">
        <f t="shared" si="15"/>
        <v>5</v>
      </c>
      <c r="AU20" s="160"/>
      <c r="AV20" s="160"/>
      <c r="AW20" s="160"/>
      <c r="AX20" s="160">
        <v>83.0</v>
      </c>
      <c r="AY20" s="160">
        <v>83.0</v>
      </c>
      <c r="AZ20" s="160">
        <f t="shared" si="16"/>
        <v>0</v>
      </c>
      <c r="BA20" s="160"/>
      <c r="BB20" s="160"/>
      <c r="BC20" s="160">
        <v>91.0</v>
      </c>
      <c r="BD20" s="160">
        <v>96.0</v>
      </c>
      <c r="BE20" s="160">
        <f t="shared" si="17"/>
        <v>5</v>
      </c>
      <c r="BF20" s="160"/>
      <c r="BG20" s="160"/>
      <c r="BH20" s="160"/>
      <c r="BI20" s="160"/>
      <c r="BJ20" s="160"/>
      <c r="BK20" s="160"/>
      <c r="BL20" s="160"/>
      <c r="BM20" s="160"/>
      <c r="BN20" s="160"/>
      <c r="BO20" s="160">
        <v>99.0</v>
      </c>
      <c r="BP20" s="160">
        <v>100.0</v>
      </c>
      <c r="BQ20" s="160">
        <f t="shared" si="13"/>
        <v>1</v>
      </c>
      <c r="BR20" s="161">
        <v>0.95</v>
      </c>
      <c r="BS20" s="162">
        <v>4.62</v>
      </c>
      <c r="BT20" s="162">
        <v>0.73</v>
      </c>
      <c r="BU20" s="162"/>
      <c r="BV20" s="162"/>
      <c r="BW20" s="163"/>
      <c r="BX20" s="163">
        <v>1.02</v>
      </c>
      <c r="BY20" s="163">
        <v>1.12</v>
      </c>
      <c r="BZ20" s="164">
        <v>0.1</v>
      </c>
      <c r="CA20" s="163"/>
      <c r="CB20" s="163"/>
      <c r="CC20" s="165"/>
      <c r="CD20" s="165"/>
      <c r="CE20" s="165"/>
      <c r="CF20" s="165"/>
    </row>
    <row r="21" ht="12.75" customHeight="1">
      <c r="A21" s="154">
        <v>2021.0</v>
      </c>
      <c r="B21" s="155" t="s">
        <v>3447</v>
      </c>
      <c r="C21" s="155" t="s">
        <v>3448</v>
      </c>
      <c r="D21" s="155"/>
      <c r="E21" s="155" t="s">
        <v>3449</v>
      </c>
      <c r="F21" s="155" t="s">
        <v>3449</v>
      </c>
      <c r="G21" s="155" t="s">
        <v>3450</v>
      </c>
      <c r="H21" s="154" t="s">
        <v>3451</v>
      </c>
      <c r="I21" s="156" t="s">
        <v>3402</v>
      </c>
      <c r="J21" s="154"/>
      <c r="K21" s="154" t="s">
        <v>2432</v>
      </c>
      <c r="L21" s="154" t="s">
        <v>3395</v>
      </c>
      <c r="M21" s="154" t="s">
        <v>3452</v>
      </c>
      <c r="N21" s="154" t="s">
        <v>255</v>
      </c>
      <c r="O21" s="154"/>
      <c r="P21" s="156" t="s">
        <v>3403</v>
      </c>
      <c r="Q21" s="156"/>
      <c r="R21" s="156"/>
      <c r="S21" s="158"/>
      <c r="T21" s="158"/>
      <c r="U21" s="159"/>
      <c r="V21" s="159"/>
      <c r="W21" s="160">
        <v>22.0</v>
      </c>
      <c r="X21" s="160">
        <v>9.0</v>
      </c>
      <c r="Y21" s="160">
        <f t="shared" ref="Y21:Y22" si="18">W21-X21</f>
        <v>13</v>
      </c>
      <c r="Z21" s="160"/>
      <c r="AA21" s="160"/>
      <c r="AB21" s="160"/>
      <c r="AC21" s="160">
        <v>88.0</v>
      </c>
      <c r="AD21" s="160">
        <v>86.0</v>
      </c>
      <c r="AE21" s="160">
        <f t="shared" ref="AE21:AE22" si="19">AC21-AD21</f>
        <v>2</v>
      </c>
      <c r="AF21" s="160"/>
      <c r="AG21" s="160"/>
      <c r="AH21" s="160"/>
      <c r="AI21" s="160"/>
      <c r="AJ21" s="160"/>
      <c r="AK21" s="160"/>
      <c r="AL21" s="160"/>
      <c r="AM21" s="160"/>
      <c r="AN21" s="160"/>
      <c r="AO21" s="160">
        <v>89.0</v>
      </c>
      <c r="AP21" s="160">
        <v>77.0</v>
      </c>
      <c r="AQ21" s="160">
        <f t="shared" ref="AQ21:AQ22" si="20">AO21-AP21</f>
        <v>12</v>
      </c>
      <c r="AR21" s="160"/>
      <c r="AS21" s="160"/>
      <c r="AT21" s="160"/>
      <c r="AU21" s="160">
        <v>93.0</v>
      </c>
      <c r="AV21" s="160">
        <v>85.0</v>
      </c>
      <c r="AW21" s="160">
        <f t="shared" ref="AW21:AW22" si="21">AU21-AV21</f>
        <v>8</v>
      </c>
      <c r="AX21" s="160"/>
      <c r="AY21" s="160"/>
      <c r="AZ21" s="160"/>
      <c r="BA21" s="160"/>
      <c r="BB21" s="160"/>
      <c r="BC21" s="160">
        <v>85.0</v>
      </c>
      <c r="BD21" s="160">
        <v>93.0</v>
      </c>
      <c r="BE21" s="160">
        <f t="shared" si="17"/>
        <v>8</v>
      </c>
      <c r="BF21" s="160"/>
      <c r="BG21" s="160"/>
      <c r="BH21" s="160"/>
      <c r="BI21" s="160"/>
      <c r="BJ21" s="160"/>
      <c r="BK21" s="160"/>
      <c r="BL21" s="160">
        <v>100.0</v>
      </c>
      <c r="BM21" s="160">
        <v>99.0</v>
      </c>
      <c r="BN21" s="160">
        <f t="shared" ref="BN21:BN22" si="22">BL21-BM21</f>
        <v>1</v>
      </c>
      <c r="BO21" s="160"/>
      <c r="BP21" s="160"/>
      <c r="BQ21" s="160"/>
      <c r="BR21" s="161">
        <v>0.95</v>
      </c>
      <c r="BS21" s="162">
        <v>4.48</v>
      </c>
      <c r="BT21" s="162">
        <v>0.62</v>
      </c>
      <c r="BU21" s="162"/>
      <c r="BV21" s="162"/>
      <c r="BW21" s="163"/>
      <c r="BX21" s="163">
        <v>2.47</v>
      </c>
      <c r="BY21" s="163">
        <v>2.6</v>
      </c>
      <c r="BZ21" s="164">
        <v>0.05</v>
      </c>
      <c r="CA21" s="163"/>
      <c r="CB21" s="163"/>
      <c r="CC21" s="165"/>
      <c r="CD21" s="165"/>
      <c r="CE21" s="165"/>
      <c r="CF21" s="152" t="s">
        <v>1</v>
      </c>
    </row>
    <row r="22" ht="12.75" customHeight="1">
      <c r="A22" s="154">
        <v>2021.0</v>
      </c>
      <c r="B22" s="155" t="s">
        <v>3447</v>
      </c>
      <c r="C22" s="155" t="s">
        <v>3448</v>
      </c>
      <c r="D22" s="155"/>
      <c r="E22" s="155" t="s">
        <v>3449</v>
      </c>
      <c r="F22" s="155" t="s">
        <v>3449</v>
      </c>
      <c r="G22" s="155" t="s">
        <v>3450</v>
      </c>
      <c r="H22" s="154" t="s">
        <v>3451</v>
      </c>
      <c r="I22" s="156" t="s">
        <v>3428</v>
      </c>
      <c r="J22" s="154"/>
      <c r="K22" s="154" t="s">
        <v>2432</v>
      </c>
      <c r="L22" s="154" t="s">
        <v>3395</v>
      </c>
      <c r="M22" s="154" t="s">
        <v>3452</v>
      </c>
      <c r="N22" s="154" t="s">
        <v>255</v>
      </c>
      <c r="O22" s="154"/>
      <c r="P22" s="156" t="s">
        <v>3474</v>
      </c>
      <c r="Q22" s="156"/>
      <c r="R22" s="156"/>
      <c r="S22" s="158"/>
      <c r="T22" s="158"/>
      <c r="U22" s="159"/>
      <c r="V22" s="159"/>
      <c r="W22" s="160">
        <v>17.0</v>
      </c>
      <c r="X22" s="160">
        <v>7.0</v>
      </c>
      <c r="Y22" s="160">
        <f t="shared" si="18"/>
        <v>10</v>
      </c>
      <c r="Z22" s="160"/>
      <c r="AA22" s="160"/>
      <c r="AB22" s="160"/>
      <c r="AC22" s="160">
        <v>80.0</v>
      </c>
      <c r="AD22" s="160">
        <v>79.0</v>
      </c>
      <c r="AE22" s="160">
        <f t="shared" si="19"/>
        <v>1</v>
      </c>
      <c r="AF22" s="160"/>
      <c r="AG22" s="160"/>
      <c r="AH22" s="160"/>
      <c r="AI22" s="160"/>
      <c r="AJ22" s="160"/>
      <c r="AK22" s="160"/>
      <c r="AL22" s="160"/>
      <c r="AM22" s="160"/>
      <c r="AN22" s="160"/>
      <c r="AO22" s="160">
        <v>88.0</v>
      </c>
      <c r="AP22" s="160">
        <v>85.0</v>
      </c>
      <c r="AQ22" s="160">
        <f t="shared" si="20"/>
        <v>3</v>
      </c>
      <c r="AR22" s="160"/>
      <c r="AS22" s="160"/>
      <c r="AT22" s="160"/>
      <c r="AU22" s="160">
        <v>96.0</v>
      </c>
      <c r="AV22" s="160">
        <v>95.0</v>
      </c>
      <c r="AW22" s="160">
        <f t="shared" si="21"/>
        <v>1</v>
      </c>
      <c r="AX22" s="160"/>
      <c r="AY22" s="160"/>
      <c r="AZ22" s="160"/>
      <c r="BA22" s="160"/>
      <c r="BB22" s="160"/>
      <c r="BC22" s="160">
        <v>91.0</v>
      </c>
      <c r="BD22" s="160">
        <v>93.0</v>
      </c>
      <c r="BE22" s="160">
        <f t="shared" si="17"/>
        <v>2</v>
      </c>
      <c r="BF22" s="160"/>
      <c r="BG22" s="160"/>
      <c r="BH22" s="160"/>
      <c r="BI22" s="160"/>
      <c r="BJ22" s="160"/>
      <c r="BK22" s="160"/>
      <c r="BL22" s="160">
        <v>99.0</v>
      </c>
      <c r="BM22" s="160">
        <v>97.0</v>
      </c>
      <c r="BN22" s="160">
        <f t="shared" si="22"/>
        <v>2</v>
      </c>
      <c r="BO22" s="160"/>
      <c r="BP22" s="160"/>
      <c r="BQ22" s="160"/>
      <c r="BR22" s="161">
        <v>0.98</v>
      </c>
      <c r="BS22" s="162">
        <v>5.91</v>
      </c>
      <c r="BT22" s="162">
        <v>0.63</v>
      </c>
      <c r="BU22" s="162"/>
      <c r="BV22" s="162"/>
      <c r="BW22" s="163"/>
      <c r="BX22" s="163">
        <v>6.88</v>
      </c>
      <c r="BY22" s="163">
        <v>7.95</v>
      </c>
      <c r="BZ22" s="164">
        <v>0.16</v>
      </c>
      <c r="CA22" s="163"/>
      <c r="CB22" s="163"/>
      <c r="CC22" s="165"/>
      <c r="CD22" s="165"/>
      <c r="CE22" s="165"/>
      <c r="CF22" s="152" t="s">
        <v>1</v>
      </c>
    </row>
    <row r="23" ht="12.75" customHeight="1">
      <c r="A23" s="154">
        <v>2021.0</v>
      </c>
      <c r="B23" s="155" t="s">
        <v>3475</v>
      </c>
      <c r="C23" s="155" t="s">
        <v>3476</v>
      </c>
      <c r="D23" s="155"/>
      <c r="E23" s="155" t="s">
        <v>3477</v>
      </c>
      <c r="F23" s="155" t="s">
        <v>3477</v>
      </c>
      <c r="G23" s="155" t="s">
        <v>3478</v>
      </c>
      <c r="H23" s="154" t="s">
        <v>3479</v>
      </c>
      <c r="I23" s="156" t="s">
        <v>3480</v>
      </c>
      <c r="J23" s="154"/>
      <c r="K23" s="154" t="s">
        <v>357</v>
      </c>
      <c r="L23" s="154" t="s">
        <v>3395</v>
      </c>
      <c r="M23" s="157" t="s">
        <v>3396</v>
      </c>
      <c r="N23" s="154" t="s">
        <v>255</v>
      </c>
      <c r="O23" s="154"/>
      <c r="P23" s="156" t="s">
        <v>3481</v>
      </c>
      <c r="Q23" s="156"/>
      <c r="R23" s="156"/>
      <c r="S23" s="156"/>
      <c r="T23" s="158"/>
      <c r="U23" s="154"/>
      <c r="V23" s="159"/>
      <c r="W23" s="160"/>
      <c r="X23" s="160"/>
      <c r="Y23" s="160"/>
      <c r="Z23" s="160">
        <v>14.0</v>
      </c>
      <c r="AA23" s="160">
        <v>31.0</v>
      </c>
      <c r="AB23" s="160">
        <f t="shared" ref="AB23:AB50" si="23">AA23-Z23</f>
        <v>17</v>
      </c>
      <c r="AC23" s="160"/>
      <c r="AD23" s="160"/>
      <c r="AE23" s="160"/>
      <c r="AF23" s="160">
        <v>80.0</v>
      </c>
      <c r="AG23" s="160">
        <v>94.0</v>
      </c>
      <c r="AH23" s="160">
        <f t="shared" ref="AH23:AH31" si="24">AG23-AF23</f>
        <v>14</v>
      </c>
      <c r="AI23" s="160"/>
      <c r="AJ23" s="160"/>
      <c r="AK23" s="160"/>
      <c r="AL23" s="160"/>
      <c r="AM23" s="160"/>
      <c r="AN23" s="160"/>
      <c r="AO23" s="160"/>
      <c r="AP23" s="160"/>
      <c r="AQ23" s="160"/>
      <c r="AR23" s="160">
        <v>78.0</v>
      </c>
      <c r="AS23" s="160">
        <v>83.0</v>
      </c>
      <c r="AT23" s="160">
        <f t="shared" ref="AT23:AT31" si="25">AS23-AR23</f>
        <v>5</v>
      </c>
      <c r="AU23" s="160"/>
      <c r="AV23" s="160"/>
      <c r="AW23" s="160"/>
      <c r="AX23" s="160">
        <v>82.0</v>
      </c>
      <c r="AY23" s="160">
        <v>93.0</v>
      </c>
      <c r="AZ23" s="160">
        <f t="shared" ref="AZ23:AZ31" si="26">AY23-AX23</f>
        <v>11</v>
      </c>
      <c r="BA23" s="160"/>
      <c r="BB23" s="160"/>
      <c r="BC23" s="160">
        <v>88.0</v>
      </c>
      <c r="BD23" s="160">
        <v>91.0</v>
      </c>
      <c r="BE23" s="160">
        <f t="shared" si="17"/>
        <v>3</v>
      </c>
      <c r="BF23" s="160"/>
      <c r="BG23" s="160"/>
      <c r="BH23" s="160"/>
      <c r="BI23" s="160"/>
      <c r="BJ23" s="160"/>
      <c r="BK23" s="160"/>
      <c r="BL23" s="160"/>
      <c r="BM23" s="160"/>
      <c r="BN23" s="160"/>
      <c r="BO23" s="160">
        <v>96.0</v>
      </c>
      <c r="BP23" s="160">
        <v>98.0</v>
      </c>
      <c r="BQ23" s="160">
        <f t="shared" ref="BQ23:BQ50" si="27">BP23-BO23</f>
        <v>2</v>
      </c>
      <c r="BR23" s="161">
        <v>0.9</v>
      </c>
      <c r="BS23" s="162">
        <v>6.9</v>
      </c>
      <c r="BT23" s="162">
        <v>0.37</v>
      </c>
      <c r="BU23" s="162"/>
      <c r="BV23" s="162"/>
      <c r="BW23" s="163"/>
      <c r="BX23" s="163">
        <v>3.43</v>
      </c>
      <c r="BY23" s="163">
        <v>4.2</v>
      </c>
      <c r="BZ23" s="164">
        <v>0.22</v>
      </c>
      <c r="CA23" s="163"/>
      <c r="CB23" s="163"/>
      <c r="CC23" s="165"/>
      <c r="CD23" s="165"/>
      <c r="CE23" s="165"/>
      <c r="CF23" s="165" t="s">
        <v>1</v>
      </c>
    </row>
    <row r="24" ht="12.75" customHeight="1">
      <c r="A24" s="154">
        <v>2021.0</v>
      </c>
      <c r="B24" s="155" t="s">
        <v>3422</v>
      </c>
      <c r="C24" s="155" t="s">
        <v>3482</v>
      </c>
      <c r="D24" s="155"/>
      <c r="E24" s="155" t="s">
        <v>3483</v>
      </c>
      <c r="F24" s="155" t="s">
        <v>3484</v>
      </c>
      <c r="G24" s="155" t="s">
        <v>3485</v>
      </c>
      <c r="H24" s="154" t="s">
        <v>3486</v>
      </c>
      <c r="I24" s="156" t="s">
        <v>3440</v>
      </c>
      <c r="J24" s="154"/>
      <c r="K24" s="154" t="s">
        <v>357</v>
      </c>
      <c r="L24" s="154" t="s">
        <v>3395</v>
      </c>
      <c r="M24" s="157" t="s">
        <v>3396</v>
      </c>
      <c r="N24" s="154" t="s">
        <v>255</v>
      </c>
      <c r="O24" s="154"/>
      <c r="P24" s="156" t="s">
        <v>3441</v>
      </c>
      <c r="Q24" s="156"/>
      <c r="R24" s="156"/>
      <c r="S24" s="156"/>
      <c r="T24" s="158"/>
      <c r="U24" s="154"/>
      <c r="V24" s="159"/>
      <c r="W24" s="160"/>
      <c r="X24" s="160"/>
      <c r="Y24" s="160"/>
      <c r="Z24" s="160">
        <v>12.0</v>
      </c>
      <c r="AA24" s="160">
        <v>27.0</v>
      </c>
      <c r="AB24" s="160">
        <f t="shared" si="23"/>
        <v>15</v>
      </c>
      <c r="AC24" s="160"/>
      <c r="AD24" s="160"/>
      <c r="AE24" s="160"/>
      <c r="AF24" s="160">
        <v>84.0</v>
      </c>
      <c r="AG24" s="160">
        <v>90.0</v>
      </c>
      <c r="AH24" s="160">
        <f t="shared" si="24"/>
        <v>6</v>
      </c>
      <c r="AI24" s="160"/>
      <c r="AJ24" s="160"/>
      <c r="AK24" s="160"/>
      <c r="AL24" s="160"/>
      <c r="AM24" s="160"/>
      <c r="AN24" s="160"/>
      <c r="AO24" s="160"/>
      <c r="AP24" s="160"/>
      <c r="AQ24" s="160"/>
      <c r="AR24" s="160">
        <v>69.0</v>
      </c>
      <c r="AS24" s="160">
        <v>71.0</v>
      </c>
      <c r="AT24" s="160">
        <f t="shared" si="25"/>
        <v>2</v>
      </c>
      <c r="AU24" s="160"/>
      <c r="AV24" s="160"/>
      <c r="AW24" s="160"/>
      <c r="AX24" s="160">
        <v>91.0</v>
      </c>
      <c r="AY24" s="160">
        <v>96.0</v>
      </c>
      <c r="AZ24" s="160">
        <f t="shared" si="26"/>
        <v>5</v>
      </c>
      <c r="BA24" s="160"/>
      <c r="BB24" s="160"/>
      <c r="BC24" s="160">
        <v>93.0</v>
      </c>
      <c r="BD24" s="160">
        <v>95.0</v>
      </c>
      <c r="BE24" s="160">
        <f t="shared" si="17"/>
        <v>2</v>
      </c>
      <c r="BF24" s="160"/>
      <c r="BG24" s="160"/>
      <c r="BH24" s="160"/>
      <c r="BI24" s="160"/>
      <c r="BJ24" s="160"/>
      <c r="BK24" s="160"/>
      <c r="BL24" s="160"/>
      <c r="BM24" s="160"/>
      <c r="BN24" s="160"/>
      <c r="BO24" s="160">
        <v>91.0</v>
      </c>
      <c r="BP24" s="160">
        <v>97.0</v>
      </c>
      <c r="BQ24" s="160">
        <f t="shared" si="27"/>
        <v>6</v>
      </c>
      <c r="BR24" s="161">
        <v>0.96</v>
      </c>
      <c r="BS24" s="162">
        <v>6.14</v>
      </c>
      <c r="BT24" s="162">
        <v>0.3</v>
      </c>
      <c r="BU24" s="162"/>
      <c r="BV24" s="162"/>
      <c r="BW24" s="163"/>
      <c r="BX24" s="163">
        <v>0.37</v>
      </c>
      <c r="BY24" s="163">
        <v>0.47</v>
      </c>
      <c r="BZ24" s="164">
        <v>0.27</v>
      </c>
      <c r="CA24" s="163"/>
      <c r="CB24" s="163"/>
      <c r="CC24" s="165"/>
      <c r="CD24" s="165"/>
      <c r="CE24" s="165"/>
      <c r="CF24" s="165"/>
    </row>
    <row r="25" ht="12.75" customHeight="1">
      <c r="A25" s="154">
        <v>2021.0</v>
      </c>
      <c r="B25" s="155" t="s">
        <v>3487</v>
      </c>
      <c r="C25" s="155" t="s">
        <v>3488</v>
      </c>
      <c r="D25" s="155"/>
      <c r="E25" s="155" t="s">
        <v>3489</v>
      </c>
      <c r="F25" s="155" t="s">
        <v>3489</v>
      </c>
      <c r="G25" s="155" t="s">
        <v>3490</v>
      </c>
      <c r="H25" s="154" t="s">
        <v>3479</v>
      </c>
      <c r="I25" s="156" t="s">
        <v>3428</v>
      </c>
      <c r="J25" s="154"/>
      <c r="K25" s="154"/>
      <c r="L25" s="154" t="s">
        <v>3395</v>
      </c>
      <c r="M25" s="157" t="s">
        <v>3396</v>
      </c>
      <c r="N25" s="154" t="s">
        <v>255</v>
      </c>
      <c r="O25" s="154"/>
      <c r="P25" s="156" t="s">
        <v>3474</v>
      </c>
      <c r="Q25" s="156"/>
      <c r="R25" s="156"/>
      <c r="S25" s="156"/>
      <c r="T25" s="158"/>
      <c r="U25" s="154"/>
      <c r="V25" s="159"/>
      <c r="W25" s="160"/>
      <c r="X25" s="160"/>
      <c r="Y25" s="160"/>
      <c r="Z25" s="160">
        <v>18.0</v>
      </c>
      <c r="AA25" s="160">
        <v>20.0</v>
      </c>
      <c r="AB25" s="160">
        <f t="shared" si="23"/>
        <v>2</v>
      </c>
      <c r="AC25" s="160"/>
      <c r="AD25" s="160"/>
      <c r="AE25" s="160"/>
      <c r="AF25" s="160">
        <v>90.0</v>
      </c>
      <c r="AG25" s="160">
        <v>96.0</v>
      </c>
      <c r="AH25" s="160">
        <f t="shared" si="24"/>
        <v>6</v>
      </c>
      <c r="AI25" s="160"/>
      <c r="AJ25" s="160"/>
      <c r="AK25" s="160"/>
      <c r="AL25" s="160"/>
      <c r="AM25" s="160"/>
      <c r="AN25" s="160"/>
      <c r="AO25" s="160"/>
      <c r="AP25" s="160"/>
      <c r="AQ25" s="160"/>
      <c r="AR25" s="160">
        <v>94.0</v>
      </c>
      <c r="AS25" s="160">
        <v>95.0</v>
      </c>
      <c r="AT25" s="160">
        <f t="shared" si="25"/>
        <v>1</v>
      </c>
      <c r="AU25" s="160"/>
      <c r="AV25" s="160"/>
      <c r="AW25" s="160"/>
      <c r="AX25" s="160">
        <v>90.0</v>
      </c>
      <c r="AY25" s="160">
        <v>99.0</v>
      </c>
      <c r="AZ25" s="160">
        <f t="shared" si="26"/>
        <v>9</v>
      </c>
      <c r="BA25" s="160"/>
      <c r="BB25" s="160"/>
      <c r="BC25" s="160">
        <v>93.0</v>
      </c>
      <c r="BD25" s="160">
        <v>96.0</v>
      </c>
      <c r="BE25" s="160">
        <f t="shared" si="17"/>
        <v>3</v>
      </c>
      <c r="BF25" s="160"/>
      <c r="BG25" s="160"/>
      <c r="BH25" s="160"/>
      <c r="BI25" s="160"/>
      <c r="BJ25" s="160"/>
      <c r="BK25" s="160"/>
      <c r="BL25" s="160"/>
      <c r="BM25" s="160"/>
      <c r="BN25" s="160"/>
      <c r="BO25" s="160">
        <v>97.0</v>
      </c>
      <c r="BP25" s="160">
        <v>100.0</v>
      </c>
      <c r="BQ25" s="160">
        <f t="shared" si="27"/>
        <v>3</v>
      </c>
      <c r="BR25" s="161">
        <v>0.93</v>
      </c>
      <c r="BS25" s="162">
        <v>5.2</v>
      </c>
      <c r="BT25" s="162">
        <v>0.51</v>
      </c>
      <c r="BU25" s="162"/>
      <c r="BV25" s="162"/>
      <c r="BW25" s="163"/>
      <c r="BX25" s="163">
        <v>6.17</v>
      </c>
      <c r="BY25" s="163">
        <v>6.41</v>
      </c>
      <c r="BZ25" s="164">
        <v>0.04</v>
      </c>
      <c r="CA25" s="163"/>
      <c r="CB25" s="163"/>
      <c r="CC25" s="165"/>
      <c r="CD25" s="165"/>
      <c r="CE25" s="165"/>
      <c r="CF25" s="165"/>
    </row>
    <row r="26" ht="12.75" customHeight="1">
      <c r="A26" s="154">
        <v>2021.0</v>
      </c>
      <c r="B26" s="155" t="s">
        <v>3487</v>
      </c>
      <c r="C26" s="155" t="s">
        <v>3488</v>
      </c>
      <c r="D26" s="155"/>
      <c r="E26" s="155" t="s">
        <v>3489</v>
      </c>
      <c r="F26" s="155" t="s">
        <v>3489</v>
      </c>
      <c r="G26" s="155" t="s">
        <v>3490</v>
      </c>
      <c r="H26" s="154" t="s">
        <v>3479</v>
      </c>
      <c r="I26" s="156" t="s">
        <v>3402</v>
      </c>
      <c r="J26" s="154"/>
      <c r="K26" s="154"/>
      <c r="L26" s="154" t="s">
        <v>3395</v>
      </c>
      <c r="M26" s="157" t="s">
        <v>3396</v>
      </c>
      <c r="N26" s="154" t="s">
        <v>255</v>
      </c>
      <c r="O26" s="154"/>
      <c r="P26" s="156" t="s">
        <v>3491</v>
      </c>
      <c r="Q26" s="156"/>
      <c r="R26" s="156"/>
      <c r="S26" s="156"/>
      <c r="T26" s="158"/>
      <c r="U26" s="154"/>
      <c r="V26" s="159"/>
      <c r="W26" s="160"/>
      <c r="X26" s="160"/>
      <c r="Y26" s="160"/>
      <c r="Z26" s="160">
        <v>16.0</v>
      </c>
      <c r="AA26" s="160">
        <v>48.0</v>
      </c>
      <c r="AB26" s="160">
        <f t="shared" si="23"/>
        <v>32</v>
      </c>
      <c r="AC26" s="160"/>
      <c r="AD26" s="160"/>
      <c r="AE26" s="160"/>
      <c r="AF26" s="160">
        <v>85.0</v>
      </c>
      <c r="AG26" s="160">
        <v>95.0</v>
      </c>
      <c r="AH26" s="160">
        <f t="shared" si="24"/>
        <v>10</v>
      </c>
      <c r="AI26" s="160"/>
      <c r="AJ26" s="160"/>
      <c r="AK26" s="160"/>
      <c r="AL26" s="160"/>
      <c r="AM26" s="160"/>
      <c r="AN26" s="160"/>
      <c r="AO26" s="160"/>
      <c r="AP26" s="160"/>
      <c r="AQ26" s="160"/>
      <c r="AR26" s="160">
        <v>86.0</v>
      </c>
      <c r="AS26" s="160">
        <v>90.0</v>
      </c>
      <c r="AT26" s="160">
        <f t="shared" si="25"/>
        <v>4</v>
      </c>
      <c r="AU26" s="160"/>
      <c r="AV26" s="160"/>
      <c r="AW26" s="160"/>
      <c r="AX26" s="160">
        <v>89.0</v>
      </c>
      <c r="AY26" s="160">
        <v>89.0</v>
      </c>
      <c r="AZ26" s="160">
        <f t="shared" si="26"/>
        <v>0</v>
      </c>
      <c r="BA26" s="160"/>
      <c r="BB26" s="160"/>
      <c r="BC26" s="160">
        <v>90.0</v>
      </c>
      <c r="BD26" s="160">
        <v>91.0</v>
      </c>
      <c r="BE26" s="160">
        <f t="shared" si="17"/>
        <v>1</v>
      </c>
      <c r="BF26" s="160"/>
      <c r="BG26" s="160"/>
      <c r="BH26" s="160"/>
      <c r="BI26" s="160"/>
      <c r="BJ26" s="160"/>
      <c r="BK26" s="160"/>
      <c r="BL26" s="160"/>
      <c r="BM26" s="160"/>
      <c r="BN26" s="160"/>
      <c r="BO26" s="160">
        <v>90.0</v>
      </c>
      <c r="BP26" s="160">
        <v>99.0</v>
      </c>
      <c r="BQ26" s="160">
        <f t="shared" si="27"/>
        <v>9</v>
      </c>
      <c r="BR26" s="161">
        <v>0.93</v>
      </c>
      <c r="BS26" s="162">
        <v>4.83</v>
      </c>
      <c r="BT26" s="162">
        <v>0.2</v>
      </c>
      <c r="BU26" s="162"/>
      <c r="BV26" s="162"/>
      <c r="BW26" s="163"/>
      <c r="BX26" s="163">
        <v>5.61</v>
      </c>
      <c r="BY26" s="163">
        <v>6.19</v>
      </c>
      <c r="BZ26" s="164">
        <v>0.1</v>
      </c>
      <c r="CA26" s="163"/>
      <c r="CB26" s="163"/>
      <c r="CC26" s="165"/>
      <c r="CD26" s="165"/>
      <c r="CE26" s="165"/>
      <c r="CF26" s="165"/>
    </row>
    <row r="27" ht="12.75" customHeight="1">
      <c r="A27" s="154">
        <v>2021.0</v>
      </c>
      <c r="B27" s="155" t="s">
        <v>3389</v>
      </c>
      <c r="C27" s="155" t="s">
        <v>3492</v>
      </c>
      <c r="D27" s="155"/>
      <c r="E27" s="155" t="s">
        <v>3437</v>
      </c>
      <c r="F27" s="155" t="s">
        <v>3437</v>
      </c>
      <c r="G27" s="155" t="s">
        <v>3493</v>
      </c>
      <c r="H27" s="154" t="s">
        <v>3439</v>
      </c>
      <c r="I27" s="156" t="s">
        <v>3440</v>
      </c>
      <c r="J27" s="154"/>
      <c r="K27" s="154"/>
      <c r="L27" s="154" t="s">
        <v>3395</v>
      </c>
      <c r="M27" s="157" t="s">
        <v>3396</v>
      </c>
      <c r="N27" s="154" t="s">
        <v>255</v>
      </c>
      <c r="O27" s="154"/>
      <c r="P27" s="154" t="s">
        <v>3441</v>
      </c>
      <c r="Q27" s="156"/>
      <c r="R27" s="156"/>
      <c r="S27" s="156"/>
      <c r="T27" s="158"/>
      <c r="U27" s="154"/>
      <c r="V27" s="159"/>
      <c r="W27" s="160"/>
      <c r="X27" s="160"/>
      <c r="Y27" s="160"/>
      <c r="Z27" s="160">
        <v>7.0</v>
      </c>
      <c r="AA27" s="160">
        <v>13.0</v>
      </c>
      <c r="AB27" s="160">
        <f t="shared" si="23"/>
        <v>6</v>
      </c>
      <c r="AC27" s="160"/>
      <c r="AD27" s="160"/>
      <c r="AE27" s="160"/>
      <c r="AF27" s="160">
        <v>78.0</v>
      </c>
      <c r="AG27" s="160">
        <v>87.0</v>
      </c>
      <c r="AH27" s="160">
        <f t="shared" si="24"/>
        <v>9</v>
      </c>
      <c r="AI27" s="160"/>
      <c r="AJ27" s="160"/>
      <c r="AK27" s="160"/>
      <c r="AL27" s="160"/>
      <c r="AM27" s="160"/>
      <c r="AN27" s="160"/>
      <c r="AO27" s="160"/>
      <c r="AP27" s="160"/>
      <c r="AQ27" s="160"/>
      <c r="AR27" s="160">
        <v>87.0</v>
      </c>
      <c r="AS27" s="160">
        <v>90.0</v>
      </c>
      <c r="AT27" s="160">
        <f t="shared" si="25"/>
        <v>3</v>
      </c>
      <c r="AU27" s="160"/>
      <c r="AV27" s="160"/>
      <c r="AW27" s="160"/>
      <c r="AX27" s="160">
        <v>88.0</v>
      </c>
      <c r="AY27" s="160">
        <v>96.0</v>
      </c>
      <c r="AZ27" s="160">
        <f t="shared" si="26"/>
        <v>8</v>
      </c>
      <c r="BA27" s="160"/>
      <c r="BB27" s="160"/>
      <c r="BC27" s="160">
        <v>90.0</v>
      </c>
      <c r="BD27" s="160">
        <v>94.0</v>
      </c>
      <c r="BE27" s="160">
        <f t="shared" si="17"/>
        <v>4</v>
      </c>
      <c r="BF27" s="160"/>
      <c r="BG27" s="160"/>
      <c r="BH27" s="160"/>
      <c r="BI27" s="160"/>
      <c r="BJ27" s="160"/>
      <c r="BK27" s="160"/>
      <c r="BL27" s="160"/>
      <c r="BM27" s="160"/>
      <c r="BN27" s="160"/>
      <c r="BO27" s="160">
        <v>97.0</v>
      </c>
      <c r="BP27" s="160">
        <v>100.0</v>
      </c>
      <c r="BQ27" s="160">
        <f t="shared" si="27"/>
        <v>3</v>
      </c>
      <c r="BR27" s="161">
        <v>0.95</v>
      </c>
      <c r="BS27" s="162">
        <v>5.51</v>
      </c>
      <c r="BT27" s="162">
        <v>0.6</v>
      </c>
      <c r="BU27" s="162"/>
      <c r="BV27" s="162"/>
      <c r="BW27" s="163"/>
      <c r="BX27" s="163">
        <v>0.55</v>
      </c>
      <c r="BY27" s="163">
        <v>0.66</v>
      </c>
      <c r="BZ27" s="164">
        <v>0.22</v>
      </c>
      <c r="CA27" s="163"/>
      <c r="CB27" s="163"/>
      <c r="CC27" s="165"/>
      <c r="CD27" s="165"/>
      <c r="CE27" s="165"/>
      <c r="CF27" s="165"/>
    </row>
    <row r="28" ht="12.75" customHeight="1">
      <c r="A28" s="154">
        <v>2021.0</v>
      </c>
      <c r="B28" s="155" t="s">
        <v>3494</v>
      </c>
      <c r="C28" s="155" t="s">
        <v>3495</v>
      </c>
      <c r="D28" s="155"/>
      <c r="E28" s="155" t="s">
        <v>3496</v>
      </c>
      <c r="F28" s="155" t="s">
        <v>3497</v>
      </c>
      <c r="G28" s="155" t="s">
        <v>3498</v>
      </c>
      <c r="H28" s="154" t="s">
        <v>3499</v>
      </c>
      <c r="I28" s="156" t="s">
        <v>3480</v>
      </c>
      <c r="J28" s="154"/>
      <c r="K28" s="154"/>
      <c r="L28" s="154" t="s">
        <v>3395</v>
      </c>
      <c r="M28" s="157" t="s">
        <v>3396</v>
      </c>
      <c r="N28" s="154" t="s">
        <v>255</v>
      </c>
      <c r="O28" s="154"/>
      <c r="P28" s="156" t="s">
        <v>3481</v>
      </c>
      <c r="Q28" s="156"/>
      <c r="R28" s="156"/>
      <c r="S28" s="156"/>
      <c r="T28" s="158"/>
      <c r="U28" s="154"/>
      <c r="V28" s="159"/>
      <c r="W28" s="160"/>
      <c r="X28" s="160"/>
      <c r="Y28" s="160"/>
      <c r="Z28" s="160">
        <v>15.0</v>
      </c>
      <c r="AA28" s="160">
        <v>30.0</v>
      </c>
      <c r="AB28" s="160">
        <f t="shared" si="23"/>
        <v>15</v>
      </c>
      <c r="AC28" s="160"/>
      <c r="AD28" s="160"/>
      <c r="AE28" s="160"/>
      <c r="AF28" s="160">
        <v>85.0</v>
      </c>
      <c r="AG28" s="160">
        <v>90.0</v>
      </c>
      <c r="AH28" s="160">
        <f t="shared" si="24"/>
        <v>5</v>
      </c>
      <c r="AI28" s="160"/>
      <c r="AJ28" s="160"/>
      <c r="AK28" s="160"/>
      <c r="AL28" s="160"/>
      <c r="AM28" s="160"/>
      <c r="AN28" s="160"/>
      <c r="AO28" s="160"/>
      <c r="AP28" s="160"/>
      <c r="AQ28" s="160"/>
      <c r="AR28" s="160">
        <v>74.0</v>
      </c>
      <c r="AS28" s="160">
        <v>78.0</v>
      </c>
      <c r="AT28" s="160">
        <f t="shared" si="25"/>
        <v>4</v>
      </c>
      <c r="AU28" s="160"/>
      <c r="AV28" s="160"/>
      <c r="AW28" s="160"/>
      <c r="AX28" s="160">
        <v>76.0</v>
      </c>
      <c r="AY28" s="160">
        <v>89.0</v>
      </c>
      <c r="AZ28" s="160">
        <f t="shared" si="26"/>
        <v>13</v>
      </c>
      <c r="BA28" s="160"/>
      <c r="BB28" s="160"/>
      <c r="BC28" s="160">
        <v>79.0</v>
      </c>
      <c r="BD28" s="160">
        <v>90.0</v>
      </c>
      <c r="BE28" s="160">
        <f t="shared" si="17"/>
        <v>11</v>
      </c>
      <c r="BF28" s="160"/>
      <c r="BG28" s="160"/>
      <c r="BH28" s="160"/>
      <c r="BI28" s="160"/>
      <c r="BJ28" s="160"/>
      <c r="BK28" s="160"/>
      <c r="BL28" s="160"/>
      <c r="BM28" s="160"/>
      <c r="BN28" s="160"/>
      <c r="BO28" s="160">
        <v>91.0</v>
      </c>
      <c r="BP28" s="160">
        <v>98.0</v>
      </c>
      <c r="BQ28" s="160">
        <f t="shared" si="27"/>
        <v>7</v>
      </c>
      <c r="BR28" s="161">
        <v>0.97</v>
      </c>
      <c r="BS28" s="162">
        <v>5.1</v>
      </c>
      <c r="BT28" s="162">
        <v>0.41</v>
      </c>
      <c r="BU28" s="162"/>
      <c r="BV28" s="162"/>
      <c r="BW28" s="163"/>
      <c r="BX28" s="163">
        <v>7.09</v>
      </c>
      <c r="BY28" s="163">
        <v>8.99</v>
      </c>
      <c r="BZ28" s="164">
        <v>0.27</v>
      </c>
      <c r="CA28" s="163"/>
      <c r="CB28" s="163"/>
      <c r="CC28" s="165"/>
      <c r="CD28" s="165"/>
      <c r="CE28" s="165"/>
      <c r="CF28" s="165"/>
    </row>
    <row r="29" ht="12.75" customHeight="1">
      <c r="A29" s="154">
        <v>2021.0</v>
      </c>
      <c r="B29" s="155" t="s">
        <v>3389</v>
      </c>
      <c r="C29" s="155" t="s">
        <v>3436</v>
      </c>
      <c r="D29" s="155"/>
      <c r="E29" s="155" t="s">
        <v>3500</v>
      </c>
      <c r="F29" s="155" t="s">
        <v>3500</v>
      </c>
      <c r="G29" s="155" t="s">
        <v>3501</v>
      </c>
      <c r="H29" s="154" t="s">
        <v>3502</v>
      </c>
      <c r="I29" s="156" t="s">
        <v>3440</v>
      </c>
      <c r="J29" s="154"/>
      <c r="K29" s="154"/>
      <c r="L29" s="154" t="s">
        <v>3395</v>
      </c>
      <c r="M29" s="157" t="s">
        <v>3396</v>
      </c>
      <c r="N29" s="154" t="s">
        <v>255</v>
      </c>
      <c r="O29" s="154"/>
      <c r="P29" s="156" t="s">
        <v>3441</v>
      </c>
      <c r="Q29" s="156"/>
      <c r="R29" s="156"/>
      <c r="S29" s="156"/>
      <c r="T29" s="158"/>
      <c r="U29" s="154"/>
      <c r="V29" s="159"/>
      <c r="W29" s="160"/>
      <c r="X29" s="160"/>
      <c r="Y29" s="160"/>
      <c r="Z29" s="160">
        <v>16.0</v>
      </c>
      <c r="AA29" s="160">
        <v>25.0</v>
      </c>
      <c r="AB29" s="160">
        <f t="shared" si="23"/>
        <v>9</v>
      </c>
      <c r="AC29" s="160"/>
      <c r="AD29" s="160"/>
      <c r="AE29" s="160"/>
      <c r="AF29" s="160">
        <v>90.0</v>
      </c>
      <c r="AG29" s="160">
        <v>90.0</v>
      </c>
      <c r="AH29" s="160">
        <f t="shared" si="24"/>
        <v>0</v>
      </c>
      <c r="AI29" s="160"/>
      <c r="AJ29" s="160"/>
      <c r="AK29" s="160"/>
      <c r="AL29" s="160"/>
      <c r="AM29" s="160"/>
      <c r="AN29" s="160"/>
      <c r="AO29" s="160"/>
      <c r="AP29" s="160"/>
      <c r="AQ29" s="160"/>
      <c r="AR29" s="160">
        <v>84.0</v>
      </c>
      <c r="AS29" s="160">
        <v>87.0</v>
      </c>
      <c r="AT29" s="160">
        <f t="shared" si="25"/>
        <v>3</v>
      </c>
      <c r="AU29" s="160"/>
      <c r="AV29" s="160"/>
      <c r="AW29" s="160"/>
      <c r="AX29" s="160">
        <v>97.0</v>
      </c>
      <c r="AY29" s="160">
        <v>99.0</v>
      </c>
      <c r="AZ29" s="160">
        <f t="shared" si="26"/>
        <v>2</v>
      </c>
      <c r="BA29" s="160"/>
      <c r="BB29" s="160"/>
      <c r="BC29" s="160">
        <v>94.0</v>
      </c>
      <c r="BD29" s="160">
        <v>97.0</v>
      </c>
      <c r="BE29" s="160">
        <f t="shared" si="17"/>
        <v>3</v>
      </c>
      <c r="BF29" s="160"/>
      <c r="BG29" s="160"/>
      <c r="BH29" s="160"/>
      <c r="BI29" s="160"/>
      <c r="BJ29" s="160"/>
      <c r="BK29" s="160"/>
      <c r="BL29" s="160"/>
      <c r="BM29" s="160"/>
      <c r="BN29" s="160"/>
      <c r="BO29" s="160">
        <v>100.0</v>
      </c>
      <c r="BP29" s="160">
        <v>100.0</v>
      </c>
      <c r="BQ29" s="160">
        <f t="shared" si="27"/>
        <v>0</v>
      </c>
      <c r="BR29" s="161">
        <v>0.94</v>
      </c>
      <c r="BS29" s="162">
        <v>4.3</v>
      </c>
      <c r="BT29" s="162">
        <v>0.73</v>
      </c>
      <c r="BU29" s="162"/>
      <c r="BV29" s="162"/>
      <c r="BW29" s="163"/>
      <c r="BX29" s="163">
        <v>0.42</v>
      </c>
      <c r="BY29" s="163">
        <v>0.5</v>
      </c>
      <c r="BZ29" s="164">
        <v>0.17</v>
      </c>
      <c r="CA29" s="163"/>
      <c r="CB29" s="163"/>
      <c r="CC29" s="165"/>
      <c r="CD29" s="165"/>
      <c r="CE29" s="165"/>
      <c r="CF29" s="165"/>
    </row>
    <row r="30" ht="12.75" customHeight="1">
      <c r="A30" s="154">
        <v>2021.0</v>
      </c>
      <c r="B30" s="155" t="s">
        <v>3442</v>
      </c>
      <c r="C30" s="155" t="s">
        <v>3443</v>
      </c>
      <c r="D30" s="155"/>
      <c r="E30" s="155" t="s">
        <v>3503</v>
      </c>
      <c r="F30" s="155" t="s">
        <v>3504</v>
      </c>
      <c r="G30" s="155" t="s">
        <v>3505</v>
      </c>
      <c r="H30" s="154" t="s">
        <v>3506</v>
      </c>
      <c r="I30" s="156" t="s">
        <v>3440</v>
      </c>
      <c r="J30" s="154"/>
      <c r="K30" s="154"/>
      <c r="L30" s="154" t="s">
        <v>3395</v>
      </c>
      <c r="M30" s="157" t="s">
        <v>3396</v>
      </c>
      <c r="N30" s="157" t="s">
        <v>255</v>
      </c>
      <c r="O30" s="154"/>
      <c r="P30" s="156" t="s">
        <v>3441</v>
      </c>
      <c r="Q30" s="156"/>
      <c r="R30" s="156"/>
      <c r="S30" s="156"/>
      <c r="T30" s="158"/>
      <c r="U30" s="154"/>
      <c r="V30" s="159"/>
      <c r="W30" s="160"/>
      <c r="X30" s="160"/>
      <c r="Y30" s="160"/>
      <c r="Z30" s="160">
        <v>14.0</v>
      </c>
      <c r="AA30" s="160">
        <v>32.0</v>
      </c>
      <c r="AB30" s="160">
        <f t="shared" si="23"/>
        <v>18</v>
      </c>
      <c r="AC30" s="160"/>
      <c r="AD30" s="160"/>
      <c r="AE30" s="160"/>
      <c r="AF30" s="160">
        <v>89.0</v>
      </c>
      <c r="AG30" s="160">
        <v>93.0</v>
      </c>
      <c r="AH30" s="160">
        <f t="shared" si="24"/>
        <v>4</v>
      </c>
      <c r="AI30" s="168"/>
      <c r="AJ30" s="168"/>
      <c r="AK30" s="168"/>
      <c r="AL30" s="168"/>
      <c r="AM30" s="168"/>
      <c r="AN30" s="168"/>
      <c r="AO30" s="160"/>
      <c r="AP30" s="160"/>
      <c r="AQ30" s="160"/>
      <c r="AR30" s="160">
        <v>43.0</v>
      </c>
      <c r="AS30" s="160">
        <v>61.0</v>
      </c>
      <c r="AT30" s="160">
        <f t="shared" si="25"/>
        <v>18</v>
      </c>
      <c r="AU30" s="160"/>
      <c r="AV30" s="160"/>
      <c r="AW30" s="160"/>
      <c r="AX30" s="160">
        <v>88.0</v>
      </c>
      <c r="AY30" s="160">
        <v>92.0</v>
      </c>
      <c r="AZ30" s="160">
        <f t="shared" si="26"/>
        <v>4</v>
      </c>
      <c r="BA30" s="160"/>
      <c r="BB30" s="160"/>
      <c r="BC30" s="160">
        <v>92.0</v>
      </c>
      <c r="BD30" s="160">
        <v>95.0</v>
      </c>
      <c r="BE30" s="160">
        <f t="shared" si="17"/>
        <v>3</v>
      </c>
      <c r="BF30" s="168"/>
      <c r="BG30" s="168"/>
      <c r="BH30" s="168"/>
      <c r="BI30" s="168"/>
      <c r="BJ30" s="168"/>
      <c r="BK30" s="168"/>
      <c r="BL30" s="160"/>
      <c r="BM30" s="160"/>
      <c r="BN30" s="168"/>
      <c r="BO30" s="168">
        <v>100.0</v>
      </c>
      <c r="BP30" s="168">
        <v>100.0</v>
      </c>
      <c r="BQ30" s="168">
        <f t="shared" si="27"/>
        <v>0</v>
      </c>
      <c r="BR30" s="161">
        <v>0.96</v>
      </c>
      <c r="BS30" s="162">
        <v>3.3</v>
      </c>
      <c r="BT30" s="162">
        <v>0.89</v>
      </c>
      <c r="BU30" s="162"/>
      <c r="BV30" s="162"/>
      <c r="BW30" s="163"/>
      <c r="BX30" s="163">
        <v>0.52</v>
      </c>
      <c r="BY30" s="163">
        <v>0.7</v>
      </c>
      <c r="BZ30" s="164">
        <v>0.34</v>
      </c>
      <c r="CA30" s="163"/>
      <c r="CB30" s="163"/>
      <c r="CC30" s="165"/>
      <c r="CD30" s="165"/>
      <c r="CE30" s="165"/>
      <c r="CF30" s="165" t="s">
        <v>1</v>
      </c>
    </row>
    <row r="31" ht="12.75" customHeight="1">
      <c r="A31" s="154">
        <v>2021.0</v>
      </c>
      <c r="B31" s="155" t="s">
        <v>3475</v>
      </c>
      <c r="C31" s="155" t="s">
        <v>3476</v>
      </c>
      <c r="D31" s="155"/>
      <c r="E31" s="155" t="s">
        <v>3507</v>
      </c>
      <c r="F31" s="155" t="s">
        <v>3508</v>
      </c>
      <c r="G31" s="155" t="s">
        <v>3509</v>
      </c>
      <c r="H31" s="154" t="s">
        <v>3510</v>
      </c>
      <c r="I31" s="156" t="s">
        <v>3428</v>
      </c>
      <c r="J31" s="154"/>
      <c r="K31" s="154" t="s">
        <v>395</v>
      </c>
      <c r="L31" s="154" t="s">
        <v>3395</v>
      </c>
      <c r="M31" s="157" t="s">
        <v>3396</v>
      </c>
      <c r="N31" s="154" t="s">
        <v>255</v>
      </c>
      <c r="O31" s="154"/>
      <c r="P31" s="156" t="s">
        <v>3474</v>
      </c>
      <c r="Q31" s="156"/>
      <c r="R31" s="156"/>
      <c r="S31" s="156"/>
      <c r="T31" s="158"/>
      <c r="U31" s="154"/>
      <c r="V31" s="159"/>
      <c r="W31" s="160"/>
      <c r="X31" s="160"/>
      <c r="Y31" s="160"/>
      <c r="Z31" s="160">
        <v>12.0</v>
      </c>
      <c r="AA31" s="160">
        <v>44.0</v>
      </c>
      <c r="AB31" s="160">
        <f t="shared" si="23"/>
        <v>32</v>
      </c>
      <c r="AC31" s="160"/>
      <c r="AD31" s="160"/>
      <c r="AE31" s="160"/>
      <c r="AF31" s="160">
        <v>80.0</v>
      </c>
      <c r="AG31" s="160">
        <v>90.0</v>
      </c>
      <c r="AH31" s="160">
        <f t="shared" si="24"/>
        <v>10</v>
      </c>
      <c r="AI31" s="168"/>
      <c r="AJ31" s="168"/>
      <c r="AK31" s="168"/>
      <c r="AL31" s="168"/>
      <c r="AM31" s="168"/>
      <c r="AN31" s="168"/>
      <c r="AO31" s="160"/>
      <c r="AP31" s="160"/>
      <c r="AQ31" s="160"/>
      <c r="AR31" s="160">
        <v>80.0</v>
      </c>
      <c r="AS31" s="160">
        <v>90.0</v>
      </c>
      <c r="AT31" s="160">
        <f t="shared" si="25"/>
        <v>10</v>
      </c>
      <c r="AU31" s="160"/>
      <c r="AV31" s="160"/>
      <c r="AW31" s="160"/>
      <c r="AX31" s="160">
        <v>78.0</v>
      </c>
      <c r="AY31" s="160">
        <v>84.0</v>
      </c>
      <c r="AZ31" s="160">
        <f t="shared" si="26"/>
        <v>6</v>
      </c>
      <c r="BA31" s="160"/>
      <c r="BB31" s="160"/>
      <c r="BC31" s="160">
        <v>84.0</v>
      </c>
      <c r="BD31" s="160">
        <v>89.0</v>
      </c>
      <c r="BE31" s="160">
        <f t="shared" si="17"/>
        <v>5</v>
      </c>
      <c r="BF31" s="168"/>
      <c r="BG31" s="168"/>
      <c r="BH31" s="168"/>
      <c r="BI31" s="168"/>
      <c r="BJ31" s="168"/>
      <c r="BK31" s="168"/>
      <c r="BL31" s="160"/>
      <c r="BM31" s="160"/>
      <c r="BN31" s="168"/>
      <c r="BO31" s="168">
        <v>91.0</v>
      </c>
      <c r="BP31" s="168">
        <v>96.0</v>
      </c>
      <c r="BQ31" s="168">
        <f t="shared" si="27"/>
        <v>5</v>
      </c>
      <c r="BR31" s="161">
        <v>0.97</v>
      </c>
      <c r="BS31" s="162">
        <v>6.42</v>
      </c>
      <c r="BT31" s="162">
        <v>0.66</v>
      </c>
      <c r="BU31" s="162"/>
      <c r="BV31" s="162"/>
      <c r="BW31" s="163"/>
      <c r="BX31" s="163">
        <v>5.66</v>
      </c>
      <c r="BY31" s="163">
        <v>6.28</v>
      </c>
      <c r="BZ31" s="164">
        <v>0.11</v>
      </c>
      <c r="CA31" s="163"/>
      <c r="CB31" s="163"/>
      <c r="CC31" s="165"/>
      <c r="CD31" s="165"/>
      <c r="CE31" s="165"/>
      <c r="CF31" s="165" t="s">
        <v>1</v>
      </c>
    </row>
    <row r="32" ht="12.75" customHeight="1">
      <c r="A32" s="154">
        <v>2021.0</v>
      </c>
      <c r="B32" s="155" t="s">
        <v>3404</v>
      </c>
      <c r="C32" s="155" t="s">
        <v>3511</v>
      </c>
      <c r="D32" s="155"/>
      <c r="E32" s="155" t="s">
        <v>3512</v>
      </c>
      <c r="F32" s="155" t="s">
        <v>3512</v>
      </c>
      <c r="G32" s="155" t="s">
        <v>3513</v>
      </c>
      <c r="H32" s="154" t="s">
        <v>3514</v>
      </c>
      <c r="I32" s="156" t="s">
        <v>3402</v>
      </c>
      <c r="J32" s="154"/>
      <c r="K32" s="154"/>
      <c r="L32" s="154" t="s">
        <v>3395</v>
      </c>
      <c r="M32" s="157" t="s">
        <v>3396</v>
      </c>
      <c r="N32" s="154" t="s">
        <v>255</v>
      </c>
      <c r="O32" s="154"/>
      <c r="P32" s="156" t="s">
        <v>3515</v>
      </c>
      <c r="Q32" s="156"/>
      <c r="R32" s="156"/>
      <c r="S32" s="169"/>
      <c r="T32" s="155"/>
      <c r="U32" s="157"/>
      <c r="V32" s="166" t="s">
        <v>3516</v>
      </c>
      <c r="W32" s="160"/>
      <c r="X32" s="160"/>
      <c r="Y32" s="160"/>
      <c r="Z32" s="160">
        <v>12.0</v>
      </c>
      <c r="AA32" s="160">
        <v>17.0</v>
      </c>
      <c r="AB32" s="160">
        <f t="shared" si="23"/>
        <v>5</v>
      </c>
      <c r="AC32" s="160"/>
      <c r="AD32" s="160"/>
      <c r="AE32" s="160"/>
      <c r="AF32" s="160">
        <v>39.0</v>
      </c>
      <c r="AG32" s="160">
        <v>63.0</v>
      </c>
      <c r="AH32" s="160">
        <v>24.0</v>
      </c>
      <c r="AI32" s="168"/>
      <c r="AJ32" s="168"/>
      <c r="AK32" s="168"/>
      <c r="AL32" s="168"/>
      <c r="AM32" s="168"/>
      <c r="AN32" s="168"/>
      <c r="AO32" s="160"/>
      <c r="AP32" s="160"/>
      <c r="AQ32" s="160"/>
      <c r="AR32" s="160">
        <v>52.0</v>
      </c>
      <c r="AS32" s="160">
        <v>65.0</v>
      </c>
      <c r="AT32" s="160">
        <v>13.0</v>
      </c>
      <c r="AU32" s="160"/>
      <c r="AV32" s="160"/>
      <c r="AW32" s="160"/>
      <c r="AX32" s="160">
        <v>74.0</v>
      </c>
      <c r="AY32" s="160">
        <v>84.0</v>
      </c>
      <c r="AZ32" s="160">
        <v>10.0</v>
      </c>
      <c r="BA32" s="160"/>
      <c r="BB32" s="160"/>
      <c r="BC32" s="160">
        <v>74.0</v>
      </c>
      <c r="BD32" s="160">
        <v>86.0</v>
      </c>
      <c r="BE32" s="160">
        <v>12.0</v>
      </c>
      <c r="BF32" s="168"/>
      <c r="BG32" s="168"/>
      <c r="BH32" s="168"/>
      <c r="BI32" s="168"/>
      <c r="BJ32" s="168"/>
      <c r="BK32" s="168"/>
      <c r="BL32" s="175"/>
      <c r="BM32" s="175"/>
      <c r="BN32" s="168"/>
      <c r="BO32" s="168">
        <v>79.0</v>
      </c>
      <c r="BP32" s="168">
        <v>92.0</v>
      </c>
      <c r="BQ32" s="168">
        <f t="shared" si="27"/>
        <v>13</v>
      </c>
      <c r="BR32" s="161">
        <v>0.95</v>
      </c>
      <c r="BS32" s="162">
        <v>4.56</v>
      </c>
      <c r="BT32" s="162">
        <v>0.34</v>
      </c>
      <c r="BU32" s="162"/>
      <c r="BV32" s="172"/>
      <c r="BW32" s="163"/>
      <c r="BX32" s="163">
        <v>4.002667</v>
      </c>
      <c r="BY32" s="163">
        <v>4.564757</v>
      </c>
      <c r="BZ32" s="164">
        <v>0.14</v>
      </c>
      <c r="CA32" s="163"/>
      <c r="CB32" s="163"/>
      <c r="CC32" s="165"/>
      <c r="CD32" s="165"/>
      <c r="CE32" s="165"/>
      <c r="CF32" s="165"/>
    </row>
    <row r="33" ht="12.75" customHeight="1">
      <c r="A33" s="154">
        <v>2021.0</v>
      </c>
      <c r="B33" s="155" t="s">
        <v>3404</v>
      </c>
      <c r="C33" s="155" t="s">
        <v>3511</v>
      </c>
      <c r="D33" s="155"/>
      <c r="E33" s="155" t="s">
        <v>3512</v>
      </c>
      <c r="F33" s="155" t="s">
        <v>3512</v>
      </c>
      <c r="G33" s="155" t="s">
        <v>3513</v>
      </c>
      <c r="H33" s="154" t="s">
        <v>3514</v>
      </c>
      <c r="I33" s="156" t="s">
        <v>3394</v>
      </c>
      <c r="J33" s="154"/>
      <c r="K33" s="154"/>
      <c r="L33" s="154" t="s">
        <v>3395</v>
      </c>
      <c r="M33" s="157" t="s">
        <v>3396</v>
      </c>
      <c r="N33" s="154" t="s">
        <v>255</v>
      </c>
      <c r="O33" s="154"/>
      <c r="P33" s="156" t="s">
        <v>3517</v>
      </c>
      <c r="Q33" s="156"/>
      <c r="R33" s="156"/>
      <c r="S33" s="169"/>
      <c r="T33" s="155"/>
      <c r="U33" s="157"/>
      <c r="V33" s="166" t="s">
        <v>3516</v>
      </c>
      <c r="W33" s="160"/>
      <c r="X33" s="160"/>
      <c r="Y33" s="160"/>
      <c r="Z33" s="160">
        <v>8.0</v>
      </c>
      <c r="AA33" s="160">
        <v>21.0</v>
      </c>
      <c r="AB33" s="160">
        <f t="shared" si="23"/>
        <v>13</v>
      </c>
      <c r="AC33" s="160"/>
      <c r="AD33" s="160"/>
      <c r="AE33" s="160"/>
      <c r="AF33" s="160">
        <v>81.0</v>
      </c>
      <c r="AG33" s="160">
        <v>94.0</v>
      </c>
      <c r="AH33" s="160">
        <v>13.0</v>
      </c>
      <c r="AI33" s="168"/>
      <c r="AJ33" s="168"/>
      <c r="AK33" s="168"/>
      <c r="AL33" s="168"/>
      <c r="AM33" s="168"/>
      <c r="AN33" s="168"/>
      <c r="AO33" s="160"/>
      <c r="AP33" s="160"/>
      <c r="AQ33" s="160"/>
      <c r="AR33" s="160">
        <v>63.0</v>
      </c>
      <c r="AS33" s="160">
        <v>76.0</v>
      </c>
      <c r="AT33" s="160">
        <v>13.0</v>
      </c>
      <c r="AU33" s="160"/>
      <c r="AV33" s="160"/>
      <c r="AW33" s="160"/>
      <c r="AX33" s="160">
        <v>88.0</v>
      </c>
      <c r="AY33" s="160">
        <v>89.0</v>
      </c>
      <c r="AZ33" s="160">
        <v>1.0</v>
      </c>
      <c r="BA33" s="160"/>
      <c r="BB33" s="160"/>
      <c r="BC33" s="160">
        <v>85.0</v>
      </c>
      <c r="BD33" s="160">
        <v>93.0</v>
      </c>
      <c r="BE33" s="160">
        <v>8.0</v>
      </c>
      <c r="BF33" s="168"/>
      <c r="BG33" s="168"/>
      <c r="BH33" s="168"/>
      <c r="BI33" s="168"/>
      <c r="BJ33" s="168"/>
      <c r="BK33" s="168"/>
      <c r="BL33" s="175"/>
      <c r="BM33" s="175"/>
      <c r="BN33" s="168"/>
      <c r="BO33" s="168">
        <v>95.0</v>
      </c>
      <c r="BP33" s="168">
        <v>100.0</v>
      </c>
      <c r="BQ33" s="168">
        <f t="shared" si="27"/>
        <v>5</v>
      </c>
      <c r="BR33" s="161">
        <v>0.95</v>
      </c>
      <c r="BS33" s="162">
        <v>4.64</v>
      </c>
      <c r="BT33" s="162">
        <v>0.34</v>
      </c>
      <c r="BU33" s="162"/>
      <c r="BV33" s="172"/>
      <c r="BW33" s="163"/>
      <c r="BX33" s="163">
        <v>3.043795</v>
      </c>
      <c r="BY33" s="163">
        <v>3.249083</v>
      </c>
      <c r="BZ33" s="164">
        <v>0.07</v>
      </c>
      <c r="CA33" s="163"/>
      <c r="CB33" s="163"/>
      <c r="CC33" s="165"/>
      <c r="CD33" s="165"/>
      <c r="CE33" s="165"/>
      <c r="CF33" s="165" t="s">
        <v>1</v>
      </c>
    </row>
    <row r="34" ht="12.75" customHeight="1">
      <c r="A34" s="154">
        <v>2021.0</v>
      </c>
      <c r="B34" s="155" t="s">
        <v>3518</v>
      </c>
      <c r="C34" s="155" t="s">
        <v>3519</v>
      </c>
      <c r="D34" s="155"/>
      <c r="E34" s="155" t="s">
        <v>3520</v>
      </c>
      <c r="F34" s="155" t="s">
        <v>3520</v>
      </c>
      <c r="G34" s="155" t="s">
        <v>3521</v>
      </c>
      <c r="H34" s="154" t="s">
        <v>3522</v>
      </c>
      <c r="I34" s="156" t="s">
        <v>3402</v>
      </c>
      <c r="J34" s="154"/>
      <c r="K34" s="154"/>
      <c r="L34" s="154" t="s">
        <v>3395</v>
      </c>
      <c r="M34" s="157" t="s">
        <v>3396</v>
      </c>
      <c r="N34" s="154" t="s">
        <v>255</v>
      </c>
      <c r="O34" s="154"/>
      <c r="P34" s="156" t="s">
        <v>3523</v>
      </c>
      <c r="Q34" s="156"/>
      <c r="R34" s="156"/>
      <c r="S34" s="169"/>
      <c r="T34" s="155"/>
      <c r="U34" s="157"/>
      <c r="V34" s="166" t="s">
        <v>3524</v>
      </c>
      <c r="W34" s="160"/>
      <c r="X34" s="160"/>
      <c r="Y34" s="160"/>
      <c r="Z34" s="160">
        <v>30.0</v>
      </c>
      <c r="AA34" s="160">
        <v>38.0</v>
      </c>
      <c r="AB34" s="160">
        <f t="shared" si="23"/>
        <v>8</v>
      </c>
      <c r="AC34" s="160"/>
      <c r="AD34" s="160"/>
      <c r="AE34" s="160"/>
      <c r="AF34" s="160">
        <v>84.0</v>
      </c>
      <c r="AG34" s="160">
        <v>96.0</v>
      </c>
      <c r="AH34" s="160">
        <v>12.0</v>
      </c>
      <c r="AI34" s="168"/>
      <c r="AJ34" s="168"/>
      <c r="AK34" s="168"/>
      <c r="AL34" s="168"/>
      <c r="AM34" s="168"/>
      <c r="AN34" s="168"/>
      <c r="AO34" s="160"/>
      <c r="AP34" s="160"/>
      <c r="AQ34" s="160"/>
      <c r="AR34" s="160">
        <v>71.0</v>
      </c>
      <c r="AS34" s="160">
        <v>73.0</v>
      </c>
      <c r="AT34" s="160">
        <v>2.0</v>
      </c>
      <c r="AU34" s="160"/>
      <c r="AV34" s="160"/>
      <c r="AW34" s="160"/>
      <c r="AX34" s="160">
        <v>91.0</v>
      </c>
      <c r="AY34" s="160">
        <v>91.0</v>
      </c>
      <c r="AZ34" s="160">
        <v>0.0</v>
      </c>
      <c r="BA34" s="160"/>
      <c r="BB34" s="160"/>
      <c r="BC34" s="160">
        <v>93.0</v>
      </c>
      <c r="BD34" s="160">
        <v>95.0</v>
      </c>
      <c r="BE34" s="160">
        <v>2.0</v>
      </c>
      <c r="BF34" s="168"/>
      <c r="BG34" s="168"/>
      <c r="BH34" s="168"/>
      <c r="BI34" s="168"/>
      <c r="BJ34" s="168"/>
      <c r="BK34" s="168"/>
      <c r="BL34" s="175"/>
      <c r="BM34" s="175"/>
      <c r="BN34" s="168"/>
      <c r="BO34" s="168">
        <v>95.0</v>
      </c>
      <c r="BP34" s="168">
        <v>100.0</v>
      </c>
      <c r="BQ34" s="168">
        <f t="shared" si="27"/>
        <v>5</v>
      </c>
      <c r="BR34" s="161">
        <v>0.95</v>
      </c>
      <c r="BS34" s="162">
        <v>4.8</v>
      </c>
      <c r="BT34" s="162">
        <v>0.46</v>
      </c>
      <c r="BU34" s="162"/>
      <c r="BV34" s="172"/>
      <c r="BW34" s="163"/>
      <c r="BX34" s="163">
        <v>3.31</v>
      </c>
      <c r="BY34" s="163">
        <v>3.62</v>
      </c>
      <c r="BZ34" s="164">
        <v>0.09</v>
      </c>
      <c r="CA34" s="163"/>
      <c r="CB34" s="163"/>
      <c r="CC34" s="165"/>
      <c r="CD34" s="165"/>
      <c r="CE34" s="165"/>
      <c r="CF34" s="165"/>
    </row>
    <row r="35" ht="12.75" customHeight="1">
      <c r="A35" s="154">
        <v>2021.0</v>
      </c>
      <c r="B35" s="155" t="s">
        <v>3518</v>
      </c>
      <c r="C35" s="155" t="s">
        <v>3519</v>
      </c>
      <c r="D35" s="155"/>
      <c r="E35" s="155" t="s">
        <v>3520</v>
      </c>
      <c r="F35" s="155" t="s">
        <v>3520</v>
      </c>
      <c r="G35" s="155" t="s">
        <v>3521</v>
      </c>
      <c r="H35" s="154" t="s">
        <v>3525</v>
      </c>
      <c r="I35" s="156" t="s">
        <v>3440</v>
      </c>
      <c r="J35" s="154"/>
      <c r="K35" s="154"/>
      <c r="L35" s="154" t="s">
        <v>3395</v>
      </c>
      <c r="M35" s="157" t="s">
        <v>3396</v>
      </c>
      <c r="N35" s="154" t="s">
        <v>255</v>
      </c>
      <c r="O35" s="154"/>
      <c r="P35" s="156" t="s">
        <v>3441</v>
      </c>
      <c r="Q35" s="156"/>
      <c r="R35" s="156"/>
      <c r="S35" s="169"/>
      <c r="T35" s="155"/>
      <c r="U35" s="157"/>
      <c r="V35" s="166" t="s">
        <v>3524</v>
      </c>
      <c r="W35" s="160"/>
      <c r="X35" s="160"/>
      <c r="Y35" s="160"/>
      <c r="Z35" s="160">
        <v>8.0</v>
      </c>
      <c r="AA35" s="160">
        <v>43.0</v>
      </c>
      <c r="AB35" s="160">
        <f t="shared" si="23"/>
        <v>35</v>
      </c>
      <c r="AC35" s="160"/>
      <c r="AD35" s="160"/>
      <c r="AE35" s="160"/>
      <c r="AF35" s="160">
        <v>84.0</v>
      </c>
      <c r="AG35" s="160">
        <v>94.0</v>
      </c>
      <c r="AH35" s="160">
        <v>11.0</v>
      </c>
      <c r="AI35" s="168"/>
      <c r="AJ35" s="168"/>
      <c r="AK35" s="168"/>
      <c r="AL35" s="168"/>
      <c r="AM35" s="168"/>
      <c r="AN35" s="168"/>
      <c r="AO35" s="160"/>
      <c r="AP35" s="160"/>
      <c r="AQ35" s="160"/>
      <c r="AR35" s="160">
        <v>58.0</v>
      </c>
      <c r="AS35" s="160">
        <v>69.0</v>
      </c>
      <c r="AT35" s="160">
        <v>11.0</v>
      </c>
      <c r="AU35" s="160"/>
      <c r="AV35" s="160"/>
      <c r="AW35" s="160"/>
      <c r="AX35" s="160">
        <v>83.0</v>
      </c>
      <c r="AY35" s="160">
        <v>88.0</v>
      </c>
      <c r="AZ35" s="160">
        <v>5.0</v>
      </c>
      <c r="BA35" s="160"/>
      <c r="BB35" s="160"/>
      <c r="BC35" s="160">
        <v>88.0</v>
      </c>
      <c r="BD35" s="160">
        <v>90.0</v>
      </c>
      <c r="BE35" s="160">
        <v>2.0</v>
      </c>
      <c r="BF35" s="168"/>
      <c r="BG35" s="168"/>
      <c r="BH35" s="168"/>
      <c r="BI35" s="168"/>
      <c r="BJ35" s="168"/>
      <c r="BK35" s="168"/>
      <c r="BL35" s="175"/>
      <c r="BM35" s="175"/>
      <c r="BN35" s="168"/>
      <c r="BO35" s="168">
        <v>95.0</v>
      </c>
      <c r="BP35" s="168">
        <v>98.0</v>
      </c>
      <c r="BQ35" s="168">
        <f t="shared" si="27"/>
        <v>3</v>
      </c>
      <c r="BR35" s="161">
        <v>0.97</v>
      </c>
      <c r="BS35" s="162">
        <v>5.48</v>
      </c>
      <c r="BT35" s="162">
        <v>0.46</v>
      </c>
      <c r="BU35" s="162"/>
      <c r="BV35" s="172"/>
      <c r="BW35" s="163"/>
      <c r="BX35" s="163">
        <v>0.39</v>
      </c>
      <c r="BY35" s="163">
        <v>0.48</v>
      </c>
      <c r="BZ35" s="164">
        <v>0.23</v>
      </c>
      <c r="CA35" s="163"/>
      <c r="CB35" s="163"/>
      <c r="CC35" s="165"/>
      <c r="CD35" s="165"/>
      <c r="CE35" s="165"/>
      <c r="CF35" s="165" t="s">
        <v>1</v>
      </c>
    </row>
    <row r="36" ht="12.75" customHeight="1">
      <c r="A36" s="154">
        <v>2021.0</v>
      </c>
      <c r="B36" s="155" t="s">
        <v>3389</v>
      </c>
      <c r="C36" s="155" t="s">
        <v>3526</v>
      </c>
      <c r="D36" s="155"/>
      <c r="E36" s="155" t="s">
        <v>3411</v>
      </c>
      <c r="F36" s="155" t="s">
        <v>3411</v>
      </c>
      <c r="G36" s="155" t="s">
        <v>2176</v>
      </c>
      <c r="H36" s="154" t="s">
        <v>3413</v>
      </c>
      <c r="I36" s="156" t="s">
        <v>3428</v>
      </c>
      <c r="J36" s="154"/>
      <c r="K36" s="154"/>
      <c r="L36" s="154" t="s">
        <v>3395</v>
      </c>
      <c r="M36" s="157" t="s">
        <v>3396</v>
      </c>
      <c r="N36" s="154" t="s">
        <v>255</v>
      </c>
      <c r="O36" s="154"/>
      <c r="P36" s="156" t="s">
        <v>3474</v>
      </c>
      <c r="Q36" s="156"/>
      <c r="R36" s="156"/>
      <c r="S36" s="169"/>
      <c r="T36" s="171" t="s">
        <v>3527</v>
      </c>
      <c r="U36" s="157"/>
      <c r="V36" s="166" t="s">
        <v>3524</v>
      </c>
      <c r="W36" s="160"/>
      <c r="X36" s="160"/>
      <c r="Y36" s="160"/>
      <c r="Z36" s="160">
        <v>5.0</v>
      </c>
      <c r="AA36" s="160">
        <v>34.0</v>
      </c>
      <c r="AB36" s="160">
        <f t="shared" si="23"/>
        <v>29</v>
      </c>
      <c r="AC36" s="160"/>
      <c r="AD36" s="160"/>
      <c r="AE36" s="160"/>
      <c r="AF36" s="160">
        <v>78.0</v>
      </c>
      <c r="AG36" s="160">
        <v>90.0</v>
      </c>
      <c r="AH36" s="160">
        <v>12.0</v>
      </c>
      <c r="AI36" s="168"/>
      <c r="AJ36" s="168"/>
      <c r="AK36" s="168"/>
      <c r="AL36" s="168"/>
      <c r="AM36" s="168"/>
      <c r="AN36" s="168"/>
      <c r="AO36" s="160"/>
      <c r="AP36" s="160"/>
      <c r="AQ36" s="160"/>
      <c r="AR36" s="160">
        <v>48.0</v>
      </c>
      <c r="AS36" s="160">
        <v>54.0</v>
      </c>
      <c r="AT36" s="160">
        <v>6.0</v>
      </c>
      <c r="AU36" s="160"/>
      <c r="AV36" s="160"/>
      <c r="AW36" s="160"/>
      <c r="AX36" s="160">
        <v>85.0</v>
      </c>
      <c r="AY36" s="160">
        <v>86.0</v>
      </c>
      <c r="AZ36" s="160">
        <v>1.0</v>
      </c>
      <c r="BA36" s="160"/>
      <c r="BB36" s="160"/>
      <c r="BC36" s="160">
        <v>83.0</v>
      </c>
      <c r="BD36" s="160">
        <v>86.0</v>
      </c>
      <c r="BE36" s="160">
        <v>3.0</v>
      </c>
      <c r="BF36" s="168"/>
      <c r="BG36" s="168"/>
      <c r="BH36" s="168"/>
      <c r="BI36" s="168">
        <v>85.0</v>
      </c>
      <c r="BJ36" s="168">
        <v>89.0</v>
      </c>
      <c r="BK36" s="168">
        <f>BJ36-BI36</f>
        <v>4</v>
      </c>
      <c r="BL36" s="168"/>
      <c r="BM36" s="168"/>
      <c r="BN36" s="168"/>
      <c r="BO36" s="168">
        <v>93.0</v>
      </c>
      <c r="BP36" s="168">
        <v>95.0</v>
      </c>
      <c r="BQ36" s="168">
        <f t="shared" si="27"/>
        <v>2</v>
      </c>
      <c r="BR36" s="161">
        <v>0.96</v>
      </c>
      <c r="BS36" s="162">
        <v>5.3</v>
      </c>
      <c r="BT36" s="162">
        <v>0.28</v>
      </c>
      <c r="BU36" s="176" t="s">
        <v>3528</v>
      </c>
      <c r="BV36" s="176" t="s">
        <v>3528</v>
      </c>
      <c r="BW36" s="163"/>
      <c r="BX36" s="163">
        <v>5.043438</v>
      </c>
      <c r="BY36" s="163">
        <v>5.65</v>
      </c>
      <c r="BZ36" s="164">
        <v>0.12</v>
      </c>
      <c r="CA36" s="163"/>
      <c r="CB36" s="163"/>
      <c r="CC36" s="165"/>
      <c r="CD36" s="165"/>
      <c r="CE36" s="165"/>
      <c r="CF36" s="165" t="s">
        <v>1</v>
      </c>
    </row>
    <row r="37" ht="12.75" customHeight="1">
      <c r="A37" s="154">
        <v>2021.0</v>
      </c>
      <c r="B37" s="155" t="s">
        <v>3529</v>
      </c>
      <c r="C37" s="155" t="s">
        <v>3530</v>
      </c>
      <c r="D37" s="155"/>
      <c r="E37" s="155" t="s">
        <v>3531</v>
      </c>
      <c r="F37" s="155" t="s">
        <v>3531</v>
      </c>
      <c r="G37" s="155" t="s">
        <v>3532</v>
      </c>
      <c r="H37" s="154" t="s">
        <v>3533</v>
      </c>
      <c r="I37" s="156" t="s">
        <v>3440</v>
      </c>
      <c r="J37" s="154"/>
      <c r="K37" s="154"/>
      <c r="L37" s="154" t="s">
        <v>3395</v>
      </c>
      <c r="M37" s="157" t="s">
        <v>3396</v>
      </c>
      <c r="N37" s="177" t="s">
        <v>255</v>
      </c>
      <c r="O37" s="154"/>
      <c r="P37" s="156" t="s">
        <v>3534</v>
      </c>
      <c r="Q37" s="156"/>
      <c r="R37" s="156"/>
      <c r="S37" s="169"/>
      <c r="T37" s="155"/>
      <c r="U37" s="157"/>
      <c r="V37" s="166" t="s">
        <v>3524</v>
      </c>
      <c r="W37" s="160"/>
      <c r="X37" s="160"/>
      <c r="Y37" s="160"/>
      <c r="Z37" s="160">
        <v>5.0</v>
      </c>
      <c r="AA37" s="160">
        <v>20.0</v>
      </c>
      <c r="AB37" s="160">
        <f t="shared" si="23"/>
        <v>15</v>
      </c>
      <c r="AC37" s="160"/>
      <c r="AD37" s="160"/>
      <c r="AE37" s="160"/>
      <c r="AF37" s="160">
        <v>78.0</v>
      </c>
      <c r="AG37" s="160">
        <v>92.0</v>
      </c>
      <c r="AH37" s="160">
        <v>14.0</v>
      </c>
      <c r="AI37" s="168"/>
      <c r="AJ37" s="168"/>
      <c r="AK37" s="168"/>
      <c r="AL37" s="168"/>
      <c r="AM37" s="168"/>
      <c r="AN37" s="168"/>
      <c r="AO37" s="160"/>
      <c r="AP37" s="160"/>
      <c r="AQ37" s="160"/>
      <c r="AR37" s="160">
        <v>89.0</v>
      </c>
      <c r="AS37" s="160">
        <v>91.0</v>
      </c>
      <c r="AT37" s="160">
        <v>2.0</v>
      </c>
      <c r="AU37" s="160"/>
      <c r="AV37" s="160"/>
      <c r="AW37" s="160"/>
      <c r="AX37" s="160">
        <v>75.0</v>
      </c>
      <c r="AY37" s="160">
        <v>88.0</v>
      </c>
      <c r="AZ37" s="160">
        <v>13.0</v>
      </c>
      <c r="BA37" s="160"/>
      <c r="BB37" s="160"/>
      <c r="BC37" s="160">
        <v>82.0</v>
      </c>
      <c r="BD37" s="160">
        <v>89.0</v>
      </c>
      <c r="BE37" s="160">
        <v>7.0</v>
      </c>
      <c r="BF37" s="168"/>
      <c r="BG37" s="168"/>
      <c r="BH37" s="168"/>
      <c r="BI37" s="168"/>
      <c r="BJ37" s="168"/>
      <c r="BK37" s="168"/>
      <c r="BL37" s="175"/>
      <c r="BM37" s="175"/>
      <c r="BN37" s="168"/>
      <c r="BO37" s="168">
        <v>96.0</v>
      </c>
      <c r="BP37" s="168">
        <v>100.0</v>
      </c>
      <c r="BQ37" s="168">
        <f t="shared" si="27"/>
        <v>4</v>
      </c>
      <c r="BR37" s="161">
        <v>0.93</v>
      </c>
      <c r="BS37" s="162">
        <v>5.2</v>
      </c>
      <c r="BT37" s="162">
        <v>0.52</v>
      </c>
      <c r="BU37" s="162"/>
      <c r="BV37" s="172"/>
      <c r="BW37" s="163"/>
      <c r="BX37" s="163">
        <v>0.086</v>
      </c>
      <c r="BY37" s="163">
        <v>0.14725</v>
      </c>
      <c r="BZ37" s="164">
        <v>0.71</v>
      </c>
      <c r="CA37" s="163"/>
      <c r="CB37" s="163"/>
      <c r="CC37" s="165"/>
      <c r="CD37" s="165"/>
      <c r="CE37" s="165"/>
      <c r="CF37" s="165" t="s">
        <v>1</v>
      </c>
    </row>
    <row r="38" ht="12.75" customHeight="1">
      <c r="A38" s="154">
        <v>2021.0</v>
      </c>
      <c r="B38" s="155" t="s">
        <v>3422</v>
      </c>
      <c r="C38" s="155" t="s">
        <v>3535</v>
      </c>
      <c r="D38" s="155"/>
      <c r="E38" s="155" t="s">
        <v>3536</v>
      </c>
      <c r="F38" s="155" t="s">
        <v>3536</v>
      </c>
      <c r="G38" s="155" t="s">
        <v>3537</v>
      </c>
      <c r="H38" s="154" t="s">
        <v>3538</v>
      </c>
      <c r="I38" s="156" t="s">
        <v>3440</v>
      </c>
      <c r="J38" s="154"/>
      <c r="K38" s="154" t="s">
        <v>405</v>
      </c>
      <c r="L38" s="154" t="s">
        <v>3395</v>
      </c>
      <c r="M38" s="157" t="s">
        <v>3396</v>
      </c>
      <c r="N38" s="154" t="s">
        <v>255</v>
      </c>
      <c r="O38" s="154"/>
      <c r="P38" s="156" t="s">
        <v>3441</v>
      </c>
      <c r="Q38" s="156"/>
      <c r="R38" s="156"/>
      <c r="S38" s="169"/>
      <c r="T38" s="155"/>
      <c r="U38" s="157"/>
      <c r="V38" s="166" t="s">
        <v>3539</v>
      </c>
      <c r="W38" s="160"/>
      <c r="X38" s="160"/>
      <c r="Y38" s="160"/>
      <c r="Z38" s="160">
        <v>9.0</v>
      </c>
      <c r="AA38" s="160">
        <v>14.0</v>
      </c>
      <c r="AB38" s="160">
        <f t="shared" si="23"/>
        <v>5</v>
      </c>
      <c r="AC38" s="160"/>
      <c r="AD38" s="160"/>
      <c r="AE38" s="160"/>
      <c r="AF38" s="160">
        <v>79.0</v>
      </c>
      <c r="AG38" s="160">
        <v>89.0</v>
      </c>
      <c r="AH38" s="160">
        <v>10.0</v>
      </c>
      <c r="AI38" s="168"/>
      <c r="AJ38" s="168"/>
      <c r="AK38" s="168"/>
      <c r="AL38" s="168"/>
      <c r="AM38" s="168"/>
      <c r="AN38" s="168"/>
      <c r="AO38" s="160"/>
      <c r="AP38" s="160"/>
      <c r="AQ38" s="160"/>
      <c r="AR38" s="160">
        <v>68.0</v>
      </c>
      <c r="AS38" s="160">
        <v>71.0</v>
      </c>
      <c r="AT38" s="160">
        <v>3.0</v>
      </c>
      <c r="AU38" s="160"/>
      <c r="AV38" s="160"/>
      <c r="AW38" s="160"/>
      <c r="AX38" s="160">
        <v>85.0</v>
      </c>
      <c r="AY38" s="160">
        <v>90.0</v>
      </c>
      <c r="AZ38" s="160">
        <v>5.0</v>
      </c>
      <c r="BA38" s="160"/>
      <c r="BB38" s="160"/>
      <c r="BC38" s="160">
        <v>83.0</v>
      </c>
      <c r="BD38" s="160">
        <v>89.0</v>
      </c>
      <c r="BE38" s="160">
        <v>6.0</v>
      </c>
      <c r="BF38" s="168"/>
      <c r="BG38" s="168"/>
      <c r="BH38" s="168"/>
      <c r="BI38" s="168"/>
      <c r="BJ38" s="168"/>
      <c r="BK38" s="168"/>
      <c r="BL38" s="175"/>
      <c r="BM38" s="175"/>
      <c r="BN38" s="168"/>
      <c r="BO38" s="168">
        <v>93.0</v>
      </c>
      <c r="BP38" s="168">
        <v>95.0</v>
      </c>
      <c r="BQ38" s="168">
        <f t="shared" si="27"/>
        <v>2</v>
      </c>
      <c r="BR38" s="161">
        <v>0.94</v>
      </c>
      <c r="BS38" s="162">
        <v>4.24</v>
      </c>
      <c r="BT38" s="162">
        <v>0.55</v>
      </c>
      <c r="BU38" s="162"/>
      <c r="BV38" s="172"/>
      <c r="BW38" s="163"/>
      <c r="BX38" s="163">
        <v>0.349464</v>
      </c>
      <c r="BY38" s="163">
        <v>0.445137</v>
      </c>
      <c r="BZ38" s="164">
        <v>0.27</v>
      </c>
      <c r="CA38" s="163"/>
      <c r="CB38" s="163"/>
      <c r="CC38" s="165"/>
      <c r="CD38" s="165"/>
      <c r="CE38" s="165"/>
      <c r="CF38" s="165"/>
    </row>
    <row r="39" ht="12.75" customHeight="1">
      <c r="A39" s="154">
        <v>2021.0</v>
      </c>
      <c r="B39" s="155" t="s">
        <v>3540</v>
      </c>
      <c r="C39" s="155" t="s">
        <v>3541</v>
      </c>
      <c r="D39" s="155"/>
      <c r="E39" s="155" t="s">
        <v>3457</v>
      </c>
      <c r="F39" s="155" t="s">
        <v>3457</v>
      </c>
      <c r="G39" s="158" t="s">
        <v>3542</v>
      </c>
      <c r="H39" s="154" t="s">
        <v>3543</v>
      </c>
      <c r="I39" s="156" t="s">
        <v>3402</v>
      </c>
      <c r="J39" s="154"/>
      <c r="K39" s="154"/>
      <c r="L39" s="154" t="s">
        <v>3395</v>
      </c>
      <c r="M39" s="157" t="s">
        <v>3396</v>
      </c>
      <c r="N39" s="157" t="s">
        <v>255</v>
      </c>
      <c r="O39" s="154"/>
      <c r="P39" s="156" t="s">
        <v>3491</v>
      </c>
      <c r="Q39" s="156"/>
      <c r="R39" s="170" t="s">
        <v>3544</v>
      </c>
      <c r="S39" s="169"/>
      <c r="T39" s="171" t="s">
        <v>3545</v>
      </c>
      <c r="U39" s="157"/>
      <c r="V39" s="166" t="s">
        <v>3524</v>
      </c>
      <c r="W39" s="160"/>
      <c r="X39" s="160"/>
      <c r="Y39" s="160"/>
      <c r="Z39" s="160">
        <v>11.0</v>
      </c>
      <c r="AA39" s="160">
        <v>21.0</v>
      </c>
      <c r="AB39" s="160">
        <f t="shared" si="23"/>
        <v>10</v>
      </c>
      <c r="AC39" s="160"/>
      <c r="AD39" s="160"/>
      <c r="AE39" s="160"/>
      <c r="AF39" s="160">
        <v>41.0</v>
      </c>
      <c r="AG39" s="160">
        <v>51.0</v>
      </c>
      <c r="AH39" s="160">
        <v>10.0</v>
      </c>
      <c r="AI39" s="168"/>
      <c r="AJ39" s="168"/>
      <c r="AK39" s="168"/>
      <c r="AL39" s="168"/>
      <c r="AM39" s="168"/>
      <c r="AN39" s="168"/>
      <c r="AO39" s="160"/>
      <c r="AP39" s="160"/>
      <c r="AQ39" s="160"/>
      <c r="AR39" s="160">
        <v>52.0</v>
      </c>
      <c r="AS39" s="160">
        <v>53.0</v>
      </c>
      <c r="AT39" s="160">
        <v>1.0</v>
      </c>
      <c r="AU39" s="160"/>
      <c r="AV39" s="160"/>
      <c r="AW39" s="160"/>
      <c r="AX39" s="160">
        <v>65.0</v>
      </c>
      <c r="AY39" s="160">
        <v>83.0</v>
      </c>
      <c r="AZ39" s="160">
        <v>18.0</v>
      </c>
      <c r="BA39" s="160"/>
      <c r="BB39" s="160"/>
      <c r="BC39" s="160">
        <v>62.0</v>
      </c>
      <c r="BD39" s="160">
        <v>78.0</v>
      </c>
      <c r="BE39" s="160">
        <v>16.0</v>
      </c>
      <c r="BF39" s="168"/>
      <c r="BG39" s="168"/>
      <c r="BH39" s="168"/>
      <c r="BI39" s="168"/>
      <c r="BJ39" s="168"/>
      <c r="BK39" s="168"/>
      <c r="BL39" s="175"/>
      <c r="BM39" s="175"/>
      <c r="BN39" s="168"/>
      <c r="BO39" s="168">
        <v>82.0</v>
      </c>
      <c r="BP39" s="168">
        <v>85.0</v>
      </c>
      <c r="BQ39" s="168">
        <f t="shared" si="27"/>
        <v>3</v>
      </c>
      <c r="BR39" s="161">
        <v>0.98</v>
      </c>
      <c r="BS39" s="162">
        <v>4.33</v>
      </c>
      <c r="BT39" s="162">
        <v>0.41</v>
      </c>
      <c r="BU39" s="162"/>
      <c r="BV39" s="172"/>
      <c r="BW39" s="163"/>
      <c r="BX39" s="163">
        <v>5.258234</v>
      </c>
      <c r="BY39" s="163">
        <v>5.875972</v>
      </c>
      <c r="BZ39" s="164">
        <v>0.12</v>
      </c>
      <c r="CA39" s="163"/>
      <c r="CB39" s="163"/>
      <c r="CC39" s="165"/>
      <c r="CD39" s="165"/>
      <c r="CE39" s="165"/>
      <c r="CF39" s="165"/>
    </row>
    <row r="40" ht="12.75" customHeight="1">
      <c r="A40" s="154">
        <v>2021.0</v>
      </c>
      <c r="B40" s="155" t="s">
        <v>3540</v>
      </c>
      <c r="C40" s="155" t="s">
        <v>3541</v>
      </c>
      <c r="D40" s="155"/>
      <c r="E40" s="155" t="s">
        <v>3457</v>
      </c>
      <c r="F40" s="155" t="s">
        <v>3457</v>
      </c>
      <c r="G40" s="158" t="s">
        <v>3542</v>
      </c>
      <c r="H40" s="154" t="s">
        <v>3543</v>
      </c>
      <c r="I40" s="156" t="s">
        <v>3440</v>
      </c>
      <c r="J40" s="154"/>
      <c r="K40" s="154"/>
      <c r="L40" s="154" t="s">
        <v>3395</v>
      </c>
      <c r="M40" s="157" t="s">
        <v>3396</v>
      </c>
      <c r="N40" s="157" t="s">
        <v>255</v>
      </c>
      <c r="O40" s="154"/>
      <c r="P40" s="156" t="s">
        <v>3546</v>
      </c>
      <c r="Q40" s="156"/>
      <c r="R40" s="170" t="s">
        <v>3544</v>
      </c>
      <c r="S40" s="169"/>
      <c r="T40" s="171" t="s">
        <v>3547</v>
      </c>
      <c r="U40" s="157"/>
      <c r="V40" s="166" t="s">
        <v>3524</v>
      </c>
      <c r="W40" s="160"/>
      <c r="X40" s="160"/>
      <c r="Y40" s="160"/>
      <c r="Z40" s="160">
        <v>3.0</v>
      </c>
      <c r="AA40" s="160">
        <v>17.0</v>
      </c>
      <c r="AB40" s="160">
        <f t="shared" si="23"/>
        <v>14</v>
      </c>
      <c r="AC40" s="160"/>
      <c r="AD40" s="160"/>
      <c r="AE40" s="160"/>
      <c r="AF40" s="160">
        <v>23.0</v>
      </c>
      <c r="AG40" s="160">
        <v>41.0</v>
      </c>
      <c r="AH40" s="160">
        <f>AG40-AF40</f>
        <v>18</v>
      </c>
      <c r="AI40" s="168"/>
      <c r="AJ40" s="168"/>
      <c r="AK40" s="168"/>
      <c r="AL40" s="168"/>
      <c r="AM40" s="168"/>
      <c r="AN40" s="168"/>
      <c r="AO40" s="160"/>
      <c r="AP40" s="160"/>
      <c r="AQ40" s="160"/>
      <c r="AR40" s="160">
        <v>32.0</v>
      </c>
      <c r="AS40" s="160">
        <v>62.0</v>
      </c>
      <c r="AT40" s="160">
        <f>AS40-AR40</f>
        <v>30</v>
      </c>
      <c r="AU40" s="160"/>
      <c r="AV40" s="160"/>
      <c r="AW40" s="160"/>
      <c r="AX40" s="160">
        <v>41.0</v>
      </c>
      <c r="AY40" s="160">
        <v>72.0</v>
      </c>
      <c r="AZ40" s="160">
        <v>31.0</v>
      </c>
      <c r="BA40" s="160"/>
      <c r="BB40" s="160"/>
      <c r="BC40" s="160">
        <v>38.0</v>
      </c>
      <c r="BD40" s="160">
        <v>69.0</v>
      </c>
      <c r="BE40" s="160">
        <v>31.0</v>
      </c>
      <c r="BF40" s="168"/>
      <c r="BG40" s="168"/>
      <c r="BH40" s="168"/>
      <c r="BI40" s="168"/>
      <c r="BJ40" s="168"/>
      <c r="BK40" s="168"/>
      <c r="BL40" s="175"/>
      <c r="BM40" s="175"/>
      <c r="BN40" s="168"/>
      <c r="BO40" s="168">
        <v>67.0</v>
      </c>
      <c r="BP40" s="168">
        <v>80.0</v>
      </c>
      <c r="BQ40" s="168">
        <f t="shared" si="27"/>
        <v>13</v>
      </c>
      <c r="BR40" s="161">
        <v>0.96</v>
      </c>
      <c r="BS40" s="162">
        <v>4.9</v>
      </c>
      <c r="BT40" s="162">
        <v>0.37</v>
      </c>
      <c r="BU40" s="162"/>
      <c r="BV40" s="172"/>
      <c r="BW40" s="163"/>
      <c r="BX40" s="163">
        <v>0.498421</v>
      </c>
      <c r="BY40" s="163">
        <v>0.60191</v>
      </c>
      <c r="BZ40" s="164">
        <v>0.21</v>
      </c>
      <c r="CA40" s="163"/>
      <c r="CB40" s="163"/>
      <c r="CC40" s="165"/>
      <c r="CD40" s="165"/>
      <c r="CE40" s="165"/>
      <c r="CF40" s="165" t="s">
        <v>1</v>
      </c>
    </row>
    <row r="41" ht="12.75" customHeight="1">
      <c r="A41" s="154">
        <v>2021.0</v>
      </c>
      <c r="B41" s="155" t="s">
        <v>3430</v>
      </c>
      <c r="C41" s="155" t="s">
        <v>3548</v>
      </c>
      <c r="D41" s="155"/>
      <c r="E41" s="155" t="s">
        <v>3549</v>
      </c>
      <c r="F41" s="155" t="s">
        <v>3549</v>
      </c>
      <c r="G41" s="171" t="s">
        <v>4620</v>
      </c>
      <c r="H41" s="154" t="s">
        <v>3551</v>
      </c>
      <c r="I41" s="156" t="s">
        <v>3394</v>
      </c>
      <c r="J41" s="154"/>
      <c r="K41" s="154"/>
      <c r="L41" s="154" t="s">
        <v>3395</v>
      </c>
      <c r="M41" s="157" t="s">
        <v>3396</v>
      </c>
      <c r="N41" s="154" t="s">
        <v>255</v>
      </c>
      <c r="O41" s="154"/>
      <c r="P41" s="156" t="s">
        <v>3453</v>
      </c>
      <c r="Q41" s="156"/>
      <c r="R41" s="156"/>
      <c r="S41" s="169"/>
      <c r="T41" s="155"/>
      <c r="U41" s="157"/>
      <c r="V41" s="166" t="s">
        <v>3539</v>
      </c>
      <c r="W41" s="160"/>
      <c r="X41" s="160"/>
      <c r="Y41" s="160"/>
      <c r="Z41" s="160">
        <v>14.0</v>
      </c>
      <c r="AA41" s="160">
        <v>35.0</v>
      </c>
      <c r="AB41" s="160">
        <f t="shared" si="23"/>
        <v>21</v>
      </c>
      <c r="AC41" s="160"/>
      <c r="AD41" s="160"/>
      <c r="AE41" s="160"/>
      <c r="AF41" s="160">
        <v>90.0</v>
      </c>
      <c r="AG41" s="160">
        <v>97.0</v>
      </c>
      <c r="AH41" s="160">
        <v>7.0</v>
      </c>
      <c r="AI41" s="168"/>
      <c r="AJ41" s="168"/>
      <c r="AK41" s="168"/>
      <c r="AL41" s="168"/>
      <c r="AM41" s="168"/>
      <c r="AN41" s="168"/>
      <c r="AO41" s="160"/>
      <c r="AP41" s="160"/>
      <c r="AQ41" s="160"/>
      <c r="AR41" s="160">
        <v>80.0</v>
      </c>
      <c r="AS41" s="160">
        <v>90.0</v>
      </c>
      <c r="AT41" s="160">
        <v>10.0</v>
      </c>
      <c r="AU41" s="160"/>
      <c r="AV41" s="160"/>
      <c r="AW41" s="160"/>
      <c r="AX41" s="160">
        <v>88.0</v>
      </c>
      <c r="AY41" s="160">
        <v>97.0</v>
      </c>
      <c r="AZ41" s="160">
        <v>9.0</v>
      </c>
      <c r="BA41" s="160"/>
      <c r="BB41" s="160"/>
      <c r="BC41" s="160">
        <v>90.0</v>
      </c>
      <c r="BD41" s="160">
        <v>96.0</v>
      </c>
      <c r="BE41" s="160">
        <v>6.0</v>
      </c>
      <c r="BF41" s="168"/>
      <c r="BG41" s="168"/>
      <c r="BH41" s="168"/>
      <c r="BI41" s="168"/>
      <c r="BJ41" s="168"/>
      <c r="BK41" s="168"/>
      <c r="BL41" s="175"/>
      <c r="BM41" s="175"/>
      <c r="BN41" s="168"/>
      <c r="BO41" s="168">
        <v>96.0</v>
      </c>
      <c r="BP41" s="168">
        <v>99.0</v>
      </c>
      <c r="BQ41" s="168">
        <f t="shared" si="27"/>
        <v>3</v>
      </c>
      <c r="BR41" s="161">
        <v>0.96</v>
      </c>
      <c r="BS41" s="162">
        <v>4.9</v>
      </c>
      <c r="BT41" s="162">
        <v>0.3</v>
      </c>
      <c r="BU41" s="162"/>
      <c r="BV41" s="172"/>
      <c r="BW41" s="163"/>
      <c r="BX41" s="163">
        <v>2.611012</v>
      </c>
      <c r="BY41" s="163">
        <v>2.763571</v>
      </c>
      <c r="BZ41" s="164">
        <v>0.06</v>
      </c>
      <c r="CA41" s="163"/>
      <c r="CB41" s="163"/>
      <c r="CC41" s="165"/>
      <c r="CD41" s="165"/>
      <c r="CE41" s="165"/>
      <c r="CF41" s="165" t="s">
        <v>1</v>
      </c>
    </row>
    <row r="42" ht="12.75" customHeight="1">
      <c r="A42" s="154">
        <v>2021.0</v>
      </c>
      <c r="B42" s="155" t="s">
        <v>3389</v>
      </c>
      <c r="C42" s="155" t="s">
        <v>3552</v>
      </c>
      <c r="D42" s="155"/>
      <c r="E42" s="155" t="s">
        <v>3553</v>
      </c>
      <c r="F42" s="155" t="s">
        <v>3554</v>
      </c>
      <c r="G42" s="155" t="s">
        <v>3555</v>
      </c>
      <c r="H42" s="154" t="s">
        <v>3556</v>
      </c>
      <c r="I42" s="156" t="s">
        <v>3440</v>
      </c>
      <c r="J42" s="154"/>
      <c r="K42" s="154"/>
      <c r="L42" s="154" t="s">
        <v>3395</v>
      </c>
      <c r="M42" s="157" t="s">
        <v>3396</v>
      </c>
      <c r="N42" s="154" t="s">
        <v>255</v>
      </c>
      <c r="O42" s="154"/>
      <c r="P42" s="156" t="s">
        <v>3546</v>
      </c>
      <c r="Q42" s="156"/>
      <c r="R42" s="156"/>
      <c r="S42" s="169"/>
      <c r="T42" s="155"/>
      <c r="U42" s="157"/>
      <c r="V42" s="166" t="s">
        <v>3557</v>
      </c>
      <c r="W42" s="160"/>
      <c r="X42" s="160"/>
      <c r="Y42" s="160"/>
      <c r="Z42" s="160">
        <v>3.0</v>
      </c>
      <c r="AA42" s="160">
        <v>5.0</v>
      </c>
      <c r="AB42" s="160">
        <f t="shared" si="23"/>
        <v>2</v>
      </c>
      <c r="AC42" s="160"/>
      <c r="AD42" s="160"/>
      <c r="AE42" s="160"/>
      <c r="AF42" s="160">
        <v>10.0</v>
      </c>
      <c r="AG42" s="160">
        <v>13.0</v>
      </c>
      <c r="AH42" s="160">
        <v>3.0</v>
      </c>
      <c r="AI42" s="168"/>
      <c r="AJ42" s="168"/>
      <c r="AK42" s="168"/>
      <c r="AL42" s="168"/>
      <c r="AM42" s="168"/>
      <c r="AN42" s="168"/>
      <c r="AO42" s="160"/>
      <c r="AP42" s="160"/>
      <c r="AQ42" s="160"/>
      <c r="AR42" s="160">
        <v>36.0</v>
      </c>
      <c r="AS42" s="160">
        <v>45.0</v>
      </c>
      <c r="AT42" s="160">
        <v>9.0</v>
      </c>
      <c r="AU42" s="160"/>
      <c r="AV42" s="160"/>
      <c r="AW42" s="160"/>
      <c r="AX42" s="160">
        <v>53.0</v>
      </c>
      <c r="AY42" s="160">
        <v>61.0</v>
      </c>
      <c r="AZ42" s="160">
        <v>8.0</v>
      </c>
      <c r="BA42" s="160"/>
      <c r="BB42" s="160"/>
      <c r="BC42" s="160">
        <v>54.0</v>
      </c>
      <c r="BD42" s="160">
        <v>58.0</v>
      </c>
      <c r="BE42" s="160">
        <v>4.0</v>
      </c>
      <c r="BF42" s="168"/>
      <c r="BG42" s="168"/>
      <c r="BH42" s="168"/>
      <c r="BI42" s="168"/>
      <c r="BJ42" s="168"/>
      <c r="BK42" s="168"/>
      <c r="BL42" s="168"/>
      <c r="BM42" s="168"/>
      <c r="BN42" s="168"/>
      <c r="BO42" s="168">
        <v>64.0</v>
      </c>
      <c r="BP42" s="168">
        <v>77.0</v>
      </c>
      <c r="BQ42" s="168">
        <f t="shared" si="27"/>
        <v>13</v>
      </c>
      <c r="BR42" s="161">
        <v>0.95</v>
      </c>
      <c r="BS42" s="162">
        <v>4.46</v>
      </c>
      <c r="BT42" s="162">
        <v>0.44</v>
      </c>
      <c r="BU42" s="162"/>
      <c r="BV42" s="172"/>
      <c r="BW42" s="163"/>
      <c r="BX42" s="163">
        <v>0.32</v>
      </c>
      <c r="BY42" s="163">
        <v>0.33</v>
      </c>
      <c r="BZ42" s="164">
        <v>0.03</v>
      </c>
      <c r="CA42" s="163"/>
      <c r="CB42" s="163"/>
      <c r="CC42" s="165"/>
      <c r="CD42" s="165"/>
      <c r="CE42" s="165"/>
      <c r="CF42" s="165"/>
    </row>
    <row r="43" ht="12.75" customHeight="1">
      <c r="A43" s="154">
        <v>2022.0</v>
      </c>
      <c r="B43" s="155" t="s">
        <v>3389</v>
      </c>
      <c r="C43" s="155" t="s">
        <v>3558</v>
      </c>
      <c r="D43" s="155"/>
      <c r="E43" s="155" t="s">
        <v>3559</v>
      </c>
      <c r="F43" s="155" t="s">
        <v>3560</v>
      </c>
      <c r="G43" s="155" t="s">
        <v>3561</v>
      </c>
      <c r="H43" s="157" t="s">
        <v>3562</v>
      </c>
      <c r="I43" s="169" t="s">
        <v>3440</v>
      </c>
      <c r="J43" s="157"/>
      <c r="K43" s="157"/>
      <c r="L43" s="154" t="s">
        <v>3395</v>
      </c>
      <c r="M43" s="157" t="s">
        <v>3396</v>
      </c>
      <c r="N43" s="157" t="s">
        <v>255</v>
      </c>
      <c r="O43" s="154">
        <v>267.0</v>
      </c>
      <c r="P43" s="154" t="s">
        <v>3563</v>
      </c>
      <c r="Q43" s="169"/>
      <c r="R43" s="178" t="s">
        <v>3564</v>
      </c>
      <c r="S43" s="179" t="s">
        <v>177</v>
      </c>
      <c r="T43" s="171" t="s">
        <v>3565</v>
      </c>
      <c r="U43" s="154" t="s">
        <v>174</v>
      </c>
      <c r="V43" s="166" t="s">
        <v>3566</v>
      </c>
      <c r="W43" s="168"/>
      <c r="X43" s="168"/>
      <c r="Y43" s="168"/>
      <c r="Z43" s="168">
        <v>54.0</v>
      </c>
      <c r="AA43" s="168">
        <v>85.0</v>
      </c>
      <c r="AB43" s="168">
        <f t="shared" si="23"/>
        <v>31</v>
      </c>
      <c r="AC43" s="168"/>
      <c r="AD43" s="168"/>
      <c r="AE43" s="168"/>
      <c r="AF43" s="168">
        <v>57.0</v>
      </c>
      <c r="AG43" s="168">
        <v>92.0</v>
      </c>
      <c r="AH43" s="168">
        <f t="shared" ref="AH43:AH50" si="28">AG43-AF43</f>
        <v>35</v>
      </c>
      <c r="AI43" s="168"/>
      <c r="AJ43" s="168"/>
      <c r="AK43" s="168"/>
      <c r="AL43" s="168">
        <v>71.0</v>
      </c>
      <c r="AM43" s="168">
        <v>92.0</v>
      </c>
      <c r="AN43" s="168">
        <f>AM43-AL43</f>
        <v>21</v>
      </c>
      <c r="AO43" s="168"/>
      <c r="AP43" s="168"/>
      <c r="AQ43" s="168"/>
      <c r="AR43" s="168">
        <v>70.0</v>
      </c>
      <c r="AS43" s="168">
        <v>90.0</v>
      </c>
      <c r="AT43" s="168">
        <f t="shared" ref="AT43:AT50" si="29">AS43-AR43</f>
        <v>20</v>
      </c>
      <c r="AU43" s="168"/>
      <c r="AV43" s="168"/>
      <c r="AW43" s="168"/>
      <c r="AX43" s="168">
        <v>78.0</v>
      </c>
      <c r="AY43" s="168">
        <v>94.0</v>
      </c>
      <c r="AZ43" s="168">
        <f t="shared" ref="AZ43:AZ50" si="30">AY43-AX43</f>
        <v>16</v>
      </c>
      <c r="BA43" s="168"/>
      <c r="BB43" s="168"/>
      <c r="BC43" s="168"/>
      <c r="BD43" s="168"/>
      <c r="BE43" s="168"/>
      <c r="BF43" s="168"/>
      <c r="BG43" s="168"/>
      <c r="BH43" s="168"/>
      <c r="BI43" s="168">
        <v>78.0</v>
      </c>
      <c r="BJ43" s="168">
        <v>88.0</v>
      </c>
      <c r="BK43" s="168">
        <f>BJ43-BI43</f>
        <v>10</v>
      </c>
      <c r="BL43" s="168"/>
      <c r="BM43" s="168"/>
      <c r="BN43" s="168"/>
      <c r="BO43" s="168">
        <v>83.0</v>
      </c>
      <c r="BP43" s="168">
        <v>97.0</v>
      </c>
      <c r="BQ43" s="168">
        <f t="shared" si="27"/>
        <v>14</v>
      </c>
      <c r="BR43" s="180">
        <v>0.97</v>
      </c>
      <c r="BS43" s="176">
        <v>4.78</v>
      </c>
      <c r="BT43" s="176">
        <v>0.47</v>
      </c>
      <c r="BU43" s="176" t="s">
        <v>3528</v>
      </c>
      <c r="BV43" s="176" t="s">
        <v>3528</v>
      </c>
      <c r="BW43" s="181">
        <v>121.0</v>
      </c>
      <c r="BX43" s="163">
        <v>0.4</v>
      </c>
      <c r="BY43" s="163">
        <v>0.4</v>
      </c>
      <c r="BZ43" s="164">
        <v>0.0</v>
      </c>
      <c r="CA43" s="163">
        <v>14.9</v>
      </c>
      <c r="CB43" s="163">
        <v>8.1</v>
      </c>
      <c r="CC43" s="165"/>
      <c r="CD43" s="165"/>
      <c r="CE43" s="165"/>
      <c r="CF43" s="165"/>
    </row>
    <row r="44" ht="12.75" customHeight="1">
      <c r="A44" s="154">
        <v>2021.0</v>
      </c>
      <c r="B44" s="155" t="s">
        <v>3389</v>
      </c>
      <c r="C44" s="155" t="s">
        <v>3567</v>
      </c>
      <c r="D44" s="155"/>
      <c r="E44" s="155" t="s">
        <v>3568</v>
      </c>
      <c r="F44" s="155" t="s">
        <v>3569</v>
      </c>
      <c r="G44" s="155" t="s">
        <v>3570</v>
      </c>
      <c r="H44" s="157" t="s">
        <v>3571</v>
      </c>
      <c r="I44" s="169" t="s">
        <v>3440</v>
      </c>
      <c r="J44" s="157"/>
      <c r="K44" s="157"/>
      <c r="L44" s="154" t="s">
        <v>3395</v>
      </c>
      <c r="M44" s="157" t="s">
        <v>3396</v>
      </c>
      <c r="N44" s="169" t="s">
        <v>3572</v>
      </c>
      <c r="O44" s="157"/>
      <c r="P44" s="169"/>
      <c r="Q44" s="169"/>
      <c r="R44" s="169"/>
      <c r="S44" s="169"/>
      <c r="T44" s="155"/>
      <c r="U44" s="157"/>
      <c r="V44" s="166"/>
      <c r="W44" s="168"/>
      <c r="X44" s="168"/>
      <c r="Y44" s="168"/>
      <c r="Z44" s="168">
        <v>13.0</v>
      </c>
      <c r="AA44" s="168">
        <v>35.0</v>
      </c>
      <c r="AB44" s="168">
        <f t="shared" si="23"/>
        <v>22</v>
      </c>
      <c r="AC44" s="168"/>
      <c r="AD44" s="168"/>
      <c r="AE44" s="168"/>
      <c r="AF44" s="168">
        <v>24.0</v>
      </c>
      <c r="AG44" s="168">
        <v>47.0</v>
      </c>
      <c r="AH44" s="168">
        <f t="shared" si="28"/>
        <v>23</v>
      </c>
      <c r="AI44" s="168"/>
      <c r="AJ44" s="168"/>
      <c r="AK44" s="168"/>
      <c r="AL44" s="168"/>
      <c r="AM44" s="168"/>
      <c r="AN44" s="168"/>
      <c r="AO44" s="168"/>
      <c r="AP44" s="168"/>
      <c r="AQ44" s="168"/>
      <c r="AR44" s="168">
        <v>17.0</v>
      </c>
      <c r="AS44" s="168">
        <v>32.0</v>
      </c>
      <c r="AT44" s="168">
        <f t="shared" si="29"/>
        <v>15</v>
      </c>
      <c r="AU44" s="168"/>
      <c r="AV44" s="168"/>
      <c r="AW44" s="168"/>
      <c r="AX44" s="168">
        <v>75.0</v>
      </c>
      <c r="AY44" s="168">
        <v>81.0</v>
      </c>
      <c r="AZ44" s="168">
        <f t="shared" si="30"/>
        <v>6</v>
      </c>
      <c r="BA44" s="168"/>
      <c r="BB44" s="168"/>
      <c r="BC44" s="168"/>
      <c r="BD44" s="168"/>
      <c r="BE44" s="168"/>
      <c r="BF44" s="168"/>
      <c r="BG44" s="168"/>
      <c r="BH44" s="168"/>
      <c r="BI44" s="168"/>
      <c r="BJ44" s="168"/>
      <c r="BK44" s="168"/>
      <c r="BL44" s="168"/>
      <c r="BM44" s="168"/>
      <c r="BN44" s="168"/>
      <c r="BO44" s="168">
        <v>81.0</v>
      </c>
      <c r="BP44" s="168">
        <v>87.0</v>
      </c>
      <c r="BQ44" s="168">
        <f t="shared" si="27"/>
        <v>6</v>
      </c>
      <c r="BR44" s="180">
        <v>0.96</v>
      </c>
      <c r="BS44" s="176">
        <v>4.95</v>
      </c>
      <c r="BT44" s="176">
        <v>0.53</v>
      </c>
      <c r="BU44" s="176"/>
      <c r="BV44" s="176"/>
      <c r="BW44" s="182"/>
      <c r="BX44" s="182"/>
      <c r="BY44" s="182"/>
      <c r="BZ44" s="182"/>
      <c r="CA44" s="182"/>
      <c r="CB44" s="182"/>
      <c r="CC44" s="165"/>
      <c r="CD44" s="165"/>
      <c r="CE44" s="165"/>
      <c r="CF44" s="165" t="s">
        <v>1</v>
      </c>
    </row>
    <row r="45" ht="12.75" customHeight="1">
      <c r="A45" s="154">
        <v>2021.0</v>
      </c>
      <c r="B45" s="155" t="s">
        <v>3389</v>
      </c>
      <c r="C45" s="155" t="s">
        <v>3573</v>
      </c>
      <c r="D45" s="155"/>
      <c r="E45" s="155" t="s">
        <v>3457</v>
      </c>
      <c r="F45" s="155" t="s">
        <v>3457</v>
      </c>
      <c r="G45" s="155" t="s">
        <v>3574</v>
      </c>
      <c r="H45" s="157" t="s">
        <v>3575</v>
      </c>
      <c r="I45" s="169" t="s">
        <v>3464</v>
      </c>
      <c r="J45" s="157"/>
      <c r="K45" s="157"/>
      <c r="L45" s="154" t="s">
        <v>3395</v>
      </c>
      <c r="M45" s="157" t="s">
        <v>3396</v>
      </c>
      <c r="N45" s="169" t="s">
        <v>3572</v>
      </c>
      <c r="O45" s="157"/>
      <c r="P45" s="169"/>
      <c r="Q45" s="169"/>
      <c r="R45" s="178" t="s">
        <v>3576</v>
      </c>
      <c r="S45" s="169"/>
      <c r="T45" s="171" t="s">
        <v>3577</v>
      </c>
      <c r="U45" s="157"/>
      <c r="V45" s="166" t="s">
        <v>3524</v>
      </c>
      <c r="W45" s="168"/>
      <c r="X45" s="168">
        <v>73.0</v>
      </c>
      <c r="Y45" s="168"/>
      <c r="Z45" s="168">
        <v>74.0</v>
      </c>
      <c r="AA45" s="168">
        <v>88.0</v>
      </c>
      <c r="AB45" s="168">
        <f t="shared" si="23"/>
        <v>14</v>
      </c>
      <c r="AC45" s="168"/>
      <c r="AD45" s="168">
        <v>89.0</v>
      </c>
      <c r="AE45" s="168"/>
      <c r="AF45" s="168">
        <v>80.0</v>
      </c>
      <c r="AG45" s="168">
        <v>97.0</v>
      </c>
      <c r="AH45" s="168">
        <f t="shared" si="28"/>
        <v>17</v>
      </c>
      <c r="AI45" s="168"/>
      <c r="AJ45" s="168">
        <v>88.0</v>
      </c>
      <c r="AK45" s="168"/>
      <c r="AL45" s="168">
        <v>92.0</v>
      </c>
      <c r="AM45" s="168">
        <v>99.0</v>
      </c>
      <c r="AN45" s="168">
        <f>AM45-AL45</f>
        <v>7</v>
      </c>
      <c r="AO45" s="168"/>
      <c r="AP45" s="168">
        <v>72.0</v>
      </c>
      <c r="AQ45" s="168"/>
      <c r="AR45" s="168">
        <v>75.0</v>
      </c>
      <c r="AS45" s="168">
        <v>89.0</v>
      </c>
      <c r="AT45" s="168">
        <f t="shared" si="29"/>
        <v>14</v>
      </c>
      <c r="AU45" s="168"/>
      <c r="AV45" s="168">
        <v>95.0</v>
      </c>
      <c r="AW45" s="168"/>
      <c r="AX45" s="168">
        <v>93.0</v>
      </c>
      <c r="AY45" s="168">
        <v>98.0</v>
      </c>
      <c r="AZ45" s="168">
        <f t="shared" si="30"/>
        <v>5</v>
      </c>
      <c r="BA45" s="168"/>
      <c r="BB45" s="168"/>
      <c r="BC45" s="168"/>
      <c r="BD45" s="168"/>
      <c r="BE45" s="168"/>
      <c r="BF45" s="168"/>
      <c r="BG45" s="168"/>
      <c r="BH45" s="168"/>
      <c r="BI45" s="168"/>
      <c r="BJ45" s="168"/>
      <c r="BK45" s="168"/>
      <c r="BL45" s="168"/>
      <c r="BM45" s="168">
        <v>97.0</v>
      </c>
      <c r="BN45" s="168"/>
      <c r="BO45" s="168">
        <v>94.0</v>
      </c>
      <c r="BP45" s="168">
        <v>100.0</v>
      </c>
      <c r="BQ45" s="168">
        <f t="shared" si="27"/>
        <v>6</v>
      </c>
      <c r="BR45" s="180">
        <v>0.96</v>
      </c>
      <c r="BS45" s="176">
        <v>4.08</v>
      </c>
      <c r="BT45" s="176">
        <v>0.55</v>
      </c>
      <c r="BU45" s="176" t="s">
        <v>3528</v>
      </c>
      <c r="BV45" s="176" t="s">
        <v>3528</v>
      </c>
      <c r="BW45" s="182"/>
      <c r="BX45" s="182"/>
      <c r="BY45" s="182"/>
      <c r="BZ45" s="182"/>
      <c r="CA45" s="182"/>
      <c r="CB45" s="182"/>
      <c r="CC45" s="165"/>
      <c r="CD45" s="165"/>
      <c r="CE45" s="165"/>
      <c r="CF45" s="165"/>
    </row>
    <row r="46" ht="12.75" customHeight="1">
      <c r="A46" s="154">
        <v>2021.0</v>
      </c>
      <c r="B46" s="155" t="s">
        <v>3430</v>
      </c>
      <c r="C46" s="155" t="s">
        <v>3431</v>
      </c>
      <c r="D46" s="155"/>
      <c r="E46" s="155" t="s">
        <v>3432</v>
      </c>
      <c r="F46" s="155" t="s">
        <v>3432</v>
      </c>
      <c r="G46" s="155" t="s">
        <v>3433</v>
      </c>
      <c r="H46" s="157" t="s">
        <v>3578</v>
      </c>
      <c r="I46" s="169" t="s">
        <v>3440</v>
      </c>
      <c r="J46" s="157"/>
      <c r="K46" s="157"/>
      <c r="L46" s="154" t="s">
        <v>3395</v>
      </c>
      <c r="M46" s="157" t="s">
        <v>3396</v>
      </c>
      <c r="N46" s="154" t="s">
        <v>255</v>
      </c>
      <c r="O46" s="157"/>
      <c r="P46" s="169"/>
      <c r="Q46" s="169"/>
      <c r="R46" s="169"/>
      <c r="S46" s="169"/>
      <c r="T46" s="155"/>
      <c r="U46" s="157"/>
      <c r="V46" s="166"/>
      <c r="W46" s="168"/>
      <c r="X46" s="168"/>
      <c r="Y46" s="168"/>
      <c r="Z46" s="168">
        <v>38.0</v>
      </c>
      <c r="AA46" s="168">
        <v>71.0</v>
      </c>
      <c r="AB46" s="168">
        <f t="shared" si="23"/>
        <v>33</v>
      </c>
      <c r="AC46" s="168"/>
      <c r="AD46" s="168"/>
      <c r="AE46" s="168"/>
      <c r="AF46" s="168">
        <v>56.0</v>
      </c>
      <c r="AG46" s="168">
        <v>83.0</v>
      </c>
      <c r="AH46" s="168">
        <f t="shared" si="28"/>
        <v>27</v>
      </c>
      <c r="AI46" s="168"/>
      <c r="AJ46" s="168"/>
      <c r="AK46" s="168"/>
      <c r="AL46" s="168"/>
      <c r="AM46" s="168"/>
      <c r="AN46" s="168"/>
      <c r="AO46" s="168"/>
      <c r="AP46" s="168"/>
      <c r="AQ46" s="168"/>
      <c r="AR46" s="168">
        <v>45.0</v>
      </c>
      <c r="AS46" s="168">
        <v>66.0</v>
      </c>
      <c r="AT46" s="168">
        <f t="shared" si="29"/>
        <v>21</v>
      </c>
      <c r="AU46" s="168"/>
      <c r="AV46" s="168"/>
      <c r="AW46" s="168"/>
      <c r="AX46" s="168">
        <v>78.0</v>
      </c>
      <c r="AY46" s="168">
        <v>85.0</v>
      </c>
      <c r="AZ46" s="168">
        <f t="shared" si="30"/>
        <v>7</v>
      </c>
      <c r="BA46" s="168"/>
      <c r="BB46" s="168"/>
      <c r="BC46" s="168">
        <v>79.0</v>
      </c>
      <c r="BD46" s="168">
        <v>84.0</v>
      </c>
      <c r="BE46" s="168">
        <f t="shared" ref="BE46:BE50" si="31">BD46-BC46</f>
        <v>5</v>
      </c>
      <c r="BF46" s="168"/>
      <c r="BG46" s="168"/>
      <c r="BH46" s="168"/>
      <c r="BI46" s="168"/>
      <c r="BJ46" s="168"/>
      <c r="BK46" s="168"/>
      <c r="BL46" s="168"/>
      <c r="BM46" s="168"/>
      <c r="BN46" s="168"/>
      <c r="BO46" s="168">
        <v>88.0</v>
      </c>
      <c r="BP46" s="168">
        <v>92.0</v>
      </c>
      <c r="BQ46" s="168">
        <f t="shared" si="27"/>
        <v>4</v>
      </c>
      <c r="BR46" s="180">
        <v>0.96</v>
      </c>
      <c r="BS46" s="176">
        <v>3.66</v>
      </c>
      <c r="BT46" s="176">
        <v>0.44</v>
      </c>
      <c r="BU46" s="176"/>
      <c r="BV46" s="176"/>
      <c r="BW46" s="182"/>
      <c r="BX46" s="182"/>
      <c r="BY46" s="182"/>
      <c r="BZ46" s="182"/>
      <c r="CA46" s="182"/>
      <c r="CB46" s="182"/>
      <c r="CC46" s="165"/>
      <c r="CD46" s="165"/>
      <c r="CE46" s="165"/>
      <c r="CF46" s="165"/>
    </row>
    <row r="47" ht="12.75" customHeight="1">
      <c r="A47" s="154">
        <v>2021.0</v>
      </c>
      <c r="B47" s="155" t="s">
        <v>3430</v>
      </c>
      <c r="C47" s="155" t="s">
        <v>3431</v>
      </c>
      <c r="D47" s="155"/>
      <c r="E47" s="155" t="s">
        <v>3432</v>
      </c>
      <c r="F47" s="155" t="s">
        <v>3432</v>
      </c>
      <c r="G47" s="155" t="s">
        <v>3433</v>
      </c>
      <c r="H47" s="157" t="s">
        <v>3578</v>
      </c>
      <c r="I47" s="169" t="s">
        <v>3402</v>
      </c>
      <c r="J47" s="157"/>
      <c r="K47" s="157"/>
      <c r="L47" s="154" t="s">
        <v>3395</v>
      </c>
      <c r="M47" s="157" t="s">
        <v>3396</v>
      </c>
      <c r="N47" s="154" t="s">
        <v>255</v>
      </c>
      <c r="O47" s="157"/>
      <c r="P47" s="169"/>
      <c r="Q47" s="169"/>
      <c r="R47" s="169"/>
      <c r="S47" s="169"/>
      <c r="T47" s="155"/>
      <c r="U47" s="157"/>
      <c r="V47" s="166"/>
      <c r="W47" s="168"/>
      <c r="X47" s="168"/>
      <c r="Y47" s="168"/>
      <c r="Z47" s="168">
        <v>56.0</v>
      </c>
      <c r="AA47" s="168">
        <v>64.0</v>
      </c>
      <c r="AB47" s="168">
        <f t="shared" si="23"/>
        <v>8</v>
      </c>
      <c r="AC47" s="168"/>
      <c r="AD47" s="168"/>
      <c r="AE47" s="168"/>
      <c r="AF47" s="168">
        <v>64.0</v>
      </c>
      <c r="AG47" s="168">
        <v>72.0</v>
      </c>
      <c r="AH47" s="168">
        <f t="shared" si="28"/>
        <v>8</v>
      </c>
      <c r="AI47" s="168"/>
      <c r="AJ47" s="168"/>
      <c r="AK47" s="168"/>
      <c r="AL47" s="168"/>
      <c r="AM47" s="168"/>
      <c r="AN47" s="168"/>
      <c r="AO47" s="168"/>
      <c r="AP47" s="168"/>
      <c r="AQ47" s="168"/>
      <c r="AR47" s="168">
        <v>55.0</v>
      </c>
      <c r="AS47" s="168">
        <v>68.0</v>
      </c>
      <c r="AT47" s="168">
        <f t="shared" si="29"/>
        <v>13</v>
      </c>
      <c r="AU47" s="168"/>
      <c r="AV47" s="168"/>
      <c r="AW47" s="168"/>
      <c r="AX47" s="168">
        <v>82.0</v>
      </c>
      <c r="AY47" s="168">
        <v>86.0</v>
      </c>
      <c r="AZ47" s="168">
        <f t="shared" si="30"/>
        <v>4</v>
      </c>
      <c r="BA47" s="168"/>
      <c r="BB47" s="168"/>
      <c r="BC47" s="168">
        <v>85.0</v>
      </c>
      <c r="BD47" s="168">
        <v>86.0</v>
      </c>
      <c r="BE47" s="168">
        <f t="shared" si="31"/>
        <v>1</v>
      </c>
      <c r="BF47" s="168"/>
      <c r="BG47" s="168"/>
      <c r="BH47" s="168"/>
      <c r="BI47" s="168"/>
      <c r="BJ47" s="168"/>
      <c r="BK47" s="168"/>
      <c r="BL47" s="168"/>
      <c r="BM47" s="168"/>
      <c r="BN47" s="168"/>
      <c r="BO47" s="168">
        <v>93.0</v>
      </c>
      <c r="BP47" s="168">
        <v>94.0</v>
      </c>
      <c r="BQ47" s="168">
        <f t="shared" si="27"/>
        <v>1</v>
      </c>
      <c r="BR47" s="180">
        <v>0.96</v>
      </c>
      <c r="BS47" s="176">
        <v>3.93</v>
      </c>
      <c r="BT47" s="176">
        <v>0.46</v>
      </c>
      <c r="BU47" s="176"/>
      <c r="BV47" s="176"/>
      <c r="BW47" s="182"/>
      <c r="BX47" s="182"/>
      <c r="BY47" s="182"/>
      <c r="BZ47" s="182"/>
      <c r="CA47" s="182"/>
      <c r="CB47" s="182"/>
      <c r="CC47" s="165"/>
      <c r="CD47" s="165"/>
      <c r="CE47" s="165"/>
      <c r="CF47" s="165"/>
    </row>
    <row r="48" ht="12.75" customHeight="1">
      <c r="A48" s="154">
        <v>2021.0</v>
      </c>
      <c r="B48" s="155" t="s">
        <v>3404</v>
      </c>
      <c r="C48" s="155" t="s">
        <v>3579</v>
      </c>
      <c r="D48" s="155"/>
      <c r="E48" s="155" t="s">
        <v>3580</v>
      </c>
      <c r="F48" s="155" t="s">
        <v>3581</v>
      </c>
      <c r="G48" s="155" t="s">
        <v>3582</v>
      </c>
      <c r="H48" s="157" t="s">
        <v>3583</v>
      </c>
      <c r="I48" s="169" t="s">
        <v>3584</v>
      </c>
      <c r="J48" s="157"/>
      <c r="K48" s="157"/>
      <c r="L48" s="154" t="s">
        <v>3395</v>
      </c>
      <c r="M48" s="157" t="s">
        <v>3396</v>
      </c>
      <c r="N48" s="157" t="s">
        <v>255</v>
      </c>
      <c r="O48" s="157"/>
      <c r="P48" s="169"/>
      <c r="Q48" s="169"/>
      <c r="R48" s="169"/>
      <c r="S48" s="169"/>
      <c r="T48" s="155"/>
      <c r="U48" s="157"/>
      <c r="V48" s="166"/>
      <c r="W48" s="168"/>
      <c r="X48" s="168"/>
      <c r="Y48" s="168"/>
      <c r="Z48" s="168">
        <v>43.0</v>
      </c>
      <c r="AA48" s="168">
        <v>60.0</v>
      </c>
      <c r="AB48" s="168">
        <f t="shared" si="23"/>
        <v>17</v>
      </c>
      <c r="AC48" s="168"/>
      <c r="AD48" s="168"/>
      <c r="AE48" s="168"/>
      <c r="AF48" s="168">
        <v>55.0</v>
      </c>
      <c r="AG48" s="168">
        <v>71.0</v>
      </c>
      <c r="AH48" s="168">
        <f t="shared" si="28"/>
        <v>16</v>
      </c>
      <c r="AI48" s="168"/>
      <c r="AJ48" s="168"/>
      <c r="AK48" s="168"/>
      <c r="AL48" s="168"/>
      <c r="AM48" s="168"/>
      <c r="AN48" s="168"/>
      <c r="AO48" s="168"/>
      <c r="AP48" s="168"/>
      <c r="AQ48" s="168"/>
      <c r="AR48" s="168">
        <v>49.0</v>
      </c>
      <c r="AS48" s="168">
        <v>68.0</v>
      </c>
      <c r="AT48" s="168">
        <f t="shared" si="29"/>
        <v>19</v>
      </c>
      <c r="AU48" s="168"/>
      <c r="AV48" s="168"/>
      <c r="AW48" s="168"/>
      <c r="AX48" s="168">
        <v>83.0</v>
      </c>
      <c r="AY48" s="168">
        <v>88.0</v>
      </c>
      <c r="AZ48" s="168">
        <f t="shared" si="30"/>
        <v>5</v>
      </c>
      <c r="BA48" s="168"/>
      <c r="BB48" s="168"/>
      <c r="BC48" s="168">
        <v>79.0</v>
      </c>
      <c r="BD48" s="168">
        <v>80.0</v>
      </c>
      <c r="BE48" s="168">
        <f t="shared" si="31"/>
        <v>1</v>
      </c>
      <c r="BF48" s="168"/>
      <c r="BG48" s="168"/>
      <c r="BH48" s="168"/>
      <c r="BI48" s="168"/>
      <c r="BJ48" s="168"/>
      <c r="BK48" s="168"/>
      <c r="BL48" s="168"/>
      <c r="BM48" s="168"/>
      <c r="BN48" s="168"/>
      <c r="BO48" s="168">
        <v>88.0</v>
      </c>
      <c r="BP48" s="168">
        <v>93.0</v>
      </c>
      <c r="BQ48" s="168">
        <f t="shared" si="27"/>
        <v>5</v>
      </c>
      <c r="BR48" s="180">
        <v>0.96</v>
      </c>
      <c r="BS48" s="176">
        <v>4.26</v>
      </c>
      <c r="BT48" s="176">
        <v>0.45</v>
      </c>
      <c r="BU48" s="176"/>
      <c r="BV48" s="176"/>
      <c r="BW48" s="182"/>
      <c r="BX48" s="182"/>
      <c r="BY48" s="182"/>
      <c r="BZ48" s="182"/>
      <c r="CA48" s="182"/>
      <c r="CB48" s="182"/>
      <c r="CC48" s="165"/>
      <c r="CD48" s="165"/>
      <c r="CE48" s="165"/>
      <c r="CF48" s="165"/>
    </row>
    <row r="49" ht="12.75" customHeight="1">
      <c r="A49" s="154">
        <v>2021.0</v>
      </c>
      <c r="B49" s="155" t="s">
        <v>3389</v>
      </c>
      <c r="C49" s="155" t="s">
        <v>3552</v>
      </c>
      <c r="D49" s="155"/>
      <c r="E49" s="155" t="s">
        <v>3553</v>
      </c>
      <c r="F49" s="155" t="s">
        <v>3554</v>
      </c>
      <c r="G49" s="155" t="s">
        <v>3585</v>
      </c>
      <c r="H49" s="157" t="s">
        <v>3575</v>
      </c>
      <c r="I49" s="169" t="s">
        <v>3440</v>
      </c>
      <c r="J49" s="157"/>
      <c r="K49" s="157"/>
      <c r="L49" s="154" t="s">
        <v>3395</v>
      </c>
      <c r="M49" s="157" t="s">
        <v>3396</v>
      </c>
      <c r="N49" s="154" t="s">
        <v>255</v>
      </c>
      <c r="O49" s="157"/>
      <c r="P49" s="169"/>
      <c r="Q49" s="169"/>
      <c r="R49" s="169"/>
      <c r="S49" s="169"/>
      <c r="T49" s="155"/>
      <c r="U49" s="157"/>
      <c r="V49" s="166"/>
      <c r="W49" s="168"/>
      <c r="X49" s="168"/>
      <c r="Y49" s="168"/>
      <c r="Z49" s="168">
        <v>3.0</v>
      </c>
      <c r="AA49" s="168">
        <v>5.0</v>
      </c>
      <c r="AB49" s="168">
        <f t="shared" si="23"/>
        <v>2</v>
      </c>
      <c r="AC49" s="168"/>
      <c r="AD49" s="168"/>
      <c r="AE49" s="168"/>
      <c r="AF49" s="168">
        <v>10.0</v>
      </c>
      <c r="AG49" s="168">
        <v>13.0</v>
      </c>
      <c r="AH49" s="168">
        <f t="shared" si="28"/>
        <v>3</v>
      </c>
      <c r="AI49" s="168"/>
      <c r="AJ49" s="168"/>
      <c r="AK49" s="168"/>
      <c r="AL49" s="168"/>
      <c r="AM49" s="168"/>
      <c r="AN49" s="168"/>
      <c r="AO49" s="168"/>
      <c r="AP49" s="168"/>
      <c r="AQ49" s="168"/>
      <c r="AR49" s="168">
        <v>50.0</v>
      </c>
      <c r="AS49" s="168">
        <v>62.0</v>
      </c>
      <c r="AT49" s="168">
        <f t="shared" si="29"/>
        <v>12</v>
      </c>
      <c r="AU49" s="168"/>
      <c r="AV49" s="168"/>
      <c r="AW49" s="168"/>
      <c r="AX49" s="168">
        <v>53.0</v>
      </c>
      <c r="AY49" s="168">
        <v>61.0</v>
      </c>
      <c r="AZ49" s="168">
        <f t="shared" si="30"/>
        <v>8</v>
      </c>
      <c r="BA49" s="168"/>
      <c r="BB49" s="168"/>
      <c r="BC49" s="168">
        <v>54.0</v>
      </c>
      <c r="BD49" s="168">
        <v>58.0</v>
      </c>
      <c r="BE49" s="168">
        <f t="shared" si="31"/>
        <v>4</v>
      </c>
      <c r="BF49" s="168"/>
      <c r="BG49" s="168"/>
      <c r="BH49" s="168"/>
      <c r="BI49" s="168"/>
      <c r="BJ49" s="168"/>
      <c r="BK49" s="168"/>
      <c r="BL49" s="168"/>
      <c r="BM49" s="168"/>
      <c r="BN49" s="168"/>
      <c r="BO49" s="168">
        <v>64.0</v>
      </c>
      <c r="BP49" s="168">
        <v>77.0</v>
      </c>
      <c r="BQ49" s="168">
        <f t="shared" si="27"/>
        <v>13</v>
      </c>
      <c r="BR49" s="180">
        <v>0.95</v>
      </c>
      <c r="BS49" s="176">
        <v>4.46</v>
      </c>
      <c r="BT49" s="176">
        <v>0.44</v>
      </c>
      <c r="BU49" s="176"/>
      <c r="BV49" s="176"/>
      <c r="BW49" s="182"/>
      <c r="BX49" s="182"/>
      <c r="BY49" s="182"/>
      <c r="BZ49" s="182"/>
      <c r="CA49" s="182"/>
      <c r="CB49" s="182"/>
      <c r="CC49" s="165"/>
      <c r="CD49" s="165"/>
      <c r="CE49" s="165"/>
      <c r="CF49" s="165"/>
    </row>
    <row r="50" ht="12.75" customHeight="1">
      <c r="A50" s="154">
        <v>2021.0</v>
      </c>
      <c r="B50" s="155" t="s">
        <v>3529</v>
      </c>
      <c r="C50" s="155" t="s">
        <v>3586</v>
      </c>
      <c r="D50" s="155"/>
      <c r="E50" s="155" t="s">
        <v>3587</v>
      </c>
      <c r="F50" s="155" t="s">
        <v>3588</v>
      </c>
      <c r="G50" s="155" t="s">
        <v>3589</v>
      </c>
      <c r="H50" s="157" t="s">
        <v>3590</v>
      </c>
      <c r="I50" s="169" t="s">
        <v>3464</v>
      </c>
      <c r="J50" s="157"/>
      <c r="K50" s="157"/>
      <c r="L50" s="154" t="s">
        <v>3395</v>
      </c>
      <c r="M50" s="157" t="s">
        <v>3396</v>
      </c>
      <c r="N50" s="154" t="s">
        <v>255</v>
      </c>
      <c r="O50" s="157"/>
      <c r="P50" s="169"/>
      <c r="Q50" s="169"/>
      <c r="R50" s="169"/>
      <c r="S50" s="169"/>
      <c r="T50" s="155"/>
      <c r="U50" s="157"/>
      <c r="V50" s="166"/>
      <c r="W50" s="168"/>
      <c r="X50" s="168"/>
      <c r="Y50" s="168"/>
      <c r="Z50" s="168">
        <v>34.0</v>
      </c>
      <c r="AA50" s="168">
        <v>56.0</v>
      </c>
      <c r="AB50" s="168">
        <f t="shared" si="23"/>
        <v>22</v>
      </c>
      <c r="AC50" s="168"/>
      <c r="AD50" s="168"/>
      <c r="AE50" s="168"/>
      <c r="AF50" s="168">
        <v>43.0</v>
      </c>
      <c r="AG50" s="168">
        <v>65.0</v>
      </c>
      <c r="AH50" s="168">
        <f t="shared" si="28"/>
        <v>22</v>
      </c>
      <c r="AI50" s="168"/>
      <c r="AJ50" s="168"/>
      <c r="AK50" s="168"/>
      <c r="AL50" s="168"/>
      <c r="AM50" s="168"/>
      <c r="AN50" s="168"/>
      <c r="AO50" s="168"/>
      <c r="AP50" s="168"/>
      <c r="AQ50" s="168"/>
      <c r="AR50" s="168">
        <v>36.0</v>
      </c>
      <c r="AS50" s="168">
        <v>51.0</v>
      </c>
      <c r="AT50" s="168">
        <f t="shared" si="29"/>
        <v>15</v>
      </c>
      <c r="AU50" s="168"/>
      <c r="AV50" s="168"/>
      <c r="AW50" s="168"/>
      <c r="AX50" s="168">
        <v>81.0</v>
      </c>
      <c r="AY50" s="168">
        <v>85.0</v>
      </c>
      <c r="AZ50" s="168">
        <f t="shared" si="30"/>
        <v>4</v>
      </c>
      <c r="BA50" s="168"/>
      <c r="BB50" s="168"/>
      <c r="BC50" s="168">
        <v>76.0</v>
      </c>
      <c r="BD50" s="168">
        <v>84.0</v>
      </c>
      <c r="BE50" s="168">
        <f t="shared" si="31"/>
        <v>8</v>
      </c>
      <c r="BF50" s="168"/>
      <c r="BG50" s="168"/>
      <c r="BH50" s="168"/>
      <c r="BI50" s="168"/>
      <c r="BJ50" s="168"/>
      <c r="BK50" s="168"/>
      <c r="BL50" s="168"/>
      <c r="BM50" s="168"/>
      <c r="BN50" s="168"/>
      <c r="BO50" s="168">
        <v>83.0</v>
      </c>
      <c r="BP50" s="168">
        <v>93.0</v>
      </c>
      <c r="BQ50" s="168">
        <f t="shared" si="27"/>
        <v>10</v>
      </c>
      <c r="BR50" s="180">
        <v>0.96</v>
      </c>
      <c r="BS50" s="176">
        <v>4.53</v>
      </c>
      <c r="BT50" s="176">
        <v>0.47</v>
      </c>
      <c r="BU50" s="176"/>
      <c r="BV50" s="176"/>
      <c r="BW50" s="182"/>
      <c r="BX50" s="182"/>
      <c r="BY50" s="182"/>
      <c r="BZ50" s="182"/>
      <c r="CA50" s="182"/>
      <c r="CB50" s="182"/>
      <c r="CC50" s="165"/>
      <c r="CD50" s="165"/>
      <c r="CE50" s="165"/>
      <c r="CF50" s="165"/>
    </row>
    <row r="51" ht="12.75" customHeight="1">
      <c r="A51" s="154">
        <v>2021.0</v>
      </c>
      <c r="B51" s="166" t="s">
        <v>3447</v>
      </c>
      <c r="C51" s="166" t="s">
        <v>3448</v>
      </c>
      <c r="D51" s="166"/>
      <c r="E51" s="166" t="s">
        <v>3449</v>
      </c>
      <c r="F51" s="166" t="s">
        <v>3449</v>
      </c>
      <c r="G51" s="166" t="s">
        <v>3450</v>
      </c>
      <c r="H51" s="157" t="s">
        <v>3591</v>
      </c>
      <c r="I51" s="156" t="s">
        <v>3394</v>
      </c>
      <c r="J51" s="157"/>
      <c r="K51" s="157" t="s">
        <v>425</v>
      </c>
      <c r="L51" s="154"/>
      <c r="M51" s="154" t="s">
        <v>3452</v>
      </c>
      <c r="N51" s="154" t="s">
        <v>255</v>
      </c>
      <c r="O51" s="157"/>
      <c r="P51" s="169"/>
      <c r="Q51" s="169"/>
      <c r="R51" s="169"/>
      <c r="S51" s="155"/>
      <c r="T51" s="155"/>
      <c r="U51" s="166"/>
      <c r="V51" s="166" t="s">
        <v>3592</v>
      </c>
      <c r="W51" s="168"/>
      <c r="X51" s="168"/>
      <c r="Y51" s="168"/>
      <c r="Z51" s="168"/>
      <c r="AA51" s="168"/>
      <c r="AB51" s="168"/>
      <c r="AC51" s="168"/>
      <c r="AD51" s="168"/>
      <c r="AE51" s="168"/>
      <c r="AF51" s="168"/>
      <c r="AG51" s="168"/>
      <c r="AH51" s="168"/>
      <c r="AI51" s="168"/>
      <c r="AJ51" s="168"/>
      <c r="AK51" s="168"/>
      <c r="AL51" s="168"/>
      <c r="AM51" s="168"/>
      <c r="AN51" s="168"/>
      <c r="AO51" s="168"/>
      <c r="AP51" s="168"/>
      <c r="AQ51" s="168"/>
      <c r="AR51" s="168"/>
      <c r="AS51" s="168"/>
      <c r="AT51" s="168"/>
      <c r="AU51" s="168"/>
      <c r="AV51" s="168"/>
      <c r="AW51" s="168"/>
      <c r="AX51" s="168"/>
      <c r="AY51" s="168"/>
      <c r="AZ51" s="168"/>
      <c r="BA51" s="168"/>
      <c r="BB51" s="168"/>
      <c r="BC51" s="168"/>
      <c r="BD51" s="168"/>
      <c r="BE51" s="168"/>
      <c r="BF51" s="168"/>
      <c r="BG51" s="168"/>
      <c r="BH51" s="168"/>
      <c r="BI51" s="168"/>
      <c r="BJ51" s="168"/>
      <c r="BK51" s="168"/>
      <c r="BL51" s="168"/>
      <c r="BM51" s="168"/>
      <c r="BN51" s="168"/>
      <c r="BO51" s="168"/>
      <c r="BP51" s="168"/>
      <c r="BQ51" s="168"/>
      <c r="BR51" s="180"/>
      <c r="BS51" s="176"/>
      <c r="BT51" s="176"/>
      <c r="BU51" s="176"/>
      <c r="BV51" s="176"/>
      <c r="BW51" s="182"/>
      <c r="BX51" s="182"/>
      <c r="BY51" s="182"/>
      <c r="BZ51" s="182"/>
      <c r="CA51" s="182"/>
      <c r="CB51" s="182"/>
      <c r="CC51" s="165"/>
      <c r="CD51" s="165"/>
      <c r="CE51" s="165"/>
      <c r="CF51" s="165" t="s">
        <v>1</v>
      </c>
    </row>
    <row r="52" ht="12.75" customHeight="1">
      <c r="A52" s="154">
        <v>2021.0</v>
      </c>
      <c r="B52" s="166" t="s">
        <v>3494</v>
      </c>
      <c r="C52" s="166" t="s">
        <v>3593</v>
      </c>
      <c r="D52" s="166"/>
      <c r="E52" s="166" t="s">
        <v>3594</v>
      </c>
      <c r="F52" s="166" t="s">
        <v>3594</v>
      </c>
      <c r="G52" s="166" t="s">
        <v>3595</v>
      </c>
      <c r="H52" s="157" t="s">
        <v>3596</v>
      </c>
      <c r="I52" s="169" t="s">
        <v>3440</v>
      </c>
      <c r="J52" s="157"/>
      <c r="K52" s="157"/>
      <c r="L52" s="154" t="s">
        <v>3597</v>
      </c>
      <c r="M52" s="157" t="s">
        <v>3597</v>
      </c>
      <c r="N52" s="157" t="s">
        <v>255</v>
      </c>
      <c r="O52" s="157"/>
      <c r="P52" s="169"/>
      <c r="Q52" s="169"/>
      <c r="R52" s="169"/>
      <c r="S52" s="155"/>
      <c r="T52" s="155"/>
      <c r="U52" s="166"/>
      <c r="V52" s="166"/>
      <c r="W52" s="168"/>
      <c r="X52" s="168"/>
      <c r="Y52" s="168"/>
      <c r="Z52" s="168"/>
      <c r="AA52" s="168"/>
      <c r="AB52" s="168"/>
      <c r="AC52" s="168"/>
      <c r="AD52" s="168"/>
      <c r="AE52" s="168"/>
      <c r="AF52" s="168"/>
      <c r="AG52" s="168"/>
      <c r="AH52" s="168"/>
      <c r="AI52" s="168"/>
      <c r="AJ52" s="168"/>
      <c r="AK52" s="168"/>
      <c r="AL52" s="168"/>
      <c r="AM52" s="168"/>
      <c r="AN52" s="168"/>
      <c r="AO52" s="168"/>
      <c r="AP52" s="168"/>
      <c r="AQ52" s="168"/>
      <c r="AR52" s="168"/>
      <c r="AS52" s="168"/>
      <c r="AT52" s="168"/>
      <c r="AU52" s="168"/>
      <c r="AV52" s="168"/>
      <c r="AW52" s="168"/>
      <c r="AX52" s="168"/>
      <c r="AY52" s="168"/>
      <c r="AZ52" s="168"/>
      <c r="BA52" s="168"/>
      <c r="BB52" s="168"/>
      <c r="BC52" s="168"/>
      <c r="BD52" s="168"/>
      <c r="BE52" s="168"/>
      <c r="BF52" s="168"/>
      <c r="BG52" s="168"/>
      <c r="BH52" s="168"/>
      <c r="BI52" s="168"/>
      <c r="BJ52" s="168"/>
      <c r="BK52" s="168"/>
      <c r="BL52" s="168"/>
      <c r="BM52" s="168"/>
      <c r="BN52" s="168"/>
      <c r="BO52" s="168"/>
      <c r="BP52" s="168"/>
      <c r="BQ52" s="168"/>
      <c r="BR52" s="180">
        <v>0.93</v>
      </c>
      <c r="BS52" s="176">
        <v>3.2</v>
      </c>
      <c r="BT52" s="176">
        <v>0.61</v>
      </c>
      <c r="BU52" s="176"/>
      <c r="BV52" s="176"/>
      <c r="BW52" s="182"/>
      <c r="BX52" s="182"/>
      <c r="BY52" s="182"/>
      <c r="BZ52" s="182"/>
      <c r="CA52" s="182"/>
      <c r="CB52" s="182"/>
      <c r="CC52" s="165"/>
      <c r="CD52" s="165"/>
      <c r="CE52" s="165"/>
      <c r="CF52" s="152" t="s">
        <v>1</v>
      </c>
    </row>
    <row r="53" ht="12.75" customHeight="1">
      <c r="A53" s="154">
        <v>2021.0</v>
      </c>
      <c r="B53" s="166" t="s">
        <v>3494</v>
      </c>
      <c r="C53" s="166" t="s">
        <v>3598</v>
      </c>
      <c r="D53" s="166"/>
      <c r="E53" s="166" t="s">
        <v>3599</v>
      </c>
      <c r="F53" s="166" t="s">
        <v>3600</v>
      </c>
      <c r="G53" s="166" t="s">
        <v>3601</v>
      </c>
      <c r="H53" s="157" t="s">
        <v>3596</v>
      </c>
      <c r="I53" s="169" t="s">
        <v>3440</v>
      </c>
      <c r="J53" s="157"/>
      <c r="K53" s="157"/>
      <c r="L53" s="154" t="s">
        <v>3597</v>
      </c>
      <c r="M53" s="157" t="s">
        <v>3597</v>
      </c>
      <c r="N53" s="157" t="s">
        <v>255</v>
      </c>
      <c r="O53" s="157"/>
      <c r="P53" s="169"/>
      <c r="Q53" s="169"/>
      <c r="R53" s="169"/>
      <c r="S53" s="155"/>
      <c r="T53" s="155"/>
      <c r="U53" s="166"/>
      <c r="V53" s="166"/>
      <c r="W53" s="168"/>
      <c r="X53" s="168"/>
      <c r="Y53" s="168"/>
      <c r="Z53" s="168"/>
      <c r="AA53" s="168"/>
      <c r="AB53" s="168"/>
      <c r="AC53" s="168"/>
      <c r="AD53" s="168"/>
      <c r="AE53" s="168"/>
      <c r="AF53" s="168"/>
      <c r="AG53" s="168"/>
      <c r="AH53" s="168"/>
      <c r="AI53" s="168"/>
      <c r="AJ53" s="168"/>
      <c r="AK53" s="168"/>
      <c r="AL53" s="168"/>
      <c r="AM53" s="168"/>
      <c r="AN53" s="168"/>
      <c r="AO53" s="168"/>
      <c r="AP53" s="168"/>
      <c r="AQ53" s="168"/>
      <c r="AR53" s="168"/>
      <c r="AS53" s="168"/>
      <c r="AT53" s="168"/>
      <c r="AU53" s="168"/>
      <c r="AV53" s="168"/>
      <c r="AW53" s="168"/>
      <c r="AX53" s="168"/>
      <c r="AY53" s="168"/>
      <c r="AZ53" s="168"/>
      <c r="BA53" s="168"/>
      <c r="BB53" s="168"/>
      <c r="BC53" s="168"/>
      <c r="BD53" s="168"/>
      <c r="BE53" s="168"/>
      <c r="BF53" s="168"/>
      <c r="BG53" s="168"/>
      <c r="BH53" s="168"/>
      <c r="BI53" s="168"/>
      <c r="BJ53" s="168"/>
      <c r="BK53" s="168"/>
      <c r="BL53" s="168"/>
      <c r="BM53" s="168"/>
      <c r="BN53" s="168"/>
      <c r="BO53" s="168"/>
      <c r="BP53" s="168"/>
      <c r="BQ53" s="168"/>
      <c r="BR53" s="180">
        <v>0.96</v>
      </c>
      <c r="BS53" s="176">
        <v>4.24</v>
      </c>
      <c r="BT53" s="176">
        <v>0.39</v>
      </c>
      <c r="BU53" s="176"/>
      <c r="BV53" s="176"/>
      <c r="BW53" s="182"/>
      <c r="BX53" s="182"/>
      <c r="BY53" s="182"/>
      <c r="BZ53" s="182"/>
      <c r="CA53" s="182"/>
      <c r="CB53" s="182"/>
      <c r="CC53" s="165"/>
      <c r="CD53" s="165"/>
      <c r="CE53" s="165"/>
      <c r="CF53" s="152" t="s">
        <v>1</v>
      </c>
    </row>
    <row r="54" ht="12.75" customHeight="1">
      <c r="A54" s="154">
        <v>2021.0</v>
      </c>
      <c r="B54" s="155" t="s">
        <v>3422</v>
      </c>
      <c r="C54" s="155" t="s">
        <v>3423</v>
      </c>
      <c r="D54" s="155"/>
      <c r="E54" s="155" t="s">
        <v>3424</v>
      </c>
      <c r="F54" s="155" t="s">
        <v>3425</v>
      </c>
      <c r="G54" s="155" t="s">
        <v>3426</v>
      </c>
      <c r="H54" s="157" t="s">
        <v>3602</v>
      </c>
      <c r="I54" s="156" t="s">
        <v>3394</v>
      </c>
      <c r="J54" s="157"/>
      <c r="K54" s="157" t="s">
        <v>3603</v>
      </c>
      <c r="L54" s="154" t="s">
        <v>3395</v>
      </c>
      <c r="M54" s="157" t="s">
        <v>3396</v>
      </c>
      <c r="N54" s="154" t="s">
        <v>255</v>
      </c>
      <c r="O54" s="157"/>
      <c r="P54" s="169"/>
      <c r="Q54" s="169"/>
      <c r="R54" s="169"/>
      <c r="S54" s="169"/>
      <c r="T54" s="155"/>
      <c r="U54" s="157"/>
      <c r="V54" s="166"/>
      <c r="W54" s="168"/>
      <c r="X54" s="168"/>
      <c r="Y54" s="168"/>
      <c r="Z54" s="168">
        <v>47.0</v>
      </c>
      <c r="AA54" s="168">
        <v>69.0</v>
      </c>
      <c r="AB54" s="168">
        <f>AA54-Z54</f>
        <v>22</v>
      </c>
      <c r="AC54" s="168"/>
      <c r="AD54" s="168"/>
      <c r="AE54" s="168"/>
      <c r="AF54" s="168">
        <v>63.0</v>
      </c>
      <c r="AG54" s="168">
        <v>78.0</v>
      </c>
      <c r="AH54" s="168">
        <f>AG54-AF54</f>
        <v>15</v>
      </c>
      <c r="AI54" s="168"/>
      <c r="AJ54" s="168"/>
      <c r="AK54" s="168"/>
      <c r="AL54" s="168"/>
      <c r="AM54" s="168"/>
      <c r="AN54" s="168"/>
      <c r="AO54" s="168"/>
      <c r="AP54" s="168"/>
      <c r="AQ54" s="168"/>
      <c r="AR54" s="168">
        <v>34.0</v>
      </c>
      <c r="AS54" s="168">
        <v>44.0</v>
      </c>
      <c r="AT54" s="168">
        <f>AS54-AR54</f>
        <v>10</v>
      </c>
      <c r="AU54" s="168"/>
      <c r="AV54" s="168"/>
      <c r="AW54" s="168"/>
      <c r="AX54" s="168">
        <v>83.0</v>
      </c>
      <c r="AY54" s="168">
        <v>89.0</v>
      </c>
      <c r="AZ54" s="168">
        <f>AY54-AX54</f>
        <v>6</v>
      </c>
      <c r="BA54" s="168"/>
      <c r="BB54" s="168"/>
      <c r="BC54" s="168">
        <v>76.0</v>
      </c>
      <c r="BD54" s="168">
        <v>83.0</v>
      </c>
      <c r="BE54" s="168">
        <f>BD54-BC54</f>
        <v>7</v>
      </c>
      <c r="BF54" s="168"/>
      <c r="BG54" s="168"/>
      <c r="BH54" s="168"/>
      <c r="BI54" s="168"/>
      <c r="BJ54" s="168"/>
      <c r="BK54" s="168"/>
      <c r="BL54" s="168"/>
      <c r="BM54" s="168"/>
      <c r="BN54" s="168"/>
      <c r="BO54" s="168">
        <v>99.0</v>
      </c>
      <c r="BP54" s="168">
        <v>100.0</v>
      </c>
      <c r="BQ54" s="168">
        <f>BP54-BO54</f>
        <v>1</v>
      </c>
      <c r="BR54" s="180">
        <v>0.95</v>
      </c>
      <c r="BS54" s="176">
        <v>3.83</v>
      </c>
      <c r="BT54" s="176">
        <v>0.58</v>
      </c>
      <c r="BU54" s="176"/>
      <c r="BV54" s="176"/>
      <c r="BW54" s="182"/>
      <c r="BX54" s="182"/>
      <c r="BY54" s="182"/>
      <c r="BZ54" s="182"/>
      <c r="CA54" s="182"/>
      <c r="CB54" s="182"/>
      <c r="CC54" s="165"/>
      <c r="CD54" s="165"/>
      <c r="CE54" s="165"/>
      <c r="CF54" s="165"/>
    </row>
    <row r="55" ht="12.75" customHeight="1">
      <c r="A55" s="154">
        <v>2021.0</v>
      </c>
      <c r="B55" s="166" t="s">
        <v>3422</v>
      </c>
      <c r="C55" s="166" t="s">
        <v>3423</v>
      </c>
      <c r="D55" s="166"/>
      <c r="E55" s="166" t="s">
        <v>3424</v>
      </c>
      <c r="F55" s="166" t="s">
        <v>3425</v>
      </c>
      <c r="G55" s="166" t="s">
        <v>3426</v>
      </c>
      <c r="H55" s="157" t="s">
        <v>3602</v>
      </c>
      <c r="I55" s="169" t="s">
        <v>3402</v>
      </c>
      <c r="J55" s="157"/>
      <c r="K55" s="157" t="s">
        <v>3603</v>
      </c>
      <c r="L55" s="154" t="s">
        <v>3597</v>
      </c>
      <c r="M55" s="157" t="s">
        <v>3597</v>
      </c>
      <c r="N55" s="154" t="s">
        <v>255</v>
      </c>
      <c r="O55" s="157"/>
      <c r="P55" s="169"/>
      <c r="Q55" s="169"/>
      <c r="R55" s="169"/>
      <c r="S55" s="155"/>
      <c r="T55" s="155"/>
      <c r="U55" s="166"/>
      <c r="V55" s="166"/>
      <c r="W55" s="168"/>
      <c r="X55" s="168"/>
      <c r="Y55" s="168"/>
      <c r="Z55" s="168"/>
      <c r="AA55" s="168"/>
      <c r="AB55" s="168"/>
      <c r="AC55" s="168"/>
      <c r="AD55" s="168"/>
      <c r="AE55" s="168"/>
      <c r="AF55" s="168"/>
      <c r="AG55" s="168"/>
      <c r="AH55" s="168"/>
      <c r="AI55" s="168"/>
      <c r="AJ55" s="168"/>
      <c r="AK55" s="168"/>
      <c r="AL55" s="168"/>
      <c r="AM55" s="168"/>
      <c r="AN55" s="168"/>
      <c r="AO55" s="168"/>
      <c r="AP55" s="168"/>
      <c r="AQ55" s="168"/>
      <c r="AR55" s="168"/>
      <c r="AS55" s="168"/>
      <c r="AT55" s="168"/>
      <c r="AU55" s="168"/>
      <c r="AV55" s="168"/>
      <c r="AW55" s="168"/>
      <c r="AX55" s="168"/>
      <c r="AY55" s="168"/>
      <c r="AZ55" s="168"/>
      <c r="BA55" s="168"/>
      <c r="BB55" s="168"/>
      <c r="BC55" s="168"/>
      <c r="BD55" s="168"/>
      <c r="BE55" s="168"/>
      <c r="BF55" s="168"/>
      <c r="BG55" s="168"/>
      <c r="BH55" s="168"/>
      <c r="BI55" s="168"/>
      <c r="BJ55" s="168"/>
      <c r="BK55" s="168"/>
      <c r="BL55" s="168"/>
      <c r="BM55" s="168"/>
      <c r="BN55" s="168"/>
      <c r="BO55" s="168"/>
      <c r="BP55" s="168"/>
      <c r="BQ55" s="168"/>
      <c r="BR55" s="180">
        <v>0.95</v>
      </c>
      <c r="BS55" s="176">
        <v>4.22</v>
      </c>
      <c r="BT55" s="176">
        <v>0.55</v>
      </c>
      <c r="BU55" s="176"/>
      <c r="BV55" s="176"/>
      <c r="BW55" s="182"/>
      <c r="BX55" s="182"/>
      <c r="BY55" s="182"/>
      <c r="BZ55" s="182"/>
      <c r="CA55" s="182"/>
      <c r="CB55" s="182"/>
      <c r="CC55" s="165"/>
      <c r="CD55" s="165"/>
      <c r="CE55" s="165"/>
      <c r="CF55" s="152" t="s">
        <v>1</v>
      </c>
    </row>
    <row r="56" ht="12.75" customHeight="1">
      <c r="A56" s="154">
        <v>2021.0</v>
      </c>
      <c r="B56" s="166" t="s">
        <v>3540</v>
      </c>
      <c r="C56" s="166" t="s">
        <v>3541</v>
      </c>
      <c r="D56" s="166"/>
      <c r="E56" s="166" t="s">
        <v>3457</v>
      </c>
      <c r="F56" s="166" t="s">
        <v>3457</v>
      </c>
      <c r="G56" s="183" t="s">
        <v>3542</v>
      </c>
      <c r="H56" s="154" t="s">
        <v>3543</v>
      </c>
      <c r="I56" s="169" t="s">
        <v>3440</v>
      </c>
      <c r="J56" s="157"/>
      <c r="K56" s="157"/>
      <c r="L56" s="154"/>
      <c r="M56" s="154"/>
      <c r="N56" s="157"/>
      <c r="O56" s="157"/>
      <c r="P56" s="169"/>
      <c r="Q56" s="169"/>
      <c r="R56" s="169"/>
      <c r="S56" s="155"/>
      <c r="T56" s="155"/>
      <c r="U56" s="166"/>
      <c r="V56" s="166" t="s">
        <v>3604</v>
      </c>
      <c r="W56" s="168"/>
      <c r="X56" s="168"/>
      <c r="Y56" s="168"/>
      <c r="Z56" s="168"/>
      <c r="AA56" s="168"/>
      <c r="AB56" s="168"/>
      <c r="AC56" s="168"/>
      <c r="AD56" s="168"/>
      <c r="AE56" s="168"/>
      <c r="AF56" s="168"/>
      <c r="AG56" s="168"/>
      <c r="AH56" s="168"/>
      <c r="AI56" s="168"/>
      <c r="AJ56" s="168"/>
      <c r="AK56" s="168"/>
      <c r="AL56" s="168"/>
      <c r="AM56" s="168"/>
      <c r="AN56" s="168"/>
      <c r="AO56" s="168"/>
      <c r="AP56" s="168"/>
      <c r="AQ56" s="168"/>
      <c r="AR56" s="168"/>
      <c r="AS56" s="168"/>
      <c r="AT56" s="168"/>
      <c r="AU56" s="168"/>
      <c r="AV56" s="168"/>
      <c r="AW56" s="168"/>
      <c r="AX56" s="168"/>
      <c r="AY56" s="168"/>
      <c r="AZ56" s="168"/>
      <c r="BA56" s="168"/>
      <c r="BB56" s="168"/>
      <c r="BC56" s="168"/>
      <c r="BD56" s="168"/>
      <c r="BE56" s="168"/>
      <c r="BF56" s="168"/>
      <c r="BG56" s="168"/>
      <c r="BH56" s="168"/>
      <c r="BI56" s="168"/>
      <c r="BJ56" s="168"/>
      <c r="BK56" s="168"/>
      <c r="BL56" s="168"/>
      <c r="BM56" s="168"/>
      <c r="BN56" s="168"/>
      <c r="BO56" s="168"/>
      <c r="BP56" s="168"/>
      <c r="BQ56" s="168"/>
      <c r="BR56" s="180"/>
      <c r="BS56" s="176"/>
      <c r="BT56" s="176"/>
      <c r="BU56" s="176"/>
      <c r="BV56" s="176"/>
      <c r="BW56" s="182"/>
      <c r="BX56" s="182"/>
      <c r="BY56" s="182"/>
      <c r="BZ56" s="182"/>
      <c r="CA56" s="182"/>
      <c r="CB56" s="182"/>
      <c r="CC56" s="165"/>
      <c r="CD56" s="165"/>
      <c r="CE56" s="165"/>
      <c r="CF56" s="165" t="s">
        <v>1</v>
      </c>
    </row>
    <row r="57" ht="12.75" customHeight="1">
      <c r="A57" s="154">
        <v>2021.0</v>
      </c>
      <c r="B57" s="155" t="s">
        <v>3389</v>
      </c>
      <c r="C57" s="155" t="s">
        <v>3605</v>
      </c>
      <c r="D57" s="155"/>
      <c r="E57" s="155" t="s">
        <v>3606</v>
      </c>
      <c r="F57" s="155" t="s">
        <v>3606</v>
      </c>
      <c r="G57" s="155" t="s">
        <v>3607</v>
      </c>
      <c r="H57" s="157" t="s">
        <v>3596</v>
      </c>
      <c r="I57" s="169" t="s">
        <v>3402</v>
      </c>
      <c r="J57" s="157"/>
      <c r="K57" s="157"/>
      <c r="L57" s="154" t="s">
        <v>3395</v>
      </c>
      <c r="M57" s="157" t="s">
        <v>3396</v>
      </c>
      <c r="N57" s="154" t="s">
        <v>255</v>
      </c>
      <c r="O57" s="157"/>
      <c r="P57" s="169"/>
      <c r="Q57" s="169"/>
      <c r="R57" s="169"/>
      <c r="S57" s="169"/>
      <c r="T57" s="155"/>
      <c r="U57" s="157"/>
      <c r="V57" s="166"/>
      <c r="W57" s="168"/>
      <c r="X57" s="168"/>
      <c r="Y57" s="168"/>
      <c r="Z57" s="168">
        <v>64.0</v>
      </c>
      <c r="AA57" s="168">
        <v>75.0</v>
      </c>
      <c r="AB57" s="168">
        <f>AA57-Z57</f>
        <v>11</v>
      </c>
      <c r="AC57" s="168"/>
      <c r="AD57" s="168"/>
      <c r="AE57" s="168"/>
      <c r="AF57" s="168">
        <v>71.0</v>
      </c>
      <c r="AG57" s="168">
        <v>84.0</v>
      </c>
      <c r="AH57" s="168">
        <f>AG57-AF57</f>
        <v>13</v>
      </c>
      <c r="AI57" s="168"/>
      <c r="AJ57" s="168"/>
      <c r="AK57" s="168"/>
      <c r="AL57" s="168"/>
      <c r="AM57" s="168"/>
      <c r="AN57" s="168"/>
      <c r="AO57" s="168"/>
      <c r="AP57" s="168"/>
      <c r="AQ57" s="168"/>
      <c r="AR57" s="168">
        <v>79.0</v>
      </c>
      <c r="AS57" s="168">
        <v>88.0</v>
      </c>
      <c r="AT57" s="168">
        <f>AS57-AR57</f>
        <v>9</v>
      </c>
      <c r="AU57" s="168"/>
      <c r="AV57" s="168"/>
      <c r="AW57" s="168"/>
      <c r="AX57" s="168">
        <v>86.0</v>
      </c>
      <c r="AY57" s="168">
        <v>92.0</v>
      </c>
      <c r="AZ57" s="168">
        <f>AY57-AX57</f>
        <v>6</v>
      </c>
      <c r="BA57" s="168"/>
      <c r="BB57" s="168"/>
      <c r="BC57" s="168">
        <v>79.0</v>
      </c>
      <c r="BD57" s="168">
        <v>87.0</v>
      </c>
      <c r="BE57" s="168">
        <f>BD57-BC57</f>
        <v>8</v>
      </c>
      <c r="BF57" s="168"/>
      <c r="BG57" s="168"/>
      <c r="BH57" s="168"/>
      <c r="BI57" s="168"/>
      <c r="BJ57" s="168"/>
      <c r="BK57" s="168"/>
      <c r="BL57" s="168"/>
      <c r="BM57" s="168"/>
      <c r="BN57" s="168"/>
      <c r="BO57" s="168">
        <v>93.0</v>
      </c>
      <c r="BP57" s="168">
        <v>98.0</v>
      </c>
      <c r="BQ57" s="168">
        <f>BP57-BO57</f>
        <v>5</v>
      </c>
      <c r="BR57" s="180">
        <v>0.93</v>
      </c>
      <c r="BS57" s="176">
        <v>4.66</v>
      </c>
      <c r="BT57" s="176">
        <v>0.47</v>
      </c>
      <c r="BU57" s="176"/>
      <c r="BV57" s="176"/>
      <c r="BW57" s="182"/>
      <c r="BX57" s="182"/>
      <c r="BY57" s="182"/>
      <c r="BZ57" s="182"/>
      <c r="CA57" s="182"/>
      <c r="CB57" s="182"/>
      <c r="CC57" s="165"/>
      <c r="CD57" s="165"/>
      <c r="CE57" s="165"/>
      <c r="CF57" s="165"/>
    </row>
    <row r="58" ht="12.75" customHeight="1">
      <c r="A58" s="154">
        <v>2021.0</v>
      </c>
      <c r="B58" s="166" t="s">
        <v>3389</v>
      </c>
      <c r="C58" s="166" t="s">
        <v>3608</v>
      </c>
      <c r="D58" s="166"/>
      <c r="E58" s="166" t="s">
        <v>3606</v>
      </c>
      <c r="F58" s="166" t="s">
        <v>3606</v>
      </c>
      <c r="G58" s="166" t="s">
        <v>3609</v>
      </c>
      <c r="H58" s="157" t="s">
        <v>3596</v>
      </c>
      <c r="I58" s="169" t="s">
        <v>3402</v>
      </c>
      <c r="J58" s="157"/>
      <c r="K58" s="157"/>
      <c r="L58" s="154" t="s">
        <v>3597</v>
      </c>
      <c r="M58" s="157" t="s">
        <v>3597</v>
      </c>
      <c r="N58" s="154" t="s">
        <v>255</v>
      </c>
      <c r="O58" s="157"/>
      <c r="P58" s="169"/>
      <c r="Q58" s="169"/>
      <c r="R58" s="169"/>
      <c r="S58" s="155"/>
      <c r="T58" s="155"/>
      <c r="U58" s="166"/>
      <c r="V58" s="166"/>
      <c r="W58" s="168"/>
      <c r="X58" s="168"/>
      <c r="Y58" s="168"/>
      <c r="Z58" s="168"/>
      <c r="AA58" s="168"/>
      <c r="AB58" s="168"/>
      <c r="AC58" s="168"/>
      <c r="AD58" s="168"/>
      <c r="AE58" s="168"/>
      <c r="AF58" s="168"/>
      <c r="AG58" s="168"/>
      <c r="AH58" s="168"/>
      <c r="AI58" s="168"/>
      <c r="AJ58" s="168"/>
      <c r="AK58" s="168"/>
      <c r="AL58" s="168"/>
      <c r="AM58" s="168"/>
      <c r="AN58" s="168"/>
      <c r="AO58" s="168"/>
      <c r="AP58" s="168"/>
      <c r="AQ58" s="168"/>
      <c r="AR58" s="168"/>
      <c r="AS58" s="168"/>
      <c r="AT58" s="168"/>
      <c r="AU58" s="168"/>
      <c r="AV58" s="168"/>
      <c r="AW58" s="168"/>
      <c r="AX58" s="168"/>
      <c r="AY58" s="168"/>
      <c r="AZ58" s="168"/>
      <c r="BA58" s="168"/>
      <c r="BB58" s="168"/>
      <c r="BC58" s="168"/>
      <c r="BD58" s="168"/>
      <c r="BE58" s="168"/>
      <c r="BF58" s="168"/>
      <c r="BG58" s="168"/>
      <c r="BH58" s="168"/>
      <c r="BI58" s="168"/>
      <c r="BJ58" s="168"/>
      <c r="BK58" s="168"/>
      <c r="BL58" s="168"/>
      <c r="BM58" s="168"/>
      <c r="BN58" s="168"/>
      <c r="BO58" s="168"/>
      <c r="BP58" s="168"/>
      <c r="BQ58" s="168"/>
      <c r="BR58" s="180">
        <v>0.94</v>
      </c>
      <c r="BS58" s="176">
        <v>4.45</v>
      </c>
      <c r="BT58" s="176">
        <v>0.58</v>
      </c>
      <c r="BU58" s="176"/>
      <c r="BV58" s="176"/>
      <c r="BW58" s="182"/>
      <c r="BX58" s="182"/>
      <c r="BY58" s="182"/>
      <c r="BZ58" s="182"/>
      <c r="CA58" s="182"/>
      <c r="CB58" s="182"/>
      <c r="CC58" s="165"/>
      <c r="CD58" s="165"/>
      <c r="CE58" s="165"/>
      <c r="CF58" s="152" t="s">
        <v>1</v>
      </c>
    </row>
    <row r="59" ht="12.75" customHeight="1">
      <c r="A59" s="154">
        <v>2021.0</v>
      </c>
      <c r="B59" s="166" t="s">
        <v>3389</v>
      </c>
      <c r="C59" s="166" t="s">
        <v>3610</v>
      </c>
      <c r="D59" s="166"/>
      <c r="E59" s="166" t="s">
        <v>3606</v>
      </c>
      <c r="F59" s="166" t="s">
        <v>3606</v>
      </c>
      <c r="G59" s="166" t="s">
        <v>3611</v>
      </c>
      <c r="H59" s="157" t="s">
        <v>3596</v>
      </c>
      <c r="I59" s="169" t="s">
        <v>3402</v>
      </c>
      <c r="J59" s="157"/>
      <c r="K59" s="157"/>
      <c r="L59" s="154" t="s">
        <v>3597</v>
      </c>
      <c r="M59" s="154" t="s">
        <v>3597</v>
      </c>
      <c r="N59" s="154" t="s">
        <v>255</v>
      </c>
      <c r="O59" s="157"/>
      <c r="P59" s="169"/>
      <c r="Q59" s="169"/>
      <c r="R59" s="169"/>
      <c r="S59" s="155"/>
      <c r="T59" s="155"/>
      <c r="U59" s="166"/>
      <c r="V59" s="166"/>
      <c r="W59" s="168"/>
      <c r="X59" s="168"/>
      <c r="Y59" s="168"/>
      <c r="Z59" s="168"/>
      <c r="AA59" s="168"/>
      <c r="AB59" s="168"/>
      <c r="AC59" s="168"/>
      <c r="AD59" s="168"/>
      <c r="AE59" s="168"/>
      <c r="AF59" s="168"/>
      <c r="AG59" s="168"/>
      <c r="AH59" s="168"/>
      <c r="AI59" s="168"/>
      <c r="AJ59" s="168"/>
      <c r="AK59" s="168"/>
      <c r="AL59" s="168"/>
      <c r="AM59" s="168"/>
      <c r="AN59" s="168"/>
      <c r="AO59" s="168"/>
      <c r="AP59" s="168"/>
      <c r="AQ59" s="168"/>
      <c r="AR59" s="168"/>
      <c r="AS59" s="168"/>
      <c r="AT59" s="168"/>
      <c r="AU59" s="168"/>
      <c r="AV59" s="168"/>
      <c r="AW59" s="168"/>
      <c r="AX59" s="168"/>
      <c r="AY59" s="168"/>
      <c r="AZ59" s="168"/>
      <c r="BA59" s="168"/>
      <c r="BB59" s="168"/>
      <c r="BC59" s="168"/>
      <c r="BD59" s="168"/>
      <c r="BE59" s="168"/>
      <c r="BF59" s="168"/>
      <c r="BG59" s="168"/>
      <c r="BH59" s="168"/>
      <c r="BI59" s="168"/>
      <c r="BJ59" s="168"/>
      <c r="BK59" s="168"/>
      <c r="BL59" s="168"/>
      <c r="BM59" s="168"/>
      <c r="BN59" s="168"/>
      <c r="BO59" s="168"/>
      <c r="BP59" s="168"/>
      <c r="BQ59" s="168"/>
      <c r="BR59" s="180">
        <v>0.94</v>
      </c>
      <c r="BS59" s="176">
        <v>4.99</v>
      </c>
      <c r="BT59" s="176">
        <v>0.46</v>
      </c>
      <c r="BU59" s="176"/>
      <c r="BV59" s="176"/>
      <c r="BW59" s="182"/>
      <c r="BX59" s="182"/>
      <c r="BY59" s="182"/>
      <c r="BZ59" s="182"/>
      <c r="CA59" s="182"/>
      <c r="CB59" s="182"/>
      <c r="CC59" s="165"/>
      <c r="CD59" s="165"/>
      <c r="CE59" s="165"/>
      <c r="CF59" s="152" t="s">
        <v>1</v>
      </c>
    </row>
    <row r="60" ht="12.75" customHeight="1">
      <c r="A60" s="154">
        <v>2021.0</v>
      </c>
      <c r="B60" s="155" t="s">
        <v>3447</v>
      </c>
      <c r="C60" s="155" t="s">
        <v>3448</v>
      </c>
      <c r="D60" s="155"/>
      <c r="E60" s="155" t="s">
        <v>3449</v>
      </c>
      <c r="F60" s="155" t="s">
        <v>3449</v>
      </c>
      <c r="G60" s="155" t="s">
        <v>3450</v>
      </c>
      <c r="H60" s="157" t="s">
        <v>3591</v>
      </c>
      <c r="I60" s="169" t="s">
        <v>3454</v>
      </c>
      <c r="J60" s="157"/>
      <c r="K60" s="157" t="s">
        <v>3603</v>
      </c>
      <c r="L60" s="154" t="s">
        <v>3395</v>
      </c>
      <c r="M60" s="154" t="s">
        <v>3452</v>
      </c>
      <c r="N60" s="154" t="s">
        <v>255</v>
      </c>
      <c r="O60" s="157"/>
      <c r="P60" s="169"/>
      <c r="Q60" s="169"/>
      <c r="R60" s="169"/>
      <c r="S60" s="155"/>
      <c r="T60" s="155"/>
      <c r="U60" s="166"/>
      <c r="V60" s="166"/>
      <c r="W60" s="168">
        <v>55.0</v>
      </c>
      <c r="X60" s="168">
        <v>19.0</v>
      </c>
      <c r="Y60" s="160">
        <f t="shared" ref="Y60:Y61" si="32">W60-X60</f>
        <v>36</v>
      </c>
      <c r="Z60" s="168"/>
      <c r="AA60" s="168"/>
      <c r="AB60" s="168"/>
      <c r="AC60" s="168">
        <v>62.0</v>
      </c>
      <c r="AD60" s="168">
        <v>34.0</v>
      </c>
      <c r="AE60" s="160">
        <f t="shared" ref="AE60:AE61" si="33">AC60-AD60</f>
        <v>28</v>
      </c>
      <c r="AF60" s="168"/>
      <c r="AG60" s="168"/>
      <c r="AH60" s="168"/>
      <c r="AI60" s="168"/>
      <c r="AJ60" s="168"/>
      <c r="AK60" s="168"/>
      <c r="AL60" s="168"/>
      <c r="AM60" s="168"/>
      <c r="AN60" s="168"/>
      <c r="AO60" s="168">
        <v>68.0</v>
      </c>
      <c r="AP60" s="168">
        <v>36.0</v>
      </c>
      <c r="AQ60" s="160">
        <f t="shared" ref="AQ60:AQ61" si="34">AO60-AP60</f>
        <v>32</v>
      </c>
      <c r="AR60" s="168"/>
      <c r="AS60" s="168"/>
      <c r="AT60" s="168"/>
      <c r="AU60" s="168">
        <v>89.0</v>
      </c>
      <c r="AV60" s="168">
        <v>74.0</v>
      </c>
      <c r="AW60" s="160">
        <f t="shared" ref="AW60:AW61" si="35">AU60-AV60</f>
        <v>15</v>
      </c>
      <c r="AX60" s="168"/>
      <c r="AY60" s="168"/>
      <c r="AZ60" s="168"/>
      <c r="BA60" s="168"/>
      <c r="BB60" s="168"/>
      <c r="BC60" s="168">
        <v>72.0</v>
      </c>
      <c r="BD60" s="168">
        <v>84.0</v>
      </c>
      <c r="BE60" s="168">
        <f t="shared" ref="BE60:BE61" si="36">BD60-BC60</f>
        <v>12</v>
      </c>
      <c r="BF60" s="168"/>
      <c r="BG60" s="168"/>
      <c r="BH60" s="168"/>
      <c r="BI60" s="168"/>
      <c r="BJ60" s="168"/>
      <c r="BK60" s="168"/>
      <c r="BL60" s="168">
        <v>92.0</v>
      </c>
      <c r="BM60" s="168">
        <v>78.0</v>
      </c>
      <c r="BN60" s="160">
        <f t="shared" ref="BN60:BN61" si="37">BL60-BM60</f>
        <v>14</v>
      </c>
      <c r="BO60" s="168"/>
      <c r="BP60" s="168"/>
      <c r="BQ60" s="168"/>
      <c r="BR60" s="180">
        <v>0.94</v>
      </c>
      <c r="BS60" s="176">
        <v>4.04</v>
      </c>
      <c r="BT60" s="176">
        <v>0.43</v>
      </c>
      <c r="BU60" s="176"/>
      <c r="BV60" s="176"/>
      <c r="BW60" s="182"/>
      <c r="BX60" s="182"/>
      <c r="BY60" s="182"/>
      <c r="BZ60" s="182"/>
      <c r="CA60" s="182"/>
      <c r="CB60" s="182"/>
      <c r="CC60" s="165"/>
      <c r="CD60" s="165"/>
      <c r="CE60" s="165"/>
      <c r="CF60" s="152" t="s">
        <v>1</v>
      </c>
    </row>
    <row r="61" ht="12.75" customHeight="1">
      <c r="A61" s="154">
        <v>2021.0</v>
      </c>
      <c r="B61" s="155" t="s">
        <v>3447</v>
      </c>
      <c r="C61" s="155" t="s">
        <v>3448</v>
      </c>
      <c r="D61" s="155"/>
      <c r="E61" s="155" t="s">
        <v>3449</v>
      </c>
      <c r="F61" s="155" t="s">
        <v>3449</v>
      </c>
      <c r="G61" s="155" t="s">
        <v>3450</v>
      </c>
      <c r="H61" s="157" t="s">
        <v>3591</v>
      </c>
      <c r="I61" s="169" t="s">
        <v>3464</v>
      </c>
      <c r="J61" s="157"/>
      <c r="K61" s="157" t="s">
        <v>3603</v>
      </c>
      <c r="L61" s="154" t="s">
        <v>3395</v>
      </c>
      <c r="M61" s="154" t="s">
        <v>3452</v>
      </c>
      <c r="N61" s="154" t="s">
        <v>255</v>
      </c>
      <c r="O61" s="157"/>
      <c r="P61" s="169"/>
      <c r="Q61" s="169"/>
      <c r="R61" s="169"/>
      <c r="S61" s="155"/>
      <c r="T61" s="155"/>
      <c r="U61" s="166"/>
      <c r="V61" s="166"/>
      <c r="W61" s="168">
        <v>54.0</v>
      </c>
      <c r="X61" s="168">
        <v>22.0</v>
      </c>
      <c r="Y61" s="160">
        <f t="shared" si="32"/>
        <v>32</v>
      </c>
      <c r="Z61" s="168"/>
      <c r="AA61" s="168"/>
      <c r="AB61" s="168"/>
      <c r="AC61" s="168">
        <v>65.0</v>
      </c>
      <c r="AD61" s="168">
        <v>41.0</v>
      </c>
      <c r="AE61" s="160">
        <f t="shared" si="33"/>
        <v>24</v>
      </c>
      <c r="AF61" s="168"/>
      <c r="AG61" s="168"/>
      <c r="AH61" s="168"/>
      <c r="AI61" s="168"/>
      <c r="AJ61" s="168"/>
      <c r="AK61" s="168"/>
      <c r="AL61" s="168"/>
      <c r="AM61" s="168"/>
      <c r="AN61" s="168"/>
      <c r="AO61" s="168">
        <v>72.0</v>
      </c>
      <c r="AP61" s="168">
        <v>40.0</v>
      </c>
      <c r="AQ61" s="160">
        <f t="shared" si="34"/>
        <v>32</v>
      </c>
      <c r="AR61" s="168"/>
      <c r="AS61" s="168"/>
      <c r="AT61" s="168"/>
      <c r="AU61" s="168">
        <v>85.0</v>
      </c>
      <c r="AV61" s="168">
        <v>77.0</v>
      </c>
      <c r="AW61" s="160">
        <f t="shared" si="35"/>
        <v>8</v>
      </c>
      <c r="AX61" s="168"/>
      <c r="AY61" s="168"/>
      <c r="AZ61" s="168"/>
      <c r="BA61" s="168"/>
      <c r="BB61" s="168"/>
      <c r="BC61" s="168">
        <v>77.0</v>
      </c>
      <c r="BD61" s="168">
        <v>84.0</v>
      </c>
      <c r="BE61" s="168">
        <f t="shared" si="36"/>
        <v>7</v>
      </c>
      <c r="BF61" s="168"/>
      <c r="BG61" s="168"/>
      <c r="BH61" s="168"/>
      <c r="BI61" s="168"/>
      <c r="BJ61" s="168"/>
      <c r="BK61" s="168"/>
      <c r="BL61" s="168">
        <v>94.0</v>
      </c>
      <c r="BM61" s="168">
        <v>81.0</v>
      </c>
      <c r="BN61" s="160">
        <f t="shared" si="37"/>
        <v>13</v>
      </c>
      <c r="BO61" s="168"/>
      <c r="BP61" s="168"/>
      <c r="BQ61" s="168"/>
      <c r="BR61" s="180">
        <v>0.95</v>
      </c>
      <c r="BS61" s="176">
        <v>4.38</v>
      </c>
      <c r="BT61" s="176">
        <v>0.45</v>
      </c>
      <c r="BU61" s="176"/>
      <c r="BV61" s="176"/>
      <c r="BW61" s="182"/>
      <c r="BX61" s="182"/>
      <c r="BY61" s="182"/>
      <c r="BZ61" s="182"/>
      <c r="CA61" s="182"/>
      <c r="CB61" s="182"/>
      <c r="CC61" s="165"/>
      <c r="CD61" s="165"/>
      <c r="CE61" s="165"/>
      <c r="CF61" s="152" t="s">
        <v>1</v>
      </c>
    </row>
    <row r="62" ht="12.75" customHeight="1">
      <c r="A62" s="154">
        <v>2021.0</v>
      </c>
      <c r="B62" s="166" t="s">
        <v>1809</v>
      </c>
      <c r="C62" s="166" t="s">
        <v>3612</v>
      </c>
      <c r="D62" s="166"/>
      <c r="E62" s="166" t="s">
        <v>3613</v>
      </c>
      <c r="F62" s="166" t="s">
        <v>3613</v>
      </c>
      <c r="G62" s="166" t="s">
        <v>3614</v>
      </c>
      <c r="H62" s="157" t="s">
        <v>3615</v>
      </c>
      <c r="I62" s="169" t="s">
        <v>3440</v>
      </c>
      <c r="J62" s="157"/>
      <c r="K62" s="157" t="s">
        <v>1893</v>
      </c>
      <c r="L62" s="154" t="s">
        <v>3597</v>
      </c>
      <c r="M62" s="157" t="s">
        <v>3597</v>
      </c>
      <c r="N62" s="157" t="s">
        <v>255</v>
      </c>
      <c r="O62" s="157"/>
      <c r="P62" s="169"/>
      <c r="Q62" s="169"/>
      <c r="R62" s="169"/>
      <c r="S62" s="155"/>
      <c r="T62" s="155"/>
      <c r="U62" s="166"/>
      <c r="V62" s="166"/>
      <c r="W62" s="168"/>
      <c r="X62" s="168"/>
      <c r="Y62" s="168"/>
      <c r="Z62" s="168"/>
      <c r="AA62" s="168"/>
      <c r="AB62" s="168"/>
      <c r="AC62" s="168"/>
      <c r="AD62" s="168"/>
      <c r="AE62" s="168"/>
      <c r="AF62" s="168"/>
      <c r="AG62" s="168"/>
      <c r="AH62" s="168"/>
      <c r="AI62" s="168"/>
      <c r="AJ62" s="168"/>
      <c r="AK62" s="168"/>
      <c r="AL62" s="168"/>
      <c r="AM62" s="168"/>
      <c r="AN62" s="168"/>
      <c r="AO62" s="168"/>
      <c r="AP62" s="168"/>
      <c r="AQ62" s="168"/>
      <c r="AR62" s="168"/>
      <c r="AS62" s="168"/>
      <c r="AT62" s="168"/>
      <c r="AU62" s="168"/>
      <c r="AV62" s="168"/>
      <c r="AW62" s="168"/>
      <c r="AX62" s="168"/>
      <c r="AY62" s="168"/>
      <c r="AZ62" s="168"/>
      <c r="BA62" s="168"/>
      <c r="BB62" s="168"/>
      <c r="BC62" s="168"/>
      <c r="BD62" s="168"/>
      <c r="BE62" s="168"/>
      <c r="BF62" s="168"/>
      <c r="BG62" s="168"/>
      <c r="BH62" s="168"/>
      <c r="BI62" s="168"/>
      <c r="BJ62" s="168"/>
      <c r="BK62" s="168"/>
      <c r="BL62" s="168"/>
      <c r="BM62" s="168"/>
      <c r="BN62" s="168"/>
      <c r="BO62" s="168"/>
      <c r="BP62" s="168"/>
      <c r="BQ62" s="168"/>
      <c r="BR62" s="180">
        <v>0.95</v>
      </c>
      <c r="BS62" s="176">
        <v>4.46</v>
      </c>
      <c r="BT62" s="176">
        <v>0.53</v>
      </c>
      <c r="BU62" s="176"/>
      <c r="BV62" s="176"/>
      <c r="BW62" s="182"/>
      <c r="BX62" s="182"/>
      <c r="BY62" s="182"/>
      <c r="BZ62" s="182"/>
      <c r="CA62" s="182"/>
      <c r="CB62" s="182"/>
      <c r="CC62" s="165"/>
      <c r="CD62" s="165"/>
      <c r="CE62" s="165"/>
      <c r="CF62" s="152" t="s">
        <v>1</v>
      </c>
    </row>
    <row r="63" ht="12.75" customHeight="1">
      <c r="A63" s="154">
        <v>2021.0</v>
      </c>
      <c r="B63" s="155" t="s">
        <v>3529</v>
      </c>
      <c r="C63" s="155" t="s">
        <v>3616</v>
      </c>
      <c r="D63" s="155"/>
      <c r="E63" s="155" t="s">
        <v>3617</v>
      </c>
      <c r="F63" s="155" t="s">
        <v>3617</v>
      </c>
      <c r="G63" s="155" t="s">
        <v>3618</v>
      </c>
      <c r="H63" s="157" t="s">
        <v>3619</v>
      </c>
      <c r="I63" s="156" t="s">
        <v>3428</v>
      </c>
      <c r="J63" s="157"/>
      <c r="K63" s="157"/>
      <c r="L63" s="154" t="s">
        <v>3395</v>
      </c>
      <c r="M63" s="157" t="s">
        <v>3396</v>
      </c>
      <c r="N63" s="157" t="s">
        <v>255</v>
      </c>
      <c r="O63" s="157"/>
      <c r="P63" s="169"/>
      <c r="Q63" s="169"/>
      <c r="R63" s="169"/>
      <c r="S63" s="169"/>
      <c r="T63" s="155"/>
      <c r="U63" s="157"/>
      <c r="V63" s="166"/>
      <c r="W63" s="168"/>
      <c r="X63" s="168"/>
      <c r="Y63" s="168"/>
      <c r="Z63" s="168">
        <v>50.0</v>
      </c>
      <c r="AA63" s="168">
        <v>68.0</v>
      </c>
      <c r="AB63" s="168">
        <f t="shared" ref="AB63:AB67" si="38">AA63-Z63</f>
        <v>18</v>
      </c>
      <c r="AC63" s="168"/>
      <c r="AD63" s="168"/>
      <c r="AE63" s="168"/>
      <c r="AF63" s="168">
        <v>64.0</v>
      </c>
      <c r="AG63" s="168">
        <v>78.0</v>
      </c>
      <c r="AH63" s="168">
        <f t="shared" ref="AH63:AH67" si="39">AG63-AF63</f>
        <v>14</v>
      </c>
      <c r="AI63" s="168"/>
      <c r="AJ63" s="168"/>
      <c r="AK63" s="168"/>
      <c r="AL63" s="168"/>
      <c r="AM63" s="168"/>
      <c r="AN63" s="168"/>
      <c r="AO63" s="168"/>
      <c r="AP63" s="168"/>
      <c r="AQ63" s="168"/>
      <c r="AR63" s="168">
        <v>65.0</v>
      </c>
      <c r="AS63" s="168">
        <v>72.0</v>
      </c>
      <c r="AT63" s="168">
        <f t="shared" ref="AT63:AT67" si="40">AS63-AR63</f>
        <v>7</v>
      </c>
      <c r="AU63" s="168"/>
      <c r="AV63" s="168"/>
      <c r="AW63" s="168"/>
      <c r="AX63" s="168">
        <v>88.0</v>
      </c>
      <c r="AY63" s="168">
        <v>96.0</v>
      </c>
      <c r="AZ63" s="168">
        <f t="shared" ref="AZ63:AZ67" si="41">AY63-AX63</f>
        <v>8</v>
      </c>
      <c r="BA63" s="168"/>
      <c r="BB63" s="168"/>
      <c r="BC63" s="168">
        <v>87.0</v>
      </c>
      <c r="BD63" s="168">
        <v>87.0</v>
      </c>
      <c r="BE63" s="168">
        <f t="shared" ref="BE63:BE67" si="42">BD63-BC63</f>
        <v>0</v>
      </c>
      <c r="BF63" s="168"/>
      <c r="BG63" s="168"/>
      <c r="BH63" s="168"/>
      <c r="BI63" s="168"/>
      <c r="BJ63" s="168"/>
      <c r="BK63" s="168"/>
      <c r="BL63" s="168"/>
      <c r="BM63" s="168"/>
      <c r="BN63" s="168"/>
      <c r="BO63" s="168">
        <v>90.0</v>
      </c>
      <c r="BP63" s="168">
        <v>99.0</v>
      </c>
      <c r="BQ63" s="168">
        <f t="shared" ref="BQ63:BQ67" si="43">BP63-BO63</f>
        <v>9</v>
      </c>
      <c r="BR63" s="180">
        <v>0.93</v>
      </c>
      <c r="BS63" s="176">
        <v>5.86</v>
      </c>
      <c r="BT63" s="176">
        <v>0.52</v>
      </c>
      <c r="BU63" s="176"/>
      <c r="BV63" s="176"/>
      <c r="BW63" s="182"/>
      <c r="BX63" s="182"/>
      <c r="BY63" s="182"/>
      <c r="BZ63" s="182"/>
      <c r="CA63" s="182"/>
      <c r="CB63" s="182"/>
      <c r="CC63" s="165"/>
      <c r="CD63" s="165"/>
      <c r="CE63" s="165"/>
      <c r="CF63" s="165"/>
    </row>
    <row r="64" ht="12.75" customHeight="1">
      <c r="A64" s="154">
        <v>2021.0</v>
      </c>
      <c r="B64" s="155" t="s">
        <v>3529</v>
      </c>
      <c r="C64" s="155" t="s">
        <v>3616</v>
      </c>
      <c r="D64" s="155"/>
      <c r="E64" s="155" t="s">
        <v>3617</v>
      </c>
      <c r="F64" s="155" t="s">
        <v>3617</v>
      </c>
      <c r="G64" s="155" t="s">
        <v>3618</v>
      </c>
      <c r="H64" s="157" t="s">
        <v>3619</v>
      </c>
      <c r="I64" s="169" t="s">
        <v>3454</v>
      </c>
      <c r="J64" s="157"/>
      <c r="K64" s="157"/>
      <c r="L64" s="154" t="s">
        <v>3395</v>
      </c>
      <c r="M64" s="157" t="s">
        <v>3396</v>
      </c>
      <c r="N64" s="157" t="s">
        <v>255</v>
      </c>
      <c r="O64" s="157"/>
      <c r="P64" s="169"/>
      <c r="Q64" s="169"/>
      <c r="R64" s="169"/>
      <c r="S64" s="169"/>
      <c r="T64" s="155"/>
      <c r="U64" s="157"/>
      <c r="V64" s="166"/>
      <c r="W64" s="168"/>
      <c r="X64" s="168"/>
      <c r="Y64" s="168"/>
      <c r="Z64" s="168">
        <v>39.0</v>
      </c>
      <c r="AA64" s="168">
        <v>70.0</v>
      </c>
      <c r="AB64" s="168">
        <f t="shared" si="38"/>
        <v>31</v>
      </c>
      <c r="AC64" s="168"/>
      <c r="AD64" s="168"/>
      <c r="AE64" s="168"/>
      <c r="AF64" s="168">
        <v>45.0</v>
      </c>
      <c r="AG64" s="168">
        <v>80.0</v>
      </c>
      <c r="AH64" s="168">
        <f t="shared" si="39"/>
        <v>35</v>
      </c>
      <c r="AI64" s="168"/>
      <c r="AJ64" s="168"/>
      <c r="AK64" s="168"/>
      <c r="AL64" s="168"/>
      <c r="AM64" s="168"/>
      <c r="AN64" s="168"/>
      <c r="AO64" s="168"/>
      <c r="AP64" s="168"/>
      <c r="AQ64" s="168"/>
      <c r="AR64" s="168">
        <v>50.0</v>
      </c>
      <c r="AS64" s="168">
        <v>70.0</v>
      </c>
      <c r="AT64" s="168">
        <f t="shared" si="40"/>
        <v>20</v>
      </c>
      <c r="AU64" s="168"/>
      <c r="AV64" s="168"/>
      <c r="AW64" s="168"/>
      <c r="AX64" s="168">
        <v>75.0</v>
      </c>
      <c r="AY64" s="168">
        <v>91.0</v>
      </c>
      <c r="AZ64" s="168">
        <f t="shared" si="41"/>
        <v>16</v>
      </c>
      <c r="BA64" s="168"/>
      <c r="BB64" s="168"/>
      <c r="BC64" s="168">
        <v>70.0</v>
      </c>
      <c r="BD64" s="168">
        <v>87.0</v>
      </c>
      <c r="BE64" s="168">
        <f t="shared" si="42"/>
        <v>17</v>
      </c>
      <c r="BF64" s="168"/>
      <c r="BG64" s="168"/>
      <c r="BH64" s="168"/>
      <c r="BI64" s="168"/>
      <c r="BJ64" s="168"/>
      <c r="BK64" s="168"/>
      <c r="BL64" s="168"/>
      <c r="BM64" s="168"/>
      <c r="BN64" s="168"/>
      <c r="BO64" s="168">
        <v>79.0</v>
      </c>
      <c r="BP64" s="168">
        <v>96.0</v>
      </c>
      <c r="BQ64" s="168">
        <f t="shared" si="43"/>
        <v>17</v>
      </c>
      <c r="BR64" s="180">
        <v>0.95</v>
      </c>
      <c r="BS64" s="176">
        <v>5.13</v>
      </c>
      <c r="BT64" s="176">
        <v>0.42</v>
      </c>
      <c r="BU64" s="176"/>
      <c r="BV64" s="176"/>
      <c r="BW64" s="182"/>
      <c r="BX64" s="182"/>
      <c r="BY64" s="182"/>
      <c r="BZ64" s="182"/>
      <c r="CA64" s="182"/>
      <c r="CB64" s="182"/>
      <c r="CC64" s="165"/>
      <c r="CD64" s="165"/>
      <c r="CE64" s="165"/>
      <c r="CF64" s="165"/>
    </row>
    <row r="65" ht="12.75" customHeight="1">
      <c r="A65" s="154">
        <v>2021.0</v>
      </c>
      <c r="B65" s="155" t="s">
        <v>3529</v>
      </c>
      <c r="C65" s="155" t="s">
        <v>3616</v>
      </c>
      <c r="D65" s="155"/>
      <c r="E65" s="155" t="s">
        <v>3617</v>
      </c>
      <c r="F65" s="155" t="s">
        <v>3617</v>
      </c>
      <c r="G65" s="155" t="s">
        <v>3618</v>
      </c>
      <c r="H65" s="157" t="s">
        <v>3619</v>
      </c>
      <c r="I65" s="169" t="s">
        <v>3402</v>
      </c>
      <c r="J65" s="157"/>
      <c r="K65" s="157"/>
      <c r="L65" s="154" t="s">
        <v>3395</v>
      </c>
      <c r="M65" s="157" t="s">
        <v>3396</v>
      </c>
      <c r="N65" s="157" t="s">
        <v>255</v>
      </c>
      <c r="O65" s="157"/>
      <c r="P65" s="169"/>
      <c r="Q65" s="169"/>
      <c r="R65" s="169"/>
      <c r="S65" s="169"/>
      <c r="T65" s="155"/>
      <c r="U65" s="157"/>
      <c r="V65" s="166"/>
      <c r="W65" s="168"/>
      <c r="X65" s="168"/>
      <c r="Y65" s="168"/>
      <c r="Z65" s="168">
        <v>49.0</v>
      </c>
      <c r="AA65" s="168">
        <v>58.0</v>
      </c>
      <c r="AB65" s="168">
        <f t="shared" si="38"/>
        <v>9</v>
      </c>
      <c r="AC65" s="168"/>
      <c r="AD65" s="168"/>
      <c r="AE65" s="168"/>
      <c r="AF65" s="168">
        <v>55.0</v>
      </c>
      <c r="AG65" s="168">
        <v>68.0</v>
      </c>
      <c r="AH65" s="168">
        <f t="shared" si="39"/>
        <v>13</v>
      </c>
      <c r="AI65" s="168"/>
      <c r="AJ65" s="168"/>
      <c r="AK65" s="168"/>
      <c r="AL65" s="168"/>
      <c r="AM65" s="168"/>
      <c r="AN65" s="168"/>
      <c r="AO65" s="168"/>
      <c r="AP65" s="168"/>
      <c r="AQ65" s="168"/>
      <c r="AR65" s="168">
        <v>56.0</v>
      </c>
      <c r="AS65" s="168">
        <v>65.0</v>
      </c>
      <c r="AT65" s="168">
        <f t="shared" si="40"/>
        <v>9</v>
      </c>
      <c r="AU65" s="168"/>
      <c r="AV65" s="168"/>
      <c r="AW65" s="168"/>
      <c r="AX65" s="168">
        <v>81.0</v>
      </c>
      <c r="AY65" s="168">
        <v>89.0</v>
      </c>
      <c r="AZ65" s="168">
        <f t="shared" si="41"/>
        <v>8</v>
      </c>
      <c r="BA65" s="168"/>
      <c r="BB65" s="168"/>
      <c r="BC65" s="168">
        <v>77.0</v>
      </c>
      <c r="BD65" s="168">
        <v>86.0</v>
      </c>
      <c r="BE65" s="168">
        <f t="shared" si="42"/>
        <v>9</v>
      </c>
      <c r="BF65" s="168"/>
      <c r="BG65" s="168"/>
      <c r="BH65" s="168"/>
      <c r="BI65" s="168"/>
      <c r="BJ65" s="168"/>
      <c r="BK65" s="168"/>
      <c r="BL65" s="168"/>
      <c r="BM65" s="168"/>
      <c r="BN65" s="168"/>
      <c r="BO65" s="168">
        <v>84.0</v>
      </c>
      <c r="BP65" s="168">
        <v>98.0</v>
      </c>
      <c r="BQ65" s="168">
        <f t="shared" si="43"/>
        <v>14</v>
      </c>
      <c r="BR65" s="180">
        <v>0.95</v>
      </c>
      <c r="BS65" s="176">
        <v>4.24</v>
      </c>
      <c r="BT65" s="176">
        <v>0.37</v>
      </c>
      <c r="BU65" s="176"/>
      <c r="BV65" s="176"/>
      <c r="BW65" s="182"/>
      <c r="BX65" s="182"/>
      <c r="BY65" s="182"/>
      <c r="BZ65" s="182"/>
      <c r="CA65" s="182"/>
      <c r="CB65" s="182"/>
      <c r="CC65" s="165"/>
      <c r="CD65" s="165"/>
      <c r="CE65" s="165"/>
      <c r="CF65" s="165"/>
    </row>
    <row r="66" ht="12.75" customHeight="1">
      <c r="A66" s="154">
        <v>2021.0</v>
      </c>
      <c r="B66" s="155" t="s">
        <v>3487</v>
      </c>
      <c r="C66" s="155" t="s">
        <v>3488</v>
      </c>
      <c r="D66" s="155"/>
      <c r="E66" s="155" t="s">
        <v>3489</v>
      </c>
      <c r="F66" s="155" t="s">
        <v>3489</v>
      </c>
      <c r="G66" s="155" t="s">
        <v>3490</v>
      </c>
      <c r="H66" s="157" t="s">
        <v>3620</v>
      </c>
      <c r="I66" s="169" t="s">
        <v>3402</v>
      </c>
      <c r="J66" s="157"/>
      <c r="K66" s="157"/>
      <c r="L66" s="154" t="s">
        <v>3395</v>
      </c>
      <c r="M66" s="157" t="s">
        <v>3396</v>
      </c>
      <c r="N66" s="154" t="s">
        <v>255</v>
      </c>
      <c r="O66" s="157"/>
      <c r="P66" s="169"/>
      <c r="Q66" s="169"/>
      <c r="R66" s="169"/>
      <c r="S66" s="169"/>
      <c r="T66" s="155"/>
      <c r="U66" s="157"/>
      <c r="V66" s="166"/>
      <c r="W66" s="168"/>
      <c r="X66" s="168"/>
      <c r="Y66" s="168"/>
      <c r="Z66" s="168">
        <v>40.0</v>
      </c>
      <c r="AA66" s="168">
        <v>61.0</v>
      </c>
      <c r="AB66" s="168">
        <f t="shared" si="38"/>
        <v>21</v>
      </c>
      <c r="AC66" s="168"/>
      <c r="AD66" s="168"/>
      <c r="AE66" s="168"/>
      <c r="AF66" s="168">
        <v>65.0</v>
      </c>
      <c r="AG66" s="168">
        <v>75.0</v>
      </c>
      <c r="AH66" s="168">
        <f t="shared" si="39"/>
        <v>10</v>
      </c>
      <c r="AI66" s="168"/>
      <c r="AJ66" s="168"/>
      <c r="AK66" s="168"/>
      <c r="AL66" s="168"/>
      <c r="AM66" s="168"/>
      <c r="AN66" s="168"/>
      <c r="AO66" s="168"/>
      <c r="AP66" s="168"/>
      <c r="AQ66" s="168"/>
      <c r="AR66" s="168">
        <v>42.0</v>
      </c>
      <c r="AS66" s="168">
        <v>62.0</v>
      </c>
      <c r="AT66" s="168">
        <f t="shared" si="40"/>
        <v>20</v>
      </c>
      <c r="AU66" s="168"/>
      <c r="AV66" s="168"/>
      <c r="AW66" s="168"/>
      <c r="AX66" s="168">
        <v>69.0</v>
      </c>
      <c r="AY66" s="168">
        <v>77.0</v>
      </c>
      <c r="AZ66" s="168">
        <f t="shared" si="41"/>
        <v>8</v>
      </c>
      <c r="BA66" s="168"/>
      <c r="BB66" s="168"/>
      <c r="BC66" s="168">
        <v>63.0</v>
      </c>
      <c r="BD66" s="168">
        <v>80.0</v>
      </c>
      <c r="BE66" s="168">
        <f t="shared" si="42"/>
        <v>17</v>
      </c>
      <c r="BF66" s="168"/>
      <c r="BG66" s="168"/>
      <c r="BH66" s="168"/>
      <c r="BI66" s="168"/>
      <c r="BJ66" s="168"/>
      <c r="BK66" s="168"/>
      <c r="BL66" s="168"/>
      <c r="BM66" s="168"/>
      <c r="BN66" s="168"/>
      <c r="BO66" s="168">
        <v>81.0</v>
      </c>
      <c r="BP66" s="168">
        <v>92.0</v>
      </c>
      <c r="BQ66" s="168">
        <f t="shared" si="43"/>
        <v>11</v>
      </c>
      <c r="BR66" s="180">
        <v>0.94</v>
      </c>
      <c r="BS66" s="176">
        <v>3.2</v>
      </c>
      <c r="BT66" s="176">
        <v>0.49</v>
      </c>
      <c r="BU66" s="176"/>
      <c r="BV66" s="176"/>
      <c r="BW66" s="182"/>
      <c r="BX66" s="182"/>
      <c r="BY66" s="182"/>
      <c r="BZ66" s="182"/>
      <c r="CA66" s="182"/>
      <c r="CB66" s="182"/>
      <c r="CC66" s="165"/>
      <c r="CD66" s="165"/>
      <c r="CE66" s="165"/>
      <c r="CF66" s="165"/>
    </row>
    <row r="67" ht="12.75" customHeight="1">
      <c r="A67" s="154">
        <v>2021.0</v>
      </c>
      <c r="B67" s="155" t="s">
        <v>3487</v>
      </c>
      <c r="C67" s="155" t="s">
        <v>3488</v>
      </c>
      <c r="D67" s="155"/>
      <c r="E67" s="155" t="s">
        <v>3489</v>
      </c>
      <c r="F67" s="155" t="s">
        <v>3489</v>
      </c>
      <c r="G67" s="155" t="s">
        <v>3490</v>
      </c>
      <c r="H67" s="157" t="s">
        <v>3620</v>
      </c>
      <c r="I67" s="169" t="s">
        <v>3464</v>
      </c>
      <c r="J67" s="157"/>
      <c r="K67" s="157"/>
      <c r="L67" s="154" t="s">
        <v>3395</v>
      </c>
      <c r="M67" s="157" t="s">
        <v>3396</v>
      </c>
      <c r="N67" s="154" t="s">
        <v>255</v>
      </c>
      <c r="O67" s="157"/>
      <c r="P67" s="169"/>
      <c r="Q67" s="169"/>
      <c r="R67" s="169"/>
      <c r="S67" s="169"/>
      <c r="T67" s="155"/>
      <c r="U67" s="157"/>
      <c r="V67" s="166"/>
      <c r="W67" s="168"/>
      <c r="X67" s="168"/>
      <c r="Y67" s="168"/>
      <c r="Z67" s="168">
        <v>45.0</v>
      </c>
      <c r="AA67" s="168">
        <v>56.0</v>
      </c>
      <c r="AB67" s="168">
        <f t="shared" si="38"/>
        <v>11</v>
      </c>
      <c r="AC67" s="168"/>
      <c r="AD67" s="168"/>
      <c r="AE67" s="168"/>
      <c r="AF67" s="168">
        <v>58.0</v>
      </c>
      <c r="AG67" s="168">
        <v>63.0</v>
      </c>
      <c r="AH67" s="168">
        <f t="shared" si="39"/>
        <v>5</v>
      </c>
      <c r="AI67" s="168"/>
      <c r="AJ67" s="168"/>
      <c r="AK67" s="168"/>
      <c r="AL67" s="168"/>
      <c r="AM67" s="168"/>
      <c r="AN67" s="168"/>
      <c r="AO67" s="168"/>
      <c r="AP67" s="168"/>
      <c r="AQ67" s="168"/>
      <c r="AR67" s="168">
        <v>49.0</v>
      </c>
      <c r="AS67" s="168">
        <v>60.0</v>
      </c>
      <c r="AT67" s="168">
        <f t="shared" si="40"/>
        <v>11</v>
      </c>
      <c r="AU67" s="168"/>
      <c r="AV67" s="168"/>
      <c r="AW67" s="168"/>
      <c r="AX67" s="168">
        <v>69.0</v>
      </c>
      <c r="AY67" s="168">
        <v>83.0</v>
      </c>
      <c r="AZ67" s="168">
        <f t="shared" si="41"/>
        <v>14</v>
      </c>
      <c r="BA67" s="168"/>
      <c r="BB67" s="168"/>
      <c r="BC67" s="168">
        <v>65.0</v>
      </c>
      <c r="BD67" s="168">
        <v>79.0</v>
      </c>
      <c r="BE67" s="168">
        <f t="shared" si="42"/>
        <v>14</v>
      </c>
      <c r="BF67" s="168"/>
      <c r="BG67" s="168"/>
      <c r="BH67" s="168"/>
      <c r="BI67" s="168"/>
      <c r="BJ67" s="168"/>
      <c r="BK67" s="168"/>
      <c r="BL67" s="168"/>
      <c r="BM67" s="168"/>
      <c r="BN67" s="168"/>
      <c r="BO67" s="168">
        <v>79.0</v>
      </c>
      <c r="BP67" s="168">
        <v>92.0</v>
      </c>
      <c r="BQ67" s="168">
        <f t="shared" si="43"/>
        <v>13</v>
      </c>
      <c r="BR67" s="180">
        <v>0.95</v>
      </c>
      <c r="BS67" s="176">
        <v>3.74</v>
      </c>
      <c r="BT67" s="176">
        <v>0.46</v>
      </c>
      <c r="BU67" s="176"/>
      <c r="BV67" s="176"/>
      <c r="BW67" s="182"/>
      <c r="BX67" s="182"/>
      <c r="BY67" s="182"/>
      <c r="BZ67" s="182"/>
      <c r="CA67" s="182"/>
      <c r="CB67" s="182"/>
      <c r="CC67" s="165"/>
      <c r="CD67" s="165"/>
      <c r="CE67" s="165"/>
      <c r="CF67" s="165"/>
    </row>
    <row r="68" ht="12.75" customHeight="1">
      <c r="A68" s="154">
        <v>2021.0</v>
      </c>
      <c r="B68" s="166" t="s">
        <v>3621</v>
      </c>
      <c r="C68" s="166" t="s">
        <v>3622</v>
      </c>
      <c r="D68" s="166"/>
      <c r="E68" s="166" t="s">
        <v>3623</v>
      </c>
      <c r="F68" s="166" t="s">
        <v>3623</v>
      </c>
      <c r="G68" s="166" t="s">
        <v>3624</v>
      </c>
      <c r="H68" s="157" t="s">
        <v>3619</v>
      </c>
      <c r="I68" s="156" t="s">
        <v>3394</v>
      </c>
      <c r="J68" s="157"/>
      <c r="K68" s="157" t="s">
        <v>1893</v>
      </c>
      <c r="L68" s="154" t="s">
        <v>3597</v>
      </c>
      <c r="M68" s="157" t="s">
        <v>3597</v>
      </c>
      <c r="N68" s="157" t="s">
        <v>255</v>
      </c>
      <c r="O68" s="157"/>
      <c r="P68" s="169"/>
      <c r="Q68" s="169"/>
      <c r="R68" s="169"/>
      <c r="S68" s="155"/>
      <c r="T68" s="155"/>
      <c r="U68" s="166"/>
      <c r="V68" s="166"/>
      <c r="W68" s="168"/>
      <c r="X68" s="168"/>
      <c r="Y68" s="168"/>
      <c r="Z68" s="168"/>
      <c r="AA68" s="168"/>
      <c r="AB68" s="168"/>
      <c r="AC68" s="168"/>
      <c r="AD68" s="168"/>
      <c r="AE68" s="168"/>
      <c r="AF68" s="168"/>
      <c r="AG68" s="168"/>
      <c r="AH68" s="168"/>
      <c r="AI68" s="168"/>
      <c r="AJ68" s="168"/>
      <c r="AK68" s="168"/>
      <c r="AL68" s="168"/>
      <c r="AM68" s="168"/>
      <c r="AN68" s="168"/>
      <c r="AO68" s="168"/>
      <c r="AP68" s="168"/>
      <c r="AQ68" s="168"/>
      <c r="AR68" s="168"/>
      <c r="AS68" s="168"/>
      <c r="AT68" s="168"/>
      <c r="AU68" s="168"/>
      <c r="AV68" s="168"/>
      <c r="AW68" s="168"/>
      <c r="AX68" s="168"/>
      <c r="AY68" s="168"/>
      <c r="AZ68" s="168"/>
      <c r="BA68" s="168"/>
      <c r="BB68" s="168"/>
      <c r="BC68" s="168"/>
      <c r="BD68" s="168"/>
      <c r="BE68" s="168"/>
      <c r="BF68" s="168"/>
      <c r="BG68" s="168"/>
      <c r="BH68" s="168"/>
      <c r="BI68" s="168"/>
      <c r="BJ68" s="168"/>
      <c r="BK68" s="168"/>
      <c r="BL68" s="168"/>
      <c r="BM68" s="168"/>
      <c r="BN68" s="168"/>
      <c r="BO68" s="168"/>
      <c r="BP68" s="168"/>
      <c r="BQ68" s="168"/>
      <c r="BR68" s="180">
        <v>0.96</v>
      </c>
      <c r="BS68" s="176">
        <v>4.44</v>
      </c>
      <c r="BT68" s="176">
        <v>0.47</v>
      </c>
      <c r="BU68" s="176"/>
      <c r="BV68" s="176"/>
      <c r="BW68" s="182"/>
      <c r="BX68" s="182"/>
      <c r="BY68" s="182"/>
      <c r="BZ68" s="182"/>
      <c r="CA68" s="182"/>
      <c r="CB68" s="182"/>
      <c r="CC68" s="165"/>
      <c r="CD68" s="165"/>
      <c r="CE68" s="165"/>
      <c r="CF68" s="152" t="s">
        <v>1</v>
      </c>
    </row>
    <row r="69" ht="12.75" customHeight="1">
      <c r="A69" s="154">
        <v>2021.0</v>
      </c>
      <c r="B69" s="155" t="s">
        <v>3389</v>
      </c>
      <c r="C69" s="155" t="s">
        <v>3610</v>
      </c>
      <c r="D69" s="155"/>
      <c r="E69" s="155" t="s">
        <v>3606</v>
      </c>
      <c r="F69" s="155" t="s">
        <v>3606</v>
      </c>
      <c r="G69" s="155" t="s">
        <v>3611</v>
      </c>
      <c r="H69" s="157" t="s">
        <v>3625</v>
      </c>
      <c r="I69" s="156" t="s">
        <v>3428</v>
      </c>
      <c r="J69" s="157"/>
      <c r="K69" s="157"/>
      <c r="L69" s="154" t="s">
        <v>3395</v>
      </c>
      <c r="M69" s="157" t="s">
        <v>3396</v>
      </c>
      <c r="N69" s="154" t="s">
        <v>255</v>
      </c>
      <c r="O69" s="157"/>
      <c r="P69" s="169"/>
      <c r="Q69" s="169"/>
      <c r="R69" s="169"/>
      <c r="S69" s="169"/>
      <c r="T69" s="155"/>
      <c r="U69" s="157"/>
      <c r="V69" s="166"/>
      <c r="W69" s="168"/>
      <c r="X69" s="168"/>
      <c r="Y69" s="168"/>
      <c r="Z69" s="168">
        <v>33.0</v>
      </c>
      <c r="AA69" s="168">
        <v>60.0</v>
      </c>
      <c r="AB69" s="168">
        <f>AA69-Z69</f>
        <v>27</v>
      </c>
      <c r="AC69" s="168"/>
      <c r="AD69" s="168"/>
      <c r="AE69" s="168"/>
      <c r="AF69" s="168">
        <v>51.0</v>
      </c>
      <c r="AG69" s="168">
        <v>71.0</v>
      </c>
      <c r="AH69" s="168">
        <f>AG69-AF69</f>
        <v>20</v>
      </c>
      <c r="AI69" s="168"/>
      <c r="AJ69" s="168"/>
      <c r="AK69" s="168"/>
      <c r="AL69" s="168"/>
      <c r="AM69" s="168"/>
      <c r="AN69" s="168"/>
      <c r="AO69" s="168"/>
      <c r="AP69" s="168"/>
      <c r="AQ69" s="168"/>
      <c r="AR69" s="168">
        <v>65.0</v>
      </c>
      <c r="AS69" s="168">
        <v>87.0</v>
      </c>
      <c r="AT69" s="168">
        <f>AS69-AR69</f>
        <v>22</v>
      </c>
      <c r="AU69" s="168"/>
      <c r="AV69" s="168"/>
      <c r="AW69" s="168"/>
      <c r="AX69" s="168">
        <v>76.0</v>
      </c>
      <c r="AY69" s="168">
        <v>91.0</v>
      </c>
      <c r="AZ69" s="168">
        <f>AY69-AX69</f>
        <v>15</v>
      </c>
      <c r="BA69" s="168"/>
      <c r="BB69" s="168"/>
      <c r="BC69" s="168">
        <v>71.0</v>
      </c>
      <c r="BD69" s="168">
        <v>88.0</v>
      </c>
      <c r="BE69" s="168">
        <f>BD69-BC69</f>
        <v>17</v>
      </c>
      <c r="BF69" s="168"/>
      <c r="BG69" s="168"/>
      <c r="BH69" s="168"/>
      <c r="BI69" s="168"/>
      <c r="BJ69" s="168"/>
      <c r="BK69" s="168"/>
      <c r="BL69" s="168"/>
      <c r="BM69" s="168"/>
      <c r="BN69" s="168"/>
      <c r="BO69" s="168">
        <v>86.0</v>
      </c>
      <c r="BP69" s="168">
        <v>95.0</v>
      </c>
      <c r="BQ69" s="168">
        <f>BP69-BO69</f>
        <v>9</v>
      </c>
      <c r="BR69" s="180">
        <v>0.94</v>
      </c>
      <c r="BS69" s="176">
        <v>4.22</v>
      </c>
      <c r="BT69" s="176">
        <v>0.48</v>
      </c>
      <c r="BU69" s="176"/>
      <c r="BV69" s="176"/>
      <c r="BW69" s="182"/>
      <c r="BX69" s="182"/>
      <c r="BY69" s="182"/>
      <c r="BZ69" s="182"/>
      <c r="CA69" s="182"/>
      <c r="CB69" s="182"/>
      <c r="CC69" s="165"/>
      <c r="CD69" s="165"/>
      <c r="CE69" s="165"/>
      <c r="CF69" s="165"/>
    </row>
    <row r="70" ht="12.75" customHeight="1">
      <c r="A70" s="154">
        <v>2021.0</v>
      </c>
      <c r="B70" s="166" t="s">
        <v>3389</v>
      </c>
      <c r="C70" s="166" t="s">
        <v>3608</v>
      </c>
      <c r="D70" s="166"/>
      <c r="E70" s="166" t="s">
        <v>3606</v>
      </c>
      <c r="F70" s="166" t="s">
        <v>3606</v>
      </c>
      <c r="G70" s="166" t="s">
        <v>3609</v>
      </c>
      <c r="H70" s="157" t="s">
        <v>3625</v>
      </c>
      <c r="I70" s="156" t="s">
        <v>3428</v>
      </c>
      <c r="J70" s="157"/>
      <c r="K70" s="157"/>
      <c r="L70" s="154" t="s">
        <v>3597</v>
      </c>
      <c r="M70" s="154" t="s">
        <v>3597</v>
      </c>
      <c r="N70" s="154" t="s">
        <v>255</v>
      </c>
      <c r="O70" s="157"/>
      <c r="P70" s="169"/>
      <c r="Q70" s="169"/>
      <c r="R70" s="169"/>
      <c r="S70" s="155"/>
      <c r="T70" s="155"/>
      <c r="U70" s="166"/>
      <c r="V70" s="166"/>
      <c r="W70" s="168"/>
      <c r="X70" s="168"/>
      <c r="Y70" s="168"/>
      <c r="Z70" s="168"/>
      <c r="AA70" s="168"/>
      <c r="AB70" s="168"/>
      <c r="AC70" s="168"/>
      <c r="AD70" s="168"/>
      <c r="AE70" s="168"/>
      <c r="AF70" s="168"/>
      <c r="AG70" s="168"/>
      <c r="AH70" s="168"/>
      <c r="AI70" s="168"/>
      <c r="AJ70" s="168"/>
      <c r="AK70" s="168"/>
      <c r="AL70" s="168"/>
      <c r="AM70" s="168"/>
      <c r="AN70" s="168"/>
      <c r="AO70" s="168"/>
      <c r="AP70" s="168"/>
      <c r="AQ70" s="168"/>
      <c r="AR70" s="168"/>
      <c r="AS70" s="168"/>
      <c r="AT70" s="168"/>
      <c r="AU70" s="168"/>
      <c r="AV70" s="168"/>
      <c r="AW70" s="168"/>
      <c r="AX70" s="168"/>
      <c r="AY70" s="168"/>
      <c r="AZ70" s="168"/>
      <c r="BA70" s="168"/>
      <c r="BB70" s="168"/>
      <c r="BC70" s="168"/>
      <c r="BD70" s="168"/>
      <c r="BE70" s="168"/>
      <c r="BF70" s="168"/>
      <c r="BG70" s="168"/>
      <c r="BH70" s="168"/>
      <c r="BI70" s="168"/>
      <c r="BJ70" s="168"/>
      <c r="BK70" s="168"/>
      <c r="BL70" s="168"/>
      <c r="BM70" s="168"/>
      <c r="BN70" s="168"/>
      <c r="BO70" s="168"/>
      <c r="BP70" s="168"/>
      <c r="BQ70" s="168"/>
      <c r="BR70" s="180">
        <v>0.95</v>
      </c>
      <c r="BS70" s="176">
        <v>4.06</v>
      </c>
      <c r="BT70" s="176">
        <v>0.49</v>
      </c>
      <c r="BU70" s="176"/>
      <c r="BV70" s="176"/>
      <c r="BW70" s="182"/>
      <c r="BX70" s="182"/>
      <c r="BY70" s="182"/>
      <c r="BZ70" s="182"/>
      <c r="CA70" s="182"/>
      <c r="CB70" s="182"/>
      <c r="CC70" s="165"/>
      <c r="CD70" s="165"/>
      <c r="CE70" s="165"/>
      <c r="CF70" s="152" t="s">
        <v>1</v>
      </c>
    </row>
    <row r="71" ht="12.75" customHeight="1">
      <c r="A71" s="154">
        <v>2021.0</v>
      </c>
      <c r="B71" s="166" t="s">
        <v>3389</v>
      </c>
      <c r="C71" s="166" t="s">
        <v>3605</v>
      </c>
      <c r="D71" s="166"/>
      <c r="E71" s="166" t="s">
        <v>3606</v>
      </c>
      <c r="F71" s="166" t="s">
        <v>3606</v>
      </c>
      <c r="G71" s="166" t="s">
        <v>3607</v>
      </c>
      <c r="H71" s="157" t="s">
        <v>3625</v>
      </c>
      <c r="I71" s="156" t="s">
        <v>3428</v>
      </c>
      <c r="J71" s="157"/>
      <c r="K71" s="157"/>
      <c r="L71" s="154" t="s">
        <v>3597</v>
      </c>
      <c r="M71" s="154" t="s">
        <v>3597</v>
      </c>
      <c r="N71" s="154" t="s">
        <v>255</v>
      </c>
      <c r="O71" s="157"/>
      <c r="P71" s="169"/>
      <c r="Q71" s="169"/>
      <c r="R71" s="169"/>
      <c r="S71" s="155"/>
      <c r="T71" s="155"/>
      <c r="U71" s="166"/>
      <c r="V71" s="166"/>
      <c r="W71" s="168"/>
      <c r="X71" s="168"/>
      <c r="Y71" s="168"/>
      <c r="Z71" s="168"/>
      <c r="AA71" s="168"/>
      <c r="AB71" s="168"/>
      <c r="AC71" s="168"/>
      <c r="AD71" s="168"/>
      <c r="AE71" s="168"/>
      <c r="AF71" s="168"/>
      <c r="AG71" s="168"/>
      <c r="AH71" s="168"/>
      <c r="AI71" s="168"/>
      <c r="AJ71" s="168"/>
      <c r="AK71" s="168"/>
      <c r="AL71" s="168"/>
      <c r="AM71" s="168"/>
      <c r="AN71" s="168"/>
      <c r="AO71" s="168"/>
      <c r="AP71" s="168"/>
      <c r="AQ71" s="168"/>
      <c r="AR71" s="168"/>
      <c r="AS71" s="168"/>
      <c r="AT71" s="168"/>
      <c r="AU71" s="168"/>
      <c r="AV71" s="168"/>
      <c r="AW71" s="168"/>
      <c r="AX71" s="168"/>
      <c r="AY71" s="168"/>
      <c r="AZ71" s="168"/>
      <c r="BA71" s="168"/>
      <c r="BB71" s="168"/>
      <c r="BC71" s="168"/>
      <c r="BD71" s="168"/>
      <c r="BE71" s="168"/>
      <c r="BF71" s="168"/>
      <c r="BG71" s="168"/>
      <c r="BH71" s="168"/>
      <c r="BI71" s="168"/>
      <c r="BJ71" s="168"/>
      <c r="BK71" s="168"/>
      <c r="BL71" s="168"/>
      <c r="BM71" s="168"/>
      <c r="BN71" s="168"/>
      <c r="BO71" s="168"/>
      <c r="BP71" s="168"/>
      <c r="BQ71" s="168"/>
      <c r="BR71" s="180">
        <v>0.95</v>
      </c>
      <c r="BS71" s="176">
        <v>3.86</v>
      </c>
      <c r="BT71" s="176">
        <v>0.49</v>
      </c>
      <c r="BU71" s="176"/>
      <c r="BV71" s="176"/>
      <c r="BW71" s="182"/>
      <c r="BX71" s="182"/>
      <c r="BY71" s="182"/>
      <c r="BZ71" s="182"/>
      <c r="CA71" s="182"/>
      <c r="CB71" s="182"/>
      <c r="CC71" s="165"/>
      <c r="CD71" s="165"/>
      <c r="CE71" s="165"/>
      <c r="CF71" s="152" t="s">
        <v>1</v>
      </c>
    </row>
    <row r="72" ht="12.75" customHeight="1">
      <c r="A72" s="154">
        <v>2021.0</v>
      </c>
      <c r="B72" s="155" t="s">
        <v>3621</v>
      </c>
      <c r="C72" s="155" t="s">
        <v>3626</v>
      </c>
      <c r="D72" s="155"/>
      <c r="E72" s="155" t="s">
        <v>3627</v>
      </c>
      <c r="F72" s="155" t="s">
        <v>3627</v>
      </c>
      <c r="G72" s="155" t="s">
        <v>3628</v>
      </c>
      <c r="H72" s="157" t="s">
        <v>3629</v>
      </c>
      <c r="I72" s="169" t="s">
        <v>3440</v>
      </c>
      <c r="J72" s="157"/>
      <c r="K72" s="157"/>
      <c r="L72" s="154" t="s">
        <v>3395</v>
      </c>
      <c r="M72" s="157" t="s">
        <v>3396</v>
      </c>
      <c r="N72" s="157" t="s">
        <v>255</v>
      </c>
      <c r="O72" s="157"/>
      <c r="P72" s="169"/>
      <c r="Q72" s="169"/>
      <c r="R72" s="169"/>
      <c r="S72" s="169"/>
      <c r="T72" s="155"/>
      <c r="U72" s="157"/>
      <c r="V72" s="166"/>
      <c r="W72" s="168"/>
      <c r="X72" s="168"/>
      <c r="Y72" s="168"/>
      <c r="Z72" s="168">
        <v>33.0</v>
      </c>
      <c r="AA72" s="168">
        <v>37.0</v>
      </c>
      <c r="AB72" s="168">
        <f t="shared" ref="AB72:AB93" si="44">AA72-Z72</f>
        <v>4</v>
      </c>
      <c r="AC72" s="168"/>
      <c r="AD72" s="168"/>
      <c r="AE72" s="168"/>
      <c r="AF72" s="168">
        <v>41.0</v>
      </c>
      <c r="AG72" s="168">
        <v>52.0</v>
      </c>
      <c r="AH72" s="168">
        <f t="shared" ref="AH72:AH93" si="45">AG72-AF72</f>
        <v>11</v>
      </c>
      <c r="AI72" s="168"/>
      <c r="AJ72" s="168"/>
      <c r="AK72" s="168"/>
      <c r="AL72" s="168"/>
      <c r="AM72" s="168"/>
      <c r="AN72" s="168"/>
      <c r="AO72" s="168"/>
      <c r="AP72" s="168"/>
      <c r="AQ72" s="168"/>
      <c r="AR72" s="168">
        <v>47.0</v>
      </c>
      <c r="AS72" s="168">
        <v>54.0</v>
      </c>
      <c r="AT72" s="168">
        <f t="shared" ref="AT72:AT93" si="46">AS72-AR72</f>
        <v>7</v>
      </c>
      <c r="AU72" s="168"/>
      <c r="AV72" s="168"/>
      <c r="AW72" s="168"/>
      <c r="AX72" s="168">
        <v>64.0</v>
      </c>
      <c r="AY72" s="168">
        <v>73.0</v>
      </c>
      <c r="AZ72" s="168">
        <f t="shared" ref="AZ72:AZ93" si="47">AY72-AX72</f>
        <v>9</v>
      </c>
      <c r="BA72" s="168"/>
      <c r="BB72" s="168"/>
      <c r="BC72" s="168">
        <v>54.0</v>
      </c>
      <c r="BD72" s="168">
        <v>61.0</v>
      </c>
      <c r="BE72" s="168">
        <f t="shared" ref="BE72:BE76" si="48">BD72-BC72</f>
        <v>7</v>
      </c>
      <c r="BF72" s="168"/>
      <c r="BG72" s="168"/>
      <c r="BH72" s="168"/>
      <c r="BI72" s="168"/>
      <c r="BJ72" s="168"/>
      <c r="BK72" s="168"/>
      <c r="BL72" s="168"/>
      <c r="BM72" s="168"/>
      <c r="BN72" s="168"/>
      <c r="BO72" s="168">
        <v>74.0</v>
      </c>
      <c r="BP72" s="168">
        <v>88.0</v>
      </c>
      <c r="BQ72" s="168">
        <f t="shared" ref="BQ72:BQ93" si="49">BP72-BO72</f>
        <v>14</v>
      </c>
      <c r="BR72" s="180">
        <v>0.93</v>
      </c>
      <c r="BS72" s="176">
        <v>3.53</v>
      </c>
      <c r="BT72" s="176">
        <v>0.51</v>
      </c>
      <c r="BU72" s="176"/>
      <c r="BV72" s="176"/>
      <c r="BW72" s="182"/>
      <c r="BX72" s="182"/>
      <c r="BY72" s="182"/>
      <c r="BZ72" s="182"/>
      <c r="CA72" s="182"/>
      <c r="CB72" s="182"/>
      <c r="CC72" s="165"/>
      <c r="CD72" s="165"/>
      <c r="CE72" s="165"/>
      <c r="CF72" s="165"/>
    </row>
    <row r="73" ht="12.75" customHeight="1">
      <c r="A73" s="154">
        <v>2021.0</v>
      </c>
      <c r="B73" s="155" t="s">
        <v>3621</v>
      </c>
      <c r="C73" s="155" t="s">
        <v>3630</v>
      </c>
      <c r="D73" s="155"/>
      <c r="E73" s="155" t="s">
        <v>3631</v>
      </c>
      <c r="F73" s="155" t="s">
        <v>3631</v>
      </c>
      <c r="G73" s="155" t="s">
        <v>3632</v>
      </c>
      <c r="H73" s="157" t="s">
        <v>3602</v>
      </c>
      <c r="I73" s="169" t="s">
        <v>3402</v>
      </c>
      <c r="J73" s="157"/>
      <c r="K73" s="157"/>
      <c r="L73" s="154" t="s">
        <v>3395</v>
      </c>
      <c r="M73" s="157" t="s">
        <v>3396</v>
      </c>
      <c r="N73" s="157" t="s">
        <v>255</v>
      </c>
      <c r="O73" s="157"/>
      <c r="P73" s="169"/>
      <c r="Q73" s="169"/>
      <c r="R73" s="169"/>
      <c r="S73" s="169"/>
      <c r="T73" s="155"/>
      <c r="U73" s="157"/>
      <c r="V73" s="166"/>
      <c r="W73" s="168"/>
      <c r="X73" s="168"/>
      <c r="Y73" s="168"/>
      <c r="Z73" s="168">
        <v>19.0</v>
      </c>
      <c r="AA73" s="168">
        <v>39.0</v>
      </c>
      <c r="AB73" s="168">
        <f t="shared" si="44"/>
        <v>20</v>
      </c>
      <c r="AC73" s="168"/>
      <c r="AD73" s="168"/>
      <c r="AE73" s="168"/>
      <c r="AF73" s="168">
        <v>29.0</v>
      </c>
      <c r="AG73" s="168">
        <v>48.0</v>
      </c>
      <c r="AH73" s="168">
        <f t="shared" si="45"/>
        <v>19</v>
      </c>
      <c r="AI73" s="168"/>
      <c r="AJ73" s="168"/>
      <c r="AK73" s="168"/>
      <c r="AL73" s="168"/>
      <c r="AM73" s="168"/>
      <c r="AN73" s="168"/>
      <c r="AO73" s="168"/>
      <c r="AP73" s="168"/>
      <c r="AQ73" s="168"/>
      <c r="AR73" s="168">
        <v>47.0</v>
      </c>
      <c r="AS73" s="168">
        <v>60.0</v>
      </c>
      <c r="AT73" s="168">
        <f t="shared" si="46"/>
        <v>13</v>
      </c>
      <c r="AU73" s="168"/>
      <c r="AV73" s="168"/>
      <c r="AW73" s="168"/>
      <c r="AX73" s="168">
        <v>61.0</v>
      </c>
      <c r="AY73" s="168">
        <v>77.0</v>
      </c>
      <c r="AZ73" s="168">
        <f t="shared" si="47"/>
        <v>16</v>
      </c>
      <c r="BA73" s="168"/>
      <c r="BB73" s="168"/>
      <c r="BC73" s="168">
        <v>59.0</v>
      </c>
      <c r="BD73" s="168">
        <v>75.0</v>
      </c>
      <c r="BE73" s="168">
        <f t="shared" si="48"/>
        <v>16</v>
      </c>
      <c r="BF73" s="168"/>
      <c r="BG73" s="168"/>
      <c r="BH73" s="168"/>
      <c r="BI73" s="168"/>
      <c r="BJ73" s="168"/>
      <c r="BK73" s="168"/>
      <c r="BL73" s="168"/>
      <c r="BM73" s="168"/>
      <c r="BN73" s="168"/>
      <c r="BO73" s="168">
        <v>67.0</v>
      </c>
      <c r="BP73" s="168">
        <v>86.0</v>
      </c>
      <c r="BQ73" s="168">
        <f t="shared" si="49"/>
        <v>19</v>
      </c>
      <c r="BR73" s="180">
        <v>0.93</v>
      </c>
      <c r="BS73" s="176">
        <v>3.8</v>
      </c>
      <c r="BT73" s="176">
        <v>0.51</v>
      </c>
      <c r="BU73" s="176"/>
      <c r="BV73" s="176"/>
      <c r="BW73" s="182"/>
      <c r="BX73" s="182"/>
      <c r="BY73" s="182"/>
      <c r="BZ73" s="182"/>
      <c r="CA73" s="182"/>
      <c r="CB73" s="182"/>
      <c r="CC73" s="165"/>
      <c r="CD73" s="165"/>
      <c r="CE73" s="165"/>
      <c r="CF73" s="165" t="s">
        <v>1</v>
      </c>
    </row>
    <row r="74" ht="12.75" customHeight="1">
      <c r="A74" s="154">
        <v>2021.0</v>
      </c>
      <c r="B74" s="155" t="s">
        <v>3430</v>
      </c>
      <c r="C74" s="155" t="s">
        <v>3633</v>
      </c>
      <c r="D74" s="155"/>
      <c r="E74" s="155" t="s">
        <v>3634</v>
      </c>
      <c r="F74" s="155" t="s">
        <v>3635</v>
      </c>
      <c r="G74" s="155" t="s">
        <v>3636</v>
      </c>
      <c r="H74" s="157" t="s">
        <v>3637</v>
      </c>
      <c r="I74" s="169" t="s">
        <v>3402</v>
      </c>
      <c r="J74" s="157"/>
      <c r="K74" s="157"/>
      <c r="L74" s="154" t="s">
        <v>3395</v>
      </c>
      <c r="M74" s="157" t="s">
        <v>3396</v>
      </c>
      <c r="N74" s="157" t="s">
        <v>255</v>
      </c>
      <c r="O74" s="157"/>
      <c r="P74" s="169"/>
      <c r="Q74" s="169"/>
      <c r="R74" s="169"/>
      <c r="S74" s="169"/>
      <c r="T74" s="155"/>
      <c r="U74" s="157"/>
      <c r="V74" s="166"/>
      <c r="W74" s="168"/>
      <c r="X74" s="168"/>
      <c r="Y74" s="168"/>
      <c r="Z74" s="168">
        <v>76.0</v>
      </c>
      <c r="AA74" s="168">
        <v>82.0</v>
      </c>
      <c r="AB74" s="168">
        <f t="shared" si="44"/>
        <v>6</v>
      </c>
      <c r="AC74" s="168"/>
      <c r="AD74" s="168"/>
      <c r="AE74" s="168"/>
      <c r="AF74" s="168">
        <v>84.0</v>
      </c>
      <c r="AG74" s="168">
        <v>94.0</v>
      </c>
      <c r="AH74" s="168">
        <f t="shared" si="45"/>
        <v>10</v>
      </c>
      <c r="AI74" s="168"/>
      <c r="AJ74" s="168"/>
      <c r="AK74" s="168"/>
      <c r="AL74" s="168"/>
      <c r="AM74" s="168"/>
      <c r="AN74" s="168"/>
      <c r="AO74" s="168"/>
      <c r="AP74" s="168"/>
      <c r="AQ74" s="168"/>
      <c r="AR74" s="168">
        <v>78.0</v>
      </c>
      <c r="AS74" s="168">
        <v>94.0</v>
      </c>
      <c r="AT74" s="168">
        <f t="shared" si="46"/>
        <v>16</v>
      </c>
      <c r="AU74" s="168"/>
      <c r="AV74" s="168"/>
      <c r="AW74" s="168"/>
      <c r="AX74" s="168">
        <v>82.0</v>
      </c>
      <c r="AY74" s="168">
        <v>92.0</v>
      </c>
      <c r="AZ74" s="168">
        <f t="shared" si="47"/>
        <v>10</v>
      </c>
      <c r="BA74" s="168"/>
      <c r="BB74" s="168"/>
      <c r="BC74" s="168">
        <v>84.0</v>
      </c>
      <c r="BD74" s="168">
        <v>94.0</v>
      </c>
      <c r="BE74" s="168">
        <f t="shared" si="48"/>
        <v>10</v>
      </c>
      <c r="BF74" s="168"/>
      <c r="BG74" s="168"/>
      <c r="BH74" s="168"/>
      <c r="BI74" s="168"/>
      <c r="BJ74" s="168"/>
      <c r="BK74" s="168"/>
      <c r="BL74" s="168"/>
      <c r="BM74" s="168"/>
      <c r="BN74" s="168"/>
      <c r="BO74" s="168">
        <v>94.0</v>
      </c>
      <c r="BP74" s="168">
        <v>100.0</v>
      </c>
      <c r="BQ74" s="168">
        <f t="shared" si="49"/>
        <v>6</v>
      </c>
      <c r="BR74" s="180">
        <v>0.95</v>
      </c>
      <c r="BS74" s="176">
        <v>4.51</v>
      </c>
      <c r="BT74" s="176">
        <v>0.43</v>
      </c>
      <c r="BU74" s="176"/>
      <c r="BV74" s="176"/>
      <c r="BW74" s="182"/>
      <c r="BX74" s="182"/>
      <c r="BY74" s="182"/>
      <c r="BZ74" s="182"/>
      <c r="CA74" s="182"/>
      <c r="CB74" s="182"/>
      <c r="CC74" s="165"/>
      <c r="CD74" s="165"/>
      <c r="CE74" s="165"/>
      <c r="CF74" s="165"/>
    </row>
    <row r="75" ht="12.75" customHeight="1">
      <c r="A75" s="154">
        <v>2021.0</v>
      </c>
      <c r="B75" s="155" t="s">
        <v>3638</v>
      </c>
      <c r="C75" s="155" t="s">
        <v>3639</v>
      </c>
      <c r="D75" s="155"/>
      <c r="E75" s="155" t="s">
        <v>3640</v>
      </c>
      <c r="F75" s="155" t="s">
        <v>3641</v>
      </c>
      <c r="G75" s="155" t="s">
        <v>3642</v>
      </c>
      <c r="H75" s="157" t="s">
        <v>3602</v>
      </c>
      <c r="I75" s="156" t="s">
        <v>3394</v>
      </c>
      <c r="J75" s="157"/>
      <c r="K75" s="157" t="s">
        <v>1893</v>
      </c>
      <c r="L75" s="154" t="s">
        <v>3395</v>
      </c>
      <c r="M75" s="157" t="s">
        <v>3396</v>
      </c>
      <c r="N75" s="154" t="s">
        <v>255</v>
      </c>
      <c r="O75" s="157"/>
      <c r="P75" s="169"/>
      <c r="Q75" s="169"/>
      <c r="R75" s="169"/>
      <c r="S75" s="169"/>
      <c r="T75" s="155"/>
      <c r="U75" s="157"/>
      <c r="V75" s="166"/>
      <c r="W75" s="168"/>
      <c r="X75" s="168"/>
      <c r="Y75" s="168"/>
      <c r="Z75" s="168">
        <v>64.0</v>
      </c>
      <c r="AA75" s="168">
        <v>77.0</v>
      </c>
      <c r="AB75" s="168">
        <f t="shared" si="44"/>
        <v>13</v>
      </c>
      <c r="AC75" s="168"/>
      <c r="AD75" s="168"/>
      <c r="AE75" s="168"/>
      <c r="AF75" s="168">
        <v>77.0</v>
      </c>
      <c r="AG75" s="168">
        <v>86.0</v>
      </c>
      <c r="AH75" s="168">
        <f t="shared" si="45"/>
        <v>9</v>
      </c>
      <c r="AI75" s="168"/>
      <c r="AJ75" s="168"/>
      <c r="AK75" s="168"/>
      <c r="AL75" s="168"/>
      <c r="AM75" s="168"/>
      <c r="AN75" s="168"/>
      <c r="AO75" s="168"/>
      <c r="AP75" s="168"/>
      <c r="AQ75" s="168"/>
      <c r="AR75" s="168">
        <v>79.0</v>
      </c>
      <c r="AS75" s="168">
        <v>89.0</v>
      </c>
      <c r="AT75" s="168">
        <f t="shared" si="46"/>
        <v>10</v>
      </c>
      <c r="AU75" s="168"/>
      <c r="AV75" s="168"/>
      <c r="AW75" s="168"/>
      <c r="AX75" s="168">
        <v>86.0</v>
      </c>
      <c r="AY75" s="168">
        <v>91.0</v>
      </c>
      <c r="AZ75" s="168">
        <f t="shared" si="47"/>
        <v>5</v>
      </c>
      <c r="BA75" s="168"/>
      <c r="BB75" s="168"/>
      <c r="BC75" s="168">
        <v>82.0</v>
      </c>
      <c r="BD75" s="168">
        <v>92.0</v>
      </c>
      <c r="BE75" s="168">
        <f t="shared" si="48"/>
        <v>10</v>
      </c>
      <c r="BF75" s="168"/>
      <c r="BG75" s="168"/>
      <c r="BH75" s="168"/>
      <c r="BI75" s="168"/>
      <c r="BJ75" s="168"/>
      <c r="BK75" s="168"/>
      <c r="BL75" s="168"/>
      <c r="BM75" s="168"/>
      <c r="BN75" s="168"/>
      <c r="BO75" s="168">
        <v>97.0</v>
      </c>
      <c r="BP75" s="168">
        <v>100.0</v>
      </c>
      <c r="BQ75" s="168">
        <f t="shared" si="49"/>
        <v>3</v>
      </c>
      <c r="BR75" s="180">
        <v>0.95</v>
      </c>
      <c r="BS75" s="176">
        <v>4.29</v>
      </c>
      <c r="BT75" s="176">
        <v>0.53</v>
      </c>
      <c r="BU75" s="176"/>
      <c r="BV75" s="176"/>
      <c r="BW75" s="182"/>
      <c r="BX75" s="182"/>
      <c r="BY75" s="182"/>
      <c r="BZ75" s="182"/>
      <c r="CA75" s="182"/>
      <c r="CB75" s="182"/>
      <c r="CC75" s="165"/>
      <c r="CD75" s="165"/>
      <c r="CE75" s="165"/>
      <c r="CF75" s="165"/>
    </row>
    <row r="76" ht="12.75" customHeight="1">
      <c r="A76" s="154">
        <v>2021.0</v>
      </c>
      <c r="B76" s="155" t="s">
        <v>3389</v>
      </c>
      <c r="C76" s="155" t="s">
        <v>3573</v>
      </c>
      <c r="D76" s="155"/>
      <c r="E76" s="155" t="s">
        <v>3643</v>
      </c>
      <c r="F76" s="155" t="s">
        <v>3643</v>
      </c>
      <c r="G76" s="155" t="s">
        <v>3644</v>
      </c>
      <c r="H76" s="157" t="s">
        <v>3645</v>
      </c>
      <c r="I76" s="156" t="s">
        <v>3428</v>
      </c>
      <c r="J76" s="157"/>
      <c r="K76" s="157"/>
      <c r="L76" s="154" t="s">
        <v>3395</v>
      </c>
      <c r="M76" s="157" t="s">
        <v>3396</v>
      </c>
      <c r="N76" s="154" t="s">
        <v>255</v>
      </c>
      <c r="O76" s="157"/>
      <c r="P76" s="169"/>
      <c r="Q76" s="169"/>
      <c r="R76" s="169"/>
      <c r="S76" s="169"/>
      <c r="T76" s="155"/>
      <c r="U76" s="157"/>
      <c r="V76" s="166"/>
      <c r="W76" s="168"/>
      <c r="X76" s="168"/>
      <c r="Y76" s="168"/>
      <c r="Z76" s="168">
        <v>29.0</v>
      </c>
      <c r="AA76" s="168">
        <v>40.0</v>
      </c>
      <c r="AB76" s="168">
        <f t="shared" si="44"/>
        <v>11</v>
      </c>
      <c r="AC76" s="168"/>
      <c r="AD76" s="168"/>
      <c r="AE76" s="168"/>
      <c r="AF76" s="168">
        <v>60.0</v>
      </c>
      <c r="AG76" s="168">
        <v>68.0</v>
      </c>
      <c r="AH76" s="168">
        <f t="shared" si="45"/>
        <v>8</v>
      </c>
      <c r="AI76" s="168"/>
      <c r="AJ76" s="168"/>
      <c r="AK76" s="168"/>
      <c r="AL76" s="168"/>
      <c r="AM76" s="168"/>
      <c r="AN76" s="168"/>
      <c r="AO76" s="168"/>
      <c r="AP76" s="168"/>
      <c r="AQ76" s="168"/>
      <c r="AR76" s="168">
        <v>53.0</v>
      </c>
      <c r="AS76" s="168">
        <v>73.0</v>
      </c>
      <c r="AT76" s="168">
        <f t="shared" si="46"/>
        <v>20</v>
      </c>
      <c r="AU76" s="168"/>
      <c r="AV76" s="168"/>
      <c r="AW76" s="168"/>
      <c r="AX76" s="168">
        <v>75.0</v>
      </c>
      <c r="AY76" s="168">
        <v>82.0</v>
      </c>
      <c r="AZ76" s="168">
        <f t="shared" si="47"/>
        <v>7</v>
      </c>
      <c r="BA76" s="168"/>
      <c r="BB76" s="168"/>
      <c r="BC76" s="168">
        <v>67.0</v>
      </c>
      <c r="BD76" s="168">
        <v>80.0</v>
      </c>
      <c r="BE76" s="168">
        <f t="shared" si="48"/>
        <v>13</v>
      </c>
      <c r="BF76" s="168"/>
      <c r="BG76" s="168"/>
      <c r="BH76" s="168"/>
      <c r="BI76" s="168"/>
      <c r="BJ76" s="168"/>
      <c r="BK76" s="168"/>
      <c r="BL76" s="168"/>
      <c r="BM76" s="168"/>
      <c r="BN76" s="168"/>
      <c r="BO76" s="168">
        <v>85.0</v>
      </c>
      <c r="BP76" s="168">
        <v>93.0</v>
      </c>
      <c r="BQ76" s="168">
        <f t="shared" si="49"/>
        <v>8</v>
      </c>
      <c r="BR76" s="180">
        <v>0.96</v>
      </c>
      <c r="BS76" s="176">
        <v>7.14</v>
      </c>
      <c r="BT76" s="176">
        <v>0.48</v>
      </c>
      <c r="BU76" s="176"/>
      <c r="BV76" s="176"/>
      <c r="BW76" s="182"/>
      <c r="BX76" s="182"/>
      <c r="BY76" s="182"/>
      <c r="BZ76" s="182"/>
      <c r="CA76" s="182"/>
      <c r="CB76" s="182"/>
      <c r="CC76" s="165"/>
      <c r="CD76" s="165"/>
      <c r="CE76" s="165"/>
      <c r="CF76" s="165"/>
    </row>
    <row r="77" ht="12.75" customHeight="1">
      <c r="A77" s="154">
        <v>2021.0</v>
      </c>
      <c r="B77" s="155" t="s">
        <v>3389</v>
      </c>
      <c r="C77" s="155" t="s">
        <v>3410</v>
      </c>
      <c r="D77" s="155"/>
      <c r="E77" s="155" t="s">
        <v>3568</v>
      </c>
      <c r="F77" s="155" t="s">
        <v>3569</v>
      </c>
      <c r="G77" s="155" t="s">
        <v>3646</v>
      </c>
      <c r="H77" s="157" t="s">
        <v>3645</v>
      </c>
      <c r="I77" s="156" t="s">
        <v>3394</v>
      </c>
      <c r="J77" s="157"/>
      <c r="K77" s="157"/>
      <c r="L77" s="154" t="s">
        <v>3395</v>
      </c>
      <c r="M77" s="157" t="s">
        <v>3396</v>
      </c>
      <c r="N77" s="169" t="s">
        <v>3572</v>
      </c>
      <c r="O77" s="157"/>
      <c r="P77" s="169"/>
      <c r="Q77" s="169"/>
      <c r="R77" s="169"/>
      <c r="S77" s="169"/>
      <c r="T77" s="155"/>
      <c r="U77" s="157"/>
      <c r="V77" s="166"/>
      <c r="W77" s="168"/>
      <c r="X77" s="168"/>
      <c r="Y77" s="168"/>
      <c r="Z77" s="168">
        <v>25.0</v>
      </c>
      <c r="AA77" s="168">
        <v>53.0</v>
      </c>
      <c r="AB77" s="168">
        <f t="shared" si="44"/>
        <v>28</v>
      </c>
      <c r="AC77" s="168"/>
      <c r="AD77" s="168"/>
      <c r="AE77" s="168"/>
      <c r="AF77" s="168">
        <v>44.0</v>
      </c>
      <c r="AG77" s="168">
        <v>69.0</v>
      </c>
      <c r="AH77" s="168">
        <f t="shared" si="45"/>
        <v>25</v>
      </c>
      <c r="AI77" s="168"/>
      <c r="AJ77" s="168"/>
      <c r="AK77" s="168"/>
      <c r="AL77" s="168"/>
      <c r="AM77" s="168"/>
      <c r="AN77" s="168"/>
      <c r="AO77" s="168"/>
      <c r="AP77" s="168"/>
      <c r="AQ77" s="168"/>
      <c r="AR77" s="168">
        <v>43.0</v>
      </c>
      <c r="AS77" s="168">
        <v>71.0</v>
      </c>
      <c r="AT77" s="168">
        <f t="shared" si="46"/>
        <v>28</v>
      </c>
      <c r="AU77" s="168"/>
      <c r="AV77" s="168"/>
      <c r="AW77" s="168"/>
      <c r="AX77" s="168">
        <v>77.0</v>
      </c>
      <c r="AY77" s="168">
        <v>91.0</v>
      </c>
      <c r="AZ77" s="168">
        <f t="shared" si="47"/>
        <v>14</v>
      </c>
      <c r="BA77" s="168"/>
      <c r="BB77" s="168"/>
      <c r="BC77" s="168"/>
      <c r="BD77" s="168"/>
      <c r="BE77" s="168"/>
      <c r="BF77" s="168"/>
      <c r="BG77" s="168"/>
      <c r="BH77" s="168"/>
      <c r="BI77" s="168"/>
      <c r="BJ77" s="168"/>
      <c r="BK77" s="168"/>
      <c r="BL77" s="168"/>
      <c r="BM77" s="168"/>
      <c r="BN77" s="168"/>
      <c r="BO77" s="168">
        <v>82.0</v>
      </c>
      <c r="BP77" s="168">
        <v>94.0</v>
      </c>
      <c r="BQ77" s="168">
        <f t="shared" si="49"/>
        <v>12</v>
      </c>
      <c r="BR77" s="180">
        <v>0.97</v>
      </c>
      <c r="BS77" s="176">
        <v>4.56</v>
      </c>
      <c r="BT77" s="176">
        <v>0.28</v>
      </c>
      <c r="BU77" s="176"/>
      <c r="BV77" s="176"/>
      <c r="BW77" s="182"/>
      <c r="BX77" s="182"/>
      <c r="BY77" s="182"/>
      <c r="BZ77" s="182"/>
      <c r="CA77" s="182"/>
      <c r="CB77" s="182"/>
      <c r="CC77" s="165"/>
      <c r="CD77" s="165"/>
      <c r="CE77" s="165"/>
      <c r="CF77" s="165" t="s">
        <v>1</v>
      </c>
    </row>
    <row r="78" ht="12.75" customHeight="1">
      <c r="A78" s="154">
        <v>2021.0</v>
      </c>
      <c r="B78" s="155" t="s">
        <v>3389</v>
      </c>
      <c r="C78" s="155" t="s">
        <v>3410</v>
      </c>
      <c r="D78" s="155"/>
      <c r="E78" s="155" t="s">
        <v>3568</v>
      </c>
      <c r="F78" s="155" t="s">
        <v>3569</v>
      </c>
      <c r="G78" s="155" t="s">
        <v>3646</v>
      </c>
      <c r="H78" s="157" t="s">
        <v>3645</v>
      </c>
      <c r="I78" s="169" t="s">
        <v>3402</v>
      </c>
      <c r="J78" s="157"/>
      <c r="K78" s="157"/>
      <c r="L78" s="154" t="s">
        <v>3395</v>
      </c>
      <c r="M78" s="157" t="s">
        <v>3396</v>
      </c>
      <c r="N78" s="169" t="s">
        <v>3572</v>
      </c>
      <c r="O78" s="157"/>
      <c r="P78" s="169"/>
      <c r="Q78" s="169"/>
      <c r="R78" s="169"/>
      <c r="S78" s="169"/>
      <c r="T78" s="155"/>
      <c r="U78" s="157"/>
      <c r="V78" s="166"/>
      <c r="W78" s="168"/>
      <c r="X78" s="168"/>
      <c r="Y78" s="168"/>
      <c r="Z78" s="168">
        <v>22.0</v>
      </c>
      <c r="AA78" s="168">
        <v>46.0</v>
      </c>
      <c r="AB78" s="168">
        <f t="shared" si="44"/>
        <v>24</v>
      </c>
      <c r="AC78" s="168"/>
      <c r="AD78" s="168"/>
      <c r="AE78" s="168"/>
      <c r="AF78" s="168">
        <v>43.0</v>
      </c>
      <c r="AG78" s="168">
        <v>71.0</v>
      </c>
      <c r="AH78" s="168">
        <f t="shared" si="45"/>
        <v>28</v>
      </c>
      <c r="AI78" s="168"/>
      <c r="AJ78" s="168"/>
      <c r="AK78" s="168"/>
      <c r="AL78" s="168"/>
      <c r="AM78" s="168"/>
      <c r="AN78" s="168"/>
      <c r="AO78" s="168"/>
      <c r="AP78" s="168"/>
      <c r="AQ78" s="168"/>
      <c r="AR78" s="168">
        <v>41.0</v>
      </c>
      <c r="AS78" s="168">
        <v>66.0</v>
      </c>
      <c r="AT78" s="168">
        <f t="shared" si="46"/>
        <v>25</v>
      </c>
      <c r="AU78" s="168"/>
      <c r="AV78" s="168"/>
      <c r="AW78" s="168"/>
      <c r="AX78" s="168">
        <v>78.0</v>
      </c>
      <c r="AY78" s="168">
        <v>90.0</v>
      </c>
      <c r="AZ78" s="168">
        <f t="shared" si="47"/>
        <v>12</v>
      </c>
      <c r="BA78" s="168"/>
      <c r="BB78" s="168"/>
      <c r="BC78" s="168"/>
      <c r="BD78" s="168"/>
      <c r="BE78" s="168"/>
      <c r="BF78" s="168"/>
      <c r="BG78" s="168"/>
      <c r="BH78" s="168"/>
      <c r="BI78" s="168"/>
      <c r="BJ78" s="168"/>
      <c r="BK78" s="168"/>
      <c r="BL78" s="168"/>
      <c r="BM78" s="168"/>
      <c r="BN78" s="168"/>
      <c r="BO78" s="168">
        <v>83.0</v>
      </c>
      <c r="BP78" s="168">
        <v>94.0</v>
      </c>
      <c r="BQ78" s="168">
        <f t="shared" si="49"/>
        <v>11</v>
      </c>
      <c r="BR78" s="180">
        <v>0.96</v>
      </c>
      <c r="BS78" s="176">
        <v>5.56</v>
      </c>
      <c r="BT78" s="176">
        <v>0.37</v>
      </c>
      <c r="BU78" s="176"/>
      <c r="BV78" s="176"/>
      <c r="BW78" s="182"/>
      <c r="BX78" s="182"/>
      <c r="BY78" s="182"/>
      <c r="BZ78" s="182"/>
      <c r="CA78" s="182"/>
      <c r="CB78" s="182"/>
      <c r="CC78" s="165"/>
      <c r="CD78" s="165"/>
      <c r="CE78" s="165"/>
      <c r="CF78" s="165" t="s">
        <v>1</v>
      </c>
    </row>
    <row r="79" ht="12.75" customHeight="1">
      <c r="A79" s="154">
        <v>2021.0</v>
      </c>
      <c r="B79" s="155" t="s">
        <v>3389</v>
      </c>
      <c r="C79" s="155" t="s">
        <v>3410</v>
      </c>
      <c r="D79" s="155"/>
      <c r="E79" s="155" t="s">
        <v>3568</v>
      </c>
      <c r="F79" s="155" t="s">
        <v>3569</v>
      </c>
      <c r="G79" s="155" t="s">
        <v>3646</v>
      </c>
      <c r="H79" s="157" t="s">
        <v>3645</v>
      </c>
      <c r="I79" s="156" t="s">
        <v>3428</v>
      </c>
      <c r="J79" s="157"/>
      <c r="K79" s="157"/>
      <c r="L79" s="154" t="s">
        <v>3395</v>
      </c>
      <c r="M79" s="157" t="s">
        <v>3396</v>
      </c>
      <c r="N79" s="169" t="s">
        <v>3572</v>
      </c>
      <c r="O79" s="157"/>
      <c r="P79" s="169"/>
      <c r="Q79" s="169"/>
      <c r="R79" s="169"/>
      <c r="S79" s="169"/>
      <c r="T79" s="155"/>
      <c r="U79" s="157"/>
      <c r="V79" s="166"/>
      <c r="W79" s="168"/>
      <c r="X79" s="168"/>
      <c r="Y79" s="168"/>
      <c r="Z79" s="168">
        <v>21.0</v>
      </c>
      <c r="AA79" s="168">
        <v>50.0</v>
      </c>
      <c r="AB79" s="168">
        <f t="shared" si="44"/>
        <v>29</v>
      </c>
      <c r="AC79" s="168"/>
      <c r="AD79" s="168"/>
      <c r="AE79" s="168"/>
      <c r="AF79" s="168">
        <v>32.0</v>
      </c>
      <c r="AG79" s="168">
        <v>67.0</v>
      </c>
      <c r="AH79" s="168">
        <f t="shared" si="45"/>
        <v>35</v>
      </c>
      <c r="AI79" s="168"/>
      <c r="AJ79" s="168"/>
      <c r="AK79" s="168"/>
      <c r="AL79" s="168"/>
      <c r="AM79" s="168"/>
      <c r="AN79" s="168"/>
      <c r="AO79" s="168"/>
      <c r="AP79" s="168"/>
      <c r="AQ79" s="168"/>
      <c r="AR79" s="168">
        <v>37.0</v>
      </c>
      <c r="AS79" s="168">
        <v>56.0</v>
      </c>
      <c r="AT79" s="168">
        <f t="shared" si="46"/>
        <v>19</v>
      </c>
      <c r="AU79" s="168"/>
      <c r="AV79" s="168"/>
      <c r="AW79" s="168"/>
      <c r="AX79" s="168">
        <v>76.0</v>
      </c>
      <c r="AY79" s="168">
        <v>87.0</v>
      </c>
      <c r="AZ79" s="168">
        <f t="shared" si="47"/>
        <v>11</v>
      </c>
      <c r="BA79" s="168"/>
      <c r="BB79" s="168"/>
      <c r="BC79" s="168"/>
      <c r="BD79" s="168"/>
      <c r="BE79" s="168"/>
      <c r="BF79" s="168"/>
      <c r="BG79" s="168"/>
      <c r="BH79" s="168"/>
      <c r="BI79" s="168"/>
      <c r="BJ79" s="168"/>
      <c r="BK79" s="168"/>
      <c r="BL79" s="168"/>
      <c r="BM79" s="168"/>
      <c r="BN79" s="168"/>
      <c r="BO79" s="168">
        <v>81.0</v>
      </c>
      <c r="BP79" s="168">
        <v>94.0</v>
      </c>
      <c r="BQ79" s="168">
        <f t="shared" si="49"/>
        <v>13</v>
      </c>
      <c r="BR79" s="180">
        <v>0.97</v>
      </c>
      <c r="BS79" s="176">
        <v>4.19</v>
      </c>
      <c r="BT79" s="176">
        <v>0.41</v>
      </c>
      <c r="BU79" s="176"/>
      <c r="BV79" s="176"/>
      <c r="BW79" s="182"/>
      <c r="BX79" s="182"/>
      <c r="BY79" s="182"/>
      <c r="BZ79" s="182"/>
      <c r="CA79" s="182"/>
      <c r="CB79" s="182"/>
      <c r="CC79" s="165"/>
      <c r="CD79" s="165"/>
      <c r="CE79" s="165"/>
      <c r="CF79" s="165" t="s">
        <v>1</v>
      </c>
    </row>
    <row r="80" ht="12.75" customHeight="1">
      <c r="A80" s="154">
        <v>2021.0</v>
      </c>
      <c r="B80" s="155" t="s">
        <v>3389</v>
      </c>
      <c r="C80" s="155" t="s">
        <v>3398</v>
      </c>
      <c r="D80" s="169" t="s">
        <v>603</v>
      </c>
      <c r="E80" s="155" t="s">
        <v>3647</v>
      </c>
      <c r="F80" s="155" t="s">
        <v>3647</v>
      </c>
      <c r="G80" s="155" t="s">
        <v>3648</v>
      </c>
      <c r="H80" s="154" t="s">
        <v>3543</v>
      </c>
      <c r="I80" s="169" t="s">
        <v>3402</v>
      </c>
      <c r="J80" s="157"/>
      <c r="K80" s="157"/>
      <c r="L80" s="154" t="s">
        <v>3395</v>
      </c>
      <c r="M80" s="157" t="s">
        <v>3396</v>
      </c>
      <c r="N80" s="169" t="s">
        <v>3572</v>
      </c>
      <c r="O80" s="157"/>
      <c r="P80" s="169"/>
      <c r="Q80" s="169"/>
      <c r="R80" s="169"/>
      <c r="S80" s="169"/>
      <c r="T80" s="171" t="s">
        <v>3649</v>
      </c>
      <c r="U80" s="157"/>
      <c r="V80" s="166"/>
      <c r="W80" s="168"/>
      <c r="X80" s="168"/>
      <c r="Y80" s="168"/>
      <c r="Z80" s="168">
        <v>75.0</v>
      </c>
      <c r="AA80" s="168">
        <v>85.0</v>
      </c>
      <c r="AB80" s="168">
        <f t="shared" si="44"/>
        <v>10</v>
      </c>
      <c r="AC80" s="168"/>
      <c r="AD80" s="168"/>
      <c r="AE80" s="168"/>
      <c r="AF80" s="168">
        <v>85.0</v>
      </c>
      <c r="AG80" s="168">
        <v>96.0</v>
      </c>
      <c r="AH80" s="168">
        <f t="shared" si="45"/>
        <v>11</v>
      </c>
      <c r="AI80" s="168"/>
      <c r="AJ80" s="168"/>
      <c r="AK80" s="168"/>
      <c r="AL80" s="168"/>
      <c r="AM80" s="168"/>
      <c r="AN80" s="168"/>
      <c r="AO80" s="168"/>
      <c r="AP80" s="168"/>
      <c r="AQ80" s="168"/>
      <c r="AR80" s="168">
        <v>76.0</v>
      </c>
      <c r="AS80" s="168">
        <v>83.0</v>
      </c>
      <c r="AT80" s="168">
        <f t="shared" si="46"/>
        <v>7</v>
      </c>
      <c r="AU80" s="168"/>
      <c r="AV80" s="168"/>
      <c r="AW80" s="168"/>
      <c r="AX80" s="168">
        <v>84.0</v>
      </c>
      <c r="AY80" s="168">
        <v>94.0</v>
      </c>
      <c r="AZ80" s="168">
        <f t="shared" si="47"/>
        <v>10</v>
      </c>
      <c r="BA80" s="168"/>
      <c r="BB80" s="168"/>
      <c r="BC80" s="168">
        <v>88.0</v>
      </c>
      <c r="BD80" s="168">
        <v>95.0</v>
      </c>
      <c r="BE80" s="168">
        <f>BD80-BC80</f>
        <v>7</v>
      </c>
      <c r="BF80" s="168"/>
      <c r="BG80" s="168"/>
      <c r="BH80" s="168"/>
      <c r="BI80" s="168"/>
      <c r="BJ80" s="168"/>
      <c r="BK80" s="168"/>
      <c r="BL80" s="168"/>
      <c r="BM80" s="168"/>
      <c r="BN80" s="168"/>
      <c r="BO80" s="168">
        <v>94.0</v>
      </c>
      <c r="BP80" s="168">
        <v>100.0</v>
      </c>
      <c r="BQ80" s="168">
        <f t="shared" si="49"/>
        <v>6</v>
      </c>
      <c r="BR80" s="180">
        <v>0.95</v>
      </c>
      <c r="BS80" s="176">
        <v>3.95</v>
      </c>
      <c r="BT80" s="176">
        <v>0.42</v>
      </c>
      <c r="BU80" s="176"/>
      <c r="BV80" s="176"/>
      <c r="BW80" s="182"/>
      <c r="BX80" s="182"/>
      <c r="BY80" s="182"/>
      <c r="BZ80" s="182"/>
      <c r="CA80" s="182"/>
      <c r="CB80" s="182"/>
      <c r="CC80" s="165"/>
      <c r="CD80" s="165"/>
      <c r="CE80" s="165"/>
      <c r="CF80" s="165"/>
    </row>
    <row r="81" ht="12.75" customHeight="1">
      <c r="A81" s="154">
        <v>2021.0</v>
      </c>
      <c r="B81" s="155" t="s">
        <v>3389</v>
      </c>
      <c r="C81" s="155" t="s">
        <v>3650</v>
      </c>
      <c r="D81" s="169" t="s">
        <v>603</v>
      </c>
      <c r="E81" s="155" t="s">
        <v>3647</v>
      </c>
      <c r="F81" s="155" t="s">
        <v>3647</v>
      </c>
      <c r="G81" s="155" t="s">
        <v>3651</v>
      </c>
      <c r="H81" s="157" t="s">
        <v>3652</v>
      </c>
      <c r="I81" s="169" t="s">
        <v>3480</v>
      </c>
      <c r="J81" s="157"/>
      <c r="K81" s="157"/>
      <c r="L81" s="154" t="s">
        <v>3395</v>
      </c>
      <c r="M81" s="157" t="s">
        <v>3396</v>
      </c>
      <c r="N81" s="169" t="s">
        <v>3572</v>
      </c>
      <c r="O81" s="157"/>
      <c r="P81" s="169"/>
      <c r="Q81" s="169"/>
      <c r="R81" s="169"/>
      <c r="S81" s="169"/>
      <c r="T81" s="155"/>
      <c r="U81" s="157"/>
      <c r="V81" s="166"/>
      <c r="W81" s="168"/>
      <c r="X81" s="168"/>
      <c r="Y81" s="168"/>
      <c r="Z81" s="168">
        <v>62.0</v>
      </c>
      <c r="AA81" s="168">
        <v>87.0</v>
      </c>
      <c r="AB81" s="168">
        <f t="shared" si="44"/>
        <v>25</v>
      </c>
      <c r="AC81" s="168"/>
      <c r="AD81" s="168"/>
      <c r="AE81" s="168"/>
      <c r="AF81" s="168">
        <v>86.0</v>
      </c>
      <c r="AG81" s="168">
        <v>97.0</v>
      </c>
      <c r="AH81" s="168">
        <f t="shared" si="45"/>
        <v>11</v>
      </c>
      <c r="AI81" s="168"/>
      <c r="AJ81" s="168"/>
      <c r="AK81" s="168"/>
      <c r="AL81" s="168"/>
      <c r="AM81" s="168"/>
      <c r="AN81" s="168"/>
      <c r="AO81" s="168"/>
      <c r="AP81" s="168"/>
      <c r="AQ81" s="168"/>
      <c r="AR81" s="168">
        <v>81.0</v>
      </c>
      <c r="AS81" s="168">
        <v>94.0</v>
      </c>
      <c r="AT81" s="168">
        <f t="shared" si="46"/>
        <v>13</v>
      </c>
      <c r="AU81" s="168"/>
      <c r="AV81" s="168"/>
      <c r="AW81" s="168"/>
      <c r="AX81" s="168">
        <v>94.0</v>
      </c>
      <c r="AY81" s="168">
        <v>97.0</v>
      </c>
      <c r="AZ81" s="168">
        <f t="shared" si="47"/>
        <v>3</v>
      </c>
      <c r="BA81" s="168"/>
      <c r="BB81" s="168"/>
      <c r="BC81" s="168"/>
      <c r="BD81" s="168"/>
      <c r="BE81" s="168"/>
      <c r="BF81" s="168"/>
      <c r="BG81" s="168"/>
      <c r="BH81" s="168"/>
      <c r="BI81" s="168"/>
      <c r="BJ81" s="168"/>
      <c r="BK81" s="168"/>
      <c r="BL81" s="168"/>
      <c r="BM81" s="168"/>
      <c r="BN81" s="168"/>
      <c r="BO81" s="168">
        <v>96.0</v>
      </c>
      <c r="BP81" s="168">
        <v>99.0</v>
      </c>
      <c r="BQ81" s="168">
        <f t="shared" si="49"/>
        <v>3</v>
      </c>
      <c r="BR81" s="180">
        <v>0.95</v>
      </c>
      <c r="BS81" s="176">
        <v>3.86</v>
      </c>
      <c r="BT81" s="176">
        <v>0.43</v>
      </c>
      <c r="BU81" s="176"/>
      <c r="BV81" s="176"/>
      <c r="BW81" s="182"/>
      <c r="BX81" s="182"/>
      <c r="BY81" s="182"/>
      <c r="BZ81" s="182"/>
      <c r="CA81" s="182"/>
      <c r="CB81" s="182"/>
      <c r="CC81" s="165"/>
      <c r="CD81" s="165"/>
      <c r="CE81" s="165"/>
      <c r="CF81" s="165"/>
    </row>
    <row r="82" ht="12.75" customHeight="1">
      <c r="A82" s="154">
        <v>2021.0</v>
      </c>
      <c r="B82" s="155" t="s">
        <v>3389</v>
      </c>
      <c r="C82" s="155" t="s">
        <v>3650</v>
      </c>
      <c r="D82" s="169" t="s">
        <v>603</v>
      </c>
      <c r="E82" s="155" t="s">
        <v>3647</v>
      </c>
      <c r="F82" s="155" t="s">
        <v>3647</v>
      </c>
      <c r="G82" s="155" t="s">
        <v>3653</v>
      </c>
      <c r="H82" s="157" t="s">
        <v>3654</v>
      </c>
      <c r="I82" s="169" t="s">
        <v>3464</v>
      </c>
      <c r="J82" s="157"/>
      <c r="K82" s="157"/>
      <c r="L82" s="154" t="s">
        <v>3395</v>
      </c>
      <c r="M82" s="157" t="s">
        <v>3396</v>
      </c>
      <c r="N82" s="169" t="s">
        <v>3572</v>
      </c>
      <c r="O82" s="157"/>
      <c r="P82" s="169"/>
      <c r="Q82" s="169"/>
      <c r="R82" s="169"/>
      <c r="S82" s="169"/>
      <c r="T82" s="155"/>
      <c r="U82" s="157"/>
      <c r="V82" s="166"/>
      <c r="W82" s="168"/>
      <c r="X82" s="168"/>
      <c r="Y82" s="168"/>
      <c r="Z82" s="168">
        <v>59.0</v>
      </c>
      <c r="AA82" s="168">
        <v>82.0</v>
      </c>
      <c r="AB82" s="168">
        <f t="shared" si="44"/>
        <v>23</v>
      </c>
      <c r="AC82" s="168"/>
      <c r="AD82" s="168"/>
      <c r="AE82" s="168"/>
      <c r="AF82" s="168">
        <v>67.0</v>
      </c>
      <c r="AG82" s="168">
        <v>90.0</v>
      </c>
      <c r="AH82" s="168">
        <f t="shared" si="45"/>
        <v>23</v>
      </c>
      <c r="AI82" s="168"/>
      <c r="AJ82" s="168"/>
      <c r="AK82" s="168"/>
      <c r="AL82" s="168"/>
      <c r="AM82" s="168"/>
      <c r="AN82" s="168"/>
      <c r="AO82" s="168"/>
      <c r="AP82" s="168"/>
      <c r="AQ82" s="168"/>
      <c r="AR82" s="168">
        <v>75.0</v>
      </c>
      <c r="AS82" s="168">
        <v>88.0</v>
      </c>
      <c r="AT82" s="168">
        <f t="shared" si="46"/>
        <v>13</v>
      </c>
      <c r="AU82" s="168"/>
      <c r="AV82" s="168"/>
      <c r="AW82" s="168"/>
      <c r="AX82" s="168">
        <v>91.0</v>
      </c>
      <c r="AY82" s="168">
        <v>99.0</v>
      </c>
      <c r="AZ82" s="168">
        <f t="shared" si="47"/>
        <v>8</v>
      </c>
      <c r="BA82" s="168"/>
      <c r="BB82" s="168"/>
      <c r="BC82" s="168">
        <v>93.0</v>
      </c>
      <c r="BD82" s="168">
        <v>93.0</v>
      </c>
      <c r="BE82" s="168">
        <v>1.0</v>
      </c>
      <c r="BF82" s="168"/>
      <c r="BG82" s="168"/>
      <c r="BH82" s="168"/>
      <c r="BI82" s="168"/>
      <c r="BJ82" s="168"/>
      <c r="BK82" s="168"/>
      <c r="BL82" s="168"/>
      <c r="BM82" s="168"/>
      <c r="BN82" s="168"/>
      <c r="BO82" s="168">
        <v>93.0</v>
      </c>
      <c r="BP82" s="168">
        <v>100.0</v>
      </c>
      <c r="BQ82" s="168">
        <f t="shared" si="49"/>
        <v>7</v>
      </c>
      <c r="BR82" s="180">
        <v>0.94</v>
      </c>
      <c r="BS82" s="176">
        <v>4.16</v>
      </c>
      <c r="BT82" s="176">
        <v>0.45</v>
      </c>
      <c r="BU82" s="176"/>
      <c r="BV82" s="176"/>
      <c r="BW82" s="182"/>
      <c r="BX82" s="182"/>
      <c r="BY82" s="182"/>
      <c r="BZ82" s="182"/>
      <c r="CA82" s="182"/>
      <c r="CB82" s="182"/>
      <c r="CC82" s="165"/>
      <c r="CD82" s="165"/>
      <c r="CE82" s="165"/>
      <c r="CF82" s="165"/>
    </row>
    <row r="83" ht="12.75" customHeight="1">
      <c r="A83" s="154">
        <v>2021.0</v>
      </c>
      <c r="B83" s="155" t="s">
        <v>3389</v>
      </c>
      <c r="C83" s="155" t="s">
        <v>3552</v>
      </c>
      <c r="D83" s="155"/>
      <c r="E83" s="155" t="s">
        <v>3553</v>
      </c>
      <c r="F83" s="155" t="s">
        <v>3554</v>
      </c>
      <c r="G83" s="155" t="s">
        <v>3585</v>
      </c>
      <c r="H83" s="157" t="s">
        <v>3575</v>
      </c>
      <c r="I83" s="169" t="s">
        <v>3440</v>
      </c>
      <c r="J83" s="157"/>
      <c r="K83" s="157"/>
      <c r="L83" s="154" t="s">
        <v>3395</v>
      </c>
      <c r="M83" s="157" t="s">
        <v>3396</v>
      </c>
      <c r="N83" s="157" t="s">
        <v>255</v>
      </c>
      <c r="O83" s="157"/>
      <c r="P83" s="169"/>
      <c r="Q83" s="169"/>
      <c r="R83" s="169"/>
      <c r="S83" s="169"/>
      <c r="T83" s="155"/>
      <c r="U83" s="157"/>
      <c r="V83" s="166"/>
      <c r="W83" s="168"/>
      <c r="X83" s="168"/>
      <c r="Y83" s="168"/>
      <c r="Z83" s="168">
        <v>13.0</v>
      </c>
      <c r="AA83" s="168">
        <v>23.0</v>
      </c>
      <c r="AB83" s="168">
        <f t="shared" si="44"/>
        <v>10</v>
      </c>
      <c r="AC83" s="168"/>
      <c r="AD83" s="168"/>
      <c r="AE83" s="168"/>
      <c r="AF83" s="168">
        <v>19.0</v>
      </c>
      <c r="AG83" s="168">
        <v>29.0</v>
      </c>
      <c r="AH83" s="168">
        <f t="shared" si="45"/>
        <v>10</v>
      </c>
      <c r="AI83" s="168"/>
      <c r="AJ83" s="168"/>
      <c r="AK83" s="168"/>
      <c r="AL83" s="168"/>
      <c r="AM83" s="168"/>
      <c r="AN83" s="168"/>
      <c r="AO83" s="168"/>
      <c r="AP83" s="168"/>
      <c r="AQ83" s="168"/>
      <c r="AR83" s="168">
        <v>22.0</v>
      </c>
      <c r="AS83" s="168">
        <v>25.0</v>
      </c>
      <c r="AT83" s="168">
        <f t="shared" si="46"/>
        <v>3</v>
      </c>
      <c r="AU83" s="168"/>
      <c r="AV83" s="168"/>
      <c r="AW83" s="168"/>
      <c r="AX83" s="168">
        <v>32.0</v>
      </c>
      <c r="AY83" s="168">
        <v>41.0</v>
      </c>
      <c r="AZ83" s="168">
        <f t="shared" si="47"/>
        <v>9</v>
      </c>
      <c r="BA83" s="168"/>
      <c r="BB83" s="168"/>
      <c r="BC83" s="168">
        <v>30.0</v>
      </c>
      <c r="BD83" s="168">
        <v>38.0</v>
      </c>
      <c r="BE83" s="168">
        <f t="shared" ref="BE83:BE89" si="50">BD83-BC83</f>
        <v>8</v>
      </c>
      <c r="BF83" s="168"/>
      <c r="BG83" s="168"/>
      <c r="BH83" s="168"/>
      <c r="BI83" s="168"/>
      <c r="BJ83" s="168"/>
      <c r="BK83" s="168"/>
      <c r="BL83" s="168"/>
      <c r="BM83" s="168"/>
      <c r="BN83" s="168"/>
      <c r="BO83" s="168">
        <v>41.0</v>
      </c>
      <c r="BP83" s="168">
        <v>54.0</v>
      </c>
      <c r="BQ83" s="168">
        <f t="shared" si="49"/>
        <v>13</v>
      </c>
      <c r="BR83" s="180">
        <v>0.95</v>
      </c>
      <c r="BS83" s="176">
        <v>5.24</v>
      </c>
      <c r="BT83" s="176">
        <v>0.49</v>
      </c>
      <c r="BU83" s="176"/>
      <c r="BV83" s="176"/>
      <c r="BW83" s="182"/>
      <c r="BX83" s="182"/>
      <c r="BY83" s="182"/>
      <c r="BZ83" s="182"/>
      <c r="CA83" s="182"/>
      <c r="CB83" s="182"/>
      <c r="CC83" s="165"/>
      <c r="CD83" s="165"/>
      <c r="CE83" s="165"/>
      <c r="CF83" s="165"/>
    </row>
    <row r="84" ht="12.75" customHeight="1">
      <c r="A84" s="154">
        <v>2021.0</v>
      </c>
      <c r="B84" s="155" t="s">
        <v>3389</v>
      </c>
      <c r="C84" s="155" t="s">
        <v>3526</v>
      </c>
      <c r="D84" s="155"/>
      <c r="E84" s="155" t="s">
        <v>3411</v>
      </c>
      <c r="F84" s="155" t="s">
        <v>3411</v>
      </c>
      <c r="G84" s="155" t="s">
        <v>2176</v>
      </c>
      <c r="H84" s="157" t="s">
        <v>3655</v>
      </c>
      <c r="I84" s="156" t="s">
        <v>3428</v>
      </c>
      <c r="J84" s="157"/>
      <c r="K84" s="157"/>
      <c r="L84" s="154" t="s">
        <v>3395</v>
      </c>
      <c r="M84" s="157" t="s">
        <v>3396</v>
      </c>
      <c r="N84" s="157" t="s">
        <v>255</v>
      </c>
      <c r="O84" s="157"/>
      <c r="P84" s="169"/>
      <c r="Q84" s="169"/>
      <c r="R84" s="169"/>
      <c r="S84" s="169"/>
      <c r="T84" s="171" t="s">
        <v>3656</v>
      </c>
      <c r="U84" s="157"/>
      <c r="V84" s="166" t="s">
        <v>3524</v>
      </c>
      <c r="W84" s="168"/>
      <c r="X84" s="168"/>
      <c r="Y84" s="168"/>
      <c r="Z84" s="168">
        <v>44.0</v>
      </c>
      <c r="AA84" s="168">
        <v>59.0</v>
      </c>
      <c r="AB84" s="168">
        <f t="shared" si="44"/>
        <v>15</v>
      </c>
      <c r="AC84" s="168"/>
      <c r="AD84" s="168"/>
      <c r="AE84" s="168"/>
      <c r="AF84" s="168">
        <v>64.0</v>
      </c>
      <c r="AG84" s="168">
        <v>72.0</v>
      </c>
      <c r="AH84" s="168">
        <f t="shared" si="45"/>
        <v>8</v>
      </c>
      <c r="AI84" s="168"/>
      <c r="AJ84" s="168"/>
      <c r="AK84" s="168"/>
      <c r="AL84" s="168">
        <v>71.0</v>
      </c>
      <c r="AM84" s="168">
        <v>82.0</v>
      </c>
      <c r="AN84" s="168">
        <f>AM84-AL84</f>
        <v>11</v>
      </c>
      <c r="AO84" s="168"/>
      <c r="AP84" s="168"/>
      <c r="AQ84" s="168"/>
      <c r="AR84" s="168">
        <v>46.0</v>
      </c>
      <c r="AS84" s="168">
        <v>74.0</v>
      </c>
      <c r="AT84" s="168">
        <f t="shared" si="46"/>
        <v>28</v>
      </c>
      <c r="AU84" s="168"/>
      <c r="AV84" s="168"/>
      <c r="AW84" s="168"/>
      <c r="AX84" s="168">
        <v>80.0</v>
      </c>
      <c r="AY84" s="168">
        <v>85.0</v>
      </c>
      <c r="AZ84" s="168">
        <f t="shared" si="47"/>
        <v>5</v>
      </c>
      <c r="BA84" s="168"/>
      <c r="BB84" s="168"/>
      <c r="BC84" s="168">
        <v>73.0</v>
      </c>
      <c r="BD84" s="168">
        <v>76.0</v>
      </c>
      <c r="BE84" s="168">
        <f t="shared" si="50"/>
        <v>3</v>
      </c>
      <c r="BF84" s="168"/>
      <c r="BG84" s="168"/>
      <c r="BH84" s="168"/>
      <c r="BI84" s="168">
        <v>84.0</v>
      </c>
      <c r="BJ84" s="168">
        <v>87.0</v>
      </c>
      <c r="BK84" s="168">
        <f>BJ84-BI84</f>
        <v>3</v>
      </c>
      <c r="BL84" s="168"/>
      <c r="BM84" s="168"/>
      <c r="BN84" s="168"/>
      <c r="BO84" s="168">
        <v>90.0</v>
      </c>
      <c r="BP84" s="168">
        <v>94.0</v>
      </c>
      <c r="BQ84" s="168">
        <f t="shared" si="49"/>
        <v>4</v>
      </c>
      <c r="BR84" s="180">
        <v>0.95</v>
      </c>
      <c r="BS84" s="176">
        <v>4.43</v>
      </c>
      <c r="BT84" s="176">
        <v>0.42</v>
      </c>
      <c r="BU84" s="176" t="s">
        <v>3528</v>
      </c>
      <c r="BV84" s="176" t="s">
        <v>3528</v>
      </c>
      <c r="BW84" s="182"/>
      <c r="BX84" s="182"/>
      <c r="BY84" s="182"/>
      <c r="BZ84" s="182"/>
      <c r="CA84" s="182"/>
      <c r="CB84" s="182"/>
      <c r="CC84" s="165"/>
      <c r="CD84" s="165"/>
      <c r="CE84" s="165"/>
      <c r="CF84" s="165"/>
    </row>
    <row r="85" ht="12.75" customHeight="1">
      <c r="A85" s="154">
        <v>2021.0</v>
      </c>
      <c r="B85" s="155" t="s">
        <v>3389</v>
      </c>
      <c r="C85" s="155" t="s">
        <v>3558</v>
      </c>
      <c r="D85" s="155"/>
      <c r="E85" s="155" t="s">
        <v>3559</v>
      </c>
      <c r="F85" s="155" t="s">
        <v>3560</v>
      </c>
      <c r="G85" s="155" t="s">
        <v>3657</v>
      </c>
      <c r="H85" s="157" t="s">
        <v>3645</v>
      </c>
      <c r="I85" s="169" t="s">
        <v>3464</v>
      </c>
      <c r="J85" s="157"/>
      <c r="K85" s="157"/>
      <c r="L85" s="154" t="s">
        <v>3395</v>
      </c>
      <c r="M85" s="157" t="s">
        <v>3396</v>
      </c>
      <c r="N85" s="157" t="s">
        <v>255</v>
      </c>
      <c r="O85" s="157"/>
      <c r="P85" s="169"/>
      <c r="Q85" s="169"/>
      <c r="R85" s="169"/>
      <c r="S85" s="169"/>
      <c r="T85" s="155"/>
      <c r="U85" s="157"/>
      <c r="V85" s="166"/>
      <c r="W85" s="168"/>
      <c r="X85" s="168"/>
      <c r="Y85" s="168"/>
      <c r="Z85" s="168">
        <v>29.0</v>
      </c>
      <c r="AA85" s="168">
        <v>49.0</v>
      </c>
      <c r="AB85" s="168">
        <f t="shared" si="44"/>
        <v>20</v>
      </c>
      <c r="AC85" s="168"/>
      <c r="AD85" s="168"/>
      <c r="AE85" s="168"/>
      <c r="AF85" s="168">
        <v>41.0</v>
      </c>
      <c r="AG85" s="168">
        <v>65.0</v>
      </c>
      <c r="AH85" s="168">
        <f t="shared" si="45"/>
        <v>24</v>
      </c>
      <c r="AI85" s="168"/>
      <c r="AJ85" s="168"/>
      <c r="AK85" s="168"/>
      <c r="AL85" s="168"/>
      <c r="AM85" s="168"/>
      <c r="AN85" s="168"/>
      <c r="AO85" s="168"/>
      <c r="AP85" s="168"/>
      <c r="AQ85" s="168"/>
      <c r="AR85" s="168">
        <v>62.0</v>
      </c>
      <c r="AS85" s="168">
        <v>79.0</v>
      </c>
      <c r="AT85" s="168">
        <f t="shared" si="46"/>
        <v>17</v>
      </c>
      <c r="AU85" s="168"/>
      <c r="AV85" s="168"/>
      <c r="AW85" s="168"/>
      <c r="AX85" s="168">
        <v>70.0</v>
      </c>
      <c r="AY85" s="168">
        <v>84.0</v>
      </c>
      <c r="AZ85" s="168">
        <f t="shared" si="47"/>
        <v>14</v>
      </c>
      <c r="BA85" s="168"/>
      <c r="BB85" s="168"/>
      <c r="BC85" s="168">
        <v>68.0</v>
      </c>
      <c r="BD85" s="168">
        <v>83.0</v>
      </c>
      <c r="BE85" s="168">
        <f t="shared" si="50"/>
        <v>15</v>
      </c>
      <c r="BF85" s="168"/>
      <c r="BG85" s="168"/>
      <c r="BH85" s="168"/>
      <c r="BI85" s="168"/>
      <c r="BJ85" s="168"/>
      <c r="BK85" s="168"/>
      <c r="BL85" s="168"/>
      <c r="BM85" s="168"/>
      <c r="BN85" s="168"/>
      <c r="BO85" s="168">
        <v>72.0</v>
      </c>
      <c r="BP85" s="168">
        <v>91.0</v>
      </c>
      <c r="BQ85" s="168">
        <f t="shared" si="49"/>
        <v>19</v>
      </c>
      <c r="BR85" s="180">
        <v>0.96</v>
      </c>
      <c r="BS85" s="176">
        <v>4.89</v>
      </c>
      <c r="BT85" s="176">
        <v>0.36</v>
      </c>
      <c r="BU85" s="176"/>
      <c r="BV85" s="176"/>
      <c r="BW85" s="182"/>
      <c r="BX85" s="182"/>
      <c r="BY85" s="182"/>
      <c r="BZ85" s="182"/>
      <c r="CA85" s="182"/>
      <c r="CB85" s="182"/>
      <c r="CC85" s="165"/>
      <c r="CD85" s="165"/>
      <c r="CE85" s="165"/>
      <c r="CF85" s="165"/>
    </row>
    <row r="86" ht="12.75" customHeight="1">
      <c r="A86" s="154">
        <v>2021.0</v>
      </c>
      <c r="B86" s="155" t="s">
        <v>3475</v>
      </c>
      <c r="C86" s="155" t="s">
        <v>3476</v>
      </c>
      <c r="D86" s="155"/>
      <c r="E86" s="155" t="s">
        <v>3477</v>
      </c>
      <c r="F86" s="155" t="s">
        <v>3477</v>
      </c>
      <c r="G86" s="155" t="s">
        <v>3658</v>
      </c>
      <c r="H86" s="157" t="s">
        <v>3620</v>
      </c>
      <c r="I86" s="169" t="s">
        <v>3440</v>
      </c>
      <c r="J86" s="157"/>
      <c r="K86" s="157" t="s">
        <v>476</v>
      </c>
      <c r="L86" s="154" t="s">
        <v>3395</v>
      </c>
      <c r="M86" s="157" t="s">
        <v>3396</v>
      </c>
      <c r="N86" s="154" t="s">
        <v>255</v>
      </c>
      <c r="O86" s="157"/>
      <c r="P86" s="169"/>
      <c r="Q86" s="169"/>
      <c r="R86" s="169"/>
      <c r="S86" s="169"/>
      <c r="T86" s="155"/>
      <c r="U86" s="157"/>
      <c r="V86" s="166"/>
      <c r="W86" s="168"/>
      <c r="X86" s="168"/>
      <c r="Y86" s="168"/>
      <c r="Z86" s="168">
        <v>28.0</v>
      </c>
      <c r="AA86" s="168">
        <v>53.0</v>
      </c>
      <c r="AB86" s="168">
        <f t="shared" si="44"/>
        <v>25</v>
      </c>
      <c r="AC86" s="168"/>
      <c r="AD86" s="168"/>
      <c r="AE86" s="168"/>
      <c r="AF86" s="168">
        <v>50.0</v>
      </c>
      <c r="AG86" s="168">
        <v>76.0</v>
      </c>
      <c r="AH86" s="168">
        <f t="shared" si="45"/>
        <v>26</v>
      </c>
      <c r="AI86" s="168"/>
      <c r="AJ86" s="168"/>
      <c r="AK86" s="168"/>
      <c r="AL86" s="168"/>
      <c r="AM86" s="168"/>
      <c r="AN86" s="168"/>
      <c r="AO86" s="168"/>
      <c r="AP86" s="168"/>
      <c r="AQ86" s="168"/>
      <c r="AR86" s="168">
        <v>42.0</v>
      </c>
      <c r="AS86" s="168">
        <v>67.0</v>
      </c>
      <c r="AT86" s="168">
        <f t="shared" si="46"/>
        <v>25</v>
      </c>
      <c r="AU86" s="168"/>
      <c r="AV86" s="168"/>
      <c r="AW86" s="168"/>
      <c r="AX86" s="168">
        <v>60.0</v>
      </c>
      <c r="AY86" s="168">
        <v>61.0</v>
      </c>
      <c r="AZ86" s="168">
        <f t="shared" si="47"/>
        <v>1</v>
      </c>
      <c r="BA86" s="168"/>
      <c r="BB86" s="168"/>
      <c r="BC86" s="168">
        <v>60.0</v>
      </c>
      <c r="BD86" s="168">
        <v>65.0</v>
      </c>
      <c r="BE86" s="168">
        <f t="shared" si="50"/>
        <v>5</v>
      </c>
      <c r="BF86" s="168"/>
      <c r="BG86" s="168"/>
      <c r="BH86" s="168"/>
      <c r="BI86" s="168"/>
      <c r="BJ86" s="168"/>
      <c r="BK86" s="168"/>
      <c r="BL86" s="168"/>
      <c r="BM86" s="168"/>
      <c r="BN86" s="168"/>
      <c r="BO86" s="168">
        <v>72.0</v>
      </c>
      <c r="BP86" s="168">
        <v>83.0</v>
      </c>
      <c r="BQ86" s="168">
        <f t="shared" si="49"/>
        <v>11</v>
      </c>
      <c r="BR86" s="180">
        <v>0.97</v>
      </c>
      <c r="BS86" s="176">
        <v>4.73</v>
      </c>
      <c r="BT86" s="176">
        <v>0.41</v>
      </c>
      <c r="BU86" s="176"/>
      <c r="BV86" s="176"/>
      <c r="BW86" s="182"/>
      <c r="BX86" s="182"/>
      <c r="BY86" s="182"/>
      <c r="BZ86" s="182"/>
      <c r="CA86" s="182"/>
      <c r="CB86" s="182"/>
      <c r="CC86" s="165"/>
      <c r="CD86" s="165"/>
      <c r="CE86" s="165"/>
      <c r="CF86" s="165"/>
    </row>
    <row r="87" ht="12.75" customHeight="1">
      <c r="A87" s="154">
        <v>2021.0</v>
      </c>
      <c r="B87" s="155" t="s">
        <v>3430</v>
      </c>
      <c r="C87" s="155" t="s">
        <v>3633</v>
      </c>
      <c r="D87" s="155"/>
      <c r="E87" s="155" t="s">
        <v>3634</v>
      </c>
      <c r="F87" s="155" t="s">
        <v>3635</v>
      </c>
      <c r="G87" s="155" t="s">
        <v>3636</v>
      </c>
      <c r="H87" s="157" t="s">
        <v>3637</v>
      </c>
      <c r="I87" s="169" t="s">
        <v>3454</v>
      </c>
      <c r="J87" s="157"/>
      <c r="K87" s="157"/>
      <c r="L87" s="154" t="s">
        <v>3395</v>
      </c>
      <c r="M87" s="157" t="s">
        <v>3396</v>
      </c>
      <c r="N87" s="157" t="s">
        <v>255</v>
      </c>
      <c r="O87" s="157"/>
      <c r="P87" s="169"/>
      <c r="Q87" s="169"/>
      <c r="R87" s="169"/>
      <c r="S87" s="169"/>
      <c r="T87" s="155"/>
      <c r="U87" s="157"/>
      <c r="V87" s="166"/>
      <c r="W87" s="168"/>
      <c r="X87" s="168"/>
      <c r="Y87" s="168"/>
      <c r="Z87" s="168">
        <v>66.0</v>
      </c>
      <c r="AA87" s="168">
        <v>79.0</v>
      </c>
      <c r="AB87" s="168">
        <f t="shared" si="44"/>
        <v>13</v>
      </c>
      <c r="AC87" s="168"/>
      <c r="AD87" s="168"/>
      <c r="AE87" s="168"/>
      <c r="AF87" s="168">
        <v>84.0</v>
      </c>
      <c r="AG87" s="168">
        <v>90.0</v>
      </c>
      <c r="AH87" s="168">
        <f t="shared" si="45"/>
        <v>6</v>
      </c>
      <c r="AI87" s="168"/>
      <c r="AJ87" s="168"/>
      <c r="AK87" s="168"/>
      <c r="AL87" s="168"/>
      <c r="AM87" s="168"/>
      <c r="AN87" s="168"/>
      <c r="AO87" s="168"/>
      <c r="AP87" s="168"/>
      <c r="AQ87" s="168"/>
      <c r="AR87" s="168">
        <v>81.0</v>
      </c>
      <c r="AS87" s="168">
        <v>93.0</v>
      </c>
      <c r="AT87" s="168">
        <f t="shared" si="46"/>
        <v>12</v>
      </c>
      <c r="AU87" s="168"/>
      <c r="AV87" s="168"/>
      <c r="AW87" s="168"/>
      <c r="AX87" s="168">
        <v>89.0</v>
      </c>
      <c r="AY87" s="168">
        <v>93.0</v>
      </c>
      <c r="AZ87" s="168">
        <f t="shared" si="47"/>
        <v>4</v>
      </c>
      <c r="BA87" s="168"/>
      <c r="BB87" s="168"/>
      <c r="BC87" s="168">
        <v>93.0</v>
      </c>
      <c r="BD87" s="168">
        <v>98.0</v>
      </c>
      <c r="BE87" s="168">
        <f t="shared" si="50"/>
        <v>5</v>
      </c>
      <c r="BF87" s="168"/>
      <c r="BG87" s="168"/>
      <c r="BH87" s="168"/>
      <c r="BI87" s="168"/>
      <c r="BJ87" s="168"/>
      <c r="BK87" s="168"/>
      <c r="BL87" s="168"/>
      <c r="BM87" s="168"/>
      <c r="BN87" s="168"/>
      <c r="BO87" s="168">
        <v>96.0</v>
      </c>
      <c r="BP87" s="168">
        <v>100.0</v>
      </c>
      <c r="BQ87" s="168">
        <f t="shared" si="49"/>
        <v>4</v>
      </c>
      <c r="BR87" s="180">
        <v>0.96</v>
      </c>
      <c r="BS87" s="176">
        <v>4.92</v>
      </c>
      <c r="BT87" s="176">
        <v>0.45</v>
      </c>
      <c r="BU87" s="176"/>
      <c r="BV87" s="176"/>
      <c r="BW87" s="182"/>
      <c r="BX87" s="182"/>
      <c r="BY87" s="182"/>
      <c r="BZ87" s="182"/>
      <c r="CA87" s="182"/>
      <c r="CB87" s="182"/>
      <c r="CC87" s="165"/>
      <c r="CD87" s="165"/>
      <c r="CE87" s="165"/>
      <c r="CF87" s="165"/>
    </row>
    <row r="88" ht="12.75" customHeight="1">
      <c r="A88" s="154">
        <v>2021.0</v>
      </c>
      <c r="B88" s="155" t="s">
        <v>3430</v>
      </c>
      <c r="C88" s="155" t="s">
        <v>3431</v>
      </c>
      <c r="D88" s="155"/>
      <c r="E88" s="155" t="s">
        <v>3432</v>
      </c>
      <c r="F88" s="155" t="s">
        <v>3432</v>
      </c>
      <c r="G88" s="155" t="s">
        <v>3433</v>
      </c>
      <c r="H88" s="157" t="s">
        <v>3578</v>
      </c>
      <c r="I88" s="156" t="s">
        <v>3394</v>
      </c>
      <c r="J88" s="157"/>
      <c r="K88" s="157"/>
      <c r="L88" s="154" t="s">
        <v>3395</v>
      </c>
      <c r="M88" s="157" t="s">
        <v>3396</v>
      </c>
      <c r="N88" s="157" t="s">
        <v>255</v>
      </c>
      <c r="O88" s="157"/>
      <c r="P88" s="169"/>
      <c r="Q88" s="169"/>
      <c r="R88" s="169"/>
      <c r="S88" s="169"/>
      <c r="T88" s="155"/>
      <c r="U88" s="157"/>
      <c r="V88" s="166"/>
      <c r="W88" s="168"/>
      <c r="X88" s="168"/>
      <c r="Y88" s="168"/>
      <c r="Z88" s="168">
        <v>60.0</v>
      </c>
      <c r="AA88" s="168">
        <v>74.0</v>
      </c>
      <c r="AB88" s="168">
        <f t="shared" si="44"/>
        <v>14</v>
      </c>
      <c r="AC88" s="168"/>
      <c r="AD88" s="168"/>
      <c r="AE88" s="168"/>
      <c r="AF88" s="168">
        <v>72.0</v>
      </c>
      <c r="AG88" s="168">
        <v>83.0</v>
      </c>
      <c r="AH88" s="168">
        <f t="shared" si="45"/>
        <v>11</v>
      </c>
      <c r="AI88" s="168"/>
      <c r="AJ88" s="168"/>
      <c r="AK88" s="168"/>
      <c r="AL88" s="168"/>
      <c r="AM88" s="168"/>
      <c r="AN88" s="168"/>
      <c r="AO88" s="168"/>
      <c r="AP88" s="168"/>
      <c r="AQ88" s="168"/>
      <c r="AR88" s="168">
        <v>44.0</v>
      </c>
      <c r="AS88" s="168">
        <v>51.0</v>
      </c>
      <c r="AT88" s="168">
        <f t="shared" si="46"/>
        <v>7</v>
      </c>
      <c r="AU88" s="168"/>
      <c r="AV88" s="168"/>
      <c r="AW88" s="168"/>
      <c r="AX88" s="168">
        <v>86.0</v>
      </c>
      <c r="AY88" s="168">
        <v>91.0</v>
      </c>
      <c r="AZ88" s="168">
        <f t="shared" si="47"/>
        <v>5</v>
      </c>
      <c r="BA88" s="168"/>
      <c r="BB88" s="168"/>
      <c r="BC88" s="168">
        <v>88.0</v>
      </c>
      <c r="BD88" s="168">
        <v>90.0</v>
      </c>
      <c r="BE88" s="168">
        <f t="shared" si="50"/>
        <v>2</v>
      </c>
      <c r="BF88" s="168"/>
      <c r="BG88" s="168"/>
      <c r="BH88" s="168"/>
      <c r="BI88" s="168"/>
      <c r="BJ88" s="168"/>
      <c r="BK88" s="168"/>
      <c r="BL88" s="168"/>
      <c r="BM88" s="168"/>
      <c r="BN88" s="168"/>
      <c r="BO88" s="168">
        <v>92.0</v>
      </c>
      <c r="BP88" s="168">
        <v>100.0</v>
      </c>
      <c r="BQ88" s="168">
        <f t="shared" si="49"/>
        <v>8</v>
      </c>
      <c r="BR88" s="180">
        <v>0.97</v>
      </c>
      <c r="BS88" s="176">
        <v>4.45</v>
      </c>
      <c r="BT88" s="176">
        <v>0.42</v>
      </c>
      <c r="BU88" s="176"/>
      <c r="BV88" s="176"/>
      <c r="BW88" s="182"/>
      <c r="BX88" s="182"/>
      <c r="BY88" s="182"/>
      <c r="BZ88" s="182"/>
      <c r="CA88" s="182"/>
      <c r="CB88" s="182"/>
      <c r="CC88" s="165"/>
      <c r="CD88" s="165"/>
      <c r="CE88" s="165"/>
      <c r="CF88" s="165"/>
    </row>
    <row r="89" ht="12.75" customHeight="1">
      <c r="A89" s="154">
        <v>2021.0</v>
      </c>
      <c r="B89" s="155" t="s">
        <v>3430</v>
      </c>
      <c r="C89" s="155" t="s">
        <v>3431</v>
      </c>
      <c r="D89" s="155"/>
      <c r="E89" s="155" t="s">
        <v>3432</v>
      </c>
      <c r="F89" s="155" t="s">
        <v>3432</v>
      </c>
      <c r="G89" s="155" t="s">
        <v>3433</v>
      </c>
      <c r="H89" s="157" t="s">
        <v>3578</v>
      </c>
      <c r="I89" s="169" t="s">
        <v>3440</v>
      </c>
      <c r="J89" s="157"/>
      <c r="K89" s="157"/>
      <c r="L89" s="154" t="s">
        <v>3395</v>
      </c>
      <c r="M89" s="157" t="s">
        <v>3396</v>
      </c>
      <c r="N89" s="157" t="s">
        <v>255</v>
      </c>
      <c r="O89" s="157"/>
      <c r="P89" s="169"/>
      <c r="Q89" s="169"/>
      <c r="R89" s="169"/>
      <c r="S89" s="169"/>
      <c r="T89" s="155"/>
      <c r="U89" s="157"/>
      <c r="V89" s="166"/>
      <c r="W89" s="168"/>
      <c r="X89" s="168"/>
      <c r="Y89" s="168"/>
      <c r="Z89" s="168">
        <v>51.0</v>
      </c>
      <c r="AA89" s="168">
        <v>83.0</v>
      </c>
      <c r="AB89" s="168">
        <f t="shared" si="44"/>
        <v>32</v>
      </c>
      <c r="AC89" s="168"/>
      <c r="AD89" s="168"/>
      <c r="AE89" s="168"/>
      <c r="AF89" s="168">
        <v>63.0</v>
      </c>
      <c r="AG89" s="168">
        <v>93.0</v>
      </c>
      <c r="AH89" s="168">
        <f t="shared" si="45"/>
        <v>30</v>
      </c>
      <c r="AI89" s="168"/>
      <c r="AJ89" s="168"/>
      <c r="AK89" s="168"/>
      <c r="AL89" s="168"/>
      <c r="AM89" s="168"/>
      <c r="AN89" s="168"/>
      <c r="AO89" s="168"/>
      <c r="AP89" s="168"/>
      <c r="AQ89" s="168"/>
      <c r="AR89" s="168">
        <v>40.0</v>
      </c>
      <c r="AS89" s="168">
        <v>66.0</v>
      </c>
      <c r="AT89" s="168">
        <f t="shared" si="46"/>
        <v>26</v>
      </c>
      <c r="AU89" s="168"/>
      <c r="AV89" s="168"/>
      <c r="AW89" s="168"/>
      <c r="AX89" s="168">
        <v>74.0</v>
      </c>
      <c r="AY89" s="168">
        <v>85.0</v>
      </c>
      <c r="AZ89" s="168">
        <f t="shared" si="47"/>
        <v>11</v>
      </c>
      <c r="BA89" s="168"/>
      <c r="BB89" s="168"/>
      <c r="BC89" s="168">
        <v>75.0</v>
      </c>
      <c r="BD89" s="168">
        <v>87.0</v>
      </c>
      <c r="BE89" s="168">
        <f t="shared" si="50"/>
        <v>12</v>
      </c>
      <c r="BF89" s="168"/>
      <c r="BG89" s="168"/>
      <c r="BH89" s="168"/>
      <c r="BI89" s="168"/>
      <c r="BJ89" s="168"/>
      <c r="BK89" s="168"/>
      <c r="BL89" s="168"/>
      <c r="BM89" s="168"/>
      <c r="BN89" s="168"/>
      <c r="BO89" s="168">
        <v>87.0</v>
      </c>
      <c r="BP89" s="168">
        <v>99.0</v>
      </c>
      <c r="BQ89" s="168">
        <f t="shared" si="49"/>
        <v>12</v>
      </c>
      <c r="BR89" s="180">
        <v>0.97</v>
      </c>
      <c r="BS89" s="176">
        <v>5.09</v>
      </c>
      <c r="BT89" s="176">
        <v>0.36</v>
      </c>
      <c r="BU89" s="176"/>
      <c r="BV89" s="176"/>
      <c r="BW89" s="182"/>
      <c r="BX89" s="182"/>
      <c r="BY89" s="182"/>
      <c r="BZ89" s="182"/>
      <c r="CA89" s="182"/>
      <c r="CB89" s="182"/>
      <c r="CC89" s="165"/>
      <c r="CD89" s="165"/>
      <c r="CE89" s="165"/>
      <c r="CF89" s="165"/>
    </row>
    <row r="90" ht="12.75" customHeight="1">
      <c r="A90" s="154">
        <v>2021.0</v>
      </c>
      <c r="B90" s="155" t="s">
        <v>3422</v>
      </c>
      <c r="C90" s="155" t="s">
        <v>3423</v>
      </c>
      <c r="D90" s="155"/>
      <c r="E90" s="155" t="s">
        <v>3424</v>
      </c>
      <c r="F90" s="155" t="s">
        <v>3425</v>
      </c>
      <c r="G90" s="155" t="s">
        <v>3426</v>
      </c>
      <c r="H90" s="157" t="s">
        <v>3602</v>
      </c>
      <c r="I90" s="169" t="s">
        <v>3454</v>
      </c>
      <c r="J90" s="157"/>
      <c r="K90" s="157" t="s">
        <v>476</v>
      </c>
      <c r="L90" s="154" t="s">
        <v>3395</v>
      </c>
      <c r="M90" s="157" t="s">
        <v>3396</v>
      </c>
      <c r="N90" s="154" t="s">
        <v>255</v>
      </c>
      <c r="O90" s="157"/>
      <c r="P90" s="169"/>
      <c r="Q90" s="169"/>
      <c r="R90" s="169"/>
      <c r="S90" s="169"/>
      <c r="T90" s="155"/>
      <c r="U90" s="157"/>
      <c r="V90" s="166"/>
      <c r="W90" s="168"/>
      <c r="X90" s="168"/>
      <c r="Y90" s="168"/>
      <c r="Z90" s="168">
        <v>69.0</v>
      </c>
      <c r="AA90" s="168">
        <v>85.0</v>
      </c>
      <c r="AB90" s="168">
        <f t="shared" si="44"/>
        <v>16</v>
      </c>
      <c r="AC90" s="168"/>
      <c r="AD90" s="168"/>
      <c r="AE90" s="168"/>
      <c r="AF90" s="168">
        <v>74.0</v>
      </c>
      <c r="AG90" s="168">
        <v>86.0</v>
      </c>
      <c r="AH90" s="168">
        <f t="shared" si="45"/>
        <v>12</v>
      </c>
      <c r="AI90" s="168"/>
      <c r="AJ90" s="168"/>
      <c r="AK90" s="168"/>
      <c r="AL90" s="168"/>
      <c r="AM90" s="168"/>
      <c r="AN90" s="168"/>
      <c r="AO90" s="168"/>
      <c r="AP90" s="168"/>
      <c r="AQ90" s="168"/>
      <c r="AR90" s="168">
        <v>63.0</v>
      </c>
      <c r="AS90" s="168">
        <v>74.0</v>
      </c>
      <c r="AT90" s="168">
        <f t="shared" si="46"/>
        <v>11</v>
      </c>
      <c r="AU90" s="168"/>
      <c r="AV90" s="168"/>
      <c r="AW90" s="168"/>
      <c r="AX90" s="168">
        <v>84.0</v>
      </c>
      <c r="AY90" s="168">
        <v>87.0</v>
      </c>
      <c r="AZ90" s="168">
        <f t="shared" si="47"/>
        <v>3</v>
      </c>
      <c r="BA90" s="168"/>
      <c r="BB90" s="168"/>
      <c r="BC90" s="168"/>
      <c r="BD90" s="168"/>
      <c r="BE90" s="168"/>
      <c r="BF90" s="168"/>
      <c r="BG90" s="168"/>
      <c r="BH90" s="168"/>
      <c r="BI90" s="168"/>
      <c r="BJ90" s="168"/>
      <c r="BK90" s="168"/>
      <c r="BL90" s="168"/>
      <c r="BM90" s="168"/>
      <c r="BN90" s="168"/>
      <c r="BO90" s="168">
        <v>91.0</v>
      </c>
      <c r="BP90" s="168">
        <v>98.0</v>
      </c>
      <c r="BQ90" s="168">
        <f t="shared" si="49"/>
        <v>7</v>
      </c>
      <c r="BR90" s="180">
        <v>0.96</v>
      </c>
      <c r="BS90" s="176">
        <v>4.39</v>
      </c>
      <c r="BT90" s="176">
        <v>0.4</v>
      </c>
      <c r="BU90" s="176"/>
      <c r="BV90" s="176"/>
      <c r="BW90" s="182"/>
      <c r="BX90" s="182"/>
      <c r="BY90" s="182"/>
      <c r="BZ90" s="182"/>
      <c r="CA90" s="182"/>
      <c r="CB90" s="182"/>
      <c r="CC90" s="165"/>
      <c r="CD90" s="165"/>
      <c r="CE90" s="165"/>
      <c r="CF90" s="165"/>
    </row>
    <row r="91" ht="12.75" customHeight="1">
      <c r="A91" s="154">
        <v>2021.0</v>
      </c>
      <c r="B91" s="155" t="s">
        <v>3422</v>
      </c>
      <c r="C91" s="155" t="s">
        <v>3423</v>
      </c>
      <c r="D91" s="155"/>
      <c r="E91" s="155" t="s">
        <v>3424</v>
      </c>
      <c r="F91" s="155" t="s">
        <v>3425</v>
      </c>
      <c r="G91" s="155" t="s">
        <v>3426</v>
      </c>
      <c r="H91" s="157" t="s">
        <v>3602</v>
      </c>
      <c r="I91" s="169" t="s">
        <v>3440</v>
      </c>
      <c r="J91" s="157"/>
      <c r="K91" s="157" t="s">
        <v>476</v>
      </c>
      <c r="L91" s="154" t="s">
        <v>3395</v>
      </c>
      <c r="M91" s="157" t="s">
        <v>3396</v>
      </c>
      <c r="N91" s="154" t="s">
        <v>255</v>
      </c>
      <c r="O91" s="157"/>
      <c r="P91" s="169"/>
      <c r="Q91" s="169"/>
      <c r="R91" s="169"/>
      <c r="S91" s="169"/>
      <c r="T91" s="155"/>
      <c r="U91" s="157"/>
      <c r="V91" s="166"/>
      <c r="W91" s="168"/>
      <c r="X91" s="168"/>
      <c r="Y91" s="168"/>
      <c r="Z91" s="168">
        <v>65.0</v>
      </c>
      <c r="AA91" s="168">
        <v>78.0</v>
      </c>
      <c r="AB91" s="168">
        <f t="shared" si="44"/>
        <v>13</v>
      </c>
      <c r="AC91" s="168"/>
      <c r="AD91" s="168"/>
      <c r="AE91" s="168"/>
      <c r="AF91" s="168">
        <v>67.0</v>
      </c>
      <c r="AG91" s="168">
        <v>85.0</v>
      </c>
      <c r="AH91" s="168">
        <f t="shared" si="45"/>
        <v>18</v>
      </c>
      <c r="AI91" s="168"/>
      <c r="AJ91" s="168"/>
      <c r="AK91" s="168"/>
      <c r="AL91" s="168"/>
      <c r="AM91" s="168"/>
      <c r="AN91" s="168"/>
      <c r="AO91" s="168"/>
      <c r="AP91" s="168"/>
      <c r="AQ91" s="168"/>
      <c r="AR91" s="168">
        <v>59.0</v>
      </c>
      <c r="AS91" s="168">
        <v>69.0</v>
      </c>
      <c r="AT91" s="168">
        <f t="shared" si="46"/>
        <v>10</v>
      </c>
      <c r="AU91" s="168"/>
      <c r="AV91" s="168"/>
      <c r="AW91" s="168"/>
      <c r="AX91" s="168">
        <v>74.0</v>
      </c>
      <c r="AY91" s="168">
        <v>88.0</v>
      </c>
      <c r="AZ91" s="168">
        <f t="shared" si="47"/>
        <v>14</v>
      </c>
      <c r="BA91" s="168"/>
      <c r="BB91" s="168"/>
      <c r="BC91" s="168"/>
      <c r="BD91" s="168"/>
      <c r="BE91" s="168"/>
      <c r="BF91" s="168"/>
      <c r="BG91" s="168"/>
      <c r="BH91" s="168"/>
      <c r="BI91" s="168"/>
      <c r="BJ91" s="168"/>
      <c r="BK91" s="168"/>
      <c r="BL91" s="168"/>
      <c r="BM91" s="168"/>
      <c r="BN91" s="168"/>
      <c r="BO91" s="168">
        <v>85.0</v>
      </c>
      <c r="BP91" s="168">
        <v>96.0</v>
      </c>
      <c r="BQ91" s="168">
        <f t="shared" si="49"/>
        <v>11</v>
      </c>
      <c r="BR91" s="180">
        <v>0.97</v>
      </c>
      <c r="BS91" s="176">
        <v>4.63</v>
      </c>
      <c r="BT91" s="176">
        <v>0.38</v>
      </c>
      <c r="BU91" s="176"/>
      <c r="BV91" s="176"/>
      <c r="BW91" s="182"/>
      <c r="BX91" s="182"/>
      <c r="BY91" s="182"/>
      <c r="BZ91" s="182"/>
      <c r="CA91" s="182"/>
      <c r="CB91" s="182"/>
      <c r="CC91" s="165"/>
      <c r="CD91" s="165"/>
      <c r="CE91" s="165"/>
      <c r="CF91" s="165"/>
    </row>
    <row r="92" ht="12.75" customHeight="1">
      <c r="A92" s="154">
        <v>2021.0</v>
      </c>
      <c r="B92" s="155" t="s">
        <v>3404</v>
      </c>
      <c r="C92" s="155" t="s">
        <v>3405</v>
      </c>
      <c r="D92" s="155"/>
      <c r="E92" s="155" t="s">
        <v>3659</v>
      </c>
      <c r="F92" s="155" t="s">
        <v>3659</v>
      </c>
      <c r="G92" s="155" t="s">
        <v>3660</v>
      </c>
      <c r="H92" s="157" t="s">
        <v>3602</v>
      </c>
      <c r="I92" s="169" t="s">
        <v>3402</v>
      </c>
      <c r="J92" s="157"/>
      <c r="K92" s="157"/>
      <c r="L92" s="154" t="s">
        <v>3395</v>
      </c>
      <c r="M92" s="157" t="s">
        <v>3396</v>
      </c>
      <c r="N92" s="154" t="s">
        <v>255</v>
      </c>
      <c r="O92" s="157"/>
      <c r="P92" s="169"/>
      <c r="Q92" s="169"/>
      <c r="R92" s="169"/>
      <c r="S92" s="169"/>
      <c r="T92" s="155"/>
      <c r="U92" s="157"/>
      <c r="V92" s="166"/>
      <c r="W92" s="168"/>
      <c r="X92" s="168"/>
      <c r="Y92" s="168"/>
      <c r="Z92" s="168">
        <v>44.0</v>
      </c>
      <c r="AA92" s="168">
        <v>51.0</v>
      </c>
      <c r="AB92" s="168">
        <f t="shared" si="44"/>
        <v>7</v>
      </c>
      <c r="AC92" s="168"/>
      <c r="AD92" s="168"/>
      <c r="AE92" s="168"/>
      <c r="AF92" s="168">
        <v>45.0</v>
      </c>
      <c r="AG92" s="168">
        <v>54.0</v>
      </c>
      <c r="AH92" s="168">
        <f t="shared" si="45"/>
        <v>9</v>
      </c>
      <c r="AI92" s="168"/>
      <c r="AJ92" s="168"/>
      <c r="AK92" s="168"/>
      <c r="AL92" s="168"/>
      <c r="AM92" s="168"/>
      <c r="AN92" s="168"/>
      <c r="AO92" s="168"/>
      <c r="AP92" s="168"/>
      <c r="AQ92" s="168"/>
      <c r="AR92" s="168">
        <v>57.0</v>
      </c>
      <c r="AS92" s="168">
        <v>67.0</v>
      </c>
      <c r="AT92" s="168">
        <f t="shared" si="46"/>
        <v>10</v>
      </c>
      <c r="AU92" s="168"/>
      <c r="AV92" s="168"/>
      <c r="AW92" s="168"/>
      <c r="AX92" s="168">
        <v>71.0</v>
      </c>
      <c r="AY92" s="168">
        <v>72.0</v>
      </c>
      <c r="AZ92" s="168">
        <f t="shared" si="47"/>
        <v>1</v>
      </c>
      <c r="BA92" s="168"/>
      <c r="BB92" s="168"/>
      <c r="BC92" s="168"/>
      <c r="BD92" s="168"/>
      <c r="BE92" s="168"/>
      <c r="BF92" s="168"/>
      <c r="BG92" s="168"/>
      <c r="BH92" s="168"/>
      <c r="BI92" s="168"/>
      <c r="BJ92" s="168"/>
      <c r="BK92" s="168"/>
      <c r="BL92" s="168"/>
      <c r="BM92" s="168"/>
      <c r="BN92" s="168"/>
      <c r="BO92" s="168">
        <v>73.0</v>
      </c>
      <c r="BP92" s="168">
        <v>86.0</v>
      </c>
      <c r="BQ92" s="168">
        <f t="shared" si="49"/>
        <v>13</v>
      </c>
      <c r="BR92" s="180">
        <v>0.96</v>
      </c>
      <c r="BS92" s="176">
        <v>4.59</v>
      </c>
      <c r="BT92" s="176">
        <v>0.31</v>
      </c>
      <c r="BU92" s="176"/>
      <c r="BV92" s="176"/>
      <c r="BW92" s="182"/>
      <c r="BX92" s="182"/>
      <c r="BY92" s="182"/>
      <c r="BZ92" s="182"/>
      <c r="CA92" s="182"/>
      <c r="CB92" s="182"/>
      <c r="CC92" s="165"/>
      <c r="CD92" s="165"/>
      <c r="CE92" s="165"/>
      <c r="CF92" s="165"/>
    </row>
    <row r="93" ht="12.75" customHeight="1">
      <c r="A93" s="154">
        <v>2021.0</v>
      </c>
      <c r="B93" s="155" t="s">
        <v>3404</v>
      </c>
      <c r="C93" s="155" t="s">
        <v>3405</v>
      </c>
      <c r="D93" s="155"/>
      <c r="E93" s="155" t="s">
        <v>3659</v>
      </c>
      <c r="F93" s="155" t="s">
        <v>3659</v>
      </c>
      <c r="G93" s="155" t="s">
        <v>3660</v>
      </c>
      <c r="H93" s="157" t="s">
        <v>3602</v>
      </c>
      <c r="I93" s="169" t="s">
        <v>3480</v>
      </c>
      <c r="J93" s="157"/>
      <c r="K93" s="157"/>
      <c r="L93" s="154" t="s">
        <v>3395</v>
      </c>
      <c r="M93" s="157" t="s">
        <v>3396</v>
      </c>
      <c r="N93" s="154" t="s">
        <v>255</v>
      </c>
      <c r="O93" s="157"/>
      <c r="P93" s="169"/>
      <c r="Q93" s="169"/>
      <c r="R93" s="169"/>
      <c r="S93" s="169"/>
      <c r="T93" s="155"/>
      <c r="U93" s="157"/>
      <c r="V93" s="166"/>
      <c r="W93" s="168"/>
      <c r="X93" s="168"/>
      <c r="Y93" s="168"/>
      <c r="Z93" s="168">
        <v>41.0</v>
      </c>
      <c r="AA93" s="168">
        <v>47.0</v>
      </c>
      <c r="AB93" s="168">
        <f t="shared" si="44"/>
        <v>6</v>
      </c>
      <c r="AC93" s="168"/>
      <c r="AD93" s="168"/>
      <c r="AE93" s="168"/>
      <c r="AF93" s="168">
        <v>43.0</v>
      </c>
      <c r="AG93" s="168">
        <v>51.0</v>
      </c>
      <c r="AH93" s="168">
        <f t="shared" si="45"/>
        <v>8</v>
      </c>
      <c r="AI93" s="168"/>
      <c r="AJ93" s="168"/>
      <c r="AK93" s="168"/>
      <c r="AL93" s="168"/>
      <c r="AM93" s="168"/>
      <c r="AN93" s="168"/>
      <c r="AO93" s="168"/>
      <c r="AP93" s="168"/>
      <c r="AQ93" s="168"/>
      <c r="AR93" s="168">
        <v>62.0</v>
      </c>
      <c r="AS93" s="168">
        <v>67.0</v>
      </c>
      <c r="AT93" s="168">
        <f t="shared" si="46"/>
        <v>5</v>
      </c>
      <c r="AU93" s="168"/>
      <c r="AV93" s="168"/>
      <c r="AW93" s="168"/>
      <c r="AX93" s="168">
        <v>68.0</v>
      </c>
      <c r="AY93" s="168">
        <v>78.0</v>
      </c>
      <c r="AZ93" s="168">
        <f t="shared" si="47"/>
        <v>10</v>
      </c>
      <c r="BA93" s="168"/>
      <c r="BB93" s="168"/>
      <c r="BC93" s="168"/>
      <c r="BD93" s="168"/>
      <c r="BE93" s="168"/>
      <c r="BF93" s="168"/>
      <c r="BG93" s="168"/>
      <c r="BH93" s="168"/>
      <c r="BI93" s="168"/>
      <c r="BJ93" s="168"/>
      <c r="BK93" s="168"/>
      <c r="BL93" s="168"/>
      <c r="BM93" s="168"/>
      <c r="BN93" s="168"/>
      <c r="BO93" s="168">
        <v>74.0</v>
      </c>
      <c r="BP93" s="168">
        <v>83.0</v>
      </c>
      <c r="BQ93" s="168">
        <f t="shared" si="49"/>
        <v>9</v>
      </c>
      <c r="BR93" s="180">
        <v>0.96</v>
      </c>
      <c r="BS93" s="176">
        <v>4.93</v>
      </c>
      <c r="BT93" s="176">
        <v>0.34</v>
      </c>
      <c r="BU93" s="176"/>
      <c r="BV93" s="176"/>
      <c r="BW93" s="182"/>
      <c r="BX93" s="182"/>
      <c r="BY93" s="182"/>
      <c r="BZ93" s="182"/>
      <c r="CA93" s="182"/>
      <c r="CB93" s="182"/>
      <c r="CC93" s="165"/>
      <c r="CD93" s="165"/>
      <c r="CE93" s="165"/>
      <c r="CF93" s="165"/>
    </row>
    <row r="94" ht="12.75" customHeight="1">
      <c r="A94" s="154">
        <v>2021.0</v>
      </c>
      <c r="B94" s="166" t="s">
        <v>3447</v>
      </c>
      <c r="C94" s="166" t="s">
        <v>3448</v>
      </c>
      <c r="D94" s="166"/>
      <c r="E94" s="166" t="s">
        <v>3449</v>
      </c>
      <c r="F94" s="166" t="s">
        <v>3449</v>
      </c>
      <c r="G94" s="166" t="s">
        <v>3450</v>
      </c>
      <c r="H94" s="157" t="s">
        <v>3591</v>
      </c>
      <c r="I94" s="169" t="s">
        <v>3402</v>
      </c>
      <c r="J94" s="157"/>
      <c r="K94" s="157" t="s">
        <v>486</v>
      </c>
      <c r="L94" s="154" t="s">
        <v>3395</v>
      </c>
      <c r="M94" s="154" t="s">
        <v>3452</v>
      </c>
      <c r="N94" s="154" t="s">
        <v>255</v>
      </c>
      <c r="O94" s="157"/>
      <c r="P94" s="169"/>
      <c r="Q94" s="169"/>
      <c r="R94" s="169"/>
      <c r="S94" s="155"/>
      <c r="T94" s="155"/>
      <c r="U94" s="166"/>
      <c r="V94" s="166"/>
      <c r="W94" s="168">
        <v>69.0</v>
      </c>
      <c r="X94" s="168">
        <v>22.0</v>
      </c>
      <c r="Y94" s="168">
        <f t="shared" ref="Y94:Y95" si="51">W94-X94</f>
        <v>47</v>
      </c>
      <c r="Z94" s="168"/>
      <c r="AA94" s="168"/>
      <c r="AB94" s="168"/>
      <c r="AC94" s="168">
        <v>72.0</v>
      </c>
      <c r="AD94" s="168">
        <v>32.0</v>
      </c>
      <c r="AE94" s="168">
        <f t="shared" ref="AE94:AE95" si="52">AC94-AD94</f>
        <v>40</v>
      </c>
      <c r="AF94" s="168"/>
      <c r="AG94" s="168"/>
      <c r="AH94" s="168"/>
      <c r="AI94" s="168"/>
      <c r="AJ94" s="168"/>
      <c r="AK94" s="168"/>
      <c r="AL94" s="168"/>
      <c r="AM94" s="168"/>
      <c r="AN94" s="168"/>
      <c r="AO94" s="168">
        <v>52.0</v>
      </c>
      <c r="AP94" s="168">
        <v>40.0</v>
      </c>
      <c r="AQ94" s="168">
        <f t="shared" ref="AQ94:AQ95" si="53">AO94-AP94</f>
        <v>12</v>
      </c>
      <c r="AR94" s="168"/>
      <c r="AS94" s="168"/>
      <c r="AT94" s="168"/>
      <c r="AU94" s="168">
        <v>85.0</v>
      </c>
      <c r="AV94" s="168">
        <v>67.0</v>
      </c>
      <c r="AW94" s="168">
        <f t="shared" ref="AW94:AW95" si="54">AU94-AV94</f>
        <v>18</v>
      </c>
      <c r="AX94" s="168"/>
      <c r="AY94" s="168"/>
      <c r="AZ94" s="168"/>
      <c r="BA94" s="168"/>
      <c r="BB94" s="168"/>
      <c r="BC94" s="168"/>
      <c r="BD94" s="168"/>
      <c r="BE94" s="168"/>
      <c r="BF94" s="168"/>
      <c r="BG94" s="168"/>
      <c r="BH94" s="168"/>
      <c r="BI94" s="168"/>
      <c r="BJ94" s="168"/>
      <c r="BK94" s="168"/>
      <c r="BL94" s="168">
        <v>91.0</v>
      </c>
      <c r="BM94" s="168">
        <v>73.0</v>
      </c>
      <c r="BN94" s="168">
        <f t="shared" ref="BN94:BN95" si="55">BL94-BM94</f>
        <v>18</v>
      </c>
      <c r="BO94" s="168"/>
      <c r="BP94" s="168"/>
      <c r="BQ94" s="168"/>
      <c r="BR94" s="180">
        <v>0.97</v>
      </c>
      <c r="BS94" s="176">
        <v>4.74</v>
      </c>
      <c r="BT94" s="176">
        <v>0.42</v>
      </c>
      <c r="BU94" s="176"/>
      <c r="BV94" s="176"/>
      <c r="BW94" s="182"/>
      <c r="BX94" s="182"/>
      <c r="BY94" s="182"/>
      <c r="BZ94" s="182"/>
      <c r="CA94" s="182"/>
      <c r="CB94" s="182"/>
      <c r="CC94" s="165"/>
      <c r="CD94" s="165"/>
      <c r="CE94" s="165"/>
      <c r="CF94" s="152" t="s">
        <v>1</v>
      </c>
    </row>
    <row r="95" ht="12.75" customHeight="1">
      <c r="A95" s="154">
        <v>2021.0</v>
      </c>
      <c r="B95" s="166" t="s">
        <v>3447</v>
      </c>
      <c r="C95" s="166" t="s">
        <v>3448</v>
      </c>
      <c r="D95" s="166"/>
      <c r="E95" s="166" t="s">
        <v>3449</v>
      </c>
      <c r="F95" s="166" t="s">
        <v>3449</v>
      </c>
      <c r="G95" s="166" t="s">
        <v>3450</v>
      </c>
      <c r="H95" s="157" t="s">
        <v>3591</v>
      </c>
      <c r="I95" s="156" t="s">
        <v>3394</v>
      </c>
      <c r="J95" s="157"/>
      <c r="K95" s="157" t="s">
        <v>486</v>
      </c>
      <c r="L95" s="154" t="s">
        <v>3395</v>
      </c>
      <c r="M95" s="154" t="s">
        <v>3452</v>
      </c>
      <c r="N95" s="154" t="s">
        <v>255</v>
      </c>
      <c r="O95" s="157"/>
      <c r="P95" s="169"/>
      <c r="Q95" s="169"/>
      <c r="R95" s="169"/>
      <c r="S95" s="155"/>
      <c r="T95" s="155"/>
      <c r="U95" s="166"/>
      <c r="V95" s="166"/>
      <c r="W95" s="168">
        <v>60.0</v>
      </c>
      <c r="X95" s="168">
        <v>21.0</v>
      </c>
      <c r="Y95" s="168">
        <f t="shared" si="51"/>
        <v>39</v>
      </c>
      <c r="Z95" s="168"/>
      <c r="AA95" s="168"/>
      <c r="AB95" s="168"/>
      <c r="AC95" s="168">
        <v>70.0</v>
      </c>
      <c r="AD95" s="168">
        <v>35.0</v>
      </c>
      <c r="AE95" s="168">
        <f t="shared" si="52"/>
        <v>35</v>
      </c>
      <c r="AF95" s="168"/>
      <c r="AG95" s="168"/>
      <c r="AH95" s="168"/>
      <c r="AI95" s="168"/>
      <c r="AJ95" s="168"/>
      <c r="AK95" s="168"/>
      <c r="AL95" s="168"/>
      <c r="AM95" s="168"/>
      <c r="AN95" s="168"/>
      <c r="AO95" s="168">
        <v>44.0</v>
      </c>
      <c r="AP95" s="168">
        <v>34.0</v>
      </c>
      <c r="AQ95" s="168">
        <f t="shared" si="53"/>
        <v>10</v>
      </c>
      <c r="AR95" s="168"/>
      <c r="AS95" s="168"/>
      <c r="AT95" s="168"/>
      <c r="AU95" s="168">
        <v>85.0</v>
      </c>
      <c r="AV95" s="168">
        <v>77.0</v>
      </c>
      <c r="AW95" s="168">
        <f t="shared" si="54"/>
        <v>8</v>
      </c>
      <c r="AX95" s="168"/>
      <c r="AY95" s="168"/>
      <c r="AZ95" s="168"/>
      <c r="BA95" s="168"/>
      <c r="BB95" s="168"/>
      <c r="BC95" s="168"/>
      <c r="BD95" s="168"/>
      <c r="BE95" s="168"/>
      <c r="BF95" s="168"/>
      <c r="BG95" s="168"/>
      <c r="BH95" s="168"/>
      <c r="BI95" s="168"/>
      <c r="BJ95" s="168"/>
      <c r="BK95" s="168"/>
      <c r="BL95" s="168">
        <v>93.0</v>
      </c>
      <c r="BM95" s="168">
        <v>83.0</v>
      </c>
      <c r="BN95" s="168">
        <f t="shared" si="55"/>
        <v>10</v>
      </c>
      <c r="BO95" s="168"/>
      <c r="BP95" s="168"/>
      <c r="BQ95" s="168"/>
      <c r="BR95" s="180">
        <v>0.96</v>
      </c>
      <c r="BS95" s="176">
        <v>4.52</v>
      </c>
      <c r="BT95" s="176">
        <v>0.39</v>
      </c>
      <c r="BU95" s="176"/>
      <c r="BV95" s="176"/>
      <c r="BW95" s="182"/>
      <c r="BX95" s="182"/>
      <c r="BY95" s="182"/>
      <c r="BZ95" s="182"/>
      <c r="CA95" s="182"/>
      <c r="CB95" s="182"/>
      <c r="CC95" s="165"/>
      <c r="CD95" s="165"/>
      <c r="CE95" s="165"/>
      <c r="CF95" s="152" t="s">
        <v>1</v>
      </c>
    </row>
    <row r="96" ht="12.75" customHeight="1">
      <c r="A96" s="154">
        <v>2021.0</v>
      </c>
      <c r="B96" s="155" t="s">
        <v>3389</v>
      </c>
      <c r="C96" s="155" t="s">
        <v>3526</v>
      </c>
      <c r="D96" s="155"/>
      <c r="E96" s="155" t="s">
        <v>3411</v>
      </c>
      <c r="F96" s="155" t="s">
        <v>3411</v>
      </c>
      <c r="G96" s="155" t="s">
        <v>2176</v>
      </c>
      <c r="H96" s="157" t="s">
        <v>3655</v>
      </c>
      <c r="I96" s="156" t="s">
        <v>3428</v>
      </c>
      <c r="J96" s="157"/>
      <c r="K96" s="157"/>
      <c r="L96" s="154" t="s">
        <v>3395</v>
      </c>
      <c r="M96" s="157" t="s">
        <v>3396</v>
      </c>
      <c r="N96" s="157" t="s">
        <v>255</v>
      </c>
      <c r="O96" s="157"/>
      <c r="P96" s="169"/>
      <c r="Q96" s="169"/>
      <c r="R96" s="169"/>
      <c r="S96" s="169"/>
      <c r="T96" s="171" t="s">
        <v>3661</v>
      </c>
      <c r="U96" s="157"/>
      <c r="V96" s="166" t="s">
        <v>3524</v>
      </c>
      <c r="W96" s="168"/>
      <c r="X96" s="168"/>
      <c r="Y96" s="168"/>
      <c r="Z96" s="168">
        <v>38.0</v>
      </c>
      <c r="AA96" s="168">
        <v>61.0</v>
      </c>
      <c r="AB96" s="168">
        <f t="shared" ref="AB96:AB97" si="56">AA96-Z96</f>
        <v>23</v>
      </c>
      <c r="AC96" s="168"/>
      <c r="AD96" s="168"/>
      <c r="AE96" s="168"/>
      <c r="AF96" s="168">
        <v>66.0</v>
      </c>
      <c r="AG96" s="168">
        <v>85.0</v>
      </c>
      <c r="AH96" s="168">
        <f t="shared" ref="AH96:AH97" si="57">AG96-AF96</f>
        <v>19</v>
      </c>
      <c r="AI96" s="168"/>
      <c r="AJ96" s="168"/>
      <c r="AK96" s="168"/>
      <c r="AL96" s="168">
        <v>73.0</v>
      </c>
      <c r="AM96" s="168">
        <v>97.0</v>
      </c>
      <c r="AN96" s="168">
        <f t="shared" ref="AN96:AN97" si="58">AM96-AL96</f>
        <v>24</v>
      </c>
      <c r="AO96" s="168"/>
      <c r="AP96" s="168"/>
      <c r="AQ96" s="168"/>
      <c r="AR96" s="168">
        <v>30.0</v>
      </c>
      <c r="AS96" s="168">
        <v>56.0</v>
      </c>
      <c r="AT96" s="168">
        <f t="shared" ref="AT96:AT97" si="59">AS96-AR96</f>
        <v>26</v>
      </c>
      <c r="AU96" s="168"/>
      <c r="AV96" s="168"/>
      <c r="AW96" s="168"/>
      <c r="AX96" s="168">
        <v>82.0</v>
      </c>
      <c r="AY96" s="168">
        <v>96.0</v>
      </c>
      <c r="AZ96" s="168">
        <f t="shared" ref="AZ96:AZ97" si="60">AY96-AX96</f>
        <v>14</v>
      </c>
      <c r="BA96" s="168"/>
      <c r="BB96" s="168"/>
      <c r="BC96" s="168">
        <v>89.0</v>
      </c>
      <c r="BD96" s="168">
        <v>98.0</v>
      </c>
      <c r="BE96" s="168">
        <f t="shared" ref="BE96:BE97" si="61">BD96-BC96</f>
        <v>9</v>
      </c>
      <c r="BF96" s="168"/>
      <c r="BG96" s="168"/>
      <c r="BH96" s="168"/>
      <c r="BI96" s="168">
        <v>76.0</v>
      </c>
      <c r="BJ96" s="168">
        <v>94.0</v>
      </c>
      <c r="BK96" s="168">
        <f t="shared" ref="BK96:BK97" si="62">BJ96-BI96</f>
        <v>18</v>
      </c>
      <c r="BL96" s="168"/>
      <c r="BM96" s="168"/>
      <c r="BN96" s="168"/>
      <c r="BO96" s="168">
        <v>93.0</v>
      </c>
      <c r="BP96" s="168">
        <v>100.0</v>
      </c>
      <c r="BQ96" s="168">
        <f t="shared" ref="BQ96:BQ97" si="63">BP96-BO96</f>
        <v>7</v>
      </c>
      <c r="BR96" s="180">
        <v>0.96</v>
      </c>
      <c r="BS96" s="176">
        <v>4.73</v>
      </c>
      <c r="BT96" s="176">
        <v>0.35</v>
      </c>
      <c r="BU96" s="176" t="s">
        <v>3528</v>
      </c>
      <c r="BV96" s="176" t="s">
        <v>3528</v>
      </c>
      <c r="BW96" s="182"/>
      <c r="BX96" s="182"/>
      <c r="BY96" s="182"/>
      <c r="BZ96" s="182"/>
      <c r="CA96" s="182"/>
      <c r="CB96" s="182"/>
      <c r="CC96" s="165"/>
      <c r="CD96" s="165"/>
      <c r="CE96" s="165"/>
      <c r="CF96" s="165"/>
    </row>
    <row r="97" ht="12.75" customHeight="1">
      <c r="A97" s="154">
        <v>2021.0</v>
      </c>
      <c r="B97" s="155" t="s">
        <v>3389</v>
      </c>
      <c r="C97" s="155" t="s">
        <v>3605</v>
      </c>
      <c r="D97" s="155"/>
      <c r="E97" s="155" t="s">
        <v>3606</v>
      </c>
      <c r="F97" s="155" t="s">
        <v>3606</v>
      </c>
      <c r="G97" s="155" t="s">
        <v>3607</v>
      </c>
      <c r="H97" s="157" t="s">
        <v>3596</v>
      </c>
      <c r="I97" s="156" t="s">
        <v>3394</v>
      </c>
      <c r="J97" s="157"/>
      <c r="K97" s="157"/>
      <c r="L97" s="154" t="s">
        <v>3395</v>
      </c>
      <c r="M97" s="157" t="s">
        <v>3396</v>
      </c>
      <c r="N97" s="157" t="s">
        <v>255</v>
      </c>
      <c r="O97" s="157"/>
      <c r="P97" s="169"/>
      <c r="Q97" s="169"/>
      <c r="R97" s="178" t="s">
        <v>3662</v>
      </c>
      <c r="S97" s="169"/>
      <c r="T97" s="171" t="s">
        <v>3663</v>
      </c>
      <c r="U97" s="157"/>
      <c r="V97" s="166" t="s">
        <v>3664</v>
      </c>
      <c r="W97" s="168"/>
      <c r="X97" s="168"/>
      <c r="Y97" s="168"/>
      <c r="Z97" s="168">
        <v>50.0</v>
      </c>
      <c r="AA97" s="168">
        <v>69.0</v>
      </c>
      <c r="AB97" s="168">
        <f t="shared" si="56"/>
        <v>19</v>
      </c>
      <c r="AC97" s="168"/>
      <c r="AD97" s="168"/>
      <c r="AE97" s="168"/>
      <c r="AF97" s="168">
        <v>64.0</v>
      </c>
      <c r="AG97" s="168">
        <v>79.0</v>
      </c>
      <c r="AH97" s="168">
        <f t="shared" si="57"/>
        <v>15</v>
      </c>
      <c r="AI97" s="168"/>
      <c r="AJ97" s="168"/>
      <c r="AK97" s="168"/>
      <c r="AL97" s="168">
        <v>75.0</v>
      </c>
      <c r="AM97" s="168">
        <v>84.0</v>
      </c>
      <c r="AN97" s="168">
        <f t="shared" si="58"/>
        <v>9</v>
      </c>
      <c r="AO97" s="168"/>
      <c r="AP97" s="168"/>
      <c r="AQ97" s="168"/>
      <c r="AR97" s="168">
        <v>56.0</v>
      </c>
      <c r="AS97" s="168">
        <v>69.0</v>
      </c>
      <c r="AT97" s="168">
        <f t="shared" si="59"/>
        <v>13</v>
      </c>
      <c r="AU97" s="168"/>
      <c r="AV97" s="168"/>
      <c r="AW97" s="168"/>
      <c r="AX97" s="168">
        <v>80.0</v>
      </c>
      <c r="AY97" s="168">
        <v>88.0</v>
      </c>
      <c r="AZ97" s="168">
        <f t="shared" si="60"/>
        <v>8</v>
      </c>
      <c r="BA97" s="168"/>
      <c r="BB97" s="168"/>
      <c r="BC97" s="168">
        <v>96.0</v>
      </c>
      <c r="BD97" s="168">
        <v>98.0</v>
      </c>
      <c r="BE97" s="168">
        <f t="shared" si="61"/>
        <v>2</v>
      </c>
      <c r="BF97" s="168"/>
      <c r="BG97" s="168"/>
      <c r="BH97" s="168"/>
      <c r="BI97" s="168">
        <v>79.0</v>
      </c>
      <c r="BJ97" s="168">
        <v>87.0</v>
      </c>
      <c r="BK97" s="168">
        <f t="shared" si="62"/>
        <v>8</v>
      </c>
      <c r="BL97" s="168"/>
      <c r="BM97" s="168"/>
      <c r="BN97" s="168"/>
      <c r="BO97" s="168">
        <v>89.0</v>
      </c>
      <c r="BP97" s="168">
        <v>93.0</v>
      </c>
      <c r="BQ97" s="168">
        <f t="shared" si="63"/>
        <v>4</v>
      </c>
      <c r="BR97" s="180">
        <v>0.97</v>
      </c>
      <c r="BS97" s="176">
        <v>4.78</v>
      </c>
      <c r="BT97" s="176">
        <v>0.47</v>
      </c>
      <c r="BU97" s="176" t="s">
        <v>3528</v>
      </c>
      <c r="BV97" s="176" t="s">
        <v>3528</v>
      </c>
      <c r="BW97" s="182"/>
      <c r="BX97" s="182"/>
      <c r="BY97" s="182"/>
      <c r="BZ97" s="182"/>
      <c r="CA97" s="182"/>
      <c r="CB97" s="182"/>
      <c r="CC97" s="165"/>
      <c r="CD97" s="165"/>
      <c r="CE97" s="165"/>
      <c r="CF97" s="165"/>
    </row>
    <row r="98" ht="12.75" customHeight="1">
      <c r="A98" s="154">
        <v>2021.0</v>
      </c>
      <c r="B98" s="166" t="s">
        <v>3665</v>
      </c>
      <c r="C98" s="166" t="s">
        <v>3666</v>
      </c>
      <c r="D98" s="166"/>
      <c r="E98" s="166" t="s">
        <v>3667</v>
      </c>
      <c r="F98" s="166" t="s">
        <v>3667</v>
      </c>
      <c r="G98" s="166" t="s">
        <v>3668</v>
      </c>
      <c r="H98" s="157" t="s">
        <v>3615</v>
      </c>
      <c r="I98" s="169" t="s">
        <v>3440</v>
      </c>
      <c r="J98" s="157"/>
      <c r="K98" s="157" t="s">
        <v>486</v>
      </c>
      <c r="L98" s="154" t="s">
        <v>3597</v>
      </c>
      <c r="M98" s="157" t="s">
        <v>3597</v>
      </c>
      <c r="N98" s="157" t="s">
        <v>255</v>
      </c>
      <c r="O98" s="157"/>
      <c r="P98" s="169"/>
      <c r="Q98" s="169"/>
      <c r="R98" s="169" t="s">
        <v>3528</v>
      </c>
      <c r="S98" s="155"/>
      <c r="T98" s="171" t="s">
        <v>3669</v>
      </c>
      <c r="U98" s="166"/>
      <c r="V98" s="166" t="s">
        <v>3566</v>
      </c>
      <c r="W98" s="168"/>
      <c r="X98" s="168"/>
      <c r="Y98" s="168"/>
      <c r="Z98" s="168"/>
      <c r="AA98" s="168"/>
      <c r="AB98" s="168"/>
      <c r="AC98" s="168"/>
      <c r="AD98" s="168"/>
      <c r="AE98" s="168"/>
      <c r="AF98" s="168"/>
      <c r="AG98" s="168"/>
      <c r="AH98" s="168"/>
      <c r="AI98" s="168"/>
      <c r="AJ98" s="168"/>
      <c r="AK98" s="168"/>
      <c r="AL98" s="168"/>
      <c r="AM98" s="168"/>
      <c r="AN98" s="168"/>
      <c r="AO98" s="168"/>
      <c r="AP98" s="168"/>
      <c r="AQ98" s="168"/>
      <c r="AR98" s="168"/>
      <c r="AS98" s="168"/>
      <c r="AT98" s="168"/>
      <c r="AU98" s="168"/>
      <c r="AV98" s="168"/>
      <c r="AW98" s="168"/>
      <c r="AX98" s="168"/>
      <c r="AY98" s="168"/>
      <c r="AZ98" s="168"/>
      <c r="BA98" s="168"/>
      <c r="BB98" s="168"/>
      <c r="BC98" s="168"/>
      <c r="BD98" s="168"/>
      <c r="BE98" s="168"/>
      <c r="BF98" s="168"/>
      <c r="BG98" s="168"/>
      <c r="BH98" s="168"/>
      <c r="BI98" s="168"/>
      <c r="BJ98" s="168"/>
      <c r="BK98" s="168"/>
      <c r="BL98" s="168"/>
      <c r="BM98" s="168"/>
      <c r="BN98" s="168"/>
      <c r="BO98" s="168"/>
      <c r="BP98" s="168"/>
      <c r="BQ98" s="168"/>
      <c r="BR98" s="180">
        <v>0.97</v>
      </c>
      <c r="BS98" s="176">
        <v>5.2</v>
      </c>
      <c r="BT98" s="176">
        <v>0.43</v>
      </c>
      <c r="BU98" s="176" t="s">
        <v>3528</v>
      </c>
      <c r="BV98" s="176" t="s">
        <v>3528</v>
      </c>
      <c r="BW98" s="182"/>
      <c r="BX98" s="182"/>
      <c r="BY98" s="182"/>
      <c r="BZ98" s="182"/>
      <c r="CA98" s="182"/>
      <c r="CB98" s="182"/>
      <c r="CC98" s="165"/>
      <c r="CD98" s="165"/>
      <c r="CE98" s="165"/>
      <c r="CF98" s="152" t="s">
        <v>1</v>
      </c>
    </row>
    <row r="99" ht="12.75" customHeight="1">
      <c r="A99" s="154">
        <v>2021.0</v>
      </c>
      <c r="B99" s="166" t="s">
        <v>3494</v>
      </c>
      <c r="C99" s="166" t="s">
        <v>3495</v>
      </c>
      <c r="D99" s="166"/>
      <c r="E99" s="166" t="s">
        <v>3496</v>
      </c>
      <c r="F99" s="166" t="s">
        <v>3497</v>
      </c>
      <c r="G99" s="166" t="s">
        <v>3498</v>
      </c>
      <c r="H99" s="157" t="s">
        <v>3625</v>
      </c>
      <c r="I99" s="169" t="s">
        <v>3480</v>
      </c>
      <c r="J99" s="157"/>
      <c r="K99" s="157"/>
      <c r="L99" s="154" t="s">
        <v>3597</v>
      </c>
      <c r="M99" s="157" t="s">
        <v>3597</v>
      </c>
      <c r="N99" s="154" t="s">
        <v>255</v>
      </c>
      <c r="O99" s="157"/>
      <c r="P99" s="169"/>
      <c r="Q99" s="169"/>
      <c r="R99" s="169" t="s">
        <v>3528</v>
      </c>
      <c r="S99" s="155"/>
      <c r="T99" s="171" t="s">
        <v>3670</v>
      </c>
      <c r="U99" s="166"/>
      <c r="V99" s="166" t="s">
        <v>3671</v>
      </c>
      <c r="W99" s="168"/>
      <c r="X99" s="168"/>
      <c r="Y99" s="168"/>
      <c r="Z99" s="168"/>
      <c r="AA99" s="168"/>
      <c r="AB99" s="168"/>
      <c r="AC99" s="168"/>
      <c r="AD99" s="168"/>
      <c r="AE99" s="168"/>
      <c r="AF99" s="168"/>
      <c r="AG99" s="168"/>
      <c r="AH99" s="168"/>
      <c r="AI99" s="168"/>
      <c r="AJ99" s="168"/>
      <c r="AK99" s="168"/>
      <c r="AL99" s="168"/>
      <c r="AM99" s="168"/>
      <c r="AN99" s="168"/>
      <c r="AO99" s="168"/>
      <c r="AP99" s="168"/>
      <c r="AQ99" s="168"/>
      <c r="AR99" s="168"/>
      <c r="AS99" s="168"/>
      <c r="AT99" s="168"/>
      <c r="AU99" s="168"/>
      <c r="AV99" s="168"/>
      <c r="AW99" s="168"/>
      <c r="AX99" s="168"/>
      <c r="AY99" s="168"/>
      <c r="AZ99" s="168"/>
      <c r="BA99" s="168"/>
      <c r="BB99" s="168"/>
      <c r="BC99" s="168"/>
      <c r="BD99" s="168"/>
      <c r="BE99" s="168"/>
      <c r="BF99" s="168"/>
      <c r="BG99" s="168"/>
      <c r="BH99" s="168"/>
      <c r="BI99" s="168"/>
      <c r="BJ99" s="168"/>
      <c r="BK99" s="168"/>
      <c r="BL99" s="168"/>
      <c r="BM99" s="168"/>
      <c r="BN99" s="168"/>
      <c r="BO99" s="168"/>
      <c r="BP99" s="168"/>
      <c r="BQ99" s="168"/>
      <c r="BR99" s="180">
        <v>0.97</v>
      </c>
      <c r="BS99" s="176">
        <v>4.95</v>
      </c>
      <c r="BT99" s="176">
        <v>0.42</v>
      </c>
      <c r="BU99" s="176" t="s">
        <v>3528</v>
      </c>
      <c r="BV99" s="176" t="s">
        <v>3528</v>
      </c>
      <c r="BW99" s="182"/>
      <c r="BX99" s="182"/>
      <c r="BY99" s="182"/>
      <c r="BZ99" s="182"/>
      <c r="CA99" s="182"/>
      <c r="CB99" s="182"/>
      <c r="CC99" s="165"/>
      <c r="CD99" s="165"/>
      <c r="CE99" s="165"/>
      <c r="CF99" s="152" t="s">
        <v>1</v>
      </c>
    </row>
    <row r="100" ht="12.75" customHeight="1">
      <c r="A100" s="154">
        <v>2021.0</v>
      </c>
      <c r="B100" s="155" t="s">
        <v>3404</v>
      </c>
      <c r="C100" s="155" t="s">
        <v>3511</v>
      </c>
      <c r="D100" s="155"/>
      <c r="E100" s="155" t="s">
        <v>3672</v>
      </c>
      <c r="F100" s="155" t="s">
        <v>3672</v>
      </c>
      <c r="G100" s="155" t="s">
        <v>3673</v>
      </c>
      <c r="H100" s="157" t="s">
        <v>3674</v>
      </c>
      <c r="I100" s="169" t="s">
        <v>3454</v>
      </c>
      <c r="J100" s="157"/>
      <c r="K100" s="157"/>
      <c r="L100" s="154" t="s">
        <v>3395</v>
      </c>
      <c r="M100" s="157" t="s">
        <v>3396</v>
      </c>
      <c r="N100" s="154" t="s">
        <v>255</v>
      </c>
      <c r="O100" s="157"/>
      <c r="P100" s="169"/>
      <c r="Q100" s="169"/>
      <c r="R100" s="178" t="s">
        <v>3675</v>
      </c>
      <c r="S100" s="169"/>
      <c r="T100" s="171" t="s">
        <v>3676</v>
      </c>
      <c r="U100" s="157"/>
      <c r="V100" s="166" t="s">
        <v>3664</v>
      </c>
      <c r="W100" s="168"/>
      <c r="X100" s="168"/>
      <c r="Y100" s="168"/>
      <c r="Z100" s="168">
        <v>44.0</v>
      </c>
      <c r="AA100" s="168">
        <v>63.0</v>
      </c>
      <c r="AB100" s="168">
        <f t="shared" ref="AB100:AB103" si="64">AA100-Z100</f>
        <v>19</v>
      </c>
      <c r="AC100" s="168"/>
      <c r="AD100" s="168"/>
      <c r="AE100" s="168"/>
      <c r="AF100" s="168">
        <v>61.0</v>
      </c>
      <c r="AG100" s="168">
        <v>78.0</v>
      </c>
      <c r="AH100" s="168">
        <f t="shared" ref="AH100:AH107" si="65">AG100-AF100</f>
        <v>17</v>
      </c>
      <c r="AI100" s="168"/>
      <c r="AJ100" s="168"/>
      <c r="AK100" s="168"/>
      <c r="AL100" s="168">
        <v>73.0</v>
      </c>
      <c r="AM100" s="168">
        <v>85.0</v>
      </c>
      <c r="AN100" s="168">
        <f t="shared" ref="AN100:AN101" si="66">AM100-AL100</f>
        <v>12</v>
      </c>
      <c r="AO100" s="168"/>
      <c r="AP100" s="168"/>
      <c r="AQ100" s="168"/>
      <c r="AR100" s="168">
        <v>66.0</v>
      </c>
      <c r="AS100" s="168">
        <v>79.0</v>
      </c>
      <c r="AT100" s="168">
        <f t="shared" ref="AT100:AT107" si="67">AS100-AR100</f>
        <v>13</v>
      </c>
      <c r="AU100" s="168"/>
      <c r="AV100" s="168"/>
      <c r="AW100" s="168"/>
      <c r="AX100" s="168">
        <v>81.0</v>
      </c>
      <c r="AY100" s="168">
        <v>87.0</v>
      </c>
      <c r="AZ100" s="168">
        <f t="shared" ref="AZ100:AZ107" si="68">AY100-AX100</f>
        <v>6</v>
      </c>
      <c r="BA100" s="168"/>
      <c r="BB100" s="168"/>
      <c r="BC100" s="168"/>
      <c r="BD100" s="168"/>
      <c r="BE100" s="168"/>
      <c r="BF100" s="168"/>
      <c r="BG100" s="168"/>
      <c r="BH100" s="168"/>
      <c r="BI100" s="168">
        <v>79.0</v>
      </c>
      <c r="BJ100" s="168">
        <v>87.0</v>
      </c>
      <c r="BK100" s="168">
        <f t="shared" ref="BK100:BK107" si="69">BJ100-BI100</f>
        <v>8</v>
      </c>
      <c r="BL100" s="168"/>
      <c r="BM100" s="168"/>
      <c r="BN100" s="168"/>
      <c r="BO100" s="168">
        <v>85.0</v>
      </c>
      <c r="BP100" s="168">
        <v>93.0</v>
      </c>
      <c r="BQ100" s="168">
        <f t="shared" ref="BQ100:BQ107" si="70">BP100-BO100</f>
        <v>8</v>
      </c>
      <c r="BR100" s="180">
        <v>0.97</v>
      </c>
      <c r="BS100" s="176">
        <v>4.56</v>
      </c>
      <c r="BT100" s="176">
        <v>0.4</v>
      </c>
      <c r="BU100" s="176" t="s">
        <v>3528</v>
      </c>
      <c r="BV100" s="176" t="s">
        <v>3528</v>
      </c>
      <c r="BW100" s="182"/>
      <c r="BX100" s="182"/>
      <c r="BY100" s="182"/>
      <c r="BZ100" s="182"/>
      <c r="CA100" s="182"/>
      <c r="CB100" s="182"/>
      <c r="CC100" s="165"/>
      <c r="CD100" s="165"/>
      <c r="CE100" s="165"/>
      <c r="CF100" s="165"/>
    </row>
    <row r="101" ht="12.75" customHeight="1">
      <c r="A101" s="154">
        <v>2021.0</v>
      </c>
      <c r="B101" s="155" t="s">
        <v>1809</v>
      </c>
      <c r="C101" s="155" t="s">
        <v>3612</v>
      </c>
      <c r="D101" s="155"/>
      <c r="E101" s="155" t="s">
        <v>3613</v>
      </c>
      <c r="F101" s="155" t="s">
        <v>3613</v>
      </c>
      <c r="G101" s="155" t="s">
        <v>3614</v>
      </c>
      <c r="H101" s="157" t="s">
        <v>3615</v>
      </c>
      <c r="I101" s="169" t="s">
        <v>3440</v>
      </c>
      <c r="J101" s="157"/>
      <c r="K101" s="157"/>
      <c r="L101" s="154" t="s">
        <v>3395</v>
      </c>
      <c r="M101" s="157" t="s">
        <v>3396</v>
      </c>
      <c r="N101" s="157" t="s">
        <v>255</v>
      </c>
      <c r="O101" s="157"/>
      <c r="P101" s="169"/>
      <c r="Q101" s="169"/>
      <c r="R101" s="178" t="s">
        <v>3677</v>
      </c>
      <c r="S101" s="169"/>
      <c r="T101" s="171" t="s">
        <v>3678</v>
      </c>
      <c r="U101" s="157"/>
      <c r="V101" s="166" t="s">
        <v>3566</v>
      </c>
      <c r="W101" s="168"/>
      <c r="X101" s="168"/>
      <c r="Y101" s="168"/>
      <c r="Z101" s="168">
        <v>66.0</v>
      </c>
      <c r="AA101" s="168">
        <v>80.0</v>
      </c>
      <c r="AB101" s="168">
        <f t="shared" si="64"/>
        <v>14</v>
      </c>
      <c r="AC101" s="168"/>
      <c r="AD101" s="168"/>
      <c r="AE101" s="168"/>
      <c r="AF101" s="168">
        <v>76.0</v>
      </c>
      <c r="AG101" s="168">
        <v>87.0</v>
      </c>
      <c r="AH101" s="168">
        <f t="shared" si="65"/>
        <v>11</v>
      </c>
      <c r="AI101" s="168"/>
      <c r="AJ101" s="168"/>
      <c r="AK101" s="168"/>
      <c r="AL101" s="168">
        <v>80.0</v>
      </c>
      <c r="AM101" s="168">
        <v>91.0</v>
      </c>
      <c r="AN101" s="168">
        <f t="shared" si="66"/>
        <v>11</v>
      </c>
      <c r="AO101" s="168"/>
      <c r="AP101" s="168"/>
      <c r="AQ101" s="168"/>
      <c r="AR101" s="168">
        <v>57.0</v>
      </c>
      <c r="AS101" s="168">
        <v>73.0</v>
      </c>
      <c r="AT101" s="168">
        <f t="shared" si="67"/>
        <v>16</v>
      </c>
      <c r="AU101" s="168"/>
      <c r="AV101" s="168"/>
      <c r="AW101" s="168"/>
      <c r="AX101" s="168">
        <v>78.0</v>
      </c>
      <c r="AY101" s="168">
        <v>93.0</v>
      </c>
      <c r="AZ101" s="168">
        <f t="shared" si="68"/>
        <v>15</v>
      </c>
      <c r="BA101" s="168"/>
      <c r="BB101" s="168"/>
      <c r="BC101" s="168"/>
      <c r="BD101" s="168"/>
      <c r="BE101" s="168"/>
      <c r="BF101" s="168"/>
      <c r="BG101" s="168"/>
      <c r="BH101" s="168"/>
      <c r="BI101" s="168">
        <v>58.0</v>
      </c>
      <c r="BJ101" s="168">
        <v>76.0</v>
      </c>
      <c r="BK101" s="168">
        <f t="shared" si="69"/>
        <v>18</v>
      </c>
      <c r="BL101" s="168"/>
      <c r="BM101" s="168"/>
      <c r="BN101" s="168"/>
      <c r="BO101" s="168">
        <v>92.0</v>
      </c>
      <c r="BP101" s="168">
        <v>97.0</v>
      </c>
      <c r="BQ101" s="168">
        <f t="shared" si="70"/>
        <v>5</v>
      </c>
      <c r="BR101" s="180">
        <v>0.97</v>
      </c>
      <c r="BS101" s="176">
        <v>4.52</v>
      </c>
      <c r="BT101" s="176">
        <v>0.44</v>
      </c>
      <c r="BU101" s="176" t="s">
        <v>3528</v>
      </c>
      <c r="BV101" s="176" t="s">
        <v>3528</v>
      </c>
      <c r="BW101" s="182"/>
      <c r="BX101" s="182"/>
      <c r="BY101" s="182"/>
      <c r="BZ101" s="182"/>
      <c r="CA101" s="182"/>
      <c r="CB101" s="182"/>
      <c r="CC101" s="165"/>
      <c r="CD101" s="165"/>
      <c r="CE101" s="165"/>
      <c r="CF101" s="165"/>
    </row>
    <row r="102" ht="12.75" customHeight="1">
      <c r="A102" s="154">
        <v>2021.0</v>
      </c>
      <c r="B102" s="155" t="s">
        <v>3404</v>
      </c>
      <c r="C102" s="155" t="s">
        <v>3511</v>
      </c>
      <c r="D102" s="155"/>
      <c r="E102" s="155" t="s">
        <v>3672</v>
      </c>
      <c r="F102" s="155" t="s">
        <v>3672</v>
      </c>
      <c r="G102" s="155" t="s">
        <v>3673</v>
      </c>
      <c r="H102" s="157" t="s">
        <v>3674</v>
      </c>
      <c r="I102" s="156" t="s">
        <v>3394</v>
      </c>
      <c r="J102" s="157"/>
      <c r="K102" s="157"/>
      <c r="L102" s="154" t="s">
        <v>3395</v>
      </c>
      <c r="M102" s="157" t="s">
        <v>3396</v>
      </c>
      <c r="N102" s="157" t="s">
        <v>255</v>
      </c>
      <c r="O102" s="157"/>
      <c r="P102" s="169"/>
      <c r="Q102" s="169"/>
      <c r="R102" s="178" t="s">
        <v>3679</v>
      </c>
      <c r="S102" s="169"/>
      <c r="T102" s="171" t="s">
        <v>3680</v>
      </c>
      <c r="U102" s="157"/>
      <c r="V102" s="166" t="s">
        <v>3664</v>
      </c>
      <c r="W102" s="168"/>
      <c r="X102" s="168"/>
      <c r="Y102" s="168"/>
      <c r="Z102" s="168">
        <v>61.0</v>
      </c>
      <c r="AA102" s="168">
        <v>67.0</v>
      </c>
      <c r="AB102" s="168">
        <f t="shared" si="64"/>
        <v>6</v>
      </c>
      <c r="AC102" s="168"/>
      <c r="AD102" s="168"/>
      <c r="AE102" s="168"/>
      <c r="AF102" s="168">
        <v>73.0</v>
      </c>
      <c r="AG102" s="168">
        <v>83.0</v>
      </c>
      <c r="AH102" s="168">
        <f t="shared" si="65"/>
        <v>10</v>
      </c>
      <c r="AI102" s="168"/>
      <c r="AJ102" s="168"/>
      <c r="AK102" s="168"/>
      <c r="AL102" s="168"/>
      <c r="AM102" s="168"/>
      <c r="AN102" s="168"/>
      <c r="AO102" s="168"/>
      <c r="AP102" s="168"/>
      <c r="AQ102" s="168"/>
      <c r="AR102" s="168">
        <v>67.0</v>
      </c>
      <c r="AS102" s="168">
        <v>79.0</v>
      </c>
      <c r="AT102" s="168">
        <f t="shared" si="67"/>
        <v>12</v>
      </c>
      <c r="AU102" s="168"/>
      <c r="AV102" s="168"/>
      <c r="AW102" s="168"/>
      <c r="AX102" s="168">
        <v>82.0</v>
      </c>
      <c r="AY102" s="168">
        <v>93.0</v>
      </c>
      <c r="AZ102" s="168">
        <f t="shared" si="68"/>
        <v>11</v>
      </c>
      <c r="BA102" s="168"/>
      <c r="BB102" s="168"/>
      <c r="BC102" s="168"/>
      <c r="BD102" s="168"/>
      <c r="BE102" s="168"/>
      <c r="BF102" s="168"/>
      <c r="BG102" s="168"/>
      <c r="BH102" s="168"/>
      <c r="BI102" s="168">
        <v>81.0</v>
      </c>
      <c r="BJ102" s="168">
        <v>95.0</v>
      </c>
      <c r="BK102" s="168">
        <f t="shared" si="69"/>
        <v>14</v>
      </c>
      <c r="BL102" s="168"/>
      <c r="BM102" s="168"/>
      <c r="BN102" s="168"/>
      <c r="BO102" s="168">
        <v>88.0</v>
      </c>
      <c r="BP102" s="168">
        <v>98.0</v>
      </c>
      <c r="BQ102" s="168">
        <f t="shared" si="70"/>
        <v>10</v>
      </c>
      <c r="BR102" s="180">
        <v>0.97</v>
      </c>
      <c r="BS102" s="176">
        <v>4.92</v>
      </c>
      <c r="BT102" s="176">
        <v>0.45</v>
      </c>
      <c r="BU102" s="176" t="s">
        <v>3528</v>
      </c>
      <c r="BV102" s="176" t="s">
        <v>3528</v>
      </c>
      <c r="BW102" s="182"/>
      <c r="BX102" s="182"/>
      <c r="BY102" s="182"/>
      <c r="BZ102" s="182"/>
      <c r="CA102" s="182"/>
      <c r="CB102" s="182"/>
      <c r="CC102" s="165"/>
      <c r="CD102" s="165"/>
      <c r="CE102" s="165"/>
      <c r="CF102" s="165"/>
    </row>
    <row r="103" ht="12.75" customHeight="1">
      <c r="A103" s="154">
        <v>2021.0</v>
      </c>
      <c r="B103" s="155" t="s">
        <v>3404</v>
      </c>
      <c r="C103" s="155" t="s">
        <v>3511</v>
      </c>
      <c r="D103" s="155"/>
      <c r="E103" s="155" t="s">
        <v>3672</v>
      </c>
      <c r="F103" s="155" t="s">
        <v>3672</v>
      </c>
      <c r="G103" s="155" t="s">
        <v>3673</v>
      </c>
      <c r="H103" s="157" t="s">
        <v>3674</v>
      </c>
      <c r="I103" s="169" t="s">
        <v>3402</v>
      </c>
      <c r="J103" s="157"/>
      <c r="K103" s="157"/>
      <c r="L103" s="154" t="s">
        <v>3395</v>
      </c>
      <c r="M103" s="157" t="s">
        <v>3396</v>
      </c>
      <c r="N103" s="157" t="s">
        <v>255</v>
      </c>
      <c r="O103" s="157"/>
      <c r="P103" s="169"/>
      <c r="Q103" s="169"/>
      <c r="R103" s="178" t="s">
        <v>3681</v>
      </c>
      <c r="S103" s="169"/>
      <c r="T103" s="171" t="s">
        <v>3682</v>
      </c>
      <c r="U103" s="157"/>
      <c r="V103" s="166" t="s">
        <v>3664</v>
      </c>
      <c r="W103" s="168"/>
      <c r="X103" s="168"/>
      <c r="Y103" s="168"/>
      <c r="Z103" s="168">
        <v>19.0</v>
      </c>
      <c r="AA103" s="168">
        <v>57.0</v>
      </c>
      <c r="AB103" s="168">
        <f t="shared" si="64"/>
        <v>38</v>
      </c>
      <c r="AC103" s="168"/>
      <c r="AD103" s="168"/>
      <c r="AE103" s="168"/>
      <c r="AF103" s="168">
        <v>57.0</v>
      </c>
      <c r="AG103" s="168">
        <v>72.0</v>
      </c>
      <c r="AH103" s="168">
        <f t="shared" si="65"/>
        <v>15</v>
      </c>
      <c r="AI103" s="168"/>
      <c r="AJ103" s="168"/>
      <c r="AK103" s="168"/>
      <c r="AL103" s="168">
        <v>60.0</v>
      </c>
      <c r="AM103" s="168">
        <v>75.0</v>
      </c>
      <c r="AN103" s="168">
        <f t="shared" ref="AN103:AN107" si="71">AM103-AL103</f>
        <v>15</v>
      </c>
      <c r="AO103" s="168"/>
      <c r="AP103" s="168"/>
      <c r="AQ103" s="168"/>
      <c r="AR103" s="168">
        <v>54.0</v>
      </c>
      <c r="AS103" s="168">
        <v>74.0</v>
      </c>
      <c r="AT103" s="168">
        <f t="shared" si="67"/>
        <v>20</v>
      </c>
      <c r="AU103" s="168"/>
      <c r="AV103" s="168"/>
      <c r="AW103" s="168"/>
      <c r="AX103" s="168">
        <v>67.0</v>
      </c>
      <c r="AY103" s="168">
        <v>83.0</v>
      </c>
      <c r="AZ103" s="168">
        <f t="shared" si="68"/>
        <v>16</v>
      </c>
      <c r="BA103" s="168"/>
      <c r="BB103" s="168"/>
      <c r="BC103" s="168"/>
      <c r="BD103" s="168"/>
      <c r="BE103" s="168"/>
      <c r="BF103" s="168"/>
      <c r="BG103" s="168"/>
      <c r="BH103" s="168"/>
      <c r="BI103" s="168">
        <v>61.0</v>
      </c>
      <c r="BJ103" s="168">
        <v>78.0</v>
      </c>
      <c r="BK103" s="168">
        <f t="shared" si="69"/>
        <v>17</v>
      </c>
      <c r="BL103" s="168"/>
      <c r="BM103" s="168"/>
      <c r="BN103" s="168"/>
      <c r="BO103" s="168">
        <v>75.0</v>
      </c>
      <c r="BP103" s="168">
        <v>91.0</v>
      </c>
      <c r="BQ103" s="168">
        <f t="shared" si="70"/>
        <v>16</v>
      </c>
      <c r="BR103" s="180">
        <v>0.96</v>
      </c>
      <c r="BS103" s="176">
        <v>5.11</v>
      </c>
      <c r="BT103" s="176">
        <v>0.39</v>
      </c>
      <c r="BU103" s="176" t="s">
        <v>3528</v>
      </c>
      <c r="BV103" s="176" t="s">
        <v>3528</v>
      </c>
      <c r="BW103" s="182"/>
      <c r="BX103" s="182"/>
      <c r="BY103" s="182"/>
      <c r="BZ103" s="182"/>
      <c r="CA103" s="182"/>
      <c r="CB103" s="182"/>
      <c r="CC103" s="165"/>
      <c r="CD103" s="165"/>
      <c r="CE103" s="165"/>
      <c r="CF103" s="165"/>
    </row>
    <row r="104" ht="12.75" customHeight="1">
      <c r="A104" s="154">
        <v>2021.0</v>
      </c>
      <c r="B104" s="155" t="s">
        <v>3404</v>
      </c>
      <c r="C104" s="155" t="s">
        <v>3511</v>
      </c>
      <c r="D104" s="155"/>
      <c r="E104" s="155" t="s">
        <v>3672</v>
      </c>
      <c r="F104" s="155" t="s">
        <v>3672</v>
      </c>
      <c r="G104" s="155" t="s">
        <v>3673</v>
      </c>
      <c r="H104" s="157" t="s">
        <v>3674</v>
      </c>
      <c r="I104" s="156" t="s">
        <v>3428</v>
      </c>
      <c r="J104" s="157"/>
      <c r="K104" s="157"/>
      <c r="L104" s="154" t="s">
        <v>3395</v>
      </c>
      <c r="M104" s="157" t="s">
        <v>3396</v>
      </c>
      <c r="N104" s="157" t="s">
        <v>255</v>
      </c>
      <c r="O104" s="157"/>
      <c r="P104" s="169"/>
      <c r="Q104" s="169"/>
      <c r="R104" s="178" t="s">
        <v>3683</v>
      </c>
      <c r="S104" s="169"/>
      <c r="T104" s="171" t="s">
        <v>3684</v>
      </c>
      <c r="U104" s="157"/>
      <c r="V104" s="166" t="s">
        <v>3664</v>
      </c>
      <c r="W104" s="168"/>
      <c r="X104" s="168"/>
      <c r="Y104" s="168"/>
      <c r="Z104" s="168">
        <v>60.0</v>
      </c>
      <c r="AA104" s="168">
        <v>73.0</v>
      </c>
      <c r="AB104" s="168">
        <v>13.0</v>
      </c>
      <c r="AC104" s="168"/>
      <c r="AD104" s="168"/>
      <c r="AE104" s="168"/>
      <c r="AF104" s="168">
        <v>83.0</v>
      </c>
      <c r="AG104" s="168">
        <v>91.0</v>
      </c>
      <c r="AH104" s="168">
        <f t="shared" si="65"/>
        <v>8</v>
      </c>
      <c r="AI104" s="168"/>
      <c r="AJ104" s="168"/>
      <c r="AK104" s="168"/>
      <c r="AL104" s="168">
        <v>79.0</v>
      </c>
      <c r="AM104" s="168">
        <v>93.0</v>
      </c>
      <c r="AN104" s="168">
        <f t="shared" si="71"/>
        <v>14</v>
      </c>
      <c r="AO104" s="168"/>
      <c r="AP104" s="168"/>
      <c r="AQ104" s="168"/>
      <c r="AR104" s="168">
        <v>77.0</v>
      </c>
      <c r="AS104" s="168">
        <v>85.0</v>
      </c>
      <c r="AT104" s="168">
        <f t="shared" si="67"/>
        <v>8</v>
      </c>
      <c r="AU104" s="168"/>
      <c r="AV104" s="168"/>
      <c r="AW104" s="168"/>
      <c r="AX104" s="168">
        <v>91.0</v>
      </c>
      <c r="AY104" s="168">
        <v>97.0</v>
      </c>
      <c r="AZ104" s="168">
        <f t="shared" si="68"/>
        <v>6</v>
      </c>
      <c r="BA104" s="168"/>
      <c r="BB104" s="168"/>
      <c r="BC104" s="168"/>
      <c r="BD104" s="168"/>
      <c r="BE104" s="168"/>
      <c r="BF104" s="168"/>
      <c r="BG104" s="168"/>
      <c r="BH104" s="168"/>
      <c r="BI104" s="168">
        <v>90.0</v>
      </c>
      <c r="BJ104" s="168">
        <v>97.0</v>
      </c>
      <c r="BK104" s="168">
        <f t="shared" si="69"/>
        <v>7</v>
      </c>
      <c r="BL104" s="168"/>
      <c r="BM104" s="168"/>
      <c r="BN104" s="168"/>
      <c r="BO104" s="168">
        <v>93.0</v>
      </c>
      <c r="BP104" s="168">
        <v>100.0</v>
      </c>
      <c r="BQ104" s="168">
        <f t="shared" si="70"/>
        <v>7</v>
      </c>
      <c r="BR104" s="180">
        <v>0.97</v>
      </c>
      <c r="BS104" s="176">
        <v>5.0</v>
      </c>
      <c r="BT104" s="176">
        <v>0.42</v>
      </c>
      <c r="BU104" s="176" t="s">
        <v>3528</v>
      </c>
      <c r="BV104" s="176" t="s">
        <v>3528</v>
      </c>
      <c r="BW104" s="182"/>
      <c r="BX104" s="182"/>
      <c r="BY104" s="182"/>
      <c r="BZ104" s="182"/>
      <c r="CA104" s="182"/>
      <c r="CB104" s="182"/>
      <c r="CC104" s="165"/>
      <c r="CD104" s="165"/>
      <c r="CE104" s="165"/>
      <c r="CF104" s="165"/>
    </row>
    <row r="105" ht="12.75" customHeight="1">
      <c r="A105" s="154">
        <v>2021.0</v>
      </c>
      <c r="B105" s="155" t="s">
        <v>3404</v>
      </c>
      <c r="C105" s="155" t="s">
        <v>3511</v>
      </c>
      <c r="D105" s="155"/>
      <c r="E105" s="155" t="s">
        <v>3672</v>
      </c>
      <c r="F105" s="155" t="s">
        <v>3672</v>
      </c>
      <c r="G105" s="155" t="s">
        <v>3685</v>
      </c>
      <c r="H105" s="157" t="s">
        <v>3674</v>
      </c>
      <c r="I105" s="169" t="s">
        <v>3454</v>
      </c>
      <c r="J105" s="157"/>
      <c r="K105" s="157"/>
      <c r="L105" s="154" t="s">
        <v>3395</v>
      </c>
      <c r="M105" s="157" t="s">
        <v>3396</v>
      </c>
      <c r="N105" s="157" t="s">
        <v>255</v>
      </c>
      <c r="O105" s="157"/>
      <c r="P105" s="169"/>
      <c r="Q105" s="169"/>
      <c r="R105" s="178" t="s">
        <v>3686</v>
      </c>
      <c r="S105" s="169"/>
      <c r="T105" s="171" t="s">
        <v>3687</v>
      </c>
      <c r="U105" s="157"/>
      <c r="V105" s="166" t="s">
        <v>3664</v>
      </c>
      <c r="W105" s="168"/>
      <c r="X105" s="168"/>
      <c r="Y105" s="168"/>
      <c r="Z105" s="168">
        <v>50.0</v>
      </c>
      <c r="AA105" s="168">
        <v>60.0</v>
      </c>
      <c r="AB105" s="168">
        <f t="shared" ref="AB105:AB107" si="72">AA105-Z105</f>
        <v>10</v>
      </c>
      <c r="AC105" s="168"/>
      <c r="AD105" s="168"/>
      <c r="AE105" s="168"/>
      <c r="AF105" s="168">
        <v>73.0</v>
      </c>
      <c r="AG105" s="168">
        <v>82.0</v>
      </c>
      <c r="AH105" s="168">
        <f t="shared" si="65"/>
        <v>9</v>
      </c>
      <c r="AI105" s="168"/>
      <c r="AJ105" s="168"/>
      <c r="AK105" s="168"/>
      <c r="AL105" s="168">
        <v>75.0</v>
      </c>
      <c r="AM105" s="168">
        <v>84.0</v>
      </c>
      <c r="AN105" s="168">
        <f t="shared" si="71"/>
        <v>9</v>
      </c>
      <c r="AO105" s="168"/>
      <c r="AP105" s="168"/>
      <c r="AQ105" s="168"/>
      <c r="AR105" s="168">
        <v>71.0</v>
      </c>
      <c r="AS105" s="168">
        <v>77.0</v>
      </c>
      <c r="AT105" s="168">
        <f t="shared" si="67"/>
        <v>6</v>
      </c>
      <c r="AU105" s="168"/>
      <c r="AV105" s="168"/>
      <c r="AW105" s="168"/>
      <c r="AX105" s="168">
        <v>83.0</v>
      </c>
      <c r="AY105" s="168">
        <v>88.0</v>
      </c>
      <c r="AZ105" s="168">
        <f t="shared" si="68"/>
        <v>5</v>
      </c>
      <c r="BA105" s="168"/>
      <c r="BB105" s="168"/>
      <c r="BC105" s="168"/>
      <c r="BD105" s="168"/>
      <c r="BE105" s="168"/>
      <c r="BF105" s="168"/>
      <c r="BG105" s="168"/>
      <c r="BH105" s="168"/>
      <c r="BI105" s="168">
        <v>81.0</v>
      </c>
      <c r="BJ105" s="168">
        <v>89.0</v>
      </c>
      <c r="BK105" s="168">
        <f t="shared" si="69"/>
        <v>8</v>
      </c>
      <c r="BL105" s="168"/>
      <c r="BM105" s="168"/>
      <c r="BN105" s="168"/>
      <c r="BO105" s="168">
        <v>88.0</v>
      </c>
      <c r="BP105" s="168">
        <v>93.0</v>
      </c>
      <c r="BQ105" s="168">
        <f t="shared" si="70"/>
        <v>5</v>
      </c>
      <c r="BR105" s="180">
        <v>0.97</v>
      </c>
      <c r="BS105" s="176">
        <v>5.15</v>
      </c>
      <c r="BT105" s="176">
        <v>0.41</v>
      </c>
      <c r="BU105" s="176" t="s">
        <v>3528</v>
      </c>
      <c r="BV105" s="176" t="s">
        <v>3528</v>
      </c>
      <c r="BW105" s="182"/>
      <c r="BX105" s="182"/>
      <c r="BY105" s="182"/>
      <c r="BZ105" s="182"/>
      <c r="CA105" s="182"/>
      <c r="CB105" s="182"/>
      <c r="CC105" s="165"/>
      <c r="CD105" s="165"/>
      <c r="CE105" s="165"/>
      <c r="CF105" s="165"/>
    </row>
    <row r="106" ht="12.75" customHeight="1">
      <c r="A106" s="154">
        <v>2021.0</v>
      </c>
      <c r="B106" s="155" t="s">
        <v>3404</v>
      </c>
      <c r="C106" s="155" t="s">
        <v>3511</v>
      </c>
      <c r="D106" s="155"/>
      <c r="E106" s="155" t="s">
        <v>3672</v>
      </c>
      <c r="F106" s="155" t="s">
        <v>3672</v>
      </c>
      <c r="G106" s="155" t="s">
        <v>3688</v>
      </c>
      <c r="H106" s="157" t="s">
        <v>3674</v>
      </c>
      <c r="I106" s="156" t="s">
        <v>3428</v>
      </c>
      <c r="J106" s="157"/>
      <c r="K106" s="157"/>
      <c r="L106" s="154" t="s">
        <v>3395</v>
      </c>
      <c r="M106" s="157" t="s">
        <v>3396</v>
      </c>
      <c r="N106" s="157" t="s">
        <v>255</v>
      </c>
      <c r="O106" s="184"/>
      <c r="P106" s="185"/>
      <c r="Q106" s="185"/>
      <c r="R106" s="186" t="s">
        <v>3689</v>
      </c>
      <c r="S106" s="169"/>
      <c r="T106" s="171" t="s">
        <v>3690</v>
      </c>
      <c r="U106" s="157"/>
      <c r="V106" s="166" t="s">
        <v>3664</v>
      </c>
      <c r="W106" s="175"/>
      <c r="X106" s="175"/>
      <c r="Y106" s="168"/>
      <c r="Z106" s="168">
        <v>54.0</v>
      </c>
      <c r="AA106" s="168">
        <v>63.0</v>
      </c>
      <c r="AB106" s="168">
        <f t="shared" si="72"/>
        <v>9</v>
      </c>
      <c r="AC106" s="175"/>
      <c r="AD106" s="175"/>
      <c r="AE106" s="168"/>
      <c r="AF106" s="168">
        <v>72.0</v>
      </c>
      <c r="AG106" s="168">
        <v>81.0</v>
      </c>
      <c r="AH106" s="168">
        <f t="shared" si="65"/>
        <v>9</v>
      </c>
      <c r="AI106" s="168"/>
      <c r="AJ106" s="168"/>
      <c r="AK106" s="168"/>
      <c r="AL106" s="168">
        <v>77.0</v>
      </c>
      <c r="AM106" s="168">
        <v>83.0</v>
      </c>
      <c r="AN106" s="168">
        <f t="shared" si="71"/>
        <v>6</v>
      </c>
      <c r="AO106" s="175"/>
      <c r="AP106" s="175"/>
      <c r="AQ106" s="168"/>
      <c r="AR106" s="168">
        <v>59.0</v>
      </c>
      <c r="AS106" s="168">
        <v>75.0</v>
      </c>
      <c r="AT106" s="168">
        <f t="shared" si="67"/>
        <v>16</v>
      </c>
      <c r="AU106" s="175"/>
      <c r="AV106" s="175"/>
      <c r="AW106" s="168"/>
      <c r="AX106" s="168">
        <v>81.0</v>
      </c>
      <c r="AY106" s="168">
        <v>87.0</v>
      </c>
      <c r="AZ106" s="168">
        <f t="shared" si="68"/>
        <v>6</v>
      </c>
      <c r="BA106" s="175"/>
      <c r="BB106" s="175"/>
      <c r="BC106" s="175"/>
      <c r="BD106" s="175"/>
      <c r="BE106" s="175"/>
      <c r="BF106" s="168"/>
      <c r="BG106" s="168"/>
      <c r="BH106" s="168"/>
      <c r="BI106" s="168">
        <v>81.0</v>
      </c>
      <c r="BJ106" s="168">
        <v>85.0</v>
      </c>
      <c r="BK106" s="168">
        <f t="shared" si="69"/>
        <v>4</v>
      </c>
      <c r="BL106" s="168"/>
      <c r="BM106" s="168"/>
      <c r="BN106" s="168"/>
      <c r="BO106" s="168">
        <v>87.0</v>
      </c>
      <c r="BP106" s="168">
        <v>94.0</v>
      </c>
      <c r="BQ106" s="168">
        <f t="shared" si="70"/>
        <v>7</v>
      </c>
      <c r="BR106" s="180">
        <v>0.97</v>
      </c>
      <c r="BS106" s="176">
        <v>4.5</v>
      </c>
      <c r="BT106" s="176">
        <v>0.47</v>
      </c>
      <c r="BU106" s="176" t="s">
        <v>3528</v>
      </c>
      <c r="BV106" s="176" t="s">
        <v>3528</v>
      </c>
      <c r="BW106" s="187"/>
      <c r="BX106" s="187"/>
      <c r="BY106" s="187"/>
      <c r="BZ106" s="187"/>
      <c r="CA106" s="187"/>
      <c r="CB106" s="187"/>
      <c r="CC106" s="165"/>
      <c r="CD106" s="165"/>
      <c r="CE106" s="165"/>
      <c r="CF106" s="165"/>
    </row>
    <row r="107" ht="12.75" customHeight="1">
      <c r="A107" s="154">
        <v>2021.0</v>
      </c>
      <c r="B107" s="155" t="s">
        <v>3422</v>
      </c>
      <c r="C107" s="155" t="s">
        <v>3691</v>
      </c>
      <c r="D107" s="155"/>
      <c r="E107" s="155" t="s">
        <v>3692</v>
      </c>
      <c r="F107" s="155" t="s">
        <v>3693</v>
      </c>
      <c r="G107" s="155" t="s">
        <v>3694</v>
      </c>
      <c r="H107" s="157" t="s">
        <v>3695</v>
      </c>
      <c r="I107" s="169" t="s">
        <v>3454</v>
      </c>
      <c r="J107" s="157"/>
      <c r="K107" s="157" t="s">
        <v>486</v>
      </c>
      <c r="L107" s="154" t="s">
        <v>3395</v>
      </c>
      <c r="M107" s="157" t="s">
        <v>3396</v>
      </c>
      <c r="N107" s="157" t="s">
        <v>255</v>
      </c>
      <c r="O107" s="157"/>
      <c r="P107" s="169"/>
      <c r="Q107" s="169"/>
      <c r="R107" s="178" t="s">
        <v>3696</v>
      </c>
      <c r="S107" s="178"/>
      <c r="T107" s="171" t="s">
        <v>3697</v>
      </c>
      <c r="U107" s="157"/>
      <c r="V107" s="166" t="s">
        <v>3671</v>
      </c>
      <c r="W107" s="168"/>
      <c r="X107" s="168"/>
      <c r="Y107" s="168"/>
      <c r="Z107" s="168">
        <v>9.0</v>
      </c>
      <c r="AA107" s="168">
        <v>63.0</v>
      </c>
      <c r="AB107" s="168">
        <f t="shared" si="72"/>
        <v>54</v>
      </c>
      <c r="AC107" s="168"/>
      <c r="AD107" s="168"/>
      <c r="AE107" s="168"/>
      <c r="AF107" s="168">
        <v>18.0</v>
      </c>
      <c r="AG107" s="168">
        <v>77.0</v>
      </c>
      <c r="AH107" s="168">
        <f t="shared" si="65"/>
        <v>59</v>
      </c>
      <c r="AI107" s="168"/>
      <c r="AJ107" s="168"/>
      <c r="AK107" s="168"/>
      <c r="AL107" s="168">
        <v>38.0</v>
      </c>
      <c r="AM107" s="168">
        <v>82.0</v>
      </c>
      <c r="AN107" s="168">
        <f t="shared" si="71"/>
        <v>44</v>
      </c>
      <c r="AO107" s="168"/>
      <c r="AP107" s="168"/>
      <c r="AQ107" s="168"/>
      <c r="AR107" s="168">
        <v>22.0</v>
      </c>
      <c r="AS107" s="168">
        <v>72.0</v>
      </c>
      <c r="AT107" s="168">
        <f t="shared" si="67"/>
        <v>50</v>
      </c>
      <c r="AU107" s="168"/>
      <c r="AV107" s="168"/>
      <c r="AW107" s="168"/>
      <c r="AX107" s="168">
        <v>44.0</v>
      </c>
      <c r="AY107" s="168">
        <v>74.0</v>
      </c>
      <c r="AZ107" s="168">
        <f t="shared" si="68"/>
        <v>30</v>
      </c>
      <c r="BA107" s="168"/>
      <c r="BB107" s="168"/>
      <c r="BC107" s="168">
        <v>46.0</v>
      </c>
      <c r="BD107" s="168">
        <v>80.0</v>
      </c>
      <c r="BE107" s="168">
        <f>BD107-BC107</f>
        <v>34</v>
      </c>
      <c r="BF107" s="168"/>
      <c r="BG107" s="168"/>
      <c r="BH107" s="168"/>
      <c r="BI107" s="168">
        <v>53.0</v>
      </c>
      <c r="BJ107" s="168">
        <v>82.0</v>
      </c>
      <c r="BK107" s="168">
        <f t="shared" si="69"/>
        <v>29</v>
      </c>
      <c r="BL107" s="168"/>
      <c r="BM107" s="168"/>
      <c r="BN107" s="168"/>
      <c r="BO107" s="168">
        <v>63.0</v>
      </c>
      <c r="BP107" s="168">
        <v>93.0</v>
      </c>
      <c r="BQ107" s="168">
        <f t="shared" si="70"/>
        <v>30</v>
      </c>
      <c r="BR107" s="180">
        <v>0.97</v>
      </c>
      <c r="BS107" s="176">
        <v>4.28</v>
      </c>
      <c r="BT107" s="176">
        <v>0.49</v>
      </c>
      <c r="BU107" s="176" t="s">
        <v>3528</v>
      </c>
      <c r="BV107" s="176" t="s">
        <v>3528</v>
      </c>
      <c r="BW107" s="182"/>
      <c r="BX107" s="182"/>
      <c r="BY107" s="182"/>
      <c r="BZ107" s="182"/>
      <c r="CA107" s="182"/>
      <c r="CB107" s="182"/>
      <c r="CC107" s="165"/>
      <c r="CD107" s="165"/>
      <c r="CE107" s="165"/>
      <c r="CF107" s="165"/>
    </row>
    <row r="108" ht="12.75" customHeight="1">
      <c r="A108" s="154">
        <v>2021.0</v>
      </c>
      <c r="B108" s="166" t="s">
        <v>3422</v>
      </c>
      <c r="C108" s="166" t="s">
        <v>3423</v>
      </c>
      <c r="D108" s="166"/>
      <c r="E108" s="166" t="s">
        <v>3424</v>
      </c>
      <c r="F108" s="166" t="s">
        <v>3425</v>
      </c>
      <c r="G108" s="166" t="s">
        <v>3426</v>
      </c>
      <c r="H108" s="157" t="s">
        <v>3602</v>
      </c>
      <c r="I108" s="156" t="s">
        <v>3428</v>
      </c>
      <c r="J108" s="157"/>
      <c r="K108" s="157" t="s">
        <v>486</v>
      </c>
      <c r="L108" s="157" t="s">
        <v>3597</v>
      </c>
      <c r="M108" s="157" t="s">
        <v>3597</v>
      </c>
      <c r="N108" s="154" t="s">
        <v>255</v>
      </c>
      <c r="O108" s="157"/>
      <c r="P108" s="169"/>
      <c r="Q108" s="169"/>
      <c r="R108" s="169" t="s">
        <v>3528</v>
      </c>
      <c r="S108" s="155"/>
      <c r="T108" s="171" t="s">
        <v>3698</v>
      </c>
      <c r="U108" s="166"/>
      <c r="V108" s="166" t="s">
        <v>3699</v>
      </c>
      <c r="W108" s="168"/>
      <c r="X108" s="168"/>
      <c r="Y108" s="168"/>
      <c r="Z108" s="168"/>
      <c r="AA108" s="168"/>
      <c r="AB108" s="168"/>
      <c r="AC108" s="168"/>
      <c r="AD108" s="168"/>
      <c r="AE108" s="168"/>
      <c r="AF108" s="168"/>
      <c r="AG108" s="168"/>
      <c r="AH108" s="168"/>
      <c r="AI108" s="168"/>
      <c r="AJ108" s="168"/>
      <c r="AK108" s="168"/>
      <c r="AL108" s="168"/>
      <c r="AM108" s="168"/>
      <c r="AN108" s="168"/>
      <c r="AO108" s="168"/>
      <c r="AP108" s="168"/>
      <c r="AQ108" s="168"/>
      <c r="AR108" s="168"/>
      <c r="AS108" s="168"/>
      <c r="AT108" s="168"/>
      <c r="AU108" s="168"/>
      <c r="AV108" s="168"/>
      <c r="AW108" s="168"/>
      <c r="AX108" s="168"/>
      <c r="AY108" s="168"/>
      <c r="AZ108" s="168"/>
      <c r="BA108" s="168"/>
      <c r="BB108" s="168"/>
      <c r="BC108" s="168"/>
      <c r="BD108" s="168"/>
      <c r="BE108" s="168"/>
      <c r="BF108" s="168"/>
      <c r="BG108" s="168"/>
      <c r="BH108" s="168"/>
      <c r="BI108" s="168"/>
      <c r="BJ108" s="168"/>
      <c r="BK108" s="168"/>
      <c r="BL108" s="168"/>
      <c r="BM108" s="168"/>
      <c r="BN108" s="168"/>
      <c r="BO108" s="168"/>
      <c r="BP108" s="168"/>
      <c r="BQ108" s="168"/>
      <c r="BR108" s="180">
        <v>0.97</v>
      </c>
      <c r="BS108" s="176">
        <v>4.42</v>
      </c>
      <c r="BT108" s="176">
        <v>0.45</v>
      </c>
      <c r="BU108" s="176" t="s">
        <v>3528</v>
      </c>
      <c r="BV108" s="176" t="s">
        <v>3528</v>
      </c>
      <c r="BW108" s="182"/>
      <c r="BX108" s="182"/>
      <c r="BY108" s="182"/>
      <c r="BZ108" s="182"/>
      <c r="CA108" s="182"/>
      <c r="CB108" s="182"/>
      <c r="CC108" s="165"/>
      <c r="CD108" s="165"/>
      <c r="CE108" s="165"/>
      <c r="CF108" s="152" t="s">
        <v>1</v>
      </c>
    </row>
    <row r="109" ht="12.75" customHeight="1">
      <c r="A109" s="154">
        <v>2021.0</v>
      </c>
      <c r="B109" s="155" t="s">
        <v>3529</v>
      </c>
      <c r="C109" s="155" t="s">
        <v>3700</v>
      </c>
      <c r="D109" s="155"/>
      <c r="E109" s="155" t="s">
        <v>3701</v>
      </c>
      <c r="F109" s="155" t="s">
        <v>3702</v>
      </c>
      <c r="G109" s="155" t="s">
        <v>3703</v>
      </c>
      <c r="H109" s="157" t="s">
        <v>3578</v>
      </c>
      <c r="I109" s="169" t="s">
        <v>3440</v>
      </c>
      <c r="J109" s="157"/>
      <c r="K109" s="157"/>
      <c r="L109" s="154" t="s">
        <v>3395</v>
      </c>
      <c r="M109" s="157" t="s">
        <v>3396</v>
      </c>
      <c r="N109" s="157" t="s">
        <v>255</v>
      </c>
      <c r="O109" s="157"/>
      <c r="P109" s="169"/>
      <c r="Q109" s="169"/>
      <c r="R109" s="178" t="s">
        <v>3704</v>
      </c>
      <c r="S109" s="169"/>
      <c r="T109" s="171" t="s">
        <v>3705</v>
      </c>
      <c r="U109" s="157"/>
      <c r="V109" s="166" t="s">
        <v>3664</v>
      </c>
      <c r="W109" s="168"/>
      <c r="X109" s="168"/>
      <c r="Y109" s="168"/>
      <c r="Z109" s="168">
        <v>75.0</v>
      </c>
      <c r="AA109" s="168">
        <v>91.0</v>
      </c>
      <c r="AB109" s="168">
        <f t="shared" ref="AB109:AB110" si="73">AA109-Z109</f>
        <v>16</v>
      </c>
      <c r="AC109" s="168"/>
      <c r="AD109" s="168"/>
      <c r="AE109" s="168"/>
      <c r="AF109" s="168">
        <v>84.0</v>
      </c>
      <c r="AG109" s="168">
        <v>95.0</v>
      </c>
      <c r="AH109" s="168">
        <f t="shared" ref="AH109:AH110" si="74">AG109-AF109</f>
        <v>11</v>
      </c>
      <c r="AI109" s="168"/>
      <c r="AJ109" s="168"/>
      <c r="AK109" s="168"/>
      <c r="AL109" s="168">
        <v>57.0</v>
      </c>
      <c r="AM109" s="168">
        <v>69.0</v>
      </c>
      <c r="AN109" s="168">
        <f t="shared" ref="AN109:AN110" si="75">AM109-AL109</f>
        <v>12</v>
      </c>
      <c r="AO109" s="168"/>
      <c r="AP109" s="168"/>
      <c r="AQ109" s="168"/>
      <c r="AR109" s="168">
        <v>55.0</v>
      </c>
      <c r="AS109" s="168">
        <v>56.0</v>
      </c>
      <c r="AT109" s="168">
        <f t="shared" ref="AT109:AT110" si="76">AS109-AR109</f>
        <v>1</v>
      </c>
      <c r="AU109" s="168"/>
      <c r="AV109" s="168"/>
      <c r="AW109" s="168"/>
      <c r="AX109" s="168">
        <v>73.0</v>
      </c>
      <c r="AY109" s="168">
        <v>81.0</v>
      </c>
      <c r="AZ109" s="168">
        <f t="shared" ref="AZ109:AZ110" si="77">AY109-AX109</f>
        <v>8</v>
      </c>
      <c r="BA109" s="168"/>
      <c r="BB109" s="168"/>
      <c r="BC109" s="168"/>
      <c r="BD109" s="168"/>
      <c r="BE109" s="168"/>
      <c r="BF109" s="168"/>
      <c r="BG109" s="168"/>
      <c r="BH109" s="168"/>
      <c r="BI109" s="168">
        <v>73.0</v>
      </c>
      <c r="BJ109" s="168">
        <v>82.0</v>
      </c>
      <c r="BK109" s="168">
        <f t="shared" ref="BK109:BK110" si="78">BJ109-BI109</f>
        <v>9</v>
      </c>
      <c r="BL109" s="168"/>
      <c r="BM109" s="168"/>
      <c r="BN109" s="168"/>
      <c r="BO109" s="168">
        <v>91.0</v>
      </c>
      <c r="BP109" s="168">
        <v>100.0</v>
      </c>
      <c r="BQ109" s="168">
        <f t="shared" ref="BQ109:BQ110" si="79">BP109-BO109</f>
        <v>9</v>
      </c>
      <c r="BR109" s="180">
        <v>0.97</v>
      </c>
      <c r="BS109" s="176">
        <v>4.84</v>
      </c>
      <c r="BT109" s="176">
        <v>0.47</v>
      </c>
      <c r="BU109" s="176" t="s">
        <v>3528</v>
      </c>
      <c r="BV109" s="176" t="s">
        <v>3528</v>
      </c>
      <c r="BW109" s="182"/>
      <c r="BX109" s="182"/>
      <c r="BY109" s="182"/>
      <c r="BZ109" s="182"/>
      <c r="CA109" s="182"/>
      <c r="CB109" s="182"/>
      <c r="CC109" s="165"/>
      <c r="CD109" s="165"/>
      <c r="CE109" s="165"/>
      <c r="CF109" s="165"/>
    </row>
    <row r="110" ht="12.75" customHeight="1">
      <c r="A110" s="154">
        <v>2022.0</v>
      </c>
      <c r="B110" s="155" t="s">
        <v>3529</v>
      </c>
      <c r="C110" s="155" t="s">
        <v>3616</v>
      </c>
      <c r="D110" s="155"/>
      <c r="E110" s="155" t="s">
        <v>2358</v>
      </c>
      <c r="F110" s="155" t="s">
        <v>2358</v>
      </c>
      <c r="G110" s="155" t="s">
        <v>3706</v>
      </c>
      <c r="H110" s="157" t="s">
        <v>3707</v>
      </c>
      <c r="I110" s="169" t="s">
        <v>3464</v>
      </c>
      <c r="J110" s="157"/>
      <c r="K110" s="157" t="s">
        <v>249</v>
      </c>
      <c r="L110" s="154" t="s">
        <v>3395</v>
      </c>
      <c r="M110" s="157" t="s">
        <v>3396</v>
      </c>
      <c r="N110" s="188" t="s">
        <v>3572</v>
      </c>
      <c r="O110" s="189">
        <v>522.0</v>
      </c>
      <c r="P110" s="189" t="s">
        <v>3708</v>
      </c>
      <c r="Q110" s="169"/>
      <c r="R110" s="178" t="s">
        <v>3709</v>
      </c>
      <c r="S110" s="190" t="s">
        <v>174</v>
      </c>
      <c r="T110" s="171" t="s">
        <v>3710</v>
      </c>
      <c r="U110" s="190" t="s">
        <v>174</v>
      </c>
      <c r="V110" s="166" t="s">
        <v>3664</v>
      </c>
      <c r="W110" s="168"/>
      <c r="X110" s="168"/>
      <c r="Y110" s="168"/>
      <c r="Z110" s="168">
        <v>48.0</v>
      </c>
      <c r="AA110" s="168">
        <v>68.0</v>
      </c>
      <c r="AB110" s="168">
        <f t="shared" si="73"/>
        <v>20</v>
      </c>
      <c r="AC110" s="168"/>
      <c r="AD110" s="168"/>
      <c r="AE110" s="168"/>
      <c r="AF110" s="168">
        <v>58.0</v>
      </c>
      <c r="AG110" s="168">
        <v>77.0</v>
      </c>
      <c r="AH110" s="168">
        <f t="shared" si="74"/>
        <v>19</v>
      </c>
      <c r="AI110" s="168"/>
      <c r="AJ110" s="168"/>
      <c r="AK110" s="168"/>
      <c r="AL110" s="168">
        <v>82.0</v>
      </c>
      <c r="AM110" s="168">
        <v>93.0</v>
      </c>
      <c r="AN110" s="168">
        <f t="shared" si="75"/>
        <v>11</v>
      </c>
      <c r="AO110" s="168"/>
      <c r="AP110" s="168"/>
      <c r="AQ110" s="168"/>
      <c r="AR110" s="168">
        <v>75.0</v>
      </c>
      <c r="AS110" s="168">
        <v>86.0</v>
      </c>
      <c r="AT110" s="168">
        <f t="shared" si="76"/>
        <v>11</v>
      </c>
      <c r="AU110" s="168"/>
      <c r="AV110" s="168"/>
      <c r="AW110" s="168"/>
      <c r="AX110" s="168">
        <v>58.0</v>
      </c>
      <c r="AY110" s="168">
        <v>65.0</v>
      </c>
      <c r="AZ110" s="168">
        <f t="shared" si="77"/>
        <v>7</v>
      </c>
      <c r="BA110" s="168"/>
      <c r="BB110" s="168"/>
      <c r="BC110" s="168"/>
      <c r="BD110" s="168"/>
      <c r="BE110" s="168"/>
      <c r="BF110" s="168"/>
      <c r="BG110" s="168"/>
      <c r="BH110" s="168"/>
      <c r="BI110" s="168">
        <v>95.0</v>
      </c>
      <c r="BJ110" s="168">
        <v>100.0</v>
      </c>
      <c r="BK110" s="168">
        <f t="shared" si="78"/>
        <v>5</v>
      </c>
      <c r="BL110" s="168"/>
      <c r="BM110" s="168"/>
      <c r="BN110" s="168"/>
      <c r="BO110" s="168">
        <v>91.0</v>
      </c>
      <c r="BP110" s="168">
        <v>97.0</v>
      </c>
      <c r="BQ110" s="168">
        <f t="shared" si="79"/>
        <v>6</v>
      </c>
      <c r="BR110" s="180">
        <v>0.97</v>
      </c>
      <c r="BS110" s="176">
        <v>4.65</v>
      </c>
      <c r="BT110" s="176">
        <v>0.47</v>
      </c>
      <c r="BU110" s="176" t="s">
        <v>3528</v>
      </c>
      <c r="BV110" s="176" t="s">
        <v>3528</v>
      </c>
      <c r="BW110" s="191">
        <v>1401.0</v>
      </c>
      <c r="BX110" s="192">
        <v>2.7</v>
      </c>
      <c r="BY110" s="192">
        <v>2.6</v>
      </c>
      <c r="BZ110" s="193">
        <v>0.01</v>
      </c>
      <c r="CA110" s="192">
        <v>46.4</v>
      </c>
      <c r="CB110" s="192">
        <v>30.2</v>
      </c>
      <c r="CC110" s="165"/>
      <c r="CD110" s="165"/>
      <c r="CE110" s="165"/>
      <c r="CF110" s="165"/>
    </row>
    <row r="111" ht="12.75" customHeight="1">
      <c r="A111" s="154">
        <v>2022.0</v>
      </c>
      <c r="B111" s="166" t="s">
        <v>3442</v>
      </c>
      <c r="C111" s="166" t="s">
        <v>3711</v>
      </c>
      <c r="D111" s="166"/>
      <c r="E111" s="166" t="s">
        <v>3613</v>
      </c>
      <c r="F111" s="166" t="s">
        <v>3613</v>
      </c>
      <c r="G111" s="166" t="s">
        <v>3712</v>
      </c>
      <c r="H111" s="157" t="s">
        <v>3713</v>
      </c>
      <c r="I111" s="169" t="s">
        <v>3440</v>
      </c>
      <c r="J111" s="157"/>
      <c r="K111" s="157" t="s">
        <v>249</v>
      </c>
      <c r="L111" s="154" t="s">
        <v>3395</v>
      </c>
      <c r="M111" s="157" t="s">
        <v>3714</v>
      </c>
      <c r="N111" s="188" t="s">
        <v>3572</v>
      </c>
      <c r="O111" s="189"/>
      <c r="P111" s="189"/>
      <c r="Q111" s="169"/>
      <c r="R111" s="169" t="s">
        <v>3528</v>
      </c>
      <c r="S111" s="194"/>
      <c r="T111" s="171" t="s">
        <v>3715</v>
      </c>
      <c r="U111" s="194" t="s">
        <v>174</v>
      </c>
      <c r="V111" s="166" t="s">
        <v>3566</v>
      </c>
      <c r="W111" s="168">
        <v>35.0</v>
      </c>
      <c r="X111" s="168">
        <v>11.0</v>
      </c>
      <c r="Y111" s="168">
        <f>W111-X111</f>
        <v>24</v>
      </c>
      <c r="Z111" s="168"/>
      <c r="AA111" s="168"/>
      <c r="AB111" s="168"/>
      <c r="AC111" s="168">
        <v>46.0</v>
      </c>
      <c r="AD111" s="168">
        <v>21.0</v>
      </c>
      <c r="AE111" s="168">
        <f>AC111-AD111</f>
        <v>25</v>
      </c>
      <c r="AF111" s="168"/>
      <c r="AG111" s="168"/>
      <c r="AH111" s="168"/>
      <c r="AI111" s="168">
        <v>59.0</v>
      </c>
      <c r="AJ111" s="168">
        <v>33.0</v>
      </c>
      <c r="AK111" s="168">
        <f>AI111-AJ111</f>
        <v>26</v>
      </c>
      <c r="AL111" s="168"/>
      <c r="AM111" s="168"/>
      <c r="AN111" s="168"/>
      <c r="AO111" s="168">
        <v>52.0</v>
      </c>
      <c r="AP111" s="168">
        <v>16.0</v>
      </c>
      <c r="AQ111" s="168">
        <f>AO111-AP111</f>
        <v>36</v>
      </c>
      <c r="AR111" s="168"/>
      <c r="AS111" s="168"/>
      <c r="AT111" s="168"/>
      <c r="AU111" s="168">
        <v>65.0</v>
      </c>
      <c r="AV111" s="168">
        <v>58.0</v>
      </c>
      <c r="AW111" s="168">
        <f>AU111-AV111</f>
        <v>7</v>
      </c>
      <c r="AX111" s="168"/>
      <c r="AY111" s="168"/>
      <c r="AZ111" s="168"/>
      <c r="BA111" s="168"/>
      <c r="BB111" s="168"/>
      <c r="BC111" s="168"/>
      <c r="BD111" s="168"/>
      <c r="BE111" s="168"/>
      <c r="BF111" s="168">
        <v>92.0</v>
      </c>
      <c r="BG111" s="168">
        <v>90.0</v>
      </c>
      <c r="BH111" s="168">
        <f>BF111-BG111</f>
        <v>2</v>
      </c>
      <c r="BI111" s="168"/>
      <c r="BJ111" s="168"/>
      <c r="BK111" s="168"/>
      <c r="BL111" s="168">
        <v>83.0</v>
      </c>
      <c r="BM111" s="168">
        <v>57.0</v>
      </c>
      <c r="BN111" s="168">
        <f>BL111-BM111</f>
        <v>26</v>
      </c>
      <c r="BO111" s="168"/>
      <c r="BP111" s="168"/>
      <c r="BQ111" s="168"/>
      <c r="BR111" s="180">
        <v>0.97</v>
      </c>
      <c r="BS111" s="176">
        <v>4.7</v>
      </c>
      <c r="BT111" s="176">
        <v>0.41</v>
      </c>
      <c r="BU111" s="176" t="s">
        <v>3528</v>
      </c>
      <c r="BV111" s="176" t="s">
        <v>3528</v>
      </c>
      <c r="BW111" s="192" t="s">
        <v>3716</v>
      </c>
      <c r="BX111" s="192"/>
      <c r="BY111" s="192"/>
      <c r="BZ111" s="192"/>
      <c r="CA111" s="192"/>
      <c r="CB111" s="192"/>
      <c r="CC111" s="165"/>
      <c r="CD111" s="165"/>
      <c r="CE111" s="165"/>
      <c r="CF111" s="152" t="s">
        <v>1</v>
      </c>
    </row>
    <row r="112" ht="12.75" customHeight="1">
      <c r="A112" s="154">
        <v>2022.0</v>
      </c>
      <c r="B112" s="155" t="s">
        <v>3404</v>
      </c>
      <c r="C112" s="155" t="s">
        <v>3579</v>
      </c>
      <c r="D112" s="155"/>
      <c r="E112" s="155" t="s">
        <v>3580</v>
      </c>
      <c r="F112" s="155" t="s">
        <v>3581</v>
      </c>
      <c r="G112" s="155" t="s">
        <v>3582</v>
      </c>
      <c r="H112" s="157" t="s">
        <v>3583</v>
      </c>
      <c r="I112" s="169" t="s">
        <v>3584</v>
      </c>
      <c r="J112" s="157"/>
      <c r="K112" s="157"/>
      <c r="L112" s="154" t="s">
        <v>3395</v>
      </c>
      <c r="M112" s="157" t="s">
        <v>3396</v>
      </c>
      <c r="N112" s="157" t="s">
        <v>255</v>
      </c>
      <c r="O112" s="189"/>
      <c r="P112" s="189"/>
      <c r="Q112" s="169"/>
      <c r="R112" s="178" t="s">
        <v>3717</v>
      </c>
      <c r="S112" s="189" t="s">
        <v>174</v>
      </c>
      <c r="T112" s="171" t="s">
        <v>3718</v>
      </c>
      <c r="U112" s="189" t="s">
        <v>174</v>
      </c>
      <c r="V112" s="166" t="s">
        <v>3699</v>
      </c>
      <c r="W112" s="168"/>
      <c r="X112" s="168"/>
      <c r="Y112" s="168"/>
      <c r="Z112" s="168">
        <v>51.0</v>
      </c>
      <c r="AA112" s="168">
        <v>68.0</v>
      </c>
      <c r="AB112" s="168">
        <f>AA112-Z112</f>
        <v>17</v>
      </c>
      <c r="AC112" s="168"/>
      <c r="AD112" s="168"/>
      <c r="AE112" s="168"/>
      <c r="AF112" s="168">
        <v>66.0</v>
      </c>
      <c r="AG112" s="168">
        <v>79.0</v>
      </c>
      <c r="AH112" s="168">
        <f>AG112-AF112</f>
        <v>13</v>
      </c>
      <c r="AI112" s="168"/>
      <c r="AJ112" s="168"/>
      <c r="AK112" s="168"/>
      <c r="AL112" s="168">
        <v>72.0</v>
      </c>
      <c r="AM112" s="168">
        <v>81.0</v>
      </c>
      <c r="AN112" s="168">
        <f>AM112-AL112</f>
        <v>9</v>
      </c>
      <c r="AO112" s="168"/>
      <c r="AP112" s="168"/>
      <c r="AQ112" s="168"/>
      <c r="AR112" s="168">
        <v>76.0</v>
      </c>
      <c r="AS112" s="168">
        <v>85.0</v>
      </c>
      <c r="AT112" s="168">
        <f>AS112-AR112</f>
        <v>9</v>
      </c>
      <c r="AU112" s="168"/>
      <c r="AV112" s="168"/>
      <c r="AW112" s="168"/>
      <c r="AX112" s="168">
        <v>81.0</v>
      </c>
      <c r="AY112" s="168">
        <v>86.0</v>
      </c>
      <c r="AZ112" s="168">
        <f>AY112-AX112</f>
        <v>5</v>
      </c>
      <c r="BA112" s="168"/>
      <c r="BB112" s="168"/>
      <c r="BC112" s="168"/>
      <c r="BD112" s="168"/>
      <c r="BE112" s="168"/>
      <c r="BF112" s="168"/>
      <c r="BG112" s="168"/>
      <c r="BH112" s="168"/>
      <c r="BI112" s="168">
        <v>78.0</v>
      </c>
      <c r="BJ112" s="168">
        <v>85.0</v>
      </c>
      <c r="BK112" s="168">
        <f>BJ112-BI112</f>
        <v>7</v>
      </c>
      <c r="BL112" s="168"/>
      <c r="BM112" s="168"/>
      <c r="BN112" s="168"/>
      <c r="BO112" s="168">
        <v>84.0</v>
      </c>
      <c r="BP112" s="168">
        <v>93.0</v>
      </c>
      <c r="BQ112" s="168">
        <f>BP112-BO112</f>
        <v>9</v>
      </c>
      <c r="BR112" s="180">
        <v>0.97</v>
      </c>
      <c r="BS112" s="176">
        <v>4.87</v>
      </c>
      <c r="BT112" s="176">
        <v>0.47</v>
      </c>
      <c r="BU112" s="176" t="s">
        <v>3528</v>
      </c>
      <c r="BV112" s="176" t="s">
        <v>3528</v>
      </c>
      <c r="BW112" s="192" t="s">
        <v>3716</v>
      </c>
      <c r="BX112" s="192"/>
      <c r="BY112" s="192"/>
      <c r="BZ112" s="192"/>
      <c r="CA112" s="192"/>
      <c r="CB112" s="192"/>
      <c r="CC112" s="165"/>
      <c r="CD112" s="165"/>
      <c r="CE112" s="165"/>
      <c r="CF112" s="165"/>
    </row>
    <row r="113" ht="12.75" customHeight="1">
      <c r="A113" s="154">
        <v>2022.0</v>
      </c>
      <c r="B113" s="166" t="s">
        <v>3430</v>
      </c>
      <c r="C113" s="166" t="s">
        <v>3431</v>
      </c>
      <c r="D113" s="166"/>
      <c r="E113" s="166" t="s">
        <v>3432</v>
      </c>
      <c r="F113" s="166" t="s">
        <v>3432</v>
      </c>
      <c r="G113" s="166" t="s">
        <v>3433</v>
      </c>
      <c r="H113" s="157" t="s">
        <v>3578</v>
      </c>
      <c r="I113" s="156" t="s">
        <v>3394</v>
      </c>
      <c r="J113" s="157"/>
      <c r="K113" s="157"/>
      <c r="L113" s="154" t="s">
        <v>3395</v>
      </c>
      <c r="M113" s="157" t="s">
        <v>3714</v>
      </c>
      <c r="N113" s="157" t="s">
        <v>255</v>
      </c>
      <c r="O113" s="189">
        <v>40.0</v>
      </c>
      <c r="P113" s="189" t="s">
        <v>3719</v>
      </c>
      <c r="Q113" s="169"/>
      <c r="R113" s="169" t="s">
        <v>3528</v>
      </c>
      <c r="S113" s="194"/>
      <c r="T113" s="171" t="s">
        <v>3720</v>
      </c>
      <c r="U113" s="194" t="s">
        <v>174</v>
      </c>
      <c r="V113" s="166" t="s">
        <v>3566</v>
      </c>
      <c r="W113" s="168">
        <v>84.0</v>
      </c>
      <c r="X113" s="168">
        <v>24.0</v>
      </c>
      <c r="Y113" s="168">
        <f>W113-X113</f>
        <v>60</v>
      </c>
      <c r="Z113" s="168"/>
      <c r="AA113" s="168"/>
      <c r="AB113" s="168"/>
      <c r="AC113" s="168">
        <v>89.0</v>
      </c>
      <c r="AD113" s="168">
        <v>37.0</v>
      </c>
      <c r="AE113" s="168">
        <f t="shared" ref="AE113:AE115" si="80">AC113-AD113</f>
        <v>52</v>
      </c>
      <c r="AF113" s="168"/>
      <c r="AG113" s="168"/>
      <c r="AH113" s="168"/>
      <c r="AI113" s="168">
        <v>92.0</v>
      </c>
      <c r="AJ113" s="168">
        <v>62.0</v>
      </c>
      <c r="AK113" s="168">
        <f t="shared" ref="AK113:AK115" si="81">AI113-AJ113</f>
        <v>30</v>
      </c>
      <c r="AL113" s="168"/>
      <c r="AM113" s="168"/>
      <c r="AN113" s="168"/>
      <c r="AO113" s="168">
        <v>80.0</v>
      </c>
      <c r="AP113" s="168">
        <v>31.0</v>
      </c>
      <c r="AQ113" s="168">
        <f t="shared" ref="AQ113:AQ115" si="82">AO113-AP113</f>
        <v>49</v>
      </c>
      <c r="AR113" s="168"/>
      <c r="AS113" s="168"/>
      <c r="AT113" s="168"/>
      <c r="AU113" s="168">
        <v>89.0</v>
      </c>
      <c r="AV113" s="168">
        <v>77.0</v>
      </c>
      <c r="AW113" s="168">
        <f t="shared" ref="AW113:AW115" si="83">AU113-AV113</f>
        <v>12</v>
      </c>
      <c r="AX113" s="168"/>
      <c r="AY113" s="168"/>
      <c r="AZ113" s="168"/>
      <c r="BA113" s="168"/>
      <c r="BB113" s="168"/>
      <c r="BC113" s="168"/>
      <c r="BD113" s="168"/>
      <c r="BE113" s="168"/>
      <c r="BF113" s="168">
        <v>89.0</v>
      </c>
      <c r="BG113" s="168">
        <v>75.0</v>
      </c>
      <c r="BH113" s="168">
        <f t="shared" ref="BH113:BH115" si="84">BF113-BG113</f>
        <v>14</v>
      </c>
      <c r="BI113" s="168"/>
      <c r="BJ113" s="168"/>
      <c r="BK113" s="168"/>
      <c r="BL113" s="168">
        <v>98.0</v>
      </c>
      <c r="BM113" s="168">
        <v>79.0</v>
      </c>
      <c r="BN113" s="168">
        <f t="shared" ref="BN113:BN115" si="85">BL113-BM113</f>
        <v>19</v>
      </c>
      <c r="BO113" s="168"/>
      <c r="BP113" s="168"/>
      <c r="BQ113" s="168"/>
      <c r="BR113" s="180">
        <v>0.97</v>
      </c>
      <c r="BS113" s="176">
        <v>4.52</v>
      </c>
      <c r="BT113" s="176">
        <v>0.4</v>
      </c>
      <c r="BU113" s="176" t="s">
        <v>3528</v>
      </c>
      <c r="BV113" s="176" t="s">
        <v>3528</v>
      </c>
      <c r="BW113" s="195">
        <v>132.0</v>
      </c>
      <c r="BX113" s="192">
        <v>3.3</v>
      </c>
      <c r="BY113" s="192">
        <v>3.3</v>
      </c>
      <c r="BZ113" s="193">
        <v>-0.01</v>
      </c>
      <c r="CA113" s="192">
        <v>28.4</v>
      </c>
      <c r="CB113" s="192">
        <v>4.7</v>
      </c>
      <c r="CC113" s="165"/>
      <c r="CD113" s="165"/>
      <c r="CE113" s="165"/>
      <c r="CF113" s="152" t="s">
        <v>1</v>
      </c>
    </row>
    <row r="114" ht="12.75" customHeight="1">
      <c r="A114" s="154">
        <v>2022.0</v>
      </c>
      <c r="B114" s="166" t="s">
        <v>3430</v>
      </c>
      <c r="C114" s="166" t="s">
        <v>3431</v>
      </c>
      <c r="D114" s="166"/>
      <c r="E114" s="166" t="s">
        <v>3432</v>
      </c>
      <c r="F114" s="166" t="s">
        <v>3432</v>
      </c>
      <c r="G114" s="166" t="s">
        <v>3433</v>
      </c>
      <c r="H114" s="157" t="s">
        <v>3578</v>
      </c>
      <c r="I114" s="169" t="s">
        <v>3440</v>
      </c>
      <c r="J114" s="157"/>
      <c r="K114" s="157"/>
      <c r="L114" s="154" t="s">
        <v>3395</v>
      </c>
      <c r="M114" s="157" t="s">
        <v>3714</v>
      </c>
      <c r="N114" s="157" t="s">
        <v>255</v>
      </c>
      <c r="O114" s="189">
        <v>60.0</v>
      </c>
      <c r="P114" s="189" t="s">
        <v>3563</v>
      </c>
      <c r="Q114" s="169"/>
      <c r="R114" s="169" t="s">
        <v>3528</v>
      </c>
      <c r="S114" s="194"/>
      <c r="T114" s="171" t="s">
        <v>3720</v>
      </c>
      <c r="U114" s="194" t="s">
        <v>174</v>
      </c>
      <c r="V114" s="166" t="s">
        <v>3566</v>
      </c>
      <c r="W114" s="168">
        <v>78.0</v>
      </c>
      <c r="X114" s="168">
        <v>18.0</v>
      </c>
      <c r="Y114" s="168">
        <f>W114-X113</f>
        <v>54</v>
      </c>
      <c r="Z114" s="168"/>
      <c r="AA114" s="168"/>
      <c r="AB114" s="168"/>
      <c r="AC114" s="168">
        <v>89.0</v>
      </c>
      <c r="AD114" s="168">
        <v>34.0</v>
      </c>
      <c r="AE114" s="168">
        <f t="shared" si="80"/>
        <v>55</v>
      </c>
      <c r="AF114" s="168"/>
      <c r="AG114" s="168"/>
      <c r="AH114" s="168"/>
      <c r="AI114" s="168">
        <v>82.0</v>
      </c>
      <c r="AJ114" s="168">
        <v>49.0</v>
      </c>
      <c r="AK114" s="168">
        <f t="shared" si="81"/>
        <v>33</v>
      </c>
      <c r="AL114" s="168"/>
      <c r="AM114" s="168"/>
      <c r="AN114" s="168"/>
      <c r="AO114" s="168">
        <v>82.0</v>
      </c>
      <c r="AP114" s="168">
        <v>26.0</v>
      </c>
      <c r="AQ114" s="168">
        <f t="shared" si="82"/>
        <v>56</v>
      </c>
      <c r="AR114" s="168"/>
      <c r="AS114" s="168"/>
      <c r="AT114" s="168"/>
      <c r="AU114" s="168">
        <v>87.0</v>
      </c>
      <c r="AV114" s="168">
        <v>55.0</v>
      </c>
      <c r="AW114" s="168">
        <f t="shared" si="83"/>
        <v>32</v>
      </c>
      <c r="AX114" s="168"/>
      <c r="AY114" s="168"/>
      <c r="AZ114" s="168"/>
      <c r="BA114" s="168"/>
      <c r="BB114" s="168"/>
      <c r="BC114" s="168"/>
      <c r="BD114" s="168"/>
      <c r="BE114" s="168"/>
      <c r="BF114" s="168">
        <v>84.0</v>
      </c>
      <c r="BG114" s="168">
        <v>56.0</v>
      </c>
      <c r="BH114" s="168">
        <f t="shared" si="84"/>
        <v>28</v>
      </c>
      <c r="BI114" s="168"/>
      <c r="BJ114" s="168"/>
      <c r="BK114" s="168"/>
      <c r="BL114" s="168">
        <v>96.0</v>
      </c>
      <c r="BM114" s="168">
        <v>68.0</v>
      </c>
      <c r="BN114" s="168">
        <f t="shared" si="85"/>
        <v>28</v>
      </c>
      <c r="BO114" s="168"/>
      <c r="BP114" s="168"/>
      <c r="BQ114" s="168"/>
      <c r="BR114" s="180">
        <v>0.97</v>
      </c>
      <c r="BS114" s="176">
        <v>3.67</v>
      </c>
      <c r="BT114" s="176">
        <v>0.46</v>
      </c>
      <c r="BU114" s="176" t="s">
        <v>3528</v>
      </c>
      <c r="BV114" s="176" t="s">
        <v>3528</v>
      </c>
      <c r="BW114" s="195">
        <v>65.0</v>
      </c>
      <c r="BX114" s="192">
        <v>0.7</v>
      </c>
      <c r="BY114" s="192">
        <v>1.0</v>
      </c>
      <c r="BZ114" s="193">
        <v>0.36</v>
      </c>
      <c r="CA114" s="192">
        <v>14.2</v>
      </c>
      <c r="CB114" s="192">
        <v>4.6</v>
      </c>
      <c r="CC114" s="165"/>
      <c r="CD114" s="165"/>
      <c r="CE114" s="165"/>
      <c r="CF114" s="152" t="s">
        <v>1</v>
      </c>
    </row>
    <row r="115" ht="12.75" customHeight="1">
      <c r="A115" s="154">
        <v>2022.0</v>
      </c>
      <c r="B115" s="166" t="s">
        <v>3430</v>
      </c>
      <c r="C115" s="166" t="s">
        <v>3431</v>
      </c>
      <c r="D115" s="166"/>
      <c r="E115" s="166" t="s">
        <v>3432</v>
      </c>
      <c r="F115" s="166" t="s">
        <v>3432</v>
      </c>
      <c r="G115" s="166" t="s">
        <v>3433</v>
      </c>
      <c r="H115" s="157" t="s">
        <v>3578</v>
      </c>
      <c r="I115" s="156" t="s">
        <v>3428</v>
      </c>
      <c r="J115" s="157"/>
      <c r="K115" s="157"/>
      <c r="L115" s="154" t="s">
        <v>3395</v>
      </c>
      <c r="M115" s="157" t="s">
        <v>3714</v>
      </c>
      <c r="N115" s="157" t="s">
        <v>255</v>
      </c>
      <c r="O115" s="189">
        <v>19.0</v>
      </c>
      <c r="P115" s="189" t="s">
        <v>3721</v>
      </c>
      <c r="Q115" s="169"/>
      <c r="R115" s="169" t="s">
        <v>3528</v>
      </c>
      <c r="S115" s="194"/>
      <c r="T115" s="171" t="s">
        <v>3720</v>
      </c>
      <c r="U115" s="194" t="s">
        <v>174</v>
      </c>
      <c r="V115" s="166" t="s">
        <v>3566</v>
      </c>
      <c r="W115" s="168">
        <v>73.0</v>
      </c>
      <c r="X115" s="168">
        <v>36.0</v>
      </c>
      <c r="Y115" s="168">
        <f>W115-X115</f>
        <v>37</v>
      </c>
      <c r="Z115" s="168"/>
      <c r="AA115" s="168"/>
      <c r="AB115" s="168"/>
      <c r="AC115" s="168">
        <v>84.0</v>
      </c>
      <c r="AD115" s="168">
        <v>49.0</v>
      </c>
      <c r="AE115" s="168">
        <f t="shared" si="80"/>
        <v>35</v>
      </c>
      <c r="AF115" s="168"/>
      <c r="AG115" s="168"/>
      <c r="AH115" s="168"/>
      <c r="AI115" s="168">
        <v>85.0</v>
      </c>
      <c r="AJ115" s="168">
        <v>65.0</v>
      </c>
      <c r="AK115" s="168">
        <f t="shared" si="81"/>
        <v>20</v>
      </c>
      <c r="AL115" s="168"/>
      <c r="AM115" s="168"/>
      <c r="AN115" s="168"/>
      <c r="AO115" s="168">
        <v>81.0</v>
      </c>
      <c r="AP115" s="168">
        <v>35.0</v>
      </c>
      <c r="AQ115" s="168">
        <f t="shared" si="82"/>
        <v>46</v>
      </c>
      <c r="AR115" s="168"/>
      <c r="AS115" s="168"/>
      <c r="AT115" s="168"/>
      <c r="AU115" s="168">
        <v>86.0</v>
      </c>
      <c r="AV115" s="168">
        <v>71.0</v>
      </c>
      <c r="AW115" s="168">
        <f t="shared" si="83"/>
        <v>15</v>
      </c>
      <c r="AX115" s="168"/>
      <c r="AY115" s="168"/>
      <c r="AZ115" s="168"/>
      <c r="BA115" s="168"/>
      <c r="BB115" s="168"/>
      <c r="BC115" s="168"/>
      <c r="BD115" s="168"/>
      <c r="BE115" s="168"/>
      <c r="BF115" s="168">
        <v>88.0</v>
      </c>
      <c r="BG115" s="168">
        <v>74.0</v>
      </c>
      <c r="BH115" s="168">
        <f t="shared" si="84"/>
        <v>14</v>
      </c>
      <c r="BI115" s="168"/>
      <c r="BJ115" s="168"/>
      <c r="BK115" s="168"/>
      <c r="BL115" s="168">
        <v>95.0</v>
      </c>
      <c r="BM115" s="168">
        <v>83.0</v>
      </c>
      <c r="BN115" s="168">
        <f t="shared" si="85"/>
        <v>12</v>
      </c>
      <c r="BO115" s="168"/>
      <c r="BP115" s="168"/>
      <c r="BQ115" s="168"/>
      <c r="BR115" s="180">
        <v>0.96</v>
      </c>
      <c r="BS115" s="176">
        <v>2.65</v>
      </c>
      <c r="BT115" s="176">
        <v>0.43</v>
      </c>
      <c r="BU115" s="176" t="s">
        <v>3528</v>
      </c>
      <c r="BV115" s="176" t="s">
        <v>3528</v>
      </c>
      <c r="BW115" s="195">
        <v>130.0</v>
      </c>
      <c r="BX115" s="192">
        <v>6.8</v>
      </c>
      <c r="BY115" s="192">
        <v>6.9</v>
      </c>
      <c r="BZ115" s="193">
        <v>0.0</v>
      </c>
      <c r="CA115" s="192">
        <v>20.4</v>
      </c>
      <c r="CB115" s="192">
        <v>6.4</v>
      </c>
      <c r="CC115" s="165"/>
      <c r="CD115" s="165"/>
      <c r="CE115" s="165"/>
      <c r="CF115" s="152" t="s">
        <v>1</v>
      </c>
    </row>
    <row r="116" ht="12.75" customHeight="1">
      <c r="A116" s="154">
        <v>2022.0</v>
      </c>
      <c r="B116" s="155" t="s">
        <v>3665</v>
      </c>
      <c r="C116" s="155" t="s">
        <v>3666</v>
      </c>
      <c r="D116" s="155"/>
      <c r="E116" s="155" t="s">
        <v>3667</v>
      </c>
      <c r="F116" s="155" t="s">
        <v>3667</v>
      </c>
      <c r="G116" s="155" t="s">
        <v>3668</v>
      </c>
      <c r="H116" s="157" t="s">
        <v>3615</v>
      </c>
      <c r="I116" s="169" t="s">
        <v>3440</v>
      </c>
      <c r="J116" s="157"/>
      <c r="K116" s="157"/>
      <c r="L116" s="154" t="s">
        <v>3395</v>
      </c>
      <c r="M116" s="157" t="s">
        <v>3396</v>
      </c>
      <c r="N116" s="157" t="s">
        <v>255</v>
      </c>
      <c r="O116" s="189">
        <v>15.0</v>
      </c>
      <c r="P116" s="189" t="s">
        <v>3722</v>
      </c>
      <c r="Q116" s="169"/>
      <c r="R116" s="178" t="s">
        <v>3723</v>
      </c>
      <c r="S116" s="189" t="s">
        <v>158</v>
      </c>
      <c r="T116" s="171" t="s">
        <v>3724</v>
      </c>
      <c r="U116" s="189" t="s">
        <v>174</v>
      </c>
      <c r="V116" s="166" t="s">
        <v>3566</v>
      </c>
      <c r="W116" s="168"/>
      <c r="X116" s="168"/>
      <c r="Y116" s="168"/>
      <c r="Z116" s="168">
        <v>46.0</v>
      </c>
      <c r="AA116" s="168">
        <v>57.0</v>
      </c>
      <c r="AB116" s="168">
        <f>AA116-Z116</f>
        <v>11</v>
      </c>
      <c r="AC116" s="168"/>
      <c r="AD116" s="168"/>
      <c r="AE116" s="168"/>
      <c r="AF116" s="168">
        <v>59.0</v>
      </c>
      <c r="AG116" s="168">
        <v>73.0</v>
      </c>
      <c r="AH116" s="168">
        <f>AG116-AF116</f>
        <v>14</v>
      </c>
      <c r="AI116" s="168"/>
      <c r="AJ116" s="168"/>
      <c r="AK116" s="168"/>
      <c r="AL116" s="168">
        <v>66.0</v>
      </c>
      <c r="AM116" s="168">
        <v>75.0</v>
      </c>
      <c r="AN116" s="168">
        <f>AM116-AL116</f>
        <v>9</v>
      </c>
      <c r="AO116" s="168"/>
      <c r="AP116" s="168"/>
      <c r="AQ116" s="168"/>
      <c r="AR116" s="168">
        <v>56.0</v>
      </c>
      <c r="AS116" s="168">
        <v>68.0</v>
      </c>
      <c r="AT116" s="168">
        <f>AS116-AR116</f>
        <v>12</v>
      </c>
      <c r="AU116" s="168"/>
      <c r="AV116" s="168"/>
      <c r="AW116" s="168"/>
      <c r="AX116" s="168">
        <v>69.0</v>
      </c>
      <c r="AY116" s="168">
        <v>82.0</v>
      </c>
      <c r="AZ116" s="168">
        <f>AY116-AX116</f>
        <v>13</v>
      </c>
      <c r="BA116" s="168"/>
      <c r="BB116" s="168"/>
      <c r="BC116" s="168"/>
      <c r="BD116" s="168"/>
      <c r="BE116" s="168"/>
      <c r="BF116" s="168"/>
      <c r="BG116" s="168"/>
      <c r="BH116" s="168"/>
      <c r="BI116" s="168">
        <v>68.0</v>
      </c>
      <c r="BJ116" s="168">
        <v>79.0</v>
      </c>
      <c r="BK116" s="168">
        <f>BJ116-BI116</f>
        <v>11</v>
      </c>
      <c r="BL116" s="168"/>
      <c r="BM116" s="168"/>
      <c r="BN116" s="168"/>
      <c r="BO116" s="168">
        <v>76.0</v>
      </c>
      <c r="BP116" s="168">
        <v>88.0</v>
      </c>
      <c r="BQ116" s="168">
        <f>BP116-BO116</f>
        <v>12</v>
      </c>
      <c r="BR116" s="180">
        <v>0.97</v>
      </c>
      <c r="BS116" s="176">
        <v>3.28</v>
      </c>
      <c r="BT116" s="176">
        <v>0.31</v>
      </c>
      <c r="BU116" s="176" t="s">
        <v>3528</v>
      </c>
      <c r="BV116" s="176" t="s">
        <v>3528</v>
      </c>
      <c r="BW116" s="195">
        <v>55.0</v>
      </c>
      <c r="BX116" s="192">
        <v>1.9</v>
      </c>
      <c r="BY116" s="192">
        <v>3.7</v>
      </c>
      <c r="BZ116" s="193">
        <v>0.96</v>
      </c>
      <c r="CA116" s="192">
        <v>10.0</v>
      </c>
      <c r="CB116" s="192">
        <v>5.5</v>
      </c>
      <c r="CC116" s="165"/>
      <c r="CD116" s="165"/>
      <c r="CE116" s="165"/>
      <c r="CF116" s="165"/>
    </row>
    <row r="117" ht="12.75" customHeight="1">
      <c r="A117" s="154">
        <v>2022.0</v>
      </c>
      <c r="B117" s="166" t="s">
        <v>3447</v>
      </c>
      <c r="C117" s="166" t="s">
        <v>3448</v>
      </c>
      <c r="D117" s="166"/>
      <c r="E117" s="166" t="s">
        <v>3449</v>
      </c>
      <c r="F117" s="166" t="s">
        <v>3449</v>
      </c>
      <c r="G117" s="166" t="s">
        <v>3450</v>
      </c>
      <c r="H117" s="157" t="s">
        <v>3591</v>
      </c>
      <c r="I117" s="169" t="s">
        <v>3454</v>
      </c>
      <c r="J117" s="157"/>
      <c r="K117" s="157" t="s">
        <v>301</v>
      </c>
      <c r="L117" s="154" t="s">
        <v>3395</v>
      </c>
      <c r="M117" s="154" t="s">
        <v>3452</v>
      </c>
      <c r="N117" s="154" t="s">
        <v>255</v>
      </c>
      <c r="O117" s="189">
        <v>104.0</v>
      </c>
      <c r="P117" s="189" t="s">
        <v>3725</v>
      </c>
      <c r="Q117" s="169"/>
      <c r="R117" s="169" t="s">
        <v>3528</v>
      </c>
      <c r="S117" s="194"/>
      <c r="T117" s="171" t="s">
        <v>3726</v>
      </c>
      <c r="U117" s="196" t="s">
        <v>174</v>
      </c>
      <c r="V117" s="166" t="s">
        <v>3566</v>
      </c>
      <c r="W117" s="168">
        <v>58.0</v>
      </c>
      <c r="X117" s="168">
        <v>25.0</v>
      </c>
      <c r="Y117" s="168">
        <f t="shared" ref="Y117:Y118" si="86">W117-X117</f>
        <v>33</v>
      </c>
      <c r="Z117" s="168"/>
      <c r="AA117" s="168"/>
      <c r="AB117" s="168"/>
      <c r="AC117" s="168">
        <v>69.0</v>
      </c>
      <c r="AD117" s="168">
        <v>36.0</v>
      </c>
      <c r="AE117" s="168">
        <f t="shared" ref="AE117:AE118" si="87">AC117-AD117</f>
        <v>33</v>
      </c>
      <c r="AF117" s="168"/>
      <c r="AG117" s="168"/>
      <c r="AH117" s="168"/>
      <c r="AI117" s="168">
        <v>85.0</v>
      </c>
      <c r="AJ117" s="168">
        <v>73.0</v>
      </c>
      <c r="AK117" s="168">
        <f t="shared" ref="AK117:AK118" si="88">AI117-AJ117</f>
        <v>12</v>
      </c>
      <c r="AL117" s="168"/>
      <c r="AM117" s="168"/>
      <c r="AN117" s="168"/>
      <c r="AO117" s="168">
        <v>73.0</v>
      </c>
      <c r="AP117" s="168">
        <v>61.0</v>
      </c>
      <c r="AQ117" s="168">
        <f t="shared" ref="AQ117:AQ118" si="89">AO117-AP117</f>
        <v>12</v>
      </c>
      <c r="AR117" s="168"/>
      <c r="AS117" s="168"/>
      <c r="AT117" s="168"/>
      <c r="AU117" s="168">
        <v>89.0</v>
      </c>
      <c r="AV117" s="168">
        <v>75.0</v>
      </c>
      <c r="AW117" s="168">
        <f t="shared" ref="AW117:AW118" si="90">AU117-AV117</f>
        <v>14</v>
      </c>
      <c r="AX117" s="168"/>
      <c r="AY117" s="168"/>
      <c r="AZ117" s="168"/>
      <c r="BA117" s="168"/>
      <c r="BB117" s="168"/>
      <c r="BC117" s="168"/>
      <c r="BD117" s="168"/>
      <c r="BE117" s="168"/>
      <c r="BF117" s="168">
        <v>90.0</v>
      </c>
      <c r="BG117" s="168">
        <v>77.0</v>
      </c>
      <c r="BH117" s="168">
        <f t="shared" ref="BH117:BH118" si="91">BF117-BG117</f>
        <v>13</v>
      </c>
      <c r="BI117" s="168"/>
      <c r="BJ117" s="168"/>
      <c r="BK117" s="168"/>
      <c r="BL117" s="168">
        <v>94.0</v>
      </c>
      <c r="BM117" s="168">
        <v>81.0</v>
      </c>
      <c r="BN117" s="168">
        <f t="shared" ref="BN117:BN118" si="92">BL117-BM117</f>
        <v>13</v>
      </c>
      <c r="BO117" s="168"/>
      <c r="BP117" s="168"/>
      <c r="BQ117" s="168"/>
      <c r="BR117" s="180">
        <v>0.97</v>
      </c>
      <c r="BS117" s="176">
        <v>4.73</v>
      </c>
      <c r="BT117" s="176">
        <v>0.45</v>
      </c>
      <c r="BU117" s="176" t="s">
        <v>3528</v>
      </c>
      <c r="BV117" s="176" t="s">
        <v>3528</v>
      </c>
      <c r="BW117" s="195">
        <v>103.0</v>
      </c>
      <c r="BX117" s="192">
        <v>1.1</v>
      </c>
      <c r="BY117" s="192">
        <v>1.1</v>
      </c>
      <c r="BZ117" s="193">
        <v>0.04</v>
      </c>
      <c r="CA117" s="192">
        <v>16.9</v>
      </c>
      <c r="CB117" s="192">
        <v>6.1</v>
      </c>
      <c r="CC117" s="165"/>
      <c r="CD117" s="165"/>
      <c r="CE117" s="165"/>
      <c r="CF117" s="152" t="s">
        <v>1</v>
      </c>
    </row>
    <row r="118" ht="12.75" customHeight="1">
      <c r="A118" s="154">
        <v>2022.0</v>
      </c>
      <c r="B118" s="166" t="s">
        <v>3447</v>
      </c>
      <c r="C118" s="166" t="s">
        <v>3448</v>
      </c>
      <c r="D118" s="166"/>
      <c r="E118" s="166" t="s">
        <v>3449</v>
      </c>
      <c r="F118" s="166" t="s">
        <v>3449</v>
      </c>
      <c r="G118" s="166" t="s">
        <v>3450</v>
      </c>
      <c r="H118" s="157" t="s">
        <v>3591</v>
      </c>
      <c r="I118" s="156" t="s">
        <v>3394</v>
      </c>
      <c r="J118" s="157"/>
      <c r="K118" s="157" t="s">
        <v>301</v>
      </c>
      <c r="L118" s="154" t="s">
        <v>3395</v>
      </c>
      <c r="M118" s="154" t="s">
        <v>3452</v>
      </c>
      <c r="N118" s="154" t="s">
        <v>255</v>
      </c>
      <c r="O118" s="189">
        <v>46.0</v>
      </c>
      <c r="P118" s="189" t="s">
        <v>3727</v>
      </c>
      <c r="Q118" s="169"/>
      <c r="R118" s="169" t="s">
        <v>3528</v>
      </c>
      <c r="S118" s="194"/>
      <c r="T118" s="171" t="s">
        <v>3726</v>
      </c>
      <c r="U118" s="196" t="s">
        <v>174</v>
      </c>
      <c r="V118" s="166" t="s">
        <v>3566</v>
      </c>
      <c r="W118" s="168">
        <v>46.0</v>
      </c>
      <c r="X118" s="168">
        <v>17.0</v>
      </c>
      <c r="Y118" s="168">
        <f t="shared" si="86"/>
        <v>29</v>
      </c>
      <c r="Z118" s="168"/>
      <c r="AA118" s="168"/>
      <c r="AB118" s="168"/>
      <c r="AC118" s="168">
        <v>53.0</v>
      </c>
      <c r="AD118" s="168">
        <v>26.0</v>
      </c>
      <c r="AE118" s="168">
        <f t="shared" si="87"/>
        <v>27</v>
      </c>
      <c r="AF118" s="168"/>
      <c r="AG118" s="168"/>
      <c r="AH118" s="168"/>
      <c r="AI118" s="168">
        <v>80.0</v>
      </c>
      <c r="AJ118" s="168">
        <v>59.0</v>
      </c>
      <c r="AK118" s="168">
        <f t="shared" si="88"/>
        <v>21</v>
      </c>
      <c r="AL118" s="168"/>
      <c r="AM118" s="168"/>
      <c r="AN118" s="168"/>
      <c r="AO118" s="168">
        <v>50.0</v>
      </c>
      <c r="AP118" s="168">
        <v>37.0</v>
      </c>
      <c r="AQ118" s="168">
        <f t="shared" si="89"/>
        <v>13</v>
      </c>
      <c r="AR118" s="168"/>
      <c r="AS118" s="168"/>
      <c r="AT118" s="168"/>
      <c r="AU118" s="168">
        <v>83.0</v>
      </c>
      <c r="AV118" s="168">
        <v>69.0</v>
      </c>
      <c r="AW118" s="168">
        <f t="shared" si="90"/>
        <v>14</v>
      </c>
      <c r="AX118" s="168"/>
      <c r="AY118" s="168"/>
      <c r="AZ118" s="168"/>
      <c r="BA118" s="168"/>
      <c r="BB118" s="168"/>
      <c r="BC118" s="168"/>
      <c r="BD118" s="168"/>
      <c r="BE118" s="168"/>
      <c r="BF118" s="168">
        <v>81.0</v>
      </c>
      <c r="BG118" s="168">
        <v>73.0</v>
      </c>
      <c r="BH118" s="168">
        <f t="shared" si="91"/>
        <v>8</v>
      </c>
      <c r="BI118" s="168"/>
      <c r="BJ118" s="168"/>
      <c r="BK118" s="168"/>
      <c r="BL118" s="168">
        <v>86.0</v>
      </c>
      <c r="BM118" s="168">
        <v>78.0</v>
      </c>
      <c r="BN118" s="168">
        <f t="shared" si="92"/>
        <v>8</v>
      </c>
      <c r="BO118" s="168"/>
      <c r="BP118" s="168"/>
      <c r="BQ118" s="168"/>
      <c r="BR118" s="180">
        <v>0.97</v>
      </c>
      <c r="BS118" s="176">
        <v>4.97</v>
      </c>
      <c r="BT118" s="176">
        <v>0.28</v>
      </c>
      <c r="BU118" s="176" t="s">
        <v>3528</v>
      </c>
      <c r="BV118" s="176" t="s">
        <v>3528</v>
      </c>
      <c r="BW118" s="195">
        <v>174.0</v>
      </c>
      <c r="BX118" s="192">
        <v>3.4</v>
      </c>
      <c r="BY118" s="192">
        <v>3.8</v>
      </c>
      <c r="BZ118" s="193">
        <v>0.12</v>
      </c>
      <c r="CA118" s="192">
        <v>30.5</v>
      </c>
      <c r="CB118" s="192">
        <v>5.7</v>
      </c>
      <c r="CC118" s="165"/>
      <c r="CD118" s="165"/>
      <c r="CE118" s="165"/>
      <c r="CF118" s="152" t="s">
        <v>1</v>
      </c>
    </row>
    <row r="119" ht="12.75" customHeight="1">
      <c r="A119" s="154">
        <v>2022.0</v>
      </c>
      <c r="B119" s="166" t="s">
        <v>3422</v>
      </c>
      <c r="C119" s="166" t="s">
        <v>3482</v>
      </c>
      <c r="D119" s="166"/>
      <c r="E119" s="166" t="s">
        <v>3483</v>
      </c>
      <c r="F119" s="166" t="s">
        <v>3484</v>
      </c>
      <c r="G119" s="166" t="s">
        <v>3485</v>
      </c>
      <c r="H119" s="157" t="s">
        <v>3695</v>
      </c>
      <c r="I119" s="169" t="s">
        <v>3440</v>
      </c>
      <c r="J119" s="157"/>
      <c r="K119" s="157"/>
      <c r="L119" s="157" t="s">
        <v>3597</v>
      </c>
      <c r="M119" s="157" t="s">
        <v>3597</v>
      </c>
      <c r="N119" s="154" t="s">
        <v>255</v>
      </c>
      <c r="O119" s="189">
        <v>269.0</v>
      </c>
      <c r="P119" s="189" t="s">
        <v>3728</v>
      </c>
      <c r="Q119" s="169"/>
      <c r="R119" s="169" t="s">
        <v>3528</v>
      </c>
      <c r="S119" s="194"/>
      <c r="T119" s="171" t="s">
        <v>3729</v>
      </c>
      <c r="U119" s="194" t="s">
        <v>174</v>
      </c>
      <c r="V119" s="166" t="s">
        <v>3566</v>
      </c>
      <c r="W119" s="168"/>
      <c r="X119" s="168"/>
      <c r="Y119" s="168"/>
      <c r="Z119" s="168"/>
      <c r="AA119" s="168"/>
      <c r="AB119" s="168"/>
      <c r="AC119" s="168"/>
      <c r="AD119" s="168"/>
      <c r="AE119" s="168"/>
      <c r="AF119" s="168"/>
      <c r="AG119" s="168"/>
      <c r="AH119" s="168"/>
      <c r="AI119" s="168"/>
      <c r="AJ119" s="168"/>
      <c r="AK119" s="168"/>
      <c r="AL119" s="168"/>
      <c r="AM119" s="168"/>
      <c r="AN119" s="168"/>
      <c r="AO119" s="168"/>
      <c r="AP119" s="168"/>
      <c r="AQ119" s="168"/>
      <c r="AR119" s="168"/>
      <c r="AS119" s="168"/>
      <c r="AT119" s="168"/>
      <c r="AU119" s="168"/>
      <c r="AV119" s="168"/>
      <c r="AW119" s="168"/>
      <c r="AX119" s="168"/>
      <c r="AY119" s="168"/>
      <c r="AZ119" s="168"/>
      <c r="BA119" s="168"/>
      <c r="BB119" s="168"/>
      <c r="BC119" s="168"/>
      <c r="BD119" s="168"/>
      <c r="BE119" s="168"/>
      <c r="BF119" s="168"/>
      <c r="BG119" s="168"/>
      <c r="BH119" s="168"/>
      <c r="BI119" s="168"/>
      <c r="BJ119" s="168"/>
      <c r="BK119" s="168"/>
      <c r="BL119" s="168"/>
      <c r="BM119" s="168"/>
      <c r="BN119" s="168"/>
      <c r="BO119" s="168"/>
      <c r="BP119" s="168"/>
      <c r="BQ119" s="168"/>
      <c r="BR119" s="180">
        <v>0.96</v>
      </c>
      <c r="BS119" s="176">
        <v>5.47</v>
      </c>
      <c r="BT119" s="176">
        <v>0.39</v>
      </c>
      <c r="BU119" s="197">
        <v>0.94</v>
      </c>
      <c r="BV119" s="176">
        <v>4.4</v>
      </c>
      <c r="BW119" s="195">
        <v>137.0</v>
      </c>
      <c r="BX119" s="192">
        <v>0.5</v>
      </c>
      <c r="BY119" s="192">
        <v>0.5</v>
      </c>
      <c r="BZ119" s="193">
        <v>0.11</v>
      </c>
      <c r="CA119" s="192">
        <v>12.5</v>
      </c>
      <c r="CB119" s="192">
        <v>11.0</v>
      </c>
      <c r="CC119" s="165"/>
      <c r="CD119" s="165"/>
      <c r="CE119" s="165"/>
      <c r="CF119" s="152" t="s">
        <v>1</v>
      </c>
    </row>
    <row r="120" ht="12.75" customHeight="1">
      <c r="A120" s="154">
        <v>2022.0</v>
      </c>
      <c r="B120" s="155" t="s">
        <v>3621</v>
      </c>
      <c r="C120" s="155" t="s">
        <v>3626</v>
      </c>
      <c r="D120" s="155"/>
      <c r="E120" s="155" t="s">
        <v>3627</v>
      </c>
      <c r="F120" s="155" t="s">
        <v>3627</v>
      </c>
      <c r="G120" s="155" t="s">
        <v>3628</v>
      </c>
      <c r="H120" s="157" t="s">
        <v>3629</v>
      </c>
      <c r="I120" s="169" t="s">
        <v>3440</v>
      </c>
      <c r="J120" s="157"/>
      <c r="K120" s="157"/>
      <c r="L120" s="154" t="s">
        <v>3395</v>
      </c>
      <c r="M120" s="157" t="s">
        <v>3396</v>
      </c>
      <c r="N120" s="157" t="s">
        <v>255</v>
      </c>
      <c r="O120" s="189">
        <v>97.0</v>
      </c>
      <c r="P120" s="189" t="s">
        <v>3563</v>
      </c>
      <c r="Q120" s="169"/>
      <c r="R120" s="178" t="s">
        <v>3730</v>
      </c>
      <c r="S120" s="189" t="s">
        <v>158</v>
      </c>
      <c r="T120" s="171" t="s">
        <v>3731</v>
      </c>
      <c r="U120" s="189" t="s">
        <v>174</v>
      </c>
      <c r="V120" s="166" t="s">
        <v>3664</v>
      </c>
      <c r="W120" s="168"/>
      <c r="X120" s="168"/>
      <c r="Y120" s="168"/>
      <c r="Z120" s="168">
        <v>37.0</v>
      </c>
      <c r="AA120" s="168">
        <v>50.0</v>
      </c>
      <c r="AB120" s="168">
        <f>AA120-Z119</f>
        <v>50</v>
      </c>
      <c r="AC120" s="168"/>
      <c r="AD120" s="168"/>
      <c r="AE120" s="168"/>
      <c r="AF120" s="168">
        <v>47.0</v>
      </c>
      <c r="AG120" s="168">
        <v>62.0</v>
      </c>
      <c r="AH120" s="168">
        <f>AG120-AF120</f>
        <v>15</v>
      </c>
      <c r="AI120" s="168"/>
      <c r="AJ120" s="168"/>
      <c r="AK120" s="168"/>
      <c r="AL120" s="168">
        <v>55.0</v>
      </c>
      <c r="AM120" s="168">
        <v>65.0</v>
      </c>
      <c r="AN120" s="168">
        <f>AM120-AL120</f>
        <v>10</v>
      </c>
      <c r="AO120" s="168"/>
      <c r="AP120" s="168"/>
      <c r="AQ120" s="168"/>
      <c r="AR120" s="168">
        <v>29.0</v>
      </c>
      <c r="AS120" s="168">
        <v>50.0</v>
      </c>
      <c r="AT120" s="168">
        <f>AS120-AR120</f>
        <v>21</v>
      </c>
      <c r="AU120" s="168"/>
      <c r="AV120" s="168"/>
      <c r="AW120" s="168"/>
      <c r="AX120" s="168">
        <v>63.0</v>
      </c>
      <c r="AY120" s="168">
        <v>85.0</v>
      </c>
      <c r="AZ120" s="168">
        <f>AY120-AX120</f>
        <v>22</v>
      </c>
      <c r="BA120" s="168"/>
      <c r="BB120" s="168"/>
      <c r="BC120" s="168">
        <v>64.0</v>
      </c>
      <c r="BD120" s="168">
        <v>81.0</v>
      </c>
      <c r="BE120" s="168">
        <f>BD120-BC120</f>
        <v>17</v>
      </c>
      <c r="BF120" s="168"/>
      <c r="BG120" s="168"/>
      <c r="BH120" s="168"/>
      <c r="BI120" s="168">
        <v>62.0</v>
      </c>
      <c r="BJ120" s="168">
        <v>83.0</v>
      </c>
      <c r="BK120" s="168">
        <f>BJ120-BI120</f>
        <v>21</v>
      </c>
      <c r="BL120" s="168"/>
      <c r="BM120" s="168"/>
      <c r="BN120" s="168"/>
      <c r="BO120" s="168">
        <v>68.0</v>
      </c>
      <c r="BP120" s="168">
        <v>89.0</v>
      </c>
      <c r="BQ120" s="168">
        <f>BP120-BO120</f>
        <v>21</v>
      </c>
      <c r="BR120" s="180">
        <v>0.97</v>
      </c>
      <c r="BS120" s="176">
        <v>4.19</v>
      </c>
      <c r="BT120" s="176">
        <v>0.42</v>
      </c>
      <c r="BU120" s="176" t="s">
        <v>3528</v>
      </c>
      <c r="BV120" s="176" t="s">
        <v>3528</v>
      </c>
      <c r="BW120" s="195">
        <v>105.0</v>
      </c>
      <c r="BX120" s="192">
        <v>0.9</v>
      </c>
      <c r="BY120" s="192">
        <v>1.0</v>
      </c>
      <c r="BZ120" s="193">
        <v>0.11</v>
      </c>
      <c r="CA120" s="192">
        <v>18.0</v>
      </c>
      <c r="CB120" s="192">
        <v>5.9</v>
      </c>
      <c r="CC120" s="165"/>
      <c r="CD120" s="165"/>
      <c r="CE120" s="165"/>
      <c r="CF120" s="165" t="s">
        <v>1</v>
      </c>
    </row>
    <row r="121" ht="12.75" customHeight="1">
      <c r="A121" s="154">
        <v>2022.0</v>
      </c>
      <c r="B121" s="166" t="s">
        <v>3732</v>
      </c>
      <c r="C121" s="166" t="s">
        <v>3733</v>
      </c>
      <c r="D121" s="166"/>
      <c r="E121" s="166" t="s">
        <v>3734</v>
      </c>
      <c r="F121" s="166" t="s">
        <v>3734</v>
      </c>
      <c r="G121" s="166" t="s">
        <v>3735</v>
      </c>
      <c r="H121" s="157" t="s">
        <v>3736</v>
      </c>
      <c r="I121" s="169" t="s">
        <v>3480</v>
      </c>
      <c r="J121" s="157"/>
      <c r="K121" s="157" t="s">
        <v>357</v>
      </c>
      <c r="L121" s="157" t="s">
        <v>3597</v>
      </c>
      <c r="M121" s="157" t="s">
        <v>3597</v>
      </c>
      <c r="N121" s="157" t="s">
        <v>255</v>
      </c>
      <c r="O121" s="189">
        <v>4.0</v>
      </c>
      <c r="P121" s="189" t="s">
        <v>3737</v>
      </c>
      <c r="Q121" s="169"/>
      <c r="R121" s="169" t="s">
        <v>3528</v>
      </c>
      <c r="S121" s="194"/>
      <c r="T121" s="171" t="s">
        <v>3738</v>
      </c>
      <c r="U121" s="194" t="s">
        <v>174</v>
      </c>
      <c r="V121" s="166" t="s">
        <v>3566</v>
      </c>
      <c r="W121" s="168"/>
      <c r="X121" s="168"/>
      <c r="Y121" s="168"/>
      <c r="Z121" s="168"/>
      <c r="AA121" s="168"/>
      <c r="AB121" s="168"/>
      <c r="AC121" s="168"/>
      <c r="AD121" s="168"/>
      <c r="AE121" s="168"/>
      <c r="AF121" s="168"/>
      <c r="AG121" s="168"/>
      <c r="AH121" s="168"/>
      <c r="AI121" s="168"/>
      <c r="AJ121" s="168"/>
      <c r="AK121" s="168"/>
      <c r="AL121" s="168"/>
      <c r="AM121" s="168"/>
      <c r="AN121" s="168"/>
      <c r="AO121" s="168"/>
      <c r="AP121" s="168"/>
      <c r="AQ121" s="168"/>
      <c r="AR121" s="168"/>
      <c r="AS121" s="168"/>
      <c r="AT121" s="168"/>
      <c r="AU121" s="168"/>
      <c r="AV121" s="168"/>
      <c r="AW121" s="168"/>
      <c r="AX121" s="168"/>
      <c r="AY121" s="168"/>
      <c r="AZ121" s="168"/>
      <c r="BA121" s="168"/>
      <c r="BB121" s="168"/>
      <c r="BC121" s="168"/>
      <c r="BD121" s="168"/>
      <c r="BE121" s="168"/>
      <c r="BF121" s="168"/>
      <c r="BG121" s="168"/>
      <c r="BH121" s="168"/>
      <c r="BI121" s="168"/>
      <c r="BJ121" s="168"/>
      <c r="BK121" s="168"/>
      <c r="BL121" s="168"/>
      <c r="BM121" s="168"/>
      <c r="BN121" s="168"/>
      <c r="BO121" s="168"/>
      <c r="BP121" s="168"/>
      <c r="BQ121" s="168"/>
      <c r="BR121" s="180">
        <v>0.96</v>
      </c>
      <c r="BS121" s="176">
        <v>4.19</v>
      </c>
      <c r="BT121" s="176">
        <v>0.43</v>
      </c>
      <c r="BU121" s="176" t="s">
        <v>3528</v>
      </c>
      <c r="BV121" s="176" t="s">
        <v>3528</v>
      </c>
      <c r="BW121" s="195">
        <v>32.0</v>
      </c>
      <c r="BX121" s="192">
        <v>6.7</v>
      </c>
      <c r="BY121" s="192">
        <v>7.9</v>
      </c>
      <c r="BZ121" s="193">
        <v>0.19</v>
      </c>
      <c r="CA121" s="192">
        <v>17.7</v>
      </c>
      <c r="CB121" s="192">
        <v>1.8</v>
      </c>
      <c r="CC121" s="165"/>
      <c r="CD121" s="165"/>
      <c r="CE121" s="165"/>
      <c r="CF121" s="152" t="s">
        <v>1</v>
      </c>
    </row>
    <row r="122" ht="12.75" customHeight="1">
      <c r="A122" s="154">
        <v>2022.0</v>
      </c>
      <c r="B122" s="155" t="s">
        <v>3389</v>
      </c>
      <c r="C122" s="155" t="s">
        <v>3558</v>
      </c>
      <c r="D122" s="155"/>
      <c r="E122" s="155" t="s">
        <v>3739</v>
      </c>
      <c r="F122" s="155" t="s">
        <v>3739</v>
      </c>
      <c r="G122" s="155" t="s">
        <v>3740</v>
      </c>
      <c r="H122" s="157" t="s">
        <v>3575</v>
      </c>
      <c r="I122" s="169" t="s">
        <v>3440</v>
      </c>
      <c r="J122" s="157"/>
      <c r="K122" s="157"/>
      <c r="L122" s="154" t="s">
        <v>3395</v>
      </c>
      <c r="M122" s="157" t="s">
        <v>3396</v>
      </c>
      <c r="N122" s="157" t="s">
        <v>255</v>
      </c>
      <c r="O122" s="189">
        <v>59.0</v>
      </c>
      <c r="P122" s="189" t="s">
        <v>3722</v>
      </c>
      <c r="Q122" s="169"/>
      <c r="R122" s="178" t="s">
        <v>3741</v>
      </c>
      <c r="S122" s="189" t="s">
        <v>174</v>
      </c>
      <c r="T122" s="171" t="s">
        <v>3742</v>
      </c>
      <c r="U122" s="189" t="s">
        <v>174</v>
      </c>
      <c r="V122" s="166" t="s">
        <v>3566</v>
      </c>
      <c r="W122" s="168"/>
      <c r="X122" s="168"/>
      <c r="Y122" s="168"/>
      <c r="Z122" s="168">
        <v>42.0</v>
      </c>
      <c r="AA122" s="168">
        <v>48.0</v>
      </c>
      <c r="AB122" s="168">
        <f t="shared" ref="AB122:AB130" si="93">AA122-Z122</f>
        <v>6</v>
      </c>
      <c r="AC122" s="168"/>
      <c r="AD122" s="168"/>
      <c r="AE122" s="168"/>
      <c r="AF122" s="168">
        <v>58.0</v>
      </c>
      <c r="AG122" s="168">
        <v>66.0</v>
      </c>
      <c r="AH122" s="168">
        <f t="shared" ref="AH122:AH130" si="94">AG122-AF122</f>
        <v>8</v>
      </c>
      <c r="AI122" s="168"/>
      <c r="AJ122" s="168"/>
      <c r="AK122" s="168"/>
      <c r="AL122" s="168">
        <v>58.0</v>
      </c>
      <c r="AM122" s="168">
        <v>66.0</v>
      </c>
      <c r="AN122" s="168">
        <f t="shared" ref="AN122:AN130" si="95">AM122-AL122</f>
        <v>8</v>
      </c>
      <c r="AO122" s="168"/>
      <c r="AP122" s="168"/>
      <c r="AQ122" s="168"/>
      <c r="AR122" s="168">
        <v>55.0</v>
      </c>
      <c r="AS122" s="168">
        <v>68.0</v>
      </c>
      <c r="AT122" s="168">
        <f t="shared" ref="AT122:AT130" si="96">AS122-AR122</f>
        <v>13</v>
      </c>
      <c r="AU122" s="168"/>
      <c r="AV122" s="168"/>
      <c r="AW122" s="168"/>
      <c r="AX122" s="168">
        <v>71.0</v>
      </c>
      <c r="AY122" s="168">
        <v>82.0</v>
      </c>
      <c r="AZ122" s="168">
        <f t="shared" ref="AZ122:AZ130" si="97">AY122-AX122</f>
        <v>11</v>
      </c>
      <c r="BA122" s="168"/>
      <c r="BB122" s="168"/>
      <c r="BC122" s="168"/>
      <c r="BD122" s="168"/>
      <c r="BE122" s="168"/>
      <c r="BF122" s="168"/>
      <c r="BG122" s="168"/>
      <c r="BH122" s="168"/>
      <c r="BI122" s="168">
        <v>68.0</v>
      </c>
      <c r="BJ122" s="168">
        <v>79.0</v>
      </c>
      <c r="BK122" s="168">
        <f t="shared" ref="BK122:BK130" si="98">BJ122-BI122</f>
        <v>11</v>
      </c>
      <c r="BL122" s="168"/>
      <c r="BM122" s="168"/>
      <c r="BN122" s="168"/>
      <c r="BO122" s="168">
        <v>81.0</v>
      </c>
      <c r="BP122" s="168">
        <v>85.0</v>
      </c>
      <c r="BQ122" s="168">
        <f t="shared" ref="BQ122:BQ130" si="99">BP122-BO122</f>
        <v>4</v>
      </c>
      <c r="BR122" s="180">
        <v>0.97</v>
      </c>
      <c r="BS122" s="176">
        <v>3.15</v>
      </c>
      <c r="BT122" s="176">
        <v>0.41</v>
      </c>
      <c r="BU122" s="176" t="s">
        <v>3528</v>
      </c>
      <c r="BV122" s="176" t="s">
        <v>3528</v>
      </c>
      <c r="BW122" s="195">
        <v>120.0</v>
      </c>
      <c r="BX122" s="192">
        <v>1.3</v>
      </c>
      <c r="BY122" s="192">
        <v>2.0</v>
      </c>
      <c r="BZ122" s="193">
        <v>0.55</v>
      </c>
      <c r="CA122" s="192">
        <v>14.5</v>
      </c>
      <c r="CB122" s="192">
        <v>7.4</v>
      </c>
      <c r="CC122" s="165"/>
      <c r="CD122" s="165"/>
      <c r="CE122" s="165"/>
      <c r="CF122" s="165"/>
    </row>
    <row r="123" ht="12.75" customHeight="1">
      <c r="A123" s="154">
        <v>2022.0</v>
      </c>
      <c r="B123" s="155" t="s">
        <v>3621</v>
      </c>
      <c r="C123" s="155" t="s">
        <v>3743</v>
      </c>
      <c r="D123" s="155"/>
      <c r="E123" s="155" t="s">
        <v>3744</v>
      </c>
      <c r="F123" s="155" t="s">
        <v>3744</v>
      </c>
      <c r="G123" s="155" t="s">
        <v>3745</v>
      </c>
      <c r="H123" s="157" t="s">
        <v>3746</v>
      </c>
      <c r="I123" s="169" t="s">
        <v>3402</v>
      </c>
      <c r="J123" s="157"/>
      <c r="K123" s="157"/>
      <c r="L123" s="154" t="s">
        <v>3395</v>
      </c>
      <c r="M123" s="157" t="s">
        <v>3396</v>
      </c>
      <c r="N123" s="157" t="s">
        <v>255</v>
      </c>
      <c r="O123" s="189">
        <v>96.0</v>
      </c>
      <c r="P123" s="189" t="s">
        <v>3747</v>
      </c>
      <c r="Q123" s="169"/>
      <c r="R123" s="178" t="s">
        <v>3748</v>
      </c>
      <c r="S123" s="189" t="s">
        <v>174</v>
      </c>
      <c r="T123" s="171" t="s">
        <v>3749</v>
      </c>
      <c r="U123" s="189" t="s">
        <v>174</v>
      </c>
      <c r="V123" s="166" t="s">
        <v>3566</v>
      </c>
      <c r="W123" s="168"/>
      <c r="X123" s="168"/>
      <c r="Y123" s="168"/>
      <c r="Z123" s="168">
        <v>38.0</v>
      </c>
      <c r="AA123" s="168">
        <v>48.0</v>
      </c>
      <c r="AB123" s="168">
        <f t="shared" si="93"/>
        <v>10</v>
      </c>
      <c r="AC123" s="168"/>
      <c r="AD123" s="168"/>
      <c r="AE123" s="168"/>
      <c r="AF123" s="168">
        <v>47.0</v>
      </c>
      <c r="AG123" s="168">
        <v>56.0</v>
      </c>
      <c r="AH123" s="168">
        <f t="shared" si="94"/>
        <v>9</v>
      </c>
      <c r="AI123" s="168"/>
      <c r="AJ123" s="168"/>
      <c r="AK123" s="168"/>
      <c r="AL123" s="168">
        <v>56.0</v>
      </c>
      <c r="AM123" s="168">
        <v>63.0</v>
      </c>
      <c r="AN123" s="168">
        <f t="shared" si="95"/>
        <v>7</v>
      </c>
      <c r="AO123" s="168"/>
      <c r="AP123" s="168"/>
      <c r="AQ123" s="168"/>
      <c r="AR123" s="168">
        <v>38.0</v>
      </c>
      <c r="AS123" s="168">
        <v>45.0</v>
      </c>
      <c r="AT123" s="168">
        <f t="shared" si="96"/>
        <v>7</v>
      </c>
      <c r="AU123" s="168"/>
      <c r="AV123" s="168"/>
      <c r="AW123" s="168"/>
      <c r="AX123" s="168">
        <v>65.0</v>
      </c>
      <c r="AY123" s="168">
        <v>65.0</v>
      </c>
      <c r="AZ123" s="168">
        <f t="shared" si="97"/>
        <v>0</v>
      </c>
      <c r="BA123" s="168"/>
      <c r="BB123" s="168"/>
      <c r="BC123" s="168"/>
      <c r="BD123" s="168"/>
      <c r="BE123" s="168"/>
      <c r="BF123" s="168"/>
      <c r="BG123" s="168"/>
      <c r="BH123" s="168"/>
      <c r="BI123" s="168">
        <v>65.0</v>
      </c>
      <c r="BJ123" s="168">
        <v>65.0</v>
      </c>
      <c r="BK123" s="168">
        <f t="shared" si="98"/>
        <v>0</v>
      </c>
      <c r="BL123" s="168"/>
      <c r="BM123" s="168"/>
      <c r="BN123" s="168"/>
      <c r="BO123" s="168">
        <v>56.0</v>
      </c>
      <c r="BP123" s="168">
        <v>63.0</v>
      </c>
      <c r="BQ123" s="168">
        <f t="shared" si="99"/>
        <v>7</v>
      </c>
      <c r="BR123" s="180">
        <v>0.97</v>
      </c>
      <c r="BS123" s="176">
        <v>4.53</v>
      </c>
      <c r="BT123" s="176">
        <v>0.38</v>
      </c>
      <c r="BU123" s="176" t="s">
        <v>3528</v>
      </c>
      <c r="BV123" s="176" t="s">
        <v>3528</v>
      </c>
      <c r="BW123" s="195">
        <v>517.0</v>
      </c>
      <c r="BX123" s="192">
        <v>4.5</v>
      </c>
      <c r="BY123" s="192">
        <v>5.4</v>
      </c>
      <c r="BZ123" s="193">
        <v>0.2</v>
      </c>
      <c r="CA123" s="192">
        <v>41.5</v>
      </c>
      <c r="CB123" s="192">
        <v>12.4</v>
      </c>
      <c r="CC123" s="165"/>
      <c r="CD123" s="165"/>
      <c r="CE123" s="165"/>
      <c r="CF123" s="165"/>
    </row>
    <row r="124" ht="12.75" customHeight="1">
      <c r="A124" s="154">
        <v>2022.0</v>
      </c>
      <c r="B124" s="155" t="s">
        <v>1809</v>
      </c>
      <c r="C124" s="155" t="s">
        <v>3612</v>
      </c>
      <c r="D124" s="155"/>
      <c r="E124" s="155" t="s">
        <v>3701</v>
      </c>
      <c r="F124" s="155" t="s">
        <v>3702</v>
      </c>
      <c r="G124" s="155" t="s">
        <v>3750</v>
      </c>
      <c r="H124" s="157" t="s">
        <v>3575</v>
      </c>
      <c r="I124" s="169" t="s">
        <v>3440</v>
      </c>
      <c r="J124" s="157"/>
      <c r="K124" s="157"/>
      <c r="L124" s="154" t="s">
        <v>3395</v>
      </c>
      <c r="M124" s="157" t="s">
        <v>3396</v>
      </c>
      <c r="N124" s="157" t="s">
        <v>255</v>
      </c>
      <c r="O124" s="189">
        <v>174.0</v>
      </c>
      <c r="P124" s="189" t="s">
        <v>3563</v>
      </c>
      <c r="Q124" s="169"/>
      <c r="R124" s="178" t="s">
        <v>3751</v>
      </c>
      <c r="S124" s="189" t="s">
        <v>174</v>
      </c>
      <c r="T124" s="171" t="s">
        <v>3752</v>
      </c>
      <c r="U124" s="189" t="s">
        <v>174</v>
      </c>
      <c r="V124" s="166" t="s">
        <v>3566</v>
      </c>
      <c r="W124" s="168"/>
      <c r="X124" s="168"/>
      <c r="Y124" s="168"/>
      <c r="Z124" s="168">
        <v>64.0</v>
      </c>
      <c r="AA124" s="168">
        <v>77.0</v>
      </c>
      <c r="AB124" s="168">
        <f t="shared" si="93"/>
        <v>13</v>
      </c>
      <c r="AC124" s="168"/>
      <c r="AD124" s="168"/>
      <c r="AE124" s="168"/>
      <c r="AF124" s="168">
        <v>75.0</v>
      </c>
      <c r="AG124" s="168">
        <v>85.0</v>
      </c>
      <c r="AH124" s="168">
        <f t="shared" si="94"/>
        <v>10</v>
      </c>
      <c r="AI124" s="168"/>
      <c r="AJ124" s="168"/>
      <c r="AK124" s="168"/>
      <c r="AL124" s="168">
        <v>58.0</v>
      </c>
      <c r="AM124" s="168">
        <v>61.0</v>
      </c>
      <c r="AN124" s="168">
        <f t="shared" si="95"/>
        <v>3</v>
      </c>
      <c r="AO124" s="168"/>
      <c r="AP124" s="168"/>
      <c r="AQ124" s="168"/>
      <c r="AR124" s="168">
        <v>49.0</v>
      </c>
      <c r="AS124" s="168">
        <v>52.0</v>
      </c>
      <c r="AT124" s="168">
        <f t="shared" si="96"/>
        <v>3</v>
      </c>
      <c r="AU124" s="168"/>
      <c r="AV124" s="168"/>
      <c r="AW124" s="168"/>
      <c r="AX124" s="168">
        <v>65.0</v>
      </c>
      <c r="AY124" s="168">
        <v>72.0</v>
      </c>
      <c r="AZ124" s="168">
        <f t="shared" si="97"/>
        <v>7</v>
      </c>
      <c r="BA124" s="168"/>
      <c r="BB124" s="168"/>
      <c r="BC124" s="168"/>
      <c r="BD124" s="168"/>
      <c r="BE124" s="168"/>
      <c r="BF124" s="168"/>
      <c r="BG124" s="168"/>
      <c r="BH124" s="168"/>
      <c r="BI124" s="168">
        <v>65.0</v>
      </c>
      <c r="BJ124" s="168">
        <v>71.0</v>
      </c>
      <c r="BK124" s="168">
        <f t="shared" si="98"/>
        <v>6</v>
      </c>
      <c r="BL124" s="168"/>
      <c r="BM124" s="168"/>
      <c r="BN124" s="168"/>
      <c r="BO124" s="168">
        <v>88.0</v>
      </c>
      <c r="BP124" s="168">
        <v>93.0</v>
      </c>
      <c r="BQ124" s="168">
        <f t="shared" si="99"/>
        <v>5</v>
      </c>
      <c r="BR124" s="180">
        <v>0.97</v>
      </c>
      <c r="BS124" s="176">
        <v>4.69</v>
      </c>
      <c r="BT124" s="176">
        <v>0.4</v>
      </c>
      <c r="BU124" s="176" t="s">
        <v>3528</v>
      </c>
      <c r="BV124" s="176" t="s">
        <v>3528</v>
      </c>
      <c r="BW124" s="195">
        <v>107.0</v>
      </c>
      <c r="BX124" s="192">
        <v>0.5</v>
      </c>
      <c r="BY124" s="192">
        <v>0.6</v>
      </c>
      <c r="BZ124" s="193">
        <v>0.15</v>
      </c>
      <c r="CA124" s="192">
        <v>15.0</v>
      </c>
      <c r="CB124" s="192">
        <v>7.2</v>
      </c>
      <c r="CC124" s="165"/>
      <c r="CD124" s="165"/>
      <c r="CE124" s="165"/>
      <c r="CF124" s="165"/>
    </row>
    <row r="125" ht="12.75" customHeight="1">
      <c r="A125" s="154">
        <v>2022.0</v>
      </c>
      <c r="B125" s="155" t="s">
        <v>3422</v>
      </c>
      <c r="C125" s="155" t="s">
        <v>3423</v>
      </c>
      <c r="D125" s="155"/>
      <c r="E125" s="155" t="s">
        <v>3753</v>
      </c>
      <c r="F125" s="155" t="s">
        <v>3754</v>
      </c>
      <c r="G125" s="155" t="s">
        <v>3755</v>
      </c>
      <c r="H125" s="157" t="s">
        <v>3756</v>
      </c>
      <c r="I125" s="156" t="s">
        <v>3394</v>
      </c>
      <c r="J125" s="157"/>
      <c r="K125" s="157" t="s">
        <v>2432</v>
      </c>
      <c r="L125" s="154" t="s">
        <v>3395</v>
      </c>
      <c r="M125" s="157" t="s">
        <v>3396</v>
      </c>
      <c r="N125" s="154" t="s">
        <v>255</v>
      </c>
      <c r="O125" s="189">
        <v>48.0</v>
      </c>
      <c r="P125" s="189" t="s">
        <v>3727</v>
      </c>
      <c r="Q125" s="169"/>
      <c r="R125" s="178" t="s">
        <v>3757</v>
      </c>
      <c r="S125" s="189" t="s">
        <v>174</v>
      </c>
      <c r="T125" s="171" t="s">
        <v>3758</v>
      </c>
      <c r="U125" s="189" t="s">
        <v>174</v>
      </c>
      <c r="V125" s="166" t="s">
        <v>3699</v>
      </c>
      <c r="W125" s="168"/>
      <c r="X125" s="168"/>
      <c r="Y125" s="168"/>
      <c r="Z125" s="168">
        <v>19.0</v>
      </c>
      <c r="AA125" s="168">
        <v>47.0</v>
      </c>
      <c r="AB125" s="168">
        <f t="shared" si="93"/>
        <v>28</v>
      </c>
      <c r="AC125" s="168"/>
      <c r="AD125" s="168"/>
      <c r="AE125" s="168"/>
      <c r="AF125" s="168">
        <v>21.0</v>
      </c>
      <c r="AG125" s="168">
        <v>50.0</v>
      </c>
      <c r="AH125" s="168">
        <f t="shared" si="94"/>
        <v>29</v>
      </c>
      <c r="AI125" s="168"/>
      <c r="AJ125" s="168"/>
      <c r="AK125" s="168"/>
      <c r="AL125" s="168">
        <v>59.0</v>
      </c>
      <c r="AM125" s="168">
        <v>73.0</v>
      </c>
      <c r="AN125" s="168">
        <f t="shared" si="95"/>
        <v>14</v>
      </c>
      <c r="AO125" s="168"/>
      <c r="AP125" s="168"/>
      <c r="AQ125" s="168"/>
      <c r="AR125" s="168">
        <v>50.0</v>
      </c>
      <c r="AS125" s="168">
        <v>70.0</v>
      </c>
      <c r="AT125" s="168">
        <f t="shared" si="96"/>
        <v>20</v>
      </c>
      <c r="AU125" s="168"/>
      <c r="AV125" s="168"/>
      <c r="AW125" s="168"/>
      <c r="AX125" s="168">
        <v>69.0</v>
      </c>
      <c r="AY125" s="168">
        <v>81.0</v>
      </c>
      <c r="AZ125" s="168">
        <f t="shared" si="97"/>
        <v>12</v>
      </c>
      <c r="BA125" s="168"/>
      <c r="BB125" s="168"/>
      <c r="BC125" s="168"/>
      <c r="BD125" s="168"/>
      <c r="BE125" s="168"/>
      <c r="BF125" s="168"/>
      <c r="BG125" s="168"/>
      <c r="BH125" s="168"/>
      <c r="BI125" s="168">
        <v>68.0</v>
      </c>
      <c r="BJ125" s="168">
        <v>80.0</v>
      </c>
      <c r="BK125" s="168">
        <f t="shared" si="98"/>
        <v>12</v>
      </c>
      <c r="BL125" s="168"/>
      <c r="BM125" s="168"/>
      <c r="BN125" s="168"/>
      <c r="BO125" s="168">
        <v>75.0</v>
      </c>
      <c r="BP125" s="168">
        <v>86.0</v>
      </c>
      <c r="BQ125" s="168">
        <f t="shared" si="99"/>
        <v>11</v>
      </c>
      <c r="BR125" s="180">
        <v>0.96</v>
      </c>
      <c r="BS125" s="176">
        <v>4.65</v>
      </c>
      <c r="BT125" s="176">
        <v>0.37</v>
      </c>
      <c r="BU125" s="176" t="s">
        <v>3528</v>
      </c>
      <c r="BV125" s="176" t="s">
        <v>3528</v>
      </c>
      <c r="BW125" s="195">
        <v>188.0</v>
      </c>
      <c r="BX125" s="192">
        <v>4.2</v>
      </c>
      <c r="BY125" s="192">
        <v>4.8</v>
      </c>
      <c r="BZ125" s="193">
        <v>0.13</v>
      </c>
      <c r="CA125" s="192">
        <v>31.7</v>
      </c>
      <c r="CB125" s="192">
        <v>5.9</v>
      </c>
      <c r="CC125" s="165"/>
      <c r="CD125" s="165"/>
      <c r="CE125" s="165"/>
      <c r="CF125" s="165" t="s">
        <v>1</v>
      </c>
    </row>
    <row r="126" ht="12.75" customHeight="1">
      <c r="A126" s="154">
        <v>2022.0</v>
      </c>
      <c r="B126" s="155" t="s">
        <v>3430</v>
      </c>
      <c r="C126" s="155" t="s">
        <v>3759</v>
      </c>
      <c r="D126" s="155"/>
      <c r="E126" s="155" t="s">
        <v>3760</v>
      </c>
      <c r="F126" s="155" t="s">
        <v>3760</v>
      </c>
      <c r="G126" s="155" t="s">
        <v>3761</v>
      </c>
      <c r="H126" s="157" t="s">
        <v>3762</v>
      </c>
      <c r="I126" s="169" t="s">
        <v>3440</v>
      </c>
      <c r="J126" s="157"/>
      <c r="K126" s="157"/>
      <c r="L126" s="154" t="s">
        <v>3395</v>
      </c>
      <c r="M126" s="157" t="s">
        <v>3396</v>
      </c>
      <c r="N126" s="157" t="s">
        <v>255</v>
      </c>
      <c r="O126" s="189">
        <v>274.0</v>
      </c>
      <c r="P126" s="189" t="s">
        <v>3563</v>
      </c>
      <c r="Q126" s="169"/>
      <c r="R126" s="178" t="s">
        <v>3763</v>
      </c>
      <c r="S126" s="189" t="s">
        <v>174</v>
      </c>
      <c r="T126" s="171" t="s">
        <v>3764</v>
      </c>
      <c r="U126" s="189" t="s">
        <v>174</v>
      </c>
      <c r="V126" s="166" t="s">
        <v>3566</v>
      </c>
      <c r="W126" s="168"/>
      <c r="X126" s="168"/>
      <c r="Y126" s="168"/>
      <c r="Z126" s="168">
        <v>70.0</v>
      </c>
      <c r="AA126" s="168">
        <v>88.0</v>
      </c>
      <c r="AB126" s="168">
        <f t="shared" si="93"/>
        <v>18</v>
      </c>
      <c r="AC126" s="168"/>
      <c r="AD126" s="168"/>
      <c r="AE126" s="168"/>
      <c r="AF126" s="168">
        <v>78.0</v>
      </c>
      <c r="AG126" s="168">
        <v>93.0</v>
      </c>
      <c r="AH126" s="168">
        <f t="shared" si="94"/>
        <v>15</v>
      </c>
      <c r="AI126" s="168"/>
      <c r="AJ126" s="168"/>
      <c r="AK126" s="168"/>
      <c r="AL126" s="168">
        <v>80.0</v>
      </c>
      <c r="AM126" s="168">
        <v>86.0</v>
      </c>
      <c r="AN126" s="168">
        <f t="shared" si="95"/>
        <v>6</v>
      </c>
      <c r="AO126" s="168"/>
      <c r="AP126" s="168"/>
      <c r="AQ126" s="168"/>
      <c r="AR126" s="168">
        <v>61.0</v>
      </c>
      <c r="AS126" s="168">
        <v>76.0</v>
      </c>
      <c r="AT126" s="168">
        <f t="shared" si="96"/>
        <v>15</v>
      </c>
      <c r="AU126" s="168"/>
      <c r="AV126" s="168"/>
      <c r="AW126" s="168"/>
      <c r="AX126" s="168">
        <v>85.0</v>
      </c>
      <c r="AY126" s="168">
        <v>96.0</v>
      </c>
      <c r="AZ126" s="168">
        <f t="shared" si="97"/>
        <v>11</v>
      </c>
      <c r="BA126" s="168"/>
      <c r="BB126" s="168"/>
      <c r="BC126" s="168"/>
      <c r="BD126" s="168"/>
      <c r="BE126" s="168"/>
      <c r="BF126" s="168"/>
      <c r="BG126" s="168"/>
      <c r="BH126" s="168"/>
      <c r="BI126" s="168">
        <v>81.0</v>
      </c>
      <c r="BJ126" s="168">
        <v>94.0</v>
      </c>
      <c r="BK126" s="168">
        <f t="shared" si="98"/>
        <v>13</v>
      </c>
      <c r="BL126" s="168"/>
      <c r="BM126" s="168"/>
      <c r="BN126" s="168"/>
      <c r="BO126" s="168">
        <v>91.0</v>
      </c>
      <c r="BP126" s="168">
        <v>98.0</v>
      </c>
      <c r="BQ126" s="168">
        <f t="shared" si="99"/>
        <v>7</v>
      </c>
      <c r="BR126" s="180">
        <v>0.95</v>
      </c>
      <c r="BS126" s="176">
        <v>4.16</v>
      </c>
      <c r="BT126" s="176">
        <v>0.44</v>
      </c>
      <c r="BU126" s="176" t="s">
        <v>3528</v>
      </c>
      <c r="BV126" s="176" t="s">
        <v>3528</v>
      </c>
      <c r="BW126" s="195">
        <v>175.0</v>
      </c>
      <c r="BX126" s="192">
        <v>0.5</v>
      </c>
      <c r="BY126" s="192">
        <v>0.6</v>
      </c>
      <c r="BZ126" s="193">
        <v>0.23</v>
      </c>
      <c r="CA126" s="192">
        <v>20.2</v>
      </c>
      <c r="CB126" s="192">
        <v>8.6</v>
      </c>
      <c r="CC126" s="165"/>
      <c r="CD126" s="165"/>
      <c r="CE126" s="165"/>
      <c r="CF126" s="165"/>
    </row>
    <row r="127" ht="12.75" customHeight="1">
      <c r="A127" s="154">
        <v>2022.0</v>
      </c>
      <c r="B127" s="155" t="s">
        <v>3430</v>
      </c>
      <c r="C127" s="155" t="s">
        <v>3759</v>
      </c>
      <c r="D127" s="155"/>
      <c r="E127" s="155" t="s">
        <v>3760</v>
      </c>
      <c r="F127" s="155" t="s">
        <v>3760</v>
      </c>
      <c r="G127" s="155" t="s">
        <v>3761</v>
      </c>
      <c r="H127" s="157" t="s">
        <v>3762</v>
      </c>
      <c r="I127" s="169" t="s">
        <v>3464</v>
      </c>
      <c r="J127" s="157"/>
      <c r="K127" s="157"/>
      <c r="L127" s="154" t="s">
        <v>3395</v>
      </c>
      <c r="M127" s="157" t="s">
        <v>3396</v>
      </c>
      <c r="N127" s="157" t="s">
        <v>255</v>
      </c>
      <c r="O127" s="189">
        <v>38.0</v>
      </c>
      <c r="P127" s="189" t="s">
        <v>3765</v>
      </c>
      <c r="Q127" s="169"/>
      <c r="R127" s="178" t="s">
        <v>3766</v>
      </c>
      <c r="S127" s="189" t="s">
        <v>174</v>
      </c>
      <c r="T127" s="171" t="s">
        <v>3767</v>
      </c>
      <c r="U127" s="189" t="s">
        <v>174</v>
      </c>
      <c r="V127" s="166" t="s">
        <v>3566</v>
      </c>
      <c r="W127" s="168"/>
      <c r="X127" s="168"/>
      <c r="Y127" s="168"/>
      <c r="Z127" s="168">
        <v>78.0</v>
      </c>
      <c r="AA127" s="168">
        <v>92.0</v>
      </c>
      <c r="AB127" s="168">
        <f t="shared" si="93"/>
        <v>14</v>
      </c>
      <c r="AC127" s="168"/>
      <c r="AD127" s="168"/>
      <c r="AE127" s="168"/>
      <c r="AF127" s="168">
        <v>83.0</v>
      </c>
      <c r="AG127" s="168">
        <v>95.0</v>
      </c>
      <c r="AH127" s="168">
        <f t="shared" si="94"/>
        <v>12</v>
      </c>
      <c r="AI127" s="168"/>
      <c r="AJ127" s="168"/>
      <c r="AK127" s="168"/>
      <c r="AL127" s="168">
        <v>82.0</v>
      </c>
      <c r="AM127" s="168">
        <v>84.0</v>
      </c>
      <c r="AN127" s="168">
        <f t="shared" si="95"/>
        <v>2</v>
      </c>
      <c r="AO127" s="168"/>
      <c r="AP127" s="168"/>
      <c r="AQ127" s="168"/>
      <c r="AR127" s="168">
        <v>76.0</v>
      </c>
      <c r="AS127" s="168">
        <v>82.0</v>
      </c>
      <c r="AT127" s="168">
        <f t="shared" si="96"/>
        <v>6</v>
      </c>
      <c r="AU127" s="168"/>
      <c r="AV127" s="168"/>
      <c r="AW127" s="168"/>
      <c r="AX127" s="168">
        <v>87.0</v>
      </c>
      <c r="AY127" s="168">
        <v>90.0</v>
      </c>
      <c r="AZ127" s="168">
        <f t="shared" si="97"/>
        <v>3</v>
      </c>
      <c r="BA127" s="168"/>
      <c r="BB127" s="168"/>
      <c r="BC127" s="168"/>
      <c r="BD127" s="168"/>
      <c r="BE127" s="168"/>
      <c r="BF127" s="168"/>
      <c r="BG127" s="168"/>
      <c r="BH127" s="168"/>
      <c r="BI127" s="168">
        <v>86.0</v>
      </c>
      <c r="BJ127" s="168">
        <v>89.0</v>
      </c>
      <c r="BK127" s="168">
        <f t="shared" si="98"/>
        <v>3</v>
      </c>
      <c r="BL127" s="168"/>
      <c r="BM127" s="168"/>
      <c r="BN127" s="168"/>
      <c r="BO127" s="168">
        <v>93.0</v>
      </c>
      <c r="BP127" s="168">
        <v>98.0</v>
      </c>
      <c r="BQ127" s="168">
        <f t="shared" si="99"/>
        <v>5</v>
      </c>
      <c r="BR127" s="180">
        <v>0.97</v>
      </c>
      <c r="BS127" s="176">
        <v>4.56</v>
      </c>
      <c r="BT127" s="176">
        <v>0.38</v>
      </c>
      <c r="BU127" s="176" t="s">
        <v>3528</v>
      </c>
      <c r="BV127" s="176" t="s">
        <v>3528</v>
      </c>
      <c r="BW127" s="195">
        <v>191.0</v>
      </c>
      <c r="BX127" s="192">
        <v>4.1</v>
      </c>
      <c r="BY127" s="192">
        <v>5.0</v>
      </c>
      <c r="BZ127" s="193">
        <v>0.23</v>
      </c>
      <c r="CA127" s="192">
        <v>19.9</v>
      </c>
      <c r="CB127" s="192">
        <v>9.6</v>
      </c>
      <c r="CC127" s="165"/>
      <c r="CD127" s="165"/>
      <c r="CE127" s="165"/>
      <c r="CF127" s="165"/>
    </row>
    <row r="128" ht="12.75" customHeight="1">
      <c r="A128" s="154">
        <v>2022.0</v>
      </c>
      <c r="B128" s="155" t="s">
        <v>3768</v>
      </c>
      <c r="C128" s="155" t="s">
        <v>3769</v>
      </c>
      <c r="D128" s="169" t="s">
        <v>1452</v>
      </c>
      <c r="E128" s="155" t="s">
        <v>3647</v>
      </c>
      <c r="F128" s="155" t="s">
        <v>3647</v>
      </c>
      <c r="G128" s="155" t="s">
        <v>3770</v>
      </c>
      <c r="H128" s="157" t="s">
        <v>3771</v>
      </c>
      <c r="I128" s="169" t="s">
        <v>3402</v>
      </c>
      <c r="J128" s="157"/>
      <c r="K128" s="157" t="s">
        <v>2432</v>
      </c>
      <c r="L128" s="154" t="s">
        <v>3395</v>
      </c>
      <c r="M128" s="157" t="s">
        <v>3396</v>
      </c>
      <c r="N128" s="188" t="s">
        <v>3572</v>
      </c>
      <c r="O128" s="189">
        <v>51.0</v>
      </c>
      <c r="P128" s="189" t="s">
        <v>3747</v>
      </c>
      <c r="Q128" s="169"/>
      <c r="R128" s="178" t="s">
        <v>3772</v>
      </c>
      <c r="S128" s="189" t="s">
        <v>174</v>
      </c>
      <c r="T128" s="171" t="s">
        <v>3773</v>
      </c>
      <c r="U128" s="189" t="s">
        <v>174</v>
      </c>
      <c r="V128" s="166" t="s">
        <v>3566</v>
      </c>
      <c r="W128" s="168"/>
      <c r="X128" s="168"/>
      <c r="Y128" s="168"/>
      <c r="Z128" s="168">
        <v>83.0</v>
      </c>
      <c r="AA128" s="168">
        <v>95.0</v>
      </c>
      <c r="AB128" s="168">
        <f t="shared" si="93"/>
        <v>12</v>
      </c>
      <c r="AC128" s="168"/>
      <c r="AD128" s="168"/>
      <c r="AE128" s="168"/>
      <c r="AF128" s="168">
        <v>86.0</v>
      </c>
      <c r="AG128" s="168">
        <v>96.0</v>
      </c>
      <c r="AH128" s="168">
        <f t="shared" si="94"/>
        <v>10</v>
      </c>
      <c r="AI128" s="168"/>
      <c r="AJ128" s="168"/>
      <c r="AK128" s="168"/>
      <c r="AL128" s="168">
        <v>95.0</v>
      </c>
      <c r="AM128" s="168">
        <v>95.0</v>
      </c>
      <c r="AN128" s="168">
        <f t="shared" si="95"/>
        <v>0</v>
      </c>
      <c r="AO128" s="168"/>
      <c r="AP128" s="168"/>
      <c r="AQ128" s="168"/>
      <c r="AR128" s="168">
        <v>90.0</v>
      </c>
      <c r="AS128" s="168">
        <v>94.0</v>
      </c>
      <c r="AT128" s="168">
        <f t="shared" si="96"/>
        <v>4</v>
      </c>
      <c r="AU128" s="168"/>
      <c r="AV128" s="168"/>
      <c r="AW128" s="168"/>
      <c r="AX128" s="168">
        <v>97.0</v>
      </c>
      <c r="AY128" s="168">
        <v>99.0</v>
      </c>
      <c r="AZ128" s="168">
        <f t="shared" si="97"/>
        <v>2</v>
      </c>
      <c r="BA128" s="168"/>
      <c r="BB128" s="168"/>
      <c r="BC128" s="168"/>
      <c r="BD128" s="168"/>
      <c r="BE128" s="168"/>
      <c r="BF128" s="168"/>
      <c r="BG128" s="168"/>
      <c r="BH128" s="168"/>
      <c r="BI128" s="168">
        <v>94.0</v>
      </c>
      <c r="BJ128" s="168">
        <v>97.0</v>
      </c>
      <c r="BK128" s="168">
        <f t="shared" si="98"/>
        <v>3</v>
      </c>
      <c r="BL128" s="168"/>
      <c r="BM128" s="168"/>
      <c r="BN128" s="168"/>
      <c r="BO128" s="168">
        <v>99.0</v>
      </c>
      <c r="BP128" s="168">
        <v>100.0</v>
      </c>
      <c r="BQ128" s="168">
        <f t="shared" si="99"/>
        <v>1</v>
      </c>
      <c r="BR128" s="180">
        <v>0.95</v>
      </c>
      <c r="BS128" s="176">
        <v>4.08</v>
      </c>
      <c r="BT128" s="176">
        <v>0.41</v>
      </c>
      <c r="BU128" s="197">
        <v>0.91</v>
      </c>
      <c r="BV128" s="176">
        <v>3.27</v>
      </c>
      <c r="BW128" s="195">
        <v>188.0</v>
      </c>
      <c r="BX128" s="192">
        <v>3.2</v>
      </c>
      <c r="BY128" s="192">
        <v>3.7</v>
      </c>
      <c r="BZ128" s="193">
        <v>0.14</v>
      </c>
      <c r="CA128" s="192">
        <v>28.2</v>
      </c>
      <c r="CB128" s="192">
        <v>6.7</v>
      </c>
      <c r="CC128" s="165"/>
      <c r="CD128" s="165"/>
      <c r="CE128" s="165"/>
      <c r="CF128" s="165"/>
    </row>
    <row r="129" ht="12.75" customHeight="1">
      <c r="A129" s="154">
        <v>2022.0</v>
      </c>
      <c r="B129" s="155" t="s">
        <v>3422</v>
      </c>
      <c r="C129" s="155" t="s">
        <v>3423</v>
      </c>
      <c r="D129" s="155"/>
      <c r="E129" s="155" t="s">
        <v>3424</v>
      </c>
      <c r="F129" s="155" t="s">
        <v>3425</v>
      </c>
      <c r="G129" s="155" t="s">
        <v>3426</v>
      </c>
      <c r="H129" s="157" t="s">
        <v>3774</v>
      </c>
      <c r="I129" s="169" t="s">
        <v>3440</v>
      </c>
      <c r="J129" s="157"/>
      <c r="K129" s="157" t="s">
        <v>395</v>
      </c>
      <c r="L129" s="154" t="s">
        <v>3395</v>
      </c>
      <c r="M129" s="157" t="s">
        <v>3396</v>
      </c>
      <c r="N129" s="154" t="s">
        <v>255</v>
      </c>
      <c r="O129" s="189">
        <v>98.0</v>
      </c>
      <c r="P129" s="189" t="s">
        <v>3563</v>
      </c>
      <c r="Q129" s="169"/>
      <c r="R129" s="178" t="s">
        <v>3775</v>
      </c>
      <c r="S129" s="189" t="s">
        <v>174</v>
      </c>
      <c r="T129" s="171" t="s">
        <v>3776</v>
      </c>
      <c r="U129" s="189" t="s">
        <v>174</v>
      </c>
      <c r="V129" s="166" t="s">
        <v>3566</v>
      </c>
      <c r="W129" s="168"/>
      <c r="X129" s="168"/>
      <c r="Y129" s="168"/>
      <c r="Z129" s="168">
        <v>49.0</v>
      </c>
      <c r="AA129" s="168">
        <v>78.0</v>
      </c>
      <c r="AB129" s="168">
        <f t="shared" si="93"/>
        <v>29</v>
      </c>
      <c r="AC129" s="168"/>
      <c r="AD129" s="168"/>
      <c r="AE129" s="168"/>
      <c r="AF129" s="168">
        <v>55.0</v>
      </c>
      <c r="AG129" s="168">
        <v>81.0</v>
      </c>
      <c r="AH129" s="168">
        <f t="shared" si="94"/>
        <v>26</v>
      </c>
      <c r="AI129" s="168"/>
      <c r="AJ129" s="168"/>
      <c r="AK129" s="168"/>
      <c r="AL129" s="168">
        <v>86.0</v>
      </c>
      <c r="AM129" s="168">
        <v>87.0</v>
      </c>
      <c r="AN129" s="168">
        <f t="shared" si="95"/>
        <v>1</v>
      </c>
      <c r="AO129" s="168"/>
      <c r="AP129" s="168"/>
      <c r="AQ129" s="168"/>
      <c r="AR129" s="168">
        <v>55.0</v>
      </c>
      <c r="AS129" s="168">
        <v>63.0</v>
      </c>
      <c r="AT129" s="168">
        <f t="shared" si="96"/>
        <v>8</v>
      </c>
      <c r="AU129" s="168"/>
      <c r="AV129" s="168"/>
      <c r="AW129" s="168"/>
      <c r="AX129" s="168">
        <v>84.0</v>
      </c>
      <c r="AY129" s="168">
        <v>90.0</v>
      </c>
      <c r="AZ129" s="168">
        <f t="shared" si="97"/>
        <v>6</v>
      </c>
      <c r="BA129" s="168"/>
      <c r="BB129" s="168"/>
      <c r="BC129" s="168"/>
      <c r="BD129" s="168"/>
      <c r="BE129" s="168"/>
      <c r="BF129" s="168"/>
      <c r="BG129" s="168"/>
      <c r="BH129" s="168"/>
      <c r="BI129" s="168">
        <v>83.0</v>
      </c>
      <c r="BJ129" s="168">
        <v>87.0</v>
      </c>
      <c r="BK129" s="168">
        <f t="shared" si="98"/>
        <v>4</v>
      </c>
      <c r="BL129" s="175"/>
      <c r="BM129" s="175"/>
      <c r="BN129" s="168"/>
      <c r="BO129" s="168">
        <v>89.0</v>
      </c>
      <c r="BP129" s="168">
        <v>99.0</v>
      </c>
      <c r="BQ129" s="168">
        <f t="shared" si="99"/>
        <v>10</v>
      </c>
      <c r="BR129" s="180">
        <v>0.96</v>
      </c>
      <c r="BS129" s="176">
        <v>4.13</v>
      </c>
      <c r="BT129" s="176">
        <v>0.44</v>
      </c>
      <c r="BU129" s="176" t="s">
        <v>3528</v>
      </c>
      <c r="BV129" s="176" t="s">
        <v>3528</v>
      </c>
      <c r="BW129" s="195" t="s">
        <v>3716</v>
      </c>
      <c r="BX129" s="192"/>
      <c r="BY129" s="192"/>
      <c r="BZ129" s="192"/>
      <c r="CA129" s="192"/>
      <c r="CB129" s="192"/>
      <c r="CC129" s="165"/>
      <c r="CD129" s="165"/>
      <c r="CE129" s="165"/>
      <c r="CF129" s="165"/>
    </row>
    <row r="130" ht="12.75" customHeight="1">
      <c r="A130" s="154">
        <v>2022.0</v>
      </c>
      <c r="B130" s="155" t="s">
        <v>3404</v>
      </c>
      <c r="C130" s="155" t="s">
        <v>3511</v>
      </c>
      <c r="D130" s="155"/>
      <c r="E130" s="155" t="s">
        <v>3512</v>
      </c>
      <c r="F130" s="155" t="s">
        <v>3512</v>
      </c>
      <c r="G130" s="155" t="s">
        <v>3513</v>
      </c>
      <c r="H130" s="157" t="s">
        <v>3602</v>
      </c>
      <c r="I130" s="169" t="s">
        <v>3402</v>
      </c>
      <c r="J130" s="157"/>
      <c r="K130" s="157"/>
      <c r="L130" s="154" t="s">
        <v>3395</v>
      </c>
      <c r="M130" s="157" t="s">
        <v>3396</v>
      </c>
      <c r="N130" s="154" t="s">
        <v>255</v>
      </c>
      <c r="O130" s="189">
        <v>83.0</v>
      </c>
      <c r="P130" s="189" t="s">
        <v>3747</v>
      </c>
      <c r="Q130" s="169"/>
      <c r="R130" s="178" t="s">
        <v>3777</v>
      </c>
      <c r="S130" s="189" t="s">
        <v>174</v>
      </c>
      <c r="T130" s="171" t="s">
        <v>3778</v>
      </c>
      <c r="U130" s="189" t="s">
        <v>174</v>
      </c>
      <c r="V130" s="166" t="s">
        <v>3664</v>
      </c>
      <c r="W130" s="168"/>
      <c r="X130" s="168"/>
      <c r="Y130" s="168"/>
      <c r="Z130" s="168">
        <v>42.0</v>
      </c>
      <c r="AA130" s="168">
        <v>72.0</v>
      </c>
      <c r="AB130" s="168">
        <f t="shared" si="93"/>
        <v>30</v>
      </c>
      <c r="AC130" s="168"/>
      <c r="AD130" s="168"/>
      <c r="AE130" s="168"/>
      <c r="AF130" s="168">
        <v>61.0</v>
      </c>
      <c r="AG130" s="168">
        <v>83.0</v>
      </c>
      <c r="AH130" s="168">
        <f t="shared" si="94"/>
        <v>22</v>
      </c>
      <c r="AI130" s="168"/>
      <c r="AJ130" s="168"/>
      <c r="AK130" s="168"/>
      <c r="AL130" s="168">
        <v>73.0</v>
      </c>
      <c r="AM130" s="168">
        <v>84.0</v>
      </c>
      <c r="AN130" s="168">
        <f t="shared" si="95"/>
        <v>11</v>
      </c>
      <c r="AO130" s="168"/>
      <c r="AP130" s="168"/>
      <c r="AQ130" s="168"/>
      <c r="AR130" s="168">
        <v>65.0</v>
      </c>
      <c r="AS130" s="168">
        <v>82.0</v>
      </c>
      <c r="AT130" s="168">
        <f t="shared" si="96"/>
        <v>17</v>
      </c>
      <c r="AU130" s="168"/>
      <c r="AV130" s="168"/>
      <c r="AW130" s="168"/>
      <c r="AX130" s="168">
        <v>81.0</v>
      </c>
      <c r="AY130" s="168">
        <v>92.0</v>
      </c>
      <c r="AZ130" s="168">
        <f t="shared" si="97"/>
        <v>11</v>
      </c>
      <c r="BA130" s="168"/>
      <c r="BB130" s="168"/>
      <c r="BC130" s="168"/>
      <c r="BD130" s="168"/>
      <c r="BE130" s="168"/>
      <c r="BF130" s="168"/>
      <c r="BG130" s="168"/>
      <c r="BH130" s="168"/>
      <c r="BI130" s="168">
        <v>78.0</v>
      </c>
      <c r="BJ130" s="168">
        <v>90.0</v>
      </c>
      <c r="BK130" s="168">
        <f t="shared" si="98"/>
        <v>12</v>
      </c>
      <c r="BL130" s="168"/>
      <c r="BM130" s="168"/>
      <c r="BN130" s="168"/>
      <c r="BO130" s="168">
        <v>85.0</v>
      </c>
      <c r="BP130" s="168">
        <v>93.0</v>
      </c>
      <c r="BQ130" s="168">
        <f t="shared" si="99"/>
        <v>8</v>
      </c>
      <c r="BR130" s="180">
        <v>0.97</v>
      </c>
      <c r="BS130" s="176">
        <v>5.5</v>
      </c>
      <c r="BT130" s="176">
        <v>0.43</v>
      </c>
      <c r="BU130" s="176" t="s">
        <v>3528</v>
      </c>
      <c r="BV130" s="176" t="s">
        <v>3528</v>
      </c>
      <c r="BW130" s="195">
        <v>454.0</v>
      </c>
      <c r="BX130" s="192">
        <v>4.8</v>
      </c>
      <c r="BY130" s="192">
        <v>5.4</v>
      </c>
      <c r="BZ130" s="193">
        <v>0.14</v>
      </c>
      <c r="CA130" s="192">
        <v>38.8</v>
      </c>
      <c r="CB130" s="192">
        <v>11.7</v>
      </c>
      <c r="CC130" s="165"/>
      <c r="CD130" s="165"/>
      <c r="CE130" s="165"/>
      <c r="CF130" s="165"/>
    </row>
    <row r="131" ht="12.75" customHeight="1">
      <c r="A131" s="154">
        <v>2022.0</v>
      </c>
      <c r="B131" s="166" t="s">
        <v>3404</v>
      </c>
      <c r="C131" s="166" t="s">
        <v>3511</v>
      </c>
      <c r="D131" s="166"/>
      <c r="E131" s="166" t="s">
        <v>3512</v>
      </c>
      <c r="F131" s="166" t="s">
        <v>3512</v>
      </c>
      <c r="G131" s="166" t="s">
        <v>3513</v>
      </c>
      <c r="H131" s="157" t="s">
        <v>3602</v>
      </c>
      <c r="I131" s="156" t="s">
        <v>3394</v>
      </c>
      <c r="J131" s="157"/>
      <c r="K131" s="157"/>
      <c r="L131" s="157" t="s">
        <v>3597</v>
      </c>
      <c r="M131" s="157" t="s">
        <v>3597</v>
      </c>
      <c r="N131" s="154" t="s">
        <v>255</v>
      </c>
      <c r="O131" s="189">
        <v>44.0</v>
      </c>
      <c r="P131" s="189" t="s">
        <v>3779</v>
      </c>
      <c r="Q131" s="169"/>
      <c r="R131" s="169" t="s">
        <v>3528</v>
      </c>
      <c r="S131" s="194"/>
      <c r="T131" s="171" t="s">
        <v>3780</v>
      </c>
      <c r="U131" s="194" t="s">
        <v>174</v>
      </c>
      <c r="V131" s="166" t="s">
        <v>3664</v>
      </c>
      <c r="W131" s="168"/>
      <c r="X131" s="168"/>
      <c r="Y131" s="168"/>
      <c r="Z131" s="168"/>
      <c r="AA131" s="168"/>
      <c r="AB131" s="168"/>
      <c r="AC131" s="168"/>
      <c r="AD131" s="168"/>
      <c r="AE131" s="168"/>
      <c r="AF131" s="168"/>
      <c r="AG131" s="168"/>
      <c r="AH131" s="168"/>
      <c r="AI131" s="168"/>
      <c r="AJ131" s="168"/>
      <c r="AK131" s="168"/>
      <c r="AL131" s="168"/>
      <c r="AM131" s="168"/>
      <c r="AN131" s="168"/>
      <c r="AO131" s="168"/>
      <c r="AP131" s="168"/>
      <c r="AQ131" s="168"/>
      <c r="AR131" s="168"/>
      <c r="AS131" s="168"/>
      <c r="AT131" s="168"/>
      <c r="AU131" s="168"/>
      <c r="AV131" s="168"/>
      <c r="AW131" s="168"/>
      <c r="AX131" s="168"/>
      <c r="AY131" s="168"/>
      <c r="AZ131" s="168"/>
      <c r="BA131" s="168"/>
      <c r="BB131" s="168"/>
      <c r="BC131" s="168"/>
      <c r="BD131" s="168"/>
      <c r="BE131" s="168"/>
      <c r="BF131" s="168"/>
      <c r="BG131" s="168"/>
      <c r="BH131" s="168"/>
      <c r="BI131" s="168"/>
      <c r="BJ131" s="168"/>
      <c r="BK131" s="168"/>
      <c r="BL131" s="168"/>
      <c r="BM131" s="168"/>
      <c r="BN131" s="168"/>
      <c r="BO131" s="168"/>
      <c r="BP131" s="168"/>
      <c r="BQ131" s="168"/>
      <c r="BR131" s="180">
        <v>0.97</v>
      </c>
      <c r="BS131" s="176">
        <v>4.45</v>
      </c>
      <c r="BT131" s="176">
        <v>0.39</v>
      </c>
      <c r="BU131" s="176" t="s">
        <v>3528</v>
      </c>
      <c r="BV131" s="176" t="s">
        <v>3528</v>
      </c>
      <c r="BW131" s="195">
        <v>116.0</v>
      </c>
      <c r="BX131" s="192">
        <v>2.0</v>
      </c>
      <c r="BY131" s="192">
        <v>2.6</v>
      </c>
      <c r="BZ131" s="193">
        <v>0.3</v>
      </c>
      <c r="CA131" s="192">
        <v>18.4</v>
      </c>
      <c r="CB131" s="192">
        <v>6.3</v>
      </c>
      <c r="CC131" s="165"/>
      <c r="CD131" s="165"/>
      <c r="CE131" s="165"/>
      <c r="CF131" s="152" t="s">
        <v>1</v>
      </c>
    </row>
    <row r="132" ht="12.75" customHeight="1">
      <c r="A132" s="154">
        <v>2022.0</v>
      </c>
      <c r="B132" s="155" t="s">
        <v>3494</v>
      </c>
      <c r="C132" s="155" t="s">
        <v>3495</v>
      </c>
      <c r="D132" s="155"/>
      <c r="E132" s="155" t="s">
        <v>3496</v>
      </c>
      <c r="F132" s="155" t="s">
        <v>3497</v>
      </c>
      <c r="G132" s="155" t="s">
        <v>3498</v>
      </c>
      <c r="H132" s="157" t="s">
        <v>3781</v>
      </c>
      <c r="I132" s="169" t="s">
        <v>3480</v>
      </c>
      <c r="J132" s="157"/>
      <c r="K132" s="157"/>
      <c r="L132" s="154" t="s">
        <v>3395</v>
      </c>
      <c r="M132" s="157" t="s">
        <v>3396</v>
      </c>
      <c r="N132" s="154" t="s">
        <v>255</v>
      </c>
      <c r="O132" s="189">
        <v>56.0</v>
      </c>
      <c r="P132" s="189" t="s">
        <v>3737</v>
      </c>
      <c r="Q132" s="169"/>
      <c r="R132" s="178" t="s">
        <v>3782</v>
      </c>
      <c r="S132" s="198" t="s">
        <v>158</v>
      </c>
      <c r="T132" s="171" t="s">
        <v>3783</v>
      </c>
      <c r="U132" s="189" t="s">
        <v>174</v>
      </c>
      <c r="V132" s="166" t="s">
        <v>3566</v>
      </c>
      <c r="W132" s="168"/>
      <c r="X132" s="168"/>
      <c r="Y132" s="168"/>
      <c r="Z132" s="168">
        <v>67.0</v>
      </c>
      <c r="AA132" s="168">
        <v>88.0</v>
      </c>
      <c r="AB132" s="168">
        <f>AA132-Z132</f>
        <v>21</v>
      </c>
      <c r="AC132" s="168"/>
      <c r="AD132" s="168"/>
      <c r="AE132" s="168"/>
      <c r="AF132" s="168">
        <v>73.0</v>
      </c>
      <c r="AG132" s="168">
        <v>90.0</v>
      </c>
      <c r="AH132" s="168">
        <f>AG132-AF132</f>
        <v>17</v>
      </c>
      <c r="AI132" s="168"/>
      <c r="AJ132" s="168"/>
      <c r="AK132" s="168"/>
      <c r="AL132" s="168">
        <v>91.0</v>
      </c>
      <c r="AM132" s="168">
        <v>98.0</v>
      </c>
      <c r="AN132" s="168">
        <f>AM132-AL132</f>
        <v>7</v>
      </c>
      <c r="AO132" s="168"/>
      <c r="AP132" s="168"/>
      <c r="AQ132" s="168"/>
      <c r="AR132" s="168">
        <v>89.0</v>
      </c>
      <c r="AS132" s="168">
        <v>95.0</v>
      </c>
      <c r="AT132" s="168">
        <f>AS132-AR132</f>
        <v>6</v>
      </c>
      <c r="AU132" s="168"/>
      <c r="AV132" s="168"/>
      <c r="AW132" s="168"/>
      <c r="AX132" s="168">
        <v>92.0</v>
      </c>
      <c r="AY132" s="168">
        <v>98.0</v>
      </c>
      <c r="AZ132" s="168">
        <f>AY132-AX132</f>
        <v>6</v>
      </c>
      <c r="BA132" s="168"/>
      <c r="BB132" s="168"/>
      <c r="BC132" s="168"/>
      <c r="BD132" s="168"/>
      <c r="BE132" s="168"/>
      <c r="BF132" s="168"/>
      <c r="BG132" s="168"/>
      <c r="BH132" s="168"/>
      <c r="BI132" s="168">
        <v>95.0</v>
      </c>
      <c r="BJ132" s="168">
        <v>98.0</v>
      </c>
      <c r="BK132" s="168">
        <f>BJ132-BI132</f>
        <v>3</v>
      </c>
      <c r="BL132" s="168"/>
      <c r="BM132" s="168"/>
      <c r="BN132" s="168"/>
      <c r="BO132" s="168">
        <v>96.0</v>
      </c>
      <c r="BP132" s="168">
        <v>100.0</v>
      </c>
      <c r="BQ132" s="168">
        <f>BP132-BO132</f>
        <v>4</v>
      </c>
      <c r="BR132" s="180">
        <v>0.96</v>
      </c>
      <c r="BS132" s="176">
        <v>4.36</v>
      </c>
      <c r="BT132" s="176">
        <v>0.39</v>
      </c>
      <c r="BU132" s="176" t="s">
        <v>3528</v>
      </c>
      <c r="BV132" s="176" t="s">
        <v>3528</v>
      </c>
      <c r="BW132" s="195">
        <v>338.0</v>
      </c>
      <c r="BX132" s="192">
        <v>4.2</v>
      </c>
      <c r="BY132" s="192">
        <v>6.0</v>
      </c>
      <c r="BZ132" s="193">
        <v>0.44</v>
      </c>
      <c r="CA132" s="192">
        <v>42.6</v>
      </c>
      <c r="CB132" s="192">
        <v>7.9</v>
      </c>
      <c r="CC132" s="165"/>
      <c r="CD132" s="165"/>
      <c r="CE132" s="165"/>
      <c r="CF132" s="165"/>
    </row>
    <row r="133" ht="12.75" customHeight="1">
      <c r="A133" s="154">
        <v>2022.0</v>
      </c>
      <c r="B133" s="166" t="s">
        <v>3389</v>
      </c>
      <c r="C133" s="166" t="s">
        <v>3784</v>
      </c>
      <c r="D133" s="166"/>
      <c r="E133" s="166" t="s">
        <v>3785</v>
      </c>
      <c r="F133" s="166" t="s">
        <v>3785</v>
      </c>
      <c r="G133" s="166" t="s">
        <v>3786</v>
      </c>
      <c r="H133" s="157" t="s">
        <v>3652</v>
      </c>
      <c r="I133" s="169" t="s">
        <v>3480</v>
      </c>
      <c r="J133" s="157"/>
      <c r="K133" s="157"/>
      <c r="L133" s="157" t="s">
        <v>3597</v>
      </c>
      <c r="M133" s="157" t="s">
        <v>3597</v>
      </c>
      <c r="N133" s="157" t="s">
        <v>255</v>
      </c>
      <c r="O133" s="189">
        <v>22.0</v>
      </c>
      <c r="P133" s="189" t="s">
        <v>3737</v>
      </c>
      <c r="Q133" s="169"/>
      <c r="R133" s="169" t="s">
        <v>3528</v>
      </c>
      <c r="S133" s="194"/>
      <c r="T133" s="171" t="s">
        <v>3787</v>
      </c>
      <c r="U133" s="194" t="s">
        <v>174</v>
      </c>
      <c r="V133" s="166" t="s">
        <v>3566</v>
      </c>
      <c r="W133" s="168"/>
      <c r="X133" s="168"/>
      <c r="Y133" s="168"/>
      <c r="Z133" s="168"/>
      <c r="AA133" s="168"/>
      <c r="AB133" s="168"/>
      <c r="AC133" s="168"/>
      <c r="AD133" s="168"/>
      <c r="AE133" s="168"/>
      <c r="AF133" s="168"/>
      <c r="AG133" s="168"/>
      <c r="AH133" s="168"/>
      <c r="AI133" s="168"/>
      <c r="AJ133" s="168"/>
      <c r="AK133" s="168"/>
      <c r="AL133" s="168"/>
      <c r="AM133" s="168"/>
      <c r="AN133" s="168"/>
      <c r="AO133" s="168"/>
      <c r="AP133" s="168"/>
      <c r="AQ133" s="168"/>
      <c r="AR133" s="168"/>
      <c r="AS133" s="168"/>
      <c r="AT133" s="168"/>
      <c r="AU133" s="168"/>
      <c r="AV133" s="168"/>
      <c r="AW133" s="168"/>
      <c r="AX133" s="168"/>
      <c r="AY133" s="168"/>
      <c r="AZ133" s="168"/>
      <c r="BA133" s="168"/>
      <c r="BB133" s="168"/>
      <c r="BC133" s="168"/>
      <c r="BD133" s="168"/>
      <c r="BE133" s="168"/>
      <c r="BF133" s="168"/>
      <c r="BG133" s="168"/>
      <c r="BH133" s="168"/>
      <c r="BI133" s="168"/>
      <c r="BJ133" s="168"/>
      <c r="BK133" s="168"/>
      <c r="BL133" s="168"/>
      <c r="BM133" s="168"/>
      <c r="BN133" s="168"/>
      <c r="BO133" s="168"/>
      <c r="BP133" s="168"/>
      <c r="BQ133" s="168"/>
      <c r="BR133" s="180">
        <v>0.96</v>
      </c>
      <c r="BS133" s="176">
        <v>5.44</v>
      </c>
      <c r="BT133" s="176">
        <v>0.49</v>
      </c>
      <c r="BU133" s="176" t="s">
        <v>3528</v>
      </c>
      <c r="BV133" s="176" t="s">
        <v>3528</v>
      </c>
      <c r="BW133" s="195">
        <v>156.0</v>
      </c>
      <c r="BX133" s="192">
        <v>5.6</v>
      </c>
      <c r="BY133" s="192">
        <v>7.1</v>
      </c>
      <c r="BZ133" s="193">
        <v>0.28</v>
      </c>
      <c r="CA133" s="192">
        <v>33.1</v>
      </c>
      <c r="CB133" s="192">
        <v>4.3</v>
      </c>
      <c r="CC133" s="165"/>
      <c r="CD133" s="165"/>
      <c r="CE133" s="165"/>
      <c r="CF133" s="152" t="s">
        <v>1</v>
      </c>
    </row>
    <row r="134" ht="12.75" customHeight="1">
      <c r="A134" s="154">
        <v>2022.0</v>
      </c>
      <c r="B134" s="155" t="s">
        <v>3389</v>
      </c>
      <c r="C134" s="155" t="s">
        <v>3788</v>
      </c>
      <c r="D134" s="155"/>
      <c r="E134" s="155" t="s">
        <v>3789</v>
      </c>
      <c r="F134" s="155" t="s">
        <v>3789</v>
      </c>
      <c r="G134" s="155" t="s">
        <v>3790</v>
      </c>
      <c r="H134" s="157" t="s">
        <v>3791</v>
      </c>
      <c r="I134" s="169" t="s">
        <v>3440</v>
      </c>
      <c r="J134" s="157"/>
      <c r="K134" s="157"/>
      <c r="L134" s="154" t="s">
        <v>3395</v>
      </c>
      <c r="M134" s="157" t="s">
        <v>3396</v>
      </c>
      <c r="N134" s="157" t="s">
        <v>255</v>
      </c>
      <c r="O134" s="189">
        <v>83.0</v>
      </c>
      <c r="P134" s="189" t="s">
        <v>3722</v>
      </c>
      <c r="Q134" s="169"/>
      <c r="R134" s="178" t="s">
        <v>3792</v>
      </c>
      <c r="S134" s="198" t="s">
        <v>158</v>
      </c>
      <c r="T134" s="171" t="s">
        <v>3793</v>
      </c>
      <c r="U134" s="189" t="s">
        <v>174</v>
      </c>
      <c r="V134" s="166" t="s">
        <v>3664</v>
      </c>
      <c r="W134" s="168"/>
      <c r="X134" s="168"/>
      <c r="Y134" s="168"/>
      <c r="Z134" s="168">
        <v>65.0</v>
      </c>
      <c r="AA134" s="168">
        <v>78.0</v>
      </c>
      <c r="AB134" s="168">
        <f t="shared" ref="AB134:AB136" si="100">AA134-Z134</f>
        <v>13</v>
      </c>
      <c r="AC134" s="168"/>
      <c r="AD134" s="168"/>
      <c r="AE134" s="168"/>
      <c r="AF134" s="168">
        <v>79.0</v>
      </c>
      <c r="AG134" s="168">
        <v>84.0</v>
      </c>
      <c r="AH134" s="168">
        <f t="shared" ref="AH134:AH136" si="101">AG134-AF134</f>
        <v>5</v>
      </c>
      <c r="AI134" s="168"/>
      <c r="AJ134" s="168"/>
      <c r="AK134" s="168"/>
      <c r="AL134" s="168">
        <v>87.0</v>
      </c>
      <c r="AM134" s="168">
        <v>90.0</v>
      </c>
      <c r="AN134" s="168">
        <f>AM134-AL134</f>
        <v>3</v>
      </c>
      <c r="AO134" s="168"/>
      <c r="AP134" s="168"/>
      <c r="AQ134" s="168"/>
      <c r="AR134" s="168">
        <v>70.0</v>
      </c>
      <c r="AS134" s="168">
        <v>83.0</v>
      </c>
      <c r="AT134" s="168">
        <f t="shared" ref="AT134:AT136" si="102">AS134-AR134</f>
        <v>13</v>
      </c>
      <c r="AU134" s="168"/>
      <c r="AV134" s="168"/>
      <c r="AW134" s="168"/>
      <c r="AX134" s="168">
        <v>92.0</v>
      </c>
      <c r="AY134" s="168">
        <v>96.0</v>
      </c>
      <c r="AZ134" s="168">
        <f t="shared" ref="AZ134:AZ136" si="103">AY134-AX134</f>
        <v>4</v>
      </c>
      <c r="BA134" s="168"/>
      <c r="BB134" s="168"/>
      <c r="BC134" s="168"/>
      <c r="BD134" s="168"/>
      <c r="BE134" s="168"/>
      <c r="BF134" s="168"/>
      <c r="BG134" s="168"/>
      <c r="BH134" s="168"/>
      <c r="BI134" s="168">
        <v>91.0</v>
      </c>
      <c r="BJ134" s="168">
        <v>96.0</v>
      </c>
      <c r="BK134" s="168">
        <f>BJ134-BI134</f>
        <v>5</v>
      </c>
      <c r="BL134" s="168"/>
      <c r="BM134" s="168"/>
      <c r="BN134" s="168"/>
      <c r="BO134" s="168">
        <v>95.0</v>
      </c>
      <c r="BP134" s="168">
        <v>100.0</v>
      </c>
      <c r="BQ134" s="168">
        <f t="shared" ref="BQ134:BQ136" si="104">BP134-BO134</f>
        <v>5</v>
      </c>
      <c r="BR134" s="180">
        <v>0.97</v>
      </c>
      <c r="BS134" s="176">
        <v>3.86</v>
      </c>
      <c r="BT134" s="176">
        <v>0.43</v>
      </c>
      <c r="BU134" s="176" t="s">
        <v>3528</v>
      </c>
      <c r="BV134" s="176" t="s">
        <v>3528</v>
      </c>
      <c r="BW134" s="195">
        <v>126.0</v>
      </c>
      <c r="BX134" s="192">
        <v>1.2</v>
      </c>
      <c r="BY134" s="192">
        <v>1.4</v>
      </c>
      <c r="BZ134" s="193">
        <v>0.23</v>
      </c>
      <c r="CA134" s="192">
        <v>14.7</v>
      </c>
      <c r="CB134" s="192">
        <v>7.6</v>
      </c>
      <c r="CC134" s="165"/>
      <c r="CD134" s="165"/>
      <c r="CE134" s="165"/>
      <c r="CF134" s="165"/>
    </row>
    <row r="135" ht="12.75" customHeight="1">
      <c r="A135" s="154">
        <v>2021.0</v>
      </c>
      <c r="B135" s="155" t="s">
        <v>3389</v>
      </c>
      <c r="C135" s="155" t="s">
        <v>3567</v>
      </c>
      <c r="D135" s="155"/>
      <c r="E135" s="155" t="s">
        <v>3568</v>
      </c>
      <c r="F135" s="155" t="s">
        <v>3569</v>
      </c>
      <c r="G135" s="155" t="s">
        <v>3570</v>
      </c>
      <c r="H135" s="157" t="s">
        <v>3571</v>
      </c>
      <c r="I135" s="169" t="s">
        <v>3402</v>
      </c>
      <c r="J135" s="157"/>
      <c r="K135" s="157" t="s">
        <v>425</v>
      </c>
      <c r="L135" s="157" t="s">
        <v>3395</v>
      </c>
      <c r="M135" s="157" t="s">
        <v>3396</v>
      </c>
      <c r="N135" s="188" t="s">
        <v>3572</v>
      </c>
      <c r="O135" s="199"/>
      <c r="P135" s="200"/>
      <c r="Q135" s="169"/>
      <c r="R135" s="169"/>
      <c r="S135" s="200"/>
      <c r="T135" s="155"/>
      <c r="U135" s="199"/>
      <c r="V135" s="166"/>
      <c r="W135" s="168"/>
      <c r="X135" s="168"/>
      <c r="Y135" s="168"/>
      <c r="Z135" s="168">
        <v>32.0</v>
      </c>
      <c r="AA135" s="168">
        <v>54.0</v>
      </c>
      <c r="AB135" s="168">
        <f t="shared" si="100"/>
        <v>22</v>
      </c>
      <c r="AC135" s="168"/>
      <c r="AD135" s="168"/>
      <c r="AE135" s="168"/>
      <c r="AF135" s="168">
        <v>59.0</v>
      </c>
      <c r="AG135" s="168">
        <v>70.0</v>
      </c>
      <c r="AH135" s="168">
        <f t="shared" si="101"/>
        <v>11</v>
      </c>
      <c r="AI135" s="168"/>
      <c r="AJ135" s="168"/>
      <c r="AK135" s="168"/>
      <c r="AL135" s="168"/>
      <c r="AM135" s="168"/>
      <c r="AN135" s="168"/>
      <c r="AO135" s="168"/>
      <c r="AP135" s="168"/>
      <c r="AQ135" s="168"/>
      <c r="AR135" s="168">
        <v>27.0</v>
      </c>
      <c r="AS135" s="168">
        <v>31.0</v>
      </c>
      <c r="AT135" s="168">
        <f t="shared" si="102"/>
        <v>4</v>
      </c>
      <c r="AU135" s="168"/>
      <c r="AV135" s="168"/>
      <c r="AW135" s="168"/>
      <c r="AX135" s="168">
        <v>79.0</v>
      </c>
      <c r="AY135" s="168">
        <v>82.0</v>
      </c>
      <c r="AZ135" s="168">
        <f t="shared" si="103"/>
        <v>3</v>
      </c>
      <c r="BA135" s="168"/>
      <c r="BB135" s="168"/>
      <c r="BC135" s="168"/>
      <c r="BD135" s="168"/>
      <c r="BE135" s="168"/>
      <c r="BF135" s="168"/>
      <c r="BG135" s="168"/>
      <c r="BH135" s="168"/>
      <c r="BI135" s="168"/>
      <c r="BJ135" s="168"/>
      <c r="BK135" s="168"/>
      <c r="BL135" s="168"/>
      <c r="BM135" s="168"/>
      <c r="BN135" s="168"/>
      <c r="BO135" s="168">
        <v>85.0</v>
      </c>
      <c r="BP135" s="168">
        <v>90.0</v>
      </c>
      <c r="BQ135" s="168">
        <f t="shared" si="104"/>
        <v>5</v>
      </c>
      <c r="BR135" s="180">
        <v>0.97</v>
      </c>
      <c r="BS135" s="176">
        <v>5.06</v>
      </c>
      <c r="BT135" s="176">
        <v>0.97</v>
      </c>
      <c r="BU135" s="176"/>
      <c r="BV135" s="176"/>
      <c r="BW135" s="201"/>
      <c r="BX135" s="201"/>
      <c r="BY135" s="201"/>
      <c r="BZ135" s="201"/>
      <c r="CA135" s="201"/>
      <c r="CB135" s="201"/>
      <c r="CC135" s="165"/>
      <c r="CD135" s="165"/>
      <c r="CE135" s="165"/>
      <c r="CF135" s="165"/>
    </row>
    <row r="136" ht="12.75" customHeight="1">
      <c r="A136" s="154">
        <v>2022.0</v>
      </c>
      <c r="B136" s="155" t="s">
        <v>3389</v>
      </c>
      <c r="C136" s="155" t="s">
        <v>3794</v>
      </c>
      <c r="D136" s="155"/>
      <c r="E136" s="155" t="s">
        <v>3795</v>
      </c>
      <c r="F136" s="155" t="s">
        <v>3795</v>
      </c>
      <c r="G136" s="155" t="s">
        <v>3796</v>
      </c>
      <c r="H136" s="157" t="s">
        <v>3797</v>
      </c>
      <c r="I136" s="169" t="s">
        <v>3440</v>
      </c>
      <c r="J136" s="157"/>
      <c r="K136" s="157"/>
      <c r="L136" s="154" t="s">
        <v>3395</v>
      </c>
      <c r="M136" s="157" t="s">
        <v>3396</v>
      </c>
      <c r="N136" s="157" t="s">
        <v>255</v>
      </c>
      <c r="O136" s="189">
        <v>55.0</v>
      </c>
      <c r="P136" s="189" t="s">
        <v>3722</v>
      </c>
      <c r="Q136" s="169"/>
      <c r="R136" s="178" t="s">
        <v>3798</v>
      </c>
      <c r="S136" s="198" t="s">
        <v>3799</v>
      </c>
      <c r="T136" s="171" t="s">
        <v>3800</v>
      </c>
      <c r="U136" s="189" t="s">
        <v>174</v>
      </c>
      <c r="V136" s="166" t="s">
        <v>3664</v>
      </c>
      <c r="W136" s="168"/>
      <c r="X136" s="168"/>
      <c r="Y136" s="168"/>
      <c r="Z136" s="168">
        <v>27.0</v>
      </c>
      <c r="AA136" s="168">
        <v>53.0</v>
      </c>
      <c r="AB136" s="168">
        <f t="shared" si="100"/>
        <v>26</v>
      </c>
      <c r="AC136" s="168"/>
      <c r="AD136" s="168"/>
      <c r="AE136" s="168"/>
      <c r="AF136" s="168">
        <v>40.0</v>
      </c>
      <c r="AG136" s="168">
        <v>66.0</v>
      </c>
      <c r="AH136" s="168">
        <f t="shared" si="101"/>
        <v>26</v>
      </c>
      <c r="AI136" s="168"/>
      <c r="AJ136" s="168"/>
      <c r="AK136" s="168"/>
      <c r="AL136" s="168">
        <v>79.0</v>
      </c>
      <c r="AM136" s="168">
        <v>94.0</v>
      </c>
      <c r="AN136" s="168">
        <f>AM136-AL136</f>
        <v>15</v>
      </c>
      <c r="AO136" s="168"/>
      <c r="AP136" s="168"/>
      <c r="AQ136" s="168"/>
      <c r="AR136" s="168">
        <v>61.0</v>
      </c>
      <c r="AS136" s="168">
        <v>81.0</v>
      </c>
      <c r="AT136" s="168">
        <f t="shared" si="102"/>
        <v>20</v>
      </c>
      <c r="AU136" s="168"/>
      <c r="AV136" s="168"/>
      <c r="AW136" s="168"/>
      <c r="AX136" s="168">
        <v>88.0</v>
      </c>
      <c r="AY136" s="168">
        <v>93.0</v>
      </c>
      <c r="AZ136" s="168">
        <f t="shared" si="103"/>
        <v>5</v>
      </c>
      <c r="BA136" s="168"/>
      <c r="BB136" s="168"/>
      <c r="BC136" s="168"/>
      <c r="BD136" s="168"/>
      <c r="BE136" s="168"/>
      <c r="BF136" s="168"/>
      <c r="BG136" s="168"/>
      <c r="BH136" s="168"/>
      <c r="BI136" s="168">
        <v>87.0</v>
      </c>
      <c r="BJ136" s="168">
        <v>94.0</v>
      </c>
      <c r="BK136" s="168">
        <f>BJ136-BI136</f>
        <v>7</v>
      </c>
      <c r="BL136" s="168"/>
      <c r="BM136" s="168"/>
      <c r="BN136" s="168"/>
      <c r="BO136" s="168">
        <v>90.0</v>
      </c>
      <c r="BP136" s="168">
        <v>96.0</v>
      </c>
      <c r="BQ136" s="168">
        <f t="shared" si="104"/>
        <v>6</v>
      </c>
      <c r="BR136" s="180">
        <v>0.97</v>
      </c>
      <c r="BS136" s="176">
        <v>3.45</v>
      </c>
      <c r="BT136" s="176">
        <v>0.38</v>
      </c>
      <c r="BU136" s="176" t="s">
        <v>3528</v>
      </c>
      <c r="BV136" s="176" t="s">
        <v>3528</v>
      </c>
      <c r="BW136" s="195">
        <v>65.0</v>
      </c>
      <c r="BX136" s="192">
        <v>0.9</v>
      </c>
      <c r="BY136" s="192">
        <v>1.2</v>
      </c>
      <c r="BZ136" s="193">
        <v>0.32</v>
      </c>
      <c r="CA136" s="192">
        <v>12.8</v>
      </c>
      <c r="CB136" s="192">
        <v>5.1</v>
      </c>
      <c r="CC136" s="165"/>
      <c r="CD136" s="165"/>
      <c r="CE136" s="165"/>
      <c r="CF136" s="165"/>
    </row>
    <row r="137" ht="12.75" customHeight="1">
      <c r="A137" s="154">
        <v>2022.0</v>
      </c>
      <c r="B137" s="166" t="s">
        <v>3529</v>
      </c>
      <c r="C137" s="166" t="s">
        <v>3586</v>
      </c>
      <c r="D137" s="166"/>
      <c r="E137" s="166" t="s">
        <v>3606</v>
      </c>
      <c r="F137" s="166" t="s">
        <v>3606</v>
      </c>
      <c r="G137" s="166" t="s">
        <v>3801</v>
      </c>
      <c r="H137" s="157" t="s">
        <v>3802</v>
      </c>
      <c r="I137" s="169" t="s">
        <v>3402</v>
      </c>
      <c r="J137" s="157"/>
      <c r="K137" s="157"/>
      <c r="L137" s="157" t="s">
        <v>3597</v>
      </c>
      <c r="M137" s="157" t="s">
        <v>3597</v>
      </c>
      <c r="N137" s="157" t="s">
        <v>255</v>
      </c>
      <c r="O137" s="189">
        <v>14.0</v>
      </c>
      <c r="P137" s="189" t="s">
        <v>3747</v>
      </c>
      <c r="Q137" s="169"/>
      <c r="R137" s="169" t="s">
        <v>3528</v>
      </c>
      <c r="S137" s="194"/>
      <c r="T137" s="171" t="s">
        <v>3803</v>
      </c>
      <c r="U137" s="194" t="s">
        <v>174</v>
      </c>
      <c r="V137" s="166" t="s">
        <v>3664</v>
      </c>
      <c r="W137" s="168"/>
      <c r="X137" s="168"/>
      <c r="Y137" s="168"/>
      <c r="Z137" s="168"/>
      <c r="AA137" s="168"/>
      <c r="AB137" s="168"/>
      <c r="AC137" s="168"/>
      <c r="AD137" s="168"/>
      <c r="AE137" s="168"/>
      <c r="AF137" s="168"/>
      <c r="AG137" s="168"/>
      <c r="AH137" s="168"/>
      <c r="AI137" s="168"/>
      <c r="AJ137" s="168"/>
      <c r="AK137" s="168"/>
      <c r="AL137" s="168"/>
      <c r="AM137" s="168"/>
      <c r="AN137" s="168"/>
      <c r="AO137" s="168"/>
      <c r="AP137" s="168"/>
      <c r="AQ137" s="168"/>
      <c r="AR137" s="168"/>
      <c r="AS137" s="168"/>
      <c r="AT137" s="168"/>
      <c r="AU137" s="168"/>
      <c r="AV137" s="168"/>
      <c r="AW137" s="168"/>
      <c r="AX137" s="168"/>
      <c r="AY137" s="168"/>
      <c r="AZ137" s="168"/>
      <c r="BA137" s="168"/>
      <c r="BB137" s="168"/>
      <c r="BC137" s="168"/>
      <c r="BD137" s="168"/>
      <c r="BE137" s="168"/>
      <c r="BF137" s="168"/>
      <c r="BG137" s="168"/>
      <c r="BH137" s="168"/>
      <c r="BI137" s="168"/>
      <c r="BJ137" s="168"/>
      <c r="BK137" s="168"/>
      <c r="BL137" s="168"/>
      <c r="BM137" s="168"/>
      <c r="BN137" s="168"/>
      <c r="BO137" s="168"/>
      <c r="BP137" s="168"/>
      <c r="BQ137" s="168"/>
      <c r="BR137" s="180">
        <v>0.97</v>
      </c>
      <c r="BS137" s="176">
        <v>4.36</v>
      </c>
      <c r="BT137" s="176">
        <v>0.44</v>
      </c>
      <c r="BU137" s="176" t="s">
        <v>3528</v>
      </c>
      <c r="BV137" s="176" t="s">
        <v>3528</v>
      </c>
      <c r="BW137" s="195">
        <v>75.0</v>
      </c>
      <c r="BX137" s="192">
        <v>5.4</v>
      </c>
      <c r="BY137" s="192">
        <v>5.4</v>
      </c>
      <c r="BZ137" s="193">
        <v>-0.01</v>
      </c>
      <c r="CA137" s="192">
        <v>22.4</v>
      </c>
      <c r="CB137" s="192">
        <v>3.4</v>
      </c>
      <c r="CC137" s="165"/>
      <c r="CD137" s="165"/>
      <c r="CE137" s="165"/>
      <c r="CF137" s="152" t="s">
        <v>1</v>
      </c>
    </row>
    <row r="138" ht="12.75" customHeight="1">
      <c r="A138" s="154">
        <v>2022.0</v>
      </c>
      <c r="B138" s="155" t="s">
        <v>3389</v>
      </c>
      <c r="C138" s="155" t="s">
        <v>3390</v>
      </c>
      <c r="D138" s="155"/>
      <c r="E138" s="155" t="s">
        <v>3606</v>
      </c>
      <c r="F138" s="155" t="s">
        <v>3606</v>
      </c>
      <c r="G138" s="155" t="s">
        <v>3804</v>
      </c>
      <c r="H138" s="157" t="s">
        <v>3802</v>
      </c>
      <c r="I138" s="169" t="s">
        <v>3402</v>
      </c>
      <c r="J138" s="157"/>
      <c r="K138" s="157"/>
      <c r="L138" s="154" t="s">
        <v>3395</v>
      </c>
      <c r="M138" s="157" t="s">
        <v>3396</v>
      </c>
      <c r="N138" s="157" t="s">
        <v>255</v>
      </c>
      <c r="O138" s="189">
        <v>20.0</v>
      </c>
      <c r="P138" s="189" t="s">
        <v>3747</v>
      </c>
      <c r="Q138" s="169"/>
      <c r="R138" s="178" t="s">
        <v>3805</v>
      </c>
      <c r="S138" s="189" t="s">
        <v>174</v>
      </c>
      <c r="T138" s="171" t="s">
        <v>3806</v>
      </c>
      <c r="U138" s="189" t="s">
        <v>174</v>
      </c>
      <c r="V138" s="166" t="s">
        <v>3664</v>
      </c>
      <c r="W138" s="168"/>
      <c r="X138" s="168"/>
      <c r="Y138" s="168"/>
      <c r="Z138" s="168">
        <v>78.0</v>
      </c>
      <c r="AA138" s="168">
        <v>88.0</v>
      </c>
      <c r="AB138" s="168">
        <f>AA138-Z138</f>
        <v>10</v>
      </c>
      <c r="AC138" s="168"/>
      <c r="AD138" s="168"/>
      <c r="AE138" s="168"/>
      <c r="AF138" s="168">
        <v>82.0</v>
      </c>
      <c r="AG138" s="168">
        <v>93.0</v>
      </c>
      <c r="AH138" s="168">
        <f>AG138-AF138</f>
        <v>11</v>
      </c>
      <c r="AI138" s="168"/>
      <c r="AJ138" s="168"/>
      <c r="AK138" s="168"/>
      <c r="AL138" s="168">
        <v>81.0</v>
      </c>
      <c r="AM138" s="168">
        <v>90.0</v>
      </c>
      <c r="AN138" s="168">
        <f>AM138-AL138</f>
        <v>9</v>
      </c>
      <c r="AO138" s="168"/>
      <c r="AP138" s="168"/>
      <c r="AQ138" s="168"/>
      <c r="AR138" s="168">
        <v>70.0</v>
      </c>
      <c r="AS138" s="168">
        <v>86.0</v>
      </c>
      <c r="AT138" s="168">
        <f>AS138-AR138</f>
        <v>16</v>
      </c>
      <c r="AU138" s="168"/>
      <c r="AV138" s="168"/>
      <c r="AW138" s="168"/>
      <c r="AX138" s="168">
        <v>86.0</v>
      </c>
      <c r="AY138" s="168">
        <v>94.0</v>
      </c>
      <c r="AZ138" s="168">
        <f>AY138-AX138</f>
        <v>8</v>
      </c>
      <c r="BA138" s="168"/>
      <c r="BB138" s="168"/>
      <c r="BC138" s="168"/>
      <c r="BD138" s="168"/>
      <c r="BE138" s="168"/>
      <c r="BF138" s="168"/>
      <c r="BG138" s="168"/>
      <c r="BH138" s="168"/>
      <c r="BI138" s="168">
        <v>84.0</v>
      </c>
      <c r="BJ138" s="168">
        <v>91.0</v>
      </c>
      <c r="BK138" s="168">
        <f>BJ138-BI138</f>
        <v>7</v>
      </c>
      <c r="BL138" s="168"/>
      <c r="BM138" s="168"/>
      <c r="BN138" s="168"/>
      <c r="BO138" s="168">
        <v>93.0</v>
      </c>
      <c r="BP138" s="168">
        <v>96.0</v>
      </c>
      <c r="BQ138" s="168">
        <f>BP138-BO138</f>
        <v>3</v>
      </c>
      <c r="BR138" s="180">
        <v>0.97</v>
      </c>
      <c r="BS138" s="176">
        <v>5.07</v>
      </c>
      <c r="BT138" s="176">
        <v>0.46</v>
      </c>
      <c r="BU138" s="176" t="s">
        <v>3528</v>
      </c>
      <c r="BV138" s="176" t="s">
        <v>3528</v>
      </c>
      <c r="BW138" s="195">
        <v>107.0</v>
      </c>
      <c r="BX138" s="192">
        <v>4.7</v>
      </c>
      <c r="BY138" s="192">
        <v>5.4</v>
      </c>
      <c r="BZ138" s="193">
        <v>0.15</v>
      </c>
      <c r="CA138" s="192">
        <v>25.3</v>
      </c>
      <c r="CB138" s="192">
        <v>4.2</v>
      </c>
      <c r="CC138" s="165"/>
      <c r="CD138" s="165"/>
      <c r="CE138" s="165"/>
      <c r="CF138" s="165"/>
    </row>
    <row r="139" ht="12.75" customHeight="1">
      <c r="A139" s="154">
        <v>2022.0</v>
      </c>
      <c r="B139" s="166" t="s">
        <v>3389</v>
      </c>
      <c r="C139" s="166" t="s">
        <v>3610</v>
      </c>
      <c r="D139" s="166"/>
      <c r="E139" s="166" t="s">
        <v>3606</v>
      </c>
      <c r="F139" s="166" t="s">
        <v>3606</v>
      </c>
      <c r="G139" s="166" t="s">
        <v>3611</v>
      </c>
      <c r="H139" s="157" t="s">
        <v>3802</v>
      </c>
      <c r="I139" s="156" t="s">
        <v>3428</v>
      </c>
      <c r="J139" s="157"/>
      <c r="K139" s="157"/>
      <c r="L139" s="157" t="s">
        <v>3597</v>
      </c>
      <c r="M139" s="157" t="s">
        <v>3597</v>
      </c>
      <c r="N139" s="157" t="s">
        <v>255</v>
      </c>
      <c r="O139" s="189">
        <v>14.0</v>
      </c>
      <c r="P139" s="189" t="s">
        <v>3721</v>
      </c>
      <c r="Q139" s="169"/>
      <c r="R139" s="169" t="s">
        <v>3528</v>
      </c>
      <c r="S139" s="194"/>
      <c r="T139" s="171" t="s">
        <v>3807</v>
      </c>
      <c r="U139" s="194" t="s">
        <v>174</v>
      </c>
      <c r="V139" s="166" t="s">
        <v>3664</v>
      </c>
      <c r="W139" s="168"/>
      <c r="X139" s="168"/>
      <c r="Y139" s="168"/>
      <c r="Z139" s="168"/>
      <c r="AA139" s="168"/>
      <c r="AB139" s="168"/>
      <c r="AC139" s="168"/>
      <c r="AD139" s="168"/>
      <c r="AE139" s="168"/>
      <c r="AF139" s="168"/>
      <c r="AG139" s="168"/>
      <c r="AH139" s="168"/>
      <c r="AI139" s="168"/>
      <c r="AJ139" s="168"/>
      <c r="AK139" s="168"/>
      <c r="AL139" s="168"/>
      <c r="AM139" s="168"/>
      <c r="AN139" s="168"/>
      <c r="AO139" s="168"/>
      <c r="AP139" s="168"/>
      <c r="AQ139" s="168"/>
      <c r="AR139" s="168"/>
      <c r="AS139" s="168"/>
      <c r="AT139" s="168"/>
      <c r="AU139" s="168"/>
      <c r="AV139" s="168"/>
      <c r="AW139" s="168"/>
      <c r="AX139" s="168"/>
      <c r="AY139" s="168"/>
      <c r="AZ139" s="168"/>
      <c r="BA139" s="168"/>
      <c r="BB139" s="168"/>
      <c r="BC139" s="168"/>
      <c r="BD139" s="168"/>
      <c r="BE139" s="168"/>
      <c r="BF139" s="168"/>
      <c r="BG139" s="168"/>
      <c r="BH139" s="168"/>
      <c r="BI139" s="168"/>
      <c r="BJ139" s="168"/>
      <c r="BK139" s="168"/>
      <c r="BL139" s="168"/>
      <c r="BM139" s="168"/>
      <c r="BN139" s="168"/>
      <c r="BO139" s="168"/>
      <c r="BP139" s="168"/>
      <c r="BQ139" s="168"/>
      <c r="BR139" s="180">
        <v>0.97</v>
      </c>
      <c r="BS139" s="176">
        <v>5.11</v>
      </c>
      <c r="BT139" s="176">
        <v>0.46</v>
      </c>
      <c r="BU139" s="176" t="s">
        <v>3528</v>
      </c>
      <c r="BV139" s="176" t="s">
        <v>3528</v>
      </c>
      <c r="BW139" s="195">
        <v>64.0</v>
      </c>
      <c r="BX139" s="192">
        <v>4.3</v>
      </c>
      <c r="BY139" s="192">
        <v>4.6</v>
      </c>
      <c r="BZ139" s="193">
        <v>0.06</v>
      </c>
      <c r="CA139" s="192">
        <v>14.0</v>
      </c>
      <c r="CB139" s="192">
        <v>4.6</v>
      </c>
      <c r="CC139" s="165"/>
      <c r="CD139" s="165"/>
      <c r="CE139" s="165"/>
      <c r="CF139" s="152" t="s">
        <v>1</v>
      </c>
    </row>
    <row r="140" ht="12.75" customHeight="1">
      <c r="A140" s="154">
        <v>2022.0</v>
      </c>
      <c r="B140" s="155" t="s">
        <v>3389</v>
      </c>
      <c r="C140" s="155" t="s">
        <v>3390</v>
      </c>
      <c r="D140" s="155"/>
      <c r="E140" s="155" t="s">
        <v>3606</v>
      </c>
      <c r="F140" s="155" t="s">
        <v>3606</v>
      </c>
      <c r="G140" s="155" t="s">
        <v>3804</v>
      </c>
      <c r="H140" s="157" t="s">
        <v>3802</v>
      </c>
      <c r="I140" s="156" t="s">
        <v>3428</v>
      </c>
      <c r="J140" s="157"/>
      <c r="K140" s="157"/>
      <c r="L140" s="154" t="s">
        <v>3395</v>
      </c>
      <c r="M140" s="157" t="s">
        <v>3396</v>
      </c>
      <c r="N140" s="157" t="s">
        <v>255</v>
      </c>
      <c r="O140" s="189">
        <v>18.0</v>
      </c>
      <c r="P140" s="189" t="s">
        <v>3721</v>
      </c>
      <c r="Q140" s="169"/>
      <c r="R140" s="178" t="s">
        <v>3808</v>
      </c>
      <c r="S140" s="189" t="s">
        <v>174</v>
      </c>
      <c r="T140" s="171" t="s">
        <v>3809</v>
      </c>
      <c r="U140" s="189" t="s">
        <v>174</v>
      </c>
      <c r="V140" s="166" t="s">
        <v>3664</v>
      </c>
      <c r="W140" s="168"/>
      <c r="X140" s="168"/>
      <c r="Y140" s="168"/>
      <c r="Z140" s="168">
        <v>71.0</v>
      </c>
      <c r="AA140" s="168">
        <v>88.0</v>
      </c>
      <c r="AB140" s="168">
        <f t="shared" ref="AB140:AB141" si="105">AA140-Z140</f>
        <v>17</v>
      </c>
      <c r="AC140" s="168"/>
      <c r="AD140" s="168"/>
      <c r="AE140" s="168"/>
      <c r="AF140" s="168">
        <v>78.0</v>
      </c>
      <c r="AG140" s="168">
        <v>93.0</v>
      </c>
      <c r="AH140" s="168">
        <f t="shared" ref="AH140:AH141" si="106">AG140-AF140</f>
        <v>15</v>
      </c>
      <c r="AI140" s="168"/>
      <c r="AJ140" s="168"/>
      <c r="AK140" s="168"/>
      <c r="AL140" s="168">
        <v>80.0</v>
      </c>
      <c r="AM140" s="168">
        <v>90.0</v>
      </c>
      <c r="AN140" s="168">
        <f t="shared" ref="AN140:AN141" si="107">AM140-AL140</f>
        <v>10</v>
      </c>
      <c r="AO140" s="168"/>
      <c r="AP140" s="168"/>
      <c r="AQ140" s="168"/>
      <c r="AR140" s="168">
        <v>76.0</v>
      </c>
      <c r="AS140" s="168">
        <v>86.0</v>
      </c>
      <c r="AT140" s="168">
        <f t="shared" ref="AT140:AT141" si="108">AS140-AR140</f>
        <v>10</v>
      </c>
      <c r="AU140" s="168"/>
      <c r="AV140" s="168"/>
      <c r="AW140" s="168"/>
      <c r="AX140" s="168">
        <v>87.0</v>
      </c>
      <c r="AY140" s="168">
        <v>94.0</v>
      </c>
      <c r="AZ140" s="168">
        <f t="shared" ref="AZ140:AZ141" si="109">AY140-AX140</f>
        <v>7</v>
      </c>
      <c r="BA140" s="168"/>
      <c r="BB140" s="168"/>
      <c r="BC140" s="168"/>
      <c r="BD140" s="168"/>
      <c r="BE140" s="168"/>
      <c r="BF140" s="168"/>
      <c r="BG140" s="168"/>
      <c r="BH140" s="168"/>
      <c r="BI140" s="168">
        <v>87.0</v>
      </c>
      <c r="BJ140" s="168">
        <v>92.0</v>
      </c>
      <c r="BK140" s="168">
        <f t="shared" ref="BK140:BK141" si="110">BJ140-BI140</f>
        <v>5</v>
      </c>
      <c r="BL140" s="168"/>
      <c r="BM140" s="168"/>
      <c r="BN140" s="168"/>
      <c r="BO140" s="168">
        <v>92.0</v>
      </c>
      <c r="BP140" s="168">
        <v>98.0</v>
      </c>
      <c r="BQ140" s="168">
        <f t="shared" ref="BQ140:BQ141" si="111">BP140-BO140</f>
        <v>6</v>
      </c>
      <c r="BR140" s="180">
        <v>0.97</v>
      </c>
      <c r="BS140" s="176">
        <v>4.06</v>
      </c>
      <c r="BT140" s="176">
        <v>0.45</v>
      </c>
      <c r="BU140" s="176" t="s">
        <v>3528</v>
      </c>
      <c r="BV140" s="176" t="s">
        <v>3528</v>
      </c>
      <c r="BW140" s="195">
        <v>86.0</v>
      </c>
      <c r="BX140" s="192">
        <v>4.3</v>
      </c>
      <c r="BY140" s="192">
        <v>4.8</v>
      </c>
      <c r="BZ140" s="193">
        <v>0.1</v>
      </c>
      <c r="CA140" s="192">
        <v>15.7</v>
      </c>
      <c r="CB140" s="192">
        <v>5.4</v>
      </c>
      <c r="CC140" s="165"/>
      <c r="CD140" s="165"/>
      <c r="CE140" s="165"/>
      <c r="CF140" s="165"/>
    </row>
    <row r="141" ht="12.75" customHeight="1">
      <c r="A141" s="154">
        <v>2022.0</v>
      </c>
      <c r="B141" s="155" t="s">
        <v>3389</v>
      </c>
      <c r="C141" s="155" t="s">
        <v>3390</v>
      </c>
      <c r="D141" s="155"/>
      <c r="E141" s="155" t="s">
        <v>3606</v>
      </c>
      <c r="F141" s="155" t="s">
        <v>3606</v>
      </c>
      <c r="G141" s="155" t="s">
        <v>3804</v>
      </c>
      <c r="H141" s="157" t="s">
        <v>3802</v>
      </c>
      <c r="I141" s="156" t="s">
        <v>3394</v>
      </c>
      <c r="J141" s="157"/>
      <c r="K141" s="157"/>
      <c r="L141" s="154" t="s">
        <v>3395</v>
      </c>
      <c r="M141" s="157" t="s">
        <v>3396</v>
      </c>
      <c r="N141" s="157" t="s">
        <v>255</v>
      </c>
      <c r="O141" s="189">
        <v>18.0</v>
      </c>
      <c r="P141" s="189" t="s">
        <v>3727</v>
      </c>
      <c r="Q141" s="169"/>
      <c r="R141" s="178" t="s">
        <v>3810</v>
      </c>
      <c r="S141" s="189" t="s">
        <v>174</v>
      </c>
      <c r="T141" s="171" t="s">
        <v>3811</v>
      </c>
      <c r="U141" s="189" t="s">
        <v>174</v>
      </c>
      <c r="V141" s="166" t="s">
        <v>3664</v>
      </c>
      <c r="W141" s="168"/>
      <c r="X141" s="168"/>
      <c r="Y141" s="168"/>
      <c r="Z141" s="168">
        <v>66.0</v>
      </c>
      <c r="AA141" s="168">
        <v>86.0</v>
      </c>
      <c r="AB141" s="168">
        <f t="shared" si="105"/>
        <v>20</v>
      </c>
      <c r="AC141" s="168"/>
      <c r="AD141" s="168"/>
      <c r="AE141" s="168"/>
      <c r="AF141" s="168">
        <v>74.0</v>
      </c>
      <c r="AG141" s="168">
        <v>96.0</v>
      </c>
      <c r="AH141" s="168">
        <f t="shared" si="106"/>
        <v>22</v>
      </c>
      <c r="AI141" s="168"/>
      <c r="AJ141" s="168"/>
      <c r="AK141" s="168"/>
      <c r="AL141" s="168">
        <v>83.0</v>
      </c>
      <c r="AM141" s="168">
        <v>83.0</v>
      </c>
      <c r="AN141" s="168">
        <f t="shared" si="107"/>
        <v>0</v>
      </c>
      <c r="AO141" s="168"/>
      <c r="AP141" s="168"/>
      <c r="AQ141" s="168"/>
      <c r="AR141" s="168">
        <v>75.0</v>
      </c>
      <c r="AS141" s="168">
        <v>79.0</v>
      </c>
      <c r="AT141" s="168">
        <f t="shared" si="108"/>
        <v>4</v>
      </c>
      <c r="AU141" s="168"/>
      <c r="AV141" s="168"/>
      <c r="AW141" s="168"/>
      <c r="AX141" s="168">
        <v>86.0</v>
      </c>
      <c r="AY141" s="168">
        <v>89.0</v>
      </c>
      <c r="AZ141" s="168">
        <f t="shared" si="109"/>
        <v>3</v>
      </c>
      <c r="BA141" s="168"/>
      <c r="BB141" s="168"/>
      <c r="BC141" s="168"/>
      <c r="BD141" s="168"/>
      <c r="BE141" s="168"/>
      <c r="BF141" s="168"/>
      <c r="BG141" s="168"/>
      <c r="BH141" s="168"/>
      <c r="BI141" s="168">
        <v>85.0</v>
      </c>
      <c r="BJ141" s="168">
        <v>90.0</v>
      </c>
      <c r="BK141" s="168">
        <f t="shared" si="110"/>
        <v>5</v>
      </c>
      <c r="BL141" s="168"/>
      <c r="BM141" s="168"/>
      <c r="BN141" s="168"/>
      <c r="BO141" s="168">
        <v>93.0</v>
      </c>
      <c r="BP141" s="168">
        <v>97.0</v>
      </c>
      <c r="BQ141" s="168">
        <f t="shared" si="111"/>
        <v>4</v>
      </c>
      <c r="BR141" s="180">
        <v>0.97</v>
      </c>
      <c r="BS141" s="176">
        <v>5.1</v>
      </c>
      <c r="BT141" s="176">
        <v>0.41</v>
      </c>
      <c r="BU141" s="176" t="s">
        <v>3528</v>
      </c>
      <c r="BV141" s="176" t="s">
        <v>3528</v>
      </c>
      <c r="BW141" s="195">
        <v>109.0</v>
      </c>
      <c r="BX141" s="192">
        <v>5.4</v>
      </c>
      <c r="BY141" s="192">
        <v>6.1</v>
      </c>
      <c r="BZ141" s="193">
        <v>0.12</v>
      </c>
      <c r="CA141" s="192">
        <v>30.2</v>
      </c>
      <c r="CB141" s="192">
        <v>3.6</v>
      </c>
      <c r="CC141" s="165"/>
      <c r="CD141" s="165"/>
      <c r="CE141" s="165"/>
      <c r="CF141" s="165"/>
    </row>
    <row r="142" ht="12.75" customHeight="1">
      <c r="A142" s="154">
        <v>2022.0</v>
      </c>
      <c r="B142" s="166" t="s">
        <v>3529</v>
      </c>
      <c r="C142" s="166" t="s">
        <v>3586</v>
      </c>
      <c r="D142" s="166"/>
      <c r="E142" s="166" t="s">
        <v>3606</v>
      </c>
      <c r="F142" s="166" t="s">
        <v>3606</v>
      </c>
      <c r="G142" s="166" t="s">
        <v>3801</v>
      </c>
      <c r="H142" s="157" t="s">
        <v>3802</v>
      </c>
      <c r="I142" s="156" t="s">
        <v>3394</v>
      </c>
      <c r="J142" s="157"/>
      <c r="K142" s="157"/>
      <c r="L142" s="157" t="s">
        <v>3597</v>
      </c>
      <c r="M142" s="157" t="s">
        <v>3597</v>
      </c>
      <c r="N142" s="157" t="s">
        <v>255</v>
      </c>
      <c r="O142" s="189">
        <v>34.0</v>
      </c>
      <c r="P142" s="189" t="s">
        <v>3727</v>
      </c>
      <c r="Q142" s="169"/>
      <c r="R142" s="169" t="s">
        <v>3528</v>
      </c>
      <c r="S142" s="194"/>
      <c r="T142" s="171" t="s">
        <v>3812</v>
      </c>
      <c r="U142" s="194" t="s">
        <v>174</v>
      </c>
      <c r="V142" s="166" t="s">
        <v>3664</v>
      </c>
      <c r="W142" s="168"/>
      <c r="X142" s="168"/>
      <c r="Y142" s="168"/>
      <c r="Z142" s="168"/>
      <c r="AA142" s="168"/>
      <c r="AB142" s="168"/>
      <c r="AC142" s="168"/>
      <c r="AD142" s="168"/>
      <c r="AE142" s="168"/>
      <c r="AF142" s="168"/>
      <c r="AG142" s="168"/>
      <c r="AH142" s="168"/>
      <c r="AI142" s="168"/>
      <c r="AJ142" s="168"/>
      <c r="AK142" s="168"/>
      <c r="AL142" s="168"/>
      <c r="AM142" s="168"/>
      <c r="AN142" s="168"/>
      <c r="AO142" s="168"/>
      <c r="AP142" s="168"/>
      <c r="AQ142" s="168"/>
      <c r="AR142" s="168"/>
      <c r="AS142" s="168"/>
      <c r="AT142" s="168"/>
      <c r="AU142" s="168"/>
      <c r="AV142" s="168"/>
      <c r="AW142" s="168"/>
      <c r="AX142" s="168"/>
      <c r="AY142" s="168"/>
      <c r="AZ142" s="168"/>
      <c r="BA142" s="168"/>
      <c r="BB142" s="168"/>
      <c r="BC142" s="168"/>
      <c r="BD142" s="168"/>
      <c r="BE142" s="168"/>
      <c r="BF142" s="168"/>
      <c r="BG142" s="168"/>
      <c r="BH142" s="168"/>
      <c r="BI142" s="168"/>
      <c r="BJ142" s="168"/>
      <c r="BK142" s="168"/>
      <c r="BL142" s="168"/>
      <c r="BM142" s="168"/>
      <c r="BN142" s="168"/>
      <c r="BO142" s="168"/>
      <c r="BP142" s="168"/>
      <c r="BQ142" s="168"/>
      <c r="BR142" s="180">
        <v>0.97</v>
      </c>
      <c r="BS142" s="176">
        <v>4.66</v>
      </c>
      <c r="BT142" s="176">
        <v>0.42</v>
      </c>
      <c r="BU142" s="176" t="s">
        <v>3528</v>
      </c>
      <c r="BV142" s="176" t="s">
        <v>3528</v>
      </c>
      <c r="BW142" s="195">
        <v>179.0</v>
      </c>
      <c r="BX142" s="192">
        <v>5.4</v>
      </c>
      <c r="BY142" s="192">
        <v>5.3</v>
      </c>
      <c r="BZ142" s="193">
        <v>-0.03</v>
      </c>
      <c r="CA142" s="192">
        <v>36.3</v>
      </c>
      <c r="CB142" s="192">
        <v>4.9</v>
      </c>
      <c r="CC142" s="165"/>
      <c r="CD142" s="165"/>
      <c r="CE142" s="165"/>
      <c r="CF142" s="152" t="s">
        <v>1</v>
      </c>
    </row>
    <row r="143" ht="12.75" customHeight="1">
      <c r="A143" s="154">
        <v>2022.0</v>
      </c>
      <c r="B143" s="166" t="s">
        <v>3447</v>
      </c>
      <c r="C143" s="166" t="s">
        <v>3448</v>
      </c>
      <c r="D143" s="166"/>
      <c r="E143" s="166" t="s">
        <v>3449</v>
      </c>
      <c r="F143" s="166" t="s">
        <v>3449</v>
      </c>
      <c r="G143" s="166" t="s">
        <v>3450</v>
      </c>
      <c r="H143" s="157" t="s">
        <v>3813</v>
      </c>
      <c r="I143" s="169" t="s">
        <v>3464</v>
      </c>
      <c r="J143" s="157"/>
      <c r="K143" s="157" t="s">
        <v>395</v>
      </c>
      <c r="L143" s="154" t="s">
        <v>3395</v>
      </c>
      <c r="M143" s="154" t="s">
        <v>3452</v>
      </c>
      <c r="N143" s="154" t="s">
        <v>255</v>
      </c>
      <c r="O143" s="189">
        <v>54.0</v>
      </c>
      <c r="P143" s="189" t="s">
        <v>3814</v>
      </c>
      <c r="Q143" s="169"/>
      <c r="R143" s="169" t="s">
        <v>3528</v>
      </c>
      <c r="S143" s="194"/>
      <c r="T143" s="171" t="s">
        <v>3815</v>
      </c>
      <c r="U143" s="194" t="s">
        <v>174</v>
      </c>
      <c r="V143" s="166" t="s">
        <v>3566</v>
      </c>
      <c r="W143" s="168">
        <v>72.0</v>
      </c>
      <c r="X143" s="168">
        <v>26.0</v>
      </c>
      <c r="Y143" s="168">
        <f t="shared" ref="Y143:Y144" si="112">W143-X143</f>
        <v>46</v>
      </c>
      <c r="Z143" s="168"/>
      <c r="AA143" s="168"/>
      <c r="AB143" s="168"/>
      <c r="AC143" s="168">
        <v>74.0</v>
      </c>
      <c r="AD143" s="168">
        <v>36.0</v>
      </c>
      <c r="AE143" s="168">
        <f t="shared" ref="AE143:AE144" si="113">AC143-AD143</f>
        <v>38</v>
      </c>
      <c r="AF143" s="168"/>
      <c r="AG143" s="168"/>
      <c r="AH143" s="168"/>
      <c r="AI143" s="168">
        <v>81.0</v>
      </c>
      <c r="AJ143" s="168">
        <v>52.0</v>
      </c>
      <c r="AK143" s="168">
        <f t="shared" ref="AK143:AK144" si="114">AI143-AJ143</f>
        <v>29</v>
      </c>
      <c r="AL143" s="168"/>
      <c r="AM143" s="168"/>
      <c r="AN143" s="168"/>
      <c r="AO143" s="168">
        <v>73.0</v>
      </c>
      <c r="AP143" s="168">
        <v>45.0</v>
      </c>
      <c r="AQ143" s="168">
        <f t="shared" ref="AQ143:AQ144" si="115">AO143-AP143</f>
        <v>28</v>
      </c>
      <c r="AR143" s="168"/>
      <c r="AS143" s="168"/>
      <c r="AT143" s="168"/>
      <c r="AU143" s="168">
        <v>84.0</v>
      </c>
      <c r="AV143" s="168">
        <v>73.0</v>
      </c>
      <c r="AW143" s="168">
        <f t="shared" ref="AW143:AW144" si="116">AU143-AV143</f>
        <v>11</v>
      </c>
      <c r="AX143" s="168"/>
      <c r="AY143" s="168"/>
      <c r="AZ143" s="168"/>
      <c r="BA143" s="168"/>
      <c r="BB143" s="168"/>
      <c r="BC143" s="168"/>
      <c r="BD143" s="168"/>
      <c r="BE143" s="168"/>
      <c r="BF143" s="168">
        <v>82.0</v>
      </c>
      <c r="BG143" s="168">
        <v>75.0</v>
      </c>
      <c r="BH143" s="168">
        <f t="shared" ref="BH143:BH144" si="117">BF143-BG143</f>
        <v>7</v>
      </c>
      <c r="BI143" s="168"/>
      <c r="BJ143" s="168"/>
      <c r="BK143" s="168"/>
      <c r="BL143" s="168">
        <v>88.0</v>
      </c>
      <c r="BM143" s="168">
        <v>81.0</v>
      </c>
      <c r="BN143" s="168">
        <f t="shared" ref="BN143:BN144" si="118">BL143-BM143</f>
        <v>7</v>
      </c>
      <c r="BO143" s="168"/>
      <c r="BP143" s="168"/>
      <c r="BQ143" s="168"/>
      <c r="BR143" s="180">
        <v>0.97</v>
      </c>
      <c r="BS143" s="176">
        <v>5.21</v>
      </c>
      <c r="BT143" s="176">
        <v>0.45</v>
      </c>
      <c r="BU143" s="176" t="s">
        <v>3528</v>
      </c>
      <c r="BV143" s="176" t="s">
        <v>3528</v>
      </c>
      <c r="BW143" s="195">
        <v>193.0</v>
      </c>
      <c r="BX143" s="192">
        <v>3.8</v>
      </c>
      <c r="BY143" s="192">
        <v>3.6</v>
      </c>
      <c r="BZ143" s="193">
        <v>-0.05</v>
      </c>
      <c r="CA143" s="192">
        <v>26.4</v>
      </c>
      <c r="CB143" s="192">
        <v>7.3</v>
      </c>
      <c r="CC143" s="165"/>
      <c r="CD143" s="165"/>
      <c r="CE143" s="165"/>
      <c r="CF143" s="152" t="s">
        <v>1</v>
      </c>
    </row>
    <row r="144" ht="12.75" customHeight="1">
      <c r="A144" s="154">
        <v>2022.0</v>
      </c>
      <c r="B144" s="166" t="s">
        <v>3447</v>
      </c>
      <c r="C144" s="166" t="s">
        <v>3448</v>
      </c>
      <c r="D144" s="166"/>
      <c r="E144" s="166" t="s">
        <v>3449</v>
      </c>
      <c r="F144" s="166" t="s">
        <v>3449</v>
      </c>
      <c r="G144" s="166" t="s">
        <v>3450</v>
      </c>
      <c r="H144" s="157" t="s">
        <v>3813</v>
      </c>
      <c r="I144" s="169" t="s">
        <v>3454</v>
      </c>
      <c r="J144" s="157"/>
      <c r="K144" s="157" t="s">
        <v>395</v>
      </c>
      <c r="L144" s="154" t="s">
        <v>3395</v>
      </c>
      <c r="M144" s="154" t="s">
        <v>3452</v>
      </c>
      <c r="N144" s="154" t="s">
        <v>255</v>
      </c>
      <c r="O144" s="189">
        <v>74.0</v>
      </c>
      <c r="P144" s="189" t="s">
        <v>3725</v>
      </c>
      <c r="Q144" s="169"/>
      <c r="R144" s="169" t="s">
        <v>3528</v>
      </c>
      <c r="S144" s="194"/>
      <c r="T144" s="171" t="s">
        <v>3816</v>
      </c>
      <c r="U144" s="194" t="s">
        <v>174</v>
      </c>
      <c r="V144" s="166" t="s">
        <v>3566</v>
      </c>
      <c r="W144" s="168">
        <v>70.0</v>
      </c>
      <c r="X144" s="168">
        <v>32.0</v>
      </c>
      <c r="Y144" s="168">
        <f t="shared" si="112"/>
        <v>38</v>
      </c>
      <c r="Z144" s="168"/>
      <c r="AA144" s="168"/>
      <c r="AB144" s="168"/>
      <c r="AC144" s="168">
        <v>80.0</v>
      </c>
      <c r="AD144" s="168">
        <v>42.0</v>
      </c>
      <c r="AE144" s="168">
        <f t="shared" si="113"/>
        <v>38</v>
      </c>
      <c r="AF144" s="168"/>
      <c r="AG144" s="168"/>
      <c r="AH144" s="168"/>
      <c r="AI144" s="168">
        <v>82.0</v>
      </c>
      <c r="AJ144" s="168">
        <v>59.0</v>
      </c>
      <c r="AK144" s="168">
        <f t="shared" si="114"/>
        <v>23</v>
      </c>
      <c r="AL144" s="168"/>
      <c r="AM144" s="168"/>
      <c r="AN144" s="168"/>
      <c r="AO144" s="168">
        <v>76.0</v>
      </c>
      <c r="AP144" s="168">
        <v>44.0</v>
      </c>
      <c r="AQ144" s="168">
        <f t="shared" si="115"/>
        <v>32</v>
      </c>
      <c r="AR144" s="168"/>
      <c r="AS144" s="168"/>
      <c r="AT144" s="168"/>
      <c r="AU144" s="168">
        <v>88.0</v>
      </c>
      <c r="AV144" s="168">
        <v>80.0</v>
      </c>
      <c r="AW144" s="168">
        <f t="shared" si="116"/>
        <v>8</v>
      </c>
      <c r="AX144" s="168"/>
      <c r="AY144" s="168"/>
      <c r="AZ144" s="168"/>
      <c r="BA144" s="168"/>
      <c r="BB144" s="168"/>
      <c r="BC144" s="168"/>
      <c r="BD144" s="168"/>
      <c r="BE144" s="168"/>
      <c r="BF144" s="168">
        <v>87.0</v>
      </c>
      <c r="BG144" s="168">
        <v>74.0</v>
      </c>
      <c r="BH144" s="168">
        <f t="shared" si="117"/>
        <v>13</v>
      </c>
      <c r="BI144" s="168"/>
      <c r="BJ144" s="168"/>
      <c r="BK144" s="168"/>
      <c r="BL144" s="168">
        <v>93.0</v>
      </c>
      <c r="BM144" s="168">
        <v>80.0</v>
      </c>
      <c r="BN144" s="168">
        <f t="shared" si="118"/>
        <v>13</v>
      </c>
      <c r="BO144" s="168"/>
      <c r="BP144" s="168"/>
      <c r="BQ144" s="168"/>
      <c r="BR144" s="180">
        <v>0.97</v>
      </c>
      <c r="BS144" s="176">
        <v>4.66</v>
      </c>
      <c r="BT144" s="176">
        <v>0.47</v>
      </c>
      <c r="BU144" s="176" t="s">
        <v>3528</v>
      </c>
      <c r="BV144" s="176" t="s">
        <v>3528</v>
      </c>
      <c r="BW144" s="195">
        <v>93.0</v>
      </c>
      <c r="BX144" s="192">
        <v>0.9</v>
      </c>
      <c r="BY144" s="192">
        <v>1.3</v>
      </c>
      <c r="BZ144" s="193">
        <v>0.34</v>
      </c>
      <c r="CA144" s="192">
        <v>17.1</v>
      </c>
      <c r="CB144" s="192">
        <v>5.5</v>
      </c>
      <c r="CC144" s="165"/>
      <c r="CD144" s="165"/>
      <c r="CE144" s="165"/>
      <c r="CF144" s="152" t="s">
        <v>1</v>
      </c>
    </row>
    <row r="145" ht="12.75" customHeight="1">
      <c r="A145" s="154">
        <v>2022.0</v>
      </c>
      <c r="B145" s="155" t="s">
        <v>3817</v>
      </c>
      <c r="C145" s="155" t="s">
        <v>3818</v>
      </c>
      <c r="D145" s="155"/>
      <c r="E145" s="155" t="s">
        <v>3819</v>
      </c>
      <c r="F145" s="155" t="s">
        <v>3819</v>
      </c>
      <c r="G145" s="155" t="s">
        <v>3820</v>
      </c>
      <c r="H145" s="157" t="s">
        <v>3821</v>
      </c>
      <c r="I145" s="169" t="s">
        <v>3454</v>
      </c>
      <c r="J145" s="157"/>
      <c r="K145" s="157"/>
      <c r="L145" s="154" t="s">
        <v>3395</v>
      </c>
      <c r="M145" s="157" t="s">
        <v>3396</v>
      </c>
      <c r="N145" s="157" t="s">
        <v>255</v>
      </c>
      <c r="O145" s="189">
        <v>168.0</v>
      </c>
      <c r="P145" s="189" t="s">
        <v>3822</v>
      </c>
      <c r="Q145" s="169"/>
      <c r="R145" s="178" t="s">
        <v>3823</v>
      </c>
      <c r="S145" s="189" t="s">
        <v>174</v>
      </c>
      <c r="T145" s="171" t="s">
        <v>3824</v>
      </c>
      <c r="U145" s="189" t="s">
        <v>174</v>
      </c>
      <c r="V145" s="166" t="s">
        <v>3566</v>
      </c>
      <c r="W145" s="168">
        <v>54.0</v>
      </c>
      <c r="X145" s="168"/>
      <c r="Y145" s="168"/>
      <c r="Z145" s="168">
        <v>39.0</v>
      </c>
      <c r="AA145" s="168">
        <v>64.0</v>
      </c>
      <c r="AB145" s="168">
        <f t="shared" ref="AB145:AB147" si="119">AA145-Z145</f>
        <v>25</v>
      </c>
      <c r="AC145" s="168">
        <v>59.0</v>
      </c>
      <c r="AD145" s="168"/>
      <c r="AE145" s="168"/>
      <c r="AF145" s="168">
        <v>41.0</v>
      </c>
      <c r="AG145" s="168">
        <v>72.0</v>
      </c>
      <c r="AH145" s="168">
        <f t="shared" ref="AH145:AH147" si="120">AG145-AF145</f>
        <v>31</v>
      </c>
      <c r="AI145" s="168">
        <v>76.0</v>
      </c>
      <c r="AJ145" s="168"/>
      <c r="AK145" s="168"/>
      <c r="AL145" s="168">
        <v>60.0</v>
      </c>
      <c r="AM145" s="168">
        <v>81.0</v>
      </c>
      <c r="AN145" s="168">
        <f t="shared" ref="AN145:AN147" si="121">AM145-AL145</f>
        <v>21</v>
      </c>
      <c r="AO145" s="168">
        <v>77.0</v>
      </c>
      <c r="AP145" s="168"/>
      <c r="AQ145" s="168"/>
      <c r="AR145" s="168">
        <v>61.0</v>
      </c>
      <c r="AS145" s="168">
        <v>77.0</v>
      </c>
      <c r="AT145" s="168">
        <f>AS145-AR145</f>
        <v>16</v>
      </c>
      <c r="AU145" s="168">
        <v>87.0</v>
      </c>
      <c r="AV145" s="168"/>
      <c r="AW145" s="168"/>
      <c r="AX145" s="168">
        <v>79.0</v>
      </c>
      <c r="AY145" s="168">
        <v>93.0</v>
      </c>
      <c r="AZ145" s="168">
        <f t="shared" ref="AZ145:AZ147" si="122">AY145-AX145</f>
        <v>14</v>
      </c>
      <c r="BA145" s="168"/>
      <c r="BB145" s="168"/>
      <c r="BC145" s="168"/>
      <c r="BD145" s="168"/>
      <c r="BE145" s="168"/>
      <c r="BF145" s="168">
        <v>86.0</v>
      </c>
      <c r="BG145" s="168"/>
      <c r="BH145" s="168"/>
      <c r="BI145" s="168">
        <v>78.0</v>
      </c>
      <c r="BJ145" s="168">
        <v>93.0</v>
      </c>
      <c r="BK145" s="168">
        <f t="shared" ref="BK145:BK147" si="123">BJ145-BI145</f>
        <v>15</v>
      </c>
      <c r="BL145" s="168">
        <v>93.0</v>
      </c>
      <c r="BM145" s="168"/>
      <c r="BN145" s="168"/>
      <c r="BO145" s="168">
        <v>82.0</v>
      </c>
      <c r="BP145" s="168">
        <v>97.0</v>
      </c>
      <c r="BQ145" s="168">
        <f t="shared" ref="BQ145:BQ147" si="124">BP145-BO145</f>
        <v>15</v>
      </c>
      <c r="BR145" s="180">
        <v>0.97</v>
      </c>
      <c r="BS145" s="176">
        <v>4.29</v>
      </c>
      <c r="BT145" s="176">
        <v>0.42</v>
      </c>
      <c r="BU145" s="176" t="s">
        <v>3528</v>
      </c>
      <c r="BV145" s="176" t="s">
        <v>3528</v>
      </c>
      <c r="BW145" s="195">
        <v>212.0</v>
      </c>
      <c r="BX145" s="192">
        <v>1.1</v>
      </c>
      <c r="BY145" s="192">
        <v>1.3</v>
      </c>
      <c r="BZ145" s="193">
        <v>0.15</v>
      </c>
      <c r="CA145" s="192">
        <v>27.9</v>
      </c>
      <c r="CB145" s="192">
        <v>7.6</v>
      </c>
      <c r="CC145" s="165"/>
      <c r="CD145" s="165"/>
      <c r="CE145" s="165"/>
      <c r="CF145" s="165"/>
    </row>
    <row r="146" ht="12.75" customHeight="1">
      <c r="A146" s="154">
        <v>2022.0</v>
      </c>
      <c r="B146" s="155" t="s">
        <v>3389</v>
      </c>
      <c r="C146" s="155" t="s">
        <v>3825</v>
      </c>
      <c r="D146" s="155"/>
      <c r="E146" s="155" t="s">
        <v>3826</v>
      </c>
      <c r="F146" s="155" t="s">
        <v>3826</v>
      </c>
      <c r="G146" s="155" t="s">
        <v>3827</v>
      </c>
      <c r="H146" s="157" t="s">
        <v>3828</v>
      </c>
      <c r="I146" s="169" t="s">
        <v>3440</v>
      </c>
      <c r="J146" s="157"/>
      <c r="K146" s="157"/>
      <c r="L146" s="154" t="s">
        <v>3395</v>
      </c>
      <c r="M146" s="157" t="s">
        <v>3396</v>
      </c>
      <c r="N146" s="157" t="s">
        <v>255</v>
      </c>
      <c r="O146" s="189">
        <v>22.0</v>
      </c>
      <c r="P146" s="189" t="s">
        <v>3722</v>
      </c>
      <c r="Q146" s="169"/>
      <c r="R146" s="178" t="s">
        <v>3829</v>
      </c>
      <c r="S146" s="189" t="s">
        <v>158</v>
      </c>
      <c r="T146" s="171" t="s">
        <v>3830</v>
      </c>
      <c r="U146" s="189" t="s">
        <v>174</v>
      </c>
      <c r="V146" s="166" t="s">
        <v>3566</v>
      </c>
      <c r="W146" s="168"/>
      <c r="X146" s="168"/>
      <c r="Y146" s="168"/>
      <c r="Z146" s="168">
        <v>34.0</v>
      </c>
      <c r="AA146" s="168">
        <v>68.0</v>
      </c>
      <c r="AB146" s="168">
        <f t="shared" si="119"/>
        <v>34</v>
      </c>
      <c r="AC146" s="168"/>
      <c r="AD146" s="168"/>
      <c r="AE146" s="168"/>
      <c r="AF146" s="168">
        <v>42.0</v>
      </c>
      <c r="AG146" s="168">
        <v>81.0</v>
      </c>
      <c r="AH146" s="168">
        <f t="shared" si="120"/>
        <v>39</v>
      </c>
      <c r="AI146" s="168"/>
      <c r="AJ146" s="168"/>
      <c r="AK146" s="168"/>
      <c r="AL146" s="168">
        <v>75.0</v>
      </c>
      <c r="AM146" s="168">
        <v>87.0</v>
      </c>
      <c r="AN146" s="168">
        <f t="shared" si="121"/>
        <v>12</v>
      </c>
      <c r="AO146" s="168"/>
      <c r="AP146" s="168"/>
      <c r="AQ146" s="168"/>
      <c r="AR146" s="168">
        <v>43.0</v>
      </c>
      <c r="AS146" s="168">
        <v>70.0</v>
      </c>
      <c r="AT146" s="168">
        <v>27.0</v>
      </c>
      <c r="AU146" s="168"/>
      <c r="AV146" s="168"/>
      <c r="AW146" s="168"/>
      <c r="AX146" s="168">
        <v>82.0</v>
      </c>
      <c r="AY146" s="168">
        <v>94.0</v>
      </c>
      <c r="AZ146" s="168">
        <f t="shared" si="122"/>
        <v>12</v>
      </c>
      <c r="BA146" s="168"/>
      <c r="BB146" s="168"/>
      <c r="BC146" s="168"/>
      <c r="BD146" s="168"/>
      <c r="BE146" s="168"/>
      <c r="BF146" s="168"/>
      <c r="BG146" s="168"/>
      <c r="BH146" s="168"/>
      <c r="BI146" s="168">
        <v>81.0</v>
      </c>
      <c r="BJ146" s="168">
        <v>94.0</v>
      </c>
      <c r="BK146" s="168">
        <f t="shared" si="123"/>
        <v>13</v>
      </c>
      <c r="BL146" s="168"/>
      <c r="BM146" s="168"/>
      <c r="BN146" s="168"/>
      <c r="BO146" s="168">
        <v>91.0</v>
      </c>
      <c r="BP146" s="168">
        <v>95.0</v>
      </c>
      <c r="BQ146" s="168">
        <f t="shared" si="124"/>
        <v>4</v>
      </c>
      <c r="BR146" s="180">
        <v>0.97</v>
      </c>
      <c r="BS146" s="176">
        <v>5.32</v>
      </c>
      <c r="BT146" s="176">
        <v>0.43</v>
      </c>
      <c r="BU146" s="176" t="s">
        <v>3528</v>
      </c>
      <c r="BV146" s="176" t="s">
        <v>3528</v>
      </c>
      <c r="BW146" s="195">
        <v>19.0</v>
      </c>
      <c r="BX146" s="192">
        <v>0.7</v>
      </c>
      <c r="BY146" s="192">
        <v>0.9</v>
      </c>
      <c r="BZ146" s="193">
        <v>0.23</v>
      </c>
      <c r="CA146" s="192">
        <v>6.1</v>
      </c>
      <c r="CB146" s="192">
        <v>3.1</v>
      </c>
      <c r="CC146" s="165"/>
      <c r="CD146" s="165"/>
      <c r="CE146" s="165"/>
      <c r="CF146" s="165"/>
    </row>
    <row r="147" ht="12.75" customHeight="1">
      <c r="A147" s="154">
        <v>2022.0</v>
      </c>
      <c r="B147" s="155" t="s">
        <v>3494</v>
      </c>
      <c r="C147" s="155" t="s">
        <v>3495</v>
      </c>
      <c r="D147" s="155"/>
      <c r="E147" s="155" t="s">
        <v>3831</v>
      </c>
      <c r="F147" s="155" t="s">
        <v>3831</v>
      </c>
      <c r="G147" s="155" t="s">
        <v>3832</v>
      </c>
      <c r="H147" s="157" t="s">
        <v>3833</v>
      </c>
      <c r="I147" s="169" t="s">
        <v>3402</v>
      </c>
      <c r="J147" s="157"/>
      <c r="K147" s="157"/>
      <c r="L147" s="154" t="s">
        <v>3395</v>
      </c>
      <c r="M147" s="157" t="s">
        <v>3396</v>
      </c>
      <c r="N147" s="169" t="s">
        <v>255</v>
      </c>
      <c r="O147" s="189">
        <v>28.0</v>
      </c>
      <c r="P147" s="189" t="s">
        <v>3747</v>
      </c>
      <c r="Q147" s="169"/>
      <c r="R147" s="178" t="s">
        <v>3834</v>
      </c>
      <c r="S147" s="189" t="s">
        <v>174</v>
      </c>
      <c r="T147" s="171" t="s">
        <v>3835</v>
      </c>
      <c r="U147" s="189" t="s">
        <v>174</v>
      </c>
      <c r="V147" s="166" t="s">
        <v>3664</v>
      </c>
      <c r="W147" s="168"/>
      <c r="X147" s="168"/>
      <c r="Y147" s="168"/>
      <c r="Z147" s="168">
        <v>48.0</v>
      </c>
      <c r="AA147" s="168">
        <v>65.0</v>
      </c>
      <c r="AB147" s="168">
        <f t="shared" si="119"/>
        <v>17</v>
      </c>
      <c r="AC147" s="168"/>
      <c r="AD147" s="168"/>
      <c r="AE147" s="168"/>
      <c r="AF147" s="168">
        <v>59.0</v>
      </c>
      <c r="AG147" s="168">
        <v>72.0</v>
      </c>
      <c r="AH147" s="168">
        <f t="shared" si="120"/>
        <v>13</v>
      </c>
      <c r="AI147" s="168"/>
      <c r="AJ147" s="168"/>
      <c r="AK147" s="168"/>
      <c r="AL147" s="168">
        <v>69.0</v>
      </c>
      <c r="AM147" s="168">
        <v>75.0</v>
      </c>
      <c r="AN147" s="168">
        <f t="shared" si="121"/>
        <v>6</v>
      </c>
      <c r="AO147" s="168"/>
      <c r="AP147" s="168"/>
      <c r="AQ147" s="168"/>
      <c r="AR147" s="168">
        <v>53.0</v>
      </c>
      <c r="AS147" s="168">
        <v>66.0</v>
      </c>
      <c r="AT147" s="168">
        <f>AS147-AR147</f>
        <v>13</v>
      </c>
      <c r="AU147" s="168"/>
      <c r="AV147" s="168"/>
      <c r="AW147" s="168"/>
      <c r="AX147" s="168">
        <v>76.0</v>
      </c>
      <c r="AY147" s="168">
        <v>85.0</v>
      </c>
      <c r="AZ147" s="168">
        <f t="shared" si="122"/>
        <v>9</v>
      </c>
      <c r="BA147" s="168"/>
      <c r="BB147" s="168"/>
      <c r="BC147" s="168"/>
      <c r="BD147" s="168"/>
      <c r="BE147" s="168"/>
      <c r="BF147" s="168"/>
      <c r="BG147" s="168"/>
      <c r="BH147" s="168"/>
      <c r="BI147" s="168">
        <v>79.0</v>
      </c>
      <c r="BJ147" s="168">
        <v>84.0</v>
      </c>
      <c r="BK147" s="168">
        <f t="shared" si="123"/>
        <v>5</v>
      </c>
      <c r="BL147" s="175"/>
      <c r="BM147" s="175"/>
      <c r="BN147" s="168"/>
      <c r="BO147" s="168">
        <v>85.0</v>
      </c>
      <c r="BP147" s="168">
        <v>92.0</v>
      </c>
      <c r="BQ147" s="168">
        <f t="shared" si="124"/>
        <v>7</v>
      </c>
      <c r="BR147" s="180">
        <v>0.97</v>
      </c>
      <c r="BS147" s="176">
        <v>5.19</v>
      </c>
      <c r="BT147" s="176">
        <v>0.41</v>
      </c>
      <c r="BU147" s="176" t="s">
        <v>3528</v>
      </c>
      <c r="BV147" s="176" t="s">
        <v>3528</v>
      </c>
      <c r="BW147" s="195">
        <v>160.0</v>
      </c>
      <c r="BX147" s="192">
        <v>3.6</v>
      </c>
      <c r="BY147" s="192">
        <v>5.7</v>
      </c>
      <c r="BZ147" s="193">
        <v>0.58</v>
      </c>
      <c r="CA147" s="192">
        <v>34.4</v>
      </c>
      <c r="CB147" s="192">
        <v>4.6</v>
      </c>
      <c r="CC147" s="165"/>
      <c r="CD147" s="165"/>
      <c r="CE147" s="165"/>
      <c r="CF147" s="165"/>
    </row>
    <row r="148" ht="12.75" customHeight="1">
      <c r="A148" s="154">
        <v>2022.0</v>
      </c>
      <c r="B148" s="166" t="s">
        <v>3447</v>
      </c>
      <c r="C148" s="166" t="s">
        <v>3836</v>
      </c>
      <c r="D148" s="166"/>
      <c r="E148" s="166" t="s">
        <v>3837</v>
      </c>
      <c r="F148" s="166" t="s">
        <v>3837</v>
      </c>
      <c r="G148" s="166" t="s">
        <v>3838</v>
      </c>
      <c r="H148" s="157" t="s">
        <v>3839</v>
      </c>
      <c r="I148" s="169" t="s">
        <v>3840</v>
      </c>
      <c r="J148" s="157" t="s">
        <v>3841</v>
      </c>
      <c r="K148" s="157" t="s">
        <v>405</v>
      </c>
      <c r="L148" s="154" t="s">
        <v>3395</v>
      </c>
      <c r="M148" s="157" t="s">
        <v>3452</v>
      </c>
      <c r="N148" s="188" t="s">
        <v>3572</v>
      </c>
      <c r="O148" s="189">
        <v>62.0</v>
      </c>
      <c r="P148" s="189" t="s">
        <v>3842</v>
      </c>
      <c r="Q148" s="169"/>
      <c r="R148" s="169" t="s">
        <v>3528</v>
      </c>
      <c r="S148" s="194"/>
      <c r="T148" s="171" t="s">
        <v>3843</v>
      </c>
      <c r="U148" s="194" t="s">
        <v>174</v>
      </c>
      <c r="V148" s="166" t="s">
        <v>3664</v>
      </c>
      <c r="W148" s="168">
        <v>64.0</v>
      </c>
      <c r="X148" s="168">
        <v>33.0</v>
      </c>
      <c r="Y148" s="168">
        <f>W148-X148</f>
        <v>31</v>
      </c>
      <c r="Z148" s="168"/>
      <c r="AA148" s="168"/>
      <c r="AB148" s="168"/>
      <c r="AC148" s="168">
        <v>69.0</v>
      </c>
      <c r="AD148" s="168">
        <v>35.0</v>
      </c>
      <c r="AE148" s="168">
        <f>AC148-AD148</f>
        <v>34</v>
      </c>
      <c r="AF148" s="168"/>
      <c r="AG148" s="168"/>
      <c r="AH148" s="168"/>
      <c r="AI148" s="168">
        <v>86.0</v>
      </c>
      <c r="AJ148" s="168">
        <v>72.0</v>
      </c>
      <c r="AK148" s="168">
        <f>AI148-AJ148</f>
        <v>14</v>
      </c>
      <c r="AL148" s="168"/>
      <c r="AM148" s="168"/>
      <c r="AN148" s="168"/>
      <c r="AO148" s="168">
        <v>77.0</v>
      </c>
      <c r="AP148" s="168">
        <v>44.0</v>
      </c>
      <c r="AQ148" s="168">
        <f>AO148-AP148</f>
        <v>33</v>
      </c>
      <c r="AR148" s="168"/>
      <c r="AS148" s="168"/>
      <c r="AT148" s="168"/>
      <c r="AU148" s="168">
        <v>81.0</v>
      </c>
      <c r="AV148" s="168">
        <v>71.0</v>
      </c>
      <c r="AW148" s="168">
        <f>AU148-AV148</f>
        <v>10</v>
      </c>
      <c r="AX148" s="168"/>
      <c r="AY148" s="168"/>
      <c r="AZ148" s="168"/>
      <c r="BA148" s="168"/>
      <c r="BB148" s="168"/>
      <c r="BC148" s="168"/>
      <c r="BD148" s="168"/>
      <c r="BE148" s="168"/>
      <c r="BF148" s="168">
        <v>91.0</v>
      </c>
      <c r="BG148" s="168">
        <v>75.0</v>
      </c>
      <c r="BH148" s="168">
        <f>BF148-BG148</f>
        <v>16</v>
      </c>
      <c r="BI148" s="168"/>
      <c r="BJ148" s="168"/>
      <c r="BK148" s="168"/>
      <c r="BL148" s="168">
        <v>92.0</v>
      </c>
      <c r="BM148" s="168">
        <v>86.0</v>
      </c>
      <c r="BN148" s="168">
        <f>BL148-BM148</f>
        <v>6</v>
      </c>
      <c r="BO148" s="168"/>
      <c r="BP148" s="168"/>
      <c r="BQ148" s="168"/>
      <c r="BR148" s="180">
        <v>0.97</v>
      </c>
      <c r="BS148" s="176">
        <v>4.91</v>
      </c>
      <c r="BT148" s="176">
        <v>0.41</v>
      </c>
      <c r="BU148" s="176" t="s">
        <v>3528</v>
      </c>
      <c r="BV148" s="176" t="s">
        <v>3528</v>
      </c>
      <c r="BW148" s="195">
        <v>97.0</v>
      </c>
      <c r="BX148" s="192">
        <v>1.4</v>
      </c>
      <c r="BY148" s="192">
        <v>1.6</v>
      </c>
      <c r="BZ148" s="193">
        <v>0.16</v>
      </c>
      <c r="CA148" s="192">
        <v>17.3</v>
      </c>
      <c r="CB148" s="192">
        <v>5.6</v>
      </c>
      <c r="CC148" s="165"/>
      <c r="CD148" s="165"/>
      <c r="CE148" s="165"/>
      <c r="CF148" s="152" t="s">
        <v>1</v>
      </c>
    </row>
    <row r="149" ht="12.75" customHeight="1">
      <c r="A149" s="154">
        <v>2022.0</v>
      </c>
      <c r="B149" s="155" t="s">
        <v>3389</v>
      </c>
      <c r="C149" s="155" t="s">
        <v>3573</v>
      </c>
      <c r="D149" s="155"/>
      <c r="E149" s="155" t="s">
        <v>3643</v>
      </c>
      <c r="F149" s="155" t="s">
        <v>3643</v>
      </c>
      <c r="G149" s="155" t="s">
        <v>3644</v>
      </c>
      <c r="H149" s="157" t="s">
        <v>3538</v>
      </c>
      <c r="I149" s="156" t="s">
        <v>3428</v>
      </c>
      <c r="J149" s="157"/>
      <c r="K149" s="157"/>
      <c r="L149" s="154" t="s">
        <v>3395</v>
      </c>
      <c r="M149" s="157" t="s">
        <v>3396</v>
      </c>
      <c r="N149" s="157" t="s">
        <v>255</v>
      </c>
      <c r="O149" s="189">
        <v>28.0</v>
      </c>
      <c r="P149" s="189" t="s">
        <v>3721</v>
      </c>
      <c r="Q149" s="169"/>
      <c r="R149" s="178" t="s">
        <v>3844</v>
      </c>
      <c r="S149" s="189" t="s">
        <v>174</v>
      </c>
      <c r="T149" s="171" t="s">
        <v>3845</v>
      </c>
      <c r="U149" s="189" t="s">
        <v>174</v>
      </c>
      <c r="V149" s="166" t="s">
        <v>3566</v>
      </c>
      <c r="W149" s="168"/>
      <c r="X149" s="168"/>
      <c r="Y149" s="168"/>
      <c r="Z149" s="168">
        <v>50.0</v>
      </c>
      <c r="AA149" s="168">
        <v>73.0</v>
      </c>
      <c r="AB149" s="168">
        <f t="shared" ref="AB149:AB151" si="125">AA149-Z149</f>
        <v>23</v>
      </c>
      <c r="AC149" s="168"/>
      <c r="AD149" s="168"/>
      <c r="AE149" s="168"/>
      <c r="AF149" s="168">
        <v>69.0</v>
      </c>
      <c r="AG149" s="168">
        <v>85.0</v>
      </c>
      <c r="AH149" s="168">
        <f t="shared" ref="AH149:AH151" si="126">AG149-AF149</f>
        <v>16</v>
      </c>
      <c r="AI149" s="168"/>
      <c r="AJ149" s="168"/>
      <c r="AK149" s="168"/>
      <c r="AL149" s="168">
        <v>72.0</v>
      </c>
      <c r="AM149" s="168">
        <v>82.0</v>
      </c>
      <c r="AN149" s="168">
        <f t="shared" ref="AN149:AN151" si="127">AM149-AL149</f>
        <v>10</v>
      </c>
      <c r="AO149" s="168"/>
      <c r="AP149" s="168"/>
      <c r="AQ149" s="168"/>
      <c r="AR149" s="168">
        <v>59.0</v>
      </c>
      <c r="AS149" s="168">
        <v>73.0</v>
      </c>
      <c r="AT149" s="168">
        <f t="shared" ref="AT149:AT151" si="128">AS149-AR149</f>
        <v>14</v>
      </c>
      <c r="AU149" s="168"/>
      <c r="AV149" s="168"/>
      <c r="AW149" s="168"/>
      <c r="AX149" s="168">
        <v>82.0</v>
      </c>
      <c r="AY149" s="168">
        <v>88.0</v>
      </c>
      <c r="AZ149" s="168">
        <f t="shared" ref="AZ149:AZ151" si="129">AY149-AX149</f>
        <v>6</v>
      </c>
      <c r="BA149" s="168"/>
      <c r="BB149" s="168"/>
      <c r="BC149" s="168"/>
      <c r="BD149" s="168"/>
      <c r="BE149" s="168"/>
      <c r="BF149" s="168"/>
      <c r="BG149" s="168"/>
      <c r="BH149" s="168"/>
      <c r="BI149" s="168">
        <v>79.0</v>
      </c>
      <c r="BJ149" s="168">
        <v>82.0</v>
      </c>
      <c r="BK149" s="168">
        <f t="shared" ref="BK149:BK151" si="130">BJ149-BI149</f>
        <v>3</v>
      </c>
      <c r="BL149" s="168"/>
      <c r="BM149" s="168"/>
      <c r="BN149" s="168"/>
      <c r="BO149" s="168">
        <v>86.0</v>
      </c>
      <c r="BP149" s="168">
        <v>94.0</v>
      </c>
      <c r="BQ149" s="168">
        <f t="shared" ref="BQ149:BQ151" si="131">BP149-BO149</f>
        <v>8</v>
      </c>
      <c r="BR149" s="180">
        <v>0.97</v>
      </c>
      <c r="BS149" s="176">
        <v>4.21</v>
      </c>
      <c r="BT149" s="176">
        <v>0.46</v>
      </c>
      <c r="BU149" s="176" t="s">
        <v>3528</v>
      </c>
      <c r="BV149" s="176" t="s">
        <v>3528</v>
      </c>
      <c r="BW149" s="195">
        <v>169.0</v>
      </c>
      <c r="BX149" s="192">
        <v>4.5</v>
      </c>
      <c r="BY149" s="192">
        <v>5.4</v>
      </c>
      <c r="BZ149" s="193">
        <v>0.19</v>
      </c>
      <c r="CA149" s="192">
        <v>22.2</v>
      </c>
      <c r="CB149" s="192">
        <v>7.6</v>
      </c>
      <c r="CC149" s="165"/>
      <c r="CD149" s="165"/>
      <c r="CE149" s="165"/>
      <c r="CF149" s="165"/>
    </row>
    <row r="150" ht="12.75" customHeight="1">
      <c r="A150" s="154">
        <v>2022.0</v>
      </c>
      <c r="B150" s="155" t="s">
        <v>3389</v>
      </c>
      <c r="C150" s="155" t="s">
        <v>3573</v>
      </c>
      <c r="D150" s="155"/>
      <c r="E150" s="155" t="s">
        <v>3643</v>
      </c>
      <c r="F150" s="155" t="s">
        <v>3643</v>
      </c>
      <c r="G150" s="155" t="s">
        <v>3644</v>
      </c>
      <c r="H150" s="157" t="s">
        <v>3538</v>
      </c>
      <c r="I150" s="169" t="s">
        <v>3402</v>
      </c>
      <c r="J150" s="157"/>
      <c r="K150" s="157"/>
      <c r="L150" s="154" t="s">
        <v>3395</v>
      </c>
      <c r="M150" s="157" t="s">
        <v>3396</v>
      </c>
      <c r="N150" s="157" t="s">
        <v>255</v>
      </c>
      <c r="O150" s="189">
        <v>60.0</v>
      </c>
      <c r="P150" s="189" t="s">
        <v>3747</v>
      </c>
      <c r="Q150" s="169"/>
      <c r="R150" s="178" t="s">
        <v>3846</v>
      </c>
      <c r="S150" s="189" t="s">
        <v>174</v>
      </c>
      <c r="T150" s="171" t="s">
        <v>3847</v>
      </c>
      <c r="U150" s="189" t="s">
        <v>174</v>
      </c>
      <c r="V150" s="166" t="s">
        <v>3566</v>
      </c>
      <c r="W150" s="168"/>
      <c r="X150" s="168"/>
      <c r="Y150" s="168"/>
      <c r="Z150" s="168">
        <v>52.0</v>
      </c>
      <c r="AA150" s="168">
        <v>74.0</v>
      </c>
      <c r="AB150" s="168">
        <f t="shared" si="125"/>
        <v>22</v>
      </c>
      <c r="AC150" s="168"/>
      <c r="AD150" s="168"/>
      <c r="AE150" s="168"/>
      <c r="AF150" s="168">
        <v>70.0</v>
      </c>
      <c r="AG150" s="168">
        <v>85.0</v>
      </c>
      <c r="AH150" s="168">
        <f t="shared" si="126"/>
        <v>15</v>
      </c>
      <c r="AI150" s="168"/>
      <c r="AJ150" s="168"/>
      <c r="AK150" s="168"/>
      <c r="AL150" s="168">
        <v>73.0</v>
      </c>
      <c r="AM150" s="168">
        <v>83.0</v>
      </c>
      <c r="AN150" s="168">
        <f t="shared" si="127"/>
        <v>10</v>
      </c>
      <c r="AO150" s="168"/>
      <c r="AP150" s="168"/>
      <c r="AQ150" s="168"/>
      <c r="AR150" s="168">
        <v>59.0</v>
      </c>
      <c r="AS150" s="168">
        <v>72.0</v>
      </c>
      <c r="AT150" s="168">
        <f t="shared" si="128"/>
        <v>13</v>
      </c>
      <c r="AU150" s="168"/>
      <c r="AV150" s="168"/>
      <c r="AW150" s="168"/>
      <c r="AX150" s="168">
        <v>80.0</v>
      </c>
      <c r="AY150" s="168">
        <v>88.0</v>
      </c>
      <c r="AZ150" s="168">
        <f t="shared" si="129"/>
        <v>8</v>
      </c>
      <c r="BA150" s="168"/>
      <c r="BB150" s="168"/>
      <c r="BC150" s="168"/>
      <c r="BD150" s="168"/>
      <c r="BE150" s="168"/>
      <c r="BF150" s="168"/>
      <c r="BG150" s="168"/>
      <c r="BH150" s="168"/>
      <c r="BI150" s="168">
        <v>71.0</v>
      </c>
      <c r="BJ150" s="168">
        <v>87.0</v>
      </c>
      <c r="BK150" s="168">
        <f t="shared" si="130"/>
        <v>16</v>
      </c>
      <c r="BL150" s="168"/>
      <c r="BM150" s="168"/>
      <c r="BN150" s="168"/>
      <c r="BO150" s="168">
        <v>86.0</v>
      </c>
      <c r="BP150" s="168">
        <v>91.0</v>
      </c>
      <c r="BQ150" s="168">
        <f t="shared" si="131"/>
        <v>5</v>
      </c>
      <c r="BR150" s="180">
        <v>0.97</v>
      </c>
      <c r="BS150" s="176">
        <v>4.65</v>
      </c>
      <c r="BT150" s="176">
        <v>0.45</v>
      </c>
      <c r="BU150" s="176" t="s">
        <v>3528</v>
      </c>
      <c r="BV150" s="176" t="s">
        <v>3528</v>
      </c>
      <c r="BW150" s="195">
        <v>358.0</v>
      </c>
      <c r="BX150" s="192">
        <v>4.0</v>
      </c>
      <c r="BY150" s="192">
        <v>4.6</v>
      </c>
      <c r="BZ150" s="193">
        <v>0.16</v>
      </c>
      <c r="CA150" s="192">
        <v>37.5</v>
      </c>
      <c r="CB150" s="192">
        <v>9.6</v>
      </c>
      <c r="CC150" s="165"/>
      <c r="CD150" s="165"/>
      <c r="CE150" s="165"/>
      <c r="CF150" s="165"/>
    </row>
    <row r="151" ht="12.75" customHeight="1">
      <c r="A151" s="154">
        <v>2022.0</v>
      </c>
      <c r="B151" s="155" t="s">
        <v>3389</v>
      </c>
      <c r="C151" s="155" t="s">
        <v>3398</v>
      </c>
      <c r="D151" s="155"/>
      <c r="E151" s="155" t="s">
        <v>3848</v>
      </c>
      <c r="F151" s="155" t="s">
        <v>3848</v>
      </c>
      <c r="G151" s="155" t="s">
        <v>3849</v>
      </c>
      <c r="H151" s="157" t="s">
        <v>3850</v>
      </c>
      <c r="I151" s="169" t="s">
        <v>3440</v>
      </c>
      <c r="J151" s="157"/>
      <c r="K151" s="157"/>
      <c r="L151" s="154" t="s">
        <v>3395</v>
      </c>
      <c r="M151" s="157" t="s">
        <v>3396</v>
      </c>
      <c r="N151" s="157" t="s">
        <v>255</v>
      </c>
      <c r="O151" s="189">
        <v>71.0</v>
      </c>
      <c r="P151" s="189" t="s">
        <v>3722</v>
      </c>
      <c r="Q151" s="169"/>
      <c r="R151" s="178" t="s">
        <v>3851</v>
      </c>
      <c r="S151" s="189" t="s">
        <v>158</v>
      </c>
      <c r="T151" s="171" t="s">
        <v>3852</v>
      </c>
      <c r="U151" s="189" t="s">
        <v>174</v>
      </c>
      <c r="V151" s="166" t="s">
        <v>3566</v>
      </c>
      <c r="W151" s="168"/>
      <c r="X151" s="168"/>
      <c r="Y151" s="168"/>
      <c r="Z151" s="168">
        <v>46.0</v>
      </c>
      <c r="AA151" s="168">
        <v>68.0</v>
      </c>
      <c r="AB151" s="168">
        <f t="shared" si="125"/>
        <v>22</v>
      </c>
      <c r="AC151" s="168"/>
      <c r="AD151" s="168"/>
      <c r="AE151" s="168"/>
      <c r="AF151" s="168">
        <v>63.0</v>
      </c>
      <c r="AG151" s="168">
        <v>82.0</v>
      </c>
      <c r="AH151" s="168">
        <f t="shared" si="126"/>
        <v>19</v>
      </c>
      <c r="AI151" s="168"/>
      <c r="AJ151" s="168"/>
      <c r="AK151" s="168"/>
      <c r="AL151" s="168">
        <v>75.0</v>
      </c>
      <c r="AM151" s="168">
        <v>81.0</v>
      </c>
      <c r="AN151" s="168">
        <f t="shared" si="127"/>
        <v>6</v>
      </c>
      <c r="AO151" s="168"/>
      <c r="AP151" s="168"/>
      <c r="AQ151" s="168"/>
      <c r="AR151" s="168">
        <v>55.0</v>
      </c>
      <c r="AS151" s="168">
        <v>73.0</v>
      </c>
      <c r="AT151" s="168">
        <f t="shared" si="128"/>
        <v>18</v>
      </c>
      <c r="AU151" s="168"/>
      <c r="AV151" s="168"/>
      <c r="AW151" s="168"/>
      <c r="AX151" s="168">
        <v>80.0</v>
      </c>
      <c r="AY151" s="168">
        <v>86.0</v>
      </c>
      <c r="AZ151" s="168">
        <f t="shared" si="129"/>
        <v>6</v>
      </c>
      <c r="BA151" s="168"/>
      <c r="BB151" s="168"/>
      <c r="BC151" s="168"/>
      <c r="BD151" s="168"/>
      <c r="BE151" s="168"/>
      <c r="BF151" s="168"/>
      <c r="BG151" s="168"/>
      <c r="BH151" s="168"/>
      <c r="BI151" s="168">
        <v>76.0</v>
      </c>
      <c r="BJ151" s="168">
        <v>82.0</v>
      </c>
      <c r="BK151" s="168">
        <f t="shared" si="130"/>
        <v>6</v>
      </c>
      <c r="BL151" s="168"/>
      <c r="BM151" s="168"/>
      <c r="BN151" s="168"/>
      <c r="BO151" s="168">
        <v>83.0</v>
      </c>
      <c r="BP151" s="168">
        <v>93.0</v>
      </c>
      <c r="BQ151" s="168">
        <f t="shared" si="131"/>
        <v>10</v>
      </c>
      <c r="BR151" s="180">
        <v>0.97</v>
      </c>
      <c r="BS151" s="176">
        <v>4.21</v>
      </c>
      <c r="BT151" s="176">
        <v>0.46</v>
      </c>
      <c r="BU151" s="176" t="s">
        <v>3528</v>
      </c>
      <c r="BV151" s="176" t="s">
        <v>3528</v>
      </c>
      <c r="BW151" s="195">
        <v>116.0</v>
      </c>
      <c r="BX151" s="192">
        <v>1.5</v>
      </c>
      <c r="BY151" s="192">
        <v>1.5</v>
      </c>
      <c r="BZ151" s="193">
        <v>0.03</v>
      </c>
      <c r="CA151" s="192">
        <v>15.6</v>
      </c>
      <c r="CB151" s="192">
        <v>7.4</v>
      </c>
      <c r="CC151" s="165"/>
      <c r="CD151" s="165"/>
      <c r="CE151" s="165"/>
      <c r="CF151" s="165"/>
    </row>
    <row r="152" ht="12.75" customHeight="1">
      <c r="A152" s="154">
        <v>2022.0</v>
      </c>
      <c r="B152" s="166" t="s">
        <v>3430</v>
      </c>
      <c r="C152" s="166" t="s">
        <v>3431</v>
      </c>
      <c r="D152" s="166"/>
      <c r="E152" s="166" t="s">
        <v>3432</v>
      </c>
      <c r="F152" s="166" t="s">
        <v>3432</v>
      </c>
      <c r="G152" s="166" t="s">
        <v>3433</v>
      </c>
      <c r="H152" s="157" t="s">
        <v>3853</v>
      </c>
      <c r="I152" s="169" t="s">
        <v>3454</v>
      </c>
      <c r="J152" s="157"/>
      <c r="K152" s="157"/>
      <c r="L152" s="154" t="s">
        <v>3395</v>
      </c>
      <c r="M152" s="157" t="s">
        <v>3714</v>
      </c>
      <c r="N152" s="157" t="s">
        <v>255</v>
      </c>
      <c r="O152" s="189">
        <v>175.0</v>
      </c>
      <c r="P152" s="189" t="s">
        <v>3822</v>
      </c>
      <c r="Q152" s="169"/>
      <c r="R152" s="169" t="s">
        <v>3528</v>
      </c>
      <c r="S152" s="194"/>
      <c r="T152" s="171" t="s">
        <v>3854</v>
      </c>
      <c r="U152" s="194" t="s">
        <v>174</v>
      </c>
      <c r="V152" s="166" t="s">
        <v>3566</v>
      </c>
      <c r="W152" s="168">
        <v>84.0</v>
      </c>
      <c r="X152" s="168">
        <v>38.0</v>
      </c>
      <c r="Y152" s="168">
        <f>W152-X152</f>
        <v>46</v>
      </c>
      <c r="Z152" s="168"/>
      <c r="AA152" s="168"/>
      <c r="AB152" s="168"/>
      <c r="AC152" s="168">
        <v>86.0</v>
      </c>
      <c r="AD152" s="168">
        <v>63.0</v>
      </c>
      <c r="AE152" s="168">
        <f>AC152-AD152</f>
        <v>23</v>
      </c>
      <c r="AF152" s="168"/>
      <c r="AG152" s="168"/>
      <c r="AH152" s="168"/>
      <c r="AI152" s="168">
        <v>86.0</v>
      </c>
      <c r="AJ152" s="168">
        <v>81.0</v>
      </c>
      <c r="AK152" s="168">
        <f>AI152-AJ152</f>
        <v>5</v>
      </c>
      <c r="AL152" s="168"/>
      <c r="AM152" s="168"/>
      <c r="AN152" s="168"/>
      <c r="AO152" s="168">
        <v>76.0</v>
      </c>
      <c r="AP152" s="168">
        <v>32.0</v>
      </c>
      <c r="AQ152" s="168">
        <f>AO152-AP152</f>
        <v>44</v>
      </c>
      <c r="AR152" s="168"/>
      <c r="AS152" s="168"/>
      <c r="AT152" s="168"/>
      <c r="AU152" s="168">
        <v>94.0</v>
      </c>
      <c r="AV152" s="168">
        <v>82.0</v>
      </c>
      <c r="AW152" s="168">
        <f>AU152-AV152</f>
        <v>12</v>
      </c>
      <c r="AX152" s="168"/>
      <c r="AY152" s="168"/>
      <c r="AZ152" s="168"/>
      <c r="BA152" s="168"/>
      <c r="BB152" s="168"/>
      <c r="BC152" s="168"/>
      <c r="BD152" s="168"/>
      <c r="BE152" s="168"/>
      <c r="BF152" s="168">
        <v>95.0</v>
      </c>
      <c r="BG152" s="168">
        <v>83.0</v>
      </c>
      <c r="BH152" s="168">
        <f>BF152-BG152</f>
        <v>12</v>
      </c>
      <c r="BI152" s="168"/>
      <c r="BJ152" s="168"/>
      <c r="BK152" s="168"/>
      <c r="BL152" s="168">
        <v>97.0</v>
      </c>
      <c r="BM152" s="168">
        <v>95.0</v>
      </c>
      <c r="BN152" s="168">
        <f>BL152-BM152</f>
        <v>2</v>
      </c>
      <c r="BO152" s="168"/>
      <c r="BP152" s="168"/>
      <c r="BQ152" s="168"/>
      <c r="BR152" s="180">
        <v>0.97</v>
      </c>
      <c r="BS152" s="176">
        <v>2.82</v>
      </c>
      <c r="BT152" s="176">
        <v>0.44</v>
      </c>
      <c r="BU152" s="176" t="s">
        <v>3528</v>
      </c>
      <c r="BV152" s="176" t="s">
        <v>3528</v>
      </c>
      <c r="BW152" s="195">
        <v>205.0</v>
      </c>
      <c r="BX152" s="192">
        <v>1.1</v>
      </c>
      <c r="BY152" s="192">
        <v>1.4</v>
      </c>
      <c r="BZ152" s="193">
        <v>0.21</v>
      </c>
      <c r="CA152" s="192">
        <v>25.2</v>
      </c>
      <c r="CB152" s="192">
        <v>8.1</v>
      </c>
      <c r="CC152" s="165"/>
      <c r="CD152" s="165"/>
      <c r="CE152" s="165"/>
      <c r="CF152" s="152" t="s">
        <v>1</v>
      </c>
    </row>
    <row r="153" ht="12.75" customHeight="1">
      <c r="A153" s="154">
        <v>2022.0</v>
      </c>
      <c r="B153" s="155" t="s">
        <v>3621</v>
      </c>
      <c r="C153" s="155" t="s">
        <v>3855</v>
      </c>
      <c r="D153" s="155"/>
      <c r="E153" s="155" t="s">
        <v>3856</v>
      </c>
      <c r="F153" s="155" t="s">
        <v>3856</v>
      </c>
      <c r="G153" s="155" t="s">
        <v>3857</v>
      </c>
      <c r="H153" s="157" t="s">
        <v>3858</v>
      </c>
      <c r="I153" s="169" t="s">
        <v>3402</v>
      </c>
      <c r="J153" s="157"/>
      <c r="K153" s="157"/>
      <c r="L153" s="154" t="s">
        <v>3395</v>
      </c>
      <c r="M153" s="157" t="s">
        <v>3396</v>
      </c>
      <c r="N153" s="157" t="s">
        <v>255</v>
      </c>
      <c r="O153" s="189">
        <v>26.0</v>
      </c>
      <c r="P153" s="189" t="s">
        <v>3747</v>
      </c>
      <c r="Q153" s="169"/>
      <c r="R153" s="178" t="s">
        <v>3859</v>
      </c>
      <c r="S153" s="189" t="s">
        <v>174</v>
      </c>
      <c r="T153" s="171" t="s">
        <v>3860</v>
      </c>
      <c r="U153" s="189" t="s">
        <v>174</v>
      </c>
      <c r="V153" s="166" t="s">
        <v>3699</v>
      </c>
      <c r="W153" s="168"/>
      <c r="X153" s="168"/>
      <c r="Y153" s="168"/>
      <c r="Z153" s="168">
        <v>85.0</v>
      </c>
      <c r="AA153" s="168">
        <v>93.0</v>
      </c>
      <c r="AB153" s="168">
        <f t="shared" ref="AB153:AB161" si="132">AA153-Z153</f>
        <v>8</v>
      </c>
      <c r="AC153" s="168"/>
      <c r="AD153" s="168"/>
      <c r="AE153" s="168"/>
      <c r="AF153" s="168">
        <v>94.0</v>
      </c>
      <c r="AG153" s="168">
        <v>96.0</v>
      </c>
      <c r="AH153" s="168">
        <f t="shared" ref="AH153:AH161" si="133">AG153-AF153</f>
        <v>2</v>
      </c>
      <c r="AI153" s="168"/>
      <c r="AJ153" s="168"/>
      <c r="AK153" s="168"/>
      <c r="AL153" s="168">
        <v>93.0</v>
      </c>
      <c r="AM153" s="168">
        <v>94.0</v>
      </c>
      <c r="AN153" s="168">
        <f t="shared" ref="AN153:AN161" si="134">AM153-AL153</f>
        <v>1</v>
      </c>
      <c r="AO153" s="168"/>
      <c r="AP153" s="168"/>
      <c r="AQ153" s="168"/>
      <c r="AR153" s="168">
        <v>78.0</v>
      </c>
      <c r="AS153" s="168">
        <v>86.0</v>
      </c>
      <c r="AT153" s="168">
        <f t="shared" ref="AT153:AT161" si="135">AS153-AR153</f>
        <v>8</v>
      </c>
      <c r="AU153" s="168"/>
      <c r="AV153" s="168"/>
      <c r="AW153" s="168"/>
      <c r="AX153" s="168">
        <v>96.0</v>
      </c>
      <c r="AY153" s="168">
        <v>98.0</v>
      </c>
      <c r="AZ153" s="168">
        <f t="shared" ref="AZ153:AZ161" si="136">AY153-AX153</f>
        <v>2</v>
      </c>
      <c r="BA153" s="168"/>
      <c r="BB153" s="168"/>
      <c r="BC153" s="168"/>
      <c r="BD153" s="168"/>
      <c r="BE153" s="168"/>
      <c r="BF153" s="168"/>
      <c r="BG153" s="168"/>
      <c r="BH153" s="168"/>
      <c r="BI153" s="168">
        <v>96.0</v>
      </c>
      <c r="BJ153" s="168">
        <v>98.0</v>
      </c>
      <c r="BK153" s="168">
        <f t="shared" ref="BK153:BK155" si="137">BJ153-BI153</f>
        <v>2</v>
      </c>
      <c r="BL153" s="168"/>
      <c r="BM153" s="168"/>
      <c r="BN153" s="168"/>
      <c r="BO153" s="168">
        <v>97.0</v>
      </c>
      <c r="BP153" s="168">
        <v>100.0</v>
      </c>
      <c r="BQ153" s="168">
        <f t="shared" ref="BQ153:BQ159" si="138">BP153-BO153</f>
        <v>3</v>
      </c>
      <c r="BR153" s="180">
        <v>0.97</v>
      </c>
      <c r="BS153" s="176">
        <v>4.37</v>
      </c>
      <c r="BT153" s="176">
        <v>0.46</v>
      </c>
      <c r="BU153" s="176" t="s">
        <v>3528</v>
      </c>
      <c r="BV153" s="176" t="s">
        <v>3528</v>
      </c>
      <c r="BW153" s="195">
        <v>173.0</v>
      </c>
      <c r="BX153" s="192">
        <v>5.9</v>
      </c>
      <c r="BY153" s="192">
        <v>6.5</v>
      </c>
      <c r="BZ153" s="193">
        <v>0.09</v>
      </c>
      <c r="CA153" s="192">
        <v>32.2</v>
      </c>
      <c r="CB153" s="192">
        <v>5.4</v>
      </c>
      <c r="CC153" s="165"/>
      <c r="CD153" s="165"/>
      <c r="CE153" s="165"/>
      <c r="CF153" s="165"/>
    </row>
    <row r="154" ht="12.75" customHeight="1">
      <c r="A154" s="154">
        <v>2022.0</v>
      </c>
      <c r="B154" s="155" t="s">
        <v>3621</v>
      </c>
      <c r="C154" s="155" t="s">
        <v>3855</v>
      </c>
      <c r="D154" s="155"/>
      <c r="E154" s="155" t="s">
        <v>3856</v>
      </c>
      <c r="F154" s="155" t="s">
        <v>3856</v>
      </c>
      <c r="G154" s="155" t="s">
        <v>3857</v>
      </c>
      <c r="H154" s="157" t="s">
        <v>3858</v>
      </c>
      <c r="I154" s="169" t="s">
        <v>3480</v>
      </c>
      <c r="J154" s="157"/>
      <c r="K154" s="157"/>
      <c r="L154" s="154" t="s">
        <v>3395</v>
      </c>
      <c r="M154" s="157" t="s">
        <v>3396</v>
      </c>
      <c r="N154" s="157" t="s">
        <v>255</v>
      </c>
      <c r="O154" s="189">
        <v>44.0</v>
      </c>
      <c r="P154" s="189" t="s">
        <v>3737</v>
      </c>
      <c r="Q154" s="169"/>
      <c r="R154" s="178" t="s">
        <v>3861</v>
      </c>
      <c r="S154" s="189" t="s">
        <v>174</v>
      </c>
      <c r="T154" s="171" t="s">
        <v>3862</v>
      </c>
      <c r="U154" s="189" t="s">
        <v>174</v>
      </c>
      <c r="V154" s="166" t="s">
        <v>3699</v>
      </c>
      <c r="W154" s="168"/>
      <c r="X154" s="168"/>
      <c r="Y154" s="168"/>
      <c r="Z154" s="168">
        <v>83.0</v>
      </c>
      <c r="AA154" s="168">
        <v>94.0</v>
      </c>
      <c r="AB154" s="168">
        <f t="shared" si="132"/>
        <v>11</v>
      </c>
      <c r="AC154" s="168"/>
      <c r="AD154" s="168"/>
      <c r="AE154" s="168"/>
      <c r="AF154" s="168">
        <v>92.0</v>
      </c>
      <c r="AG154" s="168">
        <v>97.0</v>
      </c>
      <c r="AH154" s="168">
        <f t="shared" si="133"/>
        <v>5</v>
      </c>
      <c r="AI154" s="168"/>
      <c r="AJ154" s="168"/>
      <c r="AK154" s="168"/>
      <c r="AL154" s="168">
        <v>92.0</v>
      </c>
      <c r="AM154" s="168">
        <v>98.0</v>
      </c>
      <c r="AN154" s="168">
        <f t="shared" si="134"/>
        <v>6</v>
      </c>
      <c r="AO154" s="168"/>
      <c r="AP154" s="168"/>
      <c r="AQ154" s="168"/>
      <c r="AR154" s="168">
        <v>83.0</v>
      </c>
      <c r="AS154" s="168">
        <v>94.0</v>
      </c>
      <c r="AT154" s="168">
        <f t="shared" si="135"/>
        <v>11</v>
      </c>
      <c r="AU154" s="168"/>
      <c r="AV154" s="168"/>
      <c r="AW154" s="168"/>
      <c r="AX154" s="168">
        <v>94.0</v>
      </c>
      <c r="AY154" s="168">
        <v>98.0</v>
      </c>
      <c r="AZ154" s="168">
        <f t="shared" si="136"/>
        <v>4</v>
      </c>
      <c r="BA154" s="168"/>
      <c r="BB154" s="168"/>
      <c r="BC154" s="168"/>
      <c r="BD154" s="168"/>
      <c r="BE154" s="168"/>
      <c r="BF154" s="168"/>
      <c r="BG154" s="168"/>
      <c r="BH154" s="168"/>
      <c r="BI154" s="168">
        <v>96.0</v>
      </c>
      <c r="BJ154" s="168">
        <v>96.0</v>
      </c>
      <c r="BK154" s="168">
        <f t="shared" si="137"/>
        <v>0</v>
      </c>
      <c r="BL154" s="168"/>
      <c r="BM154" s="168"/>
      <c r="BN154" s="168"/>
      <c r="BO154" s="168">
        <v>97.0</v>
      </c>
      <c r="BP154" s="168">
        <v>99.0</v>
      </c>
      <c r="BQ154" s="168">
        <f t="shared" si="138"/>
        <v>2</v>
      </c>
      <c r="BR154" s="180">
        <v>0.95</v>
      </c>
      <c r="BS154" s="176">
        <v>3.84</v>
      </c>
      <c r="BT154" s="176">
        <v>0.53</v>
      </c>
      <c r="BU154" s="176" t="s">
        <v>3528</v>
      </c>
      <c r="BV154" s="176" t="s">
        <v>3528</v>
      </c>
      <c r="BW154" s="195">
        <v>277.0</v>
      </c>
      <c r="BX154" s="192">
        <v>3.6</v>
      </c>
      <c r="BY154" s="192">
        <v>6.9</v>
      </c>
      <c r="BZ154" s="193">
        <v>0.91</v>
      </c>
      <c r="CA154" s="192">
        <v>42.9</v>
      </c>
      <c r="CB154" s="192">
        <v>6.4</v>
      </c>
      <c r="CC154" s="165"/>
      <c r="CD154" s="165"/>
      <c r="CE154" s="165"/>
      <c r="CF154" s="165"/>
    </row>
    <row r="155" ht="12.75" customHeight="1">
      <c r="A155" s="154">
        <v>2022.0</v>
      </c>
      <c r="B155" s="155" t="s">
        <v>3430</v>
      </c>
      <c r="C155" s="155" t="s">
        <v>3863</v>
      </c>
      <c r="D155" s="155"/>
      <c r="E155" s="155" t="s">
        <v>3864</v>
      </c>
      <c r="F155" s="155" t="s">
        <v>3864</v>
      </c>
      <c r="G155" s="155" t="s">
        <v>3865</v>
      </c>
      <c r="H155" s="157" t="s">
        <v>3866</v>
      </c>
      <c r="I155" s="169" t="s">
        <v>3464</v>
      </c>
      <c r="J155" s="157"/>
      <c r="K155" s="157"/>
      <c r="L155" s="154" t="s">
        <v>3395</v>
      </c>
      <c r="M155" s="157" t="s">
        <v>3396</v>
      </c>
      <c r="N155" s="157" t="s">
        <v>255</v>
      </c>
      <c r="O155" s="189">
        <v>90.0</v>
      </c>
      <c r="P155" s="189" t="s">
        <v>3708</v>
      </c>
      <c r="Q155" s="169"/>
      <c r="R155" s="178" t="s">
        <v>3867</v>
      </c>
      <c r="S155" s="189" t="s">
        <v>174</v>
      </c>
      <c r="T155" s="171" t="s">
        <v>3868</v>
      </c>
      <c r="U155" s="189" t="s">
        <v>174</v>
      </c>
      <c r="V155" s="166" t="s">
        <v>3699</v>
      </c>
      <c r="W155" s="168"/>
      <c r="X155" s="168"/>
      <c r="Y155" s="168"/>
      <c r="Z155" s="168">
        <v>68.0</v>
      </c>
      <c r="AA155" s="168">
        <v>85.0</v>
      </c>
      <c r="AB155" s="168">
        <f t="shared" si="132"/>
        <v>17</v>
      </c>
      <c r="AC155" s="168"/>
      <c r="AD155" s="168"/>
      <c r="AE155" s="168"/>
      <c r="AF155" s="168">
        <v>78.0</v>
      </c>
      <c r="AG155" s="168">
        <v>93.0</v>
      </c>
      <c r="AH155" s="168">
        <f t="shared" si="133"/>
        <v>15</v>
      </c>
      <c r="AI155" s="168"/>
      <c r="AJ155" s="168"/>
      <c r="AK155" s="168"/>
      <c r="AL155" s="168">
        <v>88.0</v>
      </c>
      <c r="AM155" s="168">
        <v>95.0</v>
      </c>
      <c r="AN155" s="168">
        <f t="shared" si="134"/>
        <v>7</v>
      </c>
      <c r="AO155" s="168"/>
      <c r="AP155" s="168"/>
      <c r="AQ155" s="168"/>
      <c r="AR155" s="168">
        <v>52.0</v>
      </c>
      <c r="AS155" s="168">
        <v>76.0</v>
      </c>
      <c r="AT155" s="168">
        <f t="shared" si="135"/>
        <v>24</v>
      </c>
      <c r="AU155" s="168"/>
      <c r="AV155" s="168"/>
      <c r="AW155" s="168"/>
      <c r="AX155" s="168">
        <v>92.0</v>
      </c>
      <c r="AY155" s="168">
        <v>96.0</v>
      </c>
      <c r="AZ155" s="168">
        <f t="shared" si="136"/>
        <v>4</v>
      </c>
      <c r="BA155" s="168"/>
      <c r="BB155" s="168"/>
      <c r="BC155" s="168"/>
      <c r="BD155" s="168"/>
      <c r="BE155" s="168"/>
      <c r="BF155" s="168"/>
      <c r="BG155" s="168"/>
      <c r="BH155" s="168"/>
      <c r="BI155" s="168">
        <v>86.0</v>
      </c>
      <c r="BJ155" s="168">
        <v>92.0</v>
      </c>
      <c r="BK155" s="168">
        <f t="shared" si="137"/>
        <v>6</v>
      </c>
      <c r="BL155" s="168"/>
      <c r="BM155" s="168"/>
      <c r="BN155" s="168"/>
      <c r="BO155" s="168">
        <v>94.0</v>
      </c>
      <c r="BP155" s="168">
        <v>100.0</v>
      </c>
      <c r="BQ155" s="168">
        <f t="shared" si="138"/>
        <v>6</v>
      </c>
      <c r="BR155" s="180">
        <v>0.96</v>
      </c>
      <c r="BS155" s="176">
        <v>3.69</v>
      </c>
      <c r="BT155" s="176">
        <v>0.52</v>
      </c>
      <c r="BU155" s="176" t="s">
        <v>3528</v>
      </c>
      <c r="BV155" s="176" t="s">
        <v>3528</v>
      </c>
      <c r="BW155" s="195">
        <v>348.0</v>
      </c>
      <c r="BX155" s="192">
        <v>2.7</v>
      </c>
      <c r="BY155" s="192">
        <v>2.8</v>
      </c>
      <c r="BZ155" s="193">
        <v>0.0</v>
      </c>
      <c r="CA155" s="192">
        <v>48.7</v>
      </c>
      <c r="CB155" s="192">
        <v>7.2</v>
      </c>
      <c r="CC155" s="165"/>
      <c r="CD155" s="165"/>
      <c r="CE155" s="165"/>
      <c r="CF155" s="165"/>
    </row>
    <row r="156" ht="12.75" customHeight="1">
      <c r="A156" s="154">
        <v>2022.0</v>
      </c>
      <c r="B156" s="155" t="s">
        <v>3475</v>
      </c>
      <c r="C156" s="155" t="s">
        <v>3476</v>
      </c>
      <c r="D156" s="155"/>
      <c r="E156" s="155" t="s">
        <v>3869</v>
      </c>
      <c r="F156" s="155" t="s">
        <v>3869</v>
      </c>
      <c r="G156" s="155" t="s">
        <v>3870</v>
      </c>
      <c r="H156" s="157" t="s">
        <v>3871</v>
      </c>
      <c r="I156" s="169" t="s">
        <v>3440</v>
      </c>
      <c r="J156" s="157"/>
      <c r="K156" s="157" t="s">
        <v>425</v>
      </c>
      <c r="L156" s="154" t="s">
        <v>3395</v>
      </c>
      <c r="M156" s="157" t="s">
        <v>3396</v>
      </c>
      <c r="N156" s="188" t="s">
        <v>3572</v>
      </c>
      <c r="O156" s="189">
        <v>42.0</v>
      </c>
      <c r="P156" s="189" t="s">
        <v>3722</v>
      </c>
      <c r="Q156" s="169"/>
      <c r="R156" s="178" t="s">
        <v>3872</v>
      </c>
      <c r="S156" s="189" t="s">
        <v>174</v>
      </c>
      <c r="T156" s="171" t="s">
        <v>3873</v>
      </c>
      <c r="U156" s="189" t="s">
        <v>174</v>
      </c>
      <c r="V156" s="166" t="s">
        <v>3699</v>
      </c>
      <c r="W156" s="168"/>
      <c r="X156" s="168"/>
      <c r="Y156" s="168"/>
      <c r="Z156" s="168">
        <v>9.0</v>
      </c>
      <c r="AA156" s="168">
        <v>15.0</v>
      </c>
      <c r="AB156" s="168">
        <f t="shared" si="132"/>
        <v>6</v>
      </c>
      <c r="AC156" s="168"/>
      <c r="AD156" s="168"/>
      <c r="AE156" s="168"/>
      <c r="AF156" s="168">
        <v>12.0</v>
      </c>
      <c r="AG156" s="168">
        <v>22.0</v>
      </c>
      <c r="AH156" s="168">
        <f t="shared" si="133"/>
        <v>10</v>
      </c>
      <c r="AI156" s="168"/>
      <c r="AJ156" s="168"/>
      <c r="AK156" s="168"/>
      <c r="AL156" s="168">
        <v>61.0</v>
      </c>
      <c r="AM156" s="168">
        <v>74.0</v>
      </c>
      <c r="AN156" s="168">
        <f t="shared" si="134"/>
        <v>13</v>
      </c>
      <c r="AO156" s="168"/>
      <c r="AP156" s="168"/>
      <c r="AQ156" s="168"/>
      <c r="AR156" s="168">
        <v>65.0</v>
      </c>
      <c r="AS156" s="168">
        <v>74.0</v>
      </c>
      <c r="AT156" s="168">
        <f t="shared" si="135"/>
        <v>9</v>
      </c>
      <c r="AU156" s="168"/>
      <c r="AV156" s="168"/>
      <c r="AW156" s="168"/>
      <c r="AX156" s="168">
        <v>70.0</v>
      </c>
      <c r="AY156" s="168">
        <v>68.0</v>
      </c>
      <c r="AZ156" s="168">
        <f t="shared" si="136"/>
        <v>-2</v>
      </c>
      <c r="BA156" s="168"/>
      <c r="BB156" s="168"/>
      <c r="BC156" s="168"/>
      <c r="BD156" s="168"/>
      <c r="BE156" s="168"/>
      <c r="BF156" s="168"/>
      <c r="BG156" s="168"/>
      <c r="BH156" s="168"/>
      <c r="BI156" s="168"/>
      <c r="BJ156" s="168"/>
      <c r="BK156" s="168"/>
      <c r="BL156" s="168"/>
      <c r="BM156" s="168"/>
      <c r="BN156" s="168"/>
      <c r="BO156" s="168">
        <v>76.0</v>
      </c>
      <c r="BP156" s="168">
        <v>88.0</v>
      </c>
      <c r="BQ156" s="168">
        <f t="shared" si="138"/>
        <v>12</v>
      </c>
      <c r="BR156" s="180">
        <v>0.94</v>
      </c>
      <c r="BS156" s="176">
        <v>2.63</v>
      </c>
      <c r="BT156" s="176">
        <v>0.57</v>
      </c>
      <c r="BU156" s="176" t="s">
        <v>3528</v>
      </c>
      <c r="BV156" s="176" t="s">
        <v>3528</v>
      </c>
      <c r="BW156" s="195">
        <v>66.0</v>
      </c>
      <c r="BX156" s="192">
        <v>1.1</v>
      </c>
      <c r="BY156" s="192">
        <v>1.6</v>
      </c>
      <c r="BZ156" s="193">
        <v>0.46</v>
      </c>
      <c r="CA156" s="192">
        <v>11.6</v>
      </c>
      <c r="CB156" s="192">
        <v>5.7</v>
      </c>
      <c r="CC156" s="165"/>
      <c r="CD156" s="165"/>
      <c r="CE156" s="165"/>
      <c r="CF156" s="165"/>
    </row>
    <row r="157" ht="12.75" customHeight="1">
      <c r="A157" s="154">
        <v>2022.0</v>
      </c>
      <c r="B157" s="155" t="s">
        <v>3475</v>
      </c>
      <c r="C157" s="155" t="s">
        <v>3476</v>
      </c>
      <c r="D157" s="155"/>
      <c r="E157" s="155" t="s">
        <v>3869</v>
      </c>
      <c r="F157" s="155" t="s">
        <v>3869</v>
      </c>
      <c r="G157" s="155" t="s">
        <v>3870</v>
      </c>
      <c r="H157" s="157" t="s">
        <v>3871</v>
      </c>
      <c r="I157" s="156" t="s">
        <v>3394</v>
      </c>
      <c r="J157" s="157"/>
      <c r="K157" s="157" t="s">
        <v>425</v>
      </c>
      <c r="L157" s="154" t="s">
        <v>3395</v>
      </c>
      <c r="M157" s="157" t="s">
        <v>3396</v>
      </c>
      <c r="N157" s="188" t="s">
        <v>3572</v>
      </c>
      <c r="O157" s="189">
        <v>24.0</v>
      </c>
      <c r="P157" s="189" t="s">
        <v>3727</v>
      </c>
      <c r="Q157" s="169"/>
      <c r="R157" s="178" t="s">
        <v>3874</v>
      </c>
      <c r="S157" s="189" t="s">
        <v>174</v>
      </c>
      <c r="T157" s="171" t="s">
        <v>3875</v>
      </c>
      <c r="U157" s="189" t="s">
        <v>174</v>
      </c>
      <c r="V157" s="166" t="s">
        <v>3699</v>
      </c>
      <c r="W157" s="168"/>
      <c r="X157" s="168"/>
      <c r="Y157" s="168"/>
      <c r="Z157" s="168">
        <v>8.0</v>
      </c>
      <c r="AA157" s="168">
        <v>18.0</v>
      </c>
      <c r="AB157" s="168">
        <f t="shared" si="132"/>
        <v>10</v>
      </c>
      <c r="AC157" s="168"/>
      <c r="AD157" s="168"/>
      <c r="AE157" s="168"/>
      <c r="AF157" s="168">
        <v>13.0</v>
      </c>
      <c r="AG157" s="168">
        <v>23.0</v>
      </c>
      <c r="AH157" s="168">
        <f t="shared" si="133"/>
        <v>10</v>
      </c>
      <c r="AI157" s="168"/>
      <c r="AJ157" s="168"/>
      <c r="AK157" s="168"/>
      <c r="AL157" s="168">
        <v>66.0</v>
      </c>
      <c r="AM157" s="168">
        <v>80.0</v>
      </c>
      <c r="AN157" s="168">
        <f t="shared" si="134"/>
        <v>14</v>
      </c>
      <c r="AO157" s="168"/>
      <c r="AP157" s="168"/>
      <c r="AQ157" s="168"/>
      <c r="AR157" s="168">
        <v>66.0</v>
      </c>
      <c r="AS157" s="168">
        <v>81.0</v>
      </c>
      <c r="AT157" s="168">
        <f t="shared" si="135"/>
        <v>15</v>
      </c>
      <c r="AU157" s="168"/>
      <c r="AV157" s="168"/>
      <c r="AW157" s="168"/>
      <c r="AX157" s="168">
        <v>66.0</v>
      </c>
      <c r="AY157" s="168">
        <v>63.0</v>
      </c>
      <c r="AZ157" s="168">
        <f t="shared" si="136"/>
        <v>-3</v>
      </c>
      <c r="BA157" s="168"/>
      <c r="BB157" s="168"/>
      <c r="BC157" s="168"/>
      <c r="BD157" s="168"/>
      <c r="BE157" s="168"/>
      <c r="BF157" s="168"/>
      <c r="BG157" s="168"/>
      <c r="BH157" s="168"/>
      <c r="BI157" s="168"/>
      <c r="BJ157" s="168"/>
      <c r="BK157" s="168"/>
      <c r="BL157" s="168"/>
      <c r="BM157" s="168"/>
      <c r="BN157" s="168"/>
      <c r="BO157" s="168">
        <v>79.0</v>
      </c>
      <c r="BP157" s="168">
        <v>92.0</v>
      </c>
      <c r="BQ157" s="168">
        <f t="shared" si="138"/>
        <v>13</v>
      </c>
      <c r="BR157" s="180">
        <v>0.95</v>
      </c>
      <c r="BS157" s="176">
        <v>4.04</v>
      </c>
      <c r="BT157" s="176">
        <v>0.5</v>
      </c>
      <c r="BU157" s="176" t="s">
        <v>3528</v>
      </c>
      <c r="BV157" s="176" t="s">
        <v>3528</v>
      </c>
      <c r="BW157" s="195">
        <v>90.0</v>
      </c>
      <c r="BX157" s="192">
        <v>3.6</v>
      </c>
      <c r="BY157" s="192">
        <v>3.8</v>
      </c>
      <c r="BZ157" s="193">
        <v>0.04</v>
      </c>
      <c r="CA157" s="192">
        <v>22.9</v>
      </c>
      <c r="CB157" s="192">
        <v>3.9</v>
      </c>
      <c r="CC157" s="165"/>
      <c r="CD157" s="165"/>
      <c r="CE157" s="165"/>
      <c r="CF157" s="165" t="s">
        <v>1</v>
      </c>
    </row>
    <row r="158" ht="12.75" customHeight="1">
      <c r="A158" s="154">
        <v>2022.0</v>
      </c>
      <c r="B158" s="155" t="s">
        <v>3475</v>
      </c>
      <c r="C158" s="155" t="s">
        <v>3476</v>
      </c>
      <c r="D158" s="155"/>
      <c r="E158" s="155" t="s">
        <v>3869</v>
      </c>
      <c r="F158" s="155" t="s">
        <v>3869</v>
      </c>
      <c r="G158" s="155" t="s">
        <v>3870</v>
      </c>
      <c r="H158" s="157" t="s">
        <v>3871</v>
      </c>
      <c r="I158" s="169" t="s">
        <v>3402</v>
      </c>
      <c r="J158" s="157"/>
      <c r="K158" s="157" t="s">
        <v>425</v>
      </c>
      <c r="L158" s="154" t="s">
        <v>3395</v>
      </c>
      <c r="M158" s="157" t="s">
        <v>3396</v>
      </c>
      <c r="N158" s="188" t="s">
        <v>3572</v>
      </c>
      <c r="O158" s="189">
        <v>20.0</v>
      </c>
      <c r="P158" s="189" t="s">
        <v>3747</v>
      </c>
      <c r="Q158" s="169"/>
      <c r="R158" s="178" t="s">
        <v>3876</v>
      </c>
      <c r="S158" s="189" t="s">
        <v>174</v>
      </c>
      <c r="T158" s="171" t="s">
        <v>3877</v>
      </c>
      <c r="U158" s="189" t="s">
        <v>174</v>
      </c>
      <c r="V158" s="166" t="s">
        <v>3699</v>
      </c>
      <c r="W158" s="168"/>
      <c r="X158" s="168"/>
      <c r="Y158" s="168"/>
      <c r="Z158" s="168">
        <v>13.0</v>
      </c>
      <c r="AA158" s="168">
        <v>16.0</v>
      </c>
      <c r="AB158" s="168">
        <f t="shared" si="132"/>
        <v>3</v>
      </c>
      <c r="AC158" s="168"/>
      <c r="AD158" s="168"/>
      <c r="AE158" s="168"/>
      <c r="AF158" s="168">
        <v>16.0</v>
      </c>
      <c r="AG158" s="168">
        <v>19.0</v>
      </c>
      <c r="AH158" s="168">
        <f t="shared" si="133"/>
        <v>3</v>
      </c>
      <c r="AI158" s="168"/>
      <c r="AJ158" s="168"/>
      <c r="AK158" s="168"/>
      <c r="AL158" s="168">
        <v>68.0</v>
      </c>
      <c r="AM158" s="168">
        <v>75.0</v>
      </c>
      <c r="AN158" s="168">
        <f t="shared" si="134"/>
        <v>7</v>
      </c>
      <c r="AO158" s="168"/>
      <c r="AP158" s="168"/>
      <c r="AQ158" s="168"/>
      <c r="AR158" s="168">
        <v>73.0</v>
      </c>
      <c r="AS158" s="168">
        <v>80.0</v>
      </c>
      <c r="AT158" s="168">
        <f t="shared" si="135"/>
        <v>7</v>
      </c>
      <c r="AU158" s="168"/>
      <c r="AV158" s="168"/>
      <c r="AW158" s="168"/>
      <c r="AX158" s="168">
        <v>62.0</v>
      </c>
      <c r="AY158" s="168">
        <v>60.0</v>
      </c>
      <c r="AZ158" s="168">
        <f t="shared" si="136"/>
        <v>-2</v>
      </c>
      <c r="BA158" s="168"/>
      <c r="BB158" s="168"/>
      <c r="BC158" s="168"/>
      <c r="BD158" s="168"/>
      <c r="BE158" s="168"/>
      <c r="BF158" s="168"/>
      <c r="BG158" s="168"/>
      <c r="BH158" s="168"/>
      <c r="BI158" s="168"/>
      <c r="BJ158" s="168"/>
      <c r="BK158" s="168"/>
      <c r="BL158" s="168"/>
      <c r="BM158" s="168"/>
      <c r="BN158" s="168"/>
      <c r="BO158" s="168">
        <v>81.0</v>
      </c>
      <c r="BP158" s="168">
        <v>88.0</v>
      </c>
      <c r="BQ158" s="168">
        <f t="shared" si="138"/>
        <v>7</v>
      </c>
      <c r="BR158" s="180">
        <v>0.95</v>
      </c>
      <c r="BS158" s="176">
        <v>3.75</v>
      </c>
      <c r="BT158" s="176">
        <v>0.5</v>
      </c>
      <c r="BU158" s="176" t="s">
        <v>3528</v>
      </c>
      <c r="BV158" s="176" t="s">
        <v>3528</v>
      </c>
      <c r="BW158" s="195">
        <v>90.0</v>
      </c>
      <c r="BX158" s="192">
        <v>4.2</v>
      </c>
      <c r="BY158" s="192">
        <v>4.5</v>
      </c>
      <c r="BZ158" s="193">
        <v>0.08</v>
      </c>
      <c r="CA158" s="192">
        <v>23.2</v>
      </c>
      <c r="CB158" s="192">
        <v>3.9</v>
      </c>
      <c r="CC158" s="165"/>
      <c r="CD158" s="165"/>
      <c r="CE158" s="165"/>
      <c r="CF158" s="165"/>
    </row>
    <row r="159" ht="12.75" customHeight="1">
      <c r="A159" s="154">
        <v>2022.0</v>
      </c>
      <c r="B159" s="155" t="s">
        <v>3389</v>
      </c>
      <c r="C159" s="155" t="s">
        <v>3558</v>
      </c>
      <c r="D159" s="155"/>
      <c r="E159" s="155" t="s">
        <v>3559</v>
      </c>
      <c r="F159" s="155" t="s">
        <v>3560</v>
      </c>
      <c r="G159" s="155" t="s">
        <v>3657</v>
      </c>
      <c r="H159" s="157" t="s">
        <v>3562</v>
      </c>
      <c r="I159" s="169" t="s">
        <v>3440</v>
      </c>
      <c r="J159" s="157"/>
      <c r="K159" s="157"/>
      <c r="L159" s="154" t="s">
        <v>3395</v>
      </c>
      <c r="M159" s="157" t="s">
        <v>3396</v>
      </c>
      <c r="N159" s="157" t="s">
        <v>255</v>
      </c>
      <c r="O159" s="189">
        <v>56.0</v>
      </c>
      <c r="P159" s="189" t="s">
        <v>3722</v>
      </c>
      <c r="Q159" s="169"/>
      <c r="R159" s="178" t="s">
        <v>3878</v>
      </c>
      <c r="S159" s="189" t="s">
        <v>174</v>
      </c>
      <c r="T159" s="171" t="s">
        <v>3879</v>
      </c>
      <c r="U159" s="189" t="s">
        <v>174</v>
      </c>
      <c r="V159" s="166" t="s">
        <v>3566</v>
      </c>
      <c r="W159" s="168"/>
      <c r="X159" s="168"/>
      <c r="Y159" s="168"/>
      <c r="Z159" s="168">
        <v>64.0</v>
      </c>
      <c r="AA159" s="168">
        <v>86.0</v>
      </c>
      <c r="AB159" s="168">
        <f t="shared" si="132"/>
        <v>22</v>
      </c>
      <c r="AC159" s="168"/>
      <c r="AD159" s="168"/>
      <c r="AE159" s="168"/>
      <c r="AF159" s="168">
        <v>74.0</v>
      </c>
      <c r="AG159" s="168">
        <v>92.0</v>
      </c>
      <c r="AH159" s="168">
        <f t="shared" si="133"/>
        <v>18</v>
      </c>
      <c r="AI159" s="168"/>
      <c r="AJ159" s="168"/>
      <c r="AK159" s="168"/>
      <c r="AL159" s="168">
        <v>88.0</v>
      </c>
      <c r="AM159" s="168">
        <v>93.0</v>
      </c>
      <c r="AN159" s="168">
        <f t="shared" si="134"/>
        <v>5</v>
      </c>
      <c r="AO159" s="168"/>
      <c r="AP159" s="168"/>
      <c r="AQ159" s="168"/>
      <c r="AR159" s="168">
        <v>86.0</v>
      </c>
      <c r="AS159" s="168">
        <v>91.0</v>
      </c>
      <c r="AT159" s="168">
        <f t="shared" si="135"/>
        <v>5</v>
      </c>
      <c r="AU159" s="168"/>
      <c r="AV159" s="168"/>
      <c r="AW159" s="168"/>
      <c r="AX159" s="168">
        <v>91.0</v>
      </c>
      <c r="AY159" s="168">
        <v>94.0</v>
      </c>
      <c r="AZ159" s="168">
        <f t="shared" si="136"/>
        <v>3</v>
      </c>
      <c r="BA159" s="168"/>
      <c r="BB159" s="168"/>
      <c r="BC159" s="168"/>
      <c r="BD159" s="168"/>
      <c r="BE159" s="168"/>
      <c r="BF159" s="168"/>
      <c r="BG159" s="168"/>
      <c r="BH159" s="168"/>
      <c r="BI159" s="168">
        <v>91.0</v>
      </c>
      <c r="BJ159" s="168">
        <v>92.0</v>
      </c>
      <c r="BK159" s="168">
        <f t="shared" ref="BK159:BK161" si="139">BJ159-BI159</f>
        <v>1</v>
      </c>
      <c r="BL159" s="168"/>
      <c r="BM159" s="168"/>
      <c r="BN159" s="168"/>
      <c r="BO159" s="168">
        <v>91.0</v>
      </c>
      <c r="BP159" s="168">
        <v>97.0</v>
      </c>
      <c r="BQ159" s="168">
        <f t="shared" si="138"/>
        <v>6</v>
      </c>
      <c r="BR159" s="180">
        <v>0.97</v>
      </c>
      <c r="BS159" s="176">
        <v>3.99</v>
      </c>
      <c r="BT159" s="176">
        <v>0.44</v>
      </c>
      <c r="BU159" s="176" t="s">
        <v>3528</v>
      </c>
      <c r="BV159" s="176" t="s">
        <v>3528</v>
      </c>
      <c r="BW159" s="195">
        <v>45.0</v>
      </c>
      <c r="BX159" s="192">
        <v>0.6</v>
      </c>
      <c r="BY159" s="192">
        <v>0.8</v>
      </c>
      <c r="BZ159" s="193">
        <v>0.21</v>
      </c>
      <c r="CA159" s="192">
        <v>9.2</v>
      </c>
      <c r="CB159" s="192">
        <v>4.9</v>
      </c>
      <c r="CC159" s="165"/>
      <c r="CD159" s="165"/>
      <c r="CE159" s="165"/>
      <c r="CF159" s="165"/>
    </row>
    <row r="160" ht="12.75" customHeight="1">
      <c r="A160" s="154">
        <v>2022.0</v>
      </c>
      <c r="B160" s="155" t="s">
        <v>3389</v>
      </c>
      <c r="C160" s="155" t="s">
        <v>3573</v>
      </c>
      <c r="D160" s="155"/>
      <c r="E160" s="155" t="s">
        <v>3643</v>
      </c>
      <c r="F160" s="155" t="s">
        <v>3643</v>
      </c>
      <c r="G160" s="155" t="s">
        <v>3644</v>
      </c>
      <c r="H160" s="157" t="s">
        <v>3439</v>
      </c>
      <c r="I160" s="156" t="s">
        <v>3428</v>
      </c>
      <c r="J160" s="157"/>
      <c r="K160" s="157" t="s">
        <v>425</v>
      </c>
      <c r="L160" s="154" t="s">
        <v>3395</v>
      </c>
      <c r="M160" s="157" t="s">
        <v>3396</v>
      </c>
      <c r="N160" s="188" t="s">
        <v>3572</v>
      </c>
      <c r="O160" s="189">
        <v>30.0</v>
      </c>
      <c r="P160" s="189" t="s">
        <v>3721</v>
      </c>
      <c r="Q160" s="169"/>
      <c r="R160" s="178" t="s">
        <v>3880</v>
      </c>
      <c r="S160" s="189" t="s">
        <v>174</v>
      </c>
      <c r="T160" s="171" t="s">
        <v>3881</v>
      </c>
      <c r="U160" s="189" t="s">
        <v>174</v>
      </c>
      <c r="V160" s="166" t="s">
        <v>3566</v>
      </c>
      <c r="W160" s="168"/>
      <c r="X160" s="168"/>
      <c r="Y160" s="168"/>
      <c r="Z160" s="168">
        <v>46.0</v>
      </c>
      <c r="AA160" s="168">
        <v>73.0</v>
      </c>
      <c r="AB160" s="168">
        <f t="shared" si="132"/>
        <v>27</v>
      </c>
      <c r="AC160" s="168"/>
      <c r="AD160" s="168"/>
      <c r="AE160" s="168"/>
      <c r="AF160" s="168">
        <v>78.0</v>
      </c>
      <c r="AG160" s="168">
        <v>90.0</v>
      </c>
      <c r="AH160" s="168">
        <f t="shared" si="133"/>
        <v>12</v>
      </c>
      <c r="AI160" s="168"/>
      <c r="AJ160" s="168"/>
      <c r="AK160" s="168"/>
      <c r="AL160" s="168">
        <v>80.0</v>
      </c>
      <c r="AM160" s="168">
        <v>89.0</v>
      </c>
      <c r="AN160" s="168">
        <f t="shared" si="134"/>
        <v>9</v>
      </c>
      <c r="AO160" s="168"/>
      <c r="AP160" s="168"/>
      <c r="AQ160" s="168"/>
      <c r="AR160" s="168">
        <v>55.0</v>
      </c>
      <c r="AS160" s="168">
        <v>81.0</v>
      </c>
      <c r="AT160" s="168">
        <f t="shared" si="135"/>
        <v>26</v>
      </c>
      <c r="AU160" s="168"/>
      <c r="AV160" s="168"/>
      <c r="AW160" s="168"/>
      <c r="AX160" s="168">
        <v>72.0</v>
      </c>
      <c r="AY160" s="168">
        <v>84.0</v>
      </c>
      <c r="AZ160" s="168">
        <f t="shared" si="136"/>
        <v>12</v>
      </c>
      <c r="BA160" s="168"/>
      <c r="BB160" s="168"/>
      <c r="BC160" s="168"/>
      <c r="BD160" s="168"/>
      <c r="BE160" s="168"/>
      <c r="BF160" s="168"/>
      <c r="BG160" s="168"/>
      <c r="BH160" s="168"/>
      <c r="BI160" s="168">
        <v>69.0</v>
      </c>
      <c r="BJ160" s="168">
        <v>88.0</v>
      </c>
      <c r="BK160" s="168">
        <f t="shared" si="139"/>
        <v>19</v>
      </c>
      <c r="BL160" s="168">
        <v>83.0</v>
      </c>
      <c r="BM160" s="168">
        <v>92.0</v>
      </c>
      <c r="BN160" s="168">
        <f t="shared" ref="BN160:BN161" si="140">BM160-BL160</f>
        <v>9</v>
      </c>
      <c r="BO160" s="168"/>
      <c r="BP160" s="168"/>
      <c r="BQ160" s="168"/>
      <c r="BR160" s="180">
        <v>0.96</v>
      </c>
      <c r="BS160" s="176">
        <v>4.24</v>
      </c>
      <c r="BT160" s="176">
        <v>0.53</v>
      </c>
      <c r="BU160" s="176" t="s">
        <v>3528</v>
      </c>
      <c r="BV160" s="176" t="s">
        <v>3528</v>
      </c>
      <c r="BW160" s="195">
        <v>188.0</v>
      </c>
      <c r="BX160" s="192">
        <v>6.3</v>
      </c>
      <c r="BY160" s="192">
        <v>7.1</v>
      </c>
      <c r="BZ160" s="193">
        <v>0.12</v>
      </c>
      <c r="CA160" s="192">
        <v>23.7</v>
      </c>
      <c r="CB160" s="192">
        <v>8.0</v>
      </c>
      <c r="CC160" s="165"/>
      <c r="CD160" s="165"/>
      <c r="CE160" s="165"/>
      <c r="CF160" s="165"/>
    </row>
    <row r="161" ht="12.75" customHeight="1">
      <c r="A161" s="154">
        <v>2022.0</v>
      </c>
      <c r="B161" s="155" t="s">
        <v>3389</v>
      </c>
      <c r="C161" s="155" t="s">
        <v>3573</v>
      </c>
      <c r="D161" s="155"/>
      <c r="E161" s="155" t="s">
        <v>3643</v>
      </c>
      <c r="F161" s="155" t="s">
        <v>3643</v>
      </c>
      <c r="G161" s="155" t="s">
        <v>3644</v>
      </c>
      <c r="H161" s="157" t="s">
        <v>3439</v>
      </c>
      <c r="I161" s="169" t="s">
        <v>3402</v>
      </c>
      <c r="J161" s="157"/>
      <c r="K161" s="157" t="s">
        <v>425</v>
      </c>
      <c r="L161" s="154" t="s">
        <v>3395</v>
      </c>
      <c r="M161" s="157" t="s">
        <v>3396</v>
      </c>
      <c r="N161" s="188" t="s">
        <v>3572</v>
      </c>
      <c r="O161" s="189">
        <v>62.0</v>
      </c>
      <c r="P161" s="189" t="s">
        <v>3747</v>
      </c>
      <c r="Q161" s="169"/>
      <c r="R161" s="178" t="s">
        <v>3882</v>
      </c>
      <c r="S161" s="189" t="s">
        <v>174</v>
      </c>
      <c r="T161" s="171" t="s">
        <v>3883</v>
      </c>
      <c r="U161" s="189" t="s">
        <v>174</v>
      </c>
      <c r="V161" s="166" t="s">
        <v>3566</v>
      </c>
      <c r="W161" s="168"/>
      <c r="X161" s="168"/>
      <c r="Y161" s="168"/>
      <c r="Z161" s="168">
        <v>53.0</v>
      </c>
      <c r="AA161" s="168">
        <v>76.0</v>
      </c>
      <c r="AB161" s="168">
        <f t="shared" si="132"/>
        <v>23</v>
      </c>
      <c r="AC161" s="168"/>
      <c r="AD161" s="168"/>
      <c r="AE161" s="168"/>
      <c r="AF161" s="168">
        <v>80.0</v>
      </c>
      <c r="AG161" s="168">
        <v>95.0</v>
      </c>
      <c r="AH161" s="168">
        <f t="shared" si="133"/>
        <v>15</v>
      </c>
      <c r="AI161" s="168"/>
      <c r="AJ161" s="168"/>
      <c r="AK161" s="168"/>
      <c r="AL161" s="168">
        <v>78.0</v>
      </c>
      <c r="AM161" s="168">
        <v>94.0</v>
      </c>
      <c r="AN161" s="168">
        <f t="shared" si="134"/>
        <v>16</v>
      </c>
      <c r="AO161" s="168"/>
      <c r="AP161" s="168"/>
      <c r="AQ161" s="168"/>
      <c r="AR161" s="168">
        <v>63.0</v>
      </c>
      <c r="AS161" s="168">
        <v>88.0</v>
      </c>
      <c r="AT161" s="168">
        <f t="shared" si="135"/>
        <v>25</v>
      </c>
      <c r="AU161" s="168"/>
      <c r="AV161" s="168"/>
      <c r="AW161" s="168"/>
      <c r="AX161" s="168">
        <v>75.0</v>
      </c>
      <c r="AY161" s="168">
        <v>77.0</v>
      </c>
      <c r="AZ161" s="168">
        <f t="shared" si="136"/>
        <v>2</v>
      </c>
      <c r="BA161" s="168"/>
      <c r="BB161" s="168"/>
      <c r="BC161" s="168"/>
      <c r="BD161" s="168"/>
      <c r="BE161" s="168"/>
      <c r="BF161" s="168"/>
      <c r="BG161" s="168"/>
      <c r="BH161" s="168"/>
      <c r="BI161" s="168">
        <v>74.0</v>
      </c>
      <c r="BJ161" s="168">
        <v>81.0</v>
      </c>
      <c r="BK161" s="168">
        <f t="shared" si="139"/>
        <v>7</v>
      </c>
      <c r="BL161" s="168">
        <v>87.0</v>
      </c>
      <c r="BM161" s="168">
        <v>100.0</v>
      </c>
      <c r="BN161" s="168">
        <f t="shared" si="140"/>
        <v>13</v>
      </c>
      <c r="BO161" s="168"/>
      <c r="BP161" s="168"/>
      <c r="BQ161" s="168"/>
      <c r="BR161" s="180">
        <v>0.96</v>
      </c>
      <c r="BS161" s="176">
        <v>4.41</v>
      </c>
      <c r="BT161" s="176">
        <v>0.48</v>
      </c>
      <c r="BU161" s="176" t="s">
        <v>3528</v>
      </c>
      <c r="BV161" s="176" t="s">
        <v>3528</v>
      </c>
      <c r="BW161" s="195">
        <v>335.0</v>
      </c>
      <c r="BX161" s="192">
        <v>4.2</v>
      </c>
      <c r="BY161" s="192">
        <v>5.4</v>
      </c>
      <c r="BZ161" s="193">
        <v>0.29</v>
      </c>
      <c r="CA161" s="192">
        <v>35.6</v>
      </c>
      <c r="CB161" s="192">
        <v>9.4</v>
      </c>
      <c r="CC161" s="165"/>
      <c r="CD161" s="165"/>
      <c r="CE161" s="165"/>
      <c r="CF161" s="165"/>
    </row>
    <row r="162" ht="12.75" customHeight="1">
      <c r="A162" s="154">
        <v>2022.0</v>
      </c>
      <c r="B162" s="166" t="s">
        <v>3430</v>
      </c>
      <c r="C162" s="166" t="s">
        <v>3431</v>
      </c>
      <c r="D162" s="166"/>
      <c r="E162" s="166" t="s">
        <v>3432</v>
      </c>
      <c r="F162" s="166" t="s">
        <v>3432</v>
      </c>
      <c r="G162" s="166" t="s">
        <v>3433</v>
      </c>
      <c r="H162" s="157" t="s">
        <v>3884</v>
      </c>
      <c r="I162" s="169" t="s">
        <v>3402</v>
      </c>
      <c r="J162" s="157"/>
      <c r="K162" s="157"/>
      <c r="L162" s="154" t="s">
        <v>3395</v>
      </c>
      <c r="M162" s="157" t="s">
        <v>3714</v>
      </c>
      <c r="N162" s="157" t="s">
        <v>255</v>
      </c>
      <c r="O162" s="189">
        <v>210.0</v>
      </c>
      <c r="P162" s="189" t="s">
        <v>3885</v>
      </c>
      <c r="Q162" s="169"/>
      <c r="R162" s="169" t="s">
        <v>3528</v>
      </c>
      <c r="S162" s="194"/>
      <c r="T162" s="171" t="s">
        <v>3886</v>
      </c>
      <c r="U162" s="194" t="s">
        <v>174</v>
      </c>
      <c r="V162" s="166" t="s">
        <v>3699</v>
      </c>
      <c r="W162" s="168">
        <v>93.0</v>
      </c>
      <c r="X162" s="168">
        <v>38.0</v>
      </c>
      <c r="Y162" s="168">
        <f t="shared" ref="Y162:Y163" si="141">W162-X162</f>
        <v>55</v>
      </c>
      <c r="Z162" s="168"/>
      <c r="AA162" s="168"/>
      <c r="AB162" s="168"/>
      <c r="AC162" s="168">
        <v>97.0</v>
      </c>
      <c r="AD162" s="168">
        <v>55.0</v>
      </c>
      <c r="AE162" s="168">
        <f t="shared" ref="AE162:AE163" si="142">AC162-AD162</f>
        <v>42</v>
      </c>
      <c r="AF162" s="168"/>
      <c r="AG162" s="168"/>
      <c r="AH162" s="168"/>
      <c r="AI162" s="168">
        <v>93.0</v>
      </c>
      <c r="AJ162" s="168">
        <v>78.0</v>
      </c>
      <c r="AK162" s="168">
        <f t="shared" ref="AK162:AK163" si="143">AI162-AJ162</f>
        <v>15</v>
      </c>
      <c r="AL162" s="168"/>
      <c r="AM162" s="168"/>
      <c r="AN162" s="168"/>
      <c r="AO162" s="168">
        <v>94.0</v>
      </c>
      <c r="AP162" s="168">
        <v>64.0</v>
      </c>
      <c r="AQ162" s="168">
        <f t="shared" ref="AQ162:AQ163" si="144">AO162-AP162</f>
        <v>30</v>
      </c>
      <c r="AR162" s="168"/>
      <c r="AS162" s="168"/>
      <c r="AT162" s="168"/>
      <c r="AU162" s="168">
        <v>93.0</v>
      </c>
      <c r="AV162" s="168">
        <v>85.0</v>
      </c>
      <c r="AW162" s="168">
        <f t="shared" ref="AW162:AW163" si="145">AU162-AV162</f>
        <v>8</v>
      </c>
      <c r="AX162" s="168"/>
      <c r="AY162" s="168"/>
      <c r="AZ162" s="168"/>
      <c r="BA162" s="168"/>
      <c r="BB162" s="168"/>
      <c r="BC162" s="168"/>
      <c r="BD162" s="168"/>
      <c r="BE162" s="168"/>
      <c r="BF162" s="168"/>
      <c r="BG162" s="168"/>
      <c r="BH162" s="168"/>
      <c r="BI162" s="168"/>
      <c r="BJ162" s="168"/>
      <c r="BK162" s="168"/>
      <c r="BL162" s="168">
        <v>94.0</v>
      </c>
      <c r="BM162" s="168">
        <v>81.0</v>
      </c>
      <c r="BN162" s="168">
        <f t="shared" ref="BN162:BN163" si="146">BL162-BM162</f>
        <v>13</v>
      </c>
      <c r="BO162" s="168"/>
      <c r="BP162" s="168"/>
      <c r="BQ162" s="168"/>
      <c r="BR162" s="180">
        <v>0.97</v>
      </c>
      <c r="BS162" s="176">
        <v>4.01</v>
      </c>
      <c r="BT162" s="176">
        <v>0.53</v>
      </c>
      <c r="BU162" s="176" t="s">
        <v>3528</v>
      </c>
      <c r="BV162" s="176" t="s">
        <v>3528</v>
      </c>
      <c r="BW162" s="195">
        <v>93.0</v>
      </c>
      <c r="BX162" s="192">
        <v>2.7</v>
      </c>
      <c r="BY162" s="192">
        <v>3.3</v>
      </c>
      <c r="BZ162" s="193">
        <v>0.23</v>
      </c>
      <c r="CA162" s="192">
        <v>26.0</v>
      </c>
      <c r="CB162" s="192">
        <v>3.6</v>
      </c>
      <c r="CC162" s="165"/>
      <c r="CD162" s="165"/>
      <c r="CE162" s="165"/>
      <c r="CF162" s="152" t="s">
        <v>1</v>
      </c>
    </row>
    <row r="163" ht="12.75" customHeight="1">
      <c r="A163" s="154">
        <v>2022.0</v>
      </c>
      <c r="B163" s="166" t="s">
        <v>3430</v>
      </c>
      <c r="C163" s="166" t="s">
        <v>3431</v>
      </c>
      <c r="D163" s="166"/>
      <c r="E163" s="166" t="s">
        <v>3432</v>
      </c>
      <c r="F163" s="166" t="s">
        <v>3432</v>
      </c>
      <c r="G163" s="166" t="s">
        <v>3433</v>
      </c>
      <c r="H163" s="157" t="s">
        <v>3884</v>
      </c>
      <c r="I163" s="156" t="s">
        <v>3394</v>
      </c>
      <c r="J163" s="157"/>
      <c r="K163" s="157"/>
      <c r="L163" s="154" t="s">
        <v>3395</v>
      </c>
      <c r="M163" s="157" t="s">
        <v>3714</v>
      </c>
      <c r="N163" s="157" t="s">
        <v>255</v>
      </c>
      <c r="O163" s="189">
        <v>35.0</v>
      </c>
      <c r="P163" s="189" t="s">
        <v>3887</v>
      </c>
      <c r="Q163" s="169"/>
      <c r="R163" s="169" t="s">
        <v>3528</v>
      </c>
      <c r="S163" s="194"/>
      <c r="T163" s="171" t="s">
        <v>3888</v>
      </c>
      <c r="U163" s="194" t="s">
        <v>174</v>
      </c>
      <c r="V163" s="166" t="s">
        <v>3699</v>
      </c>
      <c r="W163" s="168">
        <v>86.0</v>
      </c>
      <c r="X163" s="168">
        <v>35.0</v>
      </c>
      <c r="Y163" s="168">
        <f t="shared" si="141"/>
        <v>51</v>
      </c>
      <c r="Z163" s="168"/>
      <c r="AA163" s="168"/>
      <c r="AB163" s="168"/>
      <c r="AC163" s="168">
        <v>91.0</v>
      </c>
      <c r="AD163" s="168">
        <v>58.0</v>
      </c>
      <c r="AE163" s="168">
        <f t="shared" si="142"/>
        <v>33</v>
      </c>
      <c r="AF163" s="168"/>
      <c r="AG163" s="168"/>
      <c r="AH163" s="168"/>
      <c r="AI163" s="168">
        <v>93.0</v>
      </c>
      <c r="AJ163" s="168">
        <v>78.0</v>
      </c>
      <c r="AK163" s="168">
        <f t="shared" si="143"/>
        <v>15</v>
      </c>
      <c r="AL163" s="168"/>
      <c r="AM163" s="168"/>
      <c r="AN163" s="168"/>
      <c r="AO163" s="168">
        <v>88.0</v>
      </c>
      <c r="AP163" s="168">
        <v>69.0</v>
      </c>
      <c r="AQ163" s="168">
        <f t="shared" si="144"/>
        <v>19</v>
      </c>
      <c r="AR163" s="168"/>
      <c r="AS163" s="168"/>
      <c r="AT163" s="168"/>
      <c r="AU163" s="168">
        <v>94.0</v>
      </c>
      <c r="AV163" s="168">
        <v>87.0</v>
      </c>
      <c r="AW163" s="168">
        <f t="shared" si="145"/>
        <v>7</v>
      </c>
      <c r="AX163" s="168"/>
      <c r="AY163" s="168"/>
      <c r="AZ163" s="168"/>
      <c r="BA163" s="168"/>
      <c r="BB163" s="168"/>
      <c r="BC163" s="168"/>
      <c r="BD163" s="168"/>
      <c r="BE163" s="168"/>
      <c r="BF163" s="168"/>
      <c r="BG163" s="168"/>
      <c r="BH163" s="168"/>
      <c r="BI163" s="168"/>
      <c r="BJ163" s="168"/>
      <c r="BK163" s="168"/>
      <c r="BL163" s="168">
        <v>98.0</v>
      </c>
      <c r="BM163" s="168">
        <v>93.0</v>
      </c>
      <c r="BN163" s="168">
        <f t="shared" si="146"/>
        <v>5</v>
      </c>
      <c r="BO163" s="168"/>
      <c r="BP163" s="168"/>
      <c r="BQ163" s="168"/>
      <c r="BR163" s="180">
        <v>0.97</v>
      </c>
      <c r="BS163" s="176">
        <v>4.35</v>
      </c>
      <c r="BT163" s="176">
        <v>0.5</v>
      </c>
      <c r="BU163" s="176" t="s">
        <v>3528</v>
      </c>
      <c r="BV163" s="176" t="s">
        <v>3528</v>
      </c>
      <c r="BW163" s="195">
        <v>92.0</v>
      </c>
      <c r="BX163" s="192">
        <v>2.3</v>
      </c>
      <c r="BY163" s="192">
        <v>2.6</v>
      </c>
      <c r="BZ163" s="193">
        <v>0.15</v>
      </c>
      <c r="CA163" s="192">
        <v>23.7</v>
      </c>
      <c r="CB163" s="192">
        <v>3.9</v>
      </c>
      <c r="CC163" s="165"/>
      <c r="CD163" s="165"/>
      <c r="CE163" s="165"/>
      <c r="CF163" s="152" t="s">
        <v>1</v>
      </c>
    </row>
    <row r="164" ht="12.75" customHeight="1">
      <c r="A164" s="154">
        <v>2022.0</v>
      </c>
      <c r="B164" s="166" t="s">
        <v>3389</v>
      </c>
      <c r="C164" s="166" t="s">
        <v>3889</v>
      </c>
      <c r="D164" s="166"/>
      <c r="E164" s="166" t="s">
        <v>3559</v>
      </c>
      <c r="F164" s="166" t="s">
        <v>3560</v>
      </c>
      <c r="G164" s="166" t="s">
        <v>3890</v>
      </c>
      <c r="H164" s="157" t="s">
        <v>3891</v>
      </c>
      <c r="I164" s="169" t="s">
        <v>3440</v>
      </c>
      <c r="J164" s="157"/>
      <c r="K164" s="157"/>
      <c r="L164" s="157" t="s">
        <v>3597</v>
      </c>
      <c r="M164" s="157" t="s">
        <v>3597</v>
      </c>
      <c r="N164" s="157" t="s">
        <v>255</v>
      </c>
      <c r="O164" s="189">
        <v>98.0</v>
      </c>
      <c r="P164" s="189" t="s">
        <v>3722</v>
      </c>
      <c r="Q164" s="169"/>
      <c r="R164" s="169" t="s">
        <v>3528</v>
      </c>
      <c r="S164" s="194"/>
      <c r="T164" s="171" t="s">
        <v>3892</v>
      </c>
      <c r="U164" s="194" t="s">
        <v>174</v>
      </c>
      <c r="V164" s="166" t="s">
        <v>3566</v>
      </c>
      <c r="W164" s="168"/>
      <c r="X164" s="168"/>
      <c r="Y164" s="168"/>
      <c r="Z164" s="168"/>
      <c r="AA164" s="168"/>
      <c r="AB164" s="168"/>
      <c r="AC164" s="168"/>
      <c r="AD164" s="168"/>
      <c r="AE164" s="168"/>
      <c r="AF164" s="168"/>
      <c r="AG164" s="168"/>
      <c r="AH164" s="168"/>
      <c r="AI164" s="168"/>
      <c r="AJ164" s="168"/>
      <c r="AK164" s="168"/>
      <c r="AL164" s="168"/>
      <c r="AM164" s="168"/>
      <c r="AN164" s="168"/>
      <c r="AO164" s="168"/>
      <c r="AP164" s="168"/>
      <c r="AQ164" s="168"/>
      <c r="AR164" s="168"/>
      <c r="AS164" s="168"/>
      <c r="AT164" s="168"/>
      <c r="AU164" s="168"/>
      <c r="AV164" s="168"/>
      <c r="AW164" s="168"/>
      <c r="AX164" s="168"/>
      <c r="AY164" s="168"/>
      <c r="AZ164" s="168"/>
      <c r="BA164" s="168"/>
      <c r="BB164" s="168"/>
      <c r="BC164" s="168"/>
      <c r="BD164" s="168"/>
      <c r="BE164" s="168"/>
      <c r="BF164" s="168"/>
      <c r="BG164" s="168"/>
      <c r="BH164" s="168"/>
      <c r="BI164" s="168"/>
      <c r="BJ164" s="168"/>
      <c r="BK164" s="168"/>
      <c r="BL164" s="168"/>
      <c r="BM164" s="168"/>
      <c r="BN164" s="168"/>
      <c r="BO164" s="168"/>
      <c r="BP164" s="168"/>
      <c r="BQ164" s="168"/>
      <c r="BR164" s="180">
        <v>0.96</v>
      </c>
      <c r="BS164" s="176">
        <v>2.54</v>
      </c>
      <c r="BT164" s="176">
        <v>0.52</v>
      </c>
      <c r="BU164" s="176" t="s">
        <v>3528</v>
      </c>
      <c r="BV164" s="176" t="s">
        <v>3528</v>
      </c>
      <c r="BW164" s="195">
        <v>111.0</v>
      </c>
      <c r="BX164" s="192">
        <v>0.9</v>
      </c>
      <c r="BY164" s="192">
        <v>1.1</v>
      </c>
      <c r="BZ164" s="193">
        <v>0.27</v>
      </c>
      <c r="CA164" s="192">
        <v>14.8</v>
      </c>
      <c r="CB164" s="192">
        <v>7.5</v>
      </c>
      <c r="CC164" s="165"/>
      <c r="CD164" s="165"/>
      <c r="CE164" s="165"/>
      <c r="CF164" s="152" t="s">
        <v>1</v>
      </c>
    </row>
    <row r="165" ht="12.75" customHeight="1">
      <c r="A165" s="154">
        <v>2022.0</v>
      </c>
      <c r="B165" s="155" t="s">
        <v>3442</v>
      </c>
      <c r="C165" s="155" t="s">
        <v>3893</v>
      </c>
      <c r="D165" s="155"/>
      <c r="E165" s="155" t="s">
        <v>3894</v>
      </c>
      <c r="F165" s="155" t="s">
        <v>3895</v>
      </c>
      <c r="G165" s="155" t="s">
        <v>3896</v>
      </c>
      <c r="H165" s="157" t="s">
        <v>3897</v>
      </c>
      <c r="I165" s="169" t="s">
        <v>3440</v>
      </c>
      <c r="J165" s="157"/>
      <c r="K165" s="157"/>
      <c r="L165" s="154" t="s">
        <v>3395</v>
      </c>
      <c r="M165" s="157" t="s">
        <v>3396</v>
      </c>
      <c r="N165" s="157" t="s">
        <v>255</v>
      </c>
      <c r="O165" s="189">
        <v>112.0</v>
      </c>
      <c r="P165" s="189" t="s">
        <v>3563</v>
      </c>
      <c r="Q165" s="169"/>
      <c r="R165" s="178" t="s">
        <v>3898</v>
      </c>
      <c r="S165" s="189" t="s">
        <v>174</v>
      </c>
      <c r="T165" s="171" t="s">
        <v>3899</v>
      </c>
      <c r="U165" s="189" t="s">
        <v>174</v>
      </c>
      <c r="V165" s="166" t="s">
        <v>3664</v>
      </c>
      <c r="W165" s="168"/>
      <c r="X165" s="168"/>
      <c r="Y165" s="168"/>
      <c r="Z165" s="168">
        <v>62.0</v>
      </c>
      <c r="AA165" s="168">
        <v>84.0</v>
      </c>
      <c r="AB165" s="168">
        <f>AA165-Z165</f>
        <v>22</v>
      </c>
      <c r="AC165" s="168"/>
      <c r="AD165" s="168"/>
      <c r="AE165" s="168"/>
      <c r="AF165" s="168">
        <v>85.0</v>
      </c>
      <c r="AG165" s="168">
        <v>92.0</v>
      </c>
      <c r="AH165" s="168">
        <f>AG165-AF165</f>
        <v>7</v>
      </c>
      <c r="AI165" s="168"/>
      <c r="AJ165" s="168"/>
      <c r="AK165" s="168"/>
      <c r="AL165" s="168">
        <v>88.0</v>
      </c>
      <c r="AM165" s="168">
        <v>98.0</v>
      </c>
      <c r="AN165" s="168">
        <f>AM165-AL165</f>
        <v>10</v>
      </c>
      <c r="AO165" s="168"/>
      <c r="AP165" s="168"/>
      <c r="AQ165" s="168"/>
      <c r="AR165" s="168">
        <v>85.0</v>
      </c>
      <c r="AS165" s="168">
        <v>96.0</v>
      </c>
      <c r="AT165" s="168">
        <f>AS165-AR165</f>
        <v>11</v>
      </c>
      <c r="AU165" s="168"/>
      <c r="AV165" s="168"/>
      <c r="AW165" s="168"/>
      <c r="AX165" s="168">
        <v>85.0</v>
      </c>
      <c r="AY165" s="168">
        <v>91.0</v>
      </c>
      <c r="AZ165" s="168">
        <f>AY165-AX165</f>
        <v>6</v>
      </c>
      <c r="BA165" s="168"/>
      <c r="BB165" s="168"/>
      <c r="BC165" s="168"/>
      <c r="BD165" s="168"/>
      <c r="BE165" s="168"/>
      <c r="BF165" s="168"/>
      <c r="BG165" s="168"/>
      <c r="BH165" s="168"/>
      <c r="BI165" s="168">
        <v>83.0</v>
      </c>
      <c r="BJ165" s="168">
        <v>88.0</v>
      </c>
      <c r="BK165" s="168">
        <f>BJ165-BI165</f>
        <v>5</v>
      </c>
      <c r="BL165" s="168"/>
      <c r="BM165" s="168"/>
      <c r="BN165" s="168"/>
      <c r="BO165" s="168">
        <v>93.0</v>
      </c>
      <c r="BP165" s="168">
        <v>100.0</v>
      </c>
      <c r="BQ165" s="168">
        <f>BP165-BO165</f>
        <v>7</v>
      </c>
      <c r="BR165" s="180">
        <v>0.97</v>
      </c>
      <c r="BS165" s="176">
        <v>4.58</v>
      </c>
      <c r="BT165" s="176">
        <v>0.55</v>
      </c>
      <c r="BU165" s="176" t="s">
        <v>3528</v>
      </c>
      <c r="BV165" s="176" t="s">
        <v>3528</v>
      </c>
      <c r="BW165" s="195">
        <v>75.0</v>
      </c>
      <c r="BX165" s="192">
        <v>0.5</v>
      </c>
      <c r="BY165" s="192">
        <v>0.7</v>
      </c>
      <c r="BZ165" s="193">
        <v>0.46</v>
      </c>
      <c r="CA165" s="192">
        <v>14.4</v>
      </c>
      <c r="CB165" s="192">
        <v>5.2</v>
      </c>
      <c r="CC165" s="165"/>
      <c r="CD165" s="165"/>
      <c r="CE165" s="165"/>
      <c r="CF165" s="165"/>
    </row>
    <row r="166" ht="12.75" customHeight="1">
      <c r="A166" s="154">
        <v>2022.0</v>
      </c>
      <c r="B166" s="166" t="s">
        <v>3430</v>
      </c>
      <c r="C166" s="166" t="s">
        <v>3863</v>
      </c>
      <c r="D166" s="166"/>
      <c r="E166" s="166" t="s">
        <v>3864</v>
      </c>
      <c r="F166" s="166" t="s">
        <v>3864</v>
      </c>
      <c r="G166" s="166" t="s">
        <v>3865</v>
      </c>
      <c r="H166" s="157" t="s">
        <v>3866</v>
      </c>
      <c r="I166" s="169" t="s">
        <v>3464</v>
      </c>
      <c r="J166" s="157"/>
      <c r="K166" s="157"/>
      <c r="L166" s="157" t="s">
        <v>3597</v>
      </c>
      <c r="M166" s="157" t="s">
        <v>3597</v>
      </c>
      <c r="N166" s="157" t="s">
        <v>255</v>
      </c>
      <c r="O166" s="189">
        <v>64.0</v>
      </c>
      <c r="P166" s="189" t="s">
        <v>3814</v>
      </c>
      <c r="Q166" s="169"/>
      <c r="R166" s="169" t="s">
        <v>3528</v>
      </c>
      <c r="S166" s="194"/>
      <c r="T166" s="171" t="s">
        <v>3900</v>
      </c>
      <c r="U166" s="194" t="s">
        <v>174</v>
      </c>
      <c r="V166" s="166" t="s">
        <v>3699</v>
      </c>
      <c r="W166" s="168"/>
      <c r="X166" s="168"/>
      <c r="Y166" s="168"/>
      <c r="Z166" s="168"/>
      <c r="AA166" s="168"/>
      <c r="AB166" s="168"/>
      <c r="AC166" s="168"/>
      <c r="AD166" s="168"/>
      <c r="AE166" s="168"/>
      <c r="AF166" s="168"/>
      <c r="AG166" s="168"/>
      <c r="AH166" s="168"/>
      <c r="AI166" s="168"/>
      <c r="AJ166" s="168"/>
      <c r="AK166" s="168"/>
      <c r="AL166" s="168"/>
      <c r="AM166" s="168"/>
      <c r="AN166" s="168"/>
      <c r="AO166" s="168"/>
      <c r="AP166" s="168"/>
      <c r="AQ166" s="168"/>
      <c r="AR166" s="168"/>
      <c r="AS166" s="168"/>
      <c r="AT166" s="168"/>
      <c r="AU166" s="168"/>
      <c r="AV166" s="168"/>
      <c r="AW166" s="168"/>
      <c r="AX166" s="168"/>
      <c r="AY166" s="168"/>
      <c r="AZ166" s="168"/>
      <c r="BA166" s="168"/>
      <c r="BB166" s="168"/>
      <c r="BC166" s="168"/>
      <c r="BD166" s="168"/>
      <c r="BE166" s="168"/>
      <c r="BF166" s="168"/>
      <c r="BG166" s="168"/>
      <c r="BH166" s="168"/>
      <c r="BI166" s="168"/>
      <c r="BJ166" s="168"/>
      <c r="BK166" s="168"/>
      <c r="BL166" s="168"/>
      <c r="BM166" s="168"/>
      <c r="BN166" s="168"/>
      <c r="BO166" s="168"/>
      <c r="BP166" s="168"/>
      <c r="BQ166" s="168"/>
      <c r="BR166" s="180">
        <v>0.97</v>
      </c>
      <c r="BS166" s="176">
        <v>4.24</v>
      </c>
      <c r="BT166" s="176">
        <v>0.53</v>
      </c>
      <c r="BU166" s="176" t="s">
        <v>3528</v>
      </c>
      <c r="BV166" s="176" t="s">
        <v>3528</v>
      </c>
      <c r="BW166" s="195">
        <v>197.0</v>
      </c>
      <c r="BX166" s="192">
        <v>2.2</v>
      </c>
      <c r="BY166" s="192">
        <v>3.1</v>
      </c>
      <c r="BZ166" s="193">
        <v>0.43</v>
      </c>
      <c r="CA166" s="192">
        <v>33.7</v>
      </c>
      <c r="CB166" s="192">
        <v>5.9</v>
      </c>
      <c r="CC166" s="165"/>
      <c r="CD166" s="165"/>
      <c r="CE166" s="165"/>
      <c r="CF166" s="152" t="s">
        <v>1</v>
      </c>
    </row>
    <row r="167" ht="12.75" customHeight="1">
      <c r="A167" s="154">
        <v>2022.0</v>
      </c>
      <c r="B167" s="166" t="s">
        <v>3540</v>
      </c>
      <c r="C167" s="166" t="s">
        <v>3901</v>
      </c>
      <c r="D167" s="166"/>
      <c r="E167" s="166" t="s">
        <v>3902</v>
      </c>
      <c r="F167" s="166" t="s">
        <v>3902</v>
      </c>
      <c r="G167" s="166" t="s">
        <v>3903</v>
      </c>
      <c r="H167" s="157" t="s">
        <v>3802</v>
      </c>
      <c r="I167" s="169" t="s">
        <v>3480</v>
      </c>
      <c r="J167" s="157"/>
      <c r="K167" s="157"/>
      <c r="L167" s="157" t="s">
        <v>3597</v>
      </c>
      <c r="M167" s="157" t="s">
        <v>3597</v>
      </c>
      <c r="N167" s="169" t="s">
        <v>255</v>
      </c>
      <c r="O167" s="189">
        <v>28.0</v>
      </c>
      <c r="P167" s="189" t="s">
        <v>3737</v>
      </c>
      <c r="Q167" s="169"/>
      <c r="R167" s="169" t="s">
        <v>3528</v>
      </c>
      <c r="S167" s="194"/>
      <c r="T167" s="171" t="s">
        <v>3904</v>
      </c>
      <c r="U167" s="194" t="s">
        <v>174</v>
      </c>
      <c r="V167" s="166" t="s">
        <v>3566</v>
      </c>
      <c r="W167" s="168"/>
      <c r="X167" s="168"/>
      <c r="Y167" s="168"/>
      <c r="Z167" s="168"/>
      <c r="AA167" s="168"/>
      <c r="AB167" s="168"/>
      <c r="AC167" s="168"/>
      <c r="AD167" s="168"/>
      <c r="AE167" s="168"/>
      <c r="AF167" s="168"/>
      <c r="AG167" s="168"/>
      <c r="AH167" s="168"/>
      <c r="AI167" s="168"/>
      <c r="AJ167" s="168"/>
      <c r="AK167" s="168"/>
      <c r="AL167" s="168"/>
      <c r="AM167" s="168"/>
      <c r="AN167" s="168"/>
      <c r="AO167" s="168"/>
      <c r="AP167" s="168"/>
      <c r="AQ167" s="168"/>
      <c r="AR167" s="168"/>
      <c r="AS167" s="168"/>
      <c r="AT167" s="168"/>
      <c r="AU167" s="168"/>
      <c r="AV167" s="168"/>
      <c r="AW167" s="168"/>
      <c r="AX167" s="168"/>
      <c r="AY167" s="168"/>
      <c r="AZ167" s="168"/>
      <c r="BA167" s="168"/>
      <c r="BB167" s="168"/>
      <c r="BC167" s="168"/>
      <c r="BD167" s="168"/>
      <c r="BE167" s="168"/>
      <c r="BF167" s="168"/>
      <c r="BG167" s="168"/>
      <c r="BH167" s="168"/>
      <c r="BI167" s="168"/>
      <c r="BJ167" s="168"/>
      <c r="BK167" s="168"/>
      <c r="BL167" s="168"/>
      <c r="BM167" s="168"/>
      <c r="BN167" s="168"/>
      <c r="BO167" s="168"/>
      <c r="BP167" s="168"/>
      <c r="BQ167" s="168"/>
      <c r="BR167" s="180">
        <v>0.97</v>
      </c>
      <c r="BS167" s="176">
        <v>4.46</v>
      </c>
      <c r="BT167" s="176">
        <v>0.51</v>
      </c>
      <c r="BU167" s="176" t="s">
        <v>3528</v>
      </c>
      <c r="BV167" s="176" t="s">
        <v>3528</v>
      </c>
      <c r="BW167" s="195">
        <v>233.0</v>
      </c>
      <c r="BX167" s="192">
        <v>6.5</v>
      </c>
      <c r="BY167" s="192">
        <v>8.3</v>
      </c>
      <c r="BZ167" s="193">
        <v>0.28</v>
      </c>
      <c r="CA167" s="192">
        <v>41.7</v>
      </c>
      <c r="CB167" s="192">
        <v>5.6</v>
      </c>
      <c r="CC167" s="165"/>
      <c r="CD167" s="165"/>
      <c r="CE167" s="165"/>
      <c r="CF167" s="152" t="s">
        <v>1</v>
      </c>
    </row>
    <row r="168" ht="12.75" customHeight="1">
      <c r="A168" s="154">
        <v>2022.0</v>
      </c>
      <c r="B168" s="155" t="s">
        <v>3404</v>
      </c>
      <c r="C168" s="155" t="s">
        <v>3511</v>
      </c>
      <c r="D168" s="155"/>
      <c r="E168" s="155" t="s">
        <v>3905</v>
      </c>
      <c r="F168" s="155" t="s">
        <v>3905</v>
      </c>
      <c r="G168" s="155" t="s">
        <v>3906</v>
      </c>
      <c r="H168" s="157" t="s">
        <v>3907</v>
      </c>
      <c r="I168" s="169" t="s">
        <v>3440</v>
      </c>
      <c r="J168" s="157"/>
      <c r="K168" s="157"/>
      <c r="L168" s="154" t="s">
        <v>3395</v>
      </c>
      <c r="M168" s="157" t="s">
        <v>3396</v>
      </c>
      <c r="N168" s="188" t="s">
        <v>3572</v>
      </c>
      <c r="O168" s="189">
        <v>51.0</v>
      </c>
      <c r="P168" s="189" t="s">
        <v>3722</v>
      </c>
      <c r="Q168" s="169" t="s">
        <v>3908</v>
      </c>
      <c r="R168" s="178" t="s">
        <v>3909</v>
      </c>
      <c r="S168" s="189" t="s">
        <v>174</v>
      </c>
      <c r="T168" s="171" t="s">
        <v>3910</v>
      </c>
      <c r="U168" s="189" t="s">
        <v>174</v>
      </c>
      <c r="V168" s="166" t="s">
        <v>3664</v>
      </c>
      <c r="W168" s="168"/>
      <c r="X168" s="168"/>
      <c r="Y168" s="168"/>
      <c r="Z168" s="168">
        <v>53.0</v>
      </c>
      <c r="AA168" s="168">
        <v>83.0</v>
      </c>
      <c r="AB168" s="168">
        <f t="shared" ref="AB168:AB170" si="147">AA168-Z168</f>
        <v>30</v>
      </c>
      <c r="AC168" s="168"/>
      <c r="AD168" s="168"/>
      <c r="AE168" s="168"/>
      <c r="AF168" s="168">
        <v>88.0</v>
      </c>
      <c r="AG168" s="168">
        <v>94.0</v>
      </c>
      <c r="AH168" s="168">
        <f t="shared" ref="AH168:AH170" si="148">AG168-AF168</f>
        <v>6</v>
      </c>
      <c r="AI168" s="168"/>
      <c r="AJ168" s="168"/>
      <c r="AK168" s="168"/>
      <c r="AL168" s="168">
        <v>83.0</v>
      </c>
      <c r="AM168" s="168">
        <v>90.0</v>
      </c>
      <c r="AN168" s="168">
        <f t="shared" ref="AN168:AN170" si="149">AM168-AL168</f>
        <v>7</v>
      </c>
      <c r="AO168" s="168"/>
      <c r="AP168" s="168"/>
      <c r="AQ168" s="168"/>
      <c r="AR168" s="168">
        <v>61.0</v>
      </c>
      <c r="AS168" s="168">
        <v>73.0</v>
      </c>
      <c r="AT168" s="168">
        <f t="shared" ref="AT168:AT170" si="150">AS168-AR168</f>
        <v>12</v>
      </c>
      <c r="AU168" s="168"/>
      <c r="AV168" s="168"/>
      <c r="AW168" s="168"/>
      <c r="AX168" s="168">
        <v>81.0</v>
      </c>
      <c r="AY168" s="168">
        <v>84.0</v>
      </c>
      <c r="AZ168" s="168">
        <f t="shared" ref="AZ168:AZ170" si="151">AY168-AX168</f>
        <v>3</v>
      </c>
      <c r="BA168" s="168"/>
      <c r="BB168" s="168"/>
      <c r="BC168" s="168"/>
      <c r="BD168" s="168"/>
      <c r="BE168" s="168"/>
      <c r="BF168" s="168"/>
      <c r="BG168" s="168"/>
      <c r="BH168" s="168"/>
      <c r="BI168" s="168">
        <v>84.0</v>
      </c>
      <c r="BJ168" s="168">
        <v>82.0</v>
      </c>
      <c r="BK168" s="168">
        <f t="shared" ref="BK168:BK170" si="152">BJ168-BI168</f>
        <v>-2</v>
      </c>
      <c r="BL168" s="168">
        <v>94.0</v>
      </c>
      <c r="BM168" s="168">
        <v>98.0</v>
      </c>
      <c r="BN168" s="168">
        <f t="shared" ref="BN168:BN170" si="153">BM168-BL168</f>
        <v>4</v>
      </c>
      <c r="BO168" s="168"/>
      <c r="BP168" s="168"/>
      <c r="BQ168" s="168"/>
      <c r="BR168" s="180">
        <v>0.96</v>
      </c>
      <c r="BS168" s="176">
        <v>3.5</v>
      </c>
      <c r="BT168" s="176">
        <v>0.53</v>
      </c>
      <c r="BU168" s="176" t="s">
        <v>3528</v>
      </c>
      <c r="BV168" s="176" t="s">
        <v>3528</v>
      </c>
      <c r="BW168" s="195">
        <v>65.0</v>
      </c>
      <c r="BX168" s="192">
        <v>0.9</v>
      </c>
      <c r="BY168" s="192">
        <v>1.3</v>
      </c>
      <c r="BZ168" s="193">
        <v>0.46</v>
      </c>
      <c r="CA168" s="192">
        <v>11.5</v>
      </c>
      <c r="CB168" s="192">
        <v>5.7</v>
      </c>
      <c r="CC168" s="165"/>
      <c r="CD168" s="165"/>
      <c r="CE168" s="165"/>
      <c r="CF168" s="165"/>
    </row>
    <row r="169" ht="12.75" customHeight="1">
      <c r="A169" s="154">
        <v>2022.0</v>
      </c>
      <c r="B169" s="155" t="s">
        <v>3404</v>
      </c>
      <c r="C169" s="155" t="s">
        <v>3511</v>
      </c>
      <c r="D169" s="155"/>
      <c r="E169" s="155" t="s">
        <v>3905</v>
      </c>
      <c r="F169" s="155" t="s">
        <v>3905</v>
      </c>
      <c r="G169" s="155" t="s">
        <v>3906</v>
      </c>
      <c r="H169" s="157" t="s">
        <v>3907</v>
      </c>
      <c r="I169" s="169" t="s">
        <v>3402</v>
      </c>
      <c r="J169" s="157"/>
      <c r="K169" s="157"/>
      <c r="L169" s="154" t="s">
        <v>3395</v>
      </c>
      <c r="M169" s="157" t="s">
        <v>3396</v>
      </c>
      <c r="N169" s="188" t="s">
        <v>3572</v>
      </c>
      <c r="O169" s="189">
        <v>24.0</v>
      </c>
      <c r="P169" s="189" t="s">
        <v>3747</v>
      </c>
      <c r="Q169" s="169" t="s">
        <v>3911</v>
      </c>
      <c r="R169" s="178" t="s">
        <v>3912</v>
      </c>
      <c r="S169" s="189" t="s">
        <v>174</v>
      </c>
      <c r="T169" s="171" t="s">
        <v>3913</v>
      </c>
      <c r="U169" s="189" t="s">
        <v>174</v>
      </c>
      <c r="V169" s="166" t="s">
        <v>3664</v>
      </c>
      <c r="W169" s="168"/>
      <c r="X169" s="168"/>
      <c r="Y169" s="168"/>
      <c r="Z169" s="168">
        <v>87.0</v>
      </c>
      <c r="AA169" s="168">
        <v>97.0</v>
      </c>
      <c r="AB169" s="168">
        <f t="shared" si="147"/>
        <v>10</v>
      </c>
      <c r="AC169" s="168"/>
      <c r="AD169" s="168"/>
      <c r="AE169" s="168"/>
      <c r="AF169" s="168">
        <v>93.0</v>
      </c>
      <c r="AG169" s="168">
        <v>100.0</v>
      </c>
      <c r="AH169" s="168">
        <f t="shared" si="148"/>
        <v>7</v>
      </c>
      <c r="AI169" s="168"/>
      <c r="AJ169" s="168"/>
      <c r="AK169" s="168"/>
      <c r="AL169" s="168">
        <v>89.0</v>
      </c>
      <c r="AM169" s="168">
        <v>94.0</v>
      </c>
      <c r="AN169" s="168">
        <f t="shared" si="149"/>
        <v>5</v>
      </c>
      <c r="AO169" s="168"/>
      <c r="AP169" s="168"/>
      <c r="AQ169" s="168"/>
      <c r="AR169" s="168">
        <v>67.0</v>
      </c>
      <c r="AS169" s="168">
        <v>77.0</v>
      </c>
      <c r="AT169" s="168">
        <f t="shared" si="150"/>
        <v>10</v>
      </c>
      <c r="AU169" s="168"/>
      <c r="AV169" s="168"/>
      <c r="AW169" s="168"/>
      <c r="AX169" s="168">
        <v>71.0</v>
      </c>
      <c r="AY169" s="168">
        <v>89.0</v>
      </c>
      <c r="AZ169" s="168">
        <f t="shared" si="151"/>
        <v>18</v>
      </c>
      <c r="BA169" s="168"/>
      <c r="BB169" s="168"/>
      <c r="BC169" s="168"/>
      <c r="BD169" s="168"/>
      <c r="BE169" s="168"/>
      <c r="BF169" s="168"/>
      <c r="BG169" s="168"/>
      <c r="BH169" s="168"/>
      <c r="BI169" s="168">
        <v>67.0</v>
      </c>
      <c r="BJ169" s="168">
        <v>83.0</v>
      </c>
      <c r="BK169" s="168">
        <f t="shared" si="152"/>
        <v>16</v>
      </c>
      <c r="BL169" s="168">
        <v>93.0</v>
      </c>
      <c r="BM169" s="168">
        <v>97.0</v>
      </c>
      <c r="BN169" s="168">
        <f t="shared" si="153"/>
        <v>4</v>
      </c>
      <c r="BO169" s="168"/>
      <c r="BP169" s="168"/>
      <c r="BQ169" s="168"/>
      <c r="BR169" s="180">
        <v>0.97</v>
      </c>
      <c r="BS169" s="176">
        <v>4.74</v>
      </c>
      <c r="BT169" s="176">
        <v>0.43</v>
      </c>
      <c r="BU169" s="176" t="s">
        <v>3528</v>
      </c>
      <c r="BV169" s="176" t="s">
        <v>3528</v>
      </c>
      <c r="BW169" s="195">
        <v>114.0</v>
      </c>
      <c r="BX169" s="192">
        <v>4.3</v>
      </c>
      <c r="BY169" s="192">
        <v>4.8</v>
      </c>
      <c r="BZ169" s="193">
        <v>0.12</v>
      </c>
      <c r="CA169" s="192">
        <v>22.9</v>
      </c>
      <c r="CB169" s="192">
        <v>5.0</v>
      </c>
      <c r="CC169" s="165"/>
      <c r="CD169" s="165"/>
      <c r="CE169" s="165"/>
      <c r="CF169" s="165"/>
    </row>
    <row r="170" ht="12.75" customHeight="1">
      <c r="A170" s="154">
        <v>2022.0</v>
      </c>
      <c r="B170" s="155" t="s">
        <v>3404</v>
      </c>
      <c r="C170" s="155" t="s">
        <v>3511</v>
      </c>
      <c r="D170" s="155"/>
      <c r="E170" s="155" t="s">
        <v>3905</v>
      </c>
      <c r="F170" s="155" t="s">
        <v>3905</v>
      </c>
      <c r="G170" s="155" t="s">
        <v>3906</v>
      </c>
      <c r="H170" s="157" t="s">
        <v>3907</v>
      </c>
      <c r="I170" s="169" t="s">
        <v>3480</v>
      </c>
      <c r="J170" s="157"/>
      <c r="K170" s="157"/>
      <c r="L170" s="154" t="s">
        <v>3395</v>
      </c>
      <c r="M170" s="157" t="s">
        <v>3396</v>
      </c>
      <c r="N170" s="188" t="s">
        <v>3572</v>
      </c>
      <c r="O170" s="189">
        <v>22.0</v>
      </c>
      <c r="P170" s="189" t="s">
        <v>3737</v>
      </c>
      <c r="Q170" s="169" t="s">
        <v>3914</v>
      </c>
      <c r="R170" s="178" t="s">
        <v>3915</v>
      </c>
      <c r="S170" s="189" t="s">
        <v>174</v>
      </c>
      <c r="T170" s="171" t="s">
        <v>3916</v>
      </c>
      <c r="U170" s="189" t="s">
        <v>174</v>
      </c>
      <c r="V170" s="166" t="s">
        <v>3664</v>
      </c>
      <c r="W170" s="168"/>
      <c r="X170" s="168"/>
      <c r="Y170" s="168"/>
      <c r="Z170" s="168">
        <v>56.0</v>
      </c>
      <c r="AA170" s="168">
        <v>75.0</v>
      </c>
      <c r="AB170" s="168">
        <f t="shared" si="147"/>
        <v>19</v>
      </c>
      <c r="AC170" s="168"/>
      <c r="AD170" s="168"/>
      <c r="AE170" s="168"/>
      <c r="AF170" s="168">
        <v>83.0</v>
      </c>
      <c r="AG170" s="168">
        <v>94.0</v>
      </c>
      <c r="AH170" s="168">
        <f t="shared" si="148"/>
        <v>11</v>
      </c>
      <c r="AI170" s="168"/>
      <c r="AJ170" s="168"/>
      <c r="AK170" s="168"/>
      <c r="AL170" s="168">
        <v>84.0</v>
      </c>
      <c r="AM170" s="168">
        <v>93.0</v>
      </c>
      <c r="AN170" s="168">
        <f t="shared" si="149"/>
        <v>9</v>
      </c>
      <c r="AO170" s="168"/>
      <c r="AP170" s="168"/>
      <c r="AQ170" s="168"/>
      <c r="AR170" s="168">
        <v>63.0</v>
      </c>
      <c r="AS170" s="168">
        <v>74.0</v>
      </c>
      <c r="AT170" s="168">
        <f t="shared" si="150"/>
        <v>11</v>
      </c>
      <c r="AU170" s="168"/>
      <c r="AV170" s="168"/>
      <c r="AW170" s="168"/>
      <c r="AX170" s="168">
        <v>72.0</v>
      </c>
      <c r="AY170" s="168">
        <v>80.0</v>
      </c>
      <c r="AZ170" s="168">
        <f t="shared" si="151"/>
        <v>8</v>
      </c>
      <c r="BA170" s="168"/>
      <c r="BB170" s="168"/>
      <c r="BC170" s="168"/>
      <c r="BD170" s="168"/>
      <c r="BE170" s="168"/>
      <c r="BF170" s="168"/>
      <c r="BG170" s="168"/>
      <c r="BH170" s="168"/>
      <c r="BI170" s="168">
        <v>72.0</v>
      </c>
      <c r="BJ170" s="168">
        <v>81.0</v>
      </c>
      <c r="BK170" s="168">
        <f t="shared" si="152"/>
        <v>9</v>
      </c>
      <c r="BL170" s="168">
        <v>89.0</v>
      </c>
      <c r="BM170" s="168">
        <v>95.0</v>
      </c>
      <c r="BN170" s="168">
        <f t="shared" si="153"/>
        <v>6</v>
      </c>
      <c r="BO170" s="168"/>
      <c r="BP170" s="168"/>
      <c r="BQ170" s="168"/>
      <c r="BR170" s="180">
        <v>0.97</v>
      </c>
      <c r="BS170" s="176">
        <v>4.34</v>
      </c>
      <c r="BT170" s="176">
        <v>0.48</v>
      </c>
      <c r="BU170" s="176" t="s">
        <v>3528</v>
      </c>
      <c r="BV170" s="176" t="s">
        <v>3528</v>
      </c>
      <c r="BW170" s="195">
        <v>156.0</v>
      </c>
      <c r="BX170" s="192">
        <v>5.1</v>
      </c>
      <c r="BY170" s="192">
        <v>7.1</v>
      </c>
      <c r="BZ170" s="193">
        <v>0.4</v>
      </c>
      <c r="CA170" s="192">
        <v>31.8</v>
      </c>
      <c r="CB170" s="192">
        <v>4.9</v>
      </c>
      <c r="CC170" s="165"/>
      <c r="CD170" s="165"/>
      <c r="CE170" s="165"/>
      <c r="CF170" s="165"/>
    </row>
    <row r="171" ht="12.75" customHeight="1">
      <c r="A171" s="154">
        <v>2022.0</v>
      </c>
      <c r="B171" s="166" t="s">
        <v>3494</v>
      </c>
      <c r="C171" s="166" t="s">
        <v>3495</v>
      </c>
      <c r="D171" s="166"/>
      <c r="E171" s="166" t="s">
        <v>3917</v>
      </c>
      <c r="F171" s="166" t="s">
        <v>3917</v>
      </c>
      <c r="G171" s="166" t="s">
        <v>3918</v>
      </c>
      <c r="H171" s="157" t="s">
        <v>3919</v>
      </c>
      <c r="I171" s="169" t="s">
        <v>3480</v>
      </c>
      <c r="J171" s="157"/>
      <c r="K171" s="157"/>
      <c r="L171" s="154" t="s">
        <v>3395</v>
      </c>
      <c r="M171" s="157" t="s">
        <v>3714</v>
      </c>
      <c r="N171" s="188" t="s">
        <v>3920</v>
      </c>
      <c r="O171" s="189">
        <v>90.0</v>
      </c>
      <c r="P171" s="189" t="s">
        <v>3737</v>
      </c>
      <c r="Q171" s="169" t="s">
        <v>3921</v>
      </c>
      <c r="R171" s="169" t="s">
        <v>3528</v>
      </c>
      <c r="S171" s="194"/>
      <c r="T171" s="171" t="s">
        <v>3922</v>
      </c>
      <c r="U171" s="194" t="s">
        <v>174</v>
      </c>
      <c r="V171" s="166" t="s">
        <v>3566</v>
      </c>
      <c r="W171" s="168">
        <v>32.0</v>
      </c>
      <c r="X171" s="168">
        <v>2.0</v>
      </c>
      <c r="Y171" s="168">
        <f>W171-X171</f>
        <v>30</v>
      </c>
      <c r="Z171" s="168"/>
      <c r="AA171" s="168"/>
      <c r="AB171" s="168"/>
      <c r="AC171" s="168">
        <v>33.0</v>
      </c>
      <c r="AD171" s="168">
        <v>3.0</v>
      </c>
      <c r="AE171" s="168">
        <f>AC171-AD171</f>
        <v>30</v>
      </c>
      <c r="AF171" s="168"/>
      <c r="AG171" s="168"/>
      <c r="AH171" s="168"/>
      <c r="AI171" s="168">
        <v>28.0</v>
      </c>
      <c r="AJ171" s="168">
        <v>10.0</v>
      </c>
      <c r="AK171" s="168">
        <f>AI171-AJ171</f>
        <v>18</v>
      </c>
      <c r="AL171" s="168"/>
      <c r="AM171" s="168"/>
      <c r="AN171" s="168"/>
      <c r="AO171" s="168">
        <v>20.0</v>
      </c>
      <c r="AP171" s="168">
        <v>10.0</v>
      </c>
      <c r="AQ171" s="168">
        <f>AO171-AP171</f>
        <v>10</v>
      </c>
      <c r="AR171" s="168"/>
      <c r="AS171" s="168"/>
      <c r="AT171" s="168"/>
      <c r="AU171" s="168">
        <v>31.0</v>
      </c>
      <c r="AV171" s="168">
        <v>18.0</v>
      </c>
      <c r="AW171" s="168">
        <f>AU171-AV171</f>
        <v>13</v>
      </c>
      <c r="AX171" s="168"/>
      <c r="AY171" s="168"/>
      <c r="AZ171" s="168"/>
      <c r="BA171" s="168"/>
      <c r="BB171" s="168"/>
      <c r="BC171" s="168"/>
      <c r="BD171" s="168"/>
      <c r="BE171" s="168"/>
      <c r="BF171" s="168">
        <v>32.0</v>
      </c>
      <c r="BG171" s="168">
        <v>19.0</v>
      </c>
      <c r="BH171" s="168">
        <f>BF171-BG171</f>
        <v>13</v>
      </c>
      <c r="BI171" s="168"/>
      <c r="BJ171" s="168"/>
      <c r="BK171" s="168"/>
      <c r="BL171" s="168">
        <v>54.0</v>
      </c>
      <c r="BM171" s="168">
        <v>21.0</v>
      </c>
      <c r="BN171" s="168">
        <f>BL171-BM171</f>
        <v>33</v>
      </c>
      <c r="BO171" s="168"/>
      <c r="BP171" s="168"/>
      <c r="BQ171" s="168"/>
      <c r="BR171" s="180">
        <v>0.96</v>
      </c>
      <c r="BS171" s="176">
        <v>4.38</v>
      </c>
      <c r="BT171" s="176">
        <v>0.51</v>
      </c>
      <c r="BU171" s="176" t="s">
        <v>3528</v>
      </c>
      <c r="BV171" s="176" t="s">
        <v>3528</v>
      </c>
      <c r="BW171" s="195">
        <v>469.0</v>
      </c>
      <c r="BX171" s="192">
        <v>2.9</v>
      </c>
      <c r="BY171" s="192">
        <v>5.2</v>
      </c>
      <c r="BZ171" s="193">
        <v>0.82</v>
      </c>
      <c r="CA171" s="192">
        <v>41.1</v>
      </c>
      <c r="CB171" s="192">
        <v>11.4</v>
      </c>
      <c r="CC171" s="165"/>
      <c r="CD171" s="165"/>
      <c r="CE171" s="165"/>
      <c r="CF171" s="152" t="s">
        <v>1</v>
      </c>
    </row>
    <row r="172" ht="12.75" customHeight="1">
      <c r="A172" s="154">
        <v>2022.0</v>
      </c>
      <c r="B172" s="155" t="s">
        <v>3487</v>
      </c>
      <c r="C172" s="155" t="s">
        <v>3488</v>
      </c>
      <c r="D172" s="155"/>
      <c r="E172" s="155" t="s">
        <v>3923</v>
      </c>
      <c r="F172" s="155" t="s">
        <v>3923</v>
      </c>
      <c r="G172" s="155" t="s">
        <v>3924</v>
      </c>
      <c r="H172" s="157" t="s">
        <v>3925</v>
      </c>
      <c r="I172" s="169" t="s">
        <v>3926</v>
      </c>
      <c r="J172" s="157"/>
      <c r="K172" s="157"/>
      <c r="L172" s="154" t="s">
        <v>3395</v>
      </c>
      <c r="M172" s="157" t="s">
        <v>3396</v>
      </c>
      <c r="N172" s="156" t="s">
        <v>3572</v>
      </c>
      <c r="O172" s="189">
        <v>162.0</v>
      </c>
      <c r="P172" s="189" t="s">
        <v>3563</v>
      </c>
      <c r="Q172" s="169"/>
      <c r="R172" s="178" t="s">
        <v>3927</v>
      </c>
      <c r="S172" s="189" t="s">
        <v>174</v>
      </c>
      <c r="T172" s="171" t="s">
        <v>3928</v>
      </c>
      <c r="U172" s="189" t="s">
        <v>174</v>
      </c>
      <c r="V172" s="166" t="s">
        <v>3929</v>
      </c>
      <c r="W172" s="168"/>
      <c r="X172" s="168"/>
      <c r="Y172" s="168"/>
      <c r="Z172" s="168">
        <v>10.0</v>
      </c>
      <c r="AA172" s="168">
        <v>21.0</v>
      </c>
      <c r="AB172" s="168">
        <f t="shared" ref="AB172:AB186" si="154">AA172-Z172</f>
        <v>11</v>
      </c>
      <c r="AC172" s="168"/>
      <c r="AD172" s="168"/>
      <c r="AE172" s="168"/>
      <c r="AF172" s="168">
        <v>11.0</v>
      </c>
      <c r="AG172" s="168">
        <v>22.0</v>
      </c>
      <c r="AH172" s="168">
        <f t="shared" ref="AH172:AH186" si="155">AG172-AF172</f>
        <v>11</v>
      </c>
      <c r="AI172" s="168"/>
      <c r="AJ172" s="168"/>
      <c r="AK172" s="168"/>
      <c r="AL172" s="168">
        <v>75.0</v>
      </c>
      <c r="AM172" s="168">
        <v>93.0</v>
      </c>
      <c r="AN172" s="168">
        <f t="shared" ref="AN172:AN186" si="156">AM172-AL172</f>
        <v>18</v>
      </c>
      <c r="AO172" s="168"/>
      <c r="AP172" s="168"/>
      <c r="AQ172" s="168"/>
      <c r="AR172" s="168">
        <v>75.0</v>
      </c>
      <c r="AS172" s="168">
        <v>88.0</v>
      </c>
      <c r="AT172" s="168">
        <f t="shared" ref="AT172:AT178" si="157">AS172-AR172</f>
        <v>13</v>
      </c>
      <c r="AU172" s="168"/>
      <c r="AV172" s="168"/>
      <c r="AW172" s="168"/>
      <c r="AX172" s="168">
        <v>84.0</v>
      </c>
      <c r="AY172" s="168">
        <v>91.0</v>
      </c>
      <c r="AZ172" s="168">
        <f t="shared" ref="AZ172:AZ186" si="158">AY172-AX172</f>
        <v>7</v>
      </c>
      <c r="BA172" s="168"/>
      <c r="BB172" s="168"/>
      <c r="BC172" s="168"/>
      <c r="BD172" s="168"/>
      <c r="BE172" s="168"/>
      <c r="BF172" s="168"/>
      <c r="BG172" s="168"/>
      <c r="BH172" s="168"/>
      <c r="BI172" s="168">
        <v>95.0</v>
      </c>
      <c r="BJ172" s="168">
        <v>98.0</v>
      </c>
      <c r="BK172" s="168">
        <f t="shared" ref="BK172:BK186" si="159">BJ172-BI172</f>
        <v>3</v>
      </c>
      <c r="BL172" s="168"/>
      <c r="BM172" s="168"/>
      <c r="BN172" s="168"/>
      <c r="BO172" s="168">
        <v>87.0</v>
      </c>
      <c r="BP172" s="168">
        <v>96.0</v>
      </c>
      <c r="BQ172" s="168">
        <f t="shared" ref="BQ172:BQ186" si="160">BP172-BO172</f>
        <v>9</v>
      </c>
      <c r="BR172" s="180">
        <v>0.97</v>
      </c>
      <c r="BS172" s="176">
        <v>3.48</v>
      </c>
      <c r="BT172" s="176">
        <v>0.56</v>
      </c>
      <c r="BU172" s="176" t="s">
        <v>3528</v>
      </c>
      <c r="BV172" s="176" t="s">
        <v>3528</v>
      </c>
      <c r="BW172" s="195">
        <v>82.0</v>
      </c>
      <c r="BX172" s="192">
        <v>0.5</v>
      </c>
      <c r="BY172" s="192">
        <v>0.5</v>
      </c>
      <c r="BZ172" s="193">
        <v>0.12</v>
      </c>
      <c r="CA172" s="192">
        <v>13.7</v>
      </c>
      <c r="CB172" s="192">
        <v>6.0</v>
      </c>
      <c r="CC172" s="165"/>
      <c r="CD172" s="165"/>
      <c r="CE172" s="165"/>
      <c r="CF172" s="165"/>
    </row>
    <row r="173" ht="12.75" customHeight="1">
      <c r="A173" s="154">
        <v>2022.0</v>
      </c>
      <c r="B173" s="155" t="s">
        <v>3487</v>
      </c>
      <c r="C173" s="155" t="s">
        <v>3488</v>
      </c>
      <c r="D173" s="155"/>
      <c r="E173" s="155" t="s">
        <v>3923</v>
      </c>
      <c r="F173" s="155" t="s">
        <v>3923</v>
      </c>
      <c r="G173" s="155" t="s">
        <v>3924</v>
      </c>
      <c r="H173" s="157" t="s">
        <v>3925</v>
      </c>
      <c r="I173" s="169" t="s">
        <v>3454</v>
      </c>
      <c r="J173" s="157"/>
      <c r="K173" s="157"/>
      <c r="L173" s="154" t="s">
        <v>3395</v>
      </c>
      <c r="M173" s="157" t="s">
        <v>3396</v>
      </c>
      <c r="N173" s="156" t="s">
        <v>3572</v>
      </c>
      <c r="O173" s="189">
        <v>32.0</v>
      </c>
      <c r="P173" s="189" t="s">
        <v>3725</v>
      </c>
      <c r="Q173" s="169"/>
      <c r="R173" s="178" t="s">
        <v>3930</v>
      </c>
      <c r="S173" s="189" t="s">
        <v>174</v>
      </c>
      <c r="T173" s="171" t="s">
        <v>3931</v>
      </c>
      <c r="U173" s="189" t="s">
        <v>174</v>
      </c>
      <c r="V173" s="166" t="s">
        <v>3929</v>
      </c>
      <c r="W173" s="168"/>
      <c r="X173" s="168"/>
      <c r="Y173" s="168"/>
      <c r="Z173" s="168">
        <v>5.0</v>
      </c>
      <c r="AA173" s="168">
        <v>16.0</v>
      </c>
      <c r="AB173" s="168">
        <f t="shared" si="154"/>
        <v>11</v>
      </c>
      <c r="AC173" s="168"/>
      <c r="AD173" s="168"/>
      <c r="AE173" s="168"/>
      <c r="AF173" s="168">
        <v>6.0</v>
      </c>
      <c r="AG173" s="168">
        <v>17.0</v>
      </c>
      <c r="AH173" s="168">
        <f t="shared" si="155"/>
        <v>11</v>
      </c>
      <c r="AI173" s="168"/>
      <c r="AJ173" s="168"/>
      <c r="AK173" s="168"/>
      <c r="AL173" s="168">
        <v>76.0</v>
      </c>
      <c r="AM173" s="168">
        <v>92.0</v>
      </c>
      <c r="AN173" s="168">
        <f t="shared" si="156"/>
        <v>16</v>
      </c>
      <c r="AO173" s="168"/>
      <c r="AP173" s="168"/>
      <c r="AQ173" s="168"/>
      <c r="AR173" s="168">
        <v>72.0</v>
      </c>
      <c r="AS173" s="168">
        <v>88.0</v>
      </c>
      <c r="AT173" s="168">
        <f t="shared" si="157"/>
        <v>16</v>
      </c>
      <c r="AU173" s="168"/>
      <c r="AV173" s="168"/>
      <c r="AW173" s="168"/>
      <c r="AX173" s="168">
        <v>87.0</v>
      </c>
      <c r="AY173" s="168">
        <v>90.0</v>
      </c>
      <c r="AZ173" s="168">
        <f t="shared" si="158"/>
        <v>3</v>
      </c>
      <c r="BA173" s="168"/>
      <c r="BB173" s="168"/>
      <c r="BC173" s="168"/>
      <c r="BD173" s="168"/>
      <c r="BE173" s="168"/>
      <c r="BF173" s="168"/>
      <c r="BG173" s="168"/>
      <c r="BH173" s="168"/>
      <c r="BI173" s="168">
        <v>95.0</v>
      </c>
      <c r="BJ173" s="168">
        <v>96.0</v>
      </c>
      <c r="BK173" s="168">
        <f t="shared" si="159"/>
        <v>1</v>
      </c>
      <c r="BL173" s="168"/>
      <c r="BM173" s="168"/>
      <c r="BN173" s="168"/>
      <c r="BO173" s="168">
        <v>86.0</v>
      </c>
      <c r="BP173" s="168">
        <v>97.0</v>
      </c>
      <c r="BQ173" s="168">
        <f t="shared" si="160"/>
        <v>11</v>
      </c>
      <c r="BR173" s="180">
        <v>0.97</v>
      </c>
      <c r="BS173" s="176">
        <v>4.14</v>
      </c>
      <c r="BT173" s="176">
        <v>0.52</v>
      </c>
      <c r="BU173" s="176" t="s">
        <v>3528</v>
      </c>
      <c r="BV173" s="176" t="s">
        <v>3528</v>
      </c>
      <c r="BW173" s="195">
        <v>47.0</v>
      </c>
      <c r="BX173" s="192">
        <v>1.0</v>
      </c>
      <c r="BY173" s="192">
        <v>1.5</v>
      </c>
      <c r="BZ173" s="193">
        <v>0.49</v>
      </c>
      <c r="CA173" s="192">
        <v>10.1</v>
      </c>
      <c r="CB173" s="192">
        <v>4.7</v>
      </c>
      <c r="CC173" s="165"/>
      <c r="CD173" s="165"/>
      <c r="CE173" s="165"/>
      <c r="CF173" s="165"/>
    </row>
    <row r="174" ht="12.75" customHeight="1">
      <c r="A174" s="154">
        <v>2022.0</v>
      </c>
      <c r="B174" s="155" t="s">
        <v>3487</v>
      </c>
      <c r="C174" s="155" t="s">
        <v>3488</v>
      </c>
      <c r="D174" s="155"/>
      <c r="E174" s="155" t="s">
        <v>3923</v>
      </c>
      <c r="F174" s="155" t="s">
        <v>3923</v>
      </c>
      <c r="G174" s="155" t="s">
        <v>3924</v>
      </c>
      <c r="H174" s="157" t="s">
        <v>3925</v>
      </c>
      <c r="I174" s="169" t="s">
        <v>3394</v>
      </c>
      <c r="J174" s="157"/>
      <c r="K174" s="157"/>
      <c r="L174" s="154" t="s">
        <v>3395</v>
      </c>
      <c r="M174" s="157" t="s">
        <v>3396</v>
      </c>
      <c r="N174" s="156" t="s">
        <v>3572</v>
      </c>
      <c r="O174" s="189">
        <v>78.0</v>
      </c>
      <c r="P174" s="189" t="s">
        <v>3727</v>
      </c>
      <c r="Q174" s="169"/>
      <c r="R174" s="178" t="s">
        <v>3932</v>
      </c>
      <c r="S174" s="189" t="s">
        <v>174</v>
      </c>
      <c r="T174" s="171" t="s">
        <v>3933</v>
      </c>
      <c r="U174" s="189" t="s">
        <v>174</v>
      </c>
      <c r="V174" s="166" t="s">
        <v>3929</v>
      </c>
      <c r="W174" s="168"/>
      <c r="X174" s="168"/>
      <c r="Y174" s="168"/>
      <c r="Z174" s="168">
        <v>9.0</v>
      </c>
      <c r="AA174" s="168">
        <v>15.0</v>
      </c>
      <c r="AB174" s="168">
        <f t="shared" si="154"/>
        <v>6</v>
      </c>
      <c r="AC174" s="168"/>
      <c r="AD174" s="168"/>
      <c r="AE174" s="168"/>
      <c r="AF174" s="168">
        <v>10.0</v>
      </c>
      <c r="AG174" s="168">
        <v>17.0</v>
      </c>
      <c r="AH174" s="168">
        <f t="shared" si="155"/>
        <v>7</v>
      </c>
      <c r="AI174" s="168"/>
      <c r="AJ174" s="168"/>
      <c r="AK174" s="168"/>
      <c r="AL174" s="168">
        <v>75.0</v>
      </c>
      <c r="AM174" s="168">
        <v>95.0</v>
      </c>
      <c r="AN174" s="168">
        <f t="shared" si="156"/>
        <v>20</v>
      </c>
      <c r="AO174" s="168"/>
      <c r="AP174" s="168"/>
      <c r="AQ174" s="168"/>
      <c r="AR174" s="168">
        <v>78.0</v>
      </c>
      <c r="AS174" s="168">
        <v>93.0</v>
      </c>
      <c r="AT174" s="168">
        <f t="shared" si="157"/>
        <v>15</v>
      </c>
      <c r="AU174" s="168"/>
      <c r="AV174" s="168"/>
      <c r="AW174" s="168"/>
      <c r="AX174" s="168">
        <v>88.0</v>
      </c>
      <c r="AY174" s="168">
        <v>88.0</v>
      </c>
      <c r="AZ174" s="168">
        <f t="shared" si="158"/>
        <v>0</v>
      </c>
      <c r="BA174" s="168"/>
      <c r="BB174" s="168"/>
      <c r="BC174" s="168"/>
      <c r="BD174" s="168"/>
      <c r="BE174" s="168"/>
      <c r="BF174" s="168"/>
      <c r="BG174" s="168"/>
      <c r="BH174" s="168"/>
      <c r="BI174" s="168">
        <v>94.0</v>
      </c>
      <c r="BJ174" s="168">
        <v>95.0</v>
      </c>
      <c r="BK174" s="168">
        <f t="shared" si="159"/>
        <v>1</v>
      </c>
      <c r="BL174" s="168"/>
      <c r="BM174" s="168"/>
      <c r="BN174" s="168"/>
      <c r="BO174" s="168">
        <v>89.0</v>
      </c>
      <c r="BP174" s="168">
        <v>100.0</v>
      </c>
      <c r="BQ174" s="168">
        <f t="shared" si="160"/>
        <v>11</v>
      </c>
      <c r="BR174" s="180">
        <v>0.97</v>
      </c>
      <c r="BS174" s="176">
        <v>4.57</v>
      </c>
      <c r="BT174" s="176">
        <v>0.5</v>
      </c>
      <c r="BU174" s="176" t="s">
        <v>3528</v>
      </c>
      <c r="BV174" s="176" t="s">
        <v>3528</v>
      </c>
      <c r="BW174" s="195">
        <v>228.0</v>
      </c>
      <c r="BX174" s="192">
        <v>2.5</v>
      </c>
      <c r="BY174" s="192">
        <v>2.9</v>
      </c>
      <c r="BZ174" s="193">
        <v>0.18</v>
      </c>
      <c r="CA174" s="192">
        <v>26.6</v>
      </c>
      <c r="CB174" s="192">
        <v>8.6</v>
      </c>
      <c r="CC174" s="165"/>
      <c r="CD174" s="165"/>
      <c r="CE174" s="165"/>
      <c r="CF174" s="165"/>
    </row>
    <row r="175" ht="12.75" customHeight="1">
      <c r="A175" s="154">
        <v>2022.0</v>
      </c>
      <c r="B175" s="155" t="s">
        <v>3487</v>
      </c>
      <c r="C175" s="155" t="s">
        <v>3488</v>
      </c>
      <c r="D175" s="155"/>
      <c r="E175" s="155" t="s">
        <v>3923</v>
      </c>
      <c r="F175" s="155" t="s">
        <v>3923</v>
      </c>
      <c r="G175" s="155" t="s">
        <v>3924</v>
      </c>
      <c r="H175" s="157" t="s">
        <v>3925</v>
      </c>
      <c r="I175" s="169" t="s">
        <v>3428</v>
      </c>
      <c r="J175" s="157"/>
      <c r="K175" s="157"/>
      <c r="L175" s="154" t="s">
        <v>3395</v>
      </c>
      <c r="M175" s="157" t="s">
        <v>3396</v>
      </c>
      <c r="N175" s="156" t="s">
        <v>3572</v>
      </c>
      <c r="O175" s="189">
        <v>32.0</v>
      </c>
      <c r="P175" s="189" t="s">
        <v>3721</v>
      </c>
      <c r="Q175" s="169"/>
      <c r="R175" s="178" t="s">
        <v>3934</v>
      </c>
      <c r="S175" s="189" t="s">
        <v>174</v>
      </c>
      <c r="T175" s="171" t="s">
        <v>3935</v>
      </c>
      <c r="U175" s="189" t="s">
        <v>174</v>
      </c>
      <c r="V175" s="166" t="s">
        <v>3929</v>
      </c>
      <c r="W175" s="168"/>
      <c r="X175" s="168"/>
      <c r="Y175" s="168"/>
      <c r="Z175" s="168">
        <v>6.0</v>
      </c>
      <c r="AA175" s="168">
        <v>17.0</v>
      </c>
      <c r="AB175" s="168">
        <f t="shared" si="154"/>
        <v>11</v>
      </c>
      <c r="AC175" s="168"/>
      <c r="AD175" s="168"/>
      <c r="AE175" s="168"/>
      <c r="AF175" s="168">
        <v>9.0</v>
      </c>
      <c r="AG175" s="168">
        <v>21.0</v>
      </c>
      <c r="AH175" s="168">
        <f t="shared" si="155"/>
        <v>12</v>
      </c>
      <c r="AI175" s="168"/>
      <c r="AJ175" s="168"/>
      <c r="AK175" s="168"/>
      <c r="AL175" s="168">
        <v>76.0</v>
      </c>
      <c r="AM175" s="168">
        <v>85.0</v>
      </c>
      <c r="AN175" s="168">
        <f t="shared" si="156"/>
        <v>9</v>
      </c>
      <c r="AO175" s="168"/>
      <c r="AP175" s="168"/>
      <c r="AQ175" s="168"/>
      <c r="AR175" s="168">
        <v>73.0</v>
      </c>
      <c r="AS175" s="168">
        <v>86.0</v>
      </c>
      <c r="AT175" s="168">
        <f t="shared" si="157"/>
        <v>13</v>
      </c>
      <c r="AU175" s="168"/>
      <c r="AV175" s="168"/>
      <c r="AW175" s="168"/>
      <c r="AX175" s="168">
        <v>79.0</v>
      </c>
      <c r="AY175" s="168">
        <v>87.0</v>
      </c>
      <c r="AZ175" s="168">
        <f t="shared" si="158"/>
        <v>8</v>
      </c>
      <c r="BA175" s="168"/>
      <c r="BB175" s="168"/>
      <c r="BC175" s="168"/>
      <c r="BD175" s="168"/>
      <c r="BE175" s="168"/>
      <c r="BF175" s="168"/>
      <c r="BG175" s="168"/>
      <c r="BH175" s="168"/>
      <c r="BI175" s="168">
        <v>94.0</v>
      </c>
      <c r="BJ175" s="168">
        <v>94.0</v>
      </c>
      <c r="BK175" s="168">
        <f t="shared" si="159"/>
        <v>0</v>
      </c>
      <c r="BL175" s="168"/>
      <c r="BM175" s="168"/>
      <c r="BN175" s="168"/>
      <c r="BO175" s="168">
        <v>82.0</v>
      </c>
      <c r="BP175" s="168">
        <v>92.0</v>
      </c>
      <c r="BQ175" s="168">
        <f t="shared" si="160"/>
        <v>10</v>
      </c>
      <c r="BR175" s="180">
        <v>0.96</v>
      </c>
      <c r="BS175" s="176">
        <v>4.66</v>
      </c>
      <c r="BT175" s="176">
        <v>0.5</v>
      </c>
      <c r="BU175" s="176" t="s">
        <v>3528</v>
      </c>
      <c r="BV175" s="176" t="s">
        <v>3528</v>
      </c>
      <c r="BW175" s="195">
        <v>113.0</v>
      </c>
      <c r="BX175" s="192">
        <v>3.5</v>
      </c>
      <c r="BY175" s="192">
        <v>3.5</v>
      </c>
      <c r="BZ175" s="193">
        <v>0.02</v>
      </c>
      <c r="CA175" s="192">
        <v>17.0</v>
      </c>
      <c r="CB175" s="192">
        <v>6.6</v>
      </c>
      <c r="CC175" s="165"/>
      <c r="CD175" s="165"/>
      <c r="CE175" s="165"/>
      <c r="CF175" s="165"/>
    </row>
    <row r="176" ht="12.75" customHeight="1">
      <c r="A176" s="154">
        <v>2022.0</v>
      </c>
      <c r="B176" s="155" t="s">
        <v>3494</v>
      </c>
      <c r="C176" s="155" t="s">
        <v>3598</v>
      </c>
      <c r="D176" s="155"/>
      <c r="E176" s="155" t="s">
        <v>3936</v>
      </c>
      <c r="F176" s="155" t="s">
        <v>3937</v>
      </c>
      <c r="G176" s="155" t="s">
        <v>3938</v>
      </c>
      <c r="H176" s="157" t="s">
        <v>3802</v>
      </c>
      <c r="I176" s="169" t="s">
        <v>3480</v>
      </c>
      <c r="J176" s="157"/>
      <c r="K176" s="157"/>
      <c r="L176" s="154" t="s">
        <v>3395</v>
      </c>
      <c r="M176" s="157" t="s">
        <v>3396</v>
      </c>
      <c r="N176" s="157" t="s">
        <v>255</v>
      </c>
      <c r="O176" s="189">
        <v>22.0</v>
      </c>
      <c r="P176" s="189" t="s">
        <v>3737</v>
      </c>
      <c r="Q176" s="169"/>
      <c r="R176" s="178" t="s">
        <v>3939</v>
      </c>
      <c r="S176" s="198" t="s">
        <v>3940</v>
      </c>
      <c r="T176" s="171" t="s">
        <v>3941</v>
      </c>
      <c r="U176" s="189" t="s">
        <v>174</v>
      </c>
      <c r="V176" s="166" t="s">
        <v>3699</v>
      </c>
      <c r="W176" s="168"/>
      <c r="X176" s="168"/>
      <c r="Y176" s="168"/>
      <c r="Z176" s="168">
        <v>33.0</v>
      </c>
      <c r="AA176" s="168">
        <v>65.0</v>
      </c>
      <c r="AB176" s="168">
        <f t="shared" si="154"/>
        <v>32</v>
      </c>
      <c r="AC176" s="168"/>
      <c r="AD176" s="168"/>
      <c r="AE176" s="168"/>
      <c r="AF176" s="168">
        <v>41.0</v>
      </c>
      <c r="AG176" s="168">
        <v>72.0</v>
      </c>
      <c r="AH176" s="168">
        <f t="shared" si="155"/>
        <v>31</v>
      </c>
      <c r="AI176" s="168"/>
      <c r="AJ176" s="168"/>
      <c r="AK176" s="168"/>
      <c r="AL176" s="168">
        <v>88.0</v>
      </c>
      <c r="AM176" s="168">
        <v>97.0</v>
      </c>
      <c r="AN176" s="168">
        <f t="shared" si="156"/>
        <v>9</v>
      </c>
      <c r="AO176" s="168"/>
      <c r="AP176" s="168"/>
      <c r="AQ176" s="168"/>
      <c r="AR176" s="168">
        <v>44.0</v>
      </c>
      <c r="AS176" s="168">
        <v>49.0</v>
      </c>
      <c r="AT176" s="168">
        <f t="shared" si="157"/>
        <v>5</v>
      </c>
      <c r="AU176" s="168"/>
      <c r="AV176" s="168"/>
      <c r="AW176" s="168"/>
      <c r="AX176" s="168">
        <v>86.0</v>
      </c>
      <c r="AY176" s="168">
        <v>96.0</v>
      </c>
      <c r="AZ176" s="168">
        <f t="shared" si="158"/>
        <v>10</v>
      </c>
      <c r="BA176" s="168"/>
      <c r="BB176" s="168"/>
      <c r="BC176" s="168"/>
      <c r="BD176" s="168"/>
      <c r="BE176" s="168"/>
      <c r="BF176" s="168"/>
      <c r="BG176" s="168"/>
      <c r="BH176" s="168"/>
      <c r="BI176" s="168">
        <v>85.0</v>
      </c>
      <c r="BJ176" s="168">
        <v>98.0</v>
      </c>
      <c r="BK176" s="168">
        <f t="shared" si="159"/>
        <v>13</v>
      </c>
      <c r="BL176" s="168"/>
      <c r="BM176" s="168"/>
      <c r="BN176" s="168"/>
      <c r="BO176" s="168">
        <v>92.0</v>
      </c>
      <c r="BP176" s="168">
        <v>100.0</v>
      </c>
      <c r="BQ176" s="168">
        <f t="shared" si="160"/>
        <v>8</v>
      </c>
      <c r="BR176" s="180">
        <v>0.97</v>
      </c>
      <c r="BS176" s="176">
        <v>5.29</v>
      </c>
      <c r="BT176" s="176">
        <v>0.51</v>
      </c>
      <c r="BU176" s="176" t="s">
        <v>3528</v>
      </c>
      <c r="BV176" s="176" t="s">
        <v>3528</v>
      </c>
      <c r="BW176" s="195">
        <v>179.0</v>
      </c>
      <c r="BX176" s="192">
        <v>6.6</v>
      </c>
      <c r="BY176" s="192">
        <v>8.2</v>
      </c>
      <c r="BZ176" s="193">
        <v>0.23</v>
      </c>
      <c r="CA176" s="192">
        <v>32.1</v>
      </c>
      <c r="CB176" s="192">
        <v>5.6</v>
      </c>
      <c r="CC176" s="165"/>
      <c r="CD176" s="165"/>
      <c r="CE176" s="165"/>
      <c r="CF176" s="165"/>
    </row>
    <row r="177" ht="12.75" customHeight="1">
      <c r="A177" s="154">
        <v>2022.0</v>
      </c>
      <c r="B177" s="155" t="s">
        <v>3389</v>
      </c>
      <c r="C177" s="155" t="s">
        <v>3558</v>
      </c>
      <c r="D177" s="155"/>
      <c r="E177" s="155" t="s">
        <v>3739</v>
      </c>
      <c r="F177" s="155" t="s">
        <v>3739</v>
      </c>
      <c r="G177" s="155" t="s">
        <v>3740</v>
      </c>
      <c r="H177" s="157" t="s">
        <v>3645</v>
      </c>
      <c r="I177" s="169" t="s">
        <v>3440</v>
      </c>
      <c r="J177" s="157"/>
      <c r="K177" s="157"/>
      <c r="L177" s="154" t="s">
        <v>3395</v>
      </c>
      <c r="M177" s="157" t="s">
        <v>3396</v>
      </c>
      <c r="N177" s="157" t="s">
        <v>255</v>
      </c>
      <c r="O177" s="189">
        <v>87.0</v>
      </c>
      <c r="P177" s="189" t="s">
        <v>3722</v>
      </c>
      <c r="Q177" s="169"/>
      <c r="R177" s="178" t="s">
        <v>3942</v>
      </c>
      <c r="S177" s="189" t="s">
        <v>174</v>
      </c>
      <c r="T177" s="171" t="s">
        <v>3742</v>
      </c>
      <c r="U177" s="189" t="s">
        <v>174</v>
      </c>
      <c r="V177" s="166" t="s">
        <v>3566</v>
      </c>
      <c r="W177" s="168"/>
      <c r="X177" s="168"/>
      <c r="Y177" s="168"/>
      <c r="Z177" s="168">
        <v>25.0</v>
      </c>
      <c r="AA177" s="168">
        <v>47.0</v>
      </c>
      <c r="AB177" s="168">
        <f t="shared" si="154"/>
        <v>22</v>
      </c>
      <c r="AC177" s="168"/>
      <c r="AD177" s="168"/>
      <c r="AE177" s="168"/>
      <c r="AF177" s="168">
        <v>44.0</v>
      </c>
      <c r="AG177" s="168">
        <v>64.0</v>
      </c>
      <c r="AH177" s="168">
        <f t="shared" si="155"/>
        <v>20</v>
      </c>
      <c r="AI177" s="168"/>
      <c r="AJ177" s="168"/>
      <c r="AK177" s="168"/>
      <c r="AL177" s="168">
        <v>53.0</v>
      </c>
      <c r="AM177" s="168">
        <v>64.0</v>
      </c>
      <c r="AN177" s="168">
        <f t="shared" si="156"/>
        <v>11</v>
      </c>
      <c r="AO177" s="168"/>
      <c r="AP177" s="168"/>
      <c r="AQ177" s="168"/>
      <c r="AR177" s="168">
        <v>52.0</v>
      </c>
      <c r="AS177" s="168">
        <v>65.0</v>
      </c>
      <c r="AT177" s="168">
        <f t="shared" si="157"/>
        <v>13</v>
      </c>
      <c r="AU177" s="168"/>
      <c r="AV177" s="168"/>
      <c r="AW177" s="168"/>
      <c r="AX177" s="168">
        <v>73.0</v>
      </c>
      <c r="AY177" s="168">
        <v>81.0</v>
      </c>
      <c r="AZ177" s="168">
        <f t="shared" si="158"/>
        <v>8</v>
      </c>
      <c r="BA177" s="168"/>
      <c r="BB177" s="168"/>
      <c r="BC177" s="168"/>
      <c r="BD177" s="168"/>
      <c r="BE177" s="168"/>
      <c r="BF177" s="168"/>
      <c r="BG177" s="168"/>
      <c r="BH177" s="168"/>
      <c r="BI177" s="168">
        <v>70.0</v>
      </c>
      <c r="BJ177" s="168">
        <v>78.0</v>
      </c>
      <c r="BK177" s="168">
        <f t="shared" si="159"/>
        <v>8</v>
      </c>
      <c r="BL177" s="168"/>
      <c r="BM177" s="168"/>
      <c r="BN177" s="168"/>
      <c r="BO177" s="168">
        <v>78.0</v>
      </c>
      <c r="BP177" s="168">
        <v>86.0</v>
      </c>
      <c r="BQ177" s="168">
        <f t="shared" si="160"/>
        <v>8</v>
      </c>
      <c r="BR177" s="180">
        <v>0.97</v>
      </c>
      <c r="BS177" s="176">
        <v>3.06</v>
      </c>
      <c r="BT177" s="176">
        <v>0.46</v>
      </c>
      <c r="BU177" s="176" t="s">
        <v>3528</v>
      </c>
      <c r="BV177" s="176" t="s">
        <v>3528</v>
      </c>
      <c r="BW177" s="195">
        <v>116.0</v>
      </c>
      <c r="BX177" s="192">
        <v>1.0</v>
      </c>
      <c r="BY177" s="192">
        <v>1.3</v>
      </c>
      <c r="BZ177" s="193">
        <v>0.36</v>
      </c>
      <c r="CA177" s="192">
        <v>15.9</v>
      </c>
      <c r="CB177" s="192">
        <v>7.3</v>
      </c>
      <c r="CC177" s="165"/>
      <c r="CD177" s="165"/>
      <c r="CE177" s="165"/>
      <c r="CF177" s="165"/>
    </row>
    <row r="178" ht="12.75" customHeight="1">
      <c r="A178" s="154">
        <v>2022.0</v>
      </c>
      <c r="B178" s="155" t="s">
        <v>3442</v>
      </c>
      <c r="C178" s="155" t="s">
        <v>3893</v>
      </c>
      <c r="D178" s="155"/>
      <c r="E178" s="155" t="s">
        <v>3943</v>
      </c>
      <c r="F178" s="155" t="s">
        <v>3943</v>
      </c>
      <c r="G178" s="155" t="s">
        <v>3944</v>
      </c>
      <c r="H178" s="157" t="s">
        <v>3945</v>
      </c>
      <c r="I178" s="169" t="s">
        <v>3464</v>
      </c>
      <c r="J178" s="157"/>
      <c r="K178" s="157"/>
      <c r="L178" s="154" t="s">
        <v>3395</v>
      </c>
      <c r="M178" s="157" t="s">
        <v>3396</v>
      </c>
      <c r="N178" s="157" t="s">
        <v>255</v>
      </c>
      <c r="O178" s="189">
        <v>82.0</v>
      </c>
      <c r="P178" s="189" t="s">
        <v>3708</v>
      </c>
      <c r="Q178" s="169"/>
      <c r="R178" s="178" t="s">
        <v>3946</v>
      </c>
      <c r="S178" s="189" t="s">
        <v>174</v>
      </c>
      <c r="T178" s="171" t="s">
        <v>3947</v>
      </c>
      <c r="U178" s="189" t="s">
        <v>174</v>
      </c>
      <c r="V178" s="166" t="s">
        <v>3664</v>
      </c>
      <c r="W178" s="168"/>
      <c r="X178" s="168"/>
      <c r="Y178" s="168"/>
      <c r="Z178" s="168">
        <v>34.0</v>
      </c>
      <c r="AA178" s="168">
        <v>59.0</v>
      </c>
      <c r="AB178" s="168">
        <f t="shared" si="154"/>
        <v>25</v>
      </c>
      <c r="AC178" s="168"/>
      <c r="AD178" s="168"/>
      <c r="AE178" s="168"/>
      <c r="AF178" s="168">
        <v>53.0</v>
      </c>
      <c r="AG178" s="168">
        <v>76.0</v>
      </c>
      <c r="AH178" s="168">
        <f t="shared" si="155"/>
        <v>23</v>
      </c>
      <c r="AI178" s="168"/>
      <c r="AJ178" s="168"/>
      <c r="AK178" s="168"/>
      <c r="AL178" s="168">
        <v>65.0</v>
      </c>
      <c r="AM178" s="168">
        <v>79.0</v>
      </c>
      <c r="AN178" s="168">
        <f t="shared" si="156"/>
        <v>14</v>
      </c>
      <c r="AO178" s="168"/>
      <c r="AP178" s="168"/>
      <c r="AQ178" s="168"/>
      <c r="AR178" s="168">
        <v>58.0</v>
      </c>
      <c r="AS178" s="168">
        <v>65.0</v>
      </c>
      <c r="AT178" s="168">
        <f t="shared" si="157"/>
        <v>7</v>
      </c>
      <c r="AU178" s="168"/>
      <c r="AV178" s="168"/>
      <c r="AW178" s="168"/>
      <c r="AX178" s="168">
        <v>73.0</v>
      </c>
      <c r="AY178" s="168">
        <v>79.0</v>
      </c>
      <c r="AZ178" s="168">
        <f t="shared" si="158"/>
        <v>6</v>
      </c>
      <c r="BA178" s="168"/>
      <c r="BB178" s="168"/>
      <c r="BC178" s="168"/>
      <c r="BD178" s="168"/>
      <c r="BE178" s="168"/>
      <c r="BF178" s="168"/>
      <c r="BG178" s="168"/>
      <c r="BH178" s="168"/>
      <c r="BI178" s="168">
        <v>62.0</v>
      </c>
      <c r="BJ178" s="168">
        <v>64.0</v>
      </c>
      <c r="BK178" s="168">
        <f t="shared" si="159"/>
        <v>2</v>
      </c>
      <c r="BL178" s="168"/>
      <c r="BM178" s="168"/>
      <c r="BN178" s="168"/>
      <c r="BO178" s="168">
        <v>78.0</v>
      </c>
      <c r="BP178" s="168">
        <v>87.0</v>
      </c>
      <c r="BQ178" s="168">
        <f t="shared" si="160"/>
        <v>9</v>
      </c>
      <c r="BR178" s="180">
        <v>0.96</v>
      </c>
      <c r="BS178" s="176">
        <v>4.0</v>
      </c>
      <c r="BT178" s="176">
        <v>0.54</v>
      </c>
      <c r="BU178" s="176" t="s">
        <v>3528</v>
      </c>
      <c r="BV178" s="176" t="s">
        <v>3528</v>
      </c>
      <c r="BW178" s="195">
        <v>167.0</v>
      </c>
      <c r="BX178" s="192">
        <v>2.0</v>
      </c>
      <c r="BY178" s="192">
        <v>2.1</v>
      </c>
      <c r="BZ178" s="193">
        <v>0.04</v>
      </c>
      <c r="CA178" s="192">
        <v>27.9</v>
      </c>
      <c r="CB178" s="192">
        <v>6.0</v>
      </c>
      <c r="CC178" s="165"/>
      <c r="CD178" s="165"/>
      <c r="CE178" s="165"/>
      <c r="CF178" s="165"/>
    </row>
    <row r="179" ht="12.75" customHeight="1">
      <c r="A179" s="154">
        <v>2022.0</v>
      </c>
      <c r="B179" s="155" t="s">
        <v>3621</v>
      </c>
      <c r="C179" s="155" t="s">
        <v>3948</v>
      </c>
      <c r="D179" s="155"/>
      <c r="E179" s="155" t="s">
        <v>3923</v>
      </c>
      <c r="F179" s="155" t="s">
        <v>3923</v>
      </c>
      <c r="G179" s="155" t="s">
        <v>3949</v>
      </c>
      <c r="H179" s="157" t="s">
        <v>3950</v>
      </c>
      <c r="I179" s="156" t="s">
        <v>3394</v>
      </c>
      <c r="J179" s="157"/>
      <c r="K179" s="157"/>
      <c r="L179" s="154" t="s">
        <v>3395</v>
      </c>
      <c r="M179" s="157" t="s">
        <v>3396</v>
      </c>
      <c r="N179" s="169" t="s">
        <v>3572</v>
      </c>
      <c r="O179" s="189">
        <v>116.0</v>
      </c>
      <c r="P179" s="189" t="s">
        <v>3887</v>
      </c>
      <c r="Q179" s="169"/>
      <c r="R179" s="178" t="s">
        <v>3951</v>
      </c>
      <c r="S179" s="189" t="s">
        <v>174</v>
      </c>
      <c r="T179" s="171" t="s">
        <v>3952</v>
      </c>
      <c r="U179" s="189" t="s">
        <v>174</v>
      </c>
      <c r="V179" s="166" t="s">
        <v>3664</v>
      </c>
      <c r="W179" s="168"/>
      <c r="X179" s="168"/>
      <c r="Y179" s="168"/>
      <c r="Z179" s="168">
        <v>62.0</v>
      </c>
      <c r="AA179" s="168">
        <v>68.0</v>
      </c>
      <c r="AB179" s="168">
        <f t="shared" si="154"/>
        <v>6</v>
      </c>
      <c r="AC179" s="168"/>
      <c r="AD179" s="168"/>
      <c r="AE179" s="168"/>
      <c r="AF179" s="168">
        <v>85.0</v>
      </c>
      <c r="AG179" s="168">
        <v>92.0</v>
      </c>
      <c r="AH179" s="168">
        <f t="shared" si="155"/>
        <v>7</v>
      </c>
      <c r="AI179" s="168"/>
      <c r="AJ179" s="168"/>
      <c r="AK179" s="168"/>
      <c r="AL179" s="168">
        <v>85.0</v>
      </c>
      <c r="AM179" s="168">
        <v>93.0</v>
      </c>
      <c r="AN179" s="168">
        <f t="shared" si="156"/>
        <v>8</v>
      </c>
      <c r="AO179" s="168"/>
      <c r="AP179" s="168"/>
      <c r="AQ179" s="168"/>
      <c r="AR179" s="168"/>
      <c r="AS179" s="168"/>
      <c r="AT179" s="168"/>
      <c r="AU179" s="168"/>
      <c r="AV179" s="168"/>
      <c r="AW179" s="168"/>
      <c r="AX179" s="168">
        <v>96.0</v>
      </c>
      <c r="AY179" s="168">
        <v>93.0</v>
      </c>
      <c r="AZ179" s="168">
        <f t="shared" si="158"/>
        <v>-3</v>
      </c>
      <c r="BA179" s="168"/>
      <c r="BB179" s="168"/>
      <c r="BC179" s="168"/>
      <c r="BD179" s="168"/>
      <c r="BE179" s="168"/>
      <c r="BF179" s="168"/>
      <c r="BG179" s="168"/>
      <c r="BH179" s="168"/>
      <c r="BI179" s="168">
        <v>97.0</v>
      </c>
      <c r="BJ179" s="168">
        <v>95.0</v>
      </c>
      <c r="BK179" s="168">
        <f t="shared" si="159"/>
        <v>-2</v>
      </c>
      <c r="BL179" s="168"/>
      <c r="BM179" s="168"/>
      <c r="BN179" s="168"/>
      <c r="BO179" s="168">
        <v>98.0</v>
      </c>
      <c r="BP179" s="168">
        <v>100.0</v>
      </c>
      <c r="BQ179" s="168">
        <f t="shared" si="160"/>
        <v>2</v>
      </c>
      <c r="BR179" s="180">
        <v>0.97</v>
      </c>
      <c r="BS179" s="176">
        <v>4.83</v>
      </c>
      <c r="BT179" s="176">
        <v>0.46</v>
      </c>
      <c r="BU179" s="176" t="s">
        <v>3528</v>
      </c>
      <c r="BV179" s="176" t="s">
        <v>3528</v>
      </c>
      <c r="BW179" s="195">
        <v>395.0</v>
      </c>
      <c r="BX179" s="192">
        <v>2.8</v>
      </c>
      <c r="BY179" s="192">
        <v>3.4</v>
      </c>
      <c r="BZ179" s="193">
        <v>0.2</v>
      </c>
      <c r="CA179" s="192">
        <v>39.9</v>
      </c>
      <c r="CB179" s="192">
        <v>9.9</v>
      </c>
      <c r="CC179" s="165"/>
      <c r="CD179" s="165"/>
      <c r="CE179" s="165"/>
      <c r="CF179" s="165"/>
    </row>
    <row r="180" ht="12.75" customHeight="1">
      <c r="A180" s="154">
        <v>2022.0</v>
      </c>
      <c r="B180" s="155" t="s">
        <v>3621</v>
      </c>
      <c r="C180" s="155" t="s">
        <v>3948</v>
      </c>
      <c r="D180" s="155"/>
      <c r="E180" s="155" t="s">
        <v>3923</v>
      </c>
      <c r="F180" s="155" t="s">
        <v>3923</v>
      </c>
      <c r="G180" s="155" t="s">
        <v>3949</v>
      </c>
      <c r="H180" s="157" t="s">
        <v>3950</v>
      </c>
      <c r="I180" s="156" t="s">
        <v>3428</v>
      </c>
      <c r="J180" s="157"/>
      <c r="K180" s="157"/>
      <c r="L180" s="154" t="s">
        <v>3395</v>
      </c>
      <c r="M180" s="157" t="s">
        <v>3396</v>
      </c>
      <c r="N180" s="169" t="s">
        <v>3572</v>
      </c>
      <c r="O180" s="189">
        <v>68.0</v>
      </c>
      <c r="P180" s="189" t="s">
        <v>3721</v>
      </c>
      <c r="Q180" s="169"/>
      <c r="R180" s="178" t="s">
        <v>3953</v>
      </c>
      <c r="S180" s="189" t="s">
        <v>174</v>
      </c>
      <c r="T180" s="171" t="s">
        <v>3952</v>
      </c>
      <c r="U180" s="189" t="s">
        <v>174</v>
      </c>
      <c r="V180" s="166" t="s">
        <v>3664</v>
      </c>
      <c r="W180" s="168"/>
      <c r="X180" s="168"/>
      <c r="Y180" s="168"/>
      <c r="Z180" s="168">
        <v>49.0</v>
      </c>
      <c r="AA180" s="168">
        <v>70.0</v>
      </c>
      <c r="AB180" s="168">
        <f t="shared" si="154"/>
        <v>21</v>
      </c>
      <c r="AC180" s="175"/>
      <c r="AD180" s="175"/>
      <c r="AE180" s="175"/>
      <c r="AF180" s="168">
        <v>79.0</v>
      </c>
      <c r="AG180" s="168">
        <v>93.0</v>
      </c>
      <c r="AH180" s="168">
        <f t="shared" si="155"/>
        <v>14</v>
      </c>
      <c r="AI180" s="168"/>
      <c r="AJ180" s="168"/>
      <c r="AK180" s="168"/>
      <c r="AL180" s="168">
        <v>76.0</v>
      </c>
      <c r="AM180" s="168">
        <v>88.0</v>
      </c>
      <c r="AN180" s="168">
        <f t="shared" si="156"/>
        <v>12</v>
      </c>
      <c r="AO180" s="175"/>
      <c r="AP180" s="175"/>
      <c r="AQ180" s="175"/>
      <c r="AR180" s="168"/>
      <c r="AS180" s="168"/>
      <c r="AT180" s="168"/>
      <c r="AU180" s="175"/>
      <c r="AV180" s="175"/>
      <c r="AW180" s="175"/>
      <c r="AX180" s="168">
        <v>90.0</v>
      </c>
      <c r="AY180" s="168">
        <v>100.0</v>
      </c>
      <c r="AZ180" s="168">
        <f t="shared" si="158"/>
        <v>10</v>
      </c>
      <c r="BA180" s="175"/>
      <c r="BB180" s="175"/>
      <c r="BC180" s="175"/>
      <c r="BD180" s="175"/>
      <c r="BE180" s="175"/>
      <c r="BF180" s="168"/>
      <c r="BG180" s="168"/>
      <c r="BH180" s="168"/>
      <c r="BI180" s="168">
        <v>95.0</v>
      </c>
      <c r="BJ180" s="168">
        <v>98.0</v>
      </c>
      <c r="BK180" s="168">
        <f t="shared" si="159"/>
        <v>3</v>
      </c>
      <c r="BL180" s="168"/>
      <c r="BM180" s="168"/>
      <c r="BN180" s="168"/>
      <c r="BO180" s="168">
        <v>94.0</v>
      </c>
      <c r="BP180" s="168">
        <v>100.0</v>
      </c>
      <c r="BQ180" s="168">
        <f t="shared" si="160"/>
        <v>6</v>
      </c>
      <c r="BR180" s="180">
        <v>0.97</v>
      </c>
      <c r="BS180" s="176">
        <v>4.31</v>
      </c>
      <c r="BT180" s="176">
        <v>0.5</v>
      </c>
      <c r="BU180" s="176" t="s">
        <v>3528</v>
      </c>
      <c r="BV180" s="176" t="s">
        <v>3528</v>
      </c>
      <c r="BW180" s="195">
        <v>330.0</v>
      </c>
      <c r="BX180" s="192">
        <v>4.5</v>
      </c>
      <c r="BY180" s="192">
        <v>4.9</v>
      </c>
      <c r="BZ180" s="193">
        <v>0.09</v>
      </c>
      <c r="CA180" s="192">
        <v>27.8</v>
      </c>
      <c r="CB180" s="192">
        <v>11.9</v>
      </c>
      <c r="CC180" s="165"/>
      <c r="CD180" s="165"/>
      <c r="CE180" s="165"/>
      <c r="CF180" s="165"/>
    </row>
    <row r="181" ht="12.75" customHeight="1">
      <c r="A181" s="154">
        <v>2022.0</v>
      </c>
      <c r="B181" s="155" t="s">
        <v>3621</v>
      </c>
      <c r="C181" s="155" t="s">
        <v>3948</v>
      </c>
      <c r="D181" s="155"/>
      <c r="E181" s="155" t="s">
        <v>3923</v>
      </c>
      <c r="F181" s="155" t="s">
        <v>3923</v>
      </c>
      <c r="G181" s="155" t="s">
        <v>3949</v>
      </c>
      <c r="H181" s="157" t="s">
        <v>3950</v>
      </c>
      <c r="I181" s="169" t="s">
        <v>3454</v>
      </c>
      <c r="J181" s="157"/>
      <c r="K181" s="157"/>
      <c r="L181" s="154" t="s">
        <v>3395</v>
      </c>
      <c r="M181" s="157" t="s">
        <v>3396</v>
      </c>
      <c r="N181" s="169" t="s">
        <v>3572</v>
      </c>
      <c r="O181" s="189">
        <v>189.0</v>
      </c>
      <c r="P181" s="189" t="s">
        <v>3822</v>
      </c>
      <c r="Q181" s="169"/>
      <c r="R181" s="178" t="s">
        <v>3954</v>
      </c>
      <c r="S181" s="189" t="s">
        <v>174</v>
      </c>
      <c r="T181" s="171" t="s">
        <v>3952</v>
      </c>
      <c r="U181" s="189" t="s">
        <v>174</v>
      </c>
      <c r="V181" s="166" t="s">
        <v>3664</v>
      </c>
      <c r="W181" s="168"/>
      <c r="X181" s="168"/>
      <c r="Y181" s="168"/>
      <c r="Z181" s="168">
        <v>56.0</v>
      </c>
      <c r="AA181" s="168">
        <v>73.0</v>
      </c>
      <c r="AB181" s="168">
        <f t="shared" si="154"/>
        <v>17</v>
      </c>
      <c r="AC181" s="168"/>
      <c r="AD181" s="168"/>
      <c r="AE181" s="168"/>
      <c r="AF181" s="168">
        <v>82.0</v>
      </c>
      <c r="AG181" s="168">
        <v>90.0</v>
      </c>
      <c r="AH181" s="168">
        <f t="shared" si="155"/>
        <v>8</v>
      </c>
      <c r="AI181" s="168"/>
      <c r="AJ181" s="168"/>
      <c r="AK181" s="168"/>
      <c r="AL181" s="168">
        <v>83.0</v>
      </c>
      <c r="AM181" s="168">
        <v>82.0</v>
      </c>
      <c r="AN181" s="168">
        <f t="shared" si="156"/>
        <v>-1</v>
      </c>
      <c r="AO181" s="168"/>
      <c r="AP181" s="168"/>
      <c r="AQ181" s="168"/>
      <c r="AR181" s="168"/>
      <c r="AS181" s="168"/>
      <c r="AT181" s="168"/>
      <c r="AU181" s="168"/>
      <c r="AV181" s="168"/>
      <c r="AW181" s="168"/>
      <c r="AX181" s="168">
        <v>96.0</v>
      </c>
      <c r="AY181" s="168">
        <v>97.0</v>
      </c>
      <c r="AZ181" s="168">
        <f t="shared" si="158"/>
        <v>1</v>
      </c>
      <c r="BA181" s="168"/>
      <c r="BB181" s="168"/>
      <c r="BC181" s="168"/>
      <c r="BD181" s="168"/>
      <c r="BE181" s="168"/>
      <c r="BF181" s="168"/>
      <c r="BG181" s="168"/>
      <c r="BH181" s="168"/>
      <c r="BI181" s="168">
        <v>93.0</v>
      </c>
      <c r="BJ181" s="168">
        <v>98.0</v>
      </c>
      <c r="BK181" s="168">
        <f t="shared" si="159"/>
        <v>5</v>
      </c>
      <c r="BL181" s="168"/>
      <c r="BM181" s="168"/>
      <c r="BN181" s="168"/>
      <c r="BO181" s="168">
        <v>96.0</v>
      </c>
      <c r="BP181" s="168">
        <v>100.0</v>
      </c>
      <c r="BQ181" s="168">
        <f t="shared" si="160"/>
        <v>4</v>
      </c>
      <c r="BR181" s="180">
        <v>0.97</v>
      </c>
      <c r="BS181" s="176">
        <v>4.39</v>
      </c>
      <c r="BT181" s="176">
        <v>0.44</v>
      </c>
      <c r="BU181" s="176" t="s">
        <v>3528</v>
      </c>
      <c r="BV181" s="176" t="s">
        <v>3528</v>
      </c>
      <c r="BW181" s="195">
        <v>284.0</v>
      </c>
      <c r="BX181" s="192">
        <v>1.4</v>
      </c>
      <c r="BY181" s="192">
        <v>1.5</v>
      </c>
      <c r="BZ181" s="193">
        <v>0.06</v>
      </c>
      <c r="CA181" s="192">
        <v>27.9</v>
      </c>
      <c r="CB181" s="192">
        <v>10.2</v>
      </c>
      <c r="CC181" s="165"/>
      <c r="CD181" s="165"/>
      <c r="CE181" s="165"/>
      <c r="CF181" s="165"/>
    </row>
    <row r="182" ht="12.75" customHeight="1">
      <c r="A182" s="154">
        <v>2022.0</v>
      </c>
      <c r="B182" s="155" t="s">
        <v>3415</v>
      </c>
      <c r="C182" s="155" t="s">
        <v>3416</v>
      </c>
      <c r="D182" s="155"/>
      <c r="E182" s="155" t="s">
        <v>3955</v>
      </c>
      <c r="F182" s="155" t="s">
        <v>3955</v>
      </c>
      <c r="G182" s="155" t="s">
        <v>3955</v>
      </c>
      <c r="H182" s="157" t="s">
        <v>3771</v>
      </c>
      <c r="I182" s="169" t="s">
        <v>3480</v>
      </c>
      <c r="J182" s="157"/>
      <c r="K182" s="157"/>
      <c r="L182" s="154" t="s">
        <v>3395</v>
      </c>
      <c r="M182" s="157" t="s">
        <v>3396</v>
      </c>
      <c r="N182" s="157" t="s">
        <v>255</v>
      </c>
      <c r="O182" s="189"/>
      <c r="P182" s="189" t="s">
        <v>3716</v>
      </c>
      <c r="Q182" s="169"/>
      <c r="R182" s="178" t="s">
        <v>3956</v>
      </c>
      <c r="S182" s="189" t="s">
        <v>177</v>
      </c>
      <c r="T182" s="171" t="s">
        <v>3957</v>
      </c>
      <c r="U182" s="198" t="s">
        <v>177</v>
      </c>
      <c r="V182" s="166" t="s">
        <v>3671</v>
      </c>
      <c r="W182" s="168"/>
      <c r="X182" s="168"/>
      <c r="Y182" s="168"/>
      <c r="Z182" s="168">
        <v>53.0</v>
      </c>
      <c r="AA182" s="168">
        <v>70.0</v>
      </c>
      <c r="AB182" s="168">
        <f t="shared" si="154"/>
        <v>17</v>
      </c>
      <c r="AC182" s="168"/>
      <c r="AD182" s="168"/>
      <c r="AE182" s="168"/>
      <c r="AF182" s="168">
        <v>64.0</v>
      </c>
      <c r="AG182" s="168">
        <v>83.0</v>
      </c>
      <c r="AH182" s="168">
        <f t="shared" si="155"/>
        <v>19</v>
      </c>
      <c r="AI182" s="168"/>
      <c r="AJ182" s="168"/>
      <c r="AK182" s="168"/>
      <c r="AL182" s="168">
        <v>83.0</v>
      </c>
      <c r="AM182" s="168">
        <v>90.0</v>
      </c>
      <c r="AN182" s="168">
        <f t="shared" si="156"/>
        <v>7</v>
      </c>
      <c r="AO182" s="168"/>
      <c r="AP182" s="168"/>
      <c r="AQ182" s="168"/>
      <c r="AR182" s="168">
        <v>5.0</v>
      </c>
      <c r="AS182" s="168">
        <v>17.0</v>
      </c>
      <c r="AT182" s="168">
        <f t="shared" ref="AT182:AT186" si="161">AS182-AR182</f>
        <v>12</v>
      </c>
      <c r="AU182" s="168"/>
      <c r="AV182" s="168"/>
      <c r="AW182" s="168"/>
      <c r="AX182" s="168">
        <v>77.0</v>
      </c>
      <c r="AY182" s="168">
        <v>88.0</v>
      </c>
      <c r="AZ182" s="168">
        <f t="shared" si="158"/>
        <v>11</v>
      </c>
      <c r="BA182" s="168"/>
      <c r="BB182" s="168"/>
      <c r="BC182" s="168"/>
      <c r="BD182" s="168"/>
      <c r="BE182" s="168"/>
      <c r="BF182" s="168"/>
      <c r="BG182" s="168"/>
      <c r="BH182" s="168"/>
      <c r="BI182" s="168">
        <v>82.0</v>
      </c>
      <c r="BJ182" s="168">
        <v>84.0</v>
      </c>
      <c r="BK182" s="168">
        <f t="shared" si="159"/>
        <v>2</v>
      </c>
      <c r="BL182" s="168"/>
      <c r="BM182" s="168"/>
      <c r="BN182" s="168"/>
      <c r="BO182" s="168">
        <v>95.0</v>
      </c>
      <c r="BP182" s="168">
        <v>98.0</v>
      </c>
      <c r="BQ182" s="168">
        <f t="shared" si="160"/>
        <v>3</v>
      </c>
      <c r="BR182" s="180">
        <v>0.97</v>
      </c>
      <c r="BS182" s="176">
        <v>4.15</v>
      </c>
      <c r="BT182" s="176">
        <v>0.51</v>
      </c>
      <c r="BU182" s="176" t="s">
        <v>3528</v>
      </c>
      <c r="BV182" s="176" t="s">
        <v>3528</v>
      </c>
      <c r="BW182" s="195" t="s">
        <v>3716</v>
      </c>
      <c r="BX182" s="192"/>
      <c r="BY182" s="192"/>
      <c r="BZ182" s="192" t="e">
        <v>#DIV/0!</v>
      </c>
      <c r="CA182" s="192"/>
      <c r="CB182" s="192"/>
      <c r="CC182" s="165"/>
      <c r="CD182" s="165"/>
      <c r="CE182" s="165"/>
      <c r="CF182" s="165"/>
    </row>
    <row r="183" ht="12.75" customHeight="1">
      <c r="A183" s="154">
        <v>2022.0</v>
      </c>
      <c r="B183" s="155" t="s">
        <v>3389</v>
      </c>
      <c r="C183" s="155" t="s">
        <v>3784</v>
      </c>
      <c r="D183" s="155"/>
      <c r="E183" s="155" t="s">
        <v>3958</v>
      </c>
      <c r="F183" s="155" t="s">
        <v>3958</v>
      </c>
      <c r="G183" s="155" t="s">
        <v>3959</v>
      </c>
      <c r="H183" s="157" t="s">
        <v>3652</v>
      </c>
      <c r="I183" s="169" t="s">
        <v>3480</v>
      </c>
      <c r="J183" s="157"/>
      <c r="K183" s="157"/>
      <c r="L183" s="154" t="s">
        <v>3395</v>
      </c>
      <c r="M183" s="157" t="s">
        <v>3396</v>
      </c>
      <c r="N183" s="157" t="s">
        <v>255</v>
      </c>
      <c r="O183" s="189">
        <v>32.0</v>
      </c>
      <c r="P183" s="189" t="s">
        <v>3737</v>
      </c>
      <c r="Q183" s="169"/>
      <c r="R183" s="178" t="s">
        <v>3960</v>
      </c>
      <c r="S183" s="189" t="s">
        <v>174</v>
      </c>
      <c r="T183" s="171" t="s">
        <v>3961</v>
      </c>
      <c r="U183" s="189" t="s">
        <v>174</v>
      </c>
      <c r="V183" s="166" t="s">
        <v>3566</v>
      </c>
      <c r="W183" s="168"/>
      <c r="X183" s="168"/>
      <c r="Y183" s="168"/>
      <c r="Z183" s="168">
        <v>36.0</v>
      </c>
      <c r="AA183" s="168">
        <v>73.0</v>
      </c>
      <c r="AB183" s="168">
        <f t="shared" si="154"/>
        <v>37</v>
      </c>
      <c r="AC183" s="168"/>
      <c r="AD183" s="168"/>
      <c r="AE183" s="168"/>
      <c r="AF183" s="168">
        <v>69.0</v>
      </c>
      <c r="AG183" s="168">
        <v>89.0</v>
      </c>
      <c r="AH183" s="168">
        <f t="shared" si="155"/>
        <v>20</v>
      </c>
      <c r="AI183" s="168"/>
      <c r="AJ183" s="168"/>
      <c r="AK183" s="168"/>
      <c r="AL183" s="168">
        <v>81.0</v>
      </c>
      <c r="AM183" s="168">
        <v>93.0</v>
      </c>
      <c r="AN183" s="168">
        <f t="shared" si="156"/>
        <v>12</v>
      </c>
      <c r="AO183" s="168"/>
      <c r="AP183" s="168"/>
      <c r="AQ183" s="168"/>
      <c r="AR183" s="168">
        <v>80.0</v>
      </c>
      <c r="AS183" s="168">
        <v>92.0</v>
      </c>
      <c r="AT183" s="168">
        <f t="shared" si="161"/>
        <v>12</v>
      </c>
      <c r="AU183" s="168"/>
      <c r="AV183" s="168"/>
      <c r="AW183" s="168"/>
      <c r="AX183" s="168">
        <v>86.0</v>
      </c>
      <c r="AY183" s="168">
        <v>94.0</v>
      </c>
      <c r="AZ183" s="168">
        <f t="shared" si="158"/>
        <v>8</v>
      </c>
      <c r="BA183" s="168"/>
      <c r="BB183" s="168"/>
      <c r="BC183" s="168"/>
      <c r="BD183" s="168"/>
      <c r="BE183" s="168"/>
      <c r="BF183" s="168"/>
      <c r="BG183" s="168"/>
      <c r="BH183" s="168"/>
      <c r="BI183" s="168">
        <v>81.0</v>
      </c>
      <c r="BJ183" s="168">
        <v>93.0</v>
      </c>
      <c r="BK183" s="168">
        <f t="shared" si="159"/>
        <v>12</v>
      </c>
      <c r="BL183" s="168"/>
      <c r="BM183" s="168"/>
      <c r="BN183" s="168"/>
      <c r="BO183" s="168">
        <v>92.0</v>
      </c>
      <c r="BP183" s="168">
        <v>98.0</v>
      </c>
      <c r="BQ183" s="168">
        <f t="shared" si="160"/>
        <v>6</v>
      </c>
      <c r="BR183" s="180">
        <v>0.97</v>
      </c>
      <c r="BS183" s="176">
        <v>4.74</v>
      </c>
      <c r="BT183" s="176">
        <v>0.53</v>
      </c>
      <c r="BU183" s="176" t="s">
        <v>3528</v>
      </c>
      <c r="BV183" s="176" t="s">
        <v>3528</v>
      </c>
      <c r="BW183" s="195">
        <v>300.0</v>
      </c>
      <c r="BX183" s="192">
        <v>5.9</v>
      </c>
      <c r="BY183" s="192">
        <v>9.4</v>
      </c>
      <c r="BZ183" s="193">
        <v>0.58</v>
      </c>
      <c r="CA183" s="192">
        <v>41.0</v>
      </c>
      <c r="CB183" s="192">
        <v>7.3</v>
      </c>
      <c r="CC183" s="165"/>
      <c r="CD183" s="165"/>
      <c r="CE183" s="165"/>
      <c r="CF183" s="165"/>
    </row>
    <row r="184" ht="12.75" customHeight="1">
      <c r="A184" s="154">
        <v>2022.0</v>
      </c>
      <c r="B184" s="155" t="s">
        <v>3415</v>
      </c>
      <c r="C184" s="155" t="s">
        <v>3416</v>
      </c>
      <c r="D184" s="155"/>
      <c r="E184" s="155" t="s">
        <v>3417</v>
      </c>
      <c r="F184" s="155" t="s">
        <v>3418</v>
      </c>
      <c r="G184" s="155" t="s">
        <v>3419</v>
      </c>
      <c r="H184" s="157" t="s">
        <v>3756</v>
      </c>
      <c r="I184" s="169" t="s">
        <v>3402</v>
      </c>
      <c r="J184" s="157"/>
      <c r="K184" s="157"/>
      <c r="L184" s="154" t="s">
        <v>3395</v>
      </c>
      <c r="M184" s="157" t="s">
        <v>3396</v>
      </c>
      <c r="N184" s="157" t="s">
        <v>255</v>
      </c>
      <c r="O184" s="189">
        <v>38.0</v>
      </c>
      <c r="P184" s="189" t="s">
        <v>3842</v>
      </c>
      <c r="Q184" s="169"/>
      <c r="R184" s="178" t="s">
        <v>3962</v>
      </c>
      <c r="S184" s="189" t="s">
        <v>174</v>
      </c>
      <c r="T184" s="171" t="s">
        <v>3963</v>
      </c>
      <c r="U184" s="189" t="s">
        <v>174</v>
      </c>
      <c r="V184" s="166" t="s">
        <v>3699</v>
      </c>
      <c r="W184" s="168"/>
      <c r="X184" s="168"/>
      <c r="Y184" s="168"/>
      <c r="Z184" s="168">
        <v>55.0</v>
      </c>
      <c r="AA184" s="168">
        <v>64.0</v>
      </c>
      <c r="AB184" s="168">
        <f t="shared" si="154"/>
        <v>9</v>
      </c>
      <c r="AC184" s="168"/>
      <c r="AD184" s="168"/>
      <c r="AE184" s="168"/>
      <c r="AF184" s="168">
        <v>61.0</v>
      </c>
      <c r="AG184" s="168">
        <v>70.0</v>
      </c>
      <c r="AH184" s="168">
        <f t="shared" si="155"/>
        <v>9</v>
      </c>
      <c r="AI184" s="168"/>
      <c r="AJ184" s="168"/>
      <c r="AK184" s="168"/>
      <c r="AL184" s="168">
        <v>70.0</v>
      </c>
      <c r="AM184" s="168">
        <v>79.0</v>
      </c>
      <c r="AN184" s="168">
        <f t="shared" si="156"/>
        <v>9</v>
      </c>
      <c r="AO184" s="168"/>
      <c r="AP184" s="168"/>
      <c r="AQ184" s="168"/>
      <c r="AR184" s="168">
        <v>52.0</v>
      </c>
      <c r="AS184" s="168">
        <v>59.0</v>
      </c>
      <c r="AT184" s="168">
        <f t="shared" si="161"/>
        <v>7</v>
      </c>
      <c r="AU184" s="168"/>
      <c r="AV184" s="168"/>
      <c r="AW184" s="168"/>
      <c r="AX184" s="168">
        <v>82.0</v>
      </c>
      <c r="AY184" s="168">
        <v>88.0</v>
      </c>
      <c r="AZ184" s="168">
        <f t="shared" si="158"/>
        <v>6</v>
      </c>
      <c r="BA184" s="168"/>
      <c r="BB184" s="168"/>
      <c r="BC184" s="168"/>
      <c r="BD184" s="168"/>
      <c r="BE184" s="168"/>
      <c r="BF184" s="168"/>
      <c r="BG184" s="168"/>
      <c r="BH184" s="168"/>
      <c r="BI184" s="168">
        <v>84.0</v>
      </c>
      <c r="BJ184" s="168">
        <v>85.0</v>
      </c>
      <c r="BK184" s="168">
        <f t="shared" si="159"/>
        <v>1</v>
      </c>
      <c r="BL184" s="168"/>
      <c r="BM184" s="168"/>
      <c r="BN184" s="168"/>
      <c r="BO184" s="168">
        <v>92.0</v>
      </c>
      <c r="BP184" s="168">
        <v>94.0</v>
      </c>
      <c r="BQ184" s="168">
        <f t="shared" si="160"/>
        <v>2</v>
      </c>
      <c r="BR184" s="180">
        <v>0.97</v>
      </c>
      <c r="BS184" s="176">
        <v>4.61</v>
      </c>
      <c r="BT184" s="176">
        <v>0.5</v>
      </c>
      <c r="BU184" s="176" t="s">
        <v>3528</v>
      </c>
      <c r="BV184" s="176" t="s">
        <v>3528</v>
      </c>
      <c r="BW184" s="195">
        <v>111.0</v>
      </c>
      <c r="BX184" s="192">
        <v>2.4</v>
      </c>
      <c r="BY184" s="192">
        <v>2.9</v>
      </c>
      <c r="BZ184" s="193">
        <v>0.21</v>
      </c>
      <c r="CA184" s="192">
        <v>17.3</v>
      </c>
      <c r="CB184" s="192">
        <v>6.5</v>
      </c>
      <c r="CC184" s="165"/>
      <c r="CD184" s="165"/>
      <c r="CE184" s="165"/>
      <c r="CF184" s="165"/>
    </row>
    <row r="185" ht="12.75" customHeight="1">
      <c r="A185" s="156">
        <v>2022.0</v>
      </c>
      <c r="B185" s="155" t="s">
        <v>3621</v>
      </c>
      <c r="C185" s="155" t="s">
        <v>3626</v>
      </c>
      <c r="D185" s="155"/>
      <c r="E185" s="155" t="s">
        <v>3627</v>
      </c>
      <c r="F185" s="155" t="s">
        <v>3627</v>
      </c>
      <c r="G185" s="155" t="s">
        <v>3628</v>
      </c>
      <c r="H185" s="169" t="s">
        <v>3964</v>
      </c>
      <c r="I185" s="169" t="s">
        <v>3440</v>
      </c>
      <c r="J185" s="169"/>
      <c r="K185" s="169"/>
      <c r="L185" s="154" t="s">
        <v>3395</v>
      </c>
      <c r="M185" s="157" t="s">
        <v>3396</v>
      </c>
      <c r="N185" s="157" t="s">
        <v>255</v>
      </c>
      <c r="O185" s="189">
        <v>68.0</v>
      </c>
      <c r="P185" s="189" t="s">
        <v>3722</v>
      </c>
      <c r="Q185" s="169"/>
      <c r="R185" s="178" t="s">
        <v>3965</v>
      </c>
      <c r="S185" s="189" t="s">
        <v>174</v>
      </c>
      <c r="T185" s="171" t="s">
        <v>3966</v>
      </c>
      <c r="U185" s="189" t="s">
        <v>174</v>
      </c>
      <c r="V185" s="155" t="s">
        <v>3664</v>
      </c>
      <c r="W185" s="202"/>
      <c r="X185" s="202"/>
      <c r="Y185" s="202"/>
      <c r="Z185" s="202">
        <v>34.0</v>
      </c>
      <c r="AA185" s="202">
        <v>54.0</v>
      </c>
      <c r="AB185" s="202">
        <f t="shared" si="154"/>
        <v>20</v>
      </c>
      <c r="AC185" s="202"/>
      <c r="AD185" s="202"/>
      <c r="AE185" s="202"/>
      <c r="AF185" s="202">
        <v>44.0</v>
      </c>
      <c r="AG185" s="202">
        <v>57.0</v>
      </c>
      <c r="AH185" s="202">
        <f t="shared" si="155"/>
        <v>13</v>
      </c>
      <c r="AI185" s="202"/>
      <c r="AJ185" s="202"/>
      <c r="AK185" s="202"/>
      <c r="AL185" s="202">
        <v>56.0</v>
      </c>
      <c r="AM185" s="202">
        <v>62.0</v>
      </c>
      <c r="AN185" s="202">
        <f t="shared" si="156"/>
        <v>6</v>
      </c>
      <c r="AO185" s="202"/>
      <c r="AP185" s="202"/>
      <c r="AQ185" s="202"/>
      <c r="AR185" s="202">
        <v>34.0</v>
      </c>
      <c r="AS185" s="202">
        <v>47.0</v>
      </c>
      <c r="AT185" s="202">
        <f t="shared" si="161"/>
        <v>13</v>
      </c>
      <c r="AU185" s="202"/>
      <c r="AV185" s="202"/>
      <c r="AW185" s="202"/>
      <c r="AX185" s="202">
        <v>71.0</v>
      </c>
      <c r="AY185" s="202">
        <v>73.0</v>
      </c>
      <c r="AZ185" s="202">
        <f t="shared" si="158"/>
        <v>2</v>
      </c>
      <c r="BA185" s="202"/>
      <c r="BB185" s="202"/>
      <c r="BC185" s="202"/>
      <c r="BD185" s="202"/>
      <c r="BE185" s="202"/>
      <c r="BF185" s="202"/>
      <c r="BG185" s="202"/>
      <c r="BH185" s="202"/>
      <c r="BI185" s="202">
        <v>70.0</v>
      </c>
      <c r="BJ185" s="202">
        <v>72.0</v>
      </c>
      <c r="BK185" s="202">
        <f t="shared" si="159"/>
        <v>2</v>
      </c>
      <c r="BL185" s="202"/>
      <c r="BM185" s="202"/>
      <c r="BN185" s="202"/>
      <c r="BO185" s="202">
        <v>75.0</v>
      </c>
      <c r="BP185" s="202">
        <v>76.0</v>
      </c>
      <c r="BQ185" s="202">
        <f t="shared" si="160"/>
        <v>1</v>
      </c>
      <c r="BR185" s="203">
        <v>0.96</v>
      </c>
      <c r="BS185" s="204">
        <v>3.07</v>
      </c>
      <c r="BT185" s="204">
        <v>0.51</v>
      </c>
      <c r="BU185" s="176" t="s">
        <v>3528</v>
      </c>
      <c r="BV185" s="176" t="s">
        <v>3528</v>
      </c>
      <c r="BW185" s="195">
        <v>85.0</v>
      </c>
      <c r="BX185" s="192">
        <v>0.8</v>
      </c>
      <c r="BY185" s="192">
        <v>1.3</v>
      </c>
      <c r="BZ185" s="193">
        <v>0.59</v>
      </c>
      <c r="CA185" s="192">
        <v>13.6</v>
      </c>
      <c r="CB185" s="192">
        <v>6.2</v>
      </c>
      <c r="CC185" s="205"/>
      <c r="CD185" s="205"/>
      <c r="CE185" s="205"/>
      <c r="CF185" s="205"/>
    </row>
    <row r="186" ht="12.75" customHeight="1">
      <c r="A186" s="156">
        <v>2022.0</v>
      </c>
      <c r="B186" s="155" t="s">
        <v>3665</v>
      </c>
      <c r="C186" s="155" t="s">
        <v>3666</v>
      </c>
      <c r="D186" s="155"/>
      <c r="E186" s="155" t="s">
        <v>3667</v>
      </c>
      <c r="F186" s="155" t="s">
        <v>3667</v>
      </c>
      <c r="G186" s="155" t="s">
        <v>3668</v>
      </c>
      <c r="H186" s="169" t="s">
        <v>3506</v>
      </c>
      <c r="I186" s="169" t="s">
        <v>3440</v>
      </c>
      <c r="J186" s="169"/>
      <c r="K186" s="169" t="s">
        <v>1893</v>
      </c>
      <c r="L186" s="154" t="s">
        <v>3395</v>
      </c>
      <c r="M186" s="157" t="s">
        <v>3396</v>
      </c>
      <c r="N186" s="188" t="s">
        <v>3572</v>
      </c>
      <c r="O186" s="189">
        <v>193.0</v>
      </c>
      <c r="P186" s="189" t="s">
        <v>3563</v>
      </c>
      <c r="Q186" s="169"/>
      <c r="R186" s="178" t="s">
        <v>3967</v>
      </c>
      <c r="S186" s="189" t="s">
        <v>174</v>
      </c>
      <c r="T186" s="171" t="s">
        <v>3968</v>
      </c>
      <c r="U186" s="189" t="s">
        <v>174</v>
      </c>
      <c r="V186" s="155" t="s">
        <v>3566</v>
      </c>
      <c r="W186" s="202"/>
      <c r="X186" s="202"/>
      <c r="Y186" s="202"/>
      <c r="Z186" s="202">
        <v>51.0</v>
      </c>
      <c r="AA186" s="202">
        <v>68.0</v>
      </c>
      <c r="AB186" s="202">
        <f t="shared" si="154"/>
        <v>17</v>
      </c>
      <c r="AC186" s="202"/>
      <c r="AD186" s="202"/>
      <c r="AE186" s="202"/>
      <c r="AF186" s="202">
        <v>64.0</v>
      </c>
      <c r="AG186" s="202">
        <v>86.0</v>
      </c>
      <c r="AH186" s="202">
        <f t="shared" si="155"/>
        <v>22</v>
      </c>
      <c r="AI186" s="202"/>
      <c r="AJ186" s="202"/>
      <c r="AK186" s="202"/>
      <c r="AL186" s="202">
        <v>75.0</v>
      </c>
      <c r="AM186" s="202">
        <v>85.0</v>
      </c>
      <c r="AN186" s="202">
        <f t="shared" si="156"/>
        <v>10</v>
      </c>
      <c r="AO186" s="202"/>
      <c r="AP186" s="202"/>
      <c r="AQ186" s="202"/>
      <c r="AR186" s="202">
        <v>76.0</v>
      </c>
      <c r="AS186" s="202">
        <v>87.0</v>
      </c>
      <c r="AT186" s="202">
        <f t="shared" si="161"/>
        <v>11</v>
      </c>
      <c r="AU186" s="202"/>
      <c r="AV186" s="202"/>
      <c r="AW186" s="202"/>
      <c r="AX186" s="202">
        <v>88.0</v>
      </c>
      <c r="AY186" s="202">
        <v>95.0</v>
      </c>
      <c r="AZ186" s="202">
        <f t="shared" si="158"/>
        <v>7</v>
      </c>
      <c r="BA186" s="202"/>
      <c r="BB186" s="202"/>
      <c r="BC186" s="202"/>
      <c r="BD186" s="202"/>
      <c r="BE186" s="202"/>
      <c r="BF186" s="202"/>
      <c r="BG186" s="202"/>
      <c r="BH186" s="202"/>
      <c r="BI186" s="202">
        <v>73.0</v>
      </c>
      <c r="BJ186" s="202">
        <v>85.0</v>
      </c>
      <c r="BK186" s="202">
        <f t="shared" si="159"/>
        <v>12</v>
      </c>
      <c r="BL186" s="202"/>
      <c r="BM186" s="202"/>
      <c r="BN186" s="202"/>
      <c r="BO186" s="202">
        <v>84.0</v>
      </c>
      <c r="BP186" s="202">
        <v>96.0</v>
      </c>
      <c r="BQ186" s="202">
        <f t="shared" si="160"/>
        <v>12</v>
      </c>
      <c r="BR186" s="203">
        <v>0.97</v>
      </c>
      <c r="BS186" s="204">
        <v>3.77</v>
      </c>
      <c r="BT186" s="204">
        <v>0.48</v>
      </c>
      <c r="BU186" s="176" t="s">
        <v>3528</v>
      </c>
      <c r="BV186" s="176" t="s">
        <v>3528</v>
      </c>
      <c r="BW186" s="195">
        <v>199.0</v>
      </c>
      <c r="BX186" s="192">
        <v>0.8</v>
      </c>
      <c r="BY186" s="192">
        <v>1.0</v>
      </c>
      <c r="BZ186" s="193">
        <v>0.32</v>
      </c>
      <c r="CA186" s="192">
        <v>22.1</v>
      </c>
      <c r="CB186" s="192">
        <v>9.0</v>
      </c>
      <c r="CC186" s="205"/>
      <c r="CD186" s="205"/>
      <c r="CE186" s="205"/>
      <c r="CF186" s="205"/>
    </row>
    <row r="187" ht="12.75" customHeight="1">
      <c r="A187" s="156">
        <v>2022.0</v>
      </c>
      <c r="B187" s="166" t="s">
        <v>3389</v>
      </c>
      <c r="C187" s="166" t="s">
        <v>3969</v>
      </c>
      <c r="D187" s="166"/>
      <c r="E187" s="166" t="s">
        <v>3970</v>
      </c>
      <c r="F187" s="166" t="s">
        <v>3970</v>
      </c>
      <c r="G187" s="166" t="s">
        <v>3971</v>
      </c>
      <c r="H187" s="169" t="s">
        <v>3562</v>
      </c>
      <c r="I187" s="169" t="s">
        <v>3394</v>
      </c>
      <c r="J187" s="169"/>
      <c r="K187" s="169"/>
      <c r="L187" s="169" t="s">
        <v>3597</v>
      </c>
      <c r="M187" s="169" t="s">
        <v>3597</v>
      </c>
      <c r="N187" s="157" t="s">
        <v>255</v>
      </c>
      <c r="O187" s="189">
        <v>22.0</v>
      </c>
      <c r="P187" s="189" t="s">
        <v>3727</v>
      </c>
      <c r="Q187" s="169"/>
      <c r="R187" s="169" t="s">
        <v>3528</v>
      </c>
      <c r="S187" s="194"/>
      <c r="T187" s="171" t="s">
        <v>3972</v>
      </c>
      <c r="U187" s="194" t="s">
        <v>174</v>
      </c>
      <c r="V187" s="155" t="s">
        <v>3566</v>
      </c>
      <c r="W187" s="202"/>
      <c r="X187" s="202"/>
      <c r="Y187" s="202"/>
      <c r="Z187" s="202"/>
      <c r="AA187" s="202"/>
      <c r="AB187" s="202"/>
      <c r="AC187" s="202"/>
      <c r="AD187" s="202"/>
      <c r="AE187" s="202"/>
      <c r="AF187" s="202"/>
      <c r="AG187" s="202"/>
      <c r="AH187" s="202"/>
      <c r="AI187" s="202"/>
      <c r="AJ187" s="202"/>
      <c r="AK187" s="202"/>
      <c r="AL187" s="202"/>
      <c r="AM187" s="202"/>
      <c r="AN187" s="202"/>
      <c r="AO187" s="202"/>
      <c r="AP187" s="202"/>
      <c r="AQ187" s="202"/>
      <c r="AR187" s="202"/>
      <c r="AS187" s="202"/>
      <c r="AT187" s="202"/>
      <c r="AU187" s="202"/>
      <c r="AV187" s="202"/>
      <c r="AW187" s="202"/>
      <c r="AX187" s="202"/>
      <c r="AY187" s="202"/>
      <c r="AZ187" s="202"/>
      <c r="BA187" s="202"/>
      <c r="BB187" s="202"/>
      <c r="BC187" s="202"/>
      <c r="BD187" s="202"/>
      <c r="BE187" s="202"/>
      <c r="BF187" s="202"/>
      <c r="BG187" s="202"/>
      <c r="BH187" s="202"/>
      <c r="BI187" s="202"/>
      <c r="BJ187" s="202"/>
      <c r="BK187" s="202"/>
      <c r="BL187" s="202"/>
      <c r="BM187" s="202"/>
      <c r="BN187" s="202"/>
      <c r="BO187" s="202"/>
      <c r="BP187" s="202"/>
      <c r="BQ187" s="202"/>
      <c r="BR187" s="203">
        <v>0.97</v>
      </c>
      <c r="BS187" s="204">
        <v>4.53</v>
      </c>
      <c r="BT187" s="204">
        <v>0.52</v>
      </c>
      <c r="BU187" s="176" t="s">
        <v>3528</v>
      </c>
      <c r="BV187" s="176" t="s">
        <v>3528</v>
      </c>
      <c r="BW187" s="195">
        <v>123.0</v>
      </c>
      <c r="BX187" s="192">
        <v>4.5</v>
      </c>
      <c r="BY187" s="192">
        <v>5.6</v>
      </c>
      <c r="BZ187" s="193">
        <v>0.24</v>
      </c>
      <c r="CA187" s="192">
        <v>30.6</v>
      </c>
      <c r="CB187" s="192">
        <v>4.0</v>
      </c>
      <c r="CC187" s="205"/>
      <c r="CD187" s="205"/>
      <c r="CE187" s="205"/>
      <c r="CF187" s="152" t="s">
        <v>1</v>
      </c>
    </row>
    <row r="188" ht="12.75" customHeight="1">
      <c r="A188" s="156">
        <v>2022.0</v>
      </c>
      <c r="B188" s="166" t="s">
        <v>3389</v>
      </c>
      <c r="C188" s="166" t="s">
        <v>3969</v>
      </c>
      <c r="D188" s="166"/>
      <c r="E188" s="166" t="s">
        <v>3970</v>
      </c>
      <c r="F188" s="166" t="s">
        <v>3970</v>
      </c>
      <c r="G188" s="166" t="s">
        <v>3971</v>
      </c>
      <c r="H188" s="169" t="s">
        <v>3562</v>
      </c>
      <c r="I188" s="156" t="s">
        <v>3428</v>
      </c>
      <c r="J188" s="169"/>
      <c r="K188" s="169"/>
      <c r="L188" s="169" t="s">
        <v>3597</v>
      </c>
      <c r="M188" s="169" t="s">
        <v>3597</v>
      </c>
      <c r="N188" s="157" t="s">
        <v>255</v>
      </c>
      <c r="O188" s="189">
        <v>22.0</v>
      </c>
      <c r="P188" s="189" t="s">
        <v>3721</v>
      </c>
      <c r="Q188" s="169"/>
      <c r="R188" s="169" t="s">
        <v>3528</v>
      </c>
      <c r="S188" s="194"/>
      <c r="T188" s="171" t="s">
        <v>3973</v>
      </c>
      <c r="U188" s="194" t="s">
        <v>174</v>
      </c>
      <c r="V188" s="155" t="s">
        <v>3566</v>
      </c>
      <c r="W188" s="202"/>
      <c r="X188" s="202"/>
      <c r="Y188" s="202"/>
      <c r="Z188" s="202"/>
      <c r="AA188" s="202"/>
      <c r="AB188" s="202"/>
      <c r="AC188" s="202"/>
      <c r="AD188" s="202"/>
      <c r="AE188" s="202"/>
      <c r="AF188" s="202"/>
      <c r="AG188" s="202"/>
      <c r="AH188" s="202"/>
      <c r="AI188" s="202"/>
      <c r="AJ188" s="202"/>
      <c r="AK188" s="202"/>
      <c r="AL188" s="202"/>
      <c r="AM188" s="202"/>
      <c r="AN188" s="202"/>
      <c r="AO188" s="202"/>
      <c r="AP188" s="202"/>
      <c r="AQ188" s="202"/>
      <c r="AR188" s="202"/>
      <c r="AS188" s="202"/>
      <c r="AT188" s="202"/>
      <c r="AU188" s="202"/>
      <c r="AV188" s="202"/>
      <c r="AW188" s="202"/>
      <c r="AX188" s="202"/>
      <c r="AY188" s="202"/>
      <c r="AZ188" s="202"/>
      <c r="BA188" s="202"/>
      <c r="BB188" s="202"/>
      <c r="BC188" s="202"/>
      <c r="BD188" s="202"/>
      <c r="BE188" s="202"/>
      <c r="BF188" s="202"/>
      <c r="BG188" s="202"/>
      <c r="BH188" s="202"/>
      <c r="BI188" s="202"/>
      <c r="BJ188" s="202"/>
      <c r="BK188" s="202"/>
      <c r="BL188" s="202"/>
      <c r="BM188" s="202"/>
      <c r="BN188" s="202"/>
      <c r="BO188" s="202"/>
      <c r="BP188" s="202"/>
      <c r="BQ188" s="202"/>
      <c r="BR188" s="203">
        <v>0.97</v>
      </c>
      <c r="BS188" s="204">
        <v>4.22</v>
      </c>
      <c r="BT188" s="204">
        <v>0.46</v>
      </c>
      <c r="BU188" s="176" t="s">
        <v>3528</v>
      </c>
      <c r="BV188" s="176" t="s">
        <v>3528</v>
      </c>
      <c r="BW188" s="195">
        <v>142.0</v>
      </c>
      <c r="BX188" s="192">
        <v>5.9</v>
      </c>
      <c r="BY188" s="192">
        <v>6.5</v>
      </c>
      <c r="BZ188" s="193">
        <v>0.09</v>
      </c>
      <c r="CA188" s="192">
        <v>23.5</v>
      </c>
      <c r="CB188" s="192">
        <v>6.1</v>
      </c>
      <c r="CC188" s="205"/>
      <c r="CD188" s="205"/>
      <c r="CE188" s="205"/>
      <c r="CF188" s="152" t="s">
        <v>1</v>
      </c>
    </row>
    <row r="189" ht="12.75" customHeight="1">
      <c r="A189" s="156">
        <v>2022.0</v>
      </c>
      <c r="B189" s="155" t="s">
        <v>3404</v>
      </c>
      <c r="C189" s="155" t="s">
        <v>3511</v>
      </c>
      <c r="D189" s="155"/>
      <c r="E189" s="155" t="s">
        <v>3974</v>
      </c>
      <c r="F189" s="155" t="s">
        <v>3974</v>
      </c>
      <c r="G189" s="155" t="s">
        <v>3975</v>
      </c>
      <c r="H189" s="169" t="s">
        <v>3976</v>
      </c>
      <c r="I189" s="169" t="s">
        <v>3480</v>
      </c>
      <c r="J189" s="169"/>
      <c r="K189" s="169"/>
      <c r="L189" s="154" t="s">
        <v>3395</v>
      </c>
      <c r="M189" s="157" t="s">
        <v>3396</v>
      </c>
      <c r="N189" s="157" t="s">
        <v>255</v>
      </c>
      <c r="O189" s="189">
        <v>34.0</v>
      </c>
      <c r="P189" s="189" t="s">
        <v>3737</v>
      </c>
      <c r="Q189" s="169"/>
      <c r="R189" s="178" t="s">
        <v>3977</v>
      </c>
      <c r="S189" s="189" t="s">
        <v>174</v>
      </c>
      <c r="T189" s="171" t="s">
        <v>3978</v>
      </c>
      <c r="U189" s="189" t="s">
        <v>174</v>
      </c>
      <c r="V189" s="155" t="s">
        <v>3664</v>
      </c>
      <c r="W189" s="202"/>
      <c r="X189" s="202"/>
      <c r="Y189" s="202"/>
      <c r="Z189" s="202">
        <v>25.0</v>
      </c>
      <c r="AA189" s="202">
        <v>51.0</v>
      </c>
      <c r="AB189" s="202">
        <f>AA189-Z189</f>
        <v>26</v>
      </c>
      <c r="AC189" s="202"/>
      <c r="AD189" s="202"/>
      <c r="AE189" s="202"/>
      <c r="AF189" s="202">
        <v>56.0</v>
      </c>
      <c r="AG189" s="202">
        <v>77.0</v>
      </c>
      <c r="AH189" s="202">
        <f>AG189-AF189</f>
        <v>21</v>
      </c>
      <c r="AI189" s="202"/>
      <c r="AJ189" s="202"/>
      <c r="AK189" s="202"/>
      <c r="AL189" s="202">
        <v>77.0</v>
      </c>
      <c r="AM189" s="202">
        <v>90.0</v>
      </c>
      <c r="AN189" s="202">
        <f>AM189-AL189</f>
        <v>13</v>
      </c>
      <c r="AO189" s="202"/>
      <c r="AP189" s="202"/>
      <c r="AQ189" s="202"/>
      <c r="AR189" s="202">
        <v>28.0</v>
      </c>
      <c r="AS189" s="202">
        <v>43.0</v>
      </c>
      <c r="AT189" s="202">
        <f>AS189-AR189</f>
        <v>15</v>
      </c>
      <c r="AU189" s="202"/>
      <c r="AV189" s="202"/>
      <c r="AW189" s="202"/>
      <c r="AX189" s="202">
        <v>79.0</v>
      </c>
      <c r="AY189" s="202">
        <v>92.0</v>
      </c>
      <c r="AZ189" s="202">
        <f>AY189-AX189</f>
        <v>13</v>
      </c>
      <c r="BA189" s="202"/>
      <c r="BB189" s="202"/>
      <c r="BC189" s="202"/>
      <c r="BD189" s="202"/>
      <c r="BE189" s="202"/>
      <c r="BF189" s="202"/>
      <c r="BG189" s="202"/>
      <c r="BH189" s="202"/>
      <c r="BI189" s="202">
        <v>78.0</v>
      </c>
      <c r="BJ189" s="202">
        <v>93.0</v>
      </c>
      <c r="BK189" s="202">
        <f>BJ189-BI189</f>
        <v>15</v>
      </c>
      <c r="BL189" s="202"/>
      <c r="BM189" s="202"/>
      <c r="BN189" s="202"/>
      <c r="BO189" s="202">
        <v>91.0</v>
      </c>
      <c r="BP189" s="202">
        <v>98.0</v>
      </c>
      <c r="BQ189" s="202">
        <f>BP189-BO189</f>
        <v>7</v>
      </c>
      <c r="BR189" s="203">
        <v>0.96</v>
      </c>
      <c r="BS189" s="204">
        <v>4.36</v>
      </c>
      <c r="BT189" s="204">
        <v>0.55</v>
      </c>
      <c r="BU189" s="176" t="s">
        <v>3528</v>
      </c>
      <c r="BV189" s="176" t="s">
        <v>3528</v>
      </c>
      <c r="BW189" s="195">
        <v>291.0</v>
      </c>
      <c r="BX189" s="192">
        <v>5.4</v>
      </c>
      <c r="BY189" s="192">
        <v>8.6</v>
      </c>
      <c r="BZ189" s="193">
        <v>0.59</v>
      </c>
      <c r="CA189" s="192">
        <v>36.8</v>
      </c>
      <c r="CB189" s="192">
        <v>7.9</v>
      </c>
      <c r="CC189" s="205"/>
      <c r="CD189" s="205"/>
      <c r="CE189" s="205"/>
      <c r="CF189" s="205" t="s">
        <v>1</v>
      </c>
    </row>
    <row r="190" ht="12.75" customHeight="1">
      <c r="A190" s="156">
        <v>2022.0</v>
      </c>
      <c r="B190" s="166" t="s">
        <v>3415</v>
      </c>
      <c r="C190" s="166" t="s">
        <v>3416</v>
      </c>
      <c r="D190" s="166"/>
      <c r="E190" s="166" t="s">
        <v>3979</v>
      </c>
      <c r="F190" s="166" t="s">
        <v>3979</v>
      </c>
      <c r="G190" s="166" t="s">
        <v>3980</v>
      </c>
      <c r="H190" s="169" t="s">
        <v>3981</v>
      </c>
      <c r="I190" s="169" t="s">
        <v>3454</v>
      </c>
      <c r="J190" s="169"/>
      <c r="K190" s="169"/>
      <c r="L190" s="169" t="s">
        <v>3597</v>
      </c>
      <c r="M190" s="169" t="s">
        <v>3597</v>
      </c>
      <c r="N190" s="157" t="s">
        <v>255</v>
      </c>
      <c r="O190" s="189">
        <v>26.0</v>
      </c>
      <c r="P190" s="189" t="s">
        <v>3982</v>
      </c>
      <c r="Q190" s="169"/>
      <c r="R190" s="169" t="s">
        <v>3983</v>
      </c>
      <c r="S190" s="194"/>
      <c r="T190" s="171" t="s">
        <v>3984</v>
      </c>
      <c r="U190" s="194" t="s">
        <v>174</v>
      </c>
      <c r="V190" s="155" t="s">
        <v>3566</v>
      </c>
      <c r="W190" s="202"/>
      <c r="X190" s="202"/>
      <c r="Y190" s="202"/>
      <c r="Z190" s="202"/>
      <c r="AA190" s="202"/>
      <c r="AB190" s="202"/>
      <c r="AC190" s="202"/>
      <c r="AD190" s="202"/>
      <c r="AE190" s="202"/>
      <c r="AF190" s="202"/>
      <c r="AG190" s="202"/>
      <c r="AH190" s="202"/>
      <c r="AI190" s="202"/>
      <c r="AJ190" s="202"/>
      <c r="AK190" s="202"/>
      <c r="AL190" s="202"/>
      <c r="AM190" s="202"/>
      <c r="AN190" s="202"/>
      <c r="AO190" s="202"/>
      <c r="AP190" s="202"/>
      <c r="AQ190" s="202"/>
      <c r="AR190" s="202"/>
      <c r="AS190" s="202"/>
      <c r="AT190" s="202"/>
      <c r="AU190" s="202"/>
      <c r="AV190" s="202"/>
      <c r="AW190" s="202"/>
      <c r="AX190" s="202"/>
      <c r="AY190" s="202"/>
      <c r="AZ190" s="202"/>
      <c r="BA190" s="202"/>
      <c r="BB190" s="202"/>
      <c r="BC190" s="202"/>
      <c r="BD190" s="202"/>
      <c r="BE190" s="202"/>
      <c r="BF190" s="202"/>
      <c r="BG190" s="202"/>
      <c r="BH190" s="202"/>
      <c r="BI190" s="202"/>
      <c r="BJ190" s="202"/>
      <c r="BK190" s="202"/>
      <c r="BL190" s="202"/>
      <c r="BM190" s="202"/>
      <c r="BN190" s="202"/>
      <c r="BO190" s="202"/>
      <c r="BP190" s="202"/>
      <c r="BQ190" s="202"/>
      <c r="BR190" s="203">
        <v>0.97</v>
      </c>
      <c r="BS190" s="204">
        <v>4.56</v>
      </c>
      <c r="BT190" s="204">
        <v>0.47</v>
      </c>
      <c r="BU190" s="176" t="s">
        <v>3528</v>
      </c>
      <c r="BV190" s="176" t="s">
        <v>3528</v>
      </c>
      <c r="BW190" s="195">
        <v>77.0</v>
      </c>
      <c r="BX190" s="192">
        <v>2.7</v>
      </c>
      <c r="BY190" s="192">
        <v>3.0</v>
      </c>
      <c r="BZ190" s="193">
        <v>0.11</v>
      </c>
      <c r="CA190" s="192">
        <v>19.7</v>
      </c>
      <c r="CB190" s="192">
        <v>3.9</v>
      </c>
      <c r="CC190" s="205"/>
      <c r="CD190" s="205"/>
      <c r="CE190" s="205"/>
      <c r="CF190" s="152" t="s">
        <v>1</v>
      </c>
    </row>
    <row r="191" ht="12.75" customHeight="1">
      <c r="A191" s="156">
        <v>2022.0</v>
      </c>
      <c r="B191" s="155" t="s">
        <v>3494</v>
      </c>
      <c r="C191" s="155" t="s">
        <v>3495</v>
      </c>
      <c r="D191" s="155"/>
      <c r="E191" s="155" t="s">
        <v>3985</v>
      </c>
      <c r="F191" s="155" t="s">
        <v>3985</v>
      </c>
      <c r="G191" s="155" t="s">
        <v>3986</v>
      </c>
      <c r="H191" s="169" t="s">
        <v>3884</v>
      </c>
      <c r="I191" s="169" t="s">
        <v>3440</v>
      </c>
      <c r="J191" s="169"/>
      <c r="K191" s="169"/>
      <c r="L191" s="154" t="s">
        <v>3395</v>
      </c>
      <c r="M191" s="157" t="s">
        <v>3396</v>
      </c>
      <c r="N191" s="157" t="s">
        <v>255</v>
      </c>
      <c r="O191" s="189">
        <v>138.0</v>
      </c>
      <c r="P191" s="189" t="s">
        <v>3722</v>
      </c>
      <c r="Q191" s="169"/>
      <c r="R191" s="178" t="s">
        <v>3987</v>
      </c>
      <c r="S191" s="189" t="s">
        <v>177</v>
      </c>
      <c r="T191" s="171" t="s">
        <v>3988</v>
      </c>
      <c r="U191" s="189" t="s">
        <v>174</v>
      </c>
      <c r="V191" s="155" t="s">
        <v>3566</v>
      </c>
      <c r="W191" s="202"/>
      <c r="X191" s="202"/>
      <c r="Y191" s="202"/>
      <c r="Z191" s="202">
        <v>22.0</v>
      </c>
      <c r="AA191" s="202">
        <v>50.0</v>
      </c>
      <c r="AB191" s="202">
        <f t="shared" ref="AB191:AB192" si="162">AA191-Z191</f>
        <v>28</v>
      </c>
      <c r="AC191" s="202"/>
      <c r="AD191" s="202"/>
      <c r="AE191" s="202"/>
      <c r="AF191" s="202">
        <v>30.0</v>
      </c>
      <c r="AG191" s="202">
        <v>58.0</v>
      </c>
      <c r="AH191" s="202">
        <f t="shared" ref="AH191:AH192" si="163">AG191-AF191</f>
        <v>28</v>
      </c>
      <c r="AI191" s="202"/>
      <c r="AJ191" s="202"/>
      <c r="AK191" s="202"/>
      <c r="AL191" s="202">
        <v>51.0</v>
      </c>
      <c r="AM191" s="202">
        <v>76.0</v>
      </c>
      <c r="AN191" s="202">
        <f t="shared" ref="AN191:AN192" si="164">AM191-AL191</f>
        <v>25</v>
      </c>
      <c r="AO191" s="202"/>
      <c r="AP191" s="202"/>
      <c r="AQ191" s="202"/>
      <c r="AR191" s="202">
        <v>44.0</v>
      </c>
      <c r="AS191" s="202">
        <v>75.0</v>
      </c>
      <c r="AT191" s="202">
        <f t="shared" ref="AT191:AT192" si="165">AS191-AR191</f>
        <v>31</v>
      </c>
      <c r="AU191" s="202"/>
      <c r="AV191" s="202"/>
      <c r="AW191" s="202"/>
      <c r="AX191" s="202">
        <v>66.0</v>
      </c>
      <c r="AY191" s="202">
        <v>86.0</v>
      </c>
      <c r="AZ191" s="202">
        <f t="shared" ref="AZ191:AZ192" si="166">AY191-AX191</f>
        <v>20</v>
      </c>
      <c r="BA191" s="202"/>
      <c r="BB191" s="202"/>
      <c r="BC191" s="202"/>
      <c r="BD191" s="202"/>
      <c r="BE191" s="202"/>
      <c r="BF191" s="202"/>
      <c r="BG191" s="202"/>
      <c r="BH191" s="202"/>
      <c r="BI191" s="202">
        <v>59.0</v>
      </c>
      <c r="BJ191" s="202">
        <v>83.0</v>
      </c>
      <c r="BK191" s="202">
        <f t="shared" ref="BK191:BK192" si="167">BJ191-BI191</f>
        <v>24</v>
      </c>
      <c r="BL191" s="202"/>
      <c r="BM191" s="202"/>
      <c r="BN191" s="202"/>
      <c r="BO191" s="202">
        <v>70.0</v>
      </c>
      <c r="BP191" s="202">
        <v>89.0</v>
      </c>
      <c r="BQ191" s="202">
        <f t="shared" ref="BQ191:BQ192" si="168">BP191-BO191</f>
        <v>19</v>
      </c>
      <c r="BR191" s="203">
        <v>0.96</v>
      </c>
      <c r="BS191" s="204">
        <v>3.2</v>
      </c>
      <c r="BT191" s="204">
        <v>0.5</v>
      </c>
      <c r="BU191" s="176" t="s">
        <v>3528</v>
      </c>
      <c r="BV191" s="176" t="s">
        <v>3528</v>
      </c>
      <c r="BW191" s="195">
        <v>142.0</v>
      </c>
      <c r="BX191" s="192">
        <v>0.8</v>
      </c>
      <c r="BY191" s="192">
        <v>0.8</v>
      </c>
      <c r="BZ191" s="193">
        <v>0.05</v>
      </c>
      <c r="CA191" s="192">
        <v>15.7</v>
      </c>
      <c r="CB191" s="192">
        <v>9.1</v>
      </c>
      <c r="CC191" s="205"/>
      <c r="CD191" s="205"/>
      <c r="CE191" s="205"/>
      <c r="CF191" s="205"/>
    </row>
    <row r="192" ht="12.75" customHeight="1">
      <c r="A192" s="156">
        <v>2022.0</v>
      </c>
      <c r="B192" s="155" t="s">
        <v>3475</v>
      </c>
      <c r="C192" s="155" t="s">
        <v>3476</v>
      </c>
      <c r="D192" s="155"/>
      <c r="E192" s="155" t="s">
        <v>3477</v>
      </c>
      <c r="F192" s="155" t="s">
        <v>3477</v>
      </c>
      <c r="G192" s="155" t="s">
        <v>3658</v>
      </c>
      <c r="H192" s="169" t="s">
        <v>3976</v>
      </c>
      <c r="I192" s="169" t="s">
        <v>3440</v>
      </c>
      <c r="J192" s="169"/>
      <c r="K192" s="169" t="s">
        <v>1893</v>
      </c>
      <c r="L192" s="154" t="s">
        <v>3395</v>
      </c>
      <c r="M192" s="157" t="s">
        <v>3396</v>
      </c>
      <c r="N192" s="154" t="s">
        <v>255</v>
      </c>
      <c r="O192" s="189">
        <v>25.0</v>
      </c>
      <c r="P192" s="189" t="s">
        <v>3722</v>
      </c>
      <c r="Q192" s="169"/>
      <c r="R192" s="178" t="s">
        <v>3989</v>
      </c>
      <c r="S192" s="189" t="s">
        <v>174</v>
      </c>
      <c r="T192" s="171" t="s">
        <v>3990</v>
      </c>
      <c r="U192" s="189" t="s">
        <v>174</v>
      </c>
      <c r="V192" s="155" t="s">
        <v>3929</v>
      </c>
      <c r="W192" s="202"/>
      <c r="X192" s="202"/>
      <c r="Y192" s="202"/>
      <c r="Z192" s="202">
        <v>24.0</v>
      </c>
      <c r="AA192" s="202">
        <v>54.0</v>
      </c>
      <c r="AB192" s="202">
        <f t="shared" si="162"/>
        <v>30</v>
      </c>
      <c r="AC192" s="202"/>
      <c r="AD192" s="202"/>
      <c r="AE192" s="202"/>
      <c r="AF192" s="202">
        <v>26.0</v>
      </c>
      <c r="AG192" s="202">
        <v>57.0</v>
      </c>
      <c r="AH192" s="202">
        <f t="shared" si="163"/>
        <v>31</v>
      </c>
      <c r="AI192" s="202"/>
      <c r="AJ192" s="202"/>
      <c r="AK192" s="202"/>
      <c r="AL192" s="202">
        <v>64.0</v>
      </c>
      <c r="AM192" s="202">
        <v>82.0</v>
      </c>
      <c r="AN192" s="202">
        <f t="shared" si="164"/>
        <v>18</v>
      </c>
      <c r="AO192" s="202"/>
      <c r="AP192" s="202"/>
      <c r="AQ192" s="202"/>
      <c r="AR192" s="202">
        <v>59.0</v>
      </c>
      <c r="AS192" s="202">
        <v>76.0</v>
      </c>
      <c r="AT192" s="202">
        <f t="shared" si="165"/>
        <v>17</v>
      </c>
      <c r="AU192" s="202"/>
      <c r="AV192" s="202"/>
      <c r="AW192" s="202"/>
      <c r="AX192" s="202">
        <v>68.0</v>
      </c>
      <c r="AY192" s="202">
        <v>81.0</v>
      </c>
      <c r="AZ192" s="202">
        <f t="shared" si="166"/>
        <v>13</v>
      </c>
      <c r="BA192" s="202"/>
      <c r="BB192" s="202"/>
      <c r="BC192" s="202"/>
      <c r="BD192" s="202"/>
      <c r="BE192" s="202"/>
      <c r="BF192" s="202"/>
      <c r="BG192" s="202"/>
      <c r="BH192" s="202"/>
      <c r="BI192" s="202">
        <v>73.0</v>
      </c>
      <c r="BJ192" s="202">
        <v>88.0</v>
      </c>
      <c r="BK192" s="202">
        <f t="shared" si="167"/>
        <v>15</v>
      </c>
      <c r="BL192" s="202"/>
      <c r="BM192" s="202"/>
      <c r="BN192" s="202"/>
      <c r="BO192" s="202">
        <v>80.0</v>
      </c>
      <c r="BP192" s="202">
        <v>90.0</v>
      </c>
      <c r="BQ192" s="202">
        <f t="shared" si="168"/>
        <v>10</v>
      </c>
      <c r="BR192" s="203">
        <v>0.97</v>
      </c>
      <c r="BS192" s="204">
        <v>3.66</v>
      </c>
      <c r="BT192" s="204">
        <v>0.48</v>
      </c>
      <c r="BU192" s="176" t="s">
        <v>3528</v>
      </c>
      <c r="BV192" s="176" t="s">
        <v>3528</v>
      </c>
      <c r="BW192" s="195">
        <v>14.0</v>
      </c>
      <c r="BX192" s="192">
        <v>0.4</v>
      </c>
      <c r="BY192" s="192">
        <v>0.6</v>
      </c>
      <c r="BZ192" s="193">
        <v>0.25</v>
      </c>
      <c r="CA192" s="192">
        <v>4.1</v>
      </c>
      <c r="CB192" s="192">
        <v>3.4</v>
      </c>
      <c r="CC192" s="205"/>
      <c r="CD192" s="205"/>
      <c r="CE192" s="205"/>
      <c r="CF192" s="205" t="s">
        <v>1</v>
      </c>
    </row>
    <row r="193" ht="12.75" customHeight="1">
      <c r="A193" s="156">
        <v>2022.0</v>
      </c>
      <c r="B193" s="166" t="s">
        <v>3389</v>
      </c>
      <c r="C193" s="166" t="s">
        <v>3969</v>
      </c>
      <c r="D193" s="166"/>
      <c r="E193" s="166" t="s">
        <v>3991</v>
      </c>
      <c r="F193" s="166" t="s">
        <v>3991</v>
      </c>
      <c r="G193" s="166" t="s">
        <v>3992</v>
      </c>
      <c r="H193" s="169" t="s">
        <v>3993</v>
      </c>
      <c r="I193" s="156" t="s">
        <v>3428</v>
      </c>
      <c r="J193" s="169"/>
      <c r="K193" s="169"/>
      <c r="L193" s="169" t="s">
        <v>3597</v>
      </c>
      <c r="M193" s="169" t="s">
        <v>3597</v>
      </c>
      <c r="N193" s="157" t="s">
        <v>255</v>
      </c>
      <c r="O193" s="189">
        <v>18.0</v>
      </c>
      <c r="P193" s="189" t="s">
        <v>3721</v>
      </c>
      <c r="Q193" s="169"/>
      <c r="R193" s="169" t="s">
        <v>3528</v>
      </c>
      <c r="S193" s="194"/>
      <c r="T193" s="171" t="s">
        <v>3994</v>
      </c>
      <c r="U193" s="194" t="s">
        <v>174</v>
      </c>
      <c r="V193" s="155" t="s">
        <v>3566</v>
      </c>
      <c r="W193" s="202"/>
      <c r="X193" s="202"/>
      <c r="Y193" s="202"/>
      <c r="Z193" s="202"/>
      <c r="AA193" s="202"/>
      <c r="AB193" s="202"/>
      <c r="AC193" s="202"/>
      <c r="AD193" s="202"/>
      <c r="AE193" s="202"/>
      <c r="AF193" s="202"/>
      <c r="AG193" s="202"/>
      <c r="AH193" s="202"/>
      <c r="AI193" s="202"/>
      <c r="AJ193" s="202"/>
      <c r="AK193" s="202"/>
      <c r="AL193" s="202"/>
      <c r="AM193" s="202"/>
      <c r="AN193" s="202"/>
      <c r="AO193" s="202"/>
      <c r="AP193" s="202"/>
      <c r="AQ193" s="202"/>
      <c r="AR193" s="202"/>
      <c r="AS193" s="202"/>
      <c r="AT193" s="202"/>
      <c r="AU193" s="202"/>
      <c r="AV193" s="202"/>
      <c r="AW193" s="202"/>
      <c r="AX193" s="202"/>
      <c r="AY193" s="202"/>
      <c r="AZ193" s="202"/>
      <c r="BA193" s="202"/>
      <c r="BB193" s="202"/>
      <c r="BC193" s="202"/>
      <c r="BD193" s="202"/>
      <c r="BE193" s="202"/>
      <c r="BF193" s="202"/>
      <c r="BG193" s="202"/>
      <c r="BH193" s="202"/>
      <c r="BI193" s="202"/>
      <c r="BJ193" s="202"/>
      <c r="BK193" s="202"/>
      <c r="BL193" s="202"/>
      <c r="BM193" s="202"/>
      <c r="BN193" s="202"/>
      <c r="BO193" s="202"/>
      <c r="BP193" s="202"/>
      <c r="BQ193" s="202"/>
      <c r="BR193" s="203">
        <v>0.97</v>
      </c>
      <c r="BS193" s="204">
        <v>4.98</v>
      </c>
      <c r="BT193" s="204">
        <v>0.45</v>
      </c>
      <c r="BU193" s="176" t="s">
        <v>3528</v>
      </c>
      <c r="BV193" s="176" t="s">
        <v>3528</v>
      </c>
      <c r="BW193" s="195">
        <v>112.0</v>
      </c>
      <c r="BX193" s="192">
        <v>5.5</v>
      </c>
      <c r="BY193" s="192">
        <v>6.2</v>
      </c>
      <c r="BZ193" s="193">
        <v>0.14</v>
      </c>
      <c r="CA193" s="192">
        <v>17.4</v>
      </c>
      <c r="CB193" s="192">
        <v>6.4</v>
      </c>
      <c r="CC193" s="205"/>
      <c r="CD193" s="205"/>
      <c r="CE193" s="205"/>
      <c r="CF193" s="152" t="s">
        <v>1</v>
      </c>
    </row>
    <row r="194" ht="12.75" customHeight="1">
      <c r="A194" s="156">
        <v>2022.0</v>
      </c>
      <c r="B194" s="155" t="s">
        <v>3442</v>
      </c>
      <c r="C194" s="155" t="s">
        <v>3893</v>
      </c>
      <c r="D194" s="155"/>
      <c r="E194" s="155" t="s">
        <v>3894</v>
      </c>
      <c r="F194" s="155" t="s">
        <v>3895</v>
      </c>
      <c r="G194" s="155" t="s">
        <v>3896</v>
      </c>
      <c r="H194" s="169" t="s">
        <v>3897</v>
      </c>
      <c r="I194" s="169" t="s">
        <v>3464</v>
      </c>
      <c r="J194" s="169"/>
      <c r="K194" s="169"/>
      <c r="L194" s="154" t="s">
        <v>3395</v>
      </c>
      <c r="M194" s="157" t="s">
        <v>3396</v>
      </c>
      <c r="N194" s="157" t="s">
        <v>255</v>
      </c>
      <c r="O194" s="189">
        <v>106.0</v>
      </c>
      <c r="P194" s="189" t="s">
        <v>3995</v>
      </c>
      <c r="Q194" s="169"/>
      <c r="R194" s="178" t="s">
        <v>3996</v>
      </c>
      <c r="S194" s="189" t="s">
        <v>174</v>
      </c>
      <c r="T194" s="171" t="s">
        <v>3997</v>
      </c>
      <c r="U194" s="189" t="s">
        <v>174</v>
      </c>
      <c r="V194" s="155" t="s">
        <v>3664</v>
      </c>
      <c r="W194" s="202"/>
      <c r="X194" s="202"/>
      <c r="Y194" s="202"/>
      <c r="Z194" s="202">
        <v>52.0</v>
      </c>
      <c r="AA194" s="202">
        <v>68.0</v>
      </c>
      <c r="AB194" s="202">
        <f t="shared" ref="AB194:AB197" si="169">AA194-Z194</f>
        <v>16</v>
      </c>
      <c r="AC194" s="202"/>
      <c r="AD194" s="202"/>
      <c r="AE194" s="202"/>
      <c r="AF194" s="202">
        <v>80.0</v>
      </c>
      <c r="AG194" s="202">
        <v>89.0</v>
      </c>
      <c r="AH194" s="202">
        <f t="shared" ref="AH194:AH197" si="170">AG194-AF194</f>
        <v>9</v>
      </c>
      <c r="AI194" s="202"/>
      <c r="AJ194" s="202"/>
      <c r="AK194" s="202"/>
      <c r="AL194" s="202">
        <v>87.0</v>
      </c>
      <c r="AM194" s="202">
        <v>95.0</v>
      </c>
      <c r="AN194" s="202">
        <f t="shared" ref="AN194:AN197" si="171">AM194-AL194</f>
        <v>8</v>
      </c>
      <c r="AO194" s="202"/>
      <c r="AP194" s="202"/>
      <c r="AQ194" s="202"/>
      <c r="AR194" s="202">
        <v>78.0</v>
      </c>
      <c r="AS194" s="202">
        <v>87.0</v>
      </c>
      <c r="AT194" s="202">
        <f t="shared" ref="AT194:AT197" si="172">AS194-AR194</f>
        <v>9</v>
      </c>
      <c r="AU194" s="202"/>
      <c r="AV194" s="202"/>
      <c r="AW194" s="202"/>
      <c r="AX194" s="202">
        <v>84.0</v>
      </c>
      <c r="AY194" s="202">
        <v>90.0</v>
      </c>
      <c r="AZ194" s="202">
        <f t="shared" ref="AZ194:AZ197" si="173">AY194-AX194</f>
        <v>6</v>
      </c>
      <c r="BA194" s="202"/>
      <c r="BB194" s="202"/>
      <c r="BC194" s="202"/>
      <c r="BD194" s="202"/>
      <c r="BE194" s="202"/>
      <c r="BF194" s="202"/>
      <c r="BG194" s="202"/>
      <c r="BH194" s="202"/>
      <c r="BI194" s="202">
        <v>80.0</v>
      </c>
      <c r="BJ194" s="202">
        <v>90.0</v>
      </c>
      <c r="BK194" s="202">
        <f t="shared" ref="BK194:BK197" si="174">BJ194-BI194</f>
        <v>10</v>
      </c>
      <c r="BL194" s="202"/>
      <c r="BM194" s="202"/>
      <c r="BN194" s="202"/>
      <c r="BO194" s="202">
        <v>96.0</v>
      </c>
      <c r="BP194" s="202">
        <v>100.0</v>
      </c>
      <c r="BQ194" s="202">
        <f t="shared" ref="BQ194:BQ197" si="175">BP194-BO194</f>
        <v>4</v>
      </c>
      <c r="BR194" s="203">
        <v>0.97</v>
      </c>
      <c r="BS194" s="204">
        <v>4.1</v>
      </c>
      <c r="BT194" s="204">
        <v>0.54</v>
      </c>
      <c r="BU194" s="176" t="s">
        <v>3528</v>
      </c>
      <c r="BV194" s="176" t="s">
        <v>3528</v>
      </c>
      <c r="BW194" s="195">
        <v>315.0</v>
      </c>
      <c r="BX194" s="192">
        <v>3.4</v>
      </c>
      <c r="BY194" s="192">
        <v>3.0</v>
      </c>
      <c r="BZ194" s="193">
        <v>-0.12</v>
      </c>
      <c r="CA194" s="192">
        <v>41.8</v>
      </c>
      <c r="CB194" s="192">
        <v>7.5</v>
      </c>
      <c r="CC194" s="205"/>
      <c r="CD194" s="205"/>
      <c r="CE194" s="205"/>
      <c r="CF194" s="205"/>
    </row>
    <row r="195" ht="12.75" customHeight="1">
      <c r="A195" s="156">
        <v>2022.0</v>
      </c>
      <c r="B195" s="155" t="s">
        <v>3389</v>
      </c>
      <c r="C195" s="155" t="s">
        <v>3558</v>
      </c>
      <c r="D195" s="155"/>
      <c r="E195" s="155" t="s">
        <v>3559</v>
      </c>
      <c r="F195" s="155" t="s">
        <v>3560</v>
      </c>
      <c r="G195" s="155" t="s">
        <v>3657</v>
      </c>
      <c r="H195" s="169" t="s">
        <v>3562</v>
      </c>
      <c r="I195" s="169" t="s">
        <v>3440</v>
      </c>
      <c r="J195" s="169"/>
      <c r="K195" s="169"/>
      <c r="L195" s="154" t="s">
        <v>3395</v>
      </c>
      <c r="M195" s="157" t="s">
        <v>3396</v>
      </c>
      <c r="N195" s="157" t="s">
        <v>255</v>
      </c>
      <c r="O195" s="189">
        <v>85.0</v>
      </c>
      <c r="P195" s="189" t="s">
        <v>3998</v>
      </c>
      <c r="Q195" s="169"/>
      <c r="R195" s="178" t="s">
        <v>3999</v>
      </c>
      <c r="S195" s="206" t="s">
        <v>158</v>
      </c>
      <c r="T195" s="171" t="s">
        <v>4000</v>
      </c>
      <c r="U195" s="189" t="s">
        <v>174</v>
      </c>
      <c r="V195" s="155" t="s">
        <v>3566</v>
      </c>
      <c r="W195" s="202"/>
      <c r="X195" s="202"/>
      <c r="Y195" s="202"/>
      <c r="Z195" s="202">
        <v>52.0</v>
      </c>
      <c r="AA195" s="202">
        <v>81.0</v>
      </c>
      <c r="AB195" s="202">
        <f t="shared" si="169"/>
        <v>29</v>
      </c>
      <c r="AC195" s="202"/>
      <c r="AD195" s="202"/>
      <c r="AE195" s="202"/>
      <c r="AF195" s="202">
        <v>70.0</v>
      </c>
      <c r="AG195" s="202">
        <v>95.0</v>
      </c>
      <c r="AH195" s="202">
        <f t="shared" si="170"/>
        <v>25</v>
      </c>
      <c r="AI195" s="202"/>
      <c r="AJ195" s="202"/>
      <c r="AK195" s="202"/>
      <c r="AL195" s="202">
        <v>79.0</v>
      </c>
      <c r="AM195" s="202">
        <v>93.0</v>
      </c>
      <c r="AN195" s="202">
        <f t="shared" si="171"/>
        <v>14</v>
      </c>
      <c r="AO195" s="202"/>
      <c r="AP195" s="202"/>
      <c r="AQ195" s="202"/>
      <c r="AR195" s="202">
        <v>70.0</v>
      </c>
      <c r="AS195" s="202">
        <v>87.0</v>
      </c>
      <c r="AT195" s="202">
        <f t="shared" si="172"/>
        <v>17</v>
      </c>
      <c r="AU195" s="202"/>
      <c r="AV195" s="202"/>
      <c r="AW195" s="202"/>
      <c r="AX195" s="202">
        <v>80.0</v>
      </c>
      <c r="AY195" s="202">
        <v>94.0</v>
      </c>
      <c r="AZ195" s="202">
        <f t="shared" si="173"/>
        <v>14</v>
      </c>
      <c r="BA195" s="202"/>
      <c r="BB195" s="202"/>
      <c r="BC195" s="202"/>
      <c r="BD195" s="202"/>
      <c r="BE195" s="202"/>
      <c r="BF195" s="202"/>
      <c r="BG195" s="202"/>
      <c r="BH195" s="202"/>
      <c r="BI195" s="202">
        <v>78.0</v>
      </c>
      <c r="BJ195" s="202">
        <v>94.0</v>
      </c>
      <c r="BK195" s="202">
        <f t="shared" si="174"/>
        <v>16</v>
      </c>
      <c r="BL195" s="202"/>
      <c r="BM195" s="202"/>
      <c r="BN195" s="202"/>
      <c r="BO195" s="202">
        <v>86.0</v>
      </c>
      <c r="BP195" s="202">
        <v>100.0</v>
      </c>
      <c r="BQ195" s="202">
        <f t="shared" si="175"/>
        <v>14</v>
      </c>
      <c r="BR195" s="203">
        <v>0.97</v>
      </c>
      <c r="BS195" s="204">
        <v>3.71</v>
      </c>
      <c r="BT195" s="204">
        <v>0.54</v>
      </c>
      <c r="BU195" s="176" t="s">
        <v>3528</v>
      </c>
      <c r="BV195" s="176" t="s">
        <v>3528</v>
      </c>
      <c r="BW195" s="195">
        <v>46.0</v>
      </c>
      <c r="BX195" s="192">
        <v>0.5</v>
      </c>
      <c r="BY195" s="192">
        <v>0.5</v>
      </c>
      <c r="BZ195" s="193">
        <v>-0.02</v>
      </c>
      <c r="CA195" s="192">
        <v>11.4</v>
      </c>
      <c r="CB195" s="192">
        <v>4.0</v>
      </c>
      <c r="CC195" s="205"/>
      <c r="CD195" s="205"/>
      <c r="CE195" s="205"/>
      <c r="CF195" s="205"/>
    </row>
    <row r="196" ht="12.75" customHeight="1">
      <c r="A196" s="156">
        <v>2022.0</v>
      </c>
      <c r="B196" s="155" t="s">
        <v>3487</v>
      </c>
      <c r="C196" s="155" t="s">
        <v>3488</v>
      </c>
      <c r="D196" s="155"/>
      <c r="E196" s="155" t="s">
        <v>4001</v>
      </c>
      <c r="F196" s="155" t="s">
        <v>4001</v>
      </c>
      <c r="G196" s="155" t="s">
        <v>4002</v>
      </c>
      <c r="H196" s="169" t="s">
        <v>3950</v>
      </c>
      <c r="I196" s="169" t="s">
        <v>3440</v>
      </c>
      <c r="J196" s="169"/>
      <c r="K196" s="169"/>
      <c r="L196" s="154" t="s">
        <v>3395</v>
      </c>
      <c r="M196" s="157" t="s">
        <v>3396</v>
      </c>
      <c r="N196" s="156" t="s">
        <v>255</v>
      </c>
      <c r="O196" s="189">
        <v>111.0</v>
      </c>
      <c r="P196" s="189" t="s">
        <v>4003</v>
      </c>
      <c r="Q196" s="169"/>
      <c r="R196" s="178" t="s">
        <v>4004</v>
      </c>
      <c r="S196" s="189" t="s">
        <v>174</v>
      </c>
      <c r="T196" s="171" t="s">
        <v>4005</v>
      </c>
      <c r="U196" s="189" t="s">
        <v>174</v>
      </c>
      <c r="V196" s="155" t="s">
        <v>3929</v>
      </c>
      <c r="W196" s="202"/>
      <c r="X196" s="202"/>
      <c r="Y196" s="202"/>
      <c r="Z196" s="202">
        <v>23.0</v>
      </c>
      <c r="AA196" s="202">
        <v>66.0</v>
      </c>
      <c r="AB196" s="202">
        <f t="shared" si="169"/>
        <v>43</v>
      </c>
      <c r="AC196" s="202"/>
      <c r="AD196" s="202"/>
      <c r="AE196" s="202"/>
      <c r="AF196" s="202">
        <v>41.0</v>
      </c>
      <c r="AG196" s="202">
        <v>79.0</v>
      </c>
      <c r="AH196" s="202">
        <f t="shared" si="170"/>
        <v>38</v>
      </c>
      <c r="AI196" s="202"/>
      <c r="AJ196" s="202"/>
      <c r="AK196" s="202"/>
      <c r="AL196" s="202">
        <v>59.0</v>
      </c>
      <c r="AM196" s="202">
        <v>85.0</v>
      </c>
      <c r="AN196" s="202">
        <f t="shared" si="171"/>
        <v>26</v>
      </c>
      <c r="AO196" s="202"/>
      <c r="AP196" s="202"/>
      <c r="AQ196" s="202"/>
      <c r="AR196" s="202">
        <v>41.0</v>
      </c>
      <c r="AS196" s="202">
        <v>78.0</v>
      </c>
      <c r="AT196" s="202">
        <f t="shared" si="172"/>
        <v>37</v>
      </c>
      <c r="AU196" s="202"/>
      <c r="AV196" s="202"/>
      <c r="AW196" s="202"/>
      <c r="AX196" s="202">
        <v>67.0</v>
      </c>
      <c r="AY196" s="202">
        <v>87.0</v>
      </c>
      <c r="AZ196" s="202">
        <f t="shared" si="173"/>
        <v>20</v>
      </c>
      <c r="BA196" s="202"/>
      <c r="BB196" s="202"/>
      <c r="BC196" s="202"/>
      <c r="BD196" s="202"/>
      <c r="BE196" s="202"/>
      <c r="BF196" s="202"/>
      <c r="BG196" s="202"/>
      <c r="BH196" s="202"/>
      <c r="BI196" s="202">
        <v>68.0</v>
      </c>
      <c r="BJ196" s="202">
        <v>86.0</v>
      </c>
      <c r="BK196" s="202">
        <f t="shared" si="174"/>
        <v>18</v>
      </c>
      <c r="BL196" s="202"/>
      <c r="BM196" s="202"/>
      <c r="BN196" s="202"/>
      <c r="BO196" s="202">
        <v>80.0</v>
      </c>
      <c r="BP196" s="202">
        <v>93.0</v>
      </c>
      <c r="BQ196" s="202">
        <f t="shared" si="175"/>
        <v>13</v>
      </c>
      <c r="BR196" s="203">
        <v>0.97</v>
      </c>
      <c r="BS196" s="204">
        <v>3.3</v>
      </c>
      <c r="BT196" s="204">
        <v>0.44</v>
      </c>
      <c r="BU196" s="176" t="s">
        <v>3528</v>
      </c>
      <c r="BV196" s="176" t="s">
        <v>3528</v>
      </c>
      <c r="BW196" s="195">
        <v>116.0</v>
      </c>
      <c r="BX196" s="192">
        <v>1.0</v>
      </c>
      <c r="BY196" s="192">
        <v>1.0</v>
      </c>
      <c r="BZ196" s="193">
        <v>0.08</v>
      </c>
      <c r="CA196" s="192">
        <v>15.1</v>
      </c>
      <c r="CB196" s="192">
        <v>7.7</v>
      </c>
      <c r="CC196" s="205"/>
      <c r="CD196" s="205"/>
      <c r="CE196" s="205"/>
      <c r="CF196" s="205"/>
    </row>
    <row r="197" ht="12.75" customHeight="1">
      <c r="A197" s="156">
        <v>2022.0</v>
      </c>
      <c r="B197" s="155" t="s">
        <v>3529</v>
      </c>
      <c r="C197" s="155" t="s">
        <v>3700</v>
      </c>
      <c r="D197" s="155"/>
      <c r="E197" s="155" t="s">
        <v>3701</v>
      </c>
      <c r="F197" s="155" t="s">
        <v>3702</v>
      </c>
      <c r="G197" s="155" t="s">
        <v>3703</v>
      </c>
      <c r="H197" s="169" t="s">
        <v>4006</v>
      </c>
      <c r="I197" s="169" t="s">
        <v>3440</v>
      </c>
      <c r="J197" s="169"/>
      <c r="K197" s="169"/>
      <c r="L197" s="154" t="s">
        <v>3395</v>
      </c>
      <c r="M197" s="157" t="s">
        <v>3396</v>
      </c>
      <c r="N197" s="157" t="s">
        <v>3920</v>
      </c>
      <c r="O197" s="189">
        <v>124.0</v>
      </c>
      <c r="P197" s="189" t="s">
        <v>3563</v>
      </c>
      <c r="Q197" s="169"/>
      <c r="R197" s="178" t="s">
        <v>4007</v>
      </c>
      <c r="S197" s="189" t="s">
        <v>174</v>
      </c>
      <c r="T197" s="171" t="s">
        <v>4008</v>
      </c>
      <c r="U197" s="189" t="s">
        <v>174</v>
      </c>
      <c r="V197" s="155" t="s">
        <v>3664</v>
      </c>
      <c r="W197" s="202"/>
      <c r="X197" s="202"/>
      <c r="Y197" s="202"/>
      <c r="Z197" s="202">
        <v>34.0</v>
      </c>
      <c r="AA197" s="202">
        <v>65.0</v>
      </c>
      <c r="AB197" s="202">
        <f t="shared" si="169"/>
        <v>31</v>
      </c>
      <c r="AC197" s="202"/>
      <c r="AD197" s="202"/>
      <c r="AE197" s="202"/>
      <c r="AF197" s="202">
        <v>41.0</v>
      </c>
      <c r="AG197" s="202">
        <v>73.0</v>
      </c>
      <c r="AH197" s="202">
        <f t="shared" si="170"/>
        <v>32</v>
      </c>
      <c r="AI197" s="202"/>
      <c r="AJ197" s="202"/>
      <c r="AK197" s="202"/>
      <c r="AL197" s="202">
        <v>45.0</v>
      </c>
      <c r="AM197" s="202">
        <v>73.0</v>
      </c>
      <c r="AN197" s="202">
        <f t="shared" si="171"/>
        <v>28</v>
      </c>
      <c r="AO197" s="202"/>
      <c r="AP197" s="202"/>
      <c r="AQ197" s="202"/>
      <c r="AR197" s="202">
        <v>31.0</v>
      </c>
      <c r="AS197" s="202">
        <v>67.0</v>
      </c>
      <c r="AT197" s="202">
        <f t="shared" si="172"/>
        <v>36</v>
      </c>
      <c r="AU197" s="202"/>
      <c r="AV197" s="202"/>
      <c r="AW197" s="202"/>
      <c r="AX197" s="202">
        <v>43.0</v>
      </c>
      <c r="AY197" s="202">
        <v>71.0</v>
      </c>
      <c r="AZ197" s="202">
        <f t="shared" si="173"/>
        <v>28</v>
      </c>
      <c r="BA197" s="202"/>
      <c r="BB197" s="202"/>
      <c r="BC197" s="202"/>
      <c r="BD197" s="202"/>
      <c r="BE197" s="202"/>
      <c r="BF197" s="202"/>
      <c r="BG197" s="202"/>
      <c r="BH197" s="202"/>
      <c r="BI197" s="202">
        <v>39.0</v>
      </c>
      <c r="BJ197" s="202">
        <v>60.0</v>
      </c>
      <c r="BK197" s="202">
        <f t="shared" si="174"/>
        <v>21</v>
      </c>
      <c r="BL197" s="202"/>
      <c r="BM197" s="202"/>
      <c r="BN197" s="202"/>
      <c r="BO197" s="202">
        <v>57.0</v>
      </c>
      <c r="BP197" s="202">
        <v>86.0</v>
      </c>
      <c r="BQ197" s="202">
        <f t="shared" si="175"/>
        <v>29</v>
      </c>
      <c r="BR197" s="203">
        <v>0.97</v>
      </c>
      <c r="BS197" s="204">
        <v>4.54</v>
      </c>
      <c r="BT197" s="204">
        <v>0.5</v>
      </c>
      <c r="BU197" s="176" t="s">
        <v>3528</v>
      </c>
      <c r="BV197" s="176" t="s">
        <v>3528</v>
      </c>
      <c r="BW197" s="195">
        <v>54.0</v>
      </c>
      <c r="BX197" s="192">
        <v>0.5</v>
      </c>
      <c r="BY197" s="192">
        <v>0.4</v>
      </c>
      <c r="BZ197" s="193">
        <v>-0.04</v>
      </c>
      <c r="CA197" s="192">
        <v>9.9</v>
      </c>
      <c r="CB197" s="192">
        <v>5.5</v>
      </c>
      <c r="CC197" s="205"/>
      <c r="CD197" s="205"/>
      <c r="CE197" s="205"/>
      <c r="CF197" s="205"/>
    </row>
    <row r="198" ht="12.75" customHeight="1">
      <c r="A198" s="156">
        <v>2022.0</v>
      </c>
      <c r="B198" s="166" t="s">
        <v>3389</v>
      </c>
      <c r="C198" s="166" t="s">
        <v>3573</v>
      </c>
      <c r="D198" s="166"/>
      <c r="E198" s="166" t="s">
        <v>3643</v>
      </c>
      <c r="F198" s="166" t="s">
        <v>3643</v>
      </c>
      <c r="G198" s="166" t="s">
        <v>3644</v>
      </c>
      <c r="H198" s="169" t="s">
        <v>3439</v>
      </c>
      <c r="I198" s="169" t="s">
        <v>3402</v>
      </c>
      <c r="J198" s="169"/>
      <c r="K198" s="169"/>
      <c r="L198" s="169" t="s">
        <v>3597</v>
      </c>
      <c r="M198" s="169" t="s">
        <v>3597</v>
      </c>
      <c r="N198" s="157" t="s">
        <v>255</v>
      </c>
      <c r="O198" s="189">
        <v>80.0</v>
      </c>
      <c r="P198" s="189" t="s">
        <v>3747</v>
      </c>
      <c r="Q198" s="169"/>
      <c r="R198" s="169" t="s">
        <v>3528</v>
      </c>
      <c r="S198" s="194"/>
      <c r="T198" s="171" t="s">
        <v>4009</v>
      </c>
      <c r="U198" s="194" t="s">
        <v>174</v>
      </c>
      <c r="V198" s="155" t="s">
        <v>3566</v>
      </c>
      <c r="W198" s="202"/>
      <c r="X198" s="202"/>
      <c r="Y198" s="202"/>
      <c r="Z198" s="202"/>
      <c r="AA198" s="202"/>
      <c r="AB198" s="202"/>
      <c r="AC198" s="202"/>
      <c r="AD198" s="202"/>
      <c r="AE198" s="202"/>
      <c r="AF198" s="202"/>
      <c r="AG198" s="202"/>
      <c r="AH198" s="202"/>
      <c r="AI198" s="202"/>
      <c r="AJ198" s="202"/>
      <c r="AK198" s="202"/>
      <c r="AL198" s="202"/>
      <c r="AM198" s="202"/>
      <c r="AN198" s="202"/>
      <c r="AO198" s="202"/>
      <c r="AP198" s="202"/>
      <c r="AQ198" s="202"/>
      <c r="AR198" s="202"/>
      <c r="AS198" s="202"/>
      <c r="AT198" s="202"/>
      <c r="AU198" s="202"/>
      <c r="AV198" s="202"/>
      <c r="AW198" s="202"/>
      <c r="AX198" s="202"/>
      <c r="AY198" s="202"/>
      <c r="AZ198" s="202"/>
      <c r="BA198" s="202"/>
      <c r="BB198" s="202"/>
      <c r="BC198" s="202"/>
      <c r="BD198" s="202"/>
      <c r="BE198" s="202"/>
      <c r="BF198" s="202"/>
      <c r="BG198" s="202"/>
      <c r="BH198" s="202"/>
      <c r="BI198" s="202"/>
      <c r="BJ198" s="202"/>
      <c r="BK198" s="202"/>
      <c r="BL198" s="202"/>
      <c r="BM198" s="202"/>
      <c r="BN198" s="202"/>
      <c r="BO198" s="202"/>
      <c r="BP198" s="202"/>
      <c r="BQ198" s="202"/>
      <c r="BR198" s="203">
        <v>0.97</v>
      </c>
      <c r="BS198" s="204">
        <v>4.35</v>
      </c>
      <c r="BT198" s="204">
        <v>0.46</v>
      </c>
      <c r="BU198" s="176" t="s">
        <v>3528</v>
      </c>
      <c r="BV198" s="176" t="s">
        <v>3528</v>
      </c>
      <c r="BW198" s="195">
        <v>476.0</v>
      </c>
      <c r="BX198" s="192">
        <v>5.3</v>
      </c>
      <c r="BY198" s="192">
        <v>5.9</v>
      </c>
      <c r="BZ198" s="193">
        <v>0.13</v>
      </c>
      <c r="CA198" s="192">
        <v>43.0</v>
      </c>
      <c r="CB198" s="192">
        <v>11.0</v>
      </c>
      <c r="CC198" s="205"/>
      <c r="CD198" s="205"/>
      <c r="CE198" s="205"/>
      <c r="CF198" s="152" t="s">
        <v>1</v>
      </c>
    </row>
    <row r="199" ht="12.75" customHeight="1">
      <c r="A199" s="156">
        <v>2022.0</v>
      </c>
      <c r="B199" s="166" t="s">
        <v>3389</v>
      </c>
      <c r="C199" s="166" t="s">
        <v>3573</v>
      </c>
      <c r="D199" s="166"/>
      <c r="E199" s="166" t="s">
        <v>3643</v>
      </c>
      <c r="F199" s="166" t="s">
        <v>3643</v>
      </c>
      <c r="G199" s="166" t="s">
        <v>3644</v>
      </c>
      <c r="H199" s="169" t="s">
        <v>3439</v>
      </c>
      <c r="I199" s="156" t="s">
        <v>3428</v>
      </c>
      <c r="J199" s="169"/>
      <c r="K199" s="169"/>
      <c r="L199" s="169" t="s">
        <v>3597</v>
      </c>
      <c r="M199" s="169" t="s">
        <v>3597</v>
      </c>
      <c r="N199" s="157" t="s">
        <v>255</v>
      </c>
      <c r="O199" s="189">
        <v>32.0</v>
      </c>
      <c r="P199" s="189" t="s">
        <v>3721</v>
      </c>
      <c r="Q199" s="169"/>
      <c r="R199" s="169" t="s">
        <v>3528</v>
      </c>
      <c r="S199" s="194"/>
      <c r="T199" s="171" t="s">
        <v>4009</v>
      </c>
      <c r="U199" s="194" t="s">
        <v>174</v>
      </c>
      <c r="V199" s="155" t="s">
        <v>3566</v>
      </c>
      <c r="W199" s="202"/>
      <c r="X199" s="202"/>
      <c r="Y199" s="202"/>
      <c r="Z199" s="202"/>
      <c r="AA199" s="202"/>
      <c r="AB199" s="202"/>
      <c r="AC199" s="202"/>
      <c r="AD199" s="202"/>
      <c r="AE199" s="202"/>
      <c r="AF199" s="202"/>
      <c r="AG199" s="202"/>
      <c r="AH199" s="202"/>
      <c r="AI199" s="202"/>
      <c r="AJ199" s="202"/>
      <c r="AK199" s="202"/>
      <c r="AL199" s="202"/>
      <c r="AM199" s="202"/>
      <c r="AN199" s="202"/>
      <c r="AO199" s="202"/>
      <c r="AP199" s="202"/>
      <c r="AQ199" s="202"/>
      <c r="AR199" s="202"/>
      <c r="AS199" s="202"/>
      <c r="AT199" s="202"/>
      <c r="AU199" s="202"/>
      <c r="AV199" s="202"/>
      <c r="AW199" s="202"/>
      <c r="AX199" s="202"/>
      <c r="AY199" s="202"/>
      <c r="AZ199" s="202"/>
      <c r="BA199" s="202"/>
      <c r="BB199" s="202"/>
      <c r="BC199" s="202"/>
      <c r="BD199" s="202"/>
      <c r="BE199" s="202"/>
      <c r="BF199" s="202"/>
      <c r="BG199" s="202"/>
      <c r="BH199" s="202"/>
      <c r="BI199" s="202"/>
      <c r="BJ199" s="202"/>
      <c r="BK199" s="202"/>
      <c r="BL199" s="202"/>
      <c r="BM199" s="202"/>
      <c r="BN199" s="202"/>
      <c r="BO199" s="202"/>
      <c r="BP199" s="202"/>
      <c r="BQ199" s="202"/>
      <c r="BR199" s="203">
        <v>0.97</v>
      </c>
      <c r="BS199" s="204">
        <v>4.81</v>
      </c>
      <c r="BT199" s="204">
        <v>0.5</v>
      </c>
      <c r="BU199" s="176" t="s">
        <v>3528</v>
      </c>
      <c r="BV199" s="176" t="s">
        <v>3528</v>
      </c>
      <c r="BW199" s="195">
        <v>218.0</v>
      </c>
      <c r="BX199" s="192">
        <v>6.5</v>
      </c>
      <c r="BY199" s="192">
        <v>6.8</v>
      </c>
      <c r="BZ199" s="193">
        <v>0.05</v>
      </c>
      <c r="CA199" s="192">
        <v>24.5</v>
      </c>
      <c r="CB199" s="192">
        <v>8.9</v>
      </c>
      <c r="CC199" s="205"/>
      <c r="CD199" s="205"/>
      <c r="CE199" s="205"/>
      <c r="CF199" s="152" t="s">
        <v>1</v>
      </c>
    </row>
    <row r="200" ht="12.75" customHeight="1">
      <c r="A200" s="156">
        <v>2022.0</v>
      </c>
      <c r="B200" s="166" t="s">
        <v>3442</v>
      </c>
      <c r="C200" s="166" t="s">
        <v>3469</v>
      </c>
      <c r="D200" s="166"/>
      <c r="E200" s="166" t="s">
        <v>4010</v>
      </c>
      <c r="F200" s="166" t="s">
        <v>4010</v>
      </c>
      <c r="G200" s="166" t="s">
        <v>4011</v>
      </c>
      <c r="H200" s="169" t="s">
        <v>4012</v>
      </c>
      <c r="I200" s="169" t="s">
        <v>3394</v>
      </c>
      <c r="J200" s="169"/>
      <c r="K200" s="169" t="s">
        <v>486</v>
      </c>
      <c r="L200" s="169" t="s">
        <v>3597</v>
      </c>
      <c r="M200" s="169" t="s">
        <v>3597</v>
      </c>
      <c r="N200" s="157" t="s">
        <v>3920</v>
      </c>
      <c r="O200" s="189">
        <v>186.0</v>
      </c>
      <c r="P200" s="189" t="s">
        <v>3727</v>
      </c>
      <c r="Q200" s="169"/>
      <c r="R200" s="169" t="s">
        <v>3528</v>
      </c>
      <c r="S200" s="194"/>
      <c r="T200" s="171" t="s">
        <v>4009</v>
      </c>
      <c r="U200" s="207"/>
      <c r="V200" s="155" t="s">
        <v>3566</v>
      </c>
      <c r="W200" s="202"/>
      <c r="X200" s="202"/>
      <c r="Y200" s="202"/>
      <c r="Z200" s="202"/>
      <c r="AA200" s="202"/>
      <c r="AB200" s="202"/>
      <c r="AC200" s="202"/>
      <c r="AD200" s="202"/>
      <c r="AE200" s="202"/>
      <c r="AF200" s="202"/>
      <c r="AG200" s="202"/>
      <c r="AH200" s="202"/>
      <c r="AI200" s="202"/>
      <c r="AJ200" s="202"/>
      <c r="AK200" s="202"/>
      <c r="AL200" s="202"/>
      <c r="AM200" s="202"/>
      <c r="AN200" s="202"/>
      <c r="AO200" s="202"/>
      <c r="AP200" s="202"/>
      <c r="AQ200" s="202"/>
      <c r="AR200" s="202"/>
      <c r="AS200" s="202"/>
      <c r="AT200" s="202"/>
      <c r="AU200" s="202"/>
      <c r="AV200" s="202"/>
      <c r="AW200" s="202"/>
      <c r="AX200" s="202"/>
      <c r="AY200" s="202"/>
      <c r="AZ200" s="202"/>
      <c r="BA200" s="202"/>
      <c r="BB200" s="202"/>
      <c r="BC200" s="202"/>
      <c r="BD200" s="202"/>
      <c r="BE200" s="202"/>
      <c r="BF200" s="202"/>
      <c r="BG200" s="202"/>
      <c r="BH200" s="202"/>
      <c r="BI200" s="202"/>
      <c r="BJ200" s="202"/>
      <c r="BK200" s="202"/>
      <c r="BL200" s="202"/>
      <c r="BM200" s="202"/>
      <c r="BN200" s="202"/>
      <c r="BO200" s="202"/>
      <c r="BP200" s="202"/>
      <c r="BQ200" s="202"/>
      <c r="BR200" s="203">
        <v>0.96</v>
      </c>
      <c r="BS200" s="204">
        <v>4.59</v>
      </c>
      <c r="BT200" s="204">
        <v>0.53</v>
      </c>
      <c r="BU200" s="176" t="s">
        <v>3528</v>
      </c>
      <c r="BV200" s="176" t="s">
        <v>3528</v>
      </c>
      <c r="BW200" s="195">
        <v>487.0</v>
      </c>
      <c r="BX200" s="192">
        <v>2.3</v>
      </c>
      <c r="BY200" s="192">
        <v>2.6</v>
      </c>
      <c r="BZ200" s="193">
        <v>0.12</v>
      </c>
      <c r="CA200" s="192">
        <v>26.6</v>
      </c>
      <c r="CB200" s="192">
        <v>18.3</v>
      </c>
      <c r="CC200" s="205"/>
      <c r="CD200" s="205"/>
      <c r="CE200" s="205"/>
      <c r="CF200" s="152" t="s">
        <v>1</v>
      </c>
    </row>
    <row r="201" ht="12.75" customHeight="1">
      <c r="A201" s="156">
        <v>2022.0</v>
      </c>
      <c r="B201" s="166" t="s">
        <v>3430</v>
      </c>
      <c r="C201" s="166" t="s">
        <v>3431</v>
      </c>
      <c r="D201" s="166"/>
      <c r="E201" s="166" t="s">
        <v>3432</v>
      </c>
      <c r="F201" s="166" t="s">
        <v>3432</v>
      </c>
      <c r="G201" s="166" t="s">
        <v>3433</v>
      </c>
      <c r="H201" s="169" t="s">
        <v>3853</v>
      </c>
      <c r="I201" s="169" t="s">
        <v>4013</v>
      </c>
      <c r="J201" s="169"/>
      <c r="K201" s="169"/>
      <c r="L201" s="154" t="s">
        <v>3395</v>
      </c>
      <c r="M201" s="169" t="s">
        <v>3714</v>
      </c>
      <c r="N201" s="157" t="s">
        <v>255</v>
      </c>
      <c r="O201" s="189">
        <v>32.0</v>
      </c>
      <c r="P201" s="189" t="s">
        <v>3887</v>
      </c>
      <c r="Q201" s="169"/>
      <c r="R201" s="169" t="s">
        <v>3528</v>
      </c>
      <c r="S201" s="194"/>
      <c r="T201" s="171" t="s">
        <v>4621</v>
      </c>
      <c r="U201" s="194" t="s">
        <v>174</v>
      </c>
      <c r="V201" s="155" t="s">
        <v>3699</v>
      </c>
      <c r="W201" s="202">
        <v>85.0</v>
      </c>
      <c r="X201" s="202">
        <v>36.0</v>
      </c>
      <c r="Y201" s="202">
        <f t="shared" ref="Y201:Y204" si="176">W201-X201</f>
        <v>49</v>
      </c>
      <c r="Z201" s="202"/>
      <c r="AA201" s="202"/>
      <c r="AB201" s="202"/>
      <c r="AC201" s="202">
        <v>97.0</v>
      </c>
      <c r="AD201" s="202">
        <v>65.0</v>
      </c>
      <c r="AE201" s="202">
        <f t="shared" ref="AE201:AE204" si="177">AC201-AD201</f>
        <v>32</v>
      </c>
      <c r="AF201" s="202"/>
      <c r="AG201" s="202"/>
      <c r="AH201" s="202"/>
      <c r="AI201" s="202">
        <v>93.0</v>
      </c>
      <c r="AJ201" s="202">
        <v>82.0</v>
      </c>
      <c r="AK201" s="202">
        <f t="shared" ref="AK201:AK204" si="178">AI201-AJ201</f>
        <v>11</v>
      </c>
      <c r="AL201" s="202"/>
      <c r="AM201" s="202"/>
      <c r="AN201" s="202"/>
      <c r="AO201" s="202">
        <v>84.0</v>
      </c>
      <c r="AP201" s="202">
        <v>32.0</v>
      </c>
      <c r="AQ201" s="202">
        <f t="shared" ref="AQ201:AQ204" si="179">AO201-AP201</f>
        <v>52</v>
      </c>
      <c r="AR201" s="202"/>
      <c r="AS201" s="202"/>
      <c r="AT201" s="202"/>
      <c r="AU201" s="202">
        <v>96.0</v>
      </c>
      <c r="AV201" s="202">
        <v>88.0</v>
      </c>
      <c r="AW201" s="202">
        <f t="shared" ref="AW201:AW204" si="180">AU201-AV201</f>
        <v>8</v>
      </c>
      <c r="AX201" s="202"/>
      <c r="AY201" s="202"/>
      <c r="AZ201" s="202"/>
      <c r="BA201" s="202"/>
      <c r="BB201" s="202"/>
      <c r="BC201" s="202"/>
      <c r="BD201" s="202"/>
      <c r="BE201" s="202"/>
      <c r="BF201" s="202">
        <v>94.0</v>
      </c>
      <c r="BG201" s="202">
        <v>84.0</v>
      </c>
      <c r="BH201" s="202" t="str">
        <f>BF201-#REF!</f>
        <v>#REF!</v>
      </c>
      <c r="BI201" s="202"/>
      <c r="BJ201" s="202"/>
      <c r="BK201" s="202"/>
      <c r="BL201" s="202">
        <v>100.0</v>
      </c>
      <c r="BM201" s="202">
        <v>93.0</v>
      </c>
      <c r="BN201" s="202">
        <f t="shared" ref="BN201:BN204" si="181">BL201-BM201</f>
        <v>7</v>
      </c>
      <c r="BO201" s="202"/>
      <c r="BP201" s="202"/>
      <c r="BQ201" s="202"/>
      <c r="BR201" s="203">
        <v>0.97</v>
      </c>
      <c r="BS201" s="204">
        <v>4.08</v>
      </c>
      <c r="BT201" s="204">
        <v>0.53</v>
      </c>
      <c r="BU201" s="176" t="s">
        <v>3528</v>
      </c>
      <c r="BV201" s="176" t="s">
        <v>3528</v>
      </c>
      <c r="BW201" s="195">
        <v>70.0</v>
      </c>
      <c r="BX201" s="192">
        <v>2.3</v>
      </c>
      <c r="BY201" s="192">
        <v>2.4</v>
      </c>
      <c r="BZ201" s="193">
        <v>0.06</v>
      </c>
      <c r="CA201" s="192">
        <v>22.5</v>
      </c>
      <c r="CB201" s="192">
        <v>3.1</v>
      </c>
      <c r="CC201" s="205"/>
      <c r="CD201" s="205"/>
      <c r="CE201" s="205"/>
      <c r="CF201" s="152" t="s">
        <v>1</v>
      </c>
    </row>
    <row r="202" ht="12.75" customHeight="1">
      <c r="A202" s="156">
        <v>2022.0</v>
      </c>
      <c r="B202" s="166" t="s">
        <v>3430</v>
      </c>
      <c r="C202" s="166" t="s">
        <v>3431</v>
      </c>
      <c r="D202" s="166"/>
      <c r="E202" s="166" t="s">
        <v>3432</v>
      </c>
      <c r="F202" s="166" t="s">
        <v>3432</v>
      </c>
      <c r="G202" s="166" t="s">
        <v>3433</v>
      </c>
      <c r="H202" s="169" t="s">
        <v>3853</v>
      </c>
      <c r="I202" s="169" t="s">
        <v>4015</v>
      </c>
      <c r="J202" s="169"/>
      <c r="K202" s="169"/>
      <c r="L202" s="154" t="s">
        <v>3395</v>
      </c>
      <c r="M202" s="169" t="s">
        <v>3714</v>
      </c>
      <c r="N202" s="157" t="s">
        <v>255</v>
      </c>
      <c r="O202" s="189">
        <v>27.0</v>
      </c>
      <c r="P202" s="189" t="s">
        <v>3822</v>
      </c>
      <c r="Q202" s="169"/>
      <c r="R202" s="169" t="s">
        <v>3528</v>
      </c>
      <c r="S202" s="194"/>
      <c r="T202" s="171" t="s">
        <v>4622</v>
      </c>
      <c r="U202" s="194" t="s">
        <v>174</v>
      </c>
      <c r="V202" s="155" t="s">
        <v>3699</v>
      </c>
      <c r="W202" s="202">
        <v>90.0</v>
      </c>
      <c r="X202" s="202">
        <v>20.0</v>
      </c>
      <c r="Y202" s="202">
        <f t="shared" si="176"/>
        <v>70</v>
      </c>
      <c r="Z202" s="202"/>
      <c r="AA202" s="202"/>
      <c r="AB202" s="202"/>
      <c r="AC202" s="202">
        <v>96.0</v>
      </c>
      <c r="AD202" s="202">
        <v>44.0</v>
      </c>
      <c r="AE202" s="202">
        <f t="shared" si="177"/>
        <v>52</v>
      </c>
      <c r="AF202" s="202"/>
      <c r="AG202" s="202"/>
      <c r="AH202" s="202"/>
      <c r="AI202" s="202">
        <v>93.0</v>
      </c>
      <c r="AJ202" s="202">
        <v>71.0</v>
      </c>
      <c r="AK202" s="202">
        <f t="shared" si="178"/>
        <v>22</v>
      </c>
      <c r="AL202" s="202"/>
      <c r="AM202" s="202"/>
      <c r="AN202" s="202"/>
      <c r="AO202" s="202">
        <v>87.0</v>
      </c>
      <c r="AP202" s="202">
        <v>33.0</v>
      </c>
      <c r="AQ202" s="202">
        <f t="shared" si="179"/>
        <v>54</v>
      </c>
      <c r="AR202" s="202"/>
      <c r="AS202" s="202"/>
      <c r="AT202" s="202"/>
      <c r="AU202" s="202">
        <v>96.0</v>
      </c>
      <c r="AV202" s="202">
        <v>81.0</v>
      </c>
      <c r="AW202" s="202">
        <f t="shared" si="180"/>
        <v>15</v>
      </c>
      <c r="AX202" s="202"/>
      <c r="AY202" s="202"/>
      <c r="AZ202" s="202"/>
      <c r="BA202" s="202"/>
      <c r="BB202" s="202"/>
      <c r="BC202" s="202"/>
      <c r="BD202" s="202"/>
      <c r="BE202" s="202"/>
      <c r="BF202" s="202">
        <v>96.0</v>
      </c>
      <c r="BG202" s="202">
        <v>82.0</v>
      </c>
      <c r="BH202" s="202">
        <f t="shared" ref="BH202:BH204" si="182">BF202-BG202</f>
        <v>14</v>
      </c>
      <c r="BI202" s="202"/>
      <c r="BJ202" s="202"/>
      <c r="BK202" s="202"/>
      <c r="BL202" s="202">
        <v>100.0</v>
      </c>
      <c r="BM202" s="202">
        <v>89.0</v>
      </c>
      <c r="BN202" s="202">
        <f t="shared" si="181"/>
        <v>11</v>
      </c>
      <c r="BO202" s="202"/>
      <c r="BP202" s="202"/>
      <c r="BQ202" s="202"/>
      <c r="BR202" s="203">
        <v>0.97</v>
      </c>
      <c r="BS202" s="204">
        <v>4.56</v>
      </c>
      <c r="BT202" s="204">
        <v>0.52</v>
      </c>
      <c r="BU202" s="176" t="s">
        <v>3528</v>
      </c>
      <c r="BV202" s="176" t="s">
        <v>3528</v>
      </c>
      <c r="BW202" s="195">
        <v>45.0</v>
      </c>
      <c r="BX202" s="192">
        <v>1.8</v>
      </c>
      <c r="BY202" s="192">
        <v>1.5</v>
      </c>
      <c r="BZ202" s="193">
        <v>-0.19</v>
      </c>
      <c r="CA202" s="192">
        <v>13.7</v>
      </c>
      <c r="CB202" s="192">
        <v>3.3</v>
      </c>
      <c r="CC202" s="205"/>
      <c r="CD202" s="205"/>
      <c r="CE202" s="205"/>
      <c r="CF202" s="152" t="s">
        <v>1</v>
      </c>
    </row>
    <row r="203" ht="12.75" customHeight="1">
      <c r="A203" s="156">
        <v>2022.0</v>
      </c>
      <c r="B203" s="166" t="s">
        <v>3430</v>
      </c>
      <c r="C203" s="166" t="s">
        <v>3431</v>
      </c>
      <c r="D203" s="166"/>
      <c r="E203" s="166" t="s">
        <v>3432</v>
      </c>
      <c r="F203" s="166" t="s">
        <v>3432</v>
      </c>
      <c r="G203" s="166" t="s">
        <v>3433</v>
      </c>
      <c r="H203" s="169" t="s">
        <v>3853</v>
      </c>
      <c r="I203" s="169" t="s">
        <v>3840</v>
      </c>
      <c r="J203" s="169"/>
      <c r="K203" s="169"/>
      <c r="L203" s="154" t="s">
        <v>3395</v>
      </c>
      <c r="M203" s="169" t="s">
        <v>3714</v>
      </c>
      <c r="N203" s="157" t="s">
        <v>255</v>
      </c>
      <c r="O203" s="189">
        <v>33.0</v>
      </c>
      <c r="P203" s="189" t="s">
        <v>3885</v>
      </c>
      <c r="Q203" s="169"/>
      <c r="R203" s="169" t="s">
        <v>3528</v>
      </c>
      <c r="S203" s="194"/>
      <c r="T203" s="171" t="s">
        <v>4623</v>
      </c>
      <c r="U203" s="194" t="s">
        <v>174</v>
      </c>
      <c r="V203" s="155" t="s">
        <v>3699</v>
      </c>
      <c r="W203" s="202">
        <v>93.0</v>
      </c>
      <c r="X203" s="202">
        <v>57.0</v>
      </c>
      <c r="Y203" s="202">
        <f t="shared" si="176"/>
        <v>36</v>
      </c>
      <c r="Z203" s="202"/>
      <c r="AA203" s="202"/>
      <c r="AB203" s="202"/>
      <c r="AC203" s="202">
        <v>96.0</v>
      </c>
      <c r="AD203" s="202">
        <v>81.0</v>
      </c>
      <c r="AE203" s="202">
        <f t="shared" si="177"/>
        <v>15</v>
      </c>
      <c r="AF203" s="202"/>
      <c r="AG203" s="202"/>
      <c r="AH203" s="202"/>
      <c r="AI203" s="202">
        <v>95.0</v>
      </c>
      <c r="AJ203" s="202">
        <v>85.0</v>
      </c>
      <c r="AK203" s="202">
        <f t="shared" si="178"/>
        <v>10</v>
      </c>
      <c r="AL203" s="202"/>
      <c r="AM203" s="202"/>
      <c r="AN203" s="202"/>
      <c r="AO203" s="202">
        <v>85.0</v>
      </c>
      <c r="AP203" s="202">
        <v>39.0</v>
      </c>
      <c r="AQ203" s="202">
        <f t="shared" si="179"/>
        <v>46</v>
      </c>
      <c r="AR203" s="202"/>
      <c r="AS203" s="202"/>
      <c r="AT203" s="202"/>
      <c r="AU203" s="202">
        <v>98.0</v>
      </c>
      <c r="AV203" s="202">
        <v>84.0</v>
      </c>
      <c r="AW203" s="202">
        <f t="shared" si="180"/>
        <v>14</v>
      </c>
      <c r="AX203" s="202"/>
      <c r="AY203" s="202"/>
      <c r="AZ203" s="202"/>
      <c r="BA203" s="202"/>
      <c r="BB203" s="202"/>
      <c r="BC203" s="202"/>
      <c r="BD203" s="202"/>
      <c r="BE203" s="202"/>
      <c r="BF203" s="202">
        <v>98.0</v>
      </c>
      <c r="BG203" s="202">
        <v>84.0</v>
      </c>
      <c r="BH203" s="202">
        <f t="shared" si="182"/>
        <v>14</v>
      </c>
      <c r="BI203" s="202"/>
      <c r="BJ203" s="202"/>
      <c r="BK203" s="202"/>
      <c r="BL203" s="202">
        <v>100.0</v>
      </c>
      <c r="BM203" s="202">
        <v>98.0</v>
      </c>
      <c r="BN203" s="202">
        <f t="shared" si="181"/>
        <v>2</v>
      </c>
      <c r="BO203" s="202"/>
      <c r="BP203" s="202"/>
      <c r="BQ203" s="202"/>
      <c r="BR203" s="203">
        <v>0.97</v>
      </c>
      <c r="BS203" s="204">
        <v>2.93</v>
      </c>
      <c r="BT203" s="204">
        <v>0.53</v>
      </c>
      <c r="BU203" s="176" t="s">
        <v>3528</v>
      </c>
      <c r="BV203" s="176" t="s">
        <v>3528</v>
      </c>
      <c r="BW203" s="195">
        <v>100.0</v>
      </c>
      <c r="BX203" s="192">
        <v>2.9</v>
      </c>
      <c r="BY203" s="192">
        <v>3.0</v>
      </c>
      <c r="BZ203" s="193">
        <v>0.03</v>
      </c>
      <c r="CA203" s="192">
        <v>23.3</v>
      </c>
      <c r="CB203" s="192">
        <v>4.3</v>
      </c>
      <c r="CC203" s="205"/>
      <c r="CD203" s="205"/>
      <c r="CE203" s="205"/>
      <c r="CF203" s="152" t="s">
        <v>1</v>
      </c>
    </row>
    <row r="204" ht="12.75" customHeight="1">
      <c r="A204" s="156">
        <v>2022.0</v>
      </c>
      <c r="B204" s="166" t="s">
        <v>3430</v>
      </c>
      <c r="C204" s="166" t="s">
        <v>3431</v>
      </c>
      <c r="D204" s="166"/>
      <c r="E204" s="166" t="s">
        <v>3432</v>
      </c>
      <c r="F204" s="166" t="s">
        <v>3432</v>
      </c>
      <c r="G204" s="166" t="s">
        <v>3433</v>
      </c>
      <c r="H204" s="169" t="s">
        <v>3853</v>
      </c>
      <c r="I204" s="169" t="s">
        <v>3464</v>
      </c>
      <c r="J204" s="169"/>
      <c r="K204" s="169"/>
      <c r="L204" s="154" t="s">
        <v>3395</v>
      </c>
      <c r="M204" s="169" t="s">
        <v>3714</v>
      </c>
      <c r="N204" s="157" t="s">
        <v>255</v>
      </c>
      <c r="O204" s="189">
        <v>36.0</v>
      </c>
      <c r="P204" s="189" t="s">
        <v>3995</v>
      </c>
      <c r="Q204" s="169"/>
      <c r="R204" s="169" t="s">
        <v>3528</v>
      </c>
      <c r="S204" s="194"/>
      <c r="T204" s="171" t="s">
        <v>4624</v>
      </c>
      <c r="U204" s="194" t="s">
        <v>174</v>
      </c>
      <c r="V204" s="155" t="s">
        <v>3699</v>
      </c>
      <c r="W204" s="202">
        <v>86.0</v>
      </c>
      <c r="X204" s="202">
        <v>35.0</v>
      </c>
      <c r="Y204" s="202">
        <f t="shared" si="176"/>
        <v>51</v>
      </c>
      <c r="Z204" s="202"/>
      <c r="AA204" s="202"/>
      <c r="AB204" s="202"/>
      <c r="AC204" s="202">
        <v>94.0</v>
      </c>
      <c r="AD204" s="202">
        <v>59.0</v>
      </c>
      <c r="AE204" s="202">
        <f t="shared" si="177"/>
        <v>35</v>
      </c>
      <c r="AF204" s="202"/>
      <c r="AG204" s="202"/>
      <c r="AH204" s="202"/>
      <c r="AI204" s="202">
        <v>97.0</v>
      </c>
      <c r="AJ204" s="202">
        <v>81.0</v>
      </c>
      <c r="AK204" s="202">
        <f t="shared" si="178"/>
        <v>16</v>
      </c>
      <c r="AL204" s="202"/>
      <c r="AM204" s="202"/>
      <c r="AN204" s="202"/>
      <c r="AO204" s="202">
        <v>80.0</v>
      </c>
      <c r="AP204" s="202">
        <v>42.0</v>
      </c>
      <c r="AQ204" s="202">
        <f t="shared" si="179"/>
        <v>38</v>
      </c>
      <c r="AR204" s="202"/>
      <c r="AS204" s="202"/>
      <c r="AT204" s="202"/>
      <c r="AU204" s="202">
        <v>97.0</v>
      </c>
      <c r="AV204" s="202">
        <v>82.0</v>
      </c>
      <c r="AW204" s="202">
        <f t="shared" si="180"/>
        <v>15</v>
      </c>
      <c r="AX204" s="202"/>
      <c r="AY204" s="202"/>
      <c r="AZ204" s="202"/>
      <c r="BA204" s="202"/>
      <c r="BB204" s="202"/>
      <c r="BC204" s="202"/>
      <c r="BD204" s="202"/>
      <c r="BE204" s="202"/>
      <c r="BF204" s="202">
        <v>96.0</v>
      </c>
      <c r="BG204" s="202">
        <v>82.0</v>
      </c>
      <c r="BH204" s="202">
        <f t="shared" si="182"/>
        <v>14</v>
      </c>
      <c r="BI204" s="202"/>
      <c r="BJ204" s="202"/>
      <c r="BK204" s="202"/>
      <c r="BL204" s="202">
        <v>100.0</v>
      </c>
      <c r="BM204" s="202">
        <v>87.0</v>
      </c>
      <c r="BN204" s="202">
        <f t="shared" si="181"/>
        <v>13</v>
      </c>
      <c r="BO204" s="202"/>
      <c r="BP204" s="202"/>
      <c r="BQ204" s="202"/>
      <c r="BR204" s="203">
        <v>0.97</v>
      </c>
      <c r="BS204" s="204">
        <v>4.17</v>
      </c>
      <c r="BT204" s="204">
        <v>0.53</v>
      </c>
      <c r="BU204" s="176" t="s">
        <v>3528</v>
      </c>
      <c r="BV204" s="176" t="s">
        <v>3528</v>
      </c>
      <c r="BW204" s="195">
        <v>79.0</v>
      </c>
      <c r="BX204" s="192">
        <v>2.0</v>
      </c>
      <c r="BY204" s="192">
        <v>2.2</v>
      </c>
      <c r="BZ204" s="193">
        <v>0.09</v>
      </c>
      <c r="CA204" s="192">
        <v>23.4</v>
      </c>
      <c r="CB204" s="192">
        <v>3.4</v>
      </c>
      <c r="CC204" s="205"/>
      <c r="CD204" s="205"/>
      <c r="CE204" s="205"/>
      <c r="CF204" s="152" t="s">
        <v>1</v>
      </c>
    </row>
    <row r="205" ht="12.75" customHeight="1">
      <c r="A205" s="156">
        <v>2022.0</v>
      </c>
      <c r="B205" s="155" t="s">
        <v>3389</v>
      </c>
      <c r="C205" s="155" t="s">
        <v>3558</v>
      </c>
      <c r="D205" s="155"/>
      <c r="E205" s="155" t="s">
        <v>3739</v>
      </c>
      <c r="F205" s="155" t="s">
        <v>3739</v>
      </c>
      <c r="G205" s="155" t="s">
        <v>3740</v>
      </c>
      <c r="H205" s="169" t="s">
        <v>3858</v>
      </c>
      <c r="I205" s="169" t="s">
        <v>3440</v>
      </c>
      <c r="J205" s="169"/>
      <c r="K205" s="169"/>
      <c r="L205" s="154" t="s">
        <v>3395</v>
      </c>
      <c r="M205" s="157" t="s">
        <v>3396</v>
      </c>
      <c r="N205" s="157" t="s">
        <v>255</v>
      </c>
      <c r="O205" s="189">
        <v>72.0</v>
      </c>
      <c r="P205" s="189" t="s">
        <v>4003</v>
      </c>
      <c r="Q205" s="169"/>
      <c r="R205" s="178" t="s">
        <v>3741</v>
      </c>
      <c r="S205" s="189" t="s">
        <v>174</v>
      </c>
      <c r="T205" s="171" t="s">
        <v>3742</v>
      </c>
      <c r="U205" s="189" t="s">
        <v>174</v>
      </c>
      <c r="V205" s="155" t="s">
        <v>3566</v>
      </c>
      <c r="W205" s="202"/>
      <c r="X205" s="202"/>
      <c r="Y205" s="202"/>
      <c r="Z205" s="202">
        <v>39.0</v>
      </c>
      <c r="AA205" s="202">
        <v>50.0</v>
      </c>
      <c r="AB205" s="202">
        <f t="shared" ref="AB205:AB209" si="183">AA205-Z205</f>
        <v>11</v>
      </c>
      <c r="AC205" s="202"/>
      <c r="AD205" s="202"/>
      <c r="AE205" s="202"/>
      <c r="AF205" s="202">
        <v>58.0</v>
      </c>
      <c r="AG205" s="202">
        <v>62.0</v>
      </c>
      <c r="AH205" s="202">
        <f t="shared" ref="AH205:AH209" si="184">AG205-AF205</f>
        <v>4</v>
      </c>
      <c r="AI205" s="202"/>
      <c r="AJ205" s="202"/>
      <c r="AK205" s="202"/>
      <c r="AL205" s="202">
        <v>57.0</v>
      </c>
      <c r="AM205" s="202">
        <v>68.0</v>
      </c>
      <c r="AN205" s="202">
        <f t="shared" ref="AN205:AN209" si="185">AM205-AL205</f>
        <v>11</v>
      </c>
      <c r="AO205" s="202"/>
      <c r="AP205" s="202"/>
      <c r="AQ205" s="202"/>
      <c r="AR205" s="202">
        <v>56.0</v>
      </c>
      <c r="AS205" s="202">
        <v>66.0</v>
      </c>
      <c r="AT205" s="202">
        <f t="shared" ref="AT205:AT209" si="186">AS205-AR205</f>
        <v>10</v>
      </c>
      <c r="AU205" s="202"/>
      <c r="AV205" s="202"/>
      <c r="AW205" s="202"/>
      <c r="AX205" s="202">
        <v>77.0</v>
      </c>
      <c r="AY205" s="202">
        <v>84.0</v>
      </c>
      <c r="AZ205" s="202">
        <f t="shared" ref="AZ205:AZ209" si="187">AY205-AX205</f>
        <v>7</v>
      </c>
      <c r="BA205" s="202"/>
      <c r="BB205" s="202"/>
      <c r="BC205" s="202"/>
      <c r="BD205" s="202"/>
      <c r="BE205" s="202"/>
      <c r="BF205" s="202"/>
      <c r="BG205" s="202"/>
      <c r="BH205" s="202"/>
      <c r="BI205" s="202">
        <v>75.0</v>
      </c>
      <c r="BJ205" s="202">
        <v>80.0</v>
      </c>
      <c r="BK205" s="202">
        <f t="shared" ref="BK205:BK209" si="188">BJ205-BI205</f>
        <v>5</v>
      </c>
      <c r="BL205" s="202"/>
      <c r="BM205" s="202"/>
      <c r="BN205" s="202"/>
      <c r="BO205" s="202">
        <v>79.0</v>
      </c>
      <c r="BP205" s="202">
        <v>88.0</v>
      </c>
      <c r="BQ205" s="202">
        <f t="shared" ref="BQ205:BQ209" si="189">BP205-BO205</f>
        <v>9</v>
      </c>
      <c r="BR205" s="203">
        <v>0.97</v>
      </c>
      <c r="BS205" s="204">
        <v>4.6</v>
      </c>
      <c r="BT205" s="204">
        <v>0.46</v>
      </c>
      <c r="BU205" s="176" t="s">
        <v>3528</v>
      </c>
      <c r="BV205" s="176" t="s">
        <v>3528</v>
      </c>
      <c r="BW205" s="195">
        <v>78.0</v>
      </c>
      <c r="BX205" s="192">
        <v>0.9</v>
      </c>
      <c r="BY205" s="192">
        <v>1.1</v>
      </c>
      <c r="BZ205" s="193">
        <v>0.18</v>
      </c>
      <c r="CA205" s="192">
        <v>16.4</v>
      </c>
      <c r="CB205" s="192">
        <v>4.7</v>
      </c>
      <c r="CC205" s="205"/>
      <c r="CD205" s="205"/>
      <c r="CE205" s="205"/>
      <c r="CF205" s="205"/>
    </row>
    <row r="206" ht="12.75" customHeight="1">
      <c r="A206" s="156">
        <v>2023.0</v>
      </c>
      <c r="B206" s="155" t="s">
        <v>3389</v>
      </c>
      <c r="C206" s="155" t="s">
        <v>3573</v>
      </c>
      <c r="D206" s="155"/>
      <c r="E206" s="155" t="s">
        <v>3643</v>
      </c>
      <c r="F206" s="155" t="s">
        <v>3643</v>
      </c>
      <c r="G206" s="155" t="s">
        <v>3644</v>
      </c>
      <c r="H206" s="169" t="s">
        <v>3439</v>
      </c>
      <c r="I206" s="169" t="s">
        <v>3402</v>
      </c>
      <c r="J206" s="169"/>
      <c r="K206" s="169"/>
      <c r="L206" s="154" t="s">
        <v>3395</v>
      </c>
      <c r="M206" s="157" t="s">
        <v>3396</v>
      </c>
      <c r="N206" s="157" t="s">
        <v>255</v>
      </c>
      <c r="O206" s="177">
        <v>36.0</v>
      </c>
      <c r="P206" s="188" t="s">
        <v>3491</v>
      </c>
      <c r="Q206" s="169" t="s">
        <v>4019</v>
      </c>
      <c r="R206" s="178" t="s">
        <v>4020</v>
      </c>
      <c r="S206" s="190" t="s">
        <v>174</v>
      </c>
      <c r="T206" s="178" t="s">
        <v>4021</v>
      </c>
      <c r="U206" s="190" t="s">
        <v>174</v>
      </c>
      <c r="V206" s="155" t="s">
        <v>3566</v>
      </c>
      <c r="W206" s="202"/>
      <c r="X206" s="202"/>
      <c r="Y206" s="202"/>
      <c r="Z206" s="202">
        <v>51.0</v>
      </c>
      <c r="AA206" s="202">
        <v>72.0</v>
      </c>
      <c r="AB206" s="202">
        <f t="shared" si="183"/>
        <v>21</v>
      </c>
      <c r="AC206" s="202"/>
      <c r="AD206" s="202"/>
      <c r="AE206" s="202"/>
      <c r="AF206" s="202">
        <v>71.0</v>
      </c>
      <c r="AG206" s="202">
        <v>84.0</v>
      </c>
      <c r="AH206" s="202">
        <f t="shared" si="184"/>
        <v>13</v>
      </c>
      <c r="AI206" s="202"/>
      <c r="AJ206" s="202"/>
      <c r="AK206" s="202"/>
      <c r="AL206" s="202">
        <v>81.0</v>
      </c>
      <c r="AM206" s="202">
        <v>95.0</v>
      </c>
      <c r="AN206" s="202">
        <f t="shared" si="185"/>
        <v>14</v>
      </c>
      <c r="AO206" s="202"/>
      <c r="AP206" s="202"/>
      <c r="AQ206" s="202"/>
      <c r="AR206" s="202">
        <v>68.0</v>
      </c>
      <c r="AS206" s="202">
        <v>85.0</v>
      </c>
      <c r="AT206" s="202">
        <f t="shared" si="186"/>
        <v>17</v>
      </c>
      <c r="AU206" s="202"/>
      <c r="AV206" s="202"/>
      <c r="AW206" s="202"/>
      <c r="AX206" s="202">
        <v>83.0</v>
      </c>
      <c r="AY206" s="202">
        <v>97.0</v>
      </c>
      <c r="AZ206" s="202">
        <f t="shared" si="187"/>
        <v>14</v>
      </c>
      <c r="BA206" s="202"/>
      <c r="BB206" s="202"/>
      <c r="BC206" s="202"/>
      <c r="BD206" s="202"/>
      <c r="BE206" s="202"/>
      <c r="BF206" s="202"/>
      <c r="BG206" s="202"/>
      <c r="BH206" s="202"/>
      <c r="BI206" s="202">
        <v>81.0</v>
      </c>
      <c r="BJ206" s="202">
        <v>93.0</v>
      </c>
      <c r="BK206" s="202">
        <f t="shared" si="188"/>
        <v>12</v>
      </c>
      <c r="BL206" s="202"/>
      <c r="BM206" s="202"/>
      <c r="BN206" s="202"/>
      <c r="BO206" s="202">
        <v>89.0</v>
      </c>
      <c r="BP206" s="202">
        <v>100.0</v>
      </c>
      <c r="BQ206" s="202">
        <f t="shared" si="189"/>
        <v>11</v>
      </c>
      <c r="BR206" s="203">
        <v>0.97</v>
      </c>
      <c r="BS206" s="204">
        <v>4.77</v>
      </c>
      <c r="BT206" s="204">
        <v>0.53</v>
      </c>
      <c r="BU206" s="204" t="s">
        <v>3528</v>
      </c>
      <c r="BV206" s="204" t="s">
        <v>3528</v>
      </c>
      <c r="BW206" s="208">
        <v>213.0</v>
      </c>
      <c r="BX206" s="209">
        <v>3.88</v>
      </c>
      <c r="BY206" s="209">
        <v>5.91</v>
      </c>
      <c r="BZ206" s="210">
        <v>0.52</v>
      </c>
      <c r="CA206" s="209">
        <v>29.56</v>
      </c>
      <c r="CB206" s="209">
        <v>7.21</v>
      </c>
      <c r="CC206" s="153"/>
      <c r="CD206" s="153"/>
      <c r="CE206" s="153"/>
      <c r="CF206" s="153"/>
    </row>
    <row r="207" ht="12.75" customHeight="1">
      <c r="A207" s="156">
        <v>2023.0</v>
      </c>
      <c r="B207" s="155" t="s">
        <v>3389</v>
      </c>
      <c r="C207" s="155" t="s">
        <v>3573</v>
      </c>
      <c r="D207" s="155"/>
      <c r="E207" s="155" t="s">
        <v>3643</v>
      </c>
      <c r="F207" s="155" t="s">
        <v>3643</v>
      </c>
      <c r="G207" s="155" t="s">
        <v>3644</v>
      </c>
      <c r="H207" s="169" t="s">
        <v>3439</v>
      </c>
      <c r="I207" s="156" t="s">
        <v>3428</v>
      </c>
      <c r="J207" s="169"/>
      <c r="K207" s="169"/>
      <c r="L207" s="154" t="s">
        <v>3395</v>
      </c>
      <c r="M207" s="157" t="s">
        <v>3396</v>
      </c>
      <c r="N207" s="157" t="s">
        <v>255</v>
      </c>
      <c r="O207" s="177">
        <v>12.0</v>
      </c>
      <c r="P207" s="188" t="s">
        <v>3474</v>
      </c>
      <c r="Q207" s="169" t="s">
        <v>4022</v>
      </c>
      <c r="R207" s="178" t="s">
        <v>4023</v>
      </c>
      <c r="S207" s="189" t="s">
        <v>174</v>
      </c>
      <c r="T207" s="178" t="s">
        <v>4024</v>
      </c>
      <c r="U207" s="189" t="s">
        <v>174</v>
      </c>
      <c r="V207" s="155" t="s">
        <v>3566</v>
      </c>
      <c r="W207" s="202"/>
      <c r="X207" s="202"/>
      <c r="Y207" s="202"/>
      <c r="Z207" s="202">
        <v>38.0</v>
      </c>
      <c r="AA207" s="202">
        <v>55.0</v>
      </c>
      <c r="AB207" s="202">
        <f t="shared" si="183"/>
        <v>17</v>
      </c>
      <c r="AC207" s="202"/>
      <c r="AD207" s="202"/>
      <c r="AE207" s="202"/>
      <c r="AF207" s="202">
        <v>59.0</v>
      </c>
      <c r="AG207" s="202">
        <v>73.0</v>
      </c>
      <c r="AH207" s="202">
        <f t="shared" si="184"/>
        <v>14</v>
      </c>
      <c r="AI207" s="202"/>
      <c r="AJ207" s="202"/>
      <c r="AK207" s="202"/>
      <c r="AL207" s="202">
        <v>71.0</v>
      </c>
      <c r="AM207" s="202">
        <v>84.0</v>
      </c>
      <c r="AN207" s="202">
        <f t="shared" si="185"/>
        <v>13</v>
      </c>
      <c r="AO207" s="202"/>
      <c r="AP207" s="202"/>
      <c r="AQ207" s="202"/>
      <c r="AR207" s="202">
        <v>58.0</v>
      </c>
      <c r="AS207" s="202">
        <v>87.0</v>
      </c>
      <c r="AT207" s="202">
        <f t="shared" si="186"/>
        <v>29</v>
      </c>
      <c r="AU207" s="202"/>
      <c r="AV207" s="202"/>
      <c r="AW207" s="202"/>
      <c r="AX207" s="202">
        <v>76.0</v>
      </c>
      <c r="AY207" s="202">
        <v>89.0</v>
      </c>
      <c r="AZ207" s="202">
        <f t="shared" si="187"/>
        <v>13</v>
      </c>
      <c r="BA207" s="202"/>
      <c r="BB207" s="202"/>
      <c r="BC207" s="202"/>
      <c r="BD207" s="202"/>
      <c r="BE207" s="202"/>
      <c r="BF207" s="202"/>
      <c r="BG207" s="202"/>
      <c r="BH207" s="202"/>
      <c r="BI207" s="202">
        <v>70.0</v>
      </c>
      <c r="BJ207" s="202">
        <v>87.0</v>
      </c>
      <c r="BK207" s="202">
        <f t="shared" si="188"/>
        <v>17</v>
      </c>
      <c r="BL207" s="202"/>
      <c r="BM207" s="202"/>
      <c r="BN207" s="202"/>
      <c r="BO207" s="202">
        <v>84.0</v>
      </c>
      <c r="BP207" s="202">
        <v>92.0</v>
      </c>
      <c r="BQ207" s="202">
        <f t="shared" si="189"/>
        <v>8</v>
      </c>
      <c r="BR207" s="203">
        <v>0.97</v>
      </c>
      <c r="BS207" s="204">
        <v>4.68</v>
      </c>
      <c r="BT207" s="204">
        <v>0.52</v>
      </c>
      <c r="BU207" s="204" t="s">
        <v>3528</v>
      </c>
      <c r="BV207" s="204" t="s">
        <v>3528</v>
      </c>
      <c r="BW207" s="208">
        <v>81.0</v>
      </c>
      <c r="BX207" s="209">
        <v>6.49</v>
      </c>
      <c r="BY207" s="209">
        <v>6.74</v>
      </c>
      <c r="BZ207" s="210">
        <v>0.04</v>
      </c>
      <c r="CA207" s="209">
        <v>17.9</v>
      </c>
      <c r="CB207" s="209">
        <v>4.52</v>
      </c>
      <c r="CC207" s="153"/>
      <c r="CD207" s="153"/>
      <c r="CE207" s="153"/>
      <c r="CF207" s="153"/>
    </row>
    <row r="208" ht="12.75" customHeight="1">
      <c r="A208" s="156">
        <v>2023.0</v>
      </c>
      <c r="B208" s="155" t="s">
        <v>3389</v>
      </c>
      <c r="C208" s="155" t="s">
        <v>4025</v>
      </c>
      <c r="D208" s="155"/>
      <c r="E208" s="155" t="s">
        <v>4026</v>
      </c>
      <c r="F208" s="155" t="s">
        <v>4026</v>
      </c>
      <c r="G208" s="155" t="s">
        <v>4027</v>
      </c>
      <c r="H208" s="169" t="s">
        <v>3802</v>
      </c>
      <c r="I208" s="169" t="s">
        <v>3480</v>
      </c>
      <c r="J208" s="169"/>
      <c r="K208" s="169"/>
      <c r="L208" s="154" t="s">
        <v>3395</v>
      </c>
      <c r="M208" s="157" t="s">
        <v>3396</v>
      </c>
      <c r="N208" s="157" t="s">
        <v>255</v>
      </c>
      <c r="O208" s="177">
        <v>36.0</v>
      </c>
      <c r="P208" s="188" t="s">
        <v>3481</v>
      </c>
      <c r="Q208" s="169"/>
      <c r="R208" s="178" t="s">
        <v>4028</v>
      </c>
      <c r="S208" s="211" t="s">
        <v>174</v>
      </c>
      <c r="T208" s="212" t="s">
        <v>4029</v>
      </c>
      <c r="U208" s="189" t="s">
        <v>174</v>
      </c>
      <c r="V208" s="155" t="s">
        <v>3566</v>
      </c>
      <c r="W208" s="202"/>
      <c r="X208" s="202"/>
      <c r="Y208" s="202"/>
      <c r="Z208" s="202">
        <v>73.0</v>
      </c>
      <c r="AA208" s="202">
        <v>93.0</v>
      </c>
      <c r="AB208" s="202">
        <f t="shared" si="183"/>
        <v>20</v>
      </c>
      <c r="AC208" s="202"/>
      <c r="AD208" s="202"/>
      <c r="AE208" s="202"/>
      <c r="AF208" s="202">
        <v>81.0</v>
      </c>
      <c r="AG208" s="202">
        <v>98.0</v>
      </c>
      <c r="AH208" s="202">
        <f t="shared" si="184"/>
        <v>17</v>
      </c>
      <c r="AI208" s="202"/>
      <c r="AJ208" s="202"/>
      <c r="AK208" s="202"/>
      <c r="AL208" s="202">
        <v>88.0</v>
      </c>
      <c r="AM208" s="202">
        <v>95.0</v>
      </c>
      <c r="AN208" s="202">
        <f t="shared" si="185"/>
        <v>7</v>
      </c>
      <c r="AO208" s="202"/>
      <c r="AP208" s="202"/>
      <c r="AQ208" s="202"/>
      <c r="AR208" s="202">
        <v>54.0</v>
      </c>
      <c r="AS208" s="202">
        <v>80.0</v>
      </c>
      <c r="AT208" s="202">
        <f t="shared" si="186"/>
        <v>26</v>
      </c>
      <c r="AU208" s="202"/>
      <c r="AV208" s="202"/>
      <c r="AW208" s="202"/>
      <c r="AX208" s="202">
        <v>90.0</v>
      </c>
      <c r="AY208" s="202">
        <v>96.0</v>
      </c>
      <c r="AZ208" s="202">
        <f t="shared" si="187"/>
        <v>6</v>
      </c>
      <c r="BA208" s="202"/>
      <c r="BB208" s="202"/>
      <c r="BC208" s="202"/>
      <c r="BD208" s="202"/>
      <c r="BE208" s="202"/>
      <c r="BF208" s="202"/>
      <c r="BG208" s="202"/>
      <c r="BH208" s="202"/>
      <c r="BI208" s="202">
        <v>88.0</v>
      </c>
      <c r="BJ208" s="202">
        <v>95.0</v>
      </c>
      <c r="BK208" s="202">
        <f t="shared" si="188"/>
        <v>7</v>
      </c>
      <c r="BL208" s="202"/>
      <c r="BM208" s="202"/>
      <c r="BN208" s="202"/>
      <c r="BO208" s="202">
        <v>97.0</v>
      </c>
      <c r="BP208" s="202">
        <v>100.0</v>
      </c>
      <c r="BQ208" s="202">
        <f t="shared" si="189"/>
        <v>3</v>
      </c>
      <c r="BR208" s="203">
        <v>0.97</v>
      </c>
      <c r="BS208" s="204">
        <v>4.65</v>
      </c>
      <c r="BT208" s="204">
        <v>0.48</v>
      </c>
      <c r="BU208" s="204" t="s">
        <v>3528</v>
      </c>
      <c r="BV208" s="204" t="s">
        <v>3528</v>
      </c>
      <c r="BW208" s="208">
        <v>272.0</v>
      </c>
      <c r="BX208" s="209">
        <v>5.6</v>
      </c>
      <c r="BY208" s="209">
        <v>7.5</v>
      </c>
      <c r="BZ208" s="210">
        <v>0.34</v>
      </c>
      <c r="CA208" s="209">
        <v>40.81</v>
      </c>
      <c r="CB208" s="209">
        <v>6.67</v>
      </c>
      <c r="CC208" s="153"/>
      <c r="CD208" s="153"/>
      <c r="CE208" s="153"/>
      <c r="CF208" s="153"/>
    </row>
    <row r="209" ht="12.75" customHeight="1">
      <c r="A209" s="156">
        <v>2023.0</v>
      </c>
      <c r="B209" s="155" t="s">
        <v>3430</v>
      </c>
      <c r="C209" s="155" t="s">
        <v>3863</v>
      </c>
      <c r="D209" s="155"/>
      <c r="E209" s="155" t="s">
        <v>3864</v>
      </c>
      <c r="F209" s="155" t="s">
        <v>3864</v>
      </c>
      <c r="G209" s="155" t="s">
        <v>3865</v>
      </c>
      <c r="H209" s="157" t="s">
        <v>3866</v>
      </c>
      <c r="I209" s="169" t="s">
        <v>3464</v>
      </c>
      <c r="J209" s="169"/>
      <c r="K209" s="169"/>
      <c r="L209" s="154" t="s">
        <v>3395</v>
      </c>
      <c r="M209" s="157" t="s">
        <v>3396</v>
      </c>
      <c r="N209" s="157" t="s">
        <v>255</v>
      </c>
      <c r="O209" s="177">
        <v>74.0</v>
      </c>
      <c r="P209" s="188" t="s">
        <v>4030</v>
      </c>
      <c r="Q209" s="169" t="s">
        <v>4031</v>
      </c>
      <c r="R209" s="178" t="s">
        <v>4032</v>
      </c>
      <c r="S209" s="189" t="s">
        <v>174</v>
      </c>
      <c r="T209" s="178" t="s">
        <v>4033</v>
      </c>
      <c r="U209" s="189" t="s">
        <v>174</v>
      </c>
      <c r="V209" s="155" t="s">
        <v>4034</v>
      </c>
      <c r="W209" s="202"/>
      <c r="X209" s="202"/>
      <c r="Y209" s="202"/>
      <c r="Z209" s="202">
        <v>54.0</v>
      </c>
      <c r="AA209" s="202">
        <v>73.0</v>
      </c>
      <c r="AB209" s="202">
        <f t="shared" si="183"/>
        <v>19</v>
      </c>
      <c r="AC209" s="202"/>
      <c r="AD209" s="202"/>
      <c r="AE209" s="202"/>
      <c r="AF209" s="202">
        <v>66.0</v>
      </c>
      <c r="AG209" s="202">
        <v>88.0</v>
      </c>
      <c r="AH209" s="202">
        <f t="shared" si="184"/>
        <v>22</v>
      </c>
      <c r="AI209" s="202"/>
      <c r="AJ209" s="202"/>
      <c r="AK209" s="202"/>
      <c r="AL209" s="202">
        <v>82.0</v>
      </c>
      <c r="AM209" s="202">
        <v>88.0</v>
      </c>
      <c r="AN209" s="202">
        <f t="shared" si="185"/>
        <v>6</v>
      </c>
      <c r="AO209" s="202"/>
      <c r="AP209" s="202"/>
      <c r="AQ209" s="202"/>
      <c r="AR209" s="202">
        <v>67.0</v>
      </c>
      <c r="AS209" s="202">
        <v>74.0</v>
      </c>
      <c r="AT209" s="202">
        <f t="shared" si="186"/>
        <v>7</v>
      </c>
      <c r="AU209" s="202"/>
      <c r="AV209" s="202"/>
      <c r="AW209" s="202"/>
      <c r="AX209" s="202">
        <v>85.0</v>
      </c>
      <c r="AY209" s="202">
        <v>93.0</v>
      </c>
      <c r="AZ209" s="202">
        <f t="shared" si="187"/>
        <v>8</v>
      </c>
      <c r="BA209" s="202"/>
      <c r="BB209" s="202"/>
      <c r="BC209" s="202"/>
      <c r="BD209" s="202"/>
      <c r="BE209" s="202"/>
      <c r="BF209" s="202"/>
      <c r="BG209" s="202"/>
      <c r="BH209" s="202"/>
      <c r="BI209" s="202">
        <v>81.0</v>
      </c>
      <c r="BJ209" s="202">
        <v>90.0</v>
      </c>
      <c r="BK209" s="202">
        <f t="shared" si="188"/>
        <v>9</v>
      </c>
      <c r="BL209" s="202"/>
      <c r="BM209" s="202"/>
      <c r="BN209" s="202"/>
      <c r="BO209" s="202">
        <v>92.0</v>
      </c>
      <c r="BP209" s="202">
        <v>98.0</v>
      </c>
      <c r="BQ209" s="202">
        <f t="shared" si="189"/>
        <v>6</v>
      </c>
      <c r="BR209" s="203">
        <v>0.96</v>
      </c>
      <c r="BS209" s="204">
        <v>4.39</v>
      </c>
      <c r="BT209" s="204">
        <v>0.53</v>
      </c>
      <c r="BU209" s="204" t="s">
        <v>3528</v>
      </c>
      <c r="BV209" s="204" t="s">
        <v>3528</v>
      </c>
      <c r="BW209" s="208">
        <v>255.0</v>
      </c>
      <c r="BX209" s="209">
        <v>3.01</v>
      </c>
      <c r="BY209" s="209">
        <v>3.44</v>
      </c>
      <c r="BZ209" s="210">
        <v>0.14</v>
      </c>
      <c r="CA209" s="209">
        <v>26.75</v>
      </c>
      <c r="CB209" s="209">
        <v>9.52</v>
      </c>
      <c r="CC209" s="153"/>
      <c r="CD209" s="153"/>
      <c r="CE209" s="153"/>
      <c r="CF209" s="153"/>
    </row>
    <row r="210" ht="12.75" customHeight="1">
      <c r="A210" s="156">
        <v>2023.0</v>
      </c>
      <c r="B210" s="166" t="s">
        <v>3422</v>
      </c>
      <c r="C210" s="166" t="s">
        <v>3639</v>
      </c>
      <c r="D210" s="166"/>
      <c r="E210" s="166" t="s">
        <v>4035</v>
      </c>
      <c r="F210" s="166" t="s">
        <v>4035</v>
      </c>
      <c r="G210" s="166" t="s">
        <v>4036</v>
      </c>
      <c r="H210" s="169" t="s">
        <v>4037</v>
      </c>
      <c r="I210" s="169" t="s">
        <v>4038</v>
      </c>
      <c r="J210" s="169" t="s">
        <v>4039</v>
      </c>
      <c r="K210" s="169" t="s">
        <v>301</v>
      </c>
      <c r="L210" s="154" t="s">
        <v>3395</v>
      </c>
      <c r="M210" s="169" t="s">
        <v>3714</v>
      </c>
      <c r="N210" s="154" t="s">
        <v>255</v>
      </c>
      <c r="O210" s="177">
        <v>87.0</v>
      </c>
      <c r="P210" s="188" t="s">
        <v>4040</v>
      </c>
      <c r="Q210" s="169" t="s">
        <v>4041</v>
      </c>
      <c r="R210" s="169" t="s">
        <v>3528</v>
      </c>
      <c r="S210" s="194"/>
      <c r="T210" s="178" t="s">
        <v>4042</v>
      </c>
      <c r="U210" s="194" t="s">
        <v>174</v>
      </c>
      <c r="V210" s="155" t="s">
        <v>4034</v>
      </c>
      <c r="W210" s="202">
        <v>55.0</v>
      </c>
      <c r="X210" s="202">
        <v>13.0</v>
      </c>
      <c r="Y210" s="202">
        <f t="shared" ref="Y210:Y212" si="190">W210-X210</f>
        <v>42</v>
      </c>
      <c r="Z210" s="202"/>
      <c r="AA210" s="202"/>
      <c r="AB210" s="202"/>
      <c r="AC210" s="202">
        <v>79.0</v>
      </c>
      <c r="AD210" s="202">
        <v>36.0</v>
      </c>
      <c r="AE210" s="202">
        <f t="shared" ref="AE210:AE212" si="191">AC210-AD210</f>
        <v>43</v>
      </c>
      <c r="AF210" s="202"/>
      <c r="AG210" s="202"/>
      <c r="AH210" s="202"/>
      <c r="AI210" s="202">
        <v>86.0</v>
      </c>
      <c r="AJ210" s="202">
        <v>60.0</v>
      </c>
      <c r="AK210" s="202">
        <f t="shared" ref="AK210:AK212" si="192">AI210-AJ210</f>
        <v>26</v>
      </c>
      <c r="AL210" s="202"/>
      <c r="AM210" s="202"/>
      <c r="AN210" s="202"/>
      <c r="AO210" s="202">
        <v>82.0</v>
      </c>
      <c r="AP210" s="202">
        <v>60.0</v>
      </c>
      <c r="AQ210" s="202">
        <f t="shared" ref="AQ210:AQ212" si="193">AO210-AP210</f>
        <v>22</v>
      </c>
      <c r="AR210" s="202"/>
      <c r="AS210" s="202"/>
      <c r="AT210" s="202"/>
      <c r="AU210" s="202">
        <v>87.0</v>
      </c>
      <c r="AV210" s="202">
        <v>81.0</v>
      </c>
      <c r="AW210" s="202">
        <f t="shared" ref="AW210:AW212" si="194">AU210-AV210</f>
        <v>6</v>
      </c>
      <c r="AX210" s="202"/>
      <c r="AY210" s="202"/>
      <c r="AZ210" s="202"/>
      <c r="BA210" s="202"/>
      <c r="BB210" s="202"/>
      <c r="BC210" s="202"/>
      <c r="BD210" s="202"/>
      <c r="BE210" s="202"/>
      <c r="BF210" s="202">
        <v>88.0</v>
      </c>
      <c r="BG210" s="202">
        <v>81.0</v>
      </c>
      <c r="BH210" s="202">
        <f t="shared" ref="BH210:BH212" si="195">BF210-BG210</f>
        <v>7</v>
      </c>
      <c r="BI210" s="202"/>
      <c r="BJ210" s="202"/>
      <c r="BK210" s="202"/>
      <c r="BL210" s="202">
        <v>96.0</v>
      </c>
      <c r="BM210" s="202">
        <v>91.0</v>
      </c>
      <c r="BN210" s="202">
        <f t="shared" ref="BN210:BN212" si="196">BL210-BM210</f>
        <v>5</v>
      </c>
      <c r="BO210" s="202"/>
      <c r="BP210" s="202"/>
      <c r="BQ210" s="202"/>
      <c r="BR210" s="203">
        <v>0.97</v>
      </c>
      <c r="BS210" s="204">
        <v>4.58</v>
      </c>
      <c r="BT210" s="204">
        <v>0.57</v>
      </c>
      <c r="BU210" s="213">
        <v>0.9</v>
      </c>
      <c r="BV210" s="204">
        <v>2.57</v>
      </c>
      <c r="BW210" s="208">
        <v>318.0</v>
      </c>
      <c r="BX210" s="209">
        <v>2.68</v>
      </c>
      <c r="BY210" s="209">
        <v>3.63</v>
      </c>
      <c r="BZ210" s="210">
        <v>0.35</v>
      </c>
      <c r="CA210" s="209">
        <v>39.27</v>
      </c>
      <c r="CB210" s="209">
        <v>8.1</v>
      </c>
      <c r="CC210" s="153"/>
      <c r="CD210" s="153"/>
      <c r="CE210" s="153"/>
      <c r="CF210" s="152" t="s">
        <v>1</v>
      </c>
    </row>
    <row r="211" ht="12.75" customHeight="1">
      <c r="A211" s="156">
        <v>2023.0</v>
      </c>
      <c r="B211" s="166" t="s">
        <v>3422</v>
      </c>
      <c r="C211" s="166" t="s">
        <v>3639</v>
      </c>
      <c r="D211" s="166"/>
      <c r="E211" s="166" t="s">
        <v>4035</v>
      </c>
      <c r="F211" s="166" t="s">
        <v>4035</v>
      </c>
      <c r="G211" s="166" t="s">
        <v>4036</v>
      </c>
      <c r="H211" s="169" t="s">
        <v>4037</v>
      </c>
      <c r="I211" s="169" t="s">
        <v>3454</v>
      </c>
      <c r="J211" s="169" t="s">
        <v>4043</v>
      </c>
      <c r="K211" s="169" t="s">
        <v>301</v>
      </c>
      <c r="L211" s="154" t="s">
        <v>3395</v>
      </c>
      <c r="M211" s="169" t="s">
        <v>3714</v>
      </c>
      <c r="N211" s="154" t="s">
        <v>255</v>
      </c>
      <c r="O211" s="177">
        <v>70.0</v>
      </c>
      <c r="P211" s="188" t="s">
        <v>4044</v>
      </c>
      <c r="Q211" s="169" t="s">
        <v>4045</v>
      </c>
      <c r="R211" s="169" t="s">
        <v>3528</v>
      </c>
      <c r="S211" s="214"/>
      <c r="T211" s="212" t="s">
        <v>4046</v>
      </c>
      <c r="U211" s="215" t="s">
        <v>174</v>
      </c>
      <c r="V211" s="155" t="s">
        <v>4034</v>
      </c>
      <c r="W211" s="202">
        <v>63.0</v>
      </c>
      <c r="X211" s="202">
        <v>14.0</v>
      </c>
      <c r="Y211" s="202">
        <f t="shared" si="190"/>
        <v>49</v>
      </c>
      <c r="Z211" s="202"/>
      <c r="AA211" s="202"/>
      <c r="AB211" s="202"/>
      <c r="AC211" s="202">
        <v>84.0</v>
      </c>
      <c r="AD211" s="202">
        <v>32.0</v>
      </c>
      <c r="AE211" s="202">
        <f t="shared" si="191"/>
        <v>52</v>
      </c>
      <c r="AF211" s="202"/>
      <c r="AG211" s="202"/>
      <c r="AH211" s="202"/>
      <c r="AI211" s="202">
        <v>88.0</v>
      </c>
      <c r="AJ211" s="202">
        <v>54.0</v>
      </c>
      <c r="AK211" s="202">
        <f t="shared" si="192"/>
        <v>34</v>
      </c>
      <c r="AL211" s="202"/>
      <c r="AM211" s="202"/>
      <c r="AN211" s="202"/>
      <c r="AO211" s="202">
        <v>84.0</v>
      </c>
      <c r="AP211" s="202">
        <v>55.0</v>
      </c>
      <c r="AQ211" s="202">
        <f t="shared" si="193"/>
        <v>29</v>
      </c>
      <c r="AR211" s="202"/>
      <c r="AS211" s="202"/>
      <c r="AT211" s="202"/>
      <c r="AU211" s="202">
        <v>93.0</v>
      </c>
      <c r="AV211" s="202">
        <v>77.0</v>
      </c>
      <c r="AW211" s="202">
        <f t="shared" si="194"/>
        <v>16</v>
      </c>
      <c r="AX211" s="202"/>
      <c r="AY211" s="202"/>
      <c r="AZ211" s="202"/>
      <c r="BA211" s="202"/>
      <c r="BB211" s="202"/>
      <c r="BC211" s="202"/>
      <c r="BD211" s="202"/>
      <c r="BE211" s="202"/>
      <c r="BF211" s="202">
        <v>94.0</v>
      </c>
      <c r="BG211" s="202">
        <v>76.0</v>
      </c>
      <c r="BH211" s="202">
        <f t="shared" si="195"/>
        <v>18</v>
      </c>
      <c r="BI211" s="202"/>
      <c r="BJ211" s="202"/>
      <c r="BK211" s="202"/>
      <c r="BL211" s="202">
        <v>100.0</v>
      </c>
      <c r="BM211" s="202">
        <v>86.0</v>
      </c>
      <c r="BN211" s="202">
        <f t="shared" si="196"/>
        <v>14</v>
      </c>
      <c r="BO211" s="202"/>
      <c r="BP211" s="202"/>
      <c r="BQ211" s="202"/>
      <c r="BR211" s="203">
        <v>0.97</v>
      </c>
      <c r="BS211" s="204">
        <v>4.42</v>
      </c>
      <c r="BT211" s="204">
        <v>0.52</v>
      </c>
      <c r="BU211" s="213">
        <v>0.9</v>
      </c>
      <c r="BV211" s="204">
        <v>2.11</v>
      </c>
      <c r="BW211" s="208">
        <v>137.0</v>
      </c>
      <c r="BX211" s="209">
        <v>1.74</v>
      </c>
      <c r="BY211" s="209">
        <v>1.95</v>
      </c>
      <c r="BZ211" s="210">
        <v>0.12</v>
      </c>
      <c r="CA211" s="209">
        <v>25.37</v>
      </c>
      <c r="CB211" s="209">
        <v>5.39</v>
      </c>
      <c r="CC211" s="153"/>
      <c r="CD211" s="153"/>
      <c r="CE211" s="153"/>
      <c r="CF211" s="152" t="s">
        <v>1</v>
      </c>
    </row>
    <row r="212" ht="12.75" customHeight="1">
      <c r="A212" s="156">
        <v>2023.0</v>
      </c>
      <c r="B212" s="166" t="s">
        <v>3540</v>
      </c>
      <c r="C212" s="166" t="s">
        <v>3901</v>
      </c>
      <c r="D212" s="166"/>
      <c r="E212" s="166" t="s">
        <v>3902</v>
      </c>
      <c r="F212" s="166" t="s">
        <v>3902</v>
      </c>
      <c r="G212" s="166" t="s">
        <v>4047</v>
      </c>
      <c r="H212" s="157" t="s">
        <v>3771</v>
      </c>
      <c r="I212" s="169" t="s">
        <v>3402</v>
      </c>
      <c r="J212" s="169"/>
      <c r="K212" s="169"/>
      <c r="L212" s="154" t="s">
        <v>3395</v>
      </c>
      <c r="M212" s="169" t="s">
        <v>3714</v>
      </c>
      <c r="N212" s="169" t="s">
        <v>255</v>
      </c>
      <c r="O212" s="177">
        <v>80.0</v>
      </c>
      <c r="P212" s="188" t="s">
        <v>3885</v>
      </c>
      <c r="Q212" s="169"/>
      <c r="R212" s="169" t="s">
        <v>3528</v>
      </c>
      <c r="S212" s="214"/>
      <c r="T212" s="212" t="s">
        <v>4048</v>
      </c>
      <c r="U212" s="215" t="s">
        <v>174</v>
      </c>
      <c r="V212" s="155" t="s">
        <v>3566</v>
      </c>
      <c r="W212" s="202">
        <v>94.0</v>
      </c>
      <c r="X212" s="202">
        <v>65.0</v>
      </c>
      <c r="Y212" s="202">
        <f t="shared" si="190"/>
        <v>29</v>
      </c>
      <c r="Z212" s="202"/>
      <c r="AA212" s="202"/>
      <c r="AB212" s="202"/>
      <c r="AC212" s="202">
        <v>97.0</v>
      </c>
      <c r="AD212" s="202">
        <v>78.0</v>
      </c>
      <c r="AE212" s="202">
        <f t="shared" si="191"/>
        <v>19</v>
      </c>
      <c r="AF212" s="202"/>
      <c r="AG212" s="202"/>
      <c r="AH212" s="202"/>
      <c r="AI212" s="202">
        <v>93.0</v>
      </c>
      <c r="AJ212" s="202">
        <v>80.0</v>
      </c>
      <c r="AK212" s="202">
        <f t="shared" si="192"/>
        <v>13</v>
      </c>
      <c r="AL212" s="202"/>
      <c r="AM212" s="202"/>
      <c r="AN212" s="202"/>
      <c r="AO212" s="202">
        <v>83.0</v>
      </c>
      <c r="AP212" s="202">
        <v>54.0</v>
      </c>
      <c r="AQ212" s="202">
        <f t="shared" si="193"/>
        <v>29</v>
      </c>
      <c r="AR212" s="202"/>
      <c r="AS212" s="202"/>
      <c r="AT212" s="202"/>
      <c r="AU212" s="202">
        <v>90.0</v>
      </c>
      <c r="AV212" s="202">
        <v>82.0</v>
      </c>
      <c r="AW212" s="202">
        <f t="shared" si="194"/>
        <v>8</v>
      </c>
      <c r="AX212" s="202"/>
      <c r="AY212" s="202"/>
      <c r="AZ212" s="202"/>
      <c r="BA212" s="202"/>
      <c r="BB212" s="202"/>
      <c r="BC212" s="202"/>
      <c r="BD212" s="202"/>
      <c r="BE212" s="202"/>
      <c r="BF212" s="202">
        <v>92.0</v>
      </c>
      <c r="BG212" s="202">
        <v>82.0</v>
      </c>
      <c r="BH212" s="202">
        <f t="shared" si="195"/>
        <v>10</v>
      </c>
      <c r="BI212" s="202"/>
      <c r="BJ212" s="202"/>
      <c r="BK212" s="202"/>
      <c r="BL212" s="202">
        <v>98.0</v>
      </c>
      <c r="BM212" s="202">
        <v>89.0</v>
      </c>
      <c r="BN212" s="202">
        <f t="shared" si="196"/>
        <v>9</v>
      </c>
      <c r="BO212" s="202"/>
      <c r="BP212" s="202"/>
      <c r="BQ212" s="202"/>
      <c r="BR212" s="203">
        <v>0.97</v>
      </c>
      <c r="BS212" s="204">
        <v>4.94</v>
      </c>
      <c r="BT212" s="204">
        <v>0.42</v>
      </c>
      <c r="BU212" s="204" t="s">
        <v>3528</v>
      </c>
      <c r="BV212" s="204" t="s">
        <v>3528</v>
      </c>
      <c r="BW212" s="208">
        <v>332.0</v>
      </c>
      <c r="BX212" s="209">
        <v>3.66</v>
      </c>
      <c r="BY212" s="209">
        <v>4.14</v>
      </c>
      <c r="BZ212" s="210">
        <v>0.13</v>
      </c>
      <c r="CA212" s="209">
        <v>42.15</v>
      </c>
      <c r="CB212" s="209">
        <v>7.87</v>
      </c>
      <c r="CC212" s="153"/>
      <c r="CD212" s="153"/>
      <c r="CE212" s="153"/>
      <c r="CF212" s="152" t="s">
        <v>1</v>
      </c>
    </row>
    <row r="213" ht="12.75" customHeight="1">
      <c r="A213" s="156">
        <v>2023.0</v>
      </c>
      <c r="B213" s="155" t="s">
        <v>3430</v>
      </c>
      <c r="C213" s="155" t="s">
        <v>3431</v>
      </c>
      <c r="D213" s="155"/>
      <c r="E213" s="155" t="s">
        <v>4049</v>
      </c>
      <c r="F213" s="155" t="s">
        <v>4049</v>
      </c>
      <c r="G213" s="155" t="s">
        <v>4050</v>
      </c>
      <c r="H213" s="169" t="s">
        <v>3853</v>
      </c>
      <c r="I213" s="169" t="s">
        <v>3454</v>
      </c>
      <c r="J213" s="169"/>
      <c r="K213" s="169"/>
      <c r="L213" s="154" t="s">
        <v>3395</v>
      </c>
      <c r="M213" s="157" t="s">
        <v>3396</v>
      </c>
      <c r="N213" s="157" t="s">
        <v>255</v>
      </c>
      <c r="O213" s="177">
        <v>46.0</v>
      </c>
      <c r="P213" s="188" t="s">
        <v>4051</v>
      </c>
      <c r="Q213" s="169"/>
      <c r="R213" s="178" t="s">
        <v>4052</v>
      </c>
      <c r="S213" s="211" t="s">
        <v>174</v>
      </c>
      <c r="T213" s="212" t="s">
        <v>4053</v>
      </c>
      <c r="U213" s="189" t="s">
        <v>174</v>
      </c>
      <c r="V213" s="155" t="s">
        <v>3664</v>
      </c>
      <c r="W213" s="202"/>
      <c r="X213" s="202"/>
      <c r="Y213" s="202"/>
      <c r="Z213" s="202">
        <v>79.0</v>
      </c>
      <c r="AA213" s="202">
        <v>85.0</v>
      </c>
      <c r="AB213" s="202">
        <f>AA213-Z213</f>
        <v>6</v>
      </c>
      <c r="AC213" s="202"/>
      <c r="AD213" s="202"/>
      <c r="AE213" s="202"/>
      <c r="AF213" s="202">
        <v>94.0</v>
      </c>
      <c r="AG213" s="202">
        <v>95.0</v>
      </c>
      <c r="AH213" s="202">
        <f>AG213-AF213</f>
        <v>1</v>
      </c>
      <c r="AI213" s="202"/>
      <c r="AJ213" s="202"/>
      <c r="AK213" s="202"/>
      <c r="AL213" s="202">
        <v>88.0</v>
      </c>
      <c r="AM213" s="202">
        <v>89.0</v>
      </c>
      <c r="AN213" s="202">
        <f>AM213-AL213</f>
        <v>1</v>
      </c>
      <c r="AO213" s="202"/>
      <c r="AP213" s="202"/>
      <c r="AQ213" s="202"/>
      <c r="AR213" s="202">
        <v>73.0</v>
      </c>
      <c r="AS213" s="202">
        <v>81.0</v>
      </c>
      <c r="AT213" s="202">
        <f>AS213-AR213</f>
        <v>8</v>
      </c>
      <c r="AU213" s="202"/>
      <c r="AV213" s="202"/>
      <c r="AW213" s="202"/>
      <c r="AX213" s="202">
        <v>92.0</v>
      </c>
      <c r="AY213" s="202">
        <v>94.0</v>
      </c>
      <c r="AZ213" s="202">
        <f>AY213-AX213</f>
        <v>2</v>
      </c>
      <c r="BA213" s="202"/>
      <c r="BB213" s="202"/>
      <c r="BC213" s="202"/>
      <c r="BD213" s="202"/>
      <c r="BE213" s="202"/>
      <c r="BF213" s="202"/>
      <c r="BG213" s="202"/>
      <c r="BH213" s="202"/>
      <c r="BI213" s="202">
        <v>95.0</v>
      </c>
      <c r="BJ213" s="202">
        <v>95.0</v>
      </c>
      <c r="BK213" s="202">
        <f>BJ213-BI213</f>
        <v>0</v>
      </c>
      <c r="BL213" s="202"/>
      <c r="BM213" s="202"/>
      <c r="BN213" s="202"/>
      <c r="BO213" s="202">
        <v>99.0</v>
      </c>
      <c r="BP213" s="202">
        <v>100.0</v>
      </c>
      <c r="BQ213" s="202">
        <f>BP213-BO213</f>
        <v>1</v>
      </c>
      <c r="BR213" s="203">
        <v>0.97</v>
      </c>
      <c r="BS213" s="204">
        <v>4.87</v>
      </c>
      <c r="BT213" s="204">
        <v>0.51</v>
      </c>
      <c r="BU213" s="204" t="s">
        <v>3528</v>
      </c>
      <c r="BV213" s="204" t="s">
        <v>3528</v>
      </c>
      <c r="BW213" s="208">
        <v>82.0</v>
      </c>
      <c r="BX213" s="209">
        <v>1.65</v>
      </c>
      <c r="BY213" s="209">
        <v>1.94</v>
      </c>
      <c r="BZ213" s="210">
        <v>0.18</v>
      </c>
      <c r="CA213" s="209">
        <v>14.99</v>
      </c>
      <c r="CB213" s="209">
        <v>5.5</v>
      </c>
      <c r="CC213" s="153"/>
      <c r="CD213" s="153"/>
      <c r="CE213" s="153"/>
      <c r="CF213" s="153"/>
    </row>
    <row r="214" ht="12.75" customHeight="1">
      <c r="A214" s="156">
        <v>2023.0</v>
      </c>
      <c r="B214" s="166" t="s">
        <v>3389</v>
      </c>
      <c r="C214" s="166" t="s">
        <v>3552</v>
      </c>
      <c r="D214" s="166"/>
      <c r="E214" s="166" t="s">
        <v>4054</v>
      </c>
      <c r="F214" s="166" t="s">
        <v>4054</v>
      </c>
      <c r="G214" s="166" t="s">
        <v>4055</v>
      </c>
      <c r="H214" s="169" t="s">
        <v>4056</v>
      </c>
      <c r="I214" s="156" t="s">
        <v>3394</v>
      </c>
      <c r="J214" s="169"/>
      <c r="K214" s="169"/>
      <c r="L214" s="169" t="s">
        <v>3597</v>
      </c>
      <c r="M214" s="169" t="s">
        <v>3597</v>
      </c>
      <c r="N214" s="157" t="s">
        <v>255</v>
      </c>
      <c r="O214" s="177">
        <v>33.0</v>
      </c>
      <c r="P214" s="188" t="s">
        <v>3453</v>
      </c>
      <c r="Q214" s="169"/>
      <c r="R214" s="169" t="s">
        <v>3528</v>
      </c>
      <c r="S214" s="194"/>
      <c r="T214" s="178" t="s">
        <v>4057</v>
      </c>
      <c r="U214" s="194" t="s">
        <v>174</v>
      </c>
      <c r="V214" s="155" t="s">
        <v>3664</v>
      </c>
      <c r="W214" s="202"/>
      <c r="X214" s="202"/>
      <c r="Y214" s="202"/>
      <c r="Z214" s="202"/>
      <c r="AA214" s="202"/>
      <c r="AB214" s="202"/>
      <c r="AC214" s="202"/>
      <c r="AD214" s="202"/>
      <c r="AE214" s="202"/>
      <c r="AF214" s="202"/>
      <c r="AG214" s="202"/>
      <c r="AH214" s="202"/>
      <c r="AI214" s="202"/>
      <c r="AJ214" s="202"/>
      <c r="AK214" s="202"/>
      <c r="AL214" s="202"/>
      <c r="AM214" s="202"/>
      <c r="AN214" s="202"/>
      <c r="AO214" s="202"/>
      <c r="AP214" s="202"/>
      <c r="AQ214" s="202"/>
      <c r="AR214" s="202"/>
      <c r="AS214" s="202"/>
      <c r="AT214" s="202"/>
      <c r="AU214" s="202"/>
      <c r="AV214" s="202"/>
      <c r="AW214" s="202"/>
      <c r="AX214" s="202"/>
      <c r="AY214" s="202"/>
      <c r="AZ214" s="202"/>
      <c r="BA214" s="202"/>
      <c r="BB214" s="202"/>
      <c r="BC214" s="202"/>
      <c r="BD214" s="202"/>
      <c r="BE214" s="202"/>
      <c r="BF214" s="202"/>
      <c r="BG214" s="202"/>
      <c r="BH214" s="202"/>
      <c r="BI214" s="202"/>
      <c r="BJ214" s="202"/>
      <c r="BK214" s="202"/>
      <c r="BL214" s="202"/>
      <c r="BM214" s="202"/>
      <c r="BN214" s="202"/>
      <c r="BO214" s="202"/>
      <c r="BP214" s="202"/>
      <c r="BQ214" s="202"/>
      <c r="BR214" s="203">
        <v>0.97</v>
      </c>
      <c r="BS214" s="204">
        <v>4.84</v>
      </c>
      <c r="BT214" s="204">
        <v>0.42</v>
      </c>
      <c r="BU214" s="204" t="s">
        <v>3528</v>
      </c>
      <c r="BV214" s="204" t="s">
        <v>3528</v>
      </c>
      <c r="BW214" s="208">
        <v>112.0</v>
      </c>
      <c r="BX214" s="209">
        <v>3.19</v>
      </c>
      <c r="BY214" s="209">
        <v>3.39</v>
      </c>
      <c r="BZ214" s="210">
        <v>0.06</v>
      </c>
      <c r="CA214" s="209">
        <v>31.03</v>
      </c>
      <c r="CB214" s="209">
        <v>3.61</v>
      </c>
      <c r="CC214" s="153"/>
      <c r="CD214" s="153"/>
      <c r="CE214" s="153"/>
      <c r="CF214" s="152" t="s">
        <v>1</v>
      </c>
    </row>
    <row r="215" ht="12.75" customHeight="1">
      <c r="A215" s="156">
        <v>2023.0</v>
      </c>
      <c r="B215" s="166" t="s">
        <v>3389</v>
      </c>
      <c r="C215" s="166" t="s">
        <v>3552</v>
      </c>
      <c r="D215" s="166"/>
      <c r="E215" s="166" t="s">
        <v>4054</v>
      </c>
      <c r="F215" s="166" t="s">
        <v>4054</v>
      </c>
      <c r="G215" s="166" t="s">
        <v>4058</v>
      </c>
      <c r="H215" s="169" t="s">
        <v>4056</v>
      </c>
      <c r="I215" s="169" t="s">
        <v>3394</v>
      </c>
      <c r="J215" s="169"/>
      <c r="K215" s="169"/>
      <c r="L215" s="169" t="s">
        <v>3597</v>
      </c>
      <c r="M215" s="169" t="s">
        <v>3597</v>
      </c>
      <c r="N215" s="157" t="s">
        <v>255</v>
      </c>
      <c r="O215" s="177">
        <v>37.0</v>
      </c>
      <c r="P215" s="188" t="s">
        <v>3453</v>
      </c>
      <c r="Q215" s="169"/>
      <c r="R215" s="169" t="s">
        <v>3528</v>
      </c>
      <c r="S215" s="194"/>
      <c r="T215" s="178" t="s">
        <v>4059</v>
      </c>
      <c r="U215" s="194" t="s">
        <v>174</v>
      </c>
      <c r="V215" s="155" t="s">
        <v>3664</v>
      </c>
      <c r="W215" s="202"/>
      <c r="X215" s="202"/>
      <c r="Y215" s="202"/>
      <c r="Z215" s="202"/>
      <c r="AA215" s="202"/>
      <c r="AB215" s="202"/>
      <c r="AC215" s="202"/>
      <c r="AD215" s="202"/>
      <c r="AE215" s="202"/>
      <c r="AF215" s="202"/>
      <c r="AG215" s="202"/>
      <c r="AH215" s="202"/>
      <c r="AI215" s="202"/>
      <c r="AJ215" s="202"/>
      <c r="AK215" s="202"/>
      <c r="AL215" s="202"/>
      <c r="AM215" s="202"/>
      <c r="AN215" s="202"/>
      <c r="AO215" s="202"/>
      <c r="AP215" s="202"/>
      <c r="AQ215" s="202"/>
      <c r="AR215" s="202"/>
      <c r="AS215" s="202"/>
      <c r="AT215" s="202"/>
      <c r="AU215" s="202"/>
      <c r="AV215" s="202"/>
      <c r="AW215" s="202"/>
      <c r="AX215" s="202"/>
      <c r="AY215" s="202"/>
      <c r="AZ215" s="202"/>
      <c r="BA215" s="202"/>
      <c r="BB215" s="202"/>
      <c r="BC215" s="202"/>
      <c r="BD215" s="202"/>
      <c r="BE215" s="202"/>
      <c r="BF215" s="202"/>
      <c r="BG215" s="202"/>
      <c r="BH215" s="202"/>
      <c r="BI215" s="202"/>
      <c r="BJ215" s="202"/>
      <c r="BK215" s="202"/>
      <c r="BL215" s="202"/>
      <c r="BM215" s="202"/>
      <c r="BN215" s="202"/>
      <c r="BO215" s="202"/>
      <c r="BP215" s="202"/>
      <c r="BQ215" s="202"/>
      <c r="BR215" s="203">
        <v>0.97</v>
      </c>
      <c r="BS215" s="204">
        <v>4.75</v>
      </c>
      <c r="BT215" s="204">
        <v>0.54</v>
      </c>
      <c r="BU215" s="204" t="s">
        <v>3528</v>
      </c>
      <c r="BV215" s="204" t="s">
        <v>3528</v>
      </c>
      <c r="BW215" s="208">
        <v>124.0</v>
      </c>
      <c r="BX215" s="209">
        <v>3.19</v>
      </c>
      <c r="BY215" s="209">
        <v>3.349</v>
      </c>
      <c r="BZ215" s="210">
        <v>0.05</v>
      </c>
      <c r="CA215" s="209">
        <v>31.07</v>
      </c>
      <c r="CB215" s="209">
        <v>3.99</v>
      </c>
      <c r="CC215" s="153"/>
      <c r="CD215" s="153"/>
      <c r="CE215" s="153"/>
      <c r="CF215" s="152" t="s">
        <v>1</v>
      </c>
    </row>
    <row r="216" ht="12.75" customHeight="1">
      <c r="A216" s="156">
        <v>2023.0</v>
      </c>
      <c r="B216" s="155" t="s">
        <v>3621</v>
      </c>
      <c r="C216" s="155" t="s">
        <v>4060</v>
      </c>
      <c r="D216" s="155"/>
      <c r="E216" s="155" t="s">
        <v>4061</v>
      </c>
      <c r="F216" s="155" t="s">
        <v>4061</v>
      </c>
      <c r="G216" s="155" t="s">
        <v>4062</v>
      </c>
      <c r="H216" s="169" t="s">
        <v>4063</v>
      </c>
      <c r="I216" s="169" t="s">
        <v>3440</v>
      </c>
      <c r="J216" s="169"/>
      <c r="K216" s="169"/>
      <c r="L216" s="154" t="s">
        <v>3395</v>
      </c>
      <c r="M216" s="157" t="s">
        <v>3396</v>
      </c>
      <c r="N216" s="177" t="s">
        <v>3572</v>
      </c>
      <c r="O216" s="177">
        <v>84.0</v>
      </c>
      <c r="P216" s="188" t="s">
        <v>4064</v>
      </c>
      <c r="Q216" s="169"/>
      <c r="R216" s="178" t="s">
        <v>4065</v>
      </c>
      <c r="S216" s="189" t="s">
        <v>174</v>
      </c>
      <c r="T216" s="178" t="s">
        <v>4066</v>
      </c>
      <c r="U216" s="189" t="s">
        <v>174</v>
      </c>
      <c r="V216" s="155" t="s">
        <v>3566</v>
      </c>
      <c r="W216" s="202"/>
      <c r="X216" s="202"/>
      <c r="Y216" s="202"/>
      <c r="Z216" s="202">
        <v>82.0</v>
      </c>
      <c r="AA216" s="202">
        <v>93.0</v>
      </c>
      <c r="AB216" s="202">
        <f t="shared" ref="AB216:AB226" si="197">AA216-Z216</f>
        <v>11</v>
      </c>
      <c r="AC216" s="202"/>
      <c r="AD216" s="202"/>
      <c r="AE216" s="202"/>
      <c r="AF216" s="202">
        <v>87.0</v>
      </c>
      <c r="AG216" s="202">
        <v>99.0</v>
      </c>
      <c r="AH216" s="202">
        <f t="shared" ref="AH216:AH226" si="198">AG216-AF216</f>
        <v>12</v>
      </c>
      <c r="AI216" s="202"/>
      <c r="AJ216" s="202"/>
      <c r="AK216" s="202"/>
      <c r="AL216" s="202">
        <v>89.0</v>
      </c>
      <c r="AM216" s="202">
        <v>95.0</v>
      </c>
      <c r="AN216" s="202">
        <f t="shared" ref="AN216:AN226" si="199">AM216-AL216</f>
        <v>6</v>
      </c>
      <c r="AO216" s="202"/>
      <c r="AP216" s="202"/>
      <c r="AQ216" s="202"/>
      <c r="AR216" s="202">
        <v>76.0</v>
      </c>
      <c r="AS216" s="202">
        <v>91.0</v>
      </c>
      <c r="AT216" s="202">
        <f>AS216-AR216</f>
        <v>15</v>
      </c>
      <c r="AU216" s="202"/>
      <c r="AV216" s="202"/>
      <c r="AW216" s="202"/>
      <c r="AX216" s="202">
        <v>86.0</v>
      </c>
      <c r="AY216" s="202">
        <v>91.0</v>
      </c>
      <c r="AZ216" s="202">
        <f t="shared" ref="AZ216:AZ226" si="200">AY216-AX216</f>
        <v>5</v>
      </c>
      <c r="BA216" s="202"/>
      <c r="BB216" s="202"/>
      <c r="BC216" s="202"/>
      <c r="BD216" s="202"/>
      <c r="BE216" s="202"/>
      <c r="BF216" s="202"/>
      <c r="BG216" s="202"/>
      <c r="BH216" s="202"/>
      <c r="BI216" s="202">
        <v>89.0</v>
      </c>
      <c r="BJ216" s="202">
        <v>91.0</v>
      </c>
      <c r="BK216" s="202">
        <f t="shared" ref="BK216:BK226" si="201">BJ216-BI216</f>
        <v>2</v>
      </c>
      <c r="BL216" s="202"/>
      <c r="BM216" s="202"/>
      <c r="BN216" s="202"/>
      <c r="BO216" s="202">
        <v>97.0</v>
      </c>
      <c r="BP216" s="202">
        <v>100.0</v>
      </c>
      <c r="BQ216" s="202">
        <f t="shared" ref="BQ216:BQ226" si="202">BP216-BO216</f>
        <v>3</v>
      </c>
      <c r="BR216" s="203">
        <v>0.96</v>
      </c>
      <c r="BS216" s="204">
        <v>4.01</v>
      </c>
      <c r="BT216" s="204">
        <v>0.43</v>
      </c>
      <c r="BU216" s="204" t="s">
        <v>3528</v>
      </c>
      <c r="BV216" s="204" t="s">
        <v>3528</v>
      </c>
      <c r="BW216" s="208">
        <v>110.0</v>
      </c>
      <c r="BX216" s="209">
        <v>1.04</v>
      </c>
      <c r="BY216" s="209">
        <v>1.31</v>
      </c>
      <c r="BZ216" s="210">
        <v>0.26</v>
      </c>
      <c r="CA216" s="209">
        <v>15.63</v>
      </c>
      <c r="CB216" s="209">
        <v>7.07</v>
      </c>
      <c r="CC216" s="153"/>
      <c r="CD216" s="153"/>
      <c r="CE216" s="153"/>
      <c r="CF216" s="153"/>
    </row>
    <row r="217" ht="12.75" customHeight="1">
      <c r="A217" s="156">
        <v>2023.0</v>
      </c>
      <c r="B217" s="155" t="s">
        <v>3487</v>
      </c>
      <c r="C217" s="155" t="s">
        <v>3488</v>
      </c>
      <c r="D217" s="155"/>
      <c r="E217" s="155" t="s">
        <v>3923</v>
      </c>
      <c r="F217" s="155" t="s">
        <v>3923</v>
      </c>
      <c r="G217" s="155" t="s">
        <v>4067</v>
      </c>
      <c r="H217" s="169" t="s">
        <v>4068</v>
      </c>
      <c r="I217" s="169" t="s">
        <v>3440</v>
      </c>
      <c r="J217" s="169"/>
      <c r="K217" s="169"/>
      <c r="L217" s="154" t="s">
        <v>3395</v>
      </c>
      <c r="M217" s="157" t="s">
        <v>3396</v>
      </c>
      <c r="N217" s="177" t="s">
        <v>3572</v>
      </c>
      <c r="O217" s="177">
        <v>99.0</v>
      </c>
      <c r="P217" s="188" t="s">
        <v>4069</v>
      </c>
      <c r="Q217" s="169"/>
      <c r="R217" s="178" t="s">
        <v>4070</v>
      </c>
      <c r="S217" s="216" t="s">
        <v>174</v>
      </c>
      <c r="T217" s="212" t="s">
        <v>4071</v>
      </c>
      <c r="U217" s="217" t="s">
        <v>174</v>
      </c>
      <c r="V217" s="155" t="s">
        <v>3929</v>
      </c>
      <c r="W217" s="202"/>
      <c r="X217" s="202"/>
      <c r="Y217" s="202"/>
      <c r="Z217" s="202">
        <v>8.0</v>
      </c>
      <c r="AA217" s="202">
        <v>20.0</v>
      </c>
      <c r="AB217" s="202">
        <f t="shared" si="197"/>
        <v>12</v>
      </c>
      <c r="AC217" s="202"/>
      <c r="AD217" s="202"/>
      <c r="AE217" s="202"/>
      <c r="AF217" s="202">
        <v>8.0</v>
      </c>
      <c r="AG217" s="202">
        <v>20.0</v>
      </c>
      <c r="AH217" s="202">
        <f t="shared" si="198"/>
        <v>12</v>
      </c>
      <c r="AI217" s="202"/>
      <c r="AJ217" s="202"/>
      <c r="AK217" s="202"/>
      <c r="AL217" s="202">
        <v>92.0</v>
      </c>
      <c r="AM217" s="202">
        <v>98.0</v>
      </c>
      <c r="AN217" s="202">
        <f t="shared" si="199"/>
        <v>6</v>
      </c>
      <c r="AO217" s="202"/>
      <c r="AP217" s="202"/>
      <c r="AQ217" s="202"/>
      <c r="AR217" s="202"/>
      <c r="AS217" s="202"/>
      <c r="AT217" s="202"/>
      <c r="AU217" s="202"/>
      <c r="AV217" s="202"/>
      <c r="AW217" s="202"/>
      <c r="AX217" s="202">
        <v>97.0</v>
      </c>
      <c r="AY217" s="202">
        <v>100.0</v>
      </c>
      <c r="AZ217" s="202">
        <f t="shared" si="200"/>
        <v>3</v>
      </c>
      <c r="BA217" s="202"/>
      <c r="BB217" s="202"/>
      <c r="BC217" s="202"/>
      <c r="BD217" s="202"/>
      <c r="BE217" s="202"/>
      <c r="BF217" s="202"/>
      <c r="BG217" s="202"/>
      <c r="BH217" s="202"/>
      <c r="BI217" s="202">
        <v>96.0</v>
      </c>
      <c r="BJ217" s="202">
        <v>100.0</v>
      </c>
      <c r="BK217" s="202">
        <f t="shared" si="201"/>
        <v>4</v>
      </c>
      <c r="BL217" s="202"/>
      <c r="BM217" s="202"/>
      <c r="BN217" s="202"/>
      <c r="BO217" s="202">
        <v>99.0</v>
      </c>
      <c r="BP217" s="202">
        <v>100.0</v>
      </c>
      <c r="BQ217" s="202">
        <f t="shared" si="202"/>
        <v>1</v>
      </c>
      <c r="BR217" s="203">
        <v>0.96</v>
      </c>
      <c r="BS217" s="204">
        <v>4.66</v>
      </c>
      <c r="BT217" s="204">
        <v>0.46</v>
      </c>
      <c r="BU217" s="204" t="s">
        <v>3528</v>
      </c>
      <c r="BV217" s="204" t="s">
        <v>3528</v>
      </c>
      <c r="BW217" s="208">
        <v>58.0</v>
      </c>
      <c r="BX217" s="209">
        <v>0.61</v>
      </c>
      <c r="BY217" s="209">
        <v>0.589</v>
      </c>
      <c r="BZ217" s="210">
        <v>-0.03</v>
      </c>
      <c r="CA217" s="209">
        <v>9.83</v>
      </c>
      <c r="CB217" s="209">
        <v>5.94</v>
      </c>
      <c r="CC217" s="153"/>
      <c r="CD217" s="153"/>
      <c r="CE217" s="153"/>
      <c r="CF217" s="153"/>
    </row>
    <row r="218" ht="12.75" customHeight="1">
      <c r="A218" s="156">
        <v>2023.0</v>
      </c>
      <c r="B218" s="155" t="s">
        <v>3487</v>
      </c>
      <c r="C218" s="155" t="s">
        <v>3488</v>
      </c>
      <c r="D218" s="155"/>
      <c r="E218" s="155" t="s">
        <v>3923</v>
      </c>
      <c r="F218" s="155" t="s">
        <v>3923</v>
      </c>
      <c r="G218" s="155" t="s">
        <v>4067</v>
      </c>
      <c r="H218" s="169" t="s">
        <v>4068</v>
      </c>
      <c r="I218" s="169" t="s">
        <v>3454</v>
      </c>
      <c r="J218" s="169"/>
      <c r="K218" s="169"/>
      <c r="L218" s="154" t="s">
        <v>3395</v>
      </c>
      <c r="M218" s="157" t="s">
        <v>3396</v>
      </c>
      <c r="N218" s="177" t="s">
        <v>3572</v>
      </c>
      <c r="O218" s="177">
        <v>93.0</v>
      </c>
      <c r="P218" s="188" t="s">
        <v>4072</v>
      </c>
      <c r="Q218" s="169"/>
      <c r="R218" s="178" t="s">
        <v>4070</v>
      </c>
      <c r="S218" s="216" t="s">
        <v>174</v>
      </c>
      <c r="T218" s="212" t="s">
        <v>4071</v>
      </c>
      <c r="U218" s="217" t="s">
        <v>174</v>
      </c>
      <c r="V218" s="155" t="s">
        <v>3929</v>
      </c>
      <c r="W218" s="202"/>
      <c r="X218" s="202"/>
      <c r="Y218" s="202"/>
      <c r="Z218" s="202">
        <v>3.0</v>
      </c>
      <c r="AA218" s="202">
        <v>15.0</v>
      </c>
      <c r="AB218" s="202">
        <f t="shared" si="197"/>
        <v>12</v>
      </c>
      <c r="AC218" s="202"/>
      <c r="AD218" s="202"/>
      <c r="AE218" s="202"/>
      <c r="AF218" s="202">
        <v>3.0</v>
      </c>
      <c r="AG218" s="202">
        <v>17.0</v>
      </c>
      <c r="AH218" s="202">
        <f t="shared" si="198"/>
        <v>14</v>
      </c>
      <c r="AI218" s="202"/>
      <c r="AJ218" s="202"/>
      <c r="AK218" s="202"/>
      <c r="AL218" s="202">
        <v>86.0</v>
      </c>
      <c r="AM218" s="202">
        <v>97.0</v>
      </c>
      <c r="AN218" s="202">
        <f t="shared" si="199"/>
        <v>11</v>
      </c>
      <c r="AO218" s="202"/>
      <c r="AP218" s="202"/>
      <c r="AQ218" s="202"/>
      <c r="AR218" s="202"/>
      <c r="AS218" s="202"/>
      <c r="AT218" s="202"/>
      <c r="AU218" s="202"/>
      <c r="AV218" s="202"/>
      <c r="AW218" s="202"/>
      <c r="AX218" s="202">
        <v>92.0</v>
      </c>
      <c r="AY218" s="202">
        <v>96.0</v>
      </c>
      <c r="AZ218" s="202">
        <f t="shared" si="200"/>
        <v>4</v>
      </c>
      <c r="BA218" s="202"/>
      <c r="BB218" s="202"/>
      <c r="BC218" s="202"/>
      <c r="BD218" s="202"/>
      <c r="BE218" s="202"/>
      <c r="BF218" s="202"/>
      <c r="BG218" s="202"/>
      <c r="BH218" s="202"/>
      <c r="BI218" s="202">
        <v>92.0</v>
      </c>
      <c r="BJ218" s="202">
        <v>98.0</v>
      </c>
      <c r="BK218" s="202">
        <f t="shared" si="201"/>
        <v>6</v>
      </c>
      <c r="BL218" s="202"/>
      <c r="BM218" s="202"/>
      <c r="BN218" s="202"/>
      <c r="BO218" s="202">
        <v>91.0</v>
      </c>
      <c r="BP218" s="202">
        <v>98.0</v>
      </c>
      <c r="BQ218" s="202">
        <f t="shared" si="202"/>
        <v>7</v>
      </c>
      <c r="BR218" s="203">
        <v>0.97</v>
      </c>
      <c r="BS218" s="204">
        <v>4.38</v>
      </c>
      <c r="BT218" s="204">
        <v>0.47</v>
      </c>
      <c r="BU218" s="204" t="s">
        <v>3528</v>
      </c>
      <c r="BV218" s="204" t="s">
        <v>3528</v>
      </c>
      <c r="BW218" s="208">
        <v>133.0</v>
      </c>
      <c r="BX218" s="209">
        <v>1.58</v>
      </c>
      <c r="BY218" s="209">
        <v>1.42</v>
      </c>
      <c r="BZ218" s="210">
        <v>-0.1</v>
      </c>
      <c r="CA218" s="209">
        <v>17.6</v>
      </c>
      <c r="CB218" s="209">
        <v>7.55</v>
      </c>
      <c r="CC218" s="153"/>
      <c r="CD218" s="153"/>
      <c r="CE218" s="153"/>
      <c r="CF218" s="153"/>
    </row>
    <row r="219" ht="12.75" customHeight="1">
      <c r="A219" s="156">
        <v>2023.0</v>
      </c>
      <c r="B219" s="155" t="s">
        <v>3487</v>
      </c>
      <c r="C219" s="155" t="s">
        <v>3488</v>
      </c>
      <c r="D219" s="155"/>
      <c r="E219" s="155" t="s">
        <v>3923</v>
      </c>
      <c r="F219" s="155" t="s">
        <v>3923</v>
      </c>
      <c r="G219" s="155" t="s">
        <v>4067</v>
      </c>
      <c r="H219" s="169" t="s">
        <v>4068</v>
      </c>
      <c r="I219" s="169" t="s">
        <v>3428</v>
      </c>
      <c r="J219" s="169"/>
      <c r="K219" s="169"/>
      <c r="L219" s="154" t="s">
        <v>3395</v>
      </c>
      <c r="M219" s="157" t="s">
        <v>3396</v>
      </c>
      <c r="N219" s="177" t="s">
        <v>3572</v>
      </c>
      <c r="O219" s="177">
        <v>24.0</v>
      </c>
      <c r="P219" s="188" t="s">
        <v>4073</v>
      </c>
      <c r="Q219" s="169"/>
      <c r="R219" s="178" t="s">
        <v>4070</v>
      </c>
      <c r="S219" s="211" t="s">
        <v>174</v>
      </c>
      <c r="T219" s="212" t="s">
        <v>4071</v>
      </c>
      <c r="U219" s="189" t="s">
        <v>174</v>
      </c>
      <c r="V219" s="155" t="s">
        <v>3929</v>
      </c>
      <c r="W219" s="202"/>
      <c r="X219" s="202"/>
      <c r="Y219" s="202"/>
      <c r="Z219" s="202">
        <v>6.0</v>
      </c>
      <c r="AA219" s="202">
        <v>18.0</v>
      </c>
      <c r="AB219" s="202">
        <f t="shared" si="197"/>
        <v>12</v>
      </c>
      <c r="AC219" s="202"/>
      <c r="AD219" s="202"/>
      <c r="AE219" s="202"/>
      <c r="AF219" s="202">
        <v>6.0</v>
      </c>
      <c r="AG219" s="202">
        <v>18.0</v>
      </c>
      <c r="AH219" s="202">
        <f t="shared" si="198"/>
        <v>12</v>
      </c>
      <c r="AI219" s="202"/>
      <c r="AJ219" s="202"/>
      <c r="AK219" s="202"/>
      <c r="AL219" s="202">
        <v>84.0</v>
      </c>
      <c r="AM219" s="202">
        <v>93.0</v>
      </c>
      <c r="AN219" s="202">
        <f t="shared" si="199"/>
        <v>9</v>
      </c>
      <c r="AO219" s="202"/>
      <c r="AP219" s="202"/>
      <c r="AQ219" s="202"/>
      <c r="AR219" s="202"/>
      <c r="AS219" s="202"/>
      <c r="AT219" s="202"/>
      <c r="AU219" s="202"/>
      <c r="AV219" s="202"/>
      <c r="AW219" s="202"/>
      <c r="AX219" s="202">
        <v>95.0</v>
      </c>
      <c r="AY219" s="202">
        <v>96.0</v>
      </c>
      <c r="AZ219" s="202">
        <f t="shared" si="200"/>
        <v>1</v>
      </c>
      <c r="BA219" s="202"/>
      <c r="BB219" s="202"/>
      <c r="BC219" s="202"/>
      <c r="BD219" s="202"/>
      <c r="BE219" s="202"/>
      <c r="BF219" s="202"/>
      <c r="BG219" s="202"/>
      <c r="BH219" s="202"/>
      <c r="BI219" s="202">
        <v>98.0</v>
      </c>
      <c r="BJ219" s="202">
        <v>98.0</v>
      </c>
      <c r="BK219" s="202">
        <f t="shared" si="201"/>
        <v>0</v>
      </c>
      <c r="BL219" s="202"/>
      <c r="BM219" s="202"/>
      <c r="BN219" s="202"/>
      <c r="BO219" s="202">
        <v>91.0</v>
      </c>
      <c r="BP219" s="202">
        <v>100.0</v>
      </c>
      <c r="BQ219" s="202">
        <f t="shared" si="202"/>
        <v>9</v>
      </c>
      <c r="BR219" s="203">
        <v>0.97</v>
      </c>
      <c r="BS219" s="204">
        <v>5.31</v>
      </c>
      <c r="BT219" s="204">
        <v>0.43</v>
      </c>
      <c r="BU219" s="204" t="s">
        <v>3528</v>
      </c>
      <c r="BV219" s="204" t="s">
        <v>3528</v>
      </c>
      <c r="BW219" s="208">
        <v>94.0</v>
      </c>
      <c r="BX219" s="209">
        <v>4.27</v>
      </c>
      <c r="BY219" s="209">
        <v>3.93</v>
      </c>
      <c r="BZ219" s="210">
        <v>-0.08</v>
      </c>
      <c r="CA219" s="209">
        <v>17.21</v>
      </c>
      <c r="CB219" s="209">
        <v>5.48</v>
      </c>
      <c r="CC219" s="153"/>
      <c r="CD219" s="153"/>
      <c r="CE219" s="153"/>
      <c r="CF219" s="153" t="s">
        <v>1</v>
      </c>
    </row>
    <row r="220" ht="12.75" customHeight="1">
      <c r="A220" s="156">
        <v>2023.0</v>
      </c>
      <c r="B220" s="155" t="s">
        <v>3389</v>
      </c>
      <c r="C220" s="155" t="s">
        <v>3558</v>
      </c>
      <c r="D220" s="155"/>
      <c r="E220" s="155" t="s">
        <v>3739</v>
      </c>
      <c r="F220" s="155" t="s">
        <v>3739</v>
      </c>
      <c r="G220" s="155" t="s">
        <v>3740</v>
      </c>
      <c r="H220" s="169" t="s">
        <v>3858</v>
      </c>
      <c r="I220" s="169" t="s">
        <v>3440</v>
      </c>
      <c r="J220" s="169"/>
      <c r="K220" s="169"/>
      <c r="L220" s="154" t="s">
        <v>3395</v>
      </c>
      <c r="M220" s="157" t="s">
        <v>3396</v>
      </c>
      <c r="N220" s="157" t="s">
        <v>255</v>
      </c>
      <c r="O220" s="177">
        <v>332.0</v>
      </c>
      <c r="P220" s="188" t="s">
        <v>4074</v>
      </c>
      <c r="Q220" s="169"/>
      <c r="R220" s="178" t="s">
        <v>4075</v>
      </c>
      <c r="S220" s="189" t="s">
        <v>174</v>
      </c>
      <c r="T220" s="178" t="s">
        <v>4076</v>
      </c>
      <c r="U220" s="189" t="s">
        <v>174</v>
      </c>
      <c r="V220" s="155" t="s">
        <v>4034</v>
      </c>
      <c r="W220" s="202"/>
      <c r="X220" s="202"/>
      <c r="Y220" s="202"/>
      <c r="Z220" s="202">
        <v>40.0</v>
      </c>
      <c r="AA220" s="202">
        <v>57.0</v>
      </c>
      <c r="AB220" s="202">
        <f t="shared" si="197"/>
        <v>17</v>
      </c>
      <c r="AC220" s="202"/>
      <c r="AD220" s="202"/>
      <c r="AE220" s="202"/>
      <c r="AF220" s="202">
        <v>55.0</v>
      </c>
      <c r="AG220" s="202">
        <v>74.0</v>
      </c>
      <c r="AH220" s="202">
        <f t="shared" si="198"/>
        <v>19</v>
      </c>
      <c r="AI220" s="202"/>
      <c r="AJ220" s="202"/>
      <c r="AK220" s="202"/>
      <c r="AL220" s="202">
        <v>58.0</v>
      </c>
      <c r="AM220" s="202">
        <v>77.0</v>
      </c>
      <c r="AN220" s="202">
        <f t="shared" si="199"/>
        <v>19</v>
      </c>
      <c r="AO220" s="202"/>
      <c r="AP220" s="202"/>
      <c r="AQ220" s="202"/>
      <c r="AR220" s="202">
        <v>52.0</v>
      </c>
      <c r="AS220" s="202">
        <v>65.0</v>
      </c>
      <c r="AT220" s="202">
        <f t="shared" ref="AT220:AT224" si="203">AS220-AR220</f>
        <v>13</v>
      </c>
      <c r="AU220" s="202"/>
      <c r="AV220" s="202"/>
      <c r="AW220" s="202"/>
      <c r="AX220" s="202">
        <v>70.0</v>
      </c>
      <c r="AY220" s="202">
        <v>87.0</v>
      </c>
      <c r="AZ220" s="202">
        <f t="shared" si="200"/>
        <v>17</v>
      </c>
      <c r="BA220" s="202"/>
      <c r="BB220" s="202"/>
      <c r="BC220" s="202"/>
      <c r="BD220" s="202"/>
      <c r="BE220" s="202"/>
      <c r="BF220" s="202"/>
      <c r="BG220" s="202"/>
      <c r="BH220" s="202"/>
      <c r="BI220" s="202">
        <v>66.0</v>
      </c>
      <c r="BJ220" s="202">
        <v>86.0</v>
      </c>
      <c r="BK220" s="202">
        <f t="shared" si="201"/>
        <v>20</v>
      </c>
      <c r="BL220" s="202"/>
      <c r="BM220" s="202"/>
      <c r="BN220" s="202"/>
      <c r="BO220" s="202">
        <v>74.0</v>
      </c>
      <c r="BP220" s="202">
        <v>94.0</v>
      </c>
      <c r="BQ220" s="202">
        <f t="shared" si="202"/>
        <v>20</v>
      </c>
      <c r="BR220" s="203">
        <v>0.97</v>
      </c>
      <c r="BS220" s="204">
        <v>0.49</v>
      </c>
      <c r="BT220" s="204">
        <v>4.45</v>
      </c>
      <c r="BU220" s="204" t="s">
        <v>3528</v>
      </c>
      <c r="BV220" s="204" t="s">
        <v>3528</v>
      </c>
      <c r="BW220" s="208">
        <v>158.0</v>
      </c>
      <c r="BX220" s="209">
        <v>0.56</v>
      </c>
      <c r="BY220" s="209">
        <v>0.688</v>
      </c>
      <c r="BZ220" s="210">
        <v>0.23</v>
      </c>
      <c r="CA220" s="209">
        <v>23.3</v>
      </c>
      <c r="CB220" s="209">
        <v>6.78</v>
      </c>
      <c r="CC220" s="153"/>
      <c r="CD220" s="153"/>
      <c r="CE220" s="153"/>
      <c r="CF220" s="153"/>
    </row>
    <row r="221" ht="12.75" customHeight="1">
      <c r="A221" s="156">
        <v>2023.0</v>
      </c>
      <c r="B221" s="155" t="s">
        <v>3430</v>
      </c>
      <c r="C221" s="155" t="s">
        <v>4077</v>
      </c>
      <c r="D221" s="155"/>
      <c r="E221" s="155" t="s">
        <v>4078</v>
      </c>
      <c r="F221" s="155" t="s">
        <v>4078</v>
      </c>
      <c r="G221" s="155" t="s">
        <v>4078</v>
      </c>
      <c r="H221" s="157" t="s">
        <v>3771</v>
      </c>
      <c r="I221" s="169" t="s">
        <v>3402</v>
      </c>
      <c r="J221" s="169"/>
      <c r="K221" s="169" t="s">
        <v>357</v>
      </c>
      <c r="L221" s="154" t="s">
        <v>3395</v>
      </c>
      <c r="M221" s="157" t="s">
        <v>3396</v>
      </c>
      <c r="N221" s="177" t="s">
        <v>255</v>
      </c>
      <c r="O221" s="177">
        <v>76.0</v>
      </c>
      <c r="P221" s="188" t="s">
        <v>4079</v>
      </c>
      <c r="Q221" s="169"/>
      <c r="R221" s="178" t="s">
        <v>4080</v>
      </c>
      <c r="S221" s="211" t="s">
        <v>174</v>
      </c>
      <c r="T221" s="212" t="s">
        <v>4081</v>
      </c>
      <c r="U221" s="189" t="s">
        <v>174</v>
      </c>
      <c r="V221" s="155" t="s">
        <v>3566</v>
      </c>
      <c r="W221" s="202"/>
      <c r="X221" s="202"/>
      <c r="Y221" s="202"/>
      <c r="Z221" s="202">
        <v>57.0</v>
      </c>
      <c r="AA221" s="202">
        <v>64.0</v>
      </c>
      <c r="AB221" s="202">
        <f t="shared" si="197"/>
        <v>7</v>
      </c>
      <c r="AC221" s="202"/>
      <c r="AD221" s="202"/>
      <c r="AE221" s="202"/>
      <c r="AF221" s="202">
        <v>66.0</v>
      </c>
      <c r="AG221" s="202">
        <v>81.0</v>
      </c>
      <c r="AH221" s="202">
        <f t="shared" si="198"/>
        <v>15</v>
      </c>
      <c r="AI221" s="202"/>
      <c r="AJ221" s="202"/>
      <c r="AK221" s="202"/>
      <c r="AL221" s="202">
        <v>75.0</v>
      </c>
      <c r="AM221" s="202">
        <v>90.0</v>
      </c>
      <c r="AN221" s="202">
        <f t="shared" si="199"/>
        <v>15</v>
      </c>
      <c r="AO221" s="202"/>
      <c r="AP221" s="202"/>
      <c r="AQ221" s="202"/>
      <c r="AR221" s="202">
        <v>76.0</v>
      </c>
      <c r="AS221" s="202">
        <v>85.0</v>
      </c>
      <c r="AT221" s="202">
        <f t="shared" si="203"/>
        <v>9</v>
      </c>
      <c r="AU221" s="202"/>
      <c r="AV221" s="202"/>
      <c r="AW221" s="202"/>
      <c r="AX221" s="202">
        <v>82.0</v>
      </c>
      <c r="AY221" s="202">
        <v>95.0</v>
      </c>
      <c r="AZ221" s="202">
        <f t="shared" si="200"/>
        <v>13</v>
      </c>
      <c r="BA221" s="202"/>
      <c r="BB221" s="202"/>
      <c r="BC221" s="202"/>
      <c r="BD221" s="202"/>
      <c r="BE221" s="202"/>
      <c r="BF221" s="202"/>
      <c r="BG221" s="202"/>
      <c r="BH221" s="202"/>
      <c r="BI221" s="202">
        <v>78.0</v>
      </c>
      <c r="BJ221" s="202">
        <v>92.0</v>
      </c>
      <c r="BK221" s="202">
        <f t="shared" si="201"/>
        <v>14</v>
      </c>
      <c r="BL221" s="202"/>
      <c r="BM221" s="202"/>
      <c r="BN221" s="202"/>
      <c r="BO221" s="202">
        <v>96.0</v>
      </c>
      <c r="BP221" s="202">
        <v>100.0</v>
      </c>
      <c r="BQ221" s="202">
        <f t="shared" si="202"/>
        <v>4</v>
      </c>
      <c r="BR221" s="203">
        <v>0.97</v>
      </c>
      <c r="BS221" s="204">
        <v>4.21</v>
      </c>
      <c r="BT221" s="204">
        <v>0.42</v>
      </c>
      <c r="BU221" s="204" t="s">
        <v>3528</v>
      </c>
      <c r="BV221" s="204" t="s">
        <v>3528</v>
      </c>
      <c r="BW221" s="208">
        <v>320.0</v>
      </c>
      <c r="BX221" s="209">
        <v>3.91</v>
      </c>
      <c r="BY221" s="209">
        <v>4.36</v>
      </c>
      <c r="BZ221" s="210">
        <v>0.12</v>
      </c>
      <c r="CA221" s="209">
        <v>44.21</v>
      </c>
      <c r="CB221" s="209">
        <v>7.23</v>
      </c>
      <c r="CC221" s="153"/>
      <c r="CD221" s="153"/>
      <c r="CE221" s="153"/>
      <c r="CF221" s="153"/>
    </row>
    <row r="222" ht="12.75" customHeight="1">
      <c r="A222" s="156">
        <v>2023.0</v>
      </c>
      <c r="B222" s="155" t="s">
        <v>3389</v>
      </c>
      <c r="C222" s="155" t="s">
        <v>3552</v>
      </c>
      <c r="D222" s="155"/>
      <c r="E222" s="155" t="s">
        <v>4054</v>
      </c>
      <c r="F222" s="155" t="s">
        <v>4054</v>
      </c>
      <c r="G222" s="155" t="s">
        <v>4058</v>
      </c>
      <c r="H222" s="169" t="s">
        <v>4056</v>
      </c>
      <c r="I222" s="169" t="s">
        <v>3394</v>
      </c>
      <c r="J222" s="169"/>
      <c r="K222" s="169"/>
      <c r="L222" s="154" t="s">
        <v>3395</v>
      </c>
      <c r="M222" s="157" t="s">
        <v>3396</v>
      </c>
      <c r="N222" s="157" t="s">
        <v>255</v>
      </c>
      <c r="O222" s="177">
        <v>126.0</v>
      </c>
      <c r="P222" s="188" t="s">
        <v>4082</v>
      </c>
      <c r="Q222" s="169"/>
      <c r="R222" s="178" t="s">
        <v>4083</v>
      </c>
      <c r="S222" s="189" t="s">
        <v>174</v>
      </c>
      <c r="T222" s="178" t="s">
        <v>4084</v>
      </c>
      <c r="U222" s="189" t="s">
        <v>174</v>
      </c>
      <c r="V222" s="155" t="s">
        <v>4034</v>
      </c>
      <c r="W222" s="202"/>
      <c r="X222" s="202"/>
      <c r="Y222" s="202"/>
      <c r="Z222" s="202">
        <v>57.0</v>
      </c>
      <c r="AA222" s="202">
        <v>71.0</v>
      </c>
      <c r="AB222" s="202">
        <f t="shared" si="197"/>
        <v>14</v>
      </c>
      <c r="AC222" s="202"/>
      <c r="AD222" s="202"/>
      <c r="AE222" s="202"/>
      <c r="AF222" s="202">
        <v>67.0</v>
      </c>
      <c r="AG222" s="202">
        <v>81.0</v>
      </c>
      <c r="AH222" s="202">
        <f t="shared" si="198"/>
        <v>14</v>
      </c>
      <c r="AI222" s="202"/>
      <c r="AJ222" s="202"/>
      <c r="AK222" s="202"/>
      <c r="AL222" s="202">
        <v>70.0</v>
      </c>
      <c r="AM222" s="202">
        <v>83.0</v>
      </c>
      <c r="AN222" s="202">
        <f t="shared" si="199"/>
        <v>13</v>
      </c>
      <c r="AO222" s="202"/>
      <c r="AP222" s="202"/>
      <c r="AQ222" s="202"/>
      <c r="AR222" s="202">
        <v>64.0</v>
      </c>
      <c r="AS222" s="202">
        <v>78.0</v>
      </c>
      <c r="AT222" s="202">
        <f t="shared" si="203"/>
        <v>14</v>
      </c>
      <c r="AU222" s="202"/>
      <c r="AV222" s="202"/>
      <c r="AW222" s="202"/>
      <c r="AX222" s="202">
        <v>81.0</v>
      </c>
      <c r="AY222" s="202">
        <v>96.0</v>
      </c>
      <c r="AZ222" s="202">
        <f t="shared" si="200"/>
        <v>15</v>
      </c>
      <c r="BA222" s="202"/>
      <c r="BB222" s="202"/>
      <c r="BC222" s="202"/>
      <c r="BD222" s="202"/>
      <c r="BE222" s="202"/>
      <c r="BF222" s="202"/>
      <c r="BG222" s="202"/>
      <c r="BH222" s="202"/>
      <c r="BI222" s="202">
        <v>75.0</v>
      </c>
      <c r="BJ222" s="202">
        <v>90.0</v>
      </c>
      <c r="BK222" s="202">
        <f t="shared" si="201"/>
        <v>15</v>
      </c>
      <c r="BL222" s="202"/>
      <c r="BM222" s="202"/>
      <c r="BN222" s="202"/>
      <c r="BO222" s="202">
        <v>86.0</v>
      </c>
      <c r="BP222" s="202">
        <v>97.0</v>
      </c>
      <c r="BQ222" s="202">
        <f t="shared" si="202"/>
        <v>11</v>
      </c>
      <c r="BR222" s="203">
        <v>0.97</v>
      </c>
      <c r="BS222" s="204">
        <v>4.84</v>
      </c>
      <c r="BT222" s="204">
        <v>0.49</v>
      </c>
      <c r="BU222" s="204" t="s">
        <v>3528</v>
      </c>
      <c r="BV222" s="204" t="s">
        <v>3528</v>
      </c>
      <c r="BW222" s="208">
        <v>449.0</v>
      </c>
      <c r="BX222" s="209">
        <v>3.03</v>
      </c>
      <c r="BY222" s="209">
        <v>3.56</v>
      </c>
      <c r="BZ222" s="210">
        <v>0.17</v>
      </c>
      <c r="CA222" s="209">
        <v>39.74</v>
      </c>
      <c r="CB222" s="209">
        <v>11.3</v>
      </c>
      <c r="CC222" s="153"/>
      <c r="CD222" s="153"/>
      <c r="CE222" s="153"/>
      <c r="CF222" s="153"/>
    </row>
    <row r="223" ht="12.75" customHeight="1">
      <c r="A223" s="156">
        <v>2023.0</v>
      </c>
      <c r="B223" s="155" t="s">
        <v>3389</v>
      </c>
      <c r="C223" s="155" t="s">
        <v>3788</v>
      </c>
      <c r="D223" s="155"/>
      <c r="E223" s="155" t="s">
        <v>3789</v>
      </c>
      <c r="F223" s="155" t="s">
        <v>3789</v>
      </c>
      <c r="G223" s="155" t="s">
        <v>3790</v>
      </c>
      <c r="H223" s="169" t="s">
        <v>4085</v>
      </c>
      <c r="I223" s="169" t="s">
        <v>3454</v>
      </c>
      <c r="J223" s="169"/>
      <c r="K223" s="169"/>
      <c r="L223" s="154" t="s">
        <v>3395</v>
      </c>
      <c r="M223" s="157" t="s">
        <v>3396</v>
      </c>
      <c r="N223" s="157" t="s">
        <v>255</v>
      </c>
      <c r="O223" s="177">
        <v>110.0</v>
      </c>
      <c r="P223" s="188" t="s">
        <v>4086</v>
      </c>
      <c r="Q223" s="169"/>
      <c r="R223" s="178" t="s">
        <v>4087</v>
      </c>
      <c r="S223" s="211" t="s">
        <v>3940</v>
      </c>
      <c r="T223" s="212" t="s">
        <v>4088</v>
      </c>
      <c r="U223" s="189" t="s">
        <v>174</v>
      </c>
      <c r="V223" s="155" t="s">
        <v>3566</v>
      </c>
      <c r="W223" s="202"/>
      <c r="X223" s="202"/>
      <c r="Y223" s="202"/>
      <c r="Z223" s="202">
        <v>79.0</v>
      </c>
      <c r="AA223" s="202">
        <v>90.0</v>
      </c>
      <c r="AB223" s="202">
        <f t="shared" si="197"/>
        <v>11</v>
      </c>
      <c r="AC223" s="202"/>
      <c r="AD223" s="202"/>
      <c r="AE223" s="202"/>
      <c r="AF223" s="202">
        <v>93.0</v>
      </c>
      <c r="AG223" s="202">
        <v>96.0</v>
      </c>
      <c r="AH223" s="202">
        <f t="shared" si="198"/>
        <v>3</v>
      </c>
      <c r="AI223" s="202"/>
      <c r="AJ223" s="202"/>
      <c r="AK223" s="202"/>
      <c r="AL223" s="202">
        <v>92.0</v>
      </c>
      <c r="AM223" s="202">
        <v>93.0</v>
      </c>
      <c r="AN223" s="202">
        <f t="shared" si="199"/>
        <v>1</v>
      </c>
      <c r="AO223" s="202"/>
      <c r="AP223" s="202"/>
      <c r="AQ223" s="202"/>
      <c r="AR223" s="202">
        <v>85.0</v>
      </c>
      <c r="AS223" s="202">
        <v>92.0</v>
      </c>
      <c r="AT223" s="202">
        <f t="shared" si="203"/>
        <v>7</v>
      </c>
      <c r="AU223" s="202"/>
      <c r="AV223" s="202"/>
      <c r="AW223" s="202"/>
      <c r="AX223" s="202">
        <v>93.0</v>
      </c>
      <c r="AY223" s="202">
        <v>97.0</v>
      </c>
      <c r="AZ223" s="202">
        <f t="shared" si="200"/>
        <v>4</v>
      </c>
      <c r="BA223" s="202"/>
      <c r="BB223" s="202"/>
      <c r="BC223" s="202"/>
      <c r="BD223" s="202"/>
      <c r="BE223" s="202"/>
      <c r="BF223" s="202"/>
      <c r="BG223" s="202"/>
      <c r="BH223" s="202"/>
      <c r="BI223" s="202">
        <v>94.0</v>
      </c>
      <c r="BJ223" s="202">
        <v>99.0</v>
      </c>
      <c r="BK223" s="202">
        <f t="shared" si="201"/>
        <v>5</v>
      </c>
      <c r="BL223" s="202"/>
      <c r="BM223" s="202"/>
      <c r="BN223" s="202"/>
      <c r="BO223" s="202">
        <v>97.0</v>
      </c>
      <c r="BP223" s="202">
        <v>100.0</v>
      </c>
      <c r="BQ223" s="202">
        <f t="shared" si="202"/>
        <v>3</v>
      </c>
      <c r="BR223" s="203">
        <v>0.97</v>
      </c>
      <c r="BS223" s="204">
        <v>4.68</v>
      </c>
      <c r="BT223" s="204">
        <v>0.43</v>
      </c>
      <c r="BU223" s="204" t="s">
        <v>3528</v>
      </c>
      <c r="BV223" s="204" t="s">
        <v>3528</v>
      </c>
      <c r="BW223" s="208">
        <v>260.0</v>
      </c>
      <c r="BX223" s="209">
        <v>2.02</v>
      </c>
      <c r="BY223" s="209">
        <v>2.36</v>
      </c>
      <c r="BZ223" s="210">
        <v>0.17</v>
      </c>
      <c r="CA223" s="209">
        <v>25.07</v>
      </c>
      <c r="CB223" s="209">
        <v>10.37</v>
      </c>
      <c r="CC223" s="153"/>
      <c r="CD223" s="153"/>
      <c r="CE223" s="153"/>
      <c r="CF223" s="153"/>
    </row>
    <row r="224" ht="12.75" customHeight="1">
      <c r="A224" s="156">
        <v>2023.0</v>
      </c>
      <c r="B224" s="155" t="s">
        <v>3389</v>
      </c>
      <c r="C224" s="155" t="s">
        <v>3605</v>
      </c>
      <c r="D224" s="155"/>
      <c r="E224" s="155" t="s">
        <v>3606</v>
      </c>
      <c r="F224" s="155" t="s">
        <v>3606</v>
      </c>
      <c r="G224" s="155" t="s">
        <v>4089</v>
      </c>
      <c r="H224" s="169" t="s">
        <v>3802</v>
      </c>
      <c r="I224" s="156" t="s">
        <v>3428</v>
      </c>
      <c r="J224" s="169"/>
      <c r="K224" s="169"/>
      <c r="L224" s="154" t="s">
        <v>3395</v>
      </c>
      <c r="M224" s="157" t="s">
        <v>3396</v>
      </c>
      <c r="N224" s="157" t="s">
        <v>255</v>
      </c>
      <c r="O224" s="177">
        <v>132.0</v>
      </c>
      <c r="P224" s="188" t="s">
        <v>4073</v>
      </c>
      <c r="Q224" s="169"/>
      <c r="R224" s="178" t="s">
        <v>4090</v>
      </c>
      <c r="S224" s="189" t="s">
        <v>174</v>
      </c>
      <c r="T224" s="178" t="s">
        <v>4091</v>
      </c>
      <c r="U224" s="189" t="s">
        <v>174</v>
      </c>
      <c r="V224" s="155" t="s">
        <v>3664</v>
      </c>
      <c r="W224" s="202"/>
      <c r="X224" s="202"/>
      <c r="Y224" s="202"/>
      <c r="Z224" s="202">
        <v>89.0</v>
      </c>
      <c r="AA224" s="202">
        <v>95.0</v>
      </c>
      <c r="AB224" s="202">
        <f t="shared" si="197"/>
        <v>6</v>
      </c>
      <c r="AC224" s="202"/>
      <c r="AD224" s="202"/>
      <c r="AE224" s="202"/>
      <c r="AF224" s="202">
        <v>92.0</v>
      </c>
      <c r="AG224" s="202">
        <v>96.0</v>
      </c>
      <c r="AH224" s="202">
        <f t="shared" si="198"/>
        <v>4</v>
      </c>
      <c r="AI224" s="202"/>
      <c r="AJ224" s="202"/>
      <c r="AK224" s="202"/>
      <c r="AL224" s="202">
        <v>96.0</v>
      </c>
      <c r="AM224" s="202">
        <v>98.0</v>
      </c>
      <c r="AN224" s="202">
        <f t="shared" si="199"/>
        <v>2</v>
      </c>
      <c r="AO224" s="202"/>
      <c r="AP224" s="202"/>
      <c r="AQ224" s="202"/>
      <c r="AR224" s="202">
        <v>84.0</v>
      </c>
      <c r="AS224" s="202">
        <v>94.0</v>
      </c>
      <c r="AT224" s="202">
        <f t="shared" si="203"/>
        <v>10</v>
      </c>
      <c r="AU224" s="202"/>
      <c r="AV224" s="202"/>
      <c r="AW224" s="202"/>
      <c r="AX224" s="202">
        <v>91.0</v>
      </c>
      <c r="AY224" s="202">
        <v>97.0</v>
      </c>
      <c r="AZ224" s="202">
        <f t="shared" si="200"/>
        <v>6</v>
      </c>
      <c r="BA224" s="202"/>
      <c r="BB224" s="202"/>
      <c r="BC224" s="202"/>
      <c r="BD224" s="202"/>
      <c r="BE224" s="202"/>
      <c r="BF224" s="202"/>
      <c r="BG224" s="202"/>
      <c r="BH224" s="202"/>
      <c r="BI224" s="202">
        <v>88.0</v>
      </c>
      <c r="BJ224" s="202">
        <v>98.0</v>
      </c>
      <c r="BK224" s="202">
        <f t="shared" si="201"/>
        <v>10</v>
      </c>
      <c r="BL224" s="202"/>
      <c r="BM224" s="202"/>
      <c r="BN224" s="202"/>
      <c r="BO224" s="202">
        <v>98.0</v>
      </c>
      <c r="BP224" s="202">
        <v>100.0</v>
      </c>
      <c r="BQ224" s="202">
        <f t="shared" si="202"/>
        <v>2</v>
      </c>
      <c r="BR224" s="203">
        <v>0.97</v>
      </c>
      <c r="BS224" s="204">
        <v>4.61</v>
      </c>
      <c r="BT224" s="204">
        <v>0.44</v>
      </c>
      <c r="BU224" s="204" t="s">
        <v>3528</v>
      </c>
      <c r="BV224" s="204" t="s">
        <v>3528</v>
      </c>
      <c r="BW224" s="208">
        <v>279.0</v>
      </c>
      <c r="BX224" s="209">
        <v>6.66</v>
      </c>
      <c r="BY224" s="209">
        <v>7.33</v>
      </c>
      <c r="BZ224" s="210">
        <v>0.1</v>
      </c>
      <c r="CA224" s="209">
        <v>24.74</v>
      </c>
      <c r="CB224" s="209">
        <v>11.26</v>
      </c>
      <c r="CC224" s="153"/>
      <c r="CD224" s="153"/>
      <c r="CE224" s="153"/>
      <c r="CF224" s="153"/>
    </row>
    <row r="225" ht="12.75" customHeight="1">
      <c r="A225" s="156">
        <v>2023.0</v>
      </c>
      <c r="B225" s="155" t="s">
        <v>3389</v>
      </c>
      <c r="C225" s="155" t="s">
        <v>3410</v>
      </c>
      <c r="D225" s="155"/>
      <c r="E225" s="155" t="s">
        <v>4092</v>
      </c>
      <c r="F225" s="155" t="s">
        <v>4093</v>
      </c>
      <c r="G225" s="155" t="s">
        <v>4094</v>
      </c>
      <c r="H225" s="169" t="s">
        <v>3853</v>
      </c>
      <c r="I225" s="169" t="s">
        <v>3440</v>
      </c>
      <c r="J225" s="169"/>
      <c r="K225" s="169"/>
      <c r="L225" s="154" t="s">
        <v>3395</v>
      </c>
      <c r="M225" s="157" t="s">
        <v>3396</v>
      </c>
      <c r="N225" s="177" t="s">
        <v>3572</v>
      </c>
      <c r="O225" s="177">
        <v>205.0</v>
      </c>
      <c r="P225" s="188" t="s">
        <v>4095</v>
      </c>
      <c r="Q225" s="169"/>
      <c r="R225" s="178" t="s">
        <v>4096</v>
      </c>
      <c r="S225" s="189" t="s">
        <v>174</v>
      </c>
      <c r="T225" s="178" t="s">
        <v>4097</v>
      </c>
      <c r="U225" s="189" t="s">
        <v>174</v>
      </c>
      <c r="V225" s="155" t="s">
        <v>3929</v>
      </c>
      <c r="W225" s="202"/>
      <c r="X225" s="202"/>
      <c r="Y225" s="202"/>
      <c r="Z225" s="202">
        <v>29.0</v>
      </c>
      <c r="AA225" s="202">
        <v>43.0</v>
      </c>
      <c r="AB225" s="202">
        <f t="shared" si="197"/>
        <v>14</v>
      </c>
      <c r="AC225" s="202"/>
      <c r="AD225" s="202"/>
      <c r="AE225" s="202"/>
      <c r="AF225" s="202">
        <v>35.0</v>
      </c>
      <c r="AG225" s="202">
        <v>50.0</v>
      </c>
      <c r="AH225" s="202">
        <f t="shared" si="198"/>
        <v>15</v>
      </c>
      <c r="AI225" s="202"/>
      <c r="AJ225" s="202"/>
      <c r="AK225" s="202"/>
      <c r="AL225" s="202">
        <v>61.0</v>
      </c>
      <c r="AM225" s="202">
        <v>80.0</v>
      </c>
      <c r="AN225" s="202">
        <f t="shared" si="199"/>
        <v>19</v>
      </c>
      <c r="AO225" s="202"/>
      <c r="AP225" s="202"/>
      <c r="AQ225" s="202"/>
      <c r="AR225" s="202"/>
      <c r="AS225" s="202"/>
      <c r="AT225" s="202"/>
      <c r="AU225" s="202"/>
      <c r="AV225" s="202"/>
      <c r="AW225" s="202"/>
      <c r="AX225" s="202">
        <v>97.0</v>
      </c>
      <c r="AY225" s="202">
        <v>98.0</v>
      </c>
      <c r="AZ225" s="202">
        <f t="shared" si="200"/>
        <v>1</v>
      </c>
      <c r="BA225" s="202"/>
      <c r="BB225" s="202"/>
      <c r="BC225" s="202"/>
      <c r="BD225" s="202"/>
      <c r="BE225" s="202"/>
      <c r="BF225" s="202"/>
      <c r="BG225" s="202"/>
      <c r="BH225" s="202"/>
      <c r="BI225" s="202">
        <v>93.0</v>
      </c>
      <c r="BJ225" s="202">
        <v>95.0</v>
      </c>
      <c r="BK225" s="202">
        <f t="shared" si="201"/>
        <v>2</v>
      </c>
      <c r="BL225" s="202"/>
      <c r="BM225" s="202"/>
      <c r="BN225" s="202"/>
      <c r="BO225" s="202">
        <v>77.0</v>
      </c>
      <c r="BP225" s="202">
        <v>91.0</v>
      </c>
      <c r="BQ225" s="202">
        <f t="shared" si="202"/>
        <v>14</v>
      </c>
      <c r="BR225" s="203">
        <v>0.96</v>
      </c>
      <c r="BS225" s="204">
        <v>4.26</v>
      </c>
      <c r="BT225" s="204">
        <v>0.47</v>
      </c>
      <c r="BU225" s="204" t="s">
        <v>3528</v>
      </c>
      <c r="BV225" s="204" t="s">
        <v>3528</v>
      </c>
      <c r="BW225" s="208">
        <v>123.0</v>
      </c>
      <c r="BX225" s="209">
        <v>0.541</v>
      </c>
      <c r="BY225" s="209">
        <v>0.6</v>
      </c>
      <c r="BZ225" s="210">
        <v>0.11</v>
      </c>
      <c r="CA225" s="209">
        <v>13.63</v>
      </c>
      <c r="CB225" s="209">
        <v>9.05</v>
      </c>
      <c r="CC225" s="153"/>
      <c r="CD225" s="153"/>
      <c r="CE225" s="153"/>
      <c r="CF225" s="153"/>
    </row>
    <row r="226" ht="12.75" customHeight="1">
      <c r="A226" s="156">
        <v>2023.0</v>
      </c>
      <c r="B226" s="155" t="s">
        <v>3442</v>
      </c>
      <c r="C226" s="155" t="s">
        <v>4098</v>
      </c>
      <c r="D226" s="155"/>
      <c r="E226" s="155" t="s">
        <v>3894</v>
      </c>
      <c r="F226" s="155" t="s">
        <v>3895</v>
      </c>
      <c r="G226" s="155" t="s">
        <v>4099</v>
      </c>
      <c r="H226" s="169" t="s">
        <v>4100</v>
      </c>
      <c r="I226" s="169" t="s">
        <v>3402</v>
      </c>
      <c r="J226" s="169"/>
      <c r="K226" s="169"/>
      <c r="L226" s="154" t="s">
        <v>3395</v>
      </c>
      <c r="M226" s="157" t="s">
        <v>3396</v>
      </c>
      <c r="N226" s="157" t="s">
        <v>3920</v>
      </c>
      <c r="O226" s="177">
        <v>48.0</v>
      </c>
      <c r="P226" s="188" t="s">
        <v>4101</v>
      </c>
      <c r="Q226" s="169"/>
      <c r="R226" s="178" t="s">
        <v>4102</v>
      </c>
      <c r="S226" s="216" t="s">
        <v>174</v>
      </c>
      <c r="T226" s="212" t="s">
        <v>4103</v>
      </c>
      <c r="U226" s="217" t="s">
        <v>174</v>
      </c>
      <c r="V226" s="155" t="s">
        <v>3664</v>
      </c>
      <c r="W226" s="202"/>
      <c r="X226" s="202"/>
      <c r="Y226" s="202"/>
      <c r="Z226" s="202">
        <v>73.0</v>
      </c>
      <c r="AA226" s="202">
        <v>83.0</v>
      </c>
      <c r="AB226" s="202">
        <f t="shared" si="197"/>
        <v>10</v>
      </c>
      <c r="AC226" s="202"/>
      <c r="AD226" s="202"/>
      <c r="AE226" s="202"/>
      <c r="AF226" s="202">
        <v>80.0</v>
      </c>
      <c r="AG226" s="202">
        <v>90.0</v>
      </c>
      <c r="AH226" s="202">
        <f t="shared" si="198"/>
        <v>10</v>
      </c>
      <c r="AI226" s="202"/>
      <c r="AJ226" s="202"/>
      <c r="AK226" s="202"/>
      <c r="AL226" s="202">
        <v>92.0</v>
      </c>
      <c r="AM226" s="202">
        <v>94.0</v>
      </c>
      <c r="AN226" s="202">
        <f t="shared" si="199"/>
        <v>2</v>
      </c>
      <c r="AO226" s="202"/>
      <c r="AP226" s="202"/>
      <c r="AQ226" s="202"/>
      <c r="AR226" s="202">
        <v>70.0</v>
      </c>
      <c r="AS226" s="202">
        <v>91.0</v>
      </c>
      <c r="AT226" s="202">
        <f>AS226-AR226</f>
        <v>21</v>
      </c>
      <c r="AU226" s="202"/>
      <c r="AV226" s="202"/>
      <c r="AW226" s="202"/>
      <c r="AX226" s="202">
        <v>84.0</v>
      </c>
      <c r="AY226" s="202">
        <v>90.0</v>
      </c>
      <c r="AZ226" s="202">
        <f t="shared" si="200"/>
        <v>6</v>
      </c>
      <c r="BA226" s="202"/>
      <c r="BB226" s="202"/>
      <c r="BC226" s="202"/>
      <c r="BD226" s="202"/>
      <c r="BE226" s="202"/>
      <c r="BF226" s="202"/>
      <c r="BG226" s="202"/>
      <c r="BH226" s="202"/>
      <c r="BI226" s="202">
        <v>82.0</v>
      </c>
      <c r="BJ226" s="202">
        <v>83.0</v>
      </c>
      <c r="BK226" s="202">
        <f t="shared" si="201"/>
        <v>1</v>
      </c>
      <c r="BL226" s="202"/>
      <c r="BM226" s="202"/>
      <c r="BN226" s="202"/>
      <c r="BO226" s="202">
        <v>95.0</v>
      </c>
      <c r="BP226" s="202">
        <v>100.0</v>
      </c>
      <c r="BQ226" s="202">
        <f t="shared" si="202"/>
        <v>5</v>
      </c>
      <c r="BR226" s="203">
        <v>0.97</v>
      </c>
      <c r="BS226" s="204">
        <v>4.54</v>
      </c>
      <c r="BT226" s="204">
        <v>0.47</v>
      </c>
      <c r="BU226" s="204" t="s">
        <v>3528</v>
      </c>
      <c r="BV226" s="204" t="s">
        <v>3528</v>
      </c>
      <c r="BW226" s="208">
        <v>236.0</v>
      </c>
      <c r="BX226" s="209">
        <v>3.35</v>
      </c>
      <c r="BY226" s="209">
        <v>3.57</v>
      </c>
      <c r="BZ226" s="210">
        <v>0.07</v>
      </c>
      <c r="CA226" s="209">
        <v>41.52</v>
      </c>
      <c r="CB226" s="209">
        <v>5.69</v>
      </c>
      <c r="CC226" s="153"/>
      <c r="CD226" s="153"/>
      <c r="CE226" s="153"/>
      <c r="CF226" s="153"/>
    </row>
    <row r="227" ht="12.75" customHeight="1">
      <c r="A227" s="156">
        <v>2023.0</v>
      </c>
      <c r="B227" s="166" t="s">
        <v>3442</v>
      </c>
      <c r="C227" s="166" t="s">
        <v>4098</v>
      </c>
      <c r="D227" s="166"/>
      <c r="E227" s="166" t="s">
        <v>3894</v>
      </c>
      <c r="F227" s="166" t="s">
        <v>3895</v>
      </c>
      <c r="G227" s="166" t="s">
        <v>4099</v>
      </c>
      <c r="H227" s="169" t="s">
        <v>4100</v>
      </c>
      <c r="I227" s="169" t="s">
        <v>3464</v>
      </c>
      <c r="J227" s="169"/>
      <c r="K227" s="169"/>
      <c r="L227" s="169" t="s">
        <v>3597</v>
      </c>
      <c r="M227" s="169" t="s">
        <v>3597</v>
      </c>
      <c r="N227" s="157" t="s">
        <v>3920</v>
      </c>
      <c r="O227" s="177">
        <v>58.0</v>
      </c>
      <c r="P227" s="188" t="s">
        <v>4030</v>
      </c>
      <c r="Q227" s="169"/>
      <c r="R227" s="169" t="s">
        <v>3528</v>
      </c>
      <c r="S227" s="214"/>
      <c r="T227" s="212" t="s">
        <v>4103</v>
      </c>
      <c r="U227" s="215" t="s">
        <v>174</v>
      </c>
      <c r="V227" s="155" t="s">
        <v>3664</v>
      </c>
      <c r="W227" s="202"/>
      <c r="X227" s="202"/>
      <c r="Y227" s="202"/>
      <c r="Z227" s="202"/>
      <c r="AA227" s="202"/>
      <c r="AB227" s="202"/>
      <c r="AC227" s="202"/>
      <c r="AD227" s="202"/>
      <c r="AE227" s="202"/>
      <c r="AF227" s="202"/>
      <c r="AG227" s="202"/>
      <c r="AH227" s="202"/>
      <c r="AI227" s="202"/>
      <c r="AJ227" s="202"/>
      <c r="AK227" s="202"/>
      <c r="AL227" s="202"/>
      <c r="AM227" s="202"/>
      <c r="AN227" s="202"/>
      <c r="AO227" s="202"/>
      <c r="AP227" s="202"/>
      <c r="AQ227" s="202"/>
      <c r="AR227" s="202"/>
      <c r="AS227" s="202"/>
      <c r="AT227" s="202"/>
      <c r="AU227" s="202"/>
      <c r="AV227" s="202"/>
      <c r="AW227" s="202"/>
      <c r="AX227" s="202"/>
      <c r="AY227" s="202"/>
      <c r="AZ227" s="202"/>
      <c r="BA227" s="202"/>
      <c r="BB227" s="202"/>
      <c r="BC227" s="202"/>
      <c r="BD227" s="202"/>
      <c r="BE227" s="202"/>
      <c r="BF227" s="202"/>
      <c r="BG227" s="202"/>
      <c r="BH227" s="202"/>
      <c r="BI227" s="202"/>
      <c r="BJ227" s="202"/>
      <c r="BK227" s="202"/>
      <c r="BL227" s="202"/>
      <c r="BM227" s="202"/>
      <c r="BN227" s="202"/>
      <c r="BO227" s="202"/>
      <c r="BP227" s="202"/>
      <c r="BQ227" s="202"/>
      <c r="BR227" s="203">
        <v>0.97</v>
      </c>
      <c r="BS227" s="204">
        <v>5.2</v>
      </c>
      <c r="BT227" s="204">
        <v>0.45</v>
      </c>
      <c r="BU227" s="204" t="s">
        <v>3528</v>
      </c>
      <c r="BV227" s="204" t="s">
        <v>3528</v>
      </c>
      <c r="BW227" s="208">
        <v>141.0</v>
      </c>
      <c r="BX227" s="209">
        <v>1.95</v>
      </c>
      <c r="BY227" s="209">
        <v>2.2</v>
      </c>
      <c r="BZ227" s="210">
        <v>0.13</v>
      </c>
      <c r="CA227" s="209">
        <v>25.2</v>
      </c>
      <c r="CB227" s="209">
        <v>5.59</v>
      </c>
      <c r="CC227" s="153"/>
      <c r="CD227" s="153"/>
      <c r="CE227" s="153"/>
      <c r="CF227" s="152" t="s">
        <v>1</v>
      </c>
    </row>
    <row r="228" ht="12.75" customHeight="1">
      <c r="A228" s="156">
        <v>2023.0</v>
      </c>
      <c r="B228" s="166" t="s">
        <v>3442</v>
      </c>
      <c r="C228" s="166" t="s">
        <v>4098</v>
      </c>
      <c r="D228" s="166"/>
      <c r="E228" s="166" t="s">
        <v>3894</v>
      </c>
      <c r="F228" s="166" t="s">
        <v>3895</v>
      </c>
      <c r="G228" s="166" t="s">
        <v>4099</v>
      </c>
      <c r="H228" s="169" t="s">
        <v>4100</v>
      </c>
      <c r="I228" s="169" t="s">
        <v>3394</v>
      </c>
      <c r="J228" s="169"/>
      <c r="K228" s="169"/>
      <c r="L228" s="169" t="s">
        <v>3597</v>
      </c>
      <c r="M228" s="169" t="s">
        <v>3597</v>
      </c>
      <c r="N228" s="157" t="s">
        <v>3920</v>
      </c>
      <c r="O228" s="177">
        <v>20.0</v>
      </c>
      <c r="P228" s="188" t="s">
        <v>3719</v>
      </c>
      <c r="Q228" s="169"/>
      <c r="R228" s="169" t="s">
        <v>3528</v>
      </c>
      <c r="S228" s="218"/>
      <c r="T228" s="212" t="s">
        <v>4103</v>
      </c>
      <c r="U228" s="194" t="s">
        <v>174</v>
      </c>
      <c r="V228" s="155" t="s">
        <v>3664</v>
      </c>
      <c r="W228" s="202"/>
      <c r="X228" s="202"/>
      <c r="Y228" s="202"/>
      <c r="Z228" s="202"/>
      <c r="AA228" s="202"/>
      <c r="AB228" s="202"/>
      <c r="AC228" s="202"/>
      <c r="AD228" s="202"/>
      <c r="AE228" s="202"/>
      <c r="AF228" s="202"/>
      <c r="AG228" s="202"/>
      <c r="AH228" s="202"/>
      <c r="AI228" s="202"/>
      <c r="AJ228" s="202"/>
      <c r="AK228" s="202"/>
      <c r="AL228" s="202"/>
      <c r="AM228" s="202"/>
      <c r="AN228" s="202"/>
      <c r="AO228" s="202"/>
      <c r="AP228" s="202"/>
      <c r="AQ228" s="202"/>
      <c r="AR228" s="202"/>
      <c r="AS228" s="202"/>
      <c r="AT228" s="202"/>
      <c r="AU228" s="202"/>
      <c r="AV228" s="202"/>
      <c r="AW228" s="202"/>
      <c r="AX228" s="202"/>
      <c r="AY228" s="202"/>
      <c r="AZ228" s="202"/>
      <c r="BA228" s="202"/>
      <c r="BB228" s="202"/>
      <c r="BC228" s="202"/>
      <c r="BD228" s="202"/>
      <c r="BE228" s="202"/>
      <c r="BF228" s="202"/>
      <c r="BG228" s="202"/>
      <c r="BH228" s="202"/>
      <c r="BI228" s="202"/>
      <c r="BJ228" s="202"/>
      <c r="BK228" s="202"/>
      <c r="BL228" s="202"/>
      <c r="BM228" s="202"/>
      <c r="BN228" s="202"/>
      <c r="BO228" s="202"/>
      <c r="BP228" s="202"/>
      <c r="BQ228" s="202"/>
      <c r="BR228" s="203">
        <v>0.97</v>
      </c>
      <c r="BS228" s="204">
        <v>4.61</v>
      </c>
      <c r="BT228" s="204">
        <v>0.5</v>
      </c>
      <c r="BU228" s="204" t="s">
        <v>3528</v>
      </c>
      <c r="BV228" s="204" t="s">
        <v>3528</v>
      </c>
      <c r="BW228" s="208">
        <v>155.0</v>
      </c>
      <c r="BX228" s="209">
        <v>3.0</v>
      </c>
      <c r="BY228" s="209">
        <v>3.22</v>
      </c>
      <c r="BZ228" s="210">
        <v>0.07</v>
      </c>
      <c r="CA228" s="209">
        <v>29.06</v>
      </c>
      <c r="CB228" s="209">
        <v>5.36</v>
      </c>
      <c r="CC228" s="153"/>
      <c r="CD228" s="153"/>
      <c r="CE228" s="153"/>
      <c r="CF228" s="152" t="s">
        <v>1</v>
      </c>
    </row>
    <row r="229" ht="12.75" customHeight="1">
      <c r="A229" s="156">
        <v>2023.0</v>
      </c>
      <c r="B229" s="155" t="s">
        <v>3475</v>
      </c>
      <c r="C229" s="155" t="s">
        <v>4104</v>
      </c>
      <c r="D229" s="155"/>
      <c r="E229" s="155" t="s">
        <v>4105</v>
      </c>
      <c r="F229" s="155" t="s">
        <v>4106</v>
      </c>
      <c r="G229" s="155" t="s">
        <v>4107</v>
      </c>
      <c r="H229" s="169" t="s">
        <v>4108</v>
      </c>
      <c r="I229" s="169" t="s">
        <v>3402</v>
      </c>
      <c r="J229" s="169"/>
      <c r="K229" s="169" t="s">
        <v>2432</v>
      </c>
      <c r="L229" s="154" t="s">
        <v>3395</v>
      </c>
      <c r="M229" s="157" t="s">
        <v>3396</v>
      </c>
      <c r="N229" s="154" t="s">
        <v>255</v>
      </c>
      <c r="O229" s="177">
        <v>74.0</v>
      </c>
      <c r="P229" s="188" t="s">
        <v>3747</v>
      </c>
      <c r="Q229" s="169"/>
      <c r="R229" s="178" t="s">
        <v>4109</v>
      </c>
      <c r="S229" s="189" t="s">
        <v>174</v>
      </c>
      <c r="T229" s="178" t="s">
        <v>4110</v>
      </c>
      <c r="U229" s="189" t="s">
        <v>174</v>
      </c>
      <c r="V229" s="155" t="s">
        <v>3664</v>
      </c>
      <c r="W229" s="202"/>
      <c r="X229" s="202"/>
      <c r="Y229" s="202"/>
      <c r="Z229" s="202">
        <v>43.0</v>
      </c>
      <c r="AA229" s="202">
        <v>66.0</v>
      </c>
      <c r="AB229" s="202">
        <f t="shared" ref="AB229:AB243" si="204">AA229-Z229</f>
        <v>23</v>
      </c>
      <c r="AC229" s="202"/>
      <c r="AD229" s="202"/>
      <c r="AE229" s="202"/>
      <c r="AF229" s="202">
        <v>51.0</v>
      </c>
      <c r="AG229" s="202">
        <v>78.0</v>
      </c>
      <c r="AH229" s="202">
        <f t="shared" ref="AH229:AH243" si="205">AG229-AF229</f>
        <v>27</v>
      </c>
      <c r="AI229" s="202"/>
      <c r="AJ229" s="202"/>
      <c r="AK229" s="202"/>
      <c r="AL229" s="202">
        <v>66.0</v>
      </c>
      <c r="AM229" s="202">
        <v>86.0</v>
      </c>
      <c r="AN229" s="202">
        <f t="shared" ref="AN229:AN243" si="206">AM229-AL229</f>
        <v>20</v>
      </c>
      <c r="AO229" s="202"/>
      <c r="AP229" s="202"/>
      <c r="AQ229" s="202"/>
      <c r="AR229" s="202">
        <v>58.0</v>
      </c>
      <c r="AS229" s="202">
        <v>76.0</v>
      </c>
      <c r="AT229" s="202">
        <f t="shared" ref="AT229:AT230" si="207">AS229-AR229</f>
        <v>18</v>
      </c>
      <c r="AU229" s="202"/>
      <c r="AV229" s="202"/>
      <c r="AW229" s="202"/>
      <c r="AX229" s="202">
        <v>61.0</v>
      </c>
      <c r="AY229" s="202">
        <v>61.0</v>
      </c>
      <c r="AZ229" s="202">
        <f t="shared" ref="AZ229:AZ243" si="208">AY229-AX229</f>
        <v>0</v>
      </c>
      <c r="BA229" s="202"/>
      <c r="BB229" s="202"/>
      <c r="BC229" s="202"/>
      <c r="BD229" s="202"/>
      <c r="BE229" s="202"/>
      <c r="BF229" s="202"/>
      <c r="BG229" s="202"/>
      <c r="BH229" s="202"/>
      <c r="BI229" s="202">
        <v>71.0</v>
      </c>
      <c r="BJ229" s="202">
        <v>81.0</v>
      </c>
      <c r="BK229" s="202">
        <f t="shared" ref="BK229:BK243" si="209">BJ229-BI229</f>
        <v>10</v>
      </c>
      <c r="BL229" s="202"/>
      <c r="BM229" s="202"/>
      <c r="BN229" s="202"/>
      <c r="BO229" s="202">
        <v>83.0</v>
      </c>
      <c r="BP229" s="202">
        <v>92.0</v>
      </c>
      <c r="BQ229" s="202">
        <f t="shared" ref="BQ229:BQ243" si="210">BP229-BO229</f>
        <v>9</v>
      </c>
      <c r="BR229" s="203">
        <v>0.97</v>
      </c>
      <c r="BS229" s="204">
        <v>4.81</v>
      </c>
      <c r="BT229" s="204">
        <v>0.45</v>
      </c>
      <c r="BU229" s="204" t="s">
        <v>3528</v>
      </c>
      <c r="BV229" s="204" t="s">
        <v>3528</v>
      </c>
      <c r="BW229" s="208">
        <v>254.0</v>
      </c>
      <c r="BX229" s="209">
        <v>2.8</v>
      </c>
      <c r="BY229" s="209">
        <v>3.43</v>
      </c>
      <c r="BZ229" s="210">
        <v>0.23</v>
      </c>
      <c r="CA229" s="209">
        <v>34.41</v>
      </c>
      <c r="CB229" s="209">
        <v>7.38</v>
      </c>
      <c r="CC229" s="153"/>
      <c r="CD229" s="153"/>
      <c r="CE229" s="153"/>
      <c r="CF229" s="153"/>
    </row>
    <row r="230" ht="12.75" customHeight="1">
      <c r="A230" s="156">
        <v>2023.0</v>
      </c>
      <c r="B230" s="155" t="s">
        <v>3475</v>
      </c>
      <c r="C230" s="155" t="s">
        <v>4104</v>
      </c>
      <c r="D230" s="155"/>
      <c r="E230" s="155" t="s">
        <v>4105</v>
      </c>
      <c r="F230" s="155" t="s">
        <v>4106</v>
      </c>
      <c r="G230" s="155" t="s">
        <v>4107</v>
      </c>
      <c r="H230" s="169" t="s">
        <v>4108</v>
      </c>
      <c r="I230" s="169" t="s">
        <v>3480</v>
      </c>
      <c r="J230" s="169"/>
      <c r="K230" s="169" t="s">
        <v>2432</v>
      </c>
      <c r="L230" s="154" t="s">
        <v>3395</v>
      </c>
      <c r="M230" s="157" t="s">
        <v>3396</v>
      </c>
      <c r="N230" s="154" t="s">
        <v>255</v>
      </c>
      <c r="O230" s="177">
        <v>74.0</v>
      </c>
      <c r="P230" s="188" t="s">
        <v>3737</v>
      </c>
      <c r="Q230" s="169"/>
      <c r="R230" s="178" t="s">
        <v>4111</v>
      </c>
      <c r="S230" s="189" t="s">
        <v>174</v>
      </c>
      <c r="T230" s="178" t="s">
        <v>4112</v>
      </c>
      <c r="U230" s="189" t="s">
        <v>174</v>
      </c>
      <c r="V230" s="155" t="s">
        <v>3664</v>
      </c>
      <c r="W230" s="202"/>
      <c r="X230" s="202"/>
      <c r="Y230" s="202"/>
      <c r="Z230" s="202">
        <v>48.0</v>
      </c>
      <c r="AA230" s="202">
        <v>55.0</v>
      </c>
      <c r="AB230" s="202">
        <f t="shared" si="204"/>
        <v>7</v>
      </c>
      <c r="AC230" s="202"/>
      <c r="AD230" s="202"/>
      <c r="AE230" s="202"/>
      <c r="AF230" s="202">
        <v>62.0</v>
      </c>
      <c r="AG230" s="202">
        <v>79.0</v>
      </c>
      <c r="AH230" s="202">
        <f t="shared" si="205"/>
        <v>17</v>
      </c>
      <c r="AI230" s="202"/>
      <c r="AJ230" s="202"/>
      <c r="AK230" s="202"/>
      <c r="AL230" s="202">
        <v>80.0</v>
      </c>
      <c r="AM230" s="202">
        <v>81.0</v>
      </c>
      <c r="AN230" s="202">
        <f t="shared" si="206"/>
        <v>1</v>
      </c>
      <c r="AO230" s="202"/>
      <c r="AP230" s="202"/>
      <c r="AQ230" s="202"/>
      <c r="AR230" s="202">
        <v>61.0</v>
      </c>
      <c r="AS230" s="202">
        <v>74.0</v>
      </c>
      <c r="AT230" s="202">
        <f t="shared" si="207"/>
        <v>13</v>
      </c>
      <c r="AU230" s="202"/>
      <c r="AV230" s="202"/>
      <c r="AW230" s="202"/>
      <c r="AX230" s="202">
        <v>63.0</v>
      </c>
      <c r="AY230" s="202">
        <v>62.0</v>
      </c>
      <c r="AZ230" s="202">
        <f t="shared" si="208"/>
        <v>-1</v>
      </c>
      <c r="BA230" s="202"/>
      <c r="BB230" s="202"/>
      <c r="BC230" s="202"/>
      <c r="BD230" s="202"/>
      <c r="BE230" s="202"/>
      <c r="BF230" s="202"/>
      <c r="BG230" s="202"/>
      <c r="BH230" s="202"/>
      <c r="BI230" s="202">
        <v>80.0</v>
      </c>
      <c r="BJ230" s="202">
        <v>81.0</v>
      </c>
      <c r="BK230" s="202">
        <f t="shared" si="209"/>
        <v>1</v>
      </c>
      <c r="BL230" s="202"/>
      <c r="BM230" s="202"/>
      <c r="BN230" s="202"/>
      <c r="BO230" s="202">
        <v>91.0</v>
      </c>
      <c r="BP230" s="202">
        <v>95.0</v>
      </c>
      <c r="BQ230" s="202">
        <f t="shared" si="210"/>
        <v>4</v>
      </c>
      <c r="BR230" s="203">
        <v>0.97</v>
      </c>
      <c r="BS230" s="204">
        <v>4.68</v>
      </c>
      <c r="BT230" s="204">
        <v>0.46</v>
      </c>
      <c r="BU230" s="204" t="s">
        <v>3528</v>
      </c>
      <c r="BV230" s="204" t="s">
        <v>3528</v>
      </c>
      <c r="BW230" s="208">
        <v>302.0</v>
      </c>
      <c r="BX230" s="209">
        <v>2.44</v>
      </c>
      <c r="BY230" s="209">
        <v>4.07</v>
      </c>
      <c r="BZ230" s="210">
        <v>0.67</v>
      </c>
      <c r="CA230" s="209">
        <v>31.66</v>
      </c>
      <c r="CB230" s="209">
        <v>9.53</v>
      </c>
      <c r="CC230" s="153"/>
      <c r="CD230" s="153"/>
      <c r="CE230" s="153"/>
      <c r="CF230" s="153"/>
    </row>
    <row r="231" ht="12.75" customHeight="1">
      <c r="A231" s="156">
        <v>2023.0</v>
      </c>
      <c r="B231" s="155" t="s">
        <v>3494</v>
      </c>
      <c r="C231" s="155" t="s">
        <v>3495</v>
      </c>
      <c r="D231" s="155"/>
      <c r="E231" s="155" t="s">
        <v>3985</v>
      </c>
      <c r="F231" s="155" t="s">
        <v>3985</v>
      </c>
      <c r="G231" s="155" t="s">
        <v>3986</v>
      </c>
      <c r="H231" s="169" t="s">
        <v>3884</v>
      </c>
      <c r="I231" s="169" t="s">
        <v>3440</v>
      </c>
      <c r="J231" s="169"/>
      <c r="K231" s="169"/>
      <c r="L231" s="154" t="s">
        <v>3395</v>
      </c>
      <c r="M231" s="157" t="s">
        <v>3396</v>
      </c>
      <c r="N231" s="189" t="s">
        <v>255</v>
      </c>
      <c r="O231" s="177">
        <v>148.0</v>
      </c>
      <c r="P231" s="188" t="s">
        <v>3722</v>
      </c>
      <c r="Q231" s="169"/>
      <c r="R231" s="178" t="s">
        <v>4113</v>
      </c>
      <c r="S231" s="189" t="s">
        <v>174</v>
      </c>
      <c r="T231" s="178" t="s">
        <v>4114</v>
      </c>
      <c r="U231" s="189" t="s">
        <v>174</v>
      </c>
      <c r="V231" s="155" t="s">
        <v>3566</v>
      </c>
      <c r="W231" s="202"/>
      <c r="X231" s="202"/>
      <c r="Y231" s="202"/>
      <c r="Z231" s="202">
        <v>38.0</v>
      </c>
      <c r="AA231" s="202">
        <v>75.0</v>
      </c>
      <c r="AB231" s="202">
        <f t="shared" si="204"/>
        <v>37</v>
      </c>
      <c r="AC231" s="202"/>
      <c r="AD231" s="202"/>
      <c r="AE231" s="202"/>
      <c r="AF231" s="202">
        <v>47.0</v>
      </c>
      <c r="AG231" s="202">
        <v>79.0</v>
      </c>
      <c r="AH231" s="202">
        <f t="shared" si="205"/>
        <v>32</v>
      </c>
      <c r="AI231" s="202"/>
      <c r="AJ231" s="202"/>
      <c r="AK231" s="202"/>
      <c r="AL231" s="202">
        <v>91.0</v>
      </c>
      <c r="AM231" s="202">
        <v>95.0</v>
      </c>
      <c r="AN231" s="202">
        <f t="shared" si="206"/>
        <v>4</v>
      </c>
      <c r="AO231" s="202"/>
      <c r="AP231" s="202"/>
      <c r="AQ231" s="202"/>
      <c r="AR231" s="202"/>
      <c r="AS231" s="202"/>
      <c r="AT231" s="202"/>
      <c r="AU231" s="202"/>
      <c r="AV231" s="202"/>
      <c r="AW231" s="202"/>
      <c r="AX231" s="202">
        <v>70.0</v>
      </c>
      <c r="AY231" s="202">
        <v>87.0</v>
      </c>
      <c r="AZ231" s="202">
        <f t="shared" si="208"/>
        <v>17</v>
      </c>
      <c r="BA231" s="202"/>
      <c r="BB231" s="202"/>
      <c r="BC231" s="202"/>
      <c r="BD231" s="202"/>
      <c r="BE231" s="202"/>
      <c r="BF231" s="202"/>
      <c r="BG231" s="202"/>
      <c r="BH231" s="202"/>
      <c r="BI231" s="202">
        <v>67.0</v>
      </c>
      <c r="BJ231" s="202">
        <v>88.0</v>
      </c>
      <c r="BK231" s="202">
        <f t="shared" si="209"/>
        <v>21</v>
      </c>
      <c r="BL231" s="202"/>
      <c r="BM231" s="202"/>
      <c r="BN231" s="202"/>
      <c r="BO231" s="202">
        <v>76.0</v>
      </c>
      <c r="BP231" s="202">
        <v>93.0</v>
      </c>
      <c r="BQ231" s="202">
        <f t="shared" si="210"/>
        <v>17</v>
      </c>
      <c r="BR231" s="203">
        <v>0.97</v>
      </c>
      <c r="BS231" s="204">
        <v>3.48</v>
      </c>
      <c r="BT231" s="204">
        <v>0.47</v>
      </c>
      <c r="BU231" s="204" t="s">
        <v>3528</v>
      </c>
      <c r="BV231" s="204" t="s">
        <v>3528</v>
      </c>
      <c r="BW231" s="208">
        <v>72.0</v>
      </c>
      <c r="BX231" s="209">
        <v>0.89</v>
      </c>
      <c r="BY231" s="209">
        <v>0.921</v>
      </c>
      <c r="BZ231" s="210">
        <v>0.03</v>
      </c>
      <c r="CA231" s="209">
        <v>12.13</v>
      </c>
      <c r="CB231" s="209">
        <v>5.93</v>
      </c>
      <c r="CC231" s="153"/>
      <c r="CD231" s="153"/>
      <c r="CE231" s="153"/>
      <c r="CF231" s="153"/>
    </row>
    <row r="232" ht="12.75" customHeight="1">
      <c r="A232" s="156">
        <v>2023.0</v>
      </c>
      <c r="B232" s="155" t="s">
        <v>3389</v>
      </c>
      <c r="C232" s="155" t="s">
        <v>3526</v>
      </c>
      <c r="D232" s="155"/>
      <c r="E232" s="155" t="s">
        <v>4092</v>
      </c>
      <c r="F232" s="155" t="s">
        <v>4093</v>
      </c>
      <c r="G232" s="155" t="s">
        <v>4115</v>
      </c>
      <c r="H232" s="169" t="s">
        <v>4116</v>
      </c>
      <c r="I232" s="169" t="s">
        <v>3440</v>
      </c>
      <c r="J232" s="169"/>
      <c r="K232" s="169"/>
      <c r="L232" s="154" t="s">
        <v>3395</v>
      </c>
      <c r="M232" s="157" t="s">
        <v>3396</v>
      </c>
      <c r="N232" s="177" t="s">
        <v>3572</v>
      </c>
      <c r="O232" s="177">
        <v>342.0</v>
      </c>
      <c r="P232" s="188" t="s">
        <v>4095</v>
      </c>
      <c r="Q232" s="169"/>
      <c r="R232" s="178" t="s">
        <v>4117</v>
      </c>
      <c r="S232" s="189" t="s">
        <v>177</v>
      </c>
      <c r="T232" s="178" t="s">
        <v>4118</v>
      </c>
      <c r="U232" s="189" t="s">
        <v>174</v>
      </c>
      <c r="V232" s="155" t="s">
        <v>4034</v>
      </c>
      <c r="W232" s="202"/>
      <c r="X232" s="202"/>
      <c r="Y232" s="202"/>
      <c r="Z232" s="202">
        <v>24.0</v>
      </c>
      <c r="AA232" s="202">
        <v>59.0</v>
      </c>
      <c r="AB232" s="202">
        <f t="shared" si="204"/>
        <v>35</v>
      </c>
      <c r="AC232" s="202"/>
      <c r="AD232" s="202"/>
      <c r="AE232" s="202"/>
      <c r="AF232" s="202">
        <v>34.0</v>
      </c>
      <c r="AG232" s="202">
        <v>65.0</v>
      </c>
      <c r="AH232" s="202">
        <f t="shared" si="205"/>
        <v>31</v>
      </c>
      <c r="AI232" s="202"/>
      <c r="AJ232" s="202"/>
      <c r="AK232" s="202"/>
      <c r="AL232" s="202">
        <v>79.0</v>
      </c>
      <c r="AM232" s="202">
        <v>84.0</v>
      </c>
      <c r="AN232" s="202">
        <f t="shared" si="206"/>
        <v>5</v>
      </c>
      <c r="AO232" s="202"/>
      <c r="AP232" s="202"/>
      <c r="AQ232" s="202"/>
      <c r="AR232" s="202">
        <v>84.0</v>
      </c>
      <c r="AS232" s="202">
        <v>90.0</v>
      </c>
      <c r="AT232" s="202">
        <f t="shared" ref="AT232:AT243" si="211">AS232-AR232</f>
        <v>6</v>
      </c>
      <c r="AU232" s="202"/>
      <c r="AV232" s="202"/>
      <c r="AW232" s="202"/>
      <c r="AX232" s="202">
        <v>89.0</v>
      </c>
      <c r="AY232" s="202">
        <v>90.0</v>
      </c>
      <c r="AZ232" s="202">
        <f t="shared" si="208"/>
        <v>1</v>
      </c>
      <c r="BA232" s="202"/>
      <c r="BB232" s="202"/>
      <c r="BC232" s="202"/>
      <c r="BD232" s="202"/>
      <c r="BE232" s="202"/>
      <c r="BF232" s="202"/>
      <c r="BG232" s="202"/>
      <c r="BH232" s="202"/>
      <c r="BI232" s="202">
        <v>88.0</v>
      </c>
      <c r="BJ232" s="202">
        <v>93.0</v>
      </c>
      <c r="BK232" s="202">
        <f t="shared" si="209"/>
        <v>5</v>
      </c>
      <c r="BL232" s="202"/>
      <c r="BM232" s="202"/>
      <c r="BN232" s="202"/>
      <c r="BO232" s="202">
        <v>91.0</v>
      </c>
      <c r="BP232" s="202">
        <v>97.0</v>
      </c>
      <c r="BQ232" s="202">
        <f t="shared" si="210"/>
        <v>6</v>
      </c>
      <c r="BR232" s="203">
        <v>0.97</v>
      </c>
      <c r="BS232" s="204">
        <v>3.98</v>
      </c>
      <c r="BT232" s="204">
        <v>0.47</v>
      </c>
      <c r="BU232" s="204" t="s">
        <v>3528</v>
      </c>
      <c r="BV232" s="204" t="s">
        <v>3528</v>
      </c>
      <c r="BW232" s="208">
        <v>86.0</v>
      </c>
      <c r="BX232" s="209">
        <v>0.41</v>
      </c>
      <c r="BY232" s="209">
        <v>0.51</v>
      </c>
      <c r="BZ232" s="210">
        <v>0.24</v>
      </c>
      <c r="CA232" s="209">
        <v>12.02</v>
      </c>
      <c r="CB232" s="209">
        <v>7.15</v>
      </c>
      <c r="CC232" s="153"/>
      <c r="CD232" s="153"/>
      <c r="CE232" s="153"/>
      <c r="CF232" s="153"/>
    </row>
    <row r="233" ht="12.75" customHeight="1">
      <c r="A233" s="156">
        <v>2023.0</v>
      </c>
      <c r="B233" s="155" t="s">
        <v>3389</v>
      </c>
      <c r="C233" s="155" t="s">
        <v>3398</v>
      </c>
      <c r="D233" s="155"/>
      <c r="E233" s="155" t="s">
        <v>4119</v>
      </c>
      <c r="F233" s="155" t="s">
        <v>3635</v>
      </c>
      <c r="G233" s="155" t="s">
        <v>4120</v>
      </c>
      <c r="H233" s="169" t="s">
        <v>3575</v>
      </c>
      <c r="I233" s="169" t="s">
        <v>3584</v>
      </c>
      <c r="J233" s="169"/>
      <c r="K233" s="169"/>
      <c r="L233" s="154" t="s">
        <v>3395</v>
      </c>
      <c r="M233" s="157" t="s">
        <v>3396</v>
      </c>
      <c r="N233" s="157" t="s">
        <v>255</v>
      </c>
      <c r="O233" s="177"/>
      <c r="P233" s="188"/>
      <c r="Q233" s="169"/>
      <c r="R233" s="178" t="s">
        <v>4121</v>
      </c>
      <c r="S233" s="189" t="s">
        <v>174</v>
      </c>
      <c r="T233" s="178" t="s">
        <v>4122</v>
      </c>
      <c r="U233" s="189" t="s">
        <v>174</v>
      </c>
      <c r="V233" s="155" t="s">
        <v>3664</v>
      </c>
      <c r="W233" s="202"/>
      <c r="X233" s="202"/>
      <c r="Y233" s="202"/>
      <c r="Z233" s="202">
        <v>88.0</v>
      </c>
      <c r="AA233" s="202">
        <v>95.0</v>
      </c>
      <c r="AB233" s="202">
        <f t="shared" si="204"/>
        <v>7</v>
      </c>
      <c r="AC233" s="202"/>
      <c r="AD233" s="202"/>
      <c r="AE233" s="202"/>
      <c r="AF233" s="202">
        <v>97.0</v>
      </c>
      <c r="AG233" s="202">
        <v>100.0</v>
      </c>
      <c r="AH233" s="202">
        <f t="shared" si="205"/>
        <v>3</v>
      </c>
      <c r="AI233" s="202"/>
      <c r="AJ233" s="202"/>
      <c r="AK233" s="202"/>
      <c r="AL233" s="202">
        <v>84.0</v>
      </c>
      <c r="AM233" s="202">
        <v>93.0</v>
      </c>
      <c r="AN233" s="202">
        <f t="shared" si="206"/>
        <v>9</v>
      </c>
      <c r="AO233" s="202"/>
      <c r="AP233" s="202"/>
      <c r="AQ233" s="202"/>
      <c r="AR233" s="202">
        <v>75.0</v>
      </c>
      <c r="AS233" s="202">
        <v>77.0</v>
      </c>
      <c r="AT233" s="202">
        <f t="shared" si="211"/>
        <v>2</v>
      </c>
      <c r="AU233" s="202"/>
      <c r="AV233" s="202"/>
      <c r="AW233" s="202"/>
      <c r="AX233" s="202">
        <v>91.0</v>
      </c>
      <c r="AY233" s="202">
        <v>93.0</v>
      </c>
      <c r="AZ233" s="202">
        <f t="shared" si="208"/>
        <v>2</v>
      </c>
      <c r="BA233" s="202"/>
      <c r="BB233" s="202"/>
      <c r="BC233" s="202"/>
      <c r="BD233" s="202"/>
      <c r="BE233" s="202"/>
      <c r="BF233" s="202"/>
      <c r="BG233" s="202"/>
      <c r="BH233" s="202"/>
      <c r="BI233" s="202">
        <v>89.0</v>
      </c>
      <c r="BJ233" s="202">
        <v>93.0</v>
      </c>
      <c r="BK233" s="202">
        <f t="shared" si="209"/>
        <v>4</v>
      </c>
      <c r="BL233" s="202"/>
      <c r="BM233" s="202"/>
      <c r="BN233" s="202"/>
      <c r="BO233" s="202">
        <v>98.0</v>
      </c>
      <c r="BP233" s="202">
        <v>100.0</v>
      </c>
      <c r="BQ233" s="202">
        <f t="shared" si="210"/>
        <v>2</v>
      </c>
      <c r="BR233" s="203">
        <v>0.97</v>
      </c>
      <c r="BS233" s="204">
        <v>4.67</v>
      </c>
      <c r="BT233" s="204">
        <v>0.44</v>
      </c>
      <c r="BU233" s="204" t="s">
        <v>3528</v>
      </c>
      <c r="BV233" s="204" t="s">
        <v>3528</v>
      </c>
      <c r="BW233" s="208" t="s">
        <v>3716</v>
      </c>
      <c r="BX233" s="209"/>
      <c r="BY233" s="209"/>
      <c r="BZ233" s="209"/>
      <c r="CA233" s="209"/>
      <c r="CB233" s="209"/>
      <c r="CC233" s="153"/>
      <c r="CD233" s="153"/>
      <c r="CE233" s="153"/>
      <c r="CF233" s="153"/>
    </row>
    <row r="234" ht="12.75" customHeight="1">
      <c r="A234" s="156">
        <v>2023.0</v>
      </c>
      <c r="B234" s="155" t="s">
        <v>3430</v>
      </c>
      <c r="C234" s="155" t="s">
        <v>3431</v>
      </c>
      <c r="D234" s="155"/>
      <c r="E234" s="155" t="s">
        <v>4049</v>
      </c>
      <c r="F234" s="155" t="s">
        <v>4049</v>
      </c>
      <c r="G234" s="155" t="s">
        <v>4050</v>
      </c>
      <c r="H234" s="169" t="s">
        <v>3853</v>
      </c>
      <c r="I234" s="169" t="s">
        <v>3454</v>
      </c>
      <c r="J234" s="169"/>
      <c r="K234" s="169"/>
      <c r="L234" s="154" t="s">
        <v>3395</v>
      </c>
      <c r="M234" s="157" t="s">
        <v>3396</v>
      </c>
      <c r="N234" s="157" t="s">
        <v>255</v>
      </c>
      <c r="O234" s="177">
        <v>32.0</v>
      </c>
      <c r="P234" s="188" t="s">
        <v>4086</v>
      </c>
      <c r="Q234" s="169"/>
      <c r="R234" s="178" t="s">
        <v>4123</v>
      </c>
      <c r="S234" s="189" t="s">
        <v>174</v>
      </c>
      <c r="T234" s="178" t="s">
        <v>4124</v>
      </c>
      <c r="U234" s="189" t="s">
        <v>174</v>
      </c>
      <c r="V234" s="155" t="s">
        <v>3664</v>
      </c>
      <c r="W234" s="202"/>
      <c r="X234" s="202"/>
      <c r="Y234" s="202"/>
      <c r="Z234" s="202">
        <v>74.0</v>
      </c>
      <c r="AA234" s="202">
        <v>80.0</v>
      </c>
      <c r="AB234" s="202">
        <f t="shared" si="204"/>
        <v>6</v>
      </c>
      <c r="AC234" s="202"/>
      <c r="AD234" s="202"/>
      <c r="AE234" s="202"/>
      <c r="AF234" s="202">
        <v>87.0</v>
      </c>
      <c r="AG234" s="202">
        <v>87.0</v>
      </c>
      <c r="AH234" s="202">
        <f t="shared" si="205"/>
        <v>0</v>
      </c>
      <c r="AI234" s="202"/>
      <c r="AJ234" s="202"/>
      <c r="AK234" s="202"/>
      <c r="AL234" s="202">
        <v>83.0</v>
      </c>
      <c r="AM234" s="202">
        <v>88.0</v>
      </c>
      <c r="AN234" s="202">
        <f t="shared" si="206"/>
        <v>5</v>
      </c>
      <c r="AO234" s="202"/>
      <c r="AP234" s="202"/>
      <c r="AQ234" s="202"/>
      <c r="AR234" s="202">
        <v>59.0</v>
      </c>
      <c r="AS234" s="202">
        <v>72.0</v>
      </c>
      <c r="AT234" s="202">
        <f t="shared" si="211"/>
        <v>13</v>
      </c>
      <c r="AU234" s="202"/>
      <c r="AV234" s="202"/>
      <c r="AW234" s="202"/>
      <c r="AX234" s="202">
        <v>87.0</v>
      </c>
      <c r="AY234" s="202">
        <v>96.0</v>
      </c>
      <c r="AZ234" s="202">
        <f t="shared" si="208"/>
        <v>9</v>
      </c>
      <c r="BA234" s="202"/>
      <c r="BB234" s="202"/>
      <c r="BC234" s="202"/>
      <c r="BD234" s="202"/>
      <c r="BE234" s="202"/>
      <c r="BF234" s="202"/>
      <c r="BG234" s="202"/>
      <c r="BH234" s="202"/>
      <c r="BI234" s="202">
        <v>83.0</v>
      </c>
      <c r="BJ234" s="202">
        <v>95.0</v>
      </c>
      <c r="BK234" s="202">
        <f t="shared" si="209"/>
        <v>12</v>
      </c>
      <c r="BL234" s="202"/>
      <c r="BM234" s="202"/>
      <c r="BN234" s="202"/>
      <c r="BO234" s="202">
        <v>93.0</v>
      </c>
      <c r="BP234" s="202">
        <v>98.0</v>
      </c>
      <c r="BQ234" s="202">
        <f t="shared" si="210"/>
        <v>5</v>
      </c>
      <c r="BR234" s="203">
        <v>0.97</v>
      </c>
      <c r="BS234" s="204">
        <v>4.55</v>
      </c>
      <c r="BT234" s="204">
        <v>0.41</v>
      </c>
      <c r="BU234" s="204" t="s">
        <v>3528</v>
      </c>
      <c r="BV234" s="204" t="s">
        <v>3528</v>
      </c>
      <c r="BW234" s="208">
        <v>51.98</v>
      </c>
      <c r="BX234" s="209">
        <v>1.49</v>
      </c>
      <c r="BY234" s="209">
        <v>1.62</v>
      </c>
      <c r="BZ234" s="210">
        <v>0.09</v>
      </c>
      <c r="CA234" s="209">
        <v>14.03</v>
      </c>
      <c r="CB234" s="209">
        <v>3.71</v>
      </c>
      <c r="CC234" s="153"/>
      <c r="CD234" s="153"/>
      <c r="CE234" s="153"/>
      <c r="CF234" s="153"/>
    </row>
    <row r="235" ht="12.75" customHeight="1">
      <c r="A235" s="156">
        <v>2023.0</v>
      </c>
      <c r="B235" s="155" t="s">
        <v>3430</v>
      </c>
      <c r="C235" s="155" t="s">
        <v>3431</v>
      </c>
      <c r="D235" s="155"/>
      <c r="E235" s="155" t="s">
        <v>4049</v>
      </c>
      <c r="F235" s="155" t="s">
        <v>4049</v>
      </c>
      <c r="G235" s="155" t="s">
        <v>4050</v>
      </c>
      <c r="H235" s="169" t="s">
        <v>3853</v>
      </c>
      <c r="I235" s="169" t="s">
        <v>3428</v>
      </c>
      <c r="J235" s="169"/>
      <c r="K235" s="169"/>
      <c r="L235" s="154" t="s">
        <v>3395</v>
      </c>
      <c r="M235" s="157" t="s">
        <v>3396</v>
      </c>
      <c r="N235" s="157" t="s">
        <v>255</v>
      </c>
      <c r="O235" s="177">
        <v>10.0</v>
      </c>
      <c r="P235" s="188" t="s">
        <v>4125</v>
      </c>
      <c r="Q235" s="169"/>
      <c r="R235" s="178" t="s">
        <v>4126</v>
      </c>
      <c r="S235" s="189" t="s">
        <v>174</v>
      </c>
      <c r="T235" s="178" t="s">
        <v>4124</v>
      </c>
      <c r="U235" s="189" t="s">
        <v>174</v>
      </c>
      <c r="V235" s="155" t="s">
        <v>3664</v>
      </c>
      <c r="W235" s="202"/>
      <c r="X235" s="202"/>
      <c r="Y235" s="202"/>
      <c r="Z235" s="202">
        <v>40.0</v>
      </c>
      <c r="AA235" s="202">
        <v>62.0</v>
      </c>
      <c r="AB235" s="202">
        <f t="shared" si="204"/>
        <v>22</v>
      </c>
      <c r="AC235" s="202"/>
      <c r="AD235" s="202"/>
      <c r="AE235" s="202"/>
      <c r="AF235" s="202">
        <v>54.0</v>
      </c>
      <c r="AG235" s="202">
        <v>78.0</v>
      </c>
      <c r="AH235" s="202">
        <f t="shared" si="205"/>
        <v>24</v>
      </c>
      <c r="AI235" s="202"/>
      <c r="AJ235" s="202"/>
      <c r="AK235" s="202"/>
      <c r="AL235" s="202">
        <v>67.0</v>
      </c>
      <c r="AM235" s="202">
        <v>84.0</v>
      </c>
      <c r="AN235" s="202">
        <f t="shared" si="206"/>
        <v>17</v>
      </c>
      <c r="AO235" s="202"/>
      <c r="AP235" s="202"/>
      <c r="AQ235" s="202"/>
      <c r="AR235" s="202">
        <v>49.0</v>
      </c>
      <c r="AS235" s="202">
        <v>72.0</v>
      </c>
      <c r="AT235" s="202">
        <f t="shared" si="211"/>
        <v>23</v>
      </c>
      <c r="AU235" s="202"/>
      <c r="AV235" s="202"/>
      <c r="AW235" s="202"/>
      <c r="AX235" s="202">
        <v>82.0</v>
      </c>
      <c r="AY235" s="202">
        <v>86.0</v>
      </c>
      <c r="AZ235" s="202">
        <f t="shared" si="208"/>
        <v>4</v>
      </c>
      <c r="BA235" s="202"/>
      <c r="BB235" s="202"/>
      <c r="BC235" s="202"/>
      <c r="BD235" s="202"/>
      <c r="BE235" s="202"/>
      <c r="BF235" s="202"/>
      <c r="BG235" s="202"/>
      <c r="BH235" s="202"/>
      <c r="BI235" s="202">
        <v>78.0</v>
      </c>
      <c r="BJ235" s="202">
        <v>86.0</v>
      </c>
      <c r="BK235" s="202">
        <f t="shared" si="209"/>
        <v>8</v>
      </c>
      <c r="BL235" s="202"/>
      <c r="BM235" s="202"/>
      <c r="BN235" s="202"/>
      <c r="BO235" s="202">
        <v>54.0</v>
      </c>
      <c r="BP235" s="202">
        <v>78.0</v>
      </c>
      <c r="BQ235" s="202">
        <f t="shared" si="210"/>
        <v>24</v>
      </c>
      <c r="BR235" s="203">
        <v>0.97</v>
      </c>
      <c r="BS235" s="204">
        <v>4.45</v>
      </c>
      <c r="BT235" s="204">
        <v>0.45</v>
      </c>
      <c r="BU235" s="204" t="s">
        <v>3528</v>
      </c>
      <c r="BV235" s="204" t="s">
        <v>3528</v>
      </c>
      <c r="BW235" s="208">
        <v>46.79</v>
      </c>
      <c r="BX235" s="209">
        <v>4.6</v>
      </c>
      <c r="BY235" s="209">
        <v>4.67</v>
      </c>
      <c r="BZ235" s="210">
        <v>0.02</v>
      </c>
      <c r="CA235" s="209">
        <v>15.02</v>
      </c>
      <c r="CB235" s="209">
        <v>3.12</v>
      </c>
      <c r="CC235" s="153"/>
      <c r="CD235" s="153"/>
      <c r="CE235" s="153"/>
      <c r="CF235" s="153"/>
    </row>
    <row r="236" ht="12.75" customHeight="1">
      <c r="A236" s="156">
        <v>2023.0</v>
      </c>
      <c r="B236" s="155" t="s">
        <v>3389</v>
      </c>
      <c r="C236" s="155" t="s">
        <v>3398</v>
      </c>
      <c r="D236" s="155"/>
      <c r="E236" s="155" t="s">
        <v>4127</v>
      </c>
      <c r="F236" s="155" t="s">
        <v>4127</v>
      </c>
      <c r="G236" s="155" t="s">
        <v>4128</v>
      </c>
      <c r="H236" s="169" t="s">
        <v>3427</v>
      </c>
      <c r="I236" s="169" t="s">
        <v>3464</v>
      </c>
      <c r="J236" s="169"/>
      <c r="K236" s="169"/>
      <c r="L236" s="154" t="s">
        <v>3395</v>
      </c>
      <c r="M236" s="157" t="s">
        <v>3396</v>
      </c>
      <c r="N236" s="157" t="s">
        <v>255</v>
      </c>
      <c r="O236" s="177">
        <v>228.0</v>
      </c>
      <c r="P236" s="188" t="s">
        <v>3708</v>
      </c>
      <c r="Q236" s="169"/>
      <c r="R236" s="178" t="s">
        <v>4129</v>
      </c>
      <c r="S236" s="189" t="s">
        <v>174</v>
      </c>
      <c r="T236" s="178" t="s">
        <v>4130</v>
      </c>
      <c r="U236" s="189" t="s">
        <v>174</v>
      </c>
      <c r="V236" s="155" t="s">
        <v>3664</v>
      </c>
      <c r="W236" s="202"/>
      <c r="X236" s="202"/>
      <c r="Y236" s="202"/>
      <c r="Z236" s="202">
        <v>32.0</v>
      </c>
      <c r="AA236" s="202">
        <v>56.0</v>
      </c>
      <c r="AB236" s="202">
        <f t="shared" si="204"/>
        <v>24</v>
      </c>
      <c r="AC236" s="202"/>
      <c r="AD236" s="202"/>
      <c r="AE236" s="202"/>
      <c r="AF236" s="202">
        <v>49.0</v>
      </c>
      <c r="AG236" s="202">
        <v>66.0</v>
      </c>
      <c r="AH236" s="202">
        <f t="shared" si="205"/>
        <v>17</v>
      </c>
      <c r="AI236" s="202"/>
      <c r="AJ236" s="202"/>
      <c r="AK236" s="202"/>
      <c r="AL236" s="202">
        <v>59.0</v>
      </c>
      <c r="AM236" s="202">
        <v>71.0</v>
      </c>
      <c r="AN236" s="202">
        <f t="shared" si="206"/>
        <v>12</v>
      </c>
      <c r="AO236" s="202"/>
      <c r="AP236" s="202"/>
      <c r="AQ236" s="202"/>
      <c r="AR236" s="202">
        <v>49.0</v>
      </c>
      <c r="AS236" s="202">
        <v>60.0</v>
      </c>
      <c r="AT236" s="202">
        <f t="shared" si="211"/>
        <v>11</v>
      </c>
      <c r="AU236" s="202"/>
      <c r="AV236" s="202"/>
      <c r="AW236" s="202"/>
      <c r="AX236" s="202">
        <v>69.0</v>
      </c>
      <c r="AY236" s="202">
        <v>83.0</v>
      </c>
      <c r="AZ236" s="202">
        <f t="shared" si="208"/>
        <v>14</v>
      </c>
      <c r="BA236" s="202"/>
      <c r="BB236" s="202"/>
      <c r="BC236" s="202"/>
      <c r="BD236" s="202"/>
      <c r="BE236" s="202"/>
      <c r="BF236" s="202"/>
      <c r="BG236" s="202"/>
      <c r="BH236" s="202"/>
      <c r="BI236" s="202">
        <v>67.0</v>
      </c>
      <c r="BJ236" s="202">
        <v>79.0</v>
      </c>
      <c r="BK236" s="202">
        <f t="shared" si="209"/>
        <v>12</v>
      </c>
      <c r="BL236" s="202"/>
      <c r="BM236" s="202"/>
      <c r="BN236" s="202"/>
      <c r="BO236" s="202">
        <v>77.0</v>
      </c>
      <c r="BP236" s="202">
        <v>90.0</v>
      </c>
      <c r="BQ236" s="202">
        <f t="shared" si="210"/>
        <v>13</v>
      </c>
      <c r="BR236" s="203">
        <v>0.97</v>
      </c>
      <c r="BS236" s="204">
        <v>4.12</v>
      </c>
      <c r="BT236" s="204">
        <v>0.48</v>
      </c>
      <c r="BU236" s="213">
        <v>0.96</v>
      </c>
      <c r="BV236" s="204">
        <v>3.22</v>
      </c>
      <c r="BW236" s="208">
        <v>621.33</v>
      </c>
      <c r="BX236" s="209">
        <v>2.03</v>
      </c>
      <c r="BY236" s="209">
        <v>2.72</v>
      </c>
      <c r="BZ236" s="210">
        <v>0.34</v>
      </c>
      <c r="CA236" s="209">
        <v>44.01</v>
      </c>
      <c r="CB236" s="209">
        <v>14.12</v>
      </c>
      <c r="CC236" s="153"/>
      <c r="CD236" s="153"/>
      <c r="CE236" s="153"/>
      <c r="CF236" s="153"/>
    </row>
    <row r="237" ht="12.75" customHeight="1">
      <c r="A237" s="156">
        <v>2023.0</v>
      </c>
      <c r="B237" s="155" t="s">
        <v>3404</v>
      </c>
      <c r="C237" s="155" t="s">
        <v>3511</v>
      </c>
      <c r="D237" s="155"/>
      <c r="E237" s="155" t="s">
        <v>4131</v>
      </c>
      <c r="F237" s="155" t="s">
        <v>4131</v>
      </c>
      <c r="G237" s="155" t="s">
        <v>4132</v>
      </c>
      <c r="H237" s="169" t="s">
        <v>4133</v>
      </c>
      <c r="I237" s="169" t="s">
        <v>3440</v>
      </c>
      <c r="J237" s="169"/>
      <c r="K237" s="169"/>
      <c r="L237" s="154" t="s">
        <v>3395</v>
      </c>
      <c r="M237" s="157" t="s">
        <v>3396</v>
      </c>
      <c r="N237" s="157" t="s">
        <v>255</v>
      </c>
      <c r="O237" s="177">
        <v>38.0</v>
      </c>
      <c r="P237" s="188" t="s">
        <v>3722</v>
      </c>
      <c r="Q237" s="169"/>
      <c r="R237" s="178" t="s">
        <v>4134</v>
      </c>
      <c r="S237" s="189" t="s">
        <v>174</v>
      </c>
      <c r="T237" s="178" t="s">
        <v>4135</v>
      </c>
      <c r="U237" s="189" t="s">
        <v>174</v>
      </c>
      <c r="V237" s="155" t="s">
        <v>3566</v>
      </c>
      <c r="W237" s="202"/>
      <c r="X237" s="202"/>
      <c r="Y237" s="202"/>
      <c r="Z237" s="202">
        <v>35.0</v>
      </c>
      <c r="AA237" s="202">
        <v>63.0</v>
      </c>
      <c r="AB237" s="202">
        <f t="shared" si="204"/>
        <v>28</v>
      </c>
      <c r="AC237" s="202"/>
      <c r="AD237" s="202"/>
      <c r="AE237" s="202"/>
      <c r="AF237" s="202">
        <v>46.0</v>
      </c>
      <c r="AG237" s="202">
        <v>69.0</v>
      </c>
      <c r="AH237" s="202">
        <f t="shared" si="205"/>
        <v>23</v>
      </c>
      <c r="AI237" s="202"/>
      <c r="AJ237" s="202"/>
      <c r="AK237" s="202"/>
      <c r="AL237" s="202">
        <v>50.0</v>
      </c>
      <c r="AM237" s="202">
        <v>69.0</v>
      </c>
      <c r="AN237" s="202">
        <f t="shared" si="206"/>
        <v>19</v>
      </c>
      <c r="AO237" s="202"/>
      <c r="AP237" s="202"/>
      <c r="AQ237" s="202"/>
      <c r="AR237" s="202">
        <v>53.0</v>
      </c>
      <c r="AS237" s="202">
        <v>73.0</v>
      </c>
      <c r="AT237" s="202">
        <f t="shared" si="211"/>
        <v>20</v>
      </c>
      <c r="AU237" s="202"/>
      <c r="AV237" s="202"/>
      <c r="AW237" s="202"/>
      <c r="AX237" s="202">
        <v>63.0</v>
      </c>
      <c r="AY237" s="202">
        <v>84.0</v>
      </c>
      <c r="AZ237" s="202">
        <f t="shared" si="208"/>
        <v>21</v>
      </c>
      <c r="BA237" s="202"/>
      <c r="BB237" s="202"/>
      <c r="BC237" s="202"/>
      <c r="BD237" s="202"/>
      <c r="BE237" s="202"/>
      <c r="BF237" s="202"/>
      <c r="BG237" s="202"/>
      <c r="BH237" s="202"/>
      <c r="BI237" s="202">
        <v>63.0</v>
      </c>
      <c r="BJ237" s="202">
        <v>76.0</v>
      </c>
      <c r="BK237" s="202">
        <f t="shared" si="209"/>
        <v>13</v>
      </c>
      <c r="BL237" s="202"/>
      <c r="BM237" s="202"/>
      <c r="BN237" s="202"/>
      <c r="BO237" s="202">
        <v>64.0</v>
      </c>
      <c r="BP237" s="202">
        <v>86.0</v>
      </c>
      <c r="BQ237" s="202">
        <f t="shared" si="210"/>
        <v>22</v>
      </c>
      <c r="BR237" s="203">
        <v>0.97</v>
      </c>
      <c r="BS237" s="204">
        <v>3.64</v>
      </c>
      <c r="BT237" s="204">
        <v>0.45</v>
      </c>
      <c r="BU237" s="204" t="s">
        <v>3528</v>
      </c>
      <c r="BV237" s="204" t="s">
        <v>3528</v>
      </c>
      <c r="BW237" s="208">
        <v>35.53</v>
      </c>
      <c r="BX237" s="209">
        <v>0.692</v>
      </c>
      <c r="BY237" s="209">
        <v>0.74</v>
      </c>
      <c r="BZ237" s="210">
        <v>0.07</v>
      </c>
      <c r="CA237" s="209">
        <v>9.06</v>
      </c>
      <c r="CB237" s="209">
        <v>3.92</v>
      </c>
      <c r="CC237" s="153"/>
      <c r="CD237" s="153"/>
      <c r="CE237" s="153"/>
      <c r="CF237" s="153"/>
    </row>
    <row r="238" ht="12.75" customHeight="1">
      <c r="A238" s="156">
        <v>2023.0</v>
      </c>
      <c r="B238" s="155" t="s">
        <v>3621</v>
      </c>
      <c r="C238" s="155" t="s">
        <v>4136</v>
      </c>
      <c r="D238" s="155"/>
      <c r="E238" s="155" t="s">
        <v>3744</v>
      </c>
      <c r="F238" s="155" t="s">
        <v>3744</v>
      </c>
      <c r="G238" s="155" t="s">
        <v>4137</v>
      </c>
      <c r="H238" s="169" t="s">
        <v>3746</v>
      </c>
      <c r="I238" s="169" t="s">
        <v>3464</v>
      </c>
      <c r="J238" s="169"/>
      <c r="K238" s="169"/>
      <c r="L238" s="154" t="s">
        <v>3395</v>
      </c>
      <c r="M238" s="157" t="s">
        <v>3396</v>
      </c>
      <c r="N238" s="177" t="s">
        <v>255</v>
      </c>
      <c r="O238" s="177">
        <v>174.0</v>
      </c>
      <c r="P238" s="188" t="s">
        <v>3814</v>
      </c>
      <c r="Q238" s="169"/>
      <c r="R238" s="178" t="s">
        <v>4138</v>
      </c>
      <c r="S238" s="189" t="s">
        <v>174</v>
      </c>
      <c r="T238" s="178" t="s">
        <v>4139</v>
      </c>
      <c r="U238" s="189" t="s">
        <v>174</v>
      </c>
      <c r="V238" s="155" t="s">
        <v>3566</v>
      </c>
      <c r="W238" s="202"/>
      <c r="X238" s="202"/>
      <c r="Y238" s="202"/>
      <c r="Z238" s="202">
        <v>70.0</v>
      </c>
      <c r="AA238" s="202">
        <v>87.0</v>
      </c>
      <c r="AB238" s="202">
        <f t="shared" si="204"/>
        <v>17</v>
      </c>
      <c r="AC238" s="202"/>
      <c r="AD238" s="202"/>
      <c r="AE238" s="202"/>
      <c r="AF238" s="202">
        <v>90.0</v>
      </c>
      <c r="AG238" s="202">
        <v>94.0</v>
      </c>
      <c r="AH238" s="202">
        <f t="shared" si="205"/>
        <v>4</v>
      </c>
      <c r="AI238" s="202"/>
      <c r="AJ238" s="202"/>
      <c r="AK238" s="202"/>
      <c r="AL238" s="202">
        <v>85.0</v>
      </c>
      <c r="AM238" s="202">
        <v>95.0</v>
      </c>
      <c r="AN238" s="202">
        <f t="shared" si="206"/>
        <v>10</v>
      </c>
      <c r="AO238" s="202"/>
      <c r="AP238" s="202"/>
      <c r="AQ238" s="202"/>
      <c r="AR238" s="202">
        <v>78.0</v>
      </c>
      <c r="AS238" s="202">
        <v>86.0</v>
      </c>
      <c r="AT238" s="202">
        <f t="shared" si="211"/>
        <v>8</v>
      </c>
      <c r="AU238" s="202"/>
      <c r="AV238" s="202"/>
      <c r="AW238" s="202"/>
      <c r="AX238" s="202">
        <v>94.0</v>
      </c>
      <c r="AY238" s="202">
        <v>99.0</v>
      </c>
      <c r="AZ238" s="202">
        <f t="shared" si="208"/>
        <v>5</v>
      </c>
      <c r="BA238" s="202"/>
      <c r="BB238" s="202"/>
      <c r="BC238" s="202"/>
      <c r="BD238" s="202"/>
      <c r="BE238" s="202"/>
      <c r="BF238" s="202"/>
      <c r="BG238" s="202"/>
      <c r="BH238" s="202"/>
      <c r="BI238" s="202">
        <v>96.0</v>
      </c>
      <c r="BJ238" s="202">
        <v>98.0</v>
      </c>
      <c r="BK238" s="202">
        <f t="shared" si="209"/>
        <v>2</v>
      </c>
      <c r="BL238" s="202"/>
      <c r="BM238" s="202"/>
      <c r="BN238" s="202"/>
      <c r="BO238" s="202">
        <v>98.0</v>
      </c>
      <c r="BP238" s="202">
        <v>100.0</v>
      </c>
      <c r="BQ238" s="202">
        <f t="shared" si="210"/>
        <v>2</v>
      </c>
      <c r="BR238" s="203">
        <v>0.97</v>
      </c>
      <c r="BS238" s="204">
        <v>4.1</v>
      </c>
      <c r="BT238" s="204">
        <v>0.47</v>
      </c>
      <c r="BU238" s="204" t="s">
        <v>3528</v>
      </c>
      <c r="BV238" s="204" t="s">
        <v>3528</v>
      </c>
      <c r="BW238" s="208">
        <v>306.88</v>
      </c>
      <c r="BX238" s="209">
        <v>1.3</v>
      </c>
      <c r="BY238" s="209">
        <v>1.8</v>
      </c>
      <c r="BZ238" s="210">
        <v>0.38</v>
      </c>
      <c r="CA238" s="209">
        <v>22.05</v>
      </c>
      <c r="CB238" s="209">
        <v>13.92</v>
      </c>
      <c r="CC238" s="153"/>
      <c r="CD238" s="153"/>
      <c r="CE238" s="153"/>
      <c r="CF238" s="153"/>
    </row>
    <row r="239" ht="12.75" customHeight="1">
      <c r="A239" s="156">
        <v>2023.0</v>
      </c>
      <c r="B239" s="155" t="s">
        <v>3621</v>
      </c>
      <c r="C239" s="155" t="s">
        <v>3743</v>
      </c>
      <c r="D239" s="155"/>
      <c r="E239" s="155" t="s">
        <v>3744</v>
      </c>
      <c r="F239" s="155" t="s">
        <v>3744</v>
      </c>
      <c r="G239" s="155" t="s">
        <v>3745</v>
      </c>
      <c r="H239" s="169" t="s">
        <v>3746</v>
      </c>
      <c r="I239" s="169" t="s">
        <v>3464</v>
      </c>
      <c r="J239" s="169"/>
      <c r="K239" s="169"/>
      <c r="L239" s="154" t="s">
        <v>3395</v>
      </c>
      <c r="M239" s="157" t="s">
        <v>3396</v>
      </c>
      <c r="N239" s="177" t="s">
        <v>255</v>
      </c>
      <c r="O239" s="177">
        <v>112.0</v>
      </c>
      <c r="P239" s="188" t="s">
        <v>3814</v>
      </c>
      <c r="Q239" s="169"/>
      <c r="R239" s="178" t="s">
        <v>4140</v>
      </c>
      <c r="S239" s="189" t="s">
        <v>174</v>
      </c>
      <c r="T239" s="178" t="s">
        <v>4141</v>
      </c>
      <c r="U239" s="189" t="s">
        <v>174</v>
      </c>
      <c r="V239" s="155" t="s">
        <v>3664</v>
      </c>
      <c r="W239" s="202"/>
      <c r="X239" s="202"/>
      <c r="Y239" s="202"/>
      <c r="Z239" s="202">
        <v>45.0</v>
      </c>
      <c r="AA239" s="202">
        <v>46.0</v>
      </c>
      <c r="AB239" s="202">
        <f t="shared" si="204"/>
        <v>1</v>
      </c>
      <c r="AC239" s="202"/>
      <c r="AD239" s="202"/>
      <c r="AE239" s="202"/>
      <c r="AF239" s="202">
        <v>56.0</v>
      </c>
      <c r="AG239" s="202">
        <v>70.0</v>
      </c>
      <c r="AH239" s="202">
        <f t="shared" si="205"/>
        <v>14</v>
      </c>
      <c r="AI239" s="202"/>
      <c r="AJ239" s="202"/>
      <c r="AK239" s="202"/>
      <c r="AL239" s="202">
        <v>64.0</v>
      </c>
      <c r="AM239" s="202">
        <v>78.0</v>
      </c>
      <c r="AN239" s="202">
        <f t="shared" si="206"/>
        <v>14</v>
      </c>
      <c r="AO239" s="202"/>
      <c r="AP239" s="202"/>
      <c r="AQ239" s="202"/>
      <c r="AR239" s="202">
        <v>53.0</v>
      </c>
      <c r="AS239" s="202">
        <v>63.0</v>
      </c>
      <c r="AT239" s="202">
        <f t="shared" si="211"/>
        <v>10</v>
      </c>
      <c r="AU239" s="202"/>
      <c r="AV239" s="202"/>
      <c r="AW239" s="202"/>
      <c r="AX239" s="202">
        <v>75.0</v>
      </c>
      <c r="AY239" s="202">
        <v>76.0</v>
      </c>
      <c r="AZ239" s="202">
        <f t="shared" si="208"/>
        <v>1</v>
      </c>
      <c r="BA239" s="202"/>
      <c r="BB239" s="202"/>
      <c r="BC239" s="202"/>
      <c r="BD239" s="202"/>
      <c r="BE239" s="202"/>
      <c r="BF239" s="202"/>
      <c r="BG239" s="202"/>
      <c r="BH239" s="202"/>
      <c r="BI239" s="202">
        <v>73.0</v>
      </c>
      <c r="BJ239" s="202">
        <v>80.0</v>
      </c>
      <c r="BK239" s="202">
        <f t="shared" si="209"/>
        <v>7</v>
      </c>
      <c r="BL239" s="202"/>
      <c r="BM239" s="202"/>
      <c r="BN239" s="202"/>
      <c r="BO239" s="202">
        <v>75.0</v>
      </c>
      <c r="BP239" s="202">
        <v>85.0</v>
      </c>
      <c r="BQ239" s="202">
        <f t="shared" si="210"/>
        <v>10</v>
      </c>
      <c r="BR239" s="203">
        <v>0.97</v>
      </c>
      <c r="BS239" s="204">
        <v>4.58</v>
      </c>
      <c r="BT239" s="204">
        <v>0.44</v>
      </c>
      <c r="BU239" s="204" t="s">
        <v>3528</v>
      </c>
      <c r="BV239" s="204" t="s">
        <v>3528</v>
      </c>
      <c r="BW239" s="208">
        <v>408.48</v>
      </c>
      <c r="BX239" s="209">
        <v>1.38</v>
      </c>
      <c r="BY239" s="209">
        <v>1.82</v>
      </c>
      <c r="BZ239" s="210">
        <v>0.32</v>
      </c>
      <c r="CA239" s="209">
        <v>24.32</v>
      </c>
      <c r="CB239" s="209">
        <v>16.8</v>
      </c>
      <c r="CC239" s="153"/>
      <c r="CD239" s="153"/>
      <c r="CE239" s="153"/>
      <c r="CF239" s="153"/>
    </row>
    <row r="240" ht="12.75" customHeight="1">
      <c r="A240" s="156">
        <v>2023.0</v>
      </c>
      <c r="B240" s="155" t="s">
        <v>3621</v>
      </c>
      <c r="C240" s="155" t="s">
        <v>3743</v>
      </c>
      <c r="D240" s="155"/>
      <c r="E240" s="155" t="s">
        <v>3744</v>
      </c>
      <c r="F240" s="155" t="s">
        <v>3744</v>
      </c>
      <c r="G240" s="155" t="s">
        <v>3745</v>
      </c>
      <c r="H240" s="169" t="s">
        <v>3746</v>
      </c>
      <c r="I240" s="169" t="s">
        <v>3402</v>
      </c>
      <c r="J240" s="169"/>
      <c r="K240" s="169"/>
      <c r="L240" s="154" t="s">
        <v>3395</v>
      </c>
      <c r="M240" s="157" t="s">
        <v>3396</v>
      </c>
      <c r="N240" s="177" t="s">
        <v>255</v>
      </c>
      <c r="O240" s="177">
        <v>228.0</v>
      </c>
      <c r="P240" s="188" t="s">
        <v>3747</v>
      </c>
      <c r="Q240" s="169"/>
      <c r="R240" s="212" t="s">
        <v>4142</v>
      </c>
      <c r="S240" s="189" t="s">
        <v>174</v>
      </c>
      <c r="T240" s="178" t="s">
        <v>4143</v>
      </c>
      <c r="U240" s="189" t="s">
        <v>174</v>
      </c>
      <c r="V240" s="155" t="s">
        <v>3664</v>
      </c>
      <c r="W240" s="202"/>
      <c r="X240" s="202"/>
      <c r="Y240" s="202"/>
      <c r="Z240" s="202">
        <v>44.0</v>
      </c>
      <c r="AA240" s="202">
        <v>64.0</v>
      </c>
      <c r="AB240" s="202">
        <f t="shared" si="204"/>
        <v>20</v>
      </c>
      <c r="AC240" s="202"/>
      <c r="AD240" s="202"/>
      <c r="AE240" s="202"/>
      <c r="AF240" s="202">
        <v>64.0</v>
      </c>
      <c r="AG240" s="202">
        <v>73.0</v>
      </c>
      <c r="AH240" s="202">
        <f t="shared" si="205"/>
        <v>9</v>
      </c>
      <c r="AI240" s="202"/>
      <c r="AJ240" s="202"/>
      <c r="AK240" s="202"/>
      <c r="AL240" s="202">
        <v>72.0</v>
      </c>
      <c r="AM240" s="202">
        <v>74.0</v>
      </c>
      <c r="AN240" s="202">
        <f t="shared" si="206"/>
        <v>2</v>
      </c>
      <c r="AO240" s="202"/>
      <c r="AP240" s="202"/>
      <c r="AQ240" s="202"/>
      <c r="AR240" s="202">
        <v>65.0</v>
      </c>
      <c r="AS240" s="202">
        <v>68.0</v>
      </c>
      <c r="AT240" s="202">
        <f t="shared" si="211"/>
        <v>3</v>
      </c>
      <c r="AU240" s="202"/>
      <c r="AV240" s="202"/>
      <c r="AW240" s="202"/>
      <c r="AX240" s="202">
        <v>77.0</v>
      </c>
      <c r="AY240" s="202">
        <v>78.0</v>
      </c>
      <c r="AZ240" s="202">
        <f t="shared" si="208"/>
        <v>1</v>
      </c>
      <c r="BA240" s="202"/>
      <c r="BB240" s="202"/>
      <c r="BC240" s="202"/>
      <c r="BD240" s="202"/>
      <c r="BE240" s="202"/>
      <c r="BF240" s="202"/>
      <c r="BG240" s="202"/>
      <c r="BH240" s="202"/>
      <c r="BI240" s="202">
        <v>80.0</v>
      </c>
      <c r="BJ240" s="202">
        <v>81.0</v>
      </c>
      <c r="BK240" s="202">
        <f t="shared" si="209"/>
        <v>1</v>
      </c>
      <c r="BL240" s="202"/>
      <c r="BM240" s="202"/>
      <c r="BN240" s="202"/>
      <c r="BO240" s="202">
        <v>84.0</v>
      </c>
      <c r="BP240" s="202">
        <v>94.0</v>
      </c>
      <c r="BQ240" s="202">
        <f t="shared" si="210"/>
        <v>10</v>
      </c>
      <c r="BR240" s="203">
        <v>0.97</v>
      </c>
      <c r="BS240" s="204">
        <v>4.8</v>
      </c>
      <c r="BT240" s="204">
        <v>0.43</v>
      </c>
      <c r="BU240" s="204" t="s">
        <v>3528</v>
      </c>
      <c r="BV240" s="204" t="s">
        <v>3528</v>
      </c>
      <c r="BW240" s="208">
        <v>387.56</v>
      </c>
      <c r="BX240" s="209">
        <v>2.96</v>
      </c>
      <c r="BY240" s="209">
        <v>3.72</v>
      </c>
      <c r="BZ240" s="210">
        <v>0.26</v>
      </c>
      <c r="CA240" s="209">
        <v>37.36</v>
      </c>
      <c r="CB240" s="209">
        <v>10.37</v>
      </c>
      <c r="CC240" s="153"/>
      <c r="CD240" s="153"/>
      <c r="CE240" s="153"/>
      <c r="CF240" s="153"/>
    </row>
    <row r="241" ht="12.75" customHeight="1">
      <c r="A241" s="156">
        <v>2023.0</v>
      </c>
      <c r="B241" s="155" t="s">
        <v>3621</v>
      </c>
      <c r="C241" s="155" t="s">
        <v>3743</v>
      </c>
      <c r="D241" s="155"/>
      <c r="E241" s="155" t="s">
        <v>4144</v>
      </c>
      <c r="F241" s="155" t="s">
        <v>3635</v>
      </c>
      <c r="G241" s="155" t="s">
        <v>4145</v>
      </c>
      <c r="H241" s="169" t="s">
        <v>3408</v>
      </c>
      <c r="I241" s="169" t="s">
        <v>3440</v>
      </c>
      <c r="J241" s="169"/>
      <c r="K241" s="169"/>
      <c r="L241" s="154" t="s">
        <v>3395</v>
      </c>
      <c r="M241" s="157" t="s">
        <v>3396</v>
      </c>
      <c r="N241" s="177" t="s">
        <v>255</v>
      </c>
      <c r="O241" s="177">
        <v>107.0</v>
      </c>
      <c r="P241" s="188" t="s">
        <v>4146</v>
      </c>
      <c r="Q241" s="169"/>
      <c r="R241" s="178" t="s">
        <v>4147</v>
      </c>
      <c r="S241" s="189" t="s">
        <v>158</v>
      </c>
      <c r="T241" s="178" t="s">
        <v>4148</v>
      </c>
      <c r="U241" s="189" t="s">
        <v>174</v>
      </c>
      <c r="V241" s="155" t="s">
        <v>3664</v>
      </c>
      <c r="W241" s="202"/>
      <c r="X241" s="202"/>
      <c r="Y241" s="202"/>
      <c r="Z241" s="202">
        <v>76.0</v>
      </c>
      <c r="AA241" s="202">
        <v>86.0</v>
      </c>
      <c r="AB241" s="202">
        <f t="shared" si="204"/>
        <v>10</v>
      </c>
      <c r="AC241" s="202"/>
      <c r="AD241" s="202"/>
      <c r="AE241" s="202"/>
      <c r="AF241" s="202">
        <v>81.0</v>
      </c>
      <c r="AG241" s="202">
        <v>94.0</v>
      </c>
      <c r="AH241" s="202">
        <f t="shared" si="205"/>
        <v>13</v>
      </c>
      <c r="AI241" s="202"/>
      <c r="AJ241" s="202"/>
      <c r="AK241" s="202"/>
      <c r="AL241" s="202">
        <v>86.0</v>
      </c>
      <c r="AM241" s="202">
        <v>88.0</v>
      </c>
      <c r="AN241" s="202">
        <f t="shared" si="206"/>
        <v>2</v>
      </c>
      <c r="AO241" s="202"/>
      <c r="AP241" s="202"/>
      <c r="AQ241" s="202"/>
      <c r="AR241" s="202">
        <v>76.0</v>
      </c>
      <c r="AS241" s="202">
        <v>86.0</v>
      </c>
      <c r="AT241" s="202">
        <f t="shared" si="211"/>
        <v>10</v>
      </c>
      <c r="AU241" s="202"/>
      <c r="AV241" s="202"/>
      <c r="AW241" s="202"/>
      <c r="AX241" s="202">
        <v>91.0</v>
      </c>
      <c r="AY241" s="202">
        <v>94.0</v>
      </c>
      <c r="AZ241" s="202">
        <f t="shared" si="208"/>
        <v>3</v>
      </c>
      <c r="BA241" s="202"/>
      <c r="BB241" s="202"/>
      <c r="BC241" s="202"/>
      <c r="BD241" s="202"/>
      <c r="BE241" s="202"/>
      <c r="BF241" s="202"/>
      <c r="BG241" s="202"/>
      <c r="BH241" s="202"/>
      <c r="BI241" s="202">
        <v>88.0</v>
      </c>
      <c r="BJ241" s="202">
        <v>95.0</v>
      </c>
      <c r="BK241" s="202">
        <f t="shared" si="209"/>
        <v>7</v>
      </c>
      <c r="BL241" s="202"/>
      <c r="BM241" s="202"/>
      <c r="BN241" s="202"/>
      <c r="BO241" s="202">
        <v>95.0</v>
      </c>
      <c r="BP241" s="202">
        <v>100.0</v>
      </c>
      <c r="BQ241" s="202">
        <f t="shared" si="210"/>
        <v>5</v>
      </c>
      <c r="BR241" s="203">
        <v>0.97</v>
      </c>
      <c r="BS241" s="204">
        <v>4.2</v>
      </c>
      <c r="BT241" s="204">
        <v>0.46</v>
      </c>
      <c r="BU241" s="204" t="s">
        <v>3528</v>
      </c>
      <c r="BV241" s="204" t="s">
        <v>3528</v>
      </c>
      <c r="BW241" s="208">
        <v>62.09</v>
      </c>
      <c r="BX241" s="209">
        <v>0.48</v>
      </c>
      <c r="BY241" s="209">
        <v>0.5819</v>
      </c>
      <c r="BZ241" s="210">
        <v>0.21</v>
      </c>
      <c r="CA241" s="209">
        <v>13.94</v>
      </c>
      <c r="CB241" s="209">
        <v>4.45</v>
      </c>
      <c r="CC241" s="153"/>
      <c r="CD241" s="153"/>
      <c r="CE241" s="153"/>
      <c r="CF241" s="153"/>
    </row>
    <row r="242" ht="12.75" customHeight="1">
      <c r="A242" s="154">
        <v>2023.0</v>
      </c>
      <c r="B242" s="155" t="s">
        <v>3621</v>
      </c>
      <c r="C242" s="155" t="s">
        <v>3855</v>
      </c>
      <c r="D242" s="155"/>
      <c r="E242" s="155" t="s">
        <v>3856</v>
      </c>
      <c r="F242" s="155" t="s">
        <v>3856</v>
      </c>
      <c r="G242" s="155" t="s">
        <v>3857</v>
      </c>
      <c r="H242" s="157" t="s">
        <v>3858</v>
      </c>
      <c r="I242" s="169" t="s">
        <v>3402</v>
      </c>
      <c r="J242" s="157"/>
      <c r="K242" s="157"/>
      <c r="L242" s="154" t="s">
        <v>3395</v>
      </c>
      <c r="M242" s="157" t="s">
        <v>3396</v>
      </c>
      <c r="N242" s="177" t="s">
        <v>255</v>
      </c>
      <c r="O242" s="219"/>
      <c r="P242" s="188" t="s">
        <v>3747</v>
      </c>
      <c r="Q242" s="169"/>
      <c r="R242" s="178" t="s">
        <v>4149</v>
      </c>
      <c r="S242" s="189" t="s">
        <v>158</v>
      </c>
      <c r="T242" s="178" t="s">
        <v>4150</v>
      </c>
      <c r="U242" s="189" t="s">
        <v>174</v>
      </c>
      <c r="V242" s="166" t="s">
        <v>3699</v>
      </c>
      <c r="W242" s="168"/>
      <c r="X242" s="168"/>
      <c r="Y242" s="168"/>
      <c r="Z242" s="168">
        <v>70.0</v>
      </c>
      <c r="AA242" s="168">
        <v>84.0</v>
      </c>
      <c r="AB242" s="168">
        <f t="shared" si="204"/>
        <v>14</v>
      </c>
      <c r="AC242" s="168"/>
      <c r="AD242" s="168"/>
      <c r="AE242" s="168"/>
      <c r="AF242" s="168">
        <v>77.0</v>
      </c>
      <c r="AG242" s="168">
        <v>88.0</v>
      </c>
      <c r="AH242" s="168">
        <f t="shared" si="205"/>
        <v>11</v>
      </c>
      <c r="AI242" s="168"/>
      <c r="AJ242" s="168"/>
      <c r="AK242" s="168"/>
      <c r="AL242" s="168">
        <v>81.0</v>
      </c>
      <c r="AM242" s="168">
        <v>93.0</v>
      </c>
      <c r="AN242" s="168">
        <f t="shared" si="206"/>
        <v>12</v>
      </c>
      <c r="AO242" s="168"/>
      <c r="AP242" s="168"/>
      <c r="AQ242" s="168"/>
      <c r="AR242" s="168">
        <v>67.0</v>
      </c>
      <c r="AS242" s="168">
        <v>80.0</v>
      </c>
      <c r="AT242" s="168">
        <f t="shared" si="211"/>
        <v>13</v>
      </c>
      <c r="AU242" s="168"/>
      <c r="AV242" s="168"/>
      <c r="AW242" s="168"/>
      <c r="AX242" s="168">
        <v>89.0</v>
      </c>
      <c r="AY242" s="168">
        <v>93.0</v>
      </c>
      <c r="AZ242" s="168">
        <f t="shared" si="208"/>
        <v>4</v>
      </c>
      <c r="BA242" s="168"/>
      <c r="BB242" s="168"/>
      <c r="BC242" s="168"/>
      <c r="BD242" s="168"/>
      <c r="BE242" s="168"/>
      <c r="BF242" s="168"/>
      <c r="BG242" s="168"/>
      <c r="BH242" s="168"/>
      <c r="BI242" s="168">
        <v>89.0</v>
      </c>
      <c r="BJ242" s="168">
        <v>94.0</v>
      </c>
      <c r="BK242" s="168">
        <f t="shared" si="209"/>
        <v>5</v>
      </c>
      <c r="BL242" s="168"/>
      <c r="BM242" s="168"/>
      <c r="BN242" s="168"/>
      <c r="BO242" s="168">
        <v>96.0</v>
      </c>
      <c r="BP242" s="168">
        <v>98.0</v>
      </c>
      <c r="BQ242" s="168">
        <f t="shared" si="210"/>
        <v>2</v>
      </c>
      <c r="BR242" s="180">
        <v>0.97</v>
      </c>
      <c r="BS242" s="176">
        <v>4.61</v>
      </c>
      <c r="BT242" s="176">
        <v>0.44</v>
      </c>
      <c r="BU242" s="176" t="s">
        <v>3528</v>
      </c>
      <c r="BV242" s="176" t="s">
        <v>3528</v>
      </c>
      <c r="BW242" s="195">
        <v>166.77</v>
      </c>
      <c r="BX242" s="192">
        <v>4.67</v>
      </c>
      <c r="BY242" s="192">
        <v>5.448</v>
      </c>
      <c r="BZ242" s="193">
        <v>0.17</v>
      </c>
      <c r="CA242" s="192">
        <v>30.69</v>
      </c>
      <c r="CB242" s="192">
        <v>5.43</v>
      </c>
      <c r="CC242" s="152"/>
      <c r="CD242" s="152"/>
      <c r="CE242" s="152"/>
      <c r="CF242" s="152"/>
    </row>
    <row r="243" ht="12.75" customHeight="1">
      <c r="A243" s="154">
        <v>2023.0</v>
      </c>
      <c r="B243" s="155" t="s">
        <v>3487</v>
      </c>
      <c r="C243" s="155" t="s">
        <v>3488</v>
      </c>
      <c r="D243" s="155"/>
      <c r="E243" s="155" t="s">
        <v>4001</v>
      </c>
      <c r="F243" s="155" t="s">
        <v>4001</v>
      </c>
      <c r="G243" s="155" t="s">
        <v>4151</v>
      </c>
      <c r="H243" s="157" t="s">
        <v>3950</v>
      </c>
      <c r="I243" s="169" t="s">
        <v>3440</v>
      </c>
      <c r="J243" s="157"/>
      <c r="K243" s="157"/>
      <c r="L243" s="154" t="s">
        <v>3395</v>
      </c>
      <c r="M243" s="157" t="s">
        <v>3396</v>
      </c>
      <c r="N243" s="156" t="s">
        <v>255</v>
      </c>
      <c r="O243" s="219">
        <v>103.0</v>
      </c>
      <c r="P243" s="188" t="s">
        <v>4003</v>
      </c>
      <c r="Q243" s="169"/>
      <c r="R243" s="178" t="s">
        <v>4152</v>
      </c>
      <c r="S243" s="189" t="s">
        <v>158</v>
      </c>
      <c r="T243" s="178" t="s">
        <v>4153</v>
      </c>
      <c r="U243" s="189" t="s">
        <v>174</v>
      </c>
      <c r="V243" s="166" t="s">
        <v>3929</v>
      </c>
      <c r="W243" s="168"/>
      <c r="X243" s="168"/>
      <c r="Y243" s="168"/>
      <c r="Z243" s="168">
        <v>35.0</v>
      </c>
      <c r="AA243" s="168">
        <v>58.0</v>
      </c>
      <c r="AB243" s="168">
        <f t="shared" si="204"/>
        <v>23</v>
      </c>
      <c r="AC243" s="168"/>
      <c r="AD243" s="168"/>
      <c r="AE243" s="168"/>
      <c r="AF243" s="168">
        <v>48.0</v>
      </c>
      <c r="AG243" s="168">
        <v>79.0</v>
      </c>
      <c r="AH243" s="168">
        <f t="shared" si="205"/>
        <v>31</v>
      </c>
      <c r="AI243" s="168"/>
      <c r="AJ243" s="168"/>
      <c r="AK243" s="168"/>
      <c r="AL243" s="168">
        <v>66.0</v>
      </c>
      <c r="AM243" s="168">
        <v>83.0</v>
      </c>
      <c r="AN243" s="168">
        <f t="shared" si="206"/>
        <v>17</v>
      </c>
      <c r="AO243" s="168"/>
      <c r="AP243" s="168"/>
      <c r="AQ243" s="168"/>
      <c r="AR243" s="168">
        <v>50.0</v>
      </c>
      <c r="AS243" s="168">
        <v>63.0</v>
      </c>
      <c r="AT243" s="168">
        <f t="shared" si="211"/>
        <v>13</v>
      </c>
      <c r="AU243" s="168"/>
      <c r="AV243" s="168"/>
      <c r="AW243" s="168"/>
      <c r="AX243" s="168">
        <v>75.0</v>
      </c>
      <c r="AY243" s="168">
        <v>88.0</v>
      </c>
      <c r="AZ243" s="168">
        <f t="shared" si="208"/>
        <v>13</v>
      </c>
      <c r="BA243" s="168"/>
      <c r="BB243" s="168"/>
      <c r="BC243" s="168"/>
      <c r="BD243" s="168"/>
      <c r="BE243" s="168"/>
      <c r="BF243" s="168"/>
      <c r="BG243" s="168"/>
      <c r="BH243" s="168"/>
      <c r="BI243" s="168">
        <v>81.0</v>
      </c>
      <c r="BJ243" s="168">
        <v>88.0</v>
      </c>
      <c r="BK243" s="168">
        <f t="shared" si="209"/>
        <v>7</v>
      </c>
      <c r="BL243" s="168"/>
      <c r="BM243" s="168"/>
      <c r="BN243" s="168"/>
      <c r="BO243" s="168">
        <v>87.0</v>
      </c>
      <c r="BP243" s="168">
        <v>96.0</v>
      </c>
      <c r="BQ243" s="168">
        <f t="shared" si="210"/>
        <v>9</v>
      </c>
      <c r="BR243" s="180">
        <v>0.97</v>
      </c>
      <c r="BS243" s="176">
        <v>4.05</v>
      </c>
      <c r="BT243" s="176">
        <v>0.46</v>
      </c>
      <c r="BU243" s="176" t="s">
        <v>3528</v>
      </c>
      <c r="BV243" s="176" t="s">
        <v>3528</v>
      </c>
      <c r="BW243" s="195">
        <v>100.68</v>
      </c>
      <c r="BX243" s="192">
        <v>0.896</v>
      </c>
      <c r="BY243" s="192">
        <v>0.98</v>
      </c>
      <c r="BZ243" s="193">
        <v>0.09</v>
      </c>
      <c r="CA243" s="192">
        <v>14.39</v>
      </c>
      <c r="CB243" s="192">
        <v>7.0</v>
      </c>
      <c r="CC243" s="152"/>
      <c r="CD243" s="152"/>
      <c r="CE243" s="152"/>
      <c r="CF243" s="152"/>
    </row>
    <row r="244" ht="12.75" customHeight="1">
      <c r="A244" s="154">
        <v>2023.0</v>
      </c>
      <c r="B244" s="166" t="s">
        <v>3389</v>
      </c>
      <c r="C244" s="166" t="s">
        <v>3573</v>
      </c>
      <c r="D244" s="166"/>
      <c r="E244" s="166" t="s">
        <v>3643</v>
      </c>
      <c r="F244" s="166" t="s">
        <v>3643</v>
      </c>
      <c r="G244" s="166" t="s">
        <v>3644</v>
      </c>
      <c r="H244" s="157" t="s">
        <v>3645</v>
      </c>
      <c r="I244" s="156" t="s">
        <v>3428</v>
      </c>
      <c r="J244" s="157"/>
      <c r="K244" s="157"/>
      <c r="L244" s="157" t="s">
        <v>3597</v>
      </c>
      <c r="M244" s="157" t="s">
        <v>3597</v>
      </c>
      <c r="N244" s="157" t="s">
        <v>255</v>
      </c>
      <c r="O244" s="219">
        <v>22.0</v>
      </c>
      <c r="P244" s="188" t="s">
        <v>4154</v>
      </c>
      <c r="Q244" s="169"/>
      <c r="R244" s="169" t="s">
        <v>3528</v>
      </c>
      <c r="S244" s="194"/>
      <c r="T244" s="178" t="s">
        <v>4155</v>
      </c>
      <c r="U244" s="194" t="s">
        <v>174</v>
      </c>
      <c r="V244" s="166" t="s">
        <v>3566</v>
      </c>
      <c r="W244" s="168"/>
      <c r="X244" s="168"/>
      <c r="Y244" s="168"/>
      <c r="Z244" s="168"/>
      <c r="AA244" s="168"/>
      <c r="AB244" s="168"/>
      <c r="AC244" s="168"/>
      <c r="AD244" s="168"/>
      <c r="AE244" s="168"/>
      <c r="AF244" s="168"/>
      <c r="AG244" s="168"/>
      <c r="AH244" s="168"/>
      <c r="AI244" s="168"/>
      <c r="AJ244" s="168"/>
      <c r="AK244" s="168"/>
      <c r="AL244" s="168"/>
      <c r="AM244" s="168"/>
      <c r="AN244" s="168"/>
      <c r="AO244" s="168"/>
      <c r="AP244" s="168"/>
      <c r="AQ244" s="168"/>
      <c r="AR244" s="168"/>
      <c r="AS244" s="168"/>
      <c r="AT244" s="168"/>
      <c r="AU244" s="168"/>
      <c r="AV244" s="168"/>
      <c r="AW244" s="168"/>
      <c r="AX244" s="168"/>
      <c r="AY244" s="168"/>
      <c r="AZ244" s="168"/>
      <c r="BA244" s="168"/>
      <c r="BB244" s="168"/>
      <c r="BC244" s="168"/>
      <c r="BD244" s="168"/>
      <c r="BE244" s="168"/>
      <c r="BF244" s="168"/>
      <c r="BG244" s="168"/>
      <c r="BH244" s="168"/>
      <c r="BI244" s="168"/>
      <c r="BJ244" s="168"/>
      <c r="BK244" s="168"/>
      <c r="BL244" s="168"/>
      <c r="BM244" s="168"/>
      <c r="BN244" s="168"/>
      <c r="BO244" s="168"/>
      <c r="BP244" s="168"/>
      <c r="BQ244" s="168"/>
      <c r="BR244" s="180">
        <v>0.97</v>
      </c>
      <c r="BS244" s="176">
        <v>4.75</v>
      </c>
      <c r="BT244" s="176">
        <v>0.46</v>
      </c>
      <c r="BU244" s="176" t="s">
        <v>3528</v>
      </c>
      <c r="BV244" s="176" t="s">
        <v>3528</v>
      </c>
      <c r="BW244" s="195">
        <v>129.57</v>
      </c>
      <c r="BX244" s="192">
        <v>5.31</v>
      </c>
      <c r="BY244" s="192">
        <v>5.89</v>
      </c>
      <c r="BZ244" s="193">
        <v>0.11</v>
      </c>
      <c r="CA244" s="192">
        <v>23.97</v>
      </c>
      <c r="CB244" s="192">
        <v>5.41</v>
      </c>
      <c r="CC244" s="152"/>
      <c r="CD244" s="152"/>
      <c r="CE244" s="152"/>
      <c r="CF244" s="152" t="s">
        <v>1</v>
      </c>
    </row>
    <row r="245" ht="12.75" customHeight="1">
      <c r="A245" s="154">
        <v>2023.0</v>
      </c>
      <c r="B245" s="155" t="s">
        <v>3389</v>
      </c>
      <c r="C245" s="155" t="s">
        <v>3573</v>
      </c>
      <c r="D245" s="155"/>
      <c r="E245" s="155" t="s">
        <v>3643</v>
      </c>
      <c r="F245" s="155" t="s">
        <v>3643</v>
      </c>
      <c r="G245" s="155" t="s">
        <v>3644</v>
      </c>
      <c r="H245" s="157" t="s">
        <v>3645</v>
      </c>
      <c r="I245" s="169" t="s">
        <v>3402</v>
      </c>
      <c r="J245" s="157"/>
      <c r="K245" s="157"/>
      <c r="L245" s="154" t="s">
        <v>3395</v>
      </c>
      <c r="M245" s="157" t="s">
        <v>3396</v>
      </c>
      <c r="N245" s="157" t="s">
        <v>255</v>
      </c>
      <c r="O245" s="219">
        <v>26.0</v>
      </c>
      <c r="P245" s="188" t="s">
        <v>3747</v>
      </c>
      <c r="Q245" s="169"/>
      <c r="R245" s="178" t="s">
        <v>4156</v>
      </c>
      <c r="S245" s="198" t="s">
        <v>174</v>
      </c>
      <c r="T245" s="178" t="s">
        <v>4157</v>
      </c>
      <c r="U245" s="189" t="s">
        <v>174</v>
      </c>
      <c r="V245" s="166" t="s">
        <v>3566</v>
      </c>
      <c r="W245" s="168"/>
      <c r="X245" s="168"/>
      <c r="Y245" s="168"/>
      <c r="Z245" s="168">
        <v>42.0</v>
      </c>
      <c r="AA245" s="168">
        <v>71.0</v>
      </c>
      <c r="AB245" s="168">
        <f t="shared" ref="AB245:AB253" si="212">AA245-Z245</f>
        <v>29</v>
      </c>
      <c r="AC245" s="168"/>
      <c r="AD245" s="168"/>
      <c r="AE245" s="168"/>
      <c r="AF245" s="168">
        <v>59.0</v>
      </c>
      <c r="AG245" s="168">
        <v>82.0</v>
      </c>
      <c r="AH245" s="168">
        <f t="shared" ref="AH245:AH253" si="213">AG245-AF245</f>
        <v>23</v>
      </c>
      <c r="AI245" s="168"/>
      <c r="AJ245" s="168"/>
      <c r="AK245" s="168"/>
      <c r="AL245" s="168">
        <v>79.0</v>
      </c>
      <c r="AM245" s="168">
        <v>96.0</v>
      </c>
      <c r="AN245" s="168">
        <f t="shared" ref="AN245:AN253" si="214">AM245-AL245</f>
        <v>17</v>
      </c>
      <c r="AO245" s="168"/>
      <c r="AP245" s="168"/>
      <c r="AQ245" s="168"/>
      <c r="AR245" s="168">
        <v>64.0</v>
      </c>
      <c r="AS245" s="168">
        <v>90.0</v>
      </c>
      <c r="AT245" s="168">
        <f t="shared" ref="AT245:AT253" si="215">AS245-AR245</f>
        <v>26</v>
      </c>
      <c r="AU245" s="168"/>
      <c r="AV245" s="168" t="s">
        <v>4158</v>
      </c>
      <c r="AW245" s="168"/>
      <c r="AX245" s="168">
        <v>83.0</v>
      </c>
      <c r="AY245" s="168">
        <v>93.0</v>
      </c>
      <c r="AZ245" s="168">
        <f t="shared" ref="AZ245:AZ253" si="216">AY245-AX245</f>
        <v>10</v>
      </c>
      <c r="BA245" s="168"/>
      <c r="BB245" s="168"/>
      <c r="BC245" s="168"/>
      <c r="BD245" s="168"/>
      <c r="BE245" s="168"/>
      <c r="BF245" s="168"/>
      <c r="BG245" s="168"/>
      <c r="BH245" s="168"/>
      <c r="BI245" s="168">
        <v>83.0</v>
      </c>
      <c r="BJ245" s="168">
        <v>92.0</v>
      </c>
      <c r="BK245" s="168">
        <f t="shared" ref="BK245:BK252" si="217">BJ245-BI245</f>
        <v>9</v>
      </c>
      <c r="BL245" s="168"/>
      <c r="BM245" s="168"/>
      <c r="BN245" s="168"/>
      <c r="BO245" s="168">
        <v>88.0</v>
      </c>
      <c r="BP245" s="168">
        <v>97.0</v>
      </c>
      <c r="BQ245" s="168">
        <f t="shared" ref="BQ245:BQ253" si="218">BP245-BO245</f>
        <v>9</v>
      </c>
      <c r="BR245" s="180">
        <v>0.97</v>
      </c>
      <c r="BS245" s="176">
        <v>4.41</v>
      </c>
      <c r="BT245" s="176">
        <v>0.43</v>
      </c>
      <c r="BU245" s="176" t="s">
        <v>3528</v>
      </c>
      <c r="BV245" s="176" t="s">
        <v>3528</v>
      </c>
      <c r="BW245" s="195">
        <v>140.99</v>
      </c>
      <c r="BX245" s="192">
        <v>5.08</v>
      </c>
      <c r="BY245" s="192">
        <v>5.422</v>
      </c>
      <c r="BZ245" s="193">
        <v>0.07</v>
      </c>
      <c r="CA245" s="192">
        <v>29.3</v>
      </c>
      <c r="CB245" s="192">
        <v>4.81</v>
      </c>
      <c r="CC245" s="152"/>
      <c r="CD245" s="152"/>
      <c r="CE245" s="152"/>
      <c r="CF245" s="152"/>
    </row>
    <row r="246" ht="12.75" customHeight="1">
      <c r="A246" s="154">
        <v>2023.0</v>
      </c>
      <c r="B246" s="155" t="s">
        <v>1809</v>
      </c>
      <c r="C246" s="155" t="s">
        <v>4159</v>
      </c>
      <c r="D246" s="155"/>
      <c r="E246" s="155" t="s">
        <v>3894</v>
      </c>
      <c r="F246" s="155" t="s">
        <v>3895</v>
      </c>
      <c r="G246" s="155" t="s">
        <v>4160</v>
      </c>
      <c r="H246" s="157" t="s">
        <v>4161</v>
      </c>
      <c r="I246" s="169" t="s">
        <v>3402</v>
      </c>
      <c r="J246" s="157"/>
      <c r="K246" s="157"/>
      <c r="L246" s="154" t="s">
        <v>3395</v>
      </c>
      <c r="M246" s="157" t="s">
        <v>3396</v>
      </c>
      <c r="N246" s="157" t="s">
        <v>3920</v>
      </c>
      <c r="O246" s="219">
        <v>72.0</v>
      </c>
      <c r="P246" s="188" t="s">
        <v>3747</v>
      </c>
      <c r="Q246" s="169"/>
      <c r="R246" s="178" t="s">
        <v>4162</v>
      </c>
      <c r="S246" s="189" t="s">
        <v>174</v>
      </c>
      <c r="T246" s="178" t="s">
        <v>4163</v>
      </c>
      <c r="U246" s="189" t="s">
        <v>174</v>
      </c>
      <c r="V246" s="166" t="s">
        <v>3664</v>
      </c>
      <c r="W246" s="168"/>
      <c r="X246" s="168"/>
      <c r="Y246" s="168"/>
      <c r="Z246" s="168">
        <v>67.0</v>
      </c>
      <c r="AA246" s="168">
        <v>84.0</v>
      </c>
      <c r="AB246" s="168">
        <f t="shared" si="212"/>
        <v>17</v>
      </c>
      <c r="AC246" s="168"/>
      <c r="AD246" s="168"/>
      <c r="AE246" s="168"/>
      <c r="AF246" s="168">
        <v>81.0</v>
      </c>
      <c r="AG246" s="168">
        <v>92.0</v>
      </c>
      <c r="AH246" s="168">
        <f t="shared" si="213"/>
        <v>11</v>
      </c>
      <c r="AI246" s="168"/>
      <c r="AJ246" s="168"/>
      <c r="AK246" s="168"/>
      <c r="AL246" s="168">
        <v>82.0</v>
      </c>
      <c r="AM246" s="168">
        <v>94.0</v>
      </c>
      <c r="AN246" s="168">
        <f t="shared" si="214"/>
        <v>12</v>
      </c>
      <c r="AO246" s="168"/>
      <c r="AP246" s="168"/>
      <c r="AQ246" s="168"/>
      <c r="AR246" s="168">
        <v>67.0</v>
      </c>
      <c r="AS246" s="168">
        <v>84.0</v>
      </c>
      <c r="AT246" s="168">
        <f t="shared" si="215"/>
        <v>17</v>
      </c>
      <c r="AU246" s="168"/>
      <c r="AV246" s="168"/>
      <c r="AW246" s="168"/>
      <c r="AX246" s="168">
        <v>87.0</v>
      </c>
      <c r="AY246" s="168">
        <v>97.0</v>
      </c>
      <c r="AZ246" s="168">
        <f t="shared" si="216"/>
        <v>10</v>
      </c>
      <c r="BA246" s="168"/>
      <c r="BB246" s="168"/>
      <c r="BC246" s="168"/>
      <c r="BD246" s="168"/>
      <c r="BE246" s="168"/>
      <c r="BF246" s="168"/>
      <c r="BG246" s="168"/>
      <c r="BH246" s="168"/>
      <c r="BI246" s="168">
        <v>86.0</v>
      </c>
      <c r="BJ246" s="168">
        <v>95.0</v>
      </c>
      <c r="BK246" s="168">
        <f t="shared" si="217"/>
        <v>9</v>
      </c>
      <c r="BL246" s="168"/>
      <c r="BM246" s="168"/>
      <c r="BN246" s="168"/>
      <c r="BO246" s="168">
        <v>96.0</v>
      </c>
      <c r="BP246" s="168">
        <v>100.0</v>
      </c>
      <c r="BQ246" s="168">
        <f t="shared" si="218"/>
        <v>4</v>
      </c>
      <c r="BR246" s="180">
        <v>0.96</v>
      </c>
      <c r="BS246" s="176">
        <v>4.15</v>
      </c>
      <c r="BT246" s="176">
        <v>0.48</v>
      </c>
      <c r="BU246" s="176" t="s">
        <v>3528</v>
      </c>
      <c r="BV246" s="176" t="s">
        <v>3528</v>
      </c>
      <c r="BW246" s="195">
        <v>355.68</v>
      </c>
      <c r="BX246" s="192">
        <v>3.82</v>
      </c>
      <c r="BY246" s="192">
        <v>4.93</v>
      </c>
      <c r="BZ246" s="193">
        <v>0.29</v>
      </c>
      <c r="CA246" s="192">
        <v>36.4</v>
      </c>
      <c r="CB246" s="192">
        <v>9.77</v>
      </c>
      <c r="CC246" s="152"/>
      <c r="CD246" s="152"/>
      <c r="CE246" s="152"/>
      <c r="CF246" s="152"/>
    </row>
    <row r="247" ht="12.75" customHeight="1">
      <c r="A247" s="154">
        <v>2023.0</v>
      </c>
      <c r="B247" s="155" t="s">
        <v>3389</v>
      </c>
      <c r="C247" s="155" t="s">
        <v>3573</v>
      </c>
      <c r="D247" s="155"/>
      <c r="E247" s="155" t="s">
        <v>4164</v>
      </c>
      <c r="F247" s="155" t="s">
        <v>4165</v>
      </c>
      <c r="G247" s="155" t="s">
        <v>4166</v>
      </c>
      <c r="H247" s="157" t="s">
        <v>3858</v>
      </c>
      <c r="I247" s="169" t="s">
        <v>3440</v>
      </c>
      <c r="J247" s="157"/>
      <c r="K247" s="157"/>
      <c r="L247" s="154" t="s">
        <v>3395</v>
      </c>
      <c r="M247" s="157" t="s">
        <v>3396</v>
      </c>
      <c r="N247" s="157" t="s">
        <v>255</v>
      </c>
      <c r="O247" s="219">
        <v>92.0</v>
      </c>
      <c r="P247" s="188" t="s">
        <v>3722</v>
      </c>
      <c r="Q247" s="169"/>
      <c r="R247" s="178" t="s">
        <v>4167</v>
      </c>
      <c r="S247" s="189" t="s">
        <v>177</v>
      </c>
      <c r="T247" s="178" t="s">
        <v>4168</v>
      </c>
      <c r="U247" s="189" t="s">
        <v>174</v>
      </c>
      <c r="V247" s="166" t="s">
        <v>3566</v>
      </c>
      <c r="W247" s="168"/>
      <c r="X247" s="168"/>
      <c r="Y247" s="168"/>
      <c r="Z247" s="168">
        <v>22.0</v>
      </c>
      <c r="AA247" s="168">
        <v>53.0</v>
      </c>
      <c r="AB247" s="168">
        <f t="shared" si="212"/>
        <v>31</v>
      </c>
      <c r="AC247" s="168"/>
      <c r="AD247" s="168"/>
      <c r="AE247" s="168"/>
      <c r="AF247" s="168">
        <v>25.0</v>
      </c>
      <c r="AG247" s="168">
        <v>60.0</v>
      </c>
      <c r="AH247" s="168">
        <f t="shared" si="213"/>
        <v>35</v>
      </c>
      <c r="AI247" s="168"/>
      <c r="AJ247" s="168"/>
      <c r="AK247" s="168"/>
      <c r="AL247" s="168">
        <v>51.0</v>
      </c>
      <c r="AM247" s="168">
        <v>70.0</v>
      </c>
      <c r="AN247" s="168">
        <f t="shared" si="214"/>
        <v>19</v>
      </c>
      <c r="AO247" s="168"/>
      <c r="AP247" s="168"/>
      <c r="AQ247" s="168"/>
      <c r="AR247" s="168">
        <v>64.0</v>
      </c>
      <c r="AS247" s="168">
        <v>82.0</v>
      </c>
      <c r="AT247" s="168">
        <f t="shared" si="215"/>
        <v>18</v>
      </c>
      <c r="AU247" s="168"/>
      <c r="AV247" s="168"/>
      <c r="AW247" s="168"/>
      <c r="AX247" s="168">
        <v>77.0</v>
      </c>
      <c r="AY247" s="168">
        <v>85.0</v>
      </c>
      <c r="AZ247" s="168">
        <f t="shared" si="216"/>
        <v>8</v>
      </c>
      <c r="BA247" s="168"/>
      <c r="BB247" s="168"/>
      <c r="BC247" s="168"/>
      <c r="BD247" s="168"/>
      <c r="BE247" s="168"/>
      <c r="BF247" s="168"/>
      <c r="BG247" s="168"/>
      <c r="BH247" s="168"/>
      <c r="BI247" s="168">
        <v>77.0</v>
      </c>
      <c r="BJ247" s="168">
        <v>84.0</v>
      </c>
      <c r="BK247" s="168">
        <f t="shared" si="217"/>
        <v>7</v>
      </c>
      <c r="BL247" s="168"/>
      <c r="BM247" s="168"/>
      <c r="BN247" s="168"/>
      <c r="BO247" s="168">
        <v>79.0</v>
      </c>
      <c r="BP247" s="168">
        <v>87.0</v>
      </c>
      <c r="BQ247" s="168">
        <f t="shared" si="218"/>
        <v>8</v>
      </c>
      <c r="BR247" s="180">
        <v>0.96</v>
      </c>
      <c r="BS247" s="176">
        <v>3.55</v>
      </c>
      <c r="BT247" s="176">
        <v>0.51</v>
      </c>
      <c r="BU247" s="176" t="s">
        <v>3528</v>
      </c>
      <c r="BV247" s="176" t="s">
        <v>3528</v>
      </c>
      <c r="BW247" s="195">
        <v>110.7</v>
      </c>
      <c r="BX247" s="192">
        <v>1.2</v>
      </c>
      <c r="BY247" s="192">
        <v>1.22</v>
      </c>
      <c r="BZ247" s="193">
        <v>0.02</v>
      </c>
      <c r="CA247" s="192">
        <v>15.25</v>
      </c>
      <c r="CB247" s="192">
        <v>7.26</v>
      </c>
      <c r="CC247" s="152"/>
      <c r="CD247" s="152"/>
      <c r="CE247" s="152"/>
      <c r="CF247" s="152"/>
    </row>
    <row r="248" ht="12.75" customHeight="1">
      <c r="A248" s="154">
        <v>2023.0</v>
      </c>
      <c r="B248" s="155" t="s">
        <v>1809</v>
      </c>
      <c r="C248" s="155" t="s">
        <v>3612</v>
      </c>
      <c r="D248" s="155"/>
      <c r="E248" s="155" t="s">
        <v>3701</v>
      </c>
      <c r="F248" s="155" t="s">
        <v>3702</v>
      </c>
      <c r="G248" s="155" t="s">
        <v>3750</v>
      </c>
      <c r="H248" s="157" t="s">
        <v>4169</v>
      </c>
      <c r="I248" s="169" t="s">
        <v>3440</v>
      </c>
      <c r="J248" s="157"/>
      <c r="K248" s="157"/>
      <c r="L248" s="154" t="s">
        <v>3395</v>
      </c>
      <c r="M248" s="157" t="s">
        <v>3396</v>
      </c>
      <c r="N248" s="157" t="s">
        <v>3920</v>
      </c>
      <c r="O248" s="219">
        <v>112.0</v>
      </c>
      <c r="P248" s="188" t="s">
        <v>4003</v>
      </c>
      <c r="Q248" s="169"/>
      <c r="R248" s="178" t="s">
        <v>4170</v>
      </c>
      <c r="S248" s="189" t="s">
        <v>174</v>
      </c>
      <c r="T248" s="178" t="s">
        <v>4171</v>
      </c>
      <c r="U248" s="189" t="s">
        <v>174</v>
      </c>
      <c r="V248" s="166" t="s">
        <v>3664</v>
      </c>
      <c r="W248" s="168"/>
      <c r="X248" s="168"/>
      <c r="Y248" s="168"/>
      <c r="Z248" s="168">
        <v>53.0</v>
      </c>
      <c r="AA248" s="168">
        <v>71.0</v>
      </c>
      <c r="AB248" s="168">
        <f t="shared" si="212"/>
        <v>18</v>
      </c>
      <c r="AC248" s="168"/>
      <c r="AD248" s="168"/>
      <c r="AE248" s="168"/>
      <c r="AF248" s="168">
        <v>63.0</v>
      </c>
      <c r="AG248" s="168">
        <v>85.0</v>
      </c>
      <c r="AH248" s="168">
        <f t="shared" si="213"/>
        <v>22</v>
      </c>
      <c r="AI248" s="168"/>
      <c r="AJ248" s="168"/>
      <c r="AK248" s="168"/>
      <c r="AL248" s="168">
        <v>81.0</v>
      </c>
      <c r="AM248" s="168">
        <v>84.0</v>
      </c>
      <c r="AN248" s="168">
        <f t="shared" si="214"/>
        <v>3</v>
      </c>
      <c r="AO248" s="168"/>
      <c r="AP248" s="168"/>
      <c r="AQ248" s="168"/>
      <c r="AR248" s="168">
        <v>62.0</v>
      </c>
      <c r="AS248" s="168">
        <v>78.0</v>
      </c>
      <c r="AT248" s="168">
        <f t="shared" si="215"/>
        <v>16</v>
      </c>
      <c r="AU248" s="168"/>
      <c r="AV248" s="168"/>
      <c r="AW248" s="168"/>
      <c r="AX248" s="168">
        <v>76.0</v>
      </c>
      <c r="AY248" s="168">
        <v>77.0</v>
      </c>
      <c r="AZ248" s="168">
        <f t="shared" si="216"/>
        <v>1</v>
      </c>
      <c r="BA248" s="168"/>
      <c r="BB248" s="168"/>
      <c r="BC248" s="168"/>
      <c r="BD248" s="168"/>
      <c r="BE248" s="168"/>
      <c r="BF248" s="168"/>
      <c r="BG248" s="168"/>
      <c r="BH248" s="168"/>
      <c r="BI248" s="168">
        <v>75.0</v>
      </c>
      <c r="BJ248" s="168">
        <v>77.0</v>
      </c>
      <c r="BK248" s="168">
        <f t="shared" si="217"/>
        <v>2</v>
      </c>
      <c r="BL248" s="168"/>
      <c r="BM248" s="168"/>
      <c r="BN248" s="168"/>
      <c r="BO248" s="168">
        <v>84.0</v>
      </c>
      <c r="BP248" s="168">
        <v>90.0</v>
      </c>
      <c r="BQ248" s="168">
        <f t="shared" si="218"/>
        <v>6</v>
      </c>
      <c r="BR248" s="180">
        <v>0.96</v>
      </c>
      <c r="BS248" s="220">
        <v>4.2</v>
      </c>
      <c r="BT248" s="176">
        <v>0.42</v>
      </c>
      <c r="BU248" s="176" t="s">
        <v>3528</v>
      </c>
      <c r="BV248" s="176" t="s">
        <v>3528</v>
      </c>
      <c r="BW248" s="195">
        <v>137.4</v>
      </c>
      <c r="BX248" s="192">
        <v>1.0</v>
      </c>
      <c r="BY248" s="192">
        <v>1.21</v>
      </c>
      <c r="BZ248" s="193">
        <v>0.21</v>
      </c>
      <c r="CA248" s="192">
        <v>17.63</v>
      </c>
      <c r="CB248" s="192">
        <v>7.79</v>
      </c>
      <c r="CC248" s="152"/>
      <c r="CD248" s="152"/>
      <c r="CE248" s="152"/>
      <c r="CF248" s="152"/>
    </row>
    <row r="249" ht="12.75" customHeight="1">
      <c r="A249" s="154">
        <v>2023.0</v>
      </c>
      <c r="B249" s="155" t="s">
        <v>3540</v>
      </c>
      <c r="C249" s="155" t="s">
        <v>4172</v>
      </c>
      <c r="D249" s="155"/>
      <c r="E249" s="155" t="s">
        <v>4173</v>
      </c>
      <c r="F249" s="155" t="s">
        <v>4173</v>
      </c>
      <c r="G249" s="155" t="s">
        <v>4174</v>
      </c>
      <c r="H249" s="157" t="s">
        <v>3427</v>
      </c>
      <c r="I249" s="169" t="s">
        <v>3394</v>
      </c>
      <c r="J249" s="157"/>
      <c r="K249" s="157"/>
      <c r="L249" s="154" t="s">
        <v>3395</v>
      </c>
      <c r="M249" s="157" t="s">
        <v>3396</v>
      </c>
      <c r="N249" s="177" t="s">
        <v>255</v>
      </c>
      <c r="O249" s="219">
        <v>80.0</v>
      </c>
      <c r="P249" s="188" t="s">
        <v>3453</v>
      </c>
      <c r="Q249" s="169"/>
      <c r="R249" s="178" t="s">
        <v>4175</v>
      </c>
      <c r="S249" s="189" t="s">
        <v>174</v>
      </c>
      <c r="T249" s="178" t="s">
        <v>4176</v>
      </c>
      <c r="U249" s="189" t="s">
        <v>174</v>
      </c>
      <c r="V249" s="166" t="s">
        <v>3699</v>
      </c>
      <c r="W249" s="168"/>
      <c r="X249" s="168"/>
      <c r="Y249" s="168"/>
      <c r="Z249" s="168">
        <v>71.0</v>
      </c>
      <c r="AA249" s="168">
        <v>88.0</v>
      </c>
      <c r="AB249" s="168">
        <f t="shared" si="212"/>
        <v>17</v>
      </c>
      <c r="AC249" s="168"/>
      <c r="AD249" s="168"/>
      <c r="AE249" s="168"/>
      <c r="AF249" s="168">
        <v>77.0</v>
      </c>
      <c r="AG249" s="168">
        <v>98.0</v>
      </c>
      <c r="AH249" s="168">
        <f t="shared" si="213"/>
        <v>21</v>
      </c>
      <c r="AI249" s="168"/>
      <c r="AJ249" s="168"/>
      <c r="AK249" s="168"/>
      <c r="AL249" s="168">
        <v>81.0</v>
      </c>
      <c r="AM249" s="168">
        <v>97.0</v>
      </c>
      <c r="AN249" s="168">
        <f t="shared" si="214"/>
        <v>16</v>
      </c>
      <c r="AO249" s="168"/>
      <c r="AP249" s="168"/>
      <c r="AQ249" s="168"/>
      <c r="AR249" s="168">
        <v>74.0</v>
      </c>
      <c r="AS249" s="168">
        <v>93.0</v>
      </c>
      <c r="AT249" s="168">
        <f t="shared" si="215"/>
        <v>19</v>
      </c>
      <c r="AU249" s="168"/>
      <c r="AV249" s="168"/>
      <c r="AW249" s="168"/>
      <c r="AX249" s="168">
        <v>82.0</v>
      </c>
      <c r="AY249" s="168">
        <v>98.0</v>
      </c>
      <c r="AZ249" s="168">
        <f t="shared" si="216"/>
        <v>16</v>
      </c>
      <c r="BA249" s="168"/>
      <c r="BB249" s="168"/>
      <c r="BC249" s="168"/>
      <c r="BD249" s="168"/>
      <c r="BE249" s="168"/>
      <c r="BF249" s="168"/>
      <c r="BG249" s="168"/>
      <c r="BH249" s="168"/>
      <c r="BI249" s="168">
        <v>82.0</v>
      </c>
      <c r="BJ249" s="168">
        <v>90.0</v>
      </c>
      <c r="BK249" s="168">
        <f t="shared" si="217"/>
        <v>8</v>
      </c>
      <c r="BL249" s="168"/>
      <c r="BM249" s="168"/>
      <c r="BN249" s="168"/>
      <c r="BO249" s="168">
        <v>88.0</v>
      </c>
      <c r="BP249" s="168">
        <v>99.0</v>
      </c>
      <c r="BQ249" s="168">
        <f t="shared" si="218"/>
        <v>11</v>
      </c>
      <c r="BR249" s="180">
        <v>0.96</v>
      </c>
      <c r="BS249" s="176">
        <v>4.66</v>
      </c>
      <c r="BT249" s="176">
        <v>0.45</v>
      </c>
      <c r="BU249" s="176" t="s">
        <v>3528</v>
      </c>
      <c r="BV249" s="176" t="s">
        <v>3528</v>
      </c>
      <c r="BW249" s="195">
        <v>358.33</v>
      </c>
      <c r="BX249" s="192">
        <v>3.5</v>
      </c>
      <c r="BY249" s="192">
        <v>4.47</v>
      </c>
      <c r="BZ249" s="193">
        <v>0.28</v>
      </c>
      <c r="CA249" s="192">
        <v>33.48</v>
      </c>
      <c r="CB249" s="192">
        <v>10.7</v>
      </c>
      <c r="CC249" s="152"/>
      <c r="CD249" s="152"/>
      <c r="CE249" s="152"/>
      <c r="CF249" s="152"/>
    </row>
    <row r="250" ht="12.75" customHeight="1">
      <c r="A250" s="154">
        <v>2023.0</v>
      </c>
      <c r="B250" s="155" t="s">
        <v>3540</v>
      </c>
      <c r="C250" s="155" t="s">
        <v>4172</v>
      </c>
      <c r="D250" s="155"/>
      <c r="E250" s="155" t="s">
        <v>4173</v>
      </c>
      <c r="F250" s="155" t="s">
        <v>4173</v>
      </c>
      <c r="G250" s="155" t="s">
        <v>4174</v>
      </c>
      <c r="H250" s="157" t="s">
        <v>3427</v>
      </c>
      <c r="I250" s="169" t="s">
        <v>3402</v>
      </c>
      <c r="J250" s="157"/>
      <c r="K250" s="157"/>
      <c r="L250" s="154" t="s">
        <v>3395</v>
      </c>
      <c r="M250" s="157" t="s">
        <v>3396</v>
      </c>
      <c r="N250" s="177" t="s">
        <v>255</v>
      </c>
      <c r="O250" s="219">
        <v>144.0</v>
      </c>
      <c r="P250" s="188" t="s">
        <v>3403</v>
      </c>
      <c r="Q250" s="169"/>
      <c r="R250" s="178" t="s">
        <v>4177</v>
      </c>
      <c r="S250" s="189" t="s">
        <v>174</v>
      </c>
      <c r="T250" s="178" t="s">
        <v>4178</v>
      </c>
      <c r="U250" s="189" t="s">
        <v>174</v>
      </c>
      <c r="V250" s="166" t="s">
        <v>3699</v>
      </c>
      <c r="W250" s="168"/>
      <c r="X250" s="168"/>
      <c r="Y250" s="168"/>
      <c r="Z250" s="168">
        <v>80.0</v>
      </c>
      <c r="AA250" s="168">
        <v>94.0</v>
      </c>
      <c r="AB250" s="168">
        <f t="shared" si="212"/>
        <v>14</v>
      </c>
      <c r="AC250" s="168"/>
      <c r="AD250" s="168"/>
      <c r="AE250" s="168"/>
      <c r="AF250" s="168">
        <v>90.0</v>
      </c>
      <c r="AG250" s="168">
        <v>97.0</v>
      </c>
      <c r="AH250" s="168">
        <f t="shared" si="213"/>
        <v>7</v>
      </c>
      <c r="AI250" s="168"/>
      <c r="AJ250" s="168"/>
      <c r="AK250" s="168"/>
      <c r="AL250" s="168">
        <v>88.0</v>
      </c>
      <c r="AM250" s="168">
        <v>97.0</v>
      </c>
      <c r="AN250" s="168">
        <f t="shared" si="214"/>
        <v>9</v>
      </c>
      <c r="AO250" s="168"/>
      <c r="AP250" s="168"/>
      <c r="AQ250" s="168"/>
      <c r="AR250" s="168">
        <v>90.0</v>
      </c>
      <c r="AS250" s="168">
        <v>91.0</v>
      </c>
      <c r="AT250" s="168">
        <f t="shared" si="215"/>
        <v>1</v>
      </c>
      <c r="AU250" s="168"/>
      <c r="AV250" s="168"/>
      <c r="AW250" s="168"/>
      <c r="AX250" s="168">
        <v>97.0</v>
      </c>
      <c r="AY250" s="168">
        <v>98.0</v>
      </c>
      <c r="AZ250" s="168">
        <f t="shared" si="216"/>
        <v>1</v>
      </c>
      <c r="BA250" s="168"/>
      <c r="BB250" s="168"/>
      <c r="BC250" s="168"/>
      <c r="BD250" s="168"/>
      <c r="BE250" s="168"/>
      <c r="BF250" s="168"/>
      <c r="BG250" s="168"/>
      <c r="BH250" s="168"/>
      <c r="BI250" s="168">
        <v>93.0</v>
      </c>
      <c r="BJ250" s="168">
        <v>97.0</v>
      </c>
      <c r="BK250" s="168">
        <f t="shared" si="217"/>
        <v>4</v>
      </c>
      <c r="BL250" s="168"/>
      <c r="BM250" s="168"/>
      <c r="BN250" s="168"/>
      <c r="BO250" s="168">
        <v>99.0</v>
      </c>
      <c r="BP250" s="168">
        <v>100.0</v>
      </c>
      <c r="BQ250" s="168">
        <f t="shared" si="218"/>
        <v>1</v>
      </c>
      <c r="BR250" s="180">
        <v>0.96</v>
      </c>
      <c r="BS250" s="176">
        <v>4.07</v>
      </c>
      <c r="BT250" s="176">
        <v>0.48</v>
      </c>
      <c r="BU250" s="176" t="s">
        <v>3528</v>
      </c>
      <c r="BV250" s="176" t="s">
        <v>3528</v>
      </c>
      <c r="BW250" s="195">
        <v>416.51</v>
      </c>
      <c r="BX250" s="192">
        <v>2.27</v>
      </c>
      <c r="BY250" s="192">
        <v>2.89</v>
      </c>
      <c r="BZ250" s="193">
        <v>0.27</v>
      </c>
      <c r="CA250" s="192">
        <v>26.75</v>
      </c>
      <c r="CB250" s="192">
        <v>15.57</v>
      </c>
      <c r="CC250" s="152"/>
      <c r="CD250" s="152"/>
      <c r="CE250" s="152"/>
      <c r="CF250" s="152"/>
    </row>
    <row r="251" ht="12.75" customHeight="1">
      <c r="A251" s="154">
        <v>2023.0</v>
      </c>
      <c r="B251" s="155" t="s">
        <v>3422</v>
      </c>
      <c r="C251" s="155" t="s">
        <v>3691</v>
      </c>
      <c r="D251" s="155"/>
      <c r="E251" s="155" t="s">
        <v>3692</v>
      </c>
      <c r="F251" s="155" t="s">
        <v>3693</v>
      </c>
      <c r="G251" s="155" t="s">
        <v>3694</v>
      </c>
      <c r="H251" s="157" t="s">
        <v>4179</v>
      </c>
      <c r="I251" s="169" t="s">
        <v>3440</v>
      </c>
      <c r="J251" s="157" t="s">
        <v>4180</v>
      </c>
      <c r="K251" s="157"/>
      <c r="L251" s="154" t="s">
        <v>3395</v>
      </c>
      <c r="M251" s="157" t="s">
        <v>3396</v>
      </c>
      <c r="N251" s="156" t="s">
        <v>3572</v>
      </c>
      <c r="O251" s="219"/>
      <c r="P251" s="188"/>
      <c r="Q251" s="169" t="s">
        <v>4181</v>
      </c>
      <c r="R251" s="178" t="s">
        <v>4182</v>
      </c>
      <c r="S251" s="189" t="s">
        <v>158</v>
      </c>
      <c r="T251" s="178" t="s">
        <v>4183</v>
      </c>
      <c r="U251" s="189" t="s">
        <v>174</v>
      </c>
      <c r="V251" s="166" t="s">
        <v>3671</v>
      </c>
      <c r="W251" s="168"/>
      <c r="X251" s="168"/>
      <c r="Y251" s="168"/>
      <c r="Z251" s="168">
        <v>18.0</v>
      </c>
      <c r="AA251" s="168">
        <v>40.0</v>
      </c>
      <c r="AB251" s="168">
        <f t="shared" si="212"/>
        <v>22</v>
      </c>
      <c r="AC251" s="168"/>
      <c r="AD251" s="168"/>
      <c r="AE251" s="168"/>
      <c r="AF251" s="168">
        <v>29.0</v>
      </c>
      <c r="AG251" s="168">
        <v>56.0</v>
      </c>
      <c r="AH251" s="168">
        <f t="shared" si="213"/>
        <v>27</v>
      </c>
      <c r="AI251" s="168"/>
      <c r="AJ251" s="168"/>
      <c r="AK251" s="168"/>
      <c r="AL251" s="168">
        <v>65.0</v>
      </c>
      <c r="AM251" s="168">
        <v>78.0</v>
      </c>
      <c r="AN251" s="168">
        <f t="shared" si="214"/>
        <v>13</v>
      </c>
      <c r="AO251" s="168"/>
      <c r="AP251" s="168"/>
      <c r="AQ251" s="168"/>
      <c r="AR251" s="168">
        <v>46.0</v>
      </c>
      <c r="AS251" s="168">
        <v>63.0</v>
      </c>
      <c r="AT251" s="168">
        <f t="shared" si="215"/>
        <v>17</v>
      </c>
      <c r="AU251" s="168"/>
      <c r="AV251" s="168"/>
      <c r="AW251" s="168"/>
      <c r="AX251" s="168">
        <v>98.0</v>
      </c>
      <c r="AY251" s="168">
        <v>100.0</v>
      </c>
      <c r="AZ251" s="168">
        <f t="shared" si="216"/>
        <v>2</v>
      </c>
      <c r="BA251" s="168"/>
      <c r="BB251" s="168"/>
      <c r="BC251" s="168"/>
      <c r="BD251" s="168"/>
      <c r="BE251" s="168"/>
      <c r="BF251" s="168"/>
      <c r="BG251" s="168"/>
      <c r="BH251" s="168"/>
      <c r="BI251" s="168">
        <v>95.0</v>
      </c>
      <c r="BJ251" s="168">
        <v>99.0</v>
      </c>
      <c r="BK251" s="168">
        <f t="shared" si="217"/>
        <v>4</v>
      </c>
      <c r="BL251" s="168"/>
      <c r="BM251" s="168"/>
      <c r="BN251" s="168"/>
      <c r="BO251" s="168">
        <v>77.0</v>
      </c>
      <c r="BP251" s="168">
        <v>88.0</v>
      </c>
      <c r="BQ251" s="168">
        <f t="shared" si="218"/>
        <v>11</v>
      </c>
      <c r="BR251" s="176" t="s">
        <v>3528</v>
      </c>
      <c r="BS251" s="176" t="s">
        <v>3528</v>
      </c>
      <c r="BT251" s="176" t="s">
        <v>3528</v>
      </c>
      <c r="BU251" s="176" t="s">
        <v>3528</v>
      </c>
      <c r="BV251" s="176" t="s">
        <v>3528</v>
      </c>
      <c r="BW251" s="195" t="s">
        <v>3716</v>
      </c>
      <c r="BX251" s="192"/>
      <c r="BY251" s="192"/>
      <c r="BZ251" s="192"/>
      <c r="CA251" s="192"/>
      <c r="CB251" s="192"/>
      <c r="CC251" s="152"/>
      <c r="CD251" s="152"/>
      <c r="CE251" s="152"/>
      <c r="CF251" s="152" t="s">
        <v>1</v>
      </c>
    </row>
    <row r="252" ht="12.75" customHeight="1">
      <c r="A252" s="154">
        <v>2023.0</v>
      </c>
      <c r="B252" s="155" t="s">
        <v>3422</v>
      </c>
      <c r="C252" s="155" t="s">
        <v>3691</v>
      </c>
      <c r="D252" s="155"/>
      <c r="E252" s="155" t="s">
        <v>3692</v>
      </c>
      <c r="F252" s="155" t="s">
        <v>3693</v>
      </c>
      <c r="G252" s="155" t="s">
        <v>3694</v>
      </c>
      <c r="H252" s="157" t="s">
        <v>4179</v>
      </c>
      <c r="I252" s="169" t="s">
        <v>3440</v>
      </c>
      <c r="J252" s="157" t="s">
        <v>4184</v>
      </c>
      <c r="K252" s="157"/>
      <c r="L252" s="154" t="s">
        <v>3395</v>
      </c>
      <c r="M252" s="157" t="s">
        <v>3396</v>
      </c>
      <c r="N252" s="156" t="s">
        <v>3572</v>
      </c>
      <c r="O252" s="219">
        <v>162.0</v>
      </c>
      <c r="P252" s="188" t="s">
        <v>3563</v>
      </c>
      <c r="Q252" s="169" t="s">
        <v>4181</v>
      </c>
      <c r="R252" s="178" t="s">
        <v>4182</v>
      </c>
      <c r="S252" s="189" t="s">
        <v>158</v>
      </c>
      <c r="T252" s="178" t="s">
        <v>4183</v>
      </c>
      <c r="U252" s="189" t="s">
        <v>174</v>
      </c>
      <c r="V252" s="166" t="s">
        <v>3671</v>
      </c>
      <c r="W252" s="168"/>
      <c r="X252" s="168"/>
      <c r="Y252" s="168"/>
      <c r="Z252" s="168">
        <v>18.0</v>
      </c>
      <c r="AA252" s="168">
        <v>41.0</v>
      </c>
      <c r="AB252" s="168">
        <f t="shared" si="212"/>
        <v>23</v>
      </c>
      <c r="AC252" s="168"/>
      <c r="AD252" s="168"/>
      <c r="AE252" s="168"/>
      <c r="AF252" s="168">
        <v>29.0</v>
      </c>
      <c r="AG252" s="168">
        <v>62.0</v>
      </c>
      <c r="AH252" s="168">
        <f t="shared" si="213"/>
        <v>33</v>
      </c>
      <c r="AI252" s="168"/>
      <c r="AJ252" s="168"/>
      <c r="AK252" s="168"/>
      <c r="AL252" s="168">
        <v>65.0</v>
      </c>
      <c r="AM252" s="168">
        <v>88.0</v>
      </c>
      <c r="AN252" s="168">
        <f t="shared" si="214"/>
        <v>23</v>
      </c>
      <c r="AO252" s="168"/>
      <c r="AP252" s="168"/>
      <c r="AQ252" s="168"/>
      <c r="AR252" s="168">
        <v>46.0</v>
      </c>
      <c r="AS252" s="168">
        <v>71.0</v>
      </c>
      <c r="AT252" s="168">
        <f t="shared" si="215"/>
        <v>25</v>
      </c>
      <c r="AU252" s="168"/>
      <c r="AV252" s="168"/>
      <c r="AW252" s="168"/>
      <c r="AX252" s="168">
        <v>98.0</v>
      </c>
      <c r="AY252" s="168">
        <v>100.0</v>
      </c>
      <c r="AZ252" s="168">
        <f t="shared" si="216"/>
        <v>2</v>
      </c>
      <c r="BA252" s="168"/>
      <c r="BB252" s="168"/>
      <c r="BC252" s="168"/>
      <c r="BD252" s="168"/>
      <c r="BE252" s="168"/>
      <c r="BF252" s="168"/>
      <c r="BG252" s="168"/>
      <c r="BH252" s="168"/>
      <c r="BI252" s="168">
        <v>95.0</v>
      </c>
      <c r="BJ252" s="168">
        <v>94.0</v>
      </c>
      <c r="BK252" s="168">
        <f t="shared" si="217"/>
        <v>-1</v>
      </c>
      <c r="BL252" s="168"/>
      <c r="BM252" s="168"/>
      <c r="BN252" s="168"/>
      <c r="BO252" s="168">
        <v>77.0</v>
      </c>
      <c r="BP252" s="168">
        <v>90.0</v>
      </c>
      <c r="BQ252" s="168">
        <f t="shared" si="218"/>
        <v>13</v>
      </c>
      <c r="BR252" s="176" t="s">
        <v>3528</v>
      </c>
      <c r="BS252" s="176" t="s">
        <v>3528</v>
      </c>
      <c r="BT252" s="176" t="s">
        <v>3528</v>
      </c>
      <c r="BU252" s="176" t="s">
        <v>3528</v>
      </c>
      <c r="BV252" s="176" t="s">
        <v>3528</v>
      </c>
      <c r="BW252" s="195">
        <v>51.51</v>
      </c>
      <c r="BX252" s="192">
        <v>0.335</v>
      </c>
      <c r="BY252" s="192">
        <v>0.443</v>
      </c>
      <c r="BZ252" s="193">
        <v>0.32</v>
      </c>
      <c r="CA252" s="192">
        <v>11.29</v>
      </c>
      <c r="CB252" s="192">
        <v>4.56</v>
      </c>
      <c r="CC252" s="152"/>
      <c r="CD252" s="152"/>
      <c r="CE252" s="152"/>
      <c r="CF252" s="152" t="s">
        <v>1</v>
      </c>
    </row>
    <row r="253" ht="12.75" customHeight="1">
      <c r="A253" s="154">
        <v>2023.0</v>
      </c>
      <c r="B253" s="155" t="s">
        <v>4185</v>
      </c>
      <c r="C253" s="155" t="s">
        <v>4186</v>
      </c>
      <c r="D253" s="155"/>
      <c r="E253" s="155" t="s">
        <v>4187</v>
      </c>
      <c r="F253" s="155" t="s">
        <v>4187</v>
      </c>
      <c r="G253" s="155" t="s">
        <v>4188</v>
      </c>
      <c r="H253" s="157" t="s">
        <v>3655</v>
      </c>
      <c r="I253" s="169" t="s">
        <v>3440</v>
      </c>
      <c r="J253" s="157"/>
      <c r="K253" s="157"/>
      <c r="L253" s="154" t="s">
        <v>3395</v>
      </c>
      <c r="M253" s="157" t="s">
        <v>3396</v>
      </c>
      <c r="N253" s="157" t="s">
        <v>3920</v>
      </c>
      <c r="O253" s="219"/>
      <c r="P253" s="188"/>
      <c r="Q253" s="169"/>
      <c r="R253" s="178" t="s">
        <v>4189</v>
      </c>
      <c r="S253" s="189" t="s">
        <v>174</v>
      </c>
      <c r="T253" s="178" t="s">
        <v>4190</v>
      </c>
      <c r="U253" s="189" t="s">
        <v>174</v>
      </c>
      <c r="V253" s="166" t="s">
        <v>3929</v>
      </c>
      <c r="W253" s="168"/>
      <c r="X253" s="168"/>
      <c r="Y253" s="168"/>
      <c r="Z253" s="168">
        <v>42.0</v>
      </c>
      <c r="AA253" s="168">
        <v>64.0</v>
      </c>
      <c r="AB253" s="168">
        <f t="shared" si="212"/>
        <v>22</v>
      </c>
      <c r="AC253" s="168"/>
      <c r="AD253" s="168"/>
      <c r="AE253" s="168"/>
      <c r="AF253" s="168">
        <v>55.0</v>
      </c>
      <c r="AG253" s="168">
        <v>74.0</v>
      </c>
      <c r="AH253" s="168">
        <f t="shared" si="213"/>
        <v>19</v>
      </c>
      <c r="AI253" s="168"/>
      <c r="AJ253" s="168"/>
      <c r="AK253" s="168"/>
      <c r="AL253" s="168">
        <v>77.0</v>
      </c>
      <c r="AM253" s="168">
        <v>79.0</v>
      </c>
      <c r="AN253" s="168">
        <f t="shared" si="214"/>
        <v>2</v>
      </c>
      <c r="AO253" s="168"/>
      <c r="AP253" s="168"/>
      <c r="AQ253" s="168"/>
      <c r="AR253" s="168">
        <v>44.0</v>
      </c>
      <c r="AS253" s="168">
        <v>58.0</v>
      </c>
      <c r="AT253" s="168">
        <f t="shared" si="215"/>
        <v>14</v>
      </c>
      <c r="AU253" s="168"/>
      <c r="AV253" s="168"/>
      <c r="AW253" s="168"/>
      <c r="AX253" s="168">
        <v>74.0</v>
      </c>
      <c r="AY253" s="168">
        <v>84.0</v>
      </c>
      <c r="AZ253" s="168">
        <f t="shared" si="216"/>
        <v>10</v>
      </c>
      <c r="BA253" s="168"/>
      <c r="BB253" s="168"/>
      <c r="BC253" s="168"/>
      <c r="BD253" s="168"/>
      <c r="BE253" s="168"/>
      <c r="BF253" s="168"/>
      <c r="BG253" s="168"/>
      <c r="BH253" s="168"/>
      <c r="BI253" s="168"/>
      <c r="BJ253" s="168"/>
      <c r="BK253" s="168"/>
      <c r="BL253" s="168"/>
      <c r="BM253" s="168"/>
      <c r="BN253" s="168"/>
      <c r="BO253" s="168">
        <v>89.0</v>
      </c>
      <c r="BP253" s="168">
        <v>95.0</v>
      </c>
      <c r="BQ253" s="168">
        <f t="shared" si="218"/>
        <v>6</v>
      </c>
      <c r="BR253" s="180">
        <v>0.96</v>
      </c>
      <c r="BS253" s="176">
        <v>4.51</v>
      </c>
      <c r="BT253" s="176">
        <v>0.48</v>
      </c>
      <c r="BU253" s="176" t="s">
        <v>3528</v>
      </c>
      <c r="BV253" s="176" t="s">
        <v>3528</v>
      </c>
      <c r="BW253" s="195" t="s">
        <v>3716</v>
      </c>
      <c r="BX253" s="192"/>
      <c r="BY253" s="192"/>
      <c r="BZ253" s="192"/>
      <c r="CA253" s="192"/>
      <c r="CB253" s="192"/>
      <c r="CC253" s="152"/>
      <c r="CD253" s="152"/>
      <c r="CE253" s="152"/>
      <c r="CF253" s="152"/>
    </row>
    <row r="254" ht="12.75" customHeight="1">
      <c r="A254" s="154">
        <v>2023.0</v>
      </c>
      <c r="B254" s="166" t="s">
        <v>3442</v>
      </c>
      <c r="C254" s="166" t="s">
        <v>4098</v>
      </c>
      <c r="D254" s="166"/>
      <c r="E254" s="166" t="s">
        <v>4191</v>
      </c>
      <c r="F254" s="166" t="s">
        <v>4191</v>
      </c>
      <c r="G254" s="166" t="s">
        <v>4192</v>
      </c>
      <c r="H254" s="157" t="s">
        <v>4193</v>
      </c>
      <c r="I254" s="169" t="s">
        <v>3480</v>
      </c>
      <c r="J254" s="157"/>
      <c r="K254" s="157"/>
      <c r="L254" s="154" t="s">
        <v>3395</v>
      </c>
      <c r="M254" s="157" t="s">
        <v>3714</v>
      </c>
      <c r="N254" s="157" t="s">
        <v>3920</v>
      </c>
      <c r="O254" s="219">
        <v>72.0</v>
      </c>
      <c r="P254" s="188" t="s">
        <v>3481</v>
      </c>
      <c r="Q254" s="169"/>
      <c r="R254" s="169" t="s">
        <v>3528</v>
      </c>
      <c r="S254" s="194"/>
      <c r="T254" s="178" t="s">
        <v>4194</v>
      </c>
      <c r="U254" s="194" t="s">
        <v>174</v>
      </c>
      <c r="V254" s="166" t="s">
        <v>3566</v>
      </c>
      <c r="W254" s="168">
        <v>80.0</v>
      </c>
      <c r="X254" s="168">
        <v>37.0</v>
      </c>
      <c r="Y254" s="168">
        <f>W254-X254</f>
        <v>43</v>
      </c>
      <c r="Z254" s="168"/>
      <c r="AA254" s="168"/>
      <c r="AB254" s="168"/>
      <c r="AC254" s="168">
        <v>85.0</v>
      </c>
      <c r="AD254" s="168">
        <v>56.0</v>
      </c>
      <c r="AE254" s="168">
        <f>AC254-AD254</f>
        <v>29</v>
      </c>
      <c r="AF254" s="168"/>
      <c r="AG254" s="168"/>
      <c r="AH254" s="168"/>
      <c r="AI254" s="168">
        <v>80.0</v>
      </c>
      <c r="AJ254" s="168">
        <v>68.0</v>
      </c>
      <c r="AK254" s="168">
        <f>AI254-AJ254</f>
        <v>12</v>
      </c>
      <c r="AL254" s="168"/>
      <c r="AM254" s="168"/>
      <c r="AN254" s="168"/>
      <c r="AO254" s="168">
        <v>79.0</v>
      </c>
      <c r="AP254" s="168">
        <v>49.0</v>
      </c>
      <c r="AQ254" s="168">
        <f>AO254-AP254</f>
        <v>30</v>
      </c>
      <c r="AR254" s="168"/>
      <c r="AS254" s="168"/>
      <c r="AT254" s="168"/>
      <c r="AU254" s="168">
        <v>81.0</v>
      </c>
      <c r="AV254" s="168">
        <v>68.0</v>
      </c>
      <c r="AW254" s="168">
        <f>AU254-AV254</f>
        <v>13</v>
      </c>
      <c r="AX254" s="168"/>
      <c r="AY254" s="168"/>
      <c r="AZ254" s="168"/>
      <c r="BA254" s="168"/>
      <c r="BB254" s="168"/>
      <c r="BC254" s="168"/>
      <c r="BD254" s="168"/>
      <c r="BE254" s="168"/>
      <c r="BF254" s="168">
        <v>82.0</v>
      </c>
      <c r="BG254" s="168">
        <v>70.0</v>
      </c>
      <c r="BH254" s="168">
        <f>BF254-BG254</f>
        <v>12</v>
      </c>
      <c r="BI254" s="168"/>
      <c r="BJ254" s="168"/>
      <c r="BK254" s="168"/>
      <c r="BL254" s="168">
        <v>92.0</v>
      </c>
      <c r="BM254" s="168">
        <v>84.0</v>
      </c>
      <c r="BN254" s="168">
        <f>BL254-BM254</f>
        <v>8</v>
      </c>
      <c r="BO254" s="168"/>
      <c r="BP254" s="168"/>
      <c r="BQ254" s="168"/>
      <c r="BR254" s="180">
        <v>0.96</v>
      </c>
      <c r="BS254" s="176">
        <v>4.65</v>
      </c>
      <c r="BT254" s="176">
        <v>0.42</v>
      </c>
      <c r="BU254" s="176" t="s">
        <v>3528</v>
      </c>
      <c r="BV254" s="176" t="s">
        <v>3528</v>
      </c>
      <c r="BW254" s="195">
        <v>216.14</v>
      </c>
      <c r="BX254" s="192">
        <v>3.6</v>
      </c>
      <c r="BY254" s="192">
        <v>5.44</v>
      </c>
      <c r="BZ254" s="193">
        <v>0.51</v>
      </c>
      <c r="CA254" s="192">
        <v>33.92</v>
      </c>
      <c r="CB254" s="192">
        <v>6.37</v>
      </c>
      <c r="CC254" s="152"/>
      <c r="CD254" s="152"/>
      <c r="CE254" s="152"/>
      <c r="CF254" s="152" t="s">
        <v>1</v>
      </c>
    </row>
    <row r="255" ht="12.75" customHeight="1">
      <c r="A255" s="154">
        <v>2023.0</v>
      </c>
      <c r="B255" s="166" t="s">
        <v>3540</v>
      </c>
      <c r="C255" s="166" t="s">
        <v>3901</v>
      </c>
      <c r="D255" s="166"/>
      <c r="E255" s="166" t="s">
        <v>3902</v>
      </c>
      <c r="F255" s="166" t="s">
        <v>3902</v>
      </c>
      <c r="G255" s="166" t="s">
        <v>4047</v>
      </c>
      <c r="H255" s="157" t="s">
        <v>3771</v>
      </c>
      <c r="I255" s="169" t="s">
        <v>3480</v>
      </c>
      <c r="J255" s="157"/>
      <c r="K255" s="157"/>
      <c r="L255" s="157" t="s">
        <v>3597</v>
      </c>
      <c r="M255" s="157" t="s">
        <v>3597</v>
      </c>
      <c r="N255" s="169" t="s">
        <v>255</v>
      </c>
      <c r="O255" s="219">
        <v>48.0</v>
      </c>
      <c r="P255" s="188" t="s">
        <v>3481</v>
      </c>
      <c r="Q255" s="169"/>
      <c r="R255" s="169" t="s">
        <v>3528</v>
      </c>
      <c r="S255" s="194"/>
      <c r="T255" s="178" t="s">
        <v>4195</v>
      </c>
      <c r="U255" s="194" t="s">
        <v>174</v>
      </c>
      <c r="V255" s="166" t="s">
        <v>3566</v>
      </c>
      <c r="W255" s="168"/>
      <c r="X255" s="168"/>
      <c r="Y255" s="168"/>
      <c r="Z255" s="168"/>
      <c r="AA255" s="168"/>
      <c r="AB255" s="168"/>
      <c r="AC255" s="168"/>
      <c r="AD255" s="168"/>
      <c r="AE255" s="168"/>
      <c r="AF255" s="168"/>
      <c r="AG255" s="168"/>
      <c r="AH255" s="168"/>
      <c r="AI255" s="168"/>
      <c r="AJ255" s="168"/>
      <c r="AK255" s="168"/>
      <c r="AL255" s="168"/>
      <c r="AM255" s="168"/>
      <c r="AN255" s="168"/>
      <c r="AO255" s="168"/>
      <c r="AP255" s="168"/>
      <c r="AQ255" s="168"/>
      <c r="AR255" s="168"/>
      <c r="AS255" s="168"/>
      <c r="AT255" s="168"/>
      <c r="AU255" s="168"/>
      <c r="AV255" s="168"/>
      <c r="AW255" s="168"/>
      <c r="AX255" s="168"/>
      <c r="AY255" s="168"/>
      <c r="AZ255" s="168"/>
      <c r="BA255" s="168"/>
      <c r="BB255" s="168"/>
      <c r="BC255" s="168"/>
      <c r="BD255" s="168"/>
      <c r="BE255" s="168"/>
      <c r="BF255" s="168"/>
      <c r="BG255" s="168"/>
      <c r="BH255" s="168"/>
      <c r="BI255" s="168"/>
      <c r="BJ255" s="168"/>
      <c r="BK255" s="168"/>
      <c r="BL255" s="168"/>
      <c r="BM255" s="168"/>
      <c r="BN255" s="168"/>
      <c r="BO255" s="168"/>
      <c r="BP255" s="168"/>
      <c r="BQ255" s="168"/>
      <c r="BR255" s="180">
        <v>0.96</v>
      </c>
      <c r="BS255" s="176">
        <v>4.48</v>
      </c>
      <c r="BT255" s="176">
        <v>0.5</v>
      </c>
      <c r="BU255" s="176" t="s">
        <v>3528</v>
      </c>
      <c r="BV255" s="176" t="s">
        <v>3528</v>
      </c>
      <c r="BW255" s="195">
        <v>227.33</v>
      </c>
      <c r="BX255" s="192">
        <v>8.76</v>
      </c>
      <c r="BY255" s="192">
        <v>9.44</v>
      </c>
      <c r="BZ255" s="193">
        <v>0.08</v>
      </c>
      <c r="CA255" s="192">
        <v>37.55</v>
      </c>
      <c r="CB255" s="192">
        <v>6.05</v>
      </c>
      <c r="CC255" s="152"/>
      <c r="CD255" s="152"/>
      <c r="CE255" s="152"/>
      <c r="CF255" s="152" t="s">
        <v>1</v>
      </c>
    </row>
    <row r="256" ht="12.75" customHeight="1">
      <c r="A256" s="154">
        <v>2023.0</v>
      </c>
      <c r="B256" s="166" t="s">
        <v>1809</v>
      </c>
      <c r="C256" s="166" t="s">
        <v>4196</v>
      </c>
      <c r="D256" s="166"/>
      <c r="E256" s="166" t="s">
        <v>4197</v>
      </c>
      <c r="F256" s="166" t="s">
        <v>4198</v>
      </c>
      <c r="G256" s="166" t="s">
        <v>4199</v>
      </c>
      <c r="H256" s="157" t="s">
        <v>3602</v>
      </c>
      <c r="I256" s="169" t="s">
        <v>3394</v>
      </c>
      <c r="J256" s="157"/>
      <c r="K256" s="157" t="s">
        <v>2669</v>
      </c>
      <c r="L256" s="157" t="s">
        <v>3597</v>
      </c>
      <c r="M256" s="157" t="s">
        <v>3597</v>
      </c>
      <c r="N256" s="157" t="s">
        <v>3920</v>
      </c>
      <c r="O256" s="219">
        <v>39.0</v>
      </c>
      <c r="P256" s="188" t="s">
        <v>3722</v>
      </c>
      <c r="Q256" s="169"/>
      <c r="R256" s="169" t="s">
        <v>3528</v>
      </c>
      <c r="S256" s="194"/>
      <c r="T256" s="178" t="s">
        <v>4200</v>
      </c>
      <c r="U256" s="194" t="s">
        <v>174</v>
      </c>
      <c r="V256" s="166" t="s">
        <v>3566</v>
      </c>
      <c r="W256" s="168"/>
      <c r="X256" s="168"/>
      <c r="Y256" s="168"/>
      <c r="Z256" s="168"/>
      <c r="AA256" s="168"/>
      <c r="AB256" s="168"/>
      <c r="AC256" s="168"/>
      <c r="AD256" s="168"/>
      <c r="AE256" s="168"/>
      <c r="AF256" s="168"/>
      <c r="AG256" s="168"/>
      <c r="AH256" s="168"/>
      <c r="AI256" s="168"/>
      <c r="AJ256" s="168"/>
      <c r="AK256" s="168"/>
      <c r="AL256" s="168"/>
      <c r="AM256" s="168"/>
      <c r="AN256" s="168"/>
      <c r="AO256" s="168"/>
      <c r="AP256" s="168"/>
      <c r="AQ256" s="168"/>
      <c r="AR256" s="168"/>
      <c r="AS256" s="168"/>
      <c r="AT256" s="168"/>
      <c r="AU256" s="168"/>
      <c r="AV256" s="168"/>
      <c r="AW256" s="168"/>
      <c r="AX256" s="168"/>
      <c r="AY256" s="168"/>
      <c r="AZ256" s="168"/>
      <c r="BA256" s="168"/>
      <c r="BB256" s="168"/>
      <c r="BC256" s="168"/>
      <c r="BD256" s="168"/>
      <c r="BE256" s="168"/>
      <c r="BF256" s="168"/>
      <c r="BG256" s="168"/>
      <c r="BH256" s="168"/>
      <c r="BI256" s="168"/>
      <c r="BJ256" s="168"/>
      <c r="BK256" s="168"/>
      <c r="BL256" s="168"/>
      <c r="BM256" s="168"/>
      <c r="BN256" s="168"/>
      <c r="BO256" s="168"/>
      <c r="BP256" s="168"/>
      <c r="BQ256" s="168"/>
      <c r="BR256" s="180">
        <v>0.96</v>
      </c>
      <c r="BS256" s="176">
        <v>5.22</v>
      </c>
      <c r="BT256" s="176">
        <v>0.47</v>
      </c>
      <c r="BU256" s="176" t="s">
        <v>3528</v>
      </c>
      <c r="BV256" s="176" t="s">
        <v>3528</v>
      </c>
      <c r="BW256" s="195">
        <v>161.17</v>
      </c>
      <c r="BX256" s="192">
        <v>3.66</v>
      </c>
      <c r="BY256" s="192">
        <v>4.4</v>
      </c>
      <c r="BZ256" s="193">
        <v>0.2</v>
      </c>
      <c r="CA256" s="192">
        <v>26.12</v>
      </c>
      <c r="CB256" s="192">
        <v>6.17</v>
      </c>
      <c r="CC256" s="152"/>
      <c r="CD256" s="152"/>
      <c r="CE256" s="152"/>
      <c r="CF256" s="152" t="s">
        <v>1</v>
      </c>
    </row>
    <row r="257" ht="12.75" customHeight="1">
      <c r="A257" s="154">
        <v>2023.0</v>
      </c>
      <c r="B257" s="166" t="s">
        <v>3442</v>
      </c>
      <c r="C257" s="166" t="s">
        <v>4201</v>
      </c>
      <c r="D257" s="166"/>
      <c r="E257" s="166" t="s">
        <v>4197</v>
      </c>
      <c r="F257" s="166" t="s">
        <v>4198</v>
      </c>
      <c r="G257" s="166" t="s">
        <v>4202</v>
      </c>
      <c r="H257" s="157" t="s">
        <v>4203</v>
      </c>
      <c r="I257" s="169" t="s">
        <v>3402</v>
      </c>
      <c r="J257" s="157"/>
      <c r="K257" s="157" t="s">
        <v>2669</v>
      </c>
      <c r="L257" s="157" t="s">
        <v>3597</v>
      </c>
      <c r="M257" s="157" t="s">
        <v>3597</v>
      </c>
      <c r="N257" s="157" t="s">
        <v>3920</v>
      </c>
      <c r="O257" s="219">
        <v>43.0</v>
      </c>
      <c r="P257" s="188" t="s">
        <v>4082</v>
      </c>
      <c r="Q257" s="169"/>
      <c r="R257" s="169" t="s">
        <v>3528</v>
      </c>
      <c r="S257" s="194"/>
      <c r="T257" s="178" t="s">
        <v>4204</v>
      </c>
      <c r="U257" s="194" t="s">
        <v>174</v>
      </c>
      <c r="V257" s="166" t="s">
        <v>3566</v>
      </c>
      <c r="W257" s="168"/>
      <c r="X257" s="168"/>
      <c r="Y257" s="168"/>
      <c r="Z257" s="168"/>
      <c r="AA257" s="168"/>
      <c r="AB257" s="168"/>
      <c r="AC257" s="168"/>
      <c r="AD257" s="168"/>
      <c r="AE257" s="168"/>
      <c r="AF257" s="168"/>
      <c r="AG257" s="168"/>
      <c r="AH257" s="168"/>
      <c r="AI257" s="168"/>
      <c r="AJ257" s="168"/>
      <c r="AK257" s="168"/>
      <c r="AL257" s="168"/>
      <c r="AM257" s="168"/>
      <c r="AN257" s="168"/>
      <c r="AO257" s="168"/>
      <c r="AP257" s="168"/>
      <c r="AQ257" s="168"/>
      <c r="AR257" s="168"/>
      <c r="AS257" s="168"/>
      <c r="AT257" s="168"/>
      <c r="AU257" s="168"/>
      <c r="AV257" s="168"/>
      <c r="AW257" s="168"/>
      <c r="AX257" s="168"/>
      <c r="AY257" s="168"/>
      <c r="AZ257" s="168"/>
      <c r="BA257" s="168"/>
      <c r="BB257" s="168"/>
      <c r="BC257" s="168"/>
      <c r="BD257" s="168"/>
      <c r="BE257" s="168"/>
      <c r="BF257" s="168"/>
      <c r="BG257" s="168"/>
      <c r="BH257" s="168"/>
      <c r="BI257" s="168"/>
      <c r="BJ257" s="168"/>
      <c r="BK257" s="168"/>
      <c r="BL257" s="168"/>
      <c r="BM257" s="168"/>
      <c r="BN257" s="168"/>
      <c r="BO257" s="168"/>
      <c r="BP257" s="168"/>
      <c r="BQ257" s="168"/>
      <c r="BR257" s="180">
        <v>0.96</v>
      </c>
      <c r="BS257" s="176">
        <v>5.08</v>
      </c>
      <c r="BT257" s="176">
        <v>0.5</v>
      </c>
      <c r="BU257" s="176" t="s">
        <v>3528</v>
      </c>
      <c r="BV257" s="176" t="s">
        <v>3528</v>
      </c>
      <c r="BW257" s="195">
        <v>82.61</v>
      </c>
      <c r="BX257" s="192">
        <v>1.18</v>
      </c>
      <c r="BY257" s="192">
        <v>1.92</v>
      </c>
      <c r="BZ257" s="193">
        <v>0.63</v>
      </c>
      <c r="CA257" s="192">
        <v>17.48</v>
      </c>
      <c r="CB257" s="192">
        <v>4.73</v>
      </c>
      <c r="CC257" s="152"/>
      <c r="CD257" s="152"/>
      <c r="CE257" s="152"/>
      <c r="CF257" s="152" t="s">
        <v>1</v>
      </c>
    </row>
    <row r="258" ht="12.75" customHeight="1">
      <c r="A258" s="154">
        <v>2023.0</v>
      </c>
      <c r="B258" s="155" t="s">
        <v>3404</v>
      </c>
      <c r="C258" s="155" t="s">
        <v>3511</v>
      </c>
      <c r="D258" s="155"/>
      <c r="E258" s="155" t="s">
        <v>4131</v>
      </c>
      <c r="F258" s="155" t="s">
        <v>4131</v>
      </c>
      <c r="G258" s="155" t="s">
        <v>4132</v>
      </c>
      <c r="H258" s="157" t="s">
        <v>4063</v>
      </c>
      <c r="I258" s="169" t="s">
        <v>3440</v>
      </c>
      <c r="J258" s="157"/>
      <c r="K258" s="157" t="s">
        <v>3603</v>
      </c>
      <c r="L258" s="154" t="s">
        <v>3395</v>
      </c>
      <c r="M258" s="157" t="s">
        <v>3396</v>
      </c>
      <c r="N258" s="188" t="s">
        <v>3572</v>
      </c>
      <c r="O258" s="219"/>
      <c r="P258" s="188" t="s">
        <v>4205</v>
      </c>
      <c r="Q258" s="169"/>
      <c r="R258" s="178" t="s">
        <v>4206</v>
      </c>
      <c r="S258" s="189" t="s">
        <v>174</v>
      </c>
      <c r="T258" s="178" t="s">
        <v>4207</v>
      </c>
      <c r="U258" s="189" t="s">
        <v>174</v>
      </c>
      <c r="V258" s="166" t="s">
        <v>3566</v>
      </c>
      <c r="W258" s="168"/>
      <c r="X258" s="168"/>
      <c r="Y258" s="168"/>
      <c r="Z258" s="168">
        <v>30.0</v>
      </c>
      <c r="AA258" s="168">
        <v>41.0</v>
      </c>
      <c r="AB258" s="168">
        <f t="shared" ref="AB258:AB263" si="219">AA258-Z258</f>
        <v>11</v>
      </c>
      <c r="AC258" s="168"/>
      <c r="AD258" s="168"/>
      <c r="AE258" s="168"/>
      <c r="AF258" s="168">
        <v>45.0</v>
      </c>
      <c r="AG258" s="168">
        <v>51.0</v>
      </c>
      <c r="AH258" s="168">
        <f t="shared" ref="AH258:AH263" si="220">AG258-AF258</f>
        <v>6</v>
      </c>
      <c r="AI258" s="168"/>
      <c r="AJ258" s="168"/>
      <c r="AK258" s="168"/>
      <c r="AL258" s="168">
        <v>55.0</v>
      </c>
      <c r="AM258" s="168">
        <v>67.0</v>
      </c>
      <c r="AN258" s="168">
        <f t="shared" ref="AN258:AN263" si="221">AM258-AL258</f>
        <v>12</v>
      </c>
      <c r="AO258" s="168"/>
      <c r="AP258" s="168"/>
      <c r="AQ258" s="168"/>
      <c r="AR258" s="168">
        <v>60.0</v>
      </c>
      <c r="AS258" s="168">
        <v>62.0</v>
      </c>
      <c r="AT258" s="168">
        <f t="shared" ref="AT258:AT263" si="222">AS258-AR258</f>
        <v>2</v>
      </c>
      <c r="AU258" s="168"/>
      <c r="AV258" s="168"/>
      <c r="AW258" s="168"/>
      <c r="AX258" s="168">
        <v>61.0</v>
      </c>
      <c r="AY258" s="168">
        <v>72.0</v>
      </c>
      <c r="AZ258" s="168">
        <f t="shared" ref="AZ258:AZ263" si="223">AY258-AX258</f>
        <v>11</v>
      </c>
      <c r="BA258" s="168"/>
      <c r="BB258" s="168"/>
      <c r="BC258" s="168"/>
      <c r="BD258" s="168"/>
      <c r="BE258" s="168"/>
      <c r="BF258" s="168"/>
      <c r="BG258" s="168"/>
      <c r="BH258" s="168"/>
      <c r="BI258" s="168">
        <v>65.0</v>
      </c>
      <c r="BJ258" s="168">
        <v>73.0</v>
      </c>
      <c r="BK258" s="168">
        <f t="shared" ref="BK258:BK263" si="224">BJ258-BI258</f>
        <v>8</v>
      </c>
      <c r="BL258" s="168"/>
      <c r="BM258" s="168"/>
      <c r="BN258" s="168"/>
      <c r="BO258" s="168">
        <v>69.0</v>
      </c>
      <c r="BP258" s="168">
        <v>74.0</v>
      </c>
      <c r="BQ258" s="168">
        <f t="shared" ref="BQ258:BQ263" si="225">BP258-BO258</f>
        <v>5</v>
      </c>
      <c r="BR258" s="180">
        <v>0.96</v>
      </c>
      <c r="BS258" s="176">
        <v>3.91</v>
      </c>
      <c r="BT258" s="176">
        <v>0.41</v>
      </c>
      <c r="BU258" s="176" t="s">
        <v>3528</v>
      </c>
      <c r="BV258" s="176" t="s">
        <v>3528</v>
      </c>
      <c r="BW258" s="195" t="s">
        <v>3716</v>
      </c>
      <c r="BX258" s="192"/>
      <c r="BY258" s="192"/>
      <c r="BZ258" s="192"/>
      <c r="CA258" s="192"/>
      <c r="CB258" s="192"/>
      <c r="CC258" s="152"/>
      <c r="CD258" s="152"/>
      <c r="CE258" s="152"/>
      <c r="CF258" s="152"/>
    </row>
    <row r="259" ht="12.75" customHeight="1">
      <c r="A259" s="154">
        <v>2023.0</v>
      </c>
      <c r="B259" s="155" t="s">
        <v>3422</v>
      </c>
      <c r="C259" s="155" t="s">
        <v>4208</v>
      </c>
      <c r="D259" s="155"/>
      <c r="E259" s="155" t="s">
        <v>4209</v>
      </c>
      <c r="F259" s="155" t="s">
        <v>4209</v>
      </c>
      <c r="G259" s="155" t="s">
        <v>4210</v>
      </c>
      <c r="H259" s="157" t="s">
        <v>4211</v>
      </c>
      <c r="I259" s="169" t="s">
        <v>3480</v>
      </c>
      <c r="J259" s="157"/>
      <c r="K259" s="157"/>
      <c r="L259" s="154" t="s">
        <v>3395</v>
      </c>
      <c r="M259" s="157" t="s">
        <v>3396</v>
      </c>
      <c r="N259" s="154" t="s">
        <v>255</v>
      </c>
      <c r="O259" s="219">
        <v>52.0</v>
      </c>
      <c r="P259" s="188" t="s">
        <v>3481</v>
      </c>
      <c r="Q259" s="169"/>
      <c r="R259" s="178" t="s">
        <v>4212</v>
      </c>
      <c r="S259" s="189" t="s">
        <v>158</v>
      </c>
      <c r="T259" s="178" t="s">
        <v>4213</v>
      </c>
      <c r="U259" s="189" t="s">
        <v>174</v>
      </c>
      <c r="V259" s="166" t="s">
        <v>3699</v>
      </c>
      <c r="W259" s="168"/>
      <c r="X259" s="168"/>
      <c r="Y259" s="168"/>
      <c r="Z259" s="168">
        <v>79.0</v>
      </c>
      <c r="AA259" s="168">
        <v>93.0</v>
      </c>
      <c r="AB259" s="168">
        <f t="shared" si="219"/>
        <v>14</v>
      </c>
      <c r="AC259" s="168"/>
      <c r="AD259" s="168"/>
      <c r="AE259" s="168"/>
      <c r="AF259" s="168">
        <v>85.0</v>
      </c>
      <c r="AG259" s="168">
        <v>95.0</v>
      </c>
      <c r="AH259" s="168">
        <f t="shared" si="220"/>
        <v>10</v>
      </c>
      <c r="AI259" s="168"/>
      <c r="AJ259" s="168"/>
      <c r="AK259" s="168"/>
      <c r="AL259" s="168">
        <v>91.0</v>
      </c>
      <c r="AM259" s="168">
        <v>95.0</v>
      </c>
      <c r="AN259" s="168">
        <f t="shared" si="221"/>
        <v>4</v>
      </c>
      <c r="AO259" s="168"/>
      <c r="AP259" s="168"/>
      <c r="AQ259" s="168"/>
      <c r="AR259" s="168">
        <v>73.0</v>
      </c>
      <c r="AS259" s="168">
        <v>90.0</v>
      </c>
      <c r="AT259" s="168">
        <f t="shared" si="222"/>
        <v>17</v>
      </c>
      <c r="AU259" s="168"/>
      <c r="AV259" s="168"/>
      <c r="AW259" s="168"/>
      <c r="AX259" s="168">
        <v>90.0</v>
      </c>
      <c r="AY259" s="168">
        <v>91.0</v>
      </c>
      <c r="AZ259" s="168">
        <f t="shared" si="223"/>
        <v>1</v>
      </c>
      <c r="BA259" s="168"/>
      <c r="BB259" s="168"/>
      <c r="BC259" s="168"/>
      <c r="BD259" s="168"/>
      <c r="BE259" s="168"/>
      <c r="BF259" s="168"/>
      <c r="BG259" s="168"/>
      <c r="BH259" s="168"/>
      <c r="BI259" s="168">
        <v>92.0</v>
      </c>
      <c r="BJ259" s="168">
        <v>96.0</v>
      </c>
      <c r="BK259" s="168">
        <f t="shared" si="224"/>
        <v>4</v>
      </c>
      <c r="BL259" s="168"/>
      <c r="BM259" s="168"/>
      <c r="BN259" s="168"/>
      <c r="BO259" s="168">
        <v>96.0</v>
      </c>
      <c r="BP259" s="168">
        <v>100.0</v>
      </c>
      <c r="BQ259" s="168">
        <f t="shared" si="225"/>
        <v>4</v>
      </c>
      <c r="BR259" s="180">
        <v>0.94</v>
      </c>
      <c r="BS259" s="176">
        <v>3.73</v>
      </c>
      <c r="BT259" s="176">
        <v>0.53</v>
      </c>
      <c r="BU259" s="197">
        <v>0.89</v>
      </c>
      <c r="BV259" s="176">
        <v>2.36</v>
      </c>
      <c r="BW259" s="195">
        <v>161.43</v>
      </c>
      <c r="BX259" s="192">
        <v>4.23</v>
      </c>
      <c r="BY259" s="192">
        <v>5.95</v>
      </c>
      <c r="BZ259" s="193">
        <v>0.41</v>
      </c>
      <c r="CA259" s="192">
        <v>32.83</v>
      </c>
      <c r="CB259" s="192">
        <v>4.92</v>
      </c>
      <c r="CC259" s="152"/>
      <c r="CD259" s="152"/>
      <c r="CE259" s="152"/>
      <c r="CF259" s="152"/>
    </row>
    <row r="260" ht="12.75" customHeight="1">
      <c r="A260" s="154">
        <v>2023.0</v>
      </c>
      <c r="B260" s="155" t="s">
        <v>3389</v>
      </c>
      <c r="C260" s="155" t="s">
        <v>3558</v>
      </c>
      <c r="D260" s="155"/>
      <c r="E260" s="155" t="s">
        <v>3739</v>
      </c>
      <c r="F260" s="155" t="s">
        <v>3739</v>
      </c>
      <c r="G260" s="155" t="s">
        <v>3740</v>
      </c>
      <c r="H260" s="157" t="s">
        <v>3858</v>
      </c>
      <c r="I260" s="169" t="s">
        <v>3440</v>
      </c>
      <c r="J260" s="157"/>
      <c r="K260" s="157"/>
      <c r="L260" s="154" t="s">
        <v>3395</v>
      </c>
      <c r="M260" s="157" t="s">
        <v>3396</v>
      </c>
      <c r="N260" s="157" t="s">
        <v>255</v>
      </c>
      <c r="O260" s="219">
        <v>100.0</v>
      </c>
      <c r="P260" s="188" t="s">
        <v>4214</v>
      </c>
      <c r="Q260" s="169"/>
      <c r="R260" s="178" t="s">
        <v>4215</v>
      </c>
      <c r="S260" s="189" t="s">
        <v>174</v>
      </c>
      <c r="T260" s="178" t="s">
        <v>4216</v>
      </c>
      <c r="U260" s="189" t="s">
        <v>174</v>
      </c>
      <c r="V260" s="166" t="s">
        <v>3566</v>
      </c>
      <c r="W260" s="168"/>
      <c r="X260" s="168"/>
      <c r="Y260" s="168"/>
      <c r="Z260" s="168">
        <v>40.0</v>
      </c>
      <c r="AA260" s="168">
        <v>58.0</v>
      </c>
      <c r="AB260" s="168">
        <f t="shared" si="219"/>
        <v>18</v>
      </c>
      <c r="AC260" s="168"/>
      <c r="AD260" s="168"/>
      <c r="AE260" s="168"/>
      <c r="AF260" s="168">
        <v>63.0</v>
      </c>
      <c r="AG260" s="168">
        <v>77.0</v>
      </c>
      <c r="AH260" s="168">
        <f t="shared" si="220"/>
        <v>14</v>
      </c>
      <c r="AI260" s="168"/>
      <c r="AJ260" s="168"/>
      <c r="AK260" s="168"/>
      <c r="AL260" s="168">
        <v>58.0</v>
      </c>
      <c r="AM260" s="168">
        <v>71.0</v>
      </c>
      <c r="AN260" s="168">
        <f t="shared" si="221"/>
        <v>13</v>
      </c>
      <c r="AO260" s="168"/>
      <c r="AP260" s="168"/>
      <c r="AQ260" s="168"/>
      <c r="AR260" s="168">
        <v>56.0</v>
      </c>
      <c r="AS260" s="168">
        <v>70.0</v>
      </c>
      <c r="AT260" s="168">
        <f t="shared" si="222"/>
        <v>14</v>
      </c>
      <c r="AU260" s="168"/>
      <c r="AV260" s="168"/>
      <c r="AW260" s="168"/>
      <c r="AX260" s="168">
        <v>77.0</v>
      </c>
      <c r="AY260" s="168">
        <v>80.0</v>
      </c>
      <c r="AZ260" s="168">
        <f t="shared" si="223"/>
        <v>3</v>
      </c>
      <c r="BA260" s="168"/>
      <c r="BB260" s="168"/>
      <c r="BC260" s="168"/>
      <c r="BD260" s="168"/>
      <c r="BE260" s="168"/>
      <c r="BF260" s="168"/>
      <c r="BG260" s="168"/>
      <c r="BH260" s="168"/>
      <c r="BI260" s="168">
        <v>76.0</v>
      </c>
      <c r="BJ260" s="168">
        <v>79.0</v>
      </c>
      <c r="BK260" s="168">
        <f t="shared" si="224"/>
        <v>3</v>
      </c>
      <c r="BL260" s="168"/>
      <c r="BM260" s="168"/>
      <c r="BN260" s="168"/>
      <c r="BO260" s="168">
        <v>85.0</v>
      </c>
      <c r="BP260" s="168">
        <v>87.0</v>
      </c>
      <c r="BQ260" s="168">
        <f t="shared" si="225"/>
        <v>2</v>
      </c>
      <c r="BR260" s="180">
        <v>0.96</v>
      </c>
      <c r="BS260" s="176">
        <v>5.3</v>
      </c>
      <c r="BT260" s="176">
        <v>0.47</v>
      </c>
      <c r="BU260" s="176" t="s">
        <v>3528</v>
      </c>
      <c r="BV260" s="176" t="s">
        <v>3528</v>
      </c>
      <c r="BW260" s="195">
        <v>67.46</v>
      </c>
      <c r="BX260" s="192">
        <v>0.54</v>
      </c>
      <c r="BY260" s="192">
        <v>0.667</v>
      </c>
      <c r="BZ260" s="193">
        <v>0.24</v>
      </c>
      <c r="CA260" s="192">
        <v>14.52</v>
      </c>
      <c r="CB260" s="192">
        <v>4.65</v>
      </c>
      <c r="CC260" s="152"/>
      <c r="CD260" s="152"/>
      <c r="CE260" s="152"/>
      <c r="CF260" s="152"/>
    </row>
    <row r="261" ht="12.75" customHeight="1">
      <c r="A261" s="154">
        <v>2023.0</v>
      </c>
      <c r="B261" s="155" t="s">
        <v>3389</v>
      </c>
      <c r="C261" s="155" t="s">
        <v>3573</v>
      </c>
      <c r="D261" s="155"/>
      <c r="E261" s="155" t="s">
        <v>3643</v>
      </c>
      <c r="F261" s="155" t="s">
        <v>3643</v>
      </c>
      <c r="G261" s="155" t="s">
        <v>3644</v>
      </c>
      <c r="H261" s="157" t="s">
        <v>3439</v>
      </c>
      <c r="I261" s="169" t="s">
        <v>3402</v>
      </c>
      <c r="J261" s="157"/>
      <c r="K261" s="157"/>
      <c r="L261" s="154" t="s">
        <v>3395</v>
      </c>
      <c r="M261" s="157" t="s">
        <v>3396</v>
      </c>
      <c r="N261" s="157" t="s">
        <v>255</v>
      </c>
      <c r="O261" s="219">
        <v>30.0</v>
      </c>
      <c r="P261" s="188" t="s">
        <v>3747</v>
      </c>
      <c r="Q261" s="169"/>
      <c r="R261" s="178" t="s">
        <v>4217</v>
      </c>
      <c r="S261" s="189" t="s">
        <v>174</v>
      </c>
      <c r="T261" s="178" t="s">
        <v>4157</v>
      </c>
      <c r="U261" s="189" t="s">
        <v>174</v>
      </c>
      <c r="V261" s="166" t="s">
        <v>3566</v>
      </c>
      <c r="W261" s="168"/>
      <c r="X261" s="168"/>
      <c r="Y261" s="168"/>
      <c r="Z261" s="168">
        <v>57.0</v>
      </c>
      <c r="AA261" s="168">
        <v>66.0</v>
      </c>
      <c r="AB261" s="168">
        <f t="shared" si="219"/>
        <v>9</v>
      </c>
      <c r="AC261" s="168"/>
      <c r="AD261" s="168"/>
      <c r="AE261" s="168"/>
      <c r="AF261" s="168">
        <v>72.0</v>
      </c>
      <c r="AG261" s="168">
        <v>78.0</v>
      </c>
      <c r="AH261" s="168">
        <f t="shared" si="220"/>
        <v>6</v>
      </c>
      <c r="AI261" s="168"/>
      <c r="AJ261" s="168"/>
      <c r="AK261" s="168"/>
      <c r="AL261" s="168">
        <v>82.0</v>
      </c>
      <c r="AM261" s="168">
        <v>93.0</v>
      </c>
      <c r="AN261" s="168">
        <f t="shared" si="221"/>
        <v>11</v>
      </c>
      <c r="AO261" s="168"/>
      <c r="AP261" s="168"/>
      <c r="AQ261" s="168"/>
      <c r="AR261" s="168">
        <v>77.0</v>
      </c>
      <c r="AS261" s="168">
        <v>83.0</v>
      </c>
      <c r="AT261" s="168">
        <f t="shared" si="222"/>
        <v>6</v>
      </c>
      <c r="AU261" s="168"/>
      <c r="AV261" s="168"/>
      <c r="AW261" s="168"/>
      <c r="AX261" s="168">
        <v>86.0</v>
      </c>
      <c r="AY261" s="168">
        <v>94.0</v>
      </c>
      <c r="AZ261" s="168">
        <f t="shared" si="223"/>
        <v>8</v>
      </c>
      <c r="BA261" s="168"/>
      <c r="BB261" s="168"/>
      <c r="BC261" s="168"/>
      <c r="BD261" s="168"/>
      <c r="BE261" s="168"/>
      <c r="BF261" s="168"/>
      <c r="BG261" s="168"/>
      <c r="BH261" s="168"/>
      <c r="BI261" s="168">
        <v>80.0</v>
      </c>
      <c r="BJ261" s="168">
        <v>91.0</v>
      </c>
      <c r="BK261" s="168">
        <f t="shared" si="224"/>
        <v>11</v>
      </c>
      <c r="BL261" s="168"/>
      <c r="BM261" s="168"/>
      <c r="BN261" s="168"/>
      <c r="BO261" s="168">
        <v>90.0</v>
      </c>
      <c r="BP261" s="168">
        <v>96.0</v>
      </c>
      <c r="BQ261" s="168">
        <f t="shared" si="225"/>
        <v>6</v>
      </c>
      <c r="BR261" s="180">
        <v>0.96</v>
      </c>
      <c r="BS261" s="176">
        <v>4.8</v>
      </c>
      <c r="BT261" s="176">
        <v>0.44</v>
      </c>
      <c r="BU261" s="176" t="s">
        <v>3528</v>
      </c>
      <c r="BV261" s="176" t="s">
        <v>3528</v>
      </c>
      <c r="BW261" s="195">
        <v>152.21</v>
      </c>
      <c r="BX261" s="192">
        <v>5.63</v>
      </c>
      <c r="BY261" s="192">
        <v>5.07</v>
      </c>
      <c r="BZ261" s="193">
        <v>-0.1</v>
      </c>
      <c r="CA261" s="192">
        <v>32.35</v>
      </c>
      <c r="CB261" s="192">
        <v>4.71</v>
      </c>
      <c r="CC261" s="152"/>
      <c r="CD261" s="152"/>
      <c r="CE261" s="152"/>
      <c r="CF261" s="152"/>
    </row>
    <row r="262" ht="12.75" customHeight="1">
      <c r="A262" s="154">
        <v>2023.0</v>
      </c>
      <c r="B262" s="155" t="s">
        <v>3389</v>
      </c>
      <c r="C262" s="155" t="s">
        <v>3573</v>
      </c>
      <c r="D262" s="155"/>
      <c r="E262" s="155" t="s">
        <v>3643</v>
      </c>
      <c r="F262" s="155" t="s">
        <v>3643</v>
      </c>
      <c r="G262" s="155" t="s">
        <v>3644</v>
      </c>
      <c r="H262" s="157" t="s">
        <v>3439</v>
      </c>
      <c r="I262" s="156" t="s">
        <v>3428</v>
      </c>
      <c r="J262" s="157"/>
      <c r="K262" s="157"/>
      <c r="L262" s="154" t="s">
        <v>3395</v>
      </c>
      <c r="M262" s="157" t="s">
        <v>3396</v>
      </c>
      <c r="N262" s="157" t="s">
        <v>255</v>
      </c>
      <c r="O262" s="219">
        <v>16.0</v>
      </c>
      <c r="P262" s="188" t="s">
        <v>4125</v>
      </c>
      <c r="Q262" s="169"/>
      <c r="R262" s="178" t="s">
        <v>4218</v>
      </c>
      <c r="S262" s="189" t="s">
        <v>174</v>
      </c>
      <c r="T262" s="178" t="s">
        <v>4155</v>
      </c>
      <c r="U262" s="189" t="s">
        <v>174</v>
      </c>
      <c r="V262" s="166" t="s">
        <v>3566</v>
      </c>
      <c r="W262" s="168"/>
      <c r="X262" s="168"/>
      <c r="Y262" s="168"/>
      <c r="Z262" s="168">
        <v>23.0</v>
      </c>
      <c r="AA262" s="168">
        <v>54.0</v>
      </c>
      <c r="AB262" s="168">
        <f t="shared" si="219"/>
        <v>31</v>
      </c>
      <c r="AC262" s="168"/>
      <c r="AD262" s="168"/>
      <c r="AE262" s="168"/>
      <c r="AF262" s="168">
        <v>48.0</v>
      </c>
      <c r="AG262" s="168">
        <v>69.0</v>
      </c>
      <c r="AH262" s="168">
        <f t="shared" si="220"/>
        <v>21</v>
      </c>
      <c r="AI262" s="168"/>
      <c r="AJ262" s="168"/>
      <c r="AK262" s="168"/>
      <c r="AL262" s="168">
        <v>71.0</v>
      </c>
      <c r="AM262" s="168">
        <v>88.0</v>
      </c>
      <c r="AN262" s="168">
        <f t="shared" si="221"/>
        <v>17</v>
      </c>
      <c r="AO262" s="168"/>
      <c r="AP262" s="168"/>
      <c r="AQ262" s="168"/>
      <c r="AR262" s="168">
        <v>56.0</v>
      </c>
      <c r="AS262" s="168">
        <v>83.0</v>
      </c>
      <c r="AT262" s="168">
        <f t="shared" si="222"/>
        <v>27</v>
      </c>
      <c r="AU262" s="168"/>
      <c r="AV262" s="168"/>
      <c r="AW262" s="168"/>
      <c r="AX262" s="168">
        <v>78.0</v>
      </c>
      <c r="AY262" s="168">
        <v>88.0</v>
      </c>
      <c r="AZ262" s="168">
        <f t="shared" si="223"/>
        <v>10</v>
      </c>
      <c r="BA262" s="168"/>
      <c r="BB262" s="168"/>
      <c r="BC262" s="168"/>
      <c r="BD262" s="168"/>
      <c r="BE262" s="168"/>
      <c r="BF262" s="168"/>
      <c r="BG262" s="168"/>
      <c r="BH262" s="168"/>
      <c r="BI262" s="168">
        <v>76.0</v>
      </c>
      <c r="BJ262" s="168">
        <v>84.0</v>
      </c>
      <c r="BK262" s="168">
        <f t="shared" si="224"/>
        <v>8</v>
      </c>
      <c r="BL262" s="168"/>
      <c r="BM262" s="168"/>
      <c r="BN262" s="168"/>
      <c r="BO262" s="168">
        <v>81.0</v>
      </c>
      <c r="BP262" s="168">
        <v>92.0</v>
      </c>
      <c r="BQ262" s="168">
        <f t="shared" si="225"/>
        <v>11</v>
      </c>
      <c r="BR262" s="180">
        <v>0.96</v>
      </c>
      <c r="BS262" s="176">
        <v>5.18</v>
      </c>
      <c r="BT262" s="176">
        <v>0.41</v>
      </c>
      <c r="BU262" s="176" t="s">
        <v>3528</v>
      </c>
      <c r="BV262" s="176" t="s">
        <v>3528</v>
      </c>
      <c r="BW262" s="195">
        <v>144.69</v>
      </c>
      <c r="BX262" s="192">
        <v>8.13</v>
      </c>
      <c r="BY262" s="192">
        <v>9.04</v>
      </c>
      <c r="BZ262" s="193">
        <v>0.11</v>
      </c>
      <c r="CA262" s="192">
        <v>28.39</v>
      </c>
      <c r="CB262" s="192">
        <v>5.1</v>
      </c>
      <c r="CC262" s="152"/>
      <c r="CD262" s="152"/>
      <c r="CE262" s="152"/>
      <c r="CF262" s="152" t="s">
        <v>1</v>
      </c>
    </row>
    <row r="263" ht="12.75" customHeight="1">
      <c r="A263" s="154">
        <v>2023.0</v>
      </c>
      <c r="B263" s="155" t="s">
        <v>3415</v>
      </c>
      <c r="C263" s="155" t="s">
        <v>3416</v>
      </c>
      <c r="D263" s="155"/>
      <c r="E263" s="155" t="s">
        <v>4219</v>
      </c>
      <c r="F263" s="155" t="s">
        <v>4219</v>
      </c>
      <c r="G263" s="155" t="s">
        <v>4220</v>
      </c>
      <c r="H263" s="157" t="s">
        <v>3858</v>
      </c>
      <c r="I263" s="156" t="s">
        <v>3428</v>
      </c>
      <c r="J263" s="157"/>
      <c r="K263" s="157"/>
      <c r="L263" s="154" t="s">
        <v>3395</v>
      </c>
      <c r="M263" s="157" t="s">
        <v>3396</v>
      </c>
      <c r="N263" s="157" t="s">
        <v>255</v>
      </c>
      <c r="O263" s="219">
        <v>24.0</v>
      </c>
      <c r="P263" s="188" t="s">
        <v>3721</v>
      </c>
      <c r="Q263" s="169"/>
      <c r="R263" s="178" t="s">
        <v>4221</v>
      </c>
      <c r="S263" s="189" t="s">
        <v>174</v>
      </c>
      <c r="T263" s="178" t="s">
        <v>4222</v>
      </c>
      <c r="U263" s="189" t="s">
        <v>174</v>
      </c>
      <c r="V263" s="166" t="s">
        <v>3699</v>
      </c>
      <c r="W263" s="168"/>
      <c r="X263" s="168"/>
      <c r="Y263" s="168"/>
      <c r="Z263" s="168">
        <v>30.0</v>
      </c>
      <c r="AA263" s="168">
        <v>52.0</v>
      </c>
      <c r="AB263" s="168">
        <f t="shared" si="219"/>
        <v>22</v>
      </c>
      <c r="AC263" s="168"/>
      <c r="AD263" s="168"/>
      <c r="AE263" s="168"/>
      <c r="AF263" s="168">
        <v>34.0</v>
      </c>
      <c r="AG263" s="168">
        <v>62.0</v>
      </c>
      <c r="AH263" s="168">
        <f t="shared" si="220"/>
        <v>28</v>
      </c>
      <c r="AI263" s="168"/>
      <c r="AJ263" s="168"/>
      <c r="AK263" s="168"/>
      <c r="AL263" s="168">
        <v>56.0</v>
      </c>
      <c r="AM263" s="168">
        <v>62.0</v>
      </c>
      <c r="AN263" s="168">
        <f t="shared" si="221"/>
        <v>6</v>
      </c>
      <c r="AO263" s="168"/>
      <c r="AP263" s="168"/>
      <c r="AQ263" s="168"/>
      <c r="AR263" s="168">
        <v>40.0</v>
      </c>
      <c r="AS263" s="168">
        <v>57.0</v>
      </c>
      <c r="AT263" s="168">
        <f t="shared" si="222"/>
        <v>17</v>
      </c>
      <c r="AU263" s="168"/>
      <c r="AV263" s="168"/>
      <c r="AW263" s="168"/>
      <c r="AX263" s="168">
        <v>59.0</v>
      </c>
      <c r="AY263" s="168">
        <v>73.0</v>
      </c>
      <c r="AZ263" s="168">
        <f t="shared" si="223"/>
        <v>14</v>
      </c>
      <c r="BA263" s="168"/>
      <c r="BB263" s="168"/>
      <c r="BC263" s="168"/>
      <c r="BD263" s="168"/>
      <c r="BE263" s="168"/>
      <c r="BF263" s="168"/>
      <c r="BG263" s="168"/>
      <c r="BH263" s="168"/>
      <c r="BI263" s="168">
        <v>57.0</v>
      </c>
      <c r="BJ263" s="168">
        <v>72.0</v>
      </c>
      <c r="BK263" s="168">
        <f t="shared" si="224"/>
        <v>15</v>
      </c>
      <c r="BL263" s="168"/>
      <c r="BM263" s="168"/>
      <c r="BN263" s="168"/>
      <c r="BO263" s="168">
        <v>67.0</v>
      </c>
      <c r="BP263" s="168">
        <v>82.0</v>
      </c>
      <c r="BQ263" s="168">
        <f t="shared" si="225"/>
        <v>15</v>
      </c>
      <c r="BR263" s="180">
        <v>0.96</v>
      </c>
      <c r="BS263" s="176">
        <v>4.95</v>
      </c>
      <c r="BT263" s="176">
        <v>0.43</v>
      </c>
      <c r="BU263" s="176" t="s">
        <v>3528</v>
      </c>
      <c r="BV263" s="176" t="s">
        <v>3528</v>
      </c>
      <c r="BW263" s="195">
        <v>281.01</v>
      </c>
      <c r="BX263" s="192">
        <v>10.2</v>
      </c>
      <c r="BY263" s="192">
        <v>11.12</v>
      </c>
      <c r="BZ263" s="193">
        <v>0.09</v>
      </c>
      <c r="CA263" s="192">
        <v>29.72</v>
      </c>
      <c r="CB263" s="192">
        <v>9.46</v>
      </c>
      <c r="CC263" s="152"/>
      <c r="CD263" s="152"/>
      <c r="CE263" s="152"/>
      <c r="CF263" s="152"/>
    </row>
    <row r="264" ht="12.75" customHeight="1">
      <c r="A264" s="154">
        <v>2023.0</v>
      </c>
      <c r="B264" s="166" t="s">
        <v>3768</v>
      </c>
      <c r="C264" s="166" t="s">
        <v>4223</v>
      </c>
      <c r="D264" s="169" t="s">
        <v>1452</v>
      </c>
      <c r="E264" s="166" t="s">
        <v>3647</v>
      </c>
      <c r="F264" s="166" t="s">
        <v>3647</v>
      </c>
      <c r="G264" s="166" t="s">
        <v>4224</v>
      </c>
      <c r="H264" s="154" t="s">
        <v>3543</v>
      </c>
      <c r="I264" s="169" t="s">
        <v>3454</v>
      </c>
      <c r="J264" s="157"/>
      <c r="K264" s="157"/>
      <c r="L264" s="157" t="s">
        <v>4225</v>
      </c>
      <c r="M264" s="157" t="s">
        <v>2183</v>
      </c>
      <c r="N264" s="177" t="s">
        <v>464</v>
      </c>
      <c r="O264" s="219">
        <v>335.0</v>
      </c>
      <c r="P264" s="188" t="s">
        <v>3822</v>
      </c>
      <c r="Q264" s="169"/>
      <c r="R264" s="178" t="s">
        <v>4226</v>
      </c>
      <c r="S264" s="194"/>
      <c r="T264" s="178" t="s">
        <v>4227</v>
      </c>
      <c r="U264" s="194"/>
      <c r="V264" s="166" t="s">
        <v>3699</v>
      </c>
      <c r="W264" s="168">
        <v>41.0</v>
      </c>
      <c r="X264" s="168">
        <v>27.0</v>
      </c>
      <c r="Y264" s="168">
        <f t="shared" ref="Y264:Y266" si="226">W264-X264</f>
        <v>14</v>
      </c>
      <c r="Z264" s="168"/>
      <c r="AA264" s="168"/>
      <c r="AB264" s="168"/>
      <c r="AC264" s="168">
        <v>80.0</v>
      </c>
      <c r="AD264" s="168">
        <v>66.0</v>
      </c>
      <c r="AE264" s="168">
        <f t="shared" ref="AE264:AE266" si="227">AC264-AD264</f>
        <v>14</v>
      </c>
      <c r="AF264" s="168"/>
      <c r="AG264" s="168"/>
      <c r="AH264" s="168"/>
      <c r="AI264" s="168">
        <v>76.0</v>
      </c>
      <c r="AJ264" s="168">
        <v>66.0</v>
      </c>
      <c r="AK264" s="168">
        <f t="shared" ref="AK264:AK266" si="228">AI264-AJ264</f>
        <v>10</v>
      </c>
      <c r="AL264" s="168"/>
      <c r="AM264" s="168"/>
      <c r="AN264" s="168"/>
      <c r="AO264" s="168">
        <v>65.0</v>
      </c>
      <c r="AP264" s="168">
        <v>34.0</v>
      </c>
      <c r="AQ264" s="168">
        <f t="shared" ref="AQ264:AQ266" si="229">AO264-AP264</f>
        <v>31</v>
      </c>
      <c r="AR264" s="168"/>
      <c r="AS264" s="168"/>
      <c r="AT264" s="168"/>
      <c r="AU264" s="168">
        <v>98.0</v>
      </c>
      <c r="AV264" s="168">
        <v>87.0</v>
      </c>
      <c r="AW264" s="168">
        <f t="shared" ref="AW264:AW266" si="230">AU264-AV264</f>
        <v>11</v>
      </c>
      <c r="AX264" s="168"/>
      <c r="AY264" s="168"/>
      <c r="AZ264" s="168"/>
      <c r="BA264" s="168"/>
      <c r="BB264" s="168"/>
      <c r="BC264" s="168"/>
      <c r="BD264" s="168"/>
      <c r="BE264" s="168"/>
      <c r="BF264" s="168"/>
      <c r="BG264" s="168"/>
      <c r="BH264" s="168"/>
      <c r="BI264" s="168"/>
      <c r="BJ264" s="168"/>
      <c r="BK264" s="168"/>
      <c r="BL264" s="168">
        <v>80.0</v>
      </c>
      <c r="BM264" s="168">
        <v>66.0</v>
      </c>
      <c r="BN264" s="168">
        <f t="shared" ref="BN264:BN266" si="231">BL264-BM264</f>
        <v>14</v>
      </c>
      <c r="BO264" s="168"/>
      <c r="BP264" s="168"/>
      <c r="BQ264" s="168"/>
      <c r="BR264" s="180">
        <v>0.95</v>
      </c>
      <c r="BS264" s="176">
        <v>3.75</v>
      </c>
      <c r="BT264" s="176">
        <v>0.51</v>
      </c>
      <c r="BU264" s="197">
        <v>0.89</v>
      </c>
      <c r="BV264" s="176">
        <v>2.15</v>
      </c>
      <c r="BW264" s="195">
        <v>545.97</v>
      </c>
      <c r="BX264" s="192">
        <v>1.62</v>
      </c>
      <c r="BY264" s="192">
        <v>1.61</v>
      </c>
      <c r="BZ264" s="193">
        <v>0.01</v>
      </c>
      <c r="CA264" s="192">
        <v>36.8</v>
      </c>
      <c r="CB264" s="192">
        <v>14.84</v>
      </c>
      <c r="CC264" s="152"/>
      <c r="CD264" s="152"/>
      <c r="CE264" s="152"/>
      <c r="CF264" s="152" t="s">
        <v>1</v>
      </c>
    </row>
    <row r="265" ht="12.75" customHeight="1">
      <c r="A265" s="154">
        <v>2023.0</v>
      </c>
      <c r="B265" s="166" t="s">
        <v>3768</v>
      </c>
      <c r="C265" s="166" t="s">
        <v>4223</v>
      </c>
      <c r="D265" s="169" t="s">
        <v>1452</v>
      </c>
      <c r="E265" s="166" t="s">
        <v>3647</v>
      </c>
      <c r="F265" s="166" t="s">
        <v>3647</v>
      </c>
      <c r="G265" s="166" t="s">
        <v>4224</v>
      </c>
      <c r="H265" s="154" t="s">
        <v>3543</v>
      </c>
      <c r="I265" s="169" t="s">
        <v>3480</v>
      </c>
      <c r="J265" s="157"/>
      <c r="K265" s="157"/>
      <c r="L265" s="157" t="s">
        <v>4225</v>
      </c>
      <c r="M265" s="157" t="s">
        <v>2183</v>
      </c>
      <c r="N265" s="177" t="s">
        <v>464</v>
      </c>
      <c r="O265" s="219">
        <v>108.0</v>
      </c>
      <c r="P265" s="188" t="s">
        <v>3737</v>
      </c>
      <c r="Q265" s="169"/>
      <c r="R265" s="178" t="s">
        <v>4228</v>
      </c>
      <c r="S265" s="194"/>
      <c r="T265" s="178" t="s">
        <v>4229</v>
      </c>
      <c r="U265" s="194" t="s">
        <v>174</v>
      </c>
      <c r="V265" s="166" t="s">
        <v>3566</v>
      </c>
      <c r="W265" s="168">
        <v>50.0</v>
      </c>
      <c r="X265" s="168">
        <v>29.0</v>
      </c>
      <c r="Y265" s="168">
        <f t="shared" si="226"/>
        <v>21</v>
      </c>
      <c r="Z265" s="168"/>
      <c r="AA265" s="168"/>
      <c r="AB265" s="168"/>
      <c r="AC265" s="168">
        <v>72.0</v>
      </c>
      <c r="AD265" s="168">
        <v>57.0</v>
      </c>
      <c r="AE265" s="168">
        <f t="shared" si="227"/>
        <v>15</v>
      </c>
      <c r="AF265" s="168"/>
      <c r="AG265" s="168"/>
      <c r="AH265" s="168"/>
      <c r="AI265" s="168">
        <v>80.0</v>
      </c>
      <c r="AJ265" s="168">
        <v>71.0</v>
      </c>
      <c r="AK265" s="168">
        <f t="shared" si="228"/>
        <v>9</v>
      </c>
      <c r="AL265" s="168"/>
      <c r="AM265" s="168"/>
      <c r="AN265" s="168"/>
      <c r="AO265" s="168">
        <v>57.0</v>
      </c>
      <c r="AP265" s="168">
        <v>41.0</v>
      </c>
      <c r="AQ265" s="168">
        <f t="shared" si="229"/>
        <v>16</v>
      </c>
      <c r="AR265" s="168"/>
      <c r="AS265" s="168"/>
      <c r="AT265" s="168"/>
      <c r="AU265" s="168">
        <v>100.0</v>
      </c>
      <c r="AV265" s="168">
        <v>88.0</v>
      </c>
      <c r="AW265" s="168">
        <f t="shared" si="230"/>
        <v>12</v>
      </c>
      <c r="AX265" s="168"/>
      <c r="AY265" s="168"/>
      <c r="AZ265" s="168"/>
      <c r="BA265" s="168"/>
      <c r="BB265" s="168"/>
      <c r="BC265" s="168"/>
      <c r="BD265" s="168"/>
      <c r="BE265" s="168"/>
      <c r="BF265" s="168"/>
      <c r="BG265" s="168"/>
      <c r="BH265" s="168"/>
      <c r="BI265" s="168"/>
      <c r="BJ265" s="168"/>
      <c r="BK265" s="168"/>
      <c r="BL265" s="168">
        <v>100.0</v>
      </c>
      <c r="BM265" s="168">
        <v>96.0</v>
      </c>
      <c r="BN265" s="168">
        <f t="shared" si="231"/>
        <v>4</v>
      </c>
      <c r="BO265" s="168"/>
      <c r="BP265" s="168"/>
      <c r="BQ265" s="168"/>
      <c r="BR265" s="180">
        <v>0.94</v>
      </c>
      <c r="BS265" s="176">
        <v>4.42</v>
      </c>
      <c r="BT265" s="176">
        <v>0.51</v>
      </c>
      <c r="BU265" s="197">
        <v>0.87</v>
      </c>
      <c r="BV265" s="176">
        <v>2.7</v>
      </c>
      <c r="BW265" s="195">
        <v>986.8</v>
      </c>
      <c r="BX265" s="192">
        <v>6.68</v>
      </c>
      <c r="BY265" s="192">
        <v>9.14</v>
      </c>
      <c r="BZ265" s="193">
        <v>0.37</v>
      </c>
      <c r="CA265" s="192">
        <v>51.35</v>
      </c>
      <c r="CB265" s="192">
        <v>19.22</v>
      </c>
      <c r="CC265" s="152"/>
      <c r="CD265" s="152"/>
      <c r="CE265" s="152"/>
      <c r="CF265" s="152" t="s">
        <v>1</v>
      </c>
    </row>
    <row r="266" ht="12.75" customHeight="1">
      <c r="A266" s="154">
        <v>2023.0</v>
      </c>
      <c r="B266" s="166" t="s">
        <v>3768</v>
      </c>
      <c r="C266" s="166" t="s">
        <v>4223</v>
      </c>
      <c r="D266" s="169" t="s">
        <v>1452</v>
      </c>
      <c r="E266" s="166" t="s">
        <v>3647</v>
      </c>
      <c r="F266" s="166" t="s">
        <v>3647</v>
      </c>
      <c r="G266" s="166" t="s">
        <v>4224</v>
      </c>
      <c r="H266" s="154" t="s">
        <v>3543</v>
      </c>
      <c r="I266" s="169" t="s">
        <v>3464</v>
      </c>
      <c r="J266" s="157"/>
      <c r="K266" s="157"/>
      <c r="L266" s="157" t="s">
        <v>4225</v>
      </c>
      <c r="M266" s="157" t="s">
        <v>2183</v>
      </c>
      <c r="N266" s="177" t="s">
        <v>464</v>
      </c>
      <c r="O266" s="219">
        <v>260.0</v>
      </c>
      <c r="P266" s="188" t="s">
        <v>3995</v>
      </c>
      <c r="Q266" s="169"/>
      <c r="R266" s="178" t="s">
        <v>4230</v>
      </c>
      <c r="S266" s="194"/>
      <c r="T266" s="178" t="s">
        <v>4231</v>
      </c>
      <c r="U266" s="194" t="s">
        <v>174</v>
      </c>
      <c r="V266" s="166" t="s">
        <v>3699</v>
      </c>
      <c r="W266" s="168">
        <v>49.0</v>
      </c>
      <c r="X266" s="168">
        <v>30.0</v>
      </c>
      <c r="Y266" s="168">
        <f t="shared" si="226"/>
        <v>19</v>
      </c>
      <c r="Z266" s="168"/>
      <c r="AA266" s="168"/>
      <c r="AB266" s="168"/>
      <c r="AC266" s="168">
        <v>90.0</v>
      </c>
      <c r="AD266" s="168">
        <v>67.0</v>
      </c>
      <c r="AE266" s="168">
        <f t="shared" si="227"/>
        <v>23</v>
      </c>
      <c r="AF266" s="168"/>
      <c r="AG266" s="168"/>
      <c r="AH266" s="168"/>
      <c r="AI266" s="168">
        <v>81.0</v>
      </c>
      <c r="AJ266" s="168">
        <v>67.0</v>
      </c>
      <c r="AK266" s="168">
        <f t="shared" si="228"/>
        <v>14</v>
      </c>
      <c r="AL266" s="168"/>
      <c r="AM266" s="168"/>
      <c r="AN266" s="168"/>
      <c r="AO266" s="168">
        <v>75.0</v>
      </c>
      <c r="AP266" s="168">
        <v>33.0</v>
      </c>
      <c r="AQ266" s="168">
        <f t="shared" si="229"/>
        <v>42</v>
      </c>
      <c r="AR266" s="168"/>
      <c r="AS266" s="168"/>
      <c r="AT266" s="168"/>
      <c r="AU266" s="168">
        <v>97.0</v>
      </c>
      <c r="AV266" s="168">
        <v>92.0</v>
      </c>
      <c r="AW266" s="168">
        <f t="shared" si="230"/>
        <v>5</v>
      </c>
      <c r="AX266" s="168"/>
      <c r="AY266" s="168"/>
      <c r="AZ266" s="168"/>
      <c r="BA266" s="168"/>
      <c r="BB266" s="168"/>
      <c r="BC266" s="168"/>
      <c r="BD266" s="168"/>
      <c r="BE266" s="168"/>
      <c r="BF266" s="168"/>
      <c r="BG266" s="168"/>
      <c r="BH266" s="168"/>
      <c r="BI266" s="168"/>
      <c r="BJ266" s="168"/>
      <c r="BK266" s="168"/>
      <c r="BL266" s="168">
        <v>100.0</v>
      </c>
      <c r="BM266" s="168">
        <v>94.0</v>
      </c>
      <c r="BN266" s="168">
        <f t="shared" si="231"/>
        <v>6</v>
      </c>
      <c r="BO266" s="168"/>
      <c r="BP266" s="168"/>
      <c r="BQ266" s="168"/>
      <c r="BR266" s="180">
        <v>0.95</v>
      </c>
      <c r="BS266" s="176">
        <v>4.31</v>
      </c>
      <c r="BT266" s="176">
        <v>0.5</v>
      </c>
      <c r="BU266" s="197">
        <v>0.9</v>
      </c>
      <c r="BV266" s="176">
        <v>3.71</v>
      </c>
      <c r="BW266" s="195">
        <v>977.16</v>
      </c>
      <c r="BX266" s="192">
        <v>3.14</v>
      </c>
      <c r="BY266" s="192">
        <v>3.85</v>
      </c>
      <c r="BZ266" s="193">
        <v>0.23</v>
      </c>
      <c r="CA266" s="192">
        <v>55.85</v>
      </c>
      <c r="CB266" s="192">
        <v>17.5</v>
      </c>
      <c r="CC266" s="152"/>
      <c r="CD266" s="152"/>
      <c r="CE266" s="152"/>
      <c r="CF266" s="152" t="s">
        <v>1</v>
      </c>
    </row>
    <row r="267" ht="12.75" customHeight="1">
      <c r="A267" s="154">
        <v>2023.0</v>
      </c>
      <c r="B267" s="155" t="s">
        <v>3475</v>
      </c>
      <c r="C267" s="155" t="s">
        <v>3476</v>
      </c>
      <c r="D267" s="155"/>
      <c r="E267" s="155" t="s">
        <v>4232</v>
      </c>
      <c r="F267" s="155" t="s">
        <v>4232</v>
      </c>
      <c r="G267" s="155" t="s">
        <v>4233</v>
      </c>
      <c r="H267" s="221" t="s">
        <v>3746</v>
      </c>
      <c r="I267" s="169" t="s">
        <v>3454</v>
      </c>
      <c r="J267" s="157"/>
      <c r="K267" s="157" t="s">
        <v>3603</v>
      </c>
      <c r="L267" s="154" t="s">
        <v>3395</v>
      </c>
      <c r="M267" s="157" t="s">
        <v>3396</v>
      </c>
      <c r="N267" s="154" t="s">
        <v>255</v>
      </c>
      <c r="O267" s="219">
        <v>65.0</v>
      </c>
      <c r="P267" s="188" t="s">
        <v>4234</v>
      </c>
      <c r="Q267" s="169"/>
      <c r="R267" s="169" t="s">
        <v>3528</v>
      </c>
      <c r="S267" s="189"/>
      <c r="T267" s="178" t="s">
        <v>4235</v>
      </c>
      <c r="U267" s="189" t="s">
        <v>174</v>
      </c>
      <c r="V267" s="166" t="s">
        <v>3699</v>
      </c>
      <c r="W267" s="168"/>
      <c r="X267" s="168"/>
      <c r="Y267" s="168"/>
      <c r="Z267" s="168">
        <v>1.0</v>
      </c>
      <c r="AA267" s="168">
        <v>13.0</v>
      </c>
      <c r="AB267" s="168">
        <f t="shared" ref="AB267:AB269" si="232">AA267-Z267</f>
        <v>12</v>
      </c>
      <c r="AC267" s="168"/>
      <c r="AD267" s="168"/>
      <c r="AE267" s="168"/>
      <c r="AF267" s="168">
        <v>1.0</v>
      </c>
      <c r="AG267" s="168">
        <v>14.0</v>
      </c>
      <c r="AH267" s="168">
        <f t="shared" ref="AH267:AH269" si="233">AG267-AF267</f>
        <v>13</v>
      </c>
      <c r="AI267" s="168"/>
      <c r="AJ267" s="168"/>
      <c r="AK267" s="168"/>
      <c r="AL267" s="168">
        <v>27.0</v>
      </c>
      <c r="AM267" s="168">
        <v>65.0</v>
      </c>
      <c r="AN267" s="168">
        <f t="shared" ref="AN267:AN269" si="234">AM267-AL267</f>
        <v>38</v>
      </c>
      <c r="AO267" s="168"/>
      <c r="AP267" s="168"/>
      <c r="AQ267" s="168"/>
      <c r="AR267" s="168">
        <v>14.0</v>
      </c>
      <c r="AS267" s="168">
        <v>63.0</v>
      </c>
      <c r="AT267" s="168">
        <f t="shared" ref="AT267:AT269" si="235">AS267-AR267</f>
        <v>49</v>
      </c>
      <c r="AU267" s="168"/>
      <c r="AV267" s="168"/>
      <c r="AW267" s="168"/>
      <c r="AX267" s="168">
        <v>39.0</v>
      </c>
      <c r="AY267" s="168">
        <v>64.0</v>
      </c>
      <c r="AZ267" s="168">
        <f t="shared" ref="AZ267:AZ269" si="236">AY267-AX267</f>
        <v>25</v>
      </c>
      <c r="BA267" s="168"/>
      <c r="BB267" s="168"/>
      <c r="BC267" s="168"/>
      <c r="BD267" s="168"/>
      <c r="BE267" s="168"/>
      <c r="BF267" s="168"/>
      <c r="BG267" s="168"/>
      <c r="BH267" s="168"/>
      <c r="BI267" s="168">
        <v>43.0</v>
      </c>
      <c r="BJ267" s="168">
        <v>68.0</v>
      </c>
      <c r="BK267" s="168">
        <f t="shared" ref="BK267:BK269" si="237">BJ267-BI267</f>
        <v>25</v>
      </c>
      <c r="BL267" s="168"/>
      <c r="BM267" s="168"/>
      <c r="BN267" s="168"/>
      <c r="BO267" s="168">
        <v>53.0</v>
      </c>
      <c r="BP267" s="168">
        <v>75.0</v>
      </c>
      <c r="BQ267" s="168">
        <f t="shared" ref="BQ267:BQ269" si="238">BP267-BO267</f>
        <v>22</v>
      </c>
      <c r="BR267" s="180">
        <v>0.96</v>
      </c>
      <c r="BS267" s="176">
        <v>4.72</v>
      </c>
      <c r="BT267" s="176">
        <v>0.45</v>
      </c>
      <c r="BU267" s="176" t="s">
        <v>3528</v>
      </c>
      <c r="BV267" s="176" t="s">
        <v>3528</v>
      </c>
      <c r="BW267" s="195">
        <v>75.92</v>
      </c>
      <c r="BX267" s="192">
        <v>1.22</v>
      </c>
      <c r="BY267" s="192">
        <v>1.578</v>
      </c>
      <c r="BZ267" s="193">
        <v>0.29</v>
      </c>
      <c r="CA267" s="192">
        <v>15.96</v>
      </c>
      <c r="CB267" s="192">
        <v>4.76</v>
      </c>
      <c r="CC267" s="152"/>
      <c r="CD267" s="152"/>
      <c r="CE267" s="152"/>
      <c r="CF267" s="152"/>
    </row>
    <row r="268" ht="12.75" customHeight="1">
      <c r="A268" s="154">
        <v>2023.0</v>
      </c>
      <c r="B268" s="155" t="s">
        <v>1809</v>
      </c>
      <c r="C268" s="155" t="s">
        <v>3612</v>
      </c>
      <c r="D268" s="155"/>
      <c r="E268" s="155" t="s">
        <v>3701</v>
      </c>
      <c r="F268" s="155" t="s">
        <v>3702</v>
      </c>
      <c r="G268" s="155" t="s">
        <v>4236</v>
      </c>
      <c r="H268" s="157" t="s">
        <v>4237</v>
      </c>
      <c r="I268" s="169" t="s">
        <v>3464</v>
      </c>
      <c r="J268" s="157"/>
      <c r="K268" s="157"/>
      <c r="L268" s="154" t="s">
        <v>3395</v>
      </c>
      <c r="M268" s="157" t="s">
        <v>3396</v>
      </c>
      <c r="N268" s="157" t="s">
        <v>3920</v>
      </c>
      <c r="O268" s="219">
        <v>48.0</v>
      </c>
      <c r="P268" s="188" t="s">
        <v>3765</v>
      </c>
      <c r="Q268" s="169"/>
      <c r="R268" s="178" t="s">
        <v>4238</v>
      </c>
      <c r="S268" s="189" t="s">
        <v>174</v>
      </c>
      <c r="T268" s="178" t="s">
        <v>4239</v>
      </c>
      <c r="U268" s="189" t="s">
        <v>174</v>
      </c>
      <c r="V268" s="166" t="s">
        <v>3664</v>
      </c>
      <c r="W268" s="168"/>
      <c r="X268" s="168"/>
      <c r="Y268" s="168"/>
      <c r="Z268" s="168">
        <v>61.0</v>
      </c>
      <c r="AA268" s="168">
        <v>76.0</v>
      </c>
      <c r="AB268" s="168">
        <f t="shared" si="232"/>
        <v>15</v>
      </c>
      <c r="AC268" s="168"/>
      <c r="AD268" s="168"/>
      <c r="AE268" s="168"/>
      <c r="AF268" s="168">
        <v>66.0</v>
      </c>
      <c r="AG268" s="168">
        <v>80.0</v>
      </c>
      <c r="AH268" s="168">
        <f t="shared" si="233"/>
        <v>14</v>
      </c>
      <c r="AI268" s="168"/>
      <c r="AJ268" s="168"/>
      <c r="AK268" s="168"/>
      <c r="AL268" s="168">
        <v>67.0</v>
      </c>
      <c r="AM268" s="168">
        <v>80.0</v>
      </c>
      <c r="AN268" s="168">
        <f t="shared" si="234"/>
        <v>13</v>
      </c>
      <c r="AO268" s="168"/>
      <c r="AP268" s="168"/>
      <c r="AQ268" s="168"/>
      <c r="AR268" s="168">
        <v>61.0</v>
      </c>
      <c r="AS268" s="168">
        <v>75.0</v>
      </c>
      <c r="AT268" s="168">
        <f t="shared" si="235"/>
        <v>14</v>
      </c>
      <c r="AU268" s="168"/>
      <c r="AV268" s="168"/>
      <c r="AW268" s="168"/>
      <c r="AX268" s="168">
        <v>70.0</v>
      </c>
      <c r="AY268" s="168">
        <v>80.0</v>
      </c>
      <c r="AZ268" s="168">
        <f t="shared" si="236"/>
        <v>10</v>
      </c>
      <c r="BA268" s="168"/>
      <c r="BB268" s="168"/>
      <c r="BC268" s="168"/>
      <c r="BD268" s="168"/>
      <c r="BE268" s="168"/>
      <c r="BF268" s="168"/>
      <c r="BG268" s="168"/>
      <c r="BH268" s="168"/>
      <c r="BI268" s="168">
        <v>65.0</v>
      </c>
      <c r="BJ268" s="168">
        <v>78.0</v>
      </c>
      <c r="BK268" s="168">
        <f t="shared" si="237"/>
        <v>13</v>
      </c>
      <c r="BL268" s="168"/>
      <c r="BM268" s="168"/>
      <c r="BN268" s="168"/>
      <c r="BO268" s="168">
        <v>73.0</v>
      </c>
      <c r="BP268" s="168">
        <v>86.0</v>
      </c>
      <c r="BQ268" s="168">
        <f t="shared" si="238"/>
        <v>13</v>
      </c>
      <c r="BR268" s="180">
        <v>0.96</v>
      </c>
      <c r="BS268" s="176">
        <v>5.11</v>
      </c>
      <c r="BT268" s="176">
        <v>0.48</v>
      </c>
      <c r="BU268" s="176" t="s">
        <v>3528</v>
      </c>
      <c r="BV268" s="176" t="s">
        <v>3528</v>
      </c>
      <c r="BW268" s="195">
        <v>188.39</v>
      </c>
      <c r="BX268" s="192">
        <v>2.98</v>
      </c>
      <c r="BY268" s="192">
        <v>3.92</v>
      </c>
      <c r="BZ268" s="193">
        <v>0.32</v>
      </c>
      <c r="CA268" s="192">
        <v>29.53</v>
      </c>
      <c r="CB268" s="192">
        <v>6.38</v>
      </c>
      <c r="CC268" s="152"/>
      <c r="CD268" s="152" t="s">
        <v>4158</v>
      </c>
      <c r="CE268" s="152"/>
      <c r="CF268" s="152"/>
    </row>
    <row r="269" ht="12.75" customHeight="1">
      <c r="A269" s="154">
        <v>2023.0</v>
      </c>
      <c r="B269" s="155" t="s">
        <v>1809</v>
      </c>
      <c r="C269" s="155" t="s">
        <v>3612</v>
      </c>
      <c r="D269" s="155"/>
      <c r="E269" s="155" t="s">
        <v>3701</v>
      </c>
      <c r="F269" s="155" t="s">
        <v>3702</v>
      </c>
      <c r="G269" s="155" t="s">
        <v>4236</v>
      </c>
      <c r="H269" s="157" t="s">
        <v>4237</v>
      </c>
      <c r="I269" s="169" t="s">
        <v>3454</v>
      </c>
      <c r="J269" s="157"/>
      <c r="K269" s="157"/>
      <c r="L269" s="154" t="s">
        <v>3395</v>
      </c>
      <c r="M269" s="157" t="s">
        <v>3396</v>
      </c>
      <c r="N269" s="157" t="s">
        <v>3920</v>
      </c>
      <c r="O269" s="219">
        <v>56.0</v>
      </c>
      <c r="P269" s="188" t="s">
        <v>3982</v>
      </c>
      <c r="Q269" s="169"/>
      <c r="R269" s="178" t="s">
        <v>4240</v>
      </c>
      <c r="S269" s="189" t="s">
        <v>174</v>
      </c>
      <c r="T269" s="178" t="s">
        <v>4241</v>
      </c>
      <c r="U269" s="189" t="s">
        <v>174</v>
      </c>
      <c r="V269" s="166" t="s">
        <v>3664</v>
      </c>
      <c r="W269" s="168"/>
      <c r="X269" s="168"/>
      <c r="Y269" s="168"/>
      <c r="Z269" s="168">
        <v>67.0</v>
      </c>
      <c r="AA269" s="168">
        <v>85.0</v>
      </c>
      <c r="AB269" s="168">
        <f t="shared" si="232"/>
        <v>18</v>
      </c>
      <c r="AC269" s="168"/>
      <c r="AD269" s="168"/>
      <c r="AE269" s="168"/>
      <c r="AF269" s="168">
        <v>80.0</v>
      </c>
      <c r="AG269" s="168">
        <v>89.0</v>
      </c>
      <c r="AH269" s="168">
        <f t="shared" si="233"/>
        <v>9</v>
      </c>
      <c r="AI269" s="168"/>
      <c r="AJ269" s="168"/>
      <c r="AK269" s="168"/>
      <c r="AL269" s="168">
        <v>91.0</v>
      </c>
      <c r="AM269" s="168">
        <v>93.0</v>
      </c>
      <c r="AN269" s="168">
        <f t="shared" si="234"/>
        <v>2</v>
      </c>
      <c r="AO269" s="168"/>
      <c r="AP269" s="168"/>
      <c r="AQ269" s="168"/>
      <c r="AR269" s="168">
        <v>72.0</v>
      </c>
      <c r="AS269" s="168">
        <v>78.0</v>
      </c>
      <c r="AT269" s="168">
        <f t="shared" si="235"/>
        <v>6</v>
      </c>
      <c r="AU269" s="168"/>
      <c r="AV269" s="168"/>
      <c r="AW269" s="168"/>
      <c r="AX269" s="168">
        <v>79.0</v>
      </c>
      <c r="AY269" s="168">
        <v>81.0</v>
      </c>
      <c r="AZ269" s="168">
        <f t="shared" si="236"/>
        <v>2</v>
      </c>
      <c r="BA269" s="168"/>
      <c r="BB269" s="168"/>
      <c r="BC269" s="168"/>
      <c r="BD269" s="168"/>
      <c r="BE269" s="168"/>
      <c r="BF269" s="168"/>
      <c r="BG269" s="168"/>
      <c r="BH269" s="168"/>
      <c r="BI269" s="168">
        <v>75.0</v>
      </c>
      <c r="BJ269" s="168">
        <v>77.0</v>
      </c>
      <c r="BK269" s="168">
        <f t="shared" si="237"/>
        <v>2</v>
      </c>
      <c r="BL269" s="168"/>
      <c r="BM269" s="168"/>
      <c r="BN269" s="168"/>
      <c r="BO269" s="168">
        <v>91.0</v>
      </c>
      <c r="BP269" s="168">
        <v>93.0</v>
      </c>
      <c r="BQ269" s="168">
        <f t="shared" si="238"/>
        <v>2</v>
      </c>
      <c r="BR269" s="180">
        <v>0.96</v>
      </c>
      <c r="BS269" s="176">
        <v>4.77</v>
      </c>
      <c r="BT269" s="176">
        <v>0.53</v>
      </c>
      <c r="BU269" s="176" t="s">
        <v>3528</v>
      </c>
      <c r="BV269" s="176" t="s">
        <v>3528</v>
      </c>
      <c r="BW269" s="195">
        <v>163.99</v>
      </c>
      <c r="BX269" s="192">
        <v>2.6</v>
      </c>
      <c r="BY269" s="192">
        <v>2.92</v>
      </c>
      <c r="BZ269" s="193">
        <v>0.12</v>
      </c>
      <c r="CA269" s="192">
        <v>20.09</v>
      </c>
      <c r="CB269" s="192">
        <v>8.16</v>
      </c>
      <c r="CC269" s="152"/>
      <c r="CD269" s="152"/>
      <c r="CE269" s="152"/>
      <c r="CF269" s="152"/>
    </row>
    <row r="270" ht="12.75" customHeight="1">
      <c r="A270" s="154">
        <v>2023.0</v>
      </c>
      <c r="B270" s="166" t="s">
        <v>3389</v>
      </c>
      <c r="C270" s="166" t="s">
        <v>3552</v>
      </c>
      <c r="D270" s="166"/>
      <c r="E270" s="166" t="s">
        <v>4242</v>
      </c>
      <c r="F270" s="166" t="s">
        <v>4242</v>
      </c>
      <c r="G270" s="166" t="s">
        <v>4243</v>
      </c>
      <c r="H270" s="157" t="s">
        <v>3543</v>
      </c>
      <c r="I270" s="156" t="s">
        <v>3428</v>
      </c>
      <c r="J270" s="157"/>
      <c r="K270" s="157"/>
      <c r="L270" s="157" t="s">
        <v>3597</v>
      </c>
      <c r="M270" s="157" t="s">
        <v>3597</v>
      </c>
      <c r="N270" s="157" t="s">
        <v>255</v>
      </c>
      <c r="O270" s="219"/>
      <c r="P270" s="188"/>
      <c r="Q270" s="169"/>
      <c r="R270" s="169" t="s">
        <v>3528</v>
      </c>
      <c r="S270" s="194"/>
      <c r="T270" s="178" t="s">
        <v>4244</v>
      </c>
      <c r="U270" s="194" t="s">
        <v>174</v>
      </c>
      <c r="V270" s="166" t="s">
        <v>3566</v>
      </c>
      <c r="W270" s="168"/>
      <c r="X270" s="168"/>
      <c r="Y270" s="168"/>
      <c r="Z270" s="168"/>
      <c r="AA270" s="168"/>
      <c r="AB270" s="168"/>
      <c r="AC270" s="168"/>
      <c r="AD270" s="168"/>
      <c r="AE270" s="168"/>
      <c r="AF270" s="168"/>
      <c r="AG270" s="168"/>
      <c r="AH270" s="168"/>
      <c r="AI270" s="168"/>
      <c r="AJ270" s="168"/>
      <c r="AK270" s="168"/>
      <c r="AL270" s="168"/>
      <c r="AM270" s="168"/>
      <c r="AN270" s="168"/>
      <c r="AO270" s="168"/>
      <c r="AP270" s="168"/>
      <c r="AQ270" s="168"/>
      <c r="AR270" s="168"/>
      <c r="AS270" s="168"/>
      <c r="AT270" s="168"/>
      <c r="AU270" s="168"/>
      <c r="AV270" s="168"/>
      <c r="AW270" s="168"/>
      <c r="AX270" s="168"/>
      <c r="AY270" s="168"/>
      <c r="AZ270" s="168"/>
      <c r="BA270" s="168"/>
      <c r="BB270" s="168"/>
      <c r="BC270" s="168"/>
      <c r="BD270" s="168"/>
      <c r="BE270" s="168"/>
      <c r="BF270" s="168"/>
      <c r="BG270" s="168"/>
      <c r="BH270" s="168"/>
      <c r="BI270" s="168"/>
      <c r="BJ270" s="168"/>
      <c r="BK270" s="168"/>
      <c r="BL270" s="168"/>
      <c r="BM270" s="168"/>
      <c r="BN270" s="168"/>
      <c r="BO270" s="168"/>
      <c r="BP270" s="168"/>
      <c r="BQ270" s="168"/>
      <c r="BR270" s="180">
        <v>0.97</v>
      </c>
      <c r="BS270" s="176">
        <v>4.74</v>
      </c>
      <c r="BT270" s="176">
        <v>0.45</v>
      </c>
      <c r="BU270" s="176" t="s">
        <v>3528</v>
      </c>
      <c r="BV270" s="176" t="s">
        <v>3528</v>
      </c>
      <c r="BW270" s="195" t="s">
        <v>3716</v>
      </c>
      <c r="BX270" s="192"/>
      <c r="BY270" s="192"/>
      <c r="BZ270" s="192"/>
      <c r="CA270" s="192"/>
      <c r="CB270" s="192"/>
      <c r="CC270" s="152"/>
      <c r="CD270" s="152"/>
      <c r="CE270" s="152"/>
      <c r="CF270" s="152" t="s">
        <v>1</v>
      </c>
    </row>
    <row r="271" ht="12.75" customHeight="1">
      <c r="A271" s="154">
        <v>2023.0</v>
      </c>
      <c r="B271" s="166" t="s">
        <v>3389</v>
      </c>
      <c r="C271" s="166" t="s">
        <v>3552</v>
      </c>
      <c r="D271" s="166"/>
      <c r="E271" s="166" t="s">
        <v>4242</v>
      </c>
      <c r="F271" s="166" t="s">
        <v>4242</v>
      </c>
      <c r="G271" s="166" t="s">
        <v>4243</v>
      </c>
      <c r="H271" s="157" t="s">
        <v>3543</v>
      </c>
      <c r="I271" s="169" t="s">
        <v>3394</v>
      </c>
      <c r="J271" s="157"/>
      <c r="K271" s="157"/>
      <c r="L271" s="157" t="s">
        <v>3597</v>
      </c>
      <c r="M271" s="157" t="s">
        <v>3597</v>
      </c>
      <c r="N271" s="157" t="s">
        <v>255</v>
      </c>
      <c r="O271" s="219">
        <v>6.0</v>
      </c>
      <c r="P271" s="188" t="s">
        <v>3727</v>
      </c>
      <c r="Q271" s="169"/>
      <c r="R271" s="169" t="s">
        <v>3528</v>
      </c>
      <c r="S271" s="194"/>
      <c r="T271" s="178" t="s">
        <v>4245</v>
      </c>
      <c r="U271" s="194" t="s">
        <v>174</v>
      </c>
      <c r="V271" s="166" t="s">
        <v>3566</v>
      </c>
      <c r="W271" s="168"/>
      <c r="X271" s="168"/>
      <c r="Y271" s="168"/>
      <c r="Z271" s="168"/>
      <c r="AA271" s="168"/>
      <c r="AB271" s="168"/>
      <c r="AC271" s="168"/>
      <c r="AD271" s="168"/>
      <c r="AE271" s="168"/>
      <c r="AF271" s="168"/>
      <c r="AG271" s="168"/>
      <c r="AH271" s="168"/>
      <c r="AI271" s="168"/>
      <c r="AJ271" s="168"/>
      <c r="AK271" s="168"/>
      <c r="AL271" s="168"/>
      <c r="AM271" s="168"/>
      <c r="AN271" s="168"/>
      <c r="AO271" s="168"/>
      <c r="AP271" s="168"/>
      <c r="AQ271" s="168"/>
      <c r="AR271" s="168"/>
      <c r="AS271" s="168"/>
      <c r="AT271" s="168"/>
      <c r="AU271" s="168"/>
      <c r="AV271" s="168"/>
      <c r="AW271" s="168"/>
      <c r="AX271" s="168"/>
      <c r="AY271" s="168"/>
      <c r="AZ271" s="168"/>
      <c r="BA271" s="168"/>
      <c r="BB271" s="168"/>
      <c r="BC271" s="168"/>
      <c r="BD271" s="168"/>
      <c r="BE271" s="168"/>
      <c r="BF271" s="168"/>
      <c r="BG271" s="168"/>
      <c r="BH271" s="168"/>
      <c r="BI271" s="168"/>
      <c r="BJ271" s="168"/>
      <c r="BK271" s="168"/>
      <c r="BL271" s="168"/>
      <c r="BM271" s="168"/>
      <c r="BN271" s="168"/>
      <c r="BO271" s="168"/>
      <c r="BP271" s="168"/>
      <c r="BQ271" s="168"/>
      <c r="BR271" s="180">
        <v>0.96</v>
      </c>
      <c r="BS271" s="176">
        <v>4.55</v>
      </c>
      <c r="BT271" s="176">
        <v>0.53</v>
      </c>
      <c r="BU271" s="176" t="s">
        <v>3528</v>
      </c>
      <c r="BV271" s="176" t="s">
        <v>3528</v>
      </c>
      <c r="BW271" s="195">
        <v>44.68</v>
      </c>
      <c r="BX271" s="192">
        <v>6.8</v>
      </c>
      <c r="BY271" s="192">
        <v>7.44</v>
      </c>
      <c r="BZ271" s="193">
        <v>0.09</v>
      </c>
      <c r="CA271" s="192">
        <v>20.53</v>
      </c>
      <c r="CB271" s="192">
        <v>2.18</v>
      </c>
      <c r="CC271" s="152"/>
      <c r="CD271" s="152"/>
      <c r="CE271" s="152"/>
      <c r="CF271" s="152" t="s">
        <v>1</v>
      </c>
    </row>
    <row r="272" ht="12.75" customHeight="1">
      <c r="A272" s="154">
        <v>2023.0</v>
      </c>
      <c r="B272" s="155" t="s">
        <v>3389</v>
      </c>
      <c r="C272" s="155" t="s">
        <v>4246</v>
      </c>
      <c r="D272" s="155"/>
      <c r="E272" s="155" t="s">
        <v>3606</v>
      </c>
      <c r="F272" s="155" t="s">
        <v>3606</v>
      </c>
      <c r="G272" s="155" t="s">
        <v>4247</v>
      </c>
      <c r="H272" s="157" t="s">
        <v>4248</v>
      </c>
      <c r="I272" s="169" t="s">
        <v>3402</v>
      </c>
      <c r="J272" s="157"/>
      <c r="K272" s="157"/>
      <c r="L272" s="154" t="s">
        <v>3395</v>
      </c>
      <c r="M272" s="157" t="s">
        <v>3396</v>
      </c>
      <c r="N272" s="157" t="s">
        <v>255</v>
      </c>
      <c r="O272" s="219">
        <v>6.0</v>
      </c>
      <c r="P272" s="188" t="s">
        <v>3747</v>
      </c>
      <c r="Q272" s="169"/>
      <c r="R272" s="178" t="s">
        <v>4249</v>
      </c>
      <c r="S272" s="189" t="s">
        <v>174</v>
      </c>
      <c r="T272" s="178" t="s">
        <v>4250</v>
      </c>
      <c r="U272" s="189" t="s">
        <v>174</v>
      </c>
      <c r="V272" s="166" t="s">
        <v>3929</v>
      </c>
      <c r="W272" s="168"/>
      <c r="X272" s="168"/>
      <c r="Y272" s="168"/>
      <c r="Z272" s="168">
        <v>56.0</v>
      </c>
      <c r="AA272" s="168">
        <v>61.0</v>
      </c>
      <c r="AB272" s="168">
        <f>AA272-Z272</f>
        <v>5</v>
      </c>
      <c r="AC272" s="168"/>
      <c r="AD272" s="168"/>
      <c r="AE272" s="168"/>
      <c r="AF272" s="168">
        <v>65.0</v>
      </c>
      <c r="AG272" s="168">
        <v>74.0</v>
      </c>
      <c r="AH272" s="168">
        <f>AG272-AF272</f>
        <v>9</v>
      </c>
      <c r="AI272" s="168"/>
      <c r="AJ272" s="168"/>
      <c r="AK272" s="168"/>
      <c r="AL272" s="168">
        <v>73.0</v>
      </c>
      <c r="AM272" s="168">
        <v>81.0</v>
      </c>
      <c r="AN272" s="168">
        <f>AM272-AL272</f>
        <v>8</v>
      </c>
      <c r="AO272" s="168"/>
      <c r="AP272" s="168"/>
      <c r="AQ272" s="168"/>
      <c r="AR272" s="168">
        <v>64.0</v>
      </c>
      <c r="AS272" s="168">
        <v>85.0</v>
      </c>
      <c r="AT272" s="168">
        <f>AS272-AR272</f>
        <v>21</v>
      </c>
      <c r="AU272" s="168"/>
      <c r="AV272" s="168"/>
      <c r="AW272" s="168"/>
      <c r="AX272" s="168">
        <v>79.0</v>
      </c>
      <c r="AY272" s="168">
        <v>91.0</v>
      </c>
      <c r="AZ272" s="168">
        <f>AY272-AX272</f>
        <v>12</v>
      </c>
      <c r="BA272" s="168"/>
      <c r="BB272" s="168"/>
      <c r="BC272" s="168"/>
      <c r="BD272" s="168"/>
      <c r="BE272" s="168"/>
      <c r="BF272" s="168"/>
      <c r="BG272" s="168"/>
      <c r="BH272" s="168"/>
      <c r="BI272" s="168" t="s">
        <v>3528</v>
      </c>
      <c r="BJ272" s="168" t="s">
        <v>3528</v>
      </c>
      <c r="BK272" s="168" t="s">
        <v>3528</v>
      </c>
      <c r="BL272" s="168"/>
      <c r="BM272" s="168"/>
      <c r="BN272" s="168"/>
      <c r="BO272" s="168">
        <v>81.0</v>
      </c>
      <c r="BP272" s="168">
        <v>97.0</v>
      </c>
      <c r="BQ272" s="168">
        <f>BP272-BO272</f>
        <v>16</v>
      </c>
      <c r="BR272" s="180">
        <v>0.96</v>
      </c>
      <c r="BS272" s="176">
        <v>4.43</v>
      </c>
      <c r="BT272" s="176">
        <v>0.5</v>
      </c>
      <c r="BU272" s="176" t="s">
        <v>3528</v>
      </c>
      <c r="BV272" s="176" t="s">
        <v>3528</v>
      </c>
      <c r="BW272" s="195">
        <v>40.03</v>
      </c>
      <c r="BX272" s="192">
        <v>5.21</v>
      </c>
      <c r="BY272" s="192">
        <v>7.57</v>
      </c>
      <c r="BZ272" s="193">
        <v>0.45</v>
      </c>
      <c r="CA272" s="192">
        <v>16.27</v>
      </c>
      <c r="CB272" s="192">
        <v>2.46</v>
      </c>
      <c r="CC272" s="152"/>
      <c r="CD272" s="152"/>
      <c r="CE272" s="152"/>
      <c r="CF272" s="152"/>
    </row>
    <row r="273" ht="12.75" customHeight="1">
      <c r="A273" s="154">
        <v>2023.0</v>
      </c>
      <c r="B273" s="166" t="s">
        <v>3540</v>
      </c>
      <c r="C273" s="166" t="s">
        <v>3901</v>
      </c>
      <c r="D273" s="166"/>
      <c r="E273" s="166" t="s">
        <v>4251</v>
      </c>
      <c r="F273" s="166" t="s">
        <v>4251</v>
      </c>
      <c r="G273" s="166" t="s">
        <v>4252</v>
      </c>
      <c r="H273" s="157" t="s">
        <v>3652</v>
      </c>
      <c r="I273" s="169" t="s">
        <v>3584</v>
      </c>
      <c r="J273" s="157"/>
      <c r="K273" s="157"/>
      <c r="L273" s="157" t="s">
        <v>3597</v>
      </c>
      <c r="M273" s="157" t="s">
        <v>3597</v>
      </c>
      <c r="N273" s="169" t="s">
        <v>255</v>
      </c>
      <c r="O273" s="157"/>
      <c r="P273" s="169" t="s">
        <v>4253</v>
      </c>
      <c r="Q273" s="169"/>
      <c r="R273" s="169" t="s">
        <v>3528</v>
      </c>
      <c r="S273" s="194"/>
      <c r="T273" s="178" t="s">
        <v>4254</v>
      </c>
      <c r="U273" s="194" t="s">
        <v>174</v>
      </c>
      <c r="V273" s="166" t="s">
        <v>3566</v>
      </c>
      <c r="W273" s="168"/>
      <c r="X273" s="168"/>
      <c r="Y273" s="168"/>
      <c r="Z273" s="168"/>
      <c r="AA273" s="168"/>
      <c r="AB273" s="168"/>
      <c r="AC273" s="168"/>
      <c r="AD273" s="168"/>
      <c r="AE273" s="168"/>
      <c r="AF273" s="168"/>
      <c r="AG273" s="168"/>
      <c r="AH273" s="168"/>
      <c r="AI273" s="168"/>
      <c r="AJ273" s="168"/>
      <c r="AK273" s="168"/>
      <c r="AL273" s="168"/>
      <c r="AM273" s="168"/>
      <c r="AN273" s="168"/>
      <c r="AO273" s="168"/>
      <c r="AP273" s="168"/>
      <c r="AQ273" s="168"/>
      <c r="AR273" s="168"/>
      <c r="AS273" s="168"/>
      <c r="AT273" s="168"/>
      <c r="AU273" s="168"/>
      <c r="AV273" s="168"/>
      <c r="AW273" s="168"/>
      <c r="AX273" s="168"/>
      <c r="AY273" s="168"/>
      <c r="AZ273" s="168"/>
      <c r="BA273" s="168"/>
      <c r="BB273" s="168"/>
      <c r="BC273" s="168"/>
      <c r="BD273" s="168"/>
      <c r="BE273" s="168"/>
      <c r="BF273" s="168"/>
      <c r="BG273" s="168"/>
      <c r="BH273" s="168"/>
      <c r="BI273" s="168"/>
      <c r="BJ273" s="168"/>
      <c r="BK273" s="168"/>
      <c r="BL273" s="168"/>
      <c r="BM273" s="168"/>
      <c r="BN273" s="168"/>
      <c r="BO273" s="168"/>
      <c r="BP273" s="168"/>
      <c r="BQ273" s="168"/>
      <c r="BR273" s="180">
        <v>0.95</v>
      </c>
      <c r="BS273" s="176">
        <v>3.14</v>
      </c>
      <c r="BT273" s="176">
        <v>0.49</v>
      </c>
      <c r="BU273" s="197">
        <v>0.94</v>
      </c>
      <c r="BV273" s="176">
        <v>3.97</v>
      </c>
      <c r="BW273" s="195"/>
      <c r="BX273" s="192"/>
      <c r="BY273" s="192"/>
      <c r="BZ273" s="192"/>
      <c r="CA273" s="192"/>
      <c r="CB273" s="192"/>
      <c r="CC273" s="152"/>
      <c r="CD273" s="152"/>
      <c r="CE273" s="152"/>
      <c r="CF273" s="152" t="s">
        <v>1</v>
      </c>
    </row>
    <row r="274" ht="12.75" customHeight="1">
      <c r="A274" s="154">
        <v>2023.0</v>
      </c>
      <c r="B274" s="166" t="s">
        <v>3404</v>
      </c>
      <c r="C274" s="166" t="s">
        <v>3405</v>
      </c>
      <c r="D274" s="166"/>
      <c r="E274" s="166" t="s">
        <v>4255</v>
      </c>
      <c r="F274" s="166" t="s">
        <v>4255</v>
      </c>
      <c r="G274" s="222" t="s">
        <v>4256</v>
      </c>
      <c r="H274" s="157" t="s">
        <v>4257</v>
      </c>
      <c r="I274" s="169" t="s">
        <v>3402</v>
      </c>
      <c r="J274" s="157"/>
      <c r="K274" s="157"/>
      <c r="L274" s="157" t="s">
        <v>3597</v>
      </c>
      <c r="M274" s="157" t="s">
        <v>3597</v>
      </c>
      <c r="N274" s="154" t="s">
        <v>255</v>
      </c>
      <c r="O274" s="189">
        <v>32.0</v>
      </c>
      <c r="P274" s="189" t="s">
        <v>3747</v>
      </c>
      <c r="Q274" s="169"/>
      <c r="R274" s="169" t="s">
        <v>3528</v>
      </c>
      <c r="S274" s="194"/>
      <c r="T274" s="178" t="s">
        <v>4258</v>
      </c>
      <c r="U274" s="194" t="s">
        <v>174</v>
      </c>
      <c r="V274" s="166" t="s">
        <v>3566</v>
      </c>
      <c r="W274" s="168"/>
      <c r="X274" s="168"/>
      <c r="Y274" s="168"/>
      <c r="Z274" s="168"/>
      <c r="AA274" s="168"/>
      <c r="AB274" s="168"/>
      <c r="AC274" s="168"/>
      <c r="AD274" s="168"/>
      <c r="AE274" s="168"/>
      <c r="AF274" s="168"/>
      <c r="AG274" s="168"/>
      <c r="AH274" s="168"/>
      <c r="AI274" s="168"/>
      <c r="AJ274" s="168"/>
      <c r="AK274" s="168"/>
      <c r="AL274" s="168"/>
      <c r="AM274" s="168"/>
      <c r="AN274" s="168"/>
      <c r="AO274" s="168"/>
      <c r="AP274" s="168"/>
      <c r="AQ274" s="168"/>
      <c r="AR274" s="168"/>
      <c r="AS274" s="168"/>
      <c r="AT274" s="168"/>
      <c r="AU274" s="168"/>
      <c r="AV274" s="168"/>
      <c r="AW274" s="168"/>
      <c r="AX274" s="168"/>
      <c r="AY274" s="168"/>
      <c r="AZ274" s="168"/>
      <c r="BA274" s="168"/>
      <c r="BB274" s="168"/>
      <c r="BC274" s="168"/>
      <c r="BD274" s="168"/>
      <c r="BE274" s="168"/>
      <c r="BF274" s="168"/>
      <c r="BG274" s="168"/>
      <c r="BH274" s="168"/>
      <c r="BI274" s="168"/>
      <c r="BJ274" s="168"/>
      <c r="BK274" s="168"/>
      <c r="BL274" s="168"/>
      <c r="BM274" s="168"/>
      <c r="BN274" s="168"/>
      <c r="BO274" s="168"/>
      <c r="BP274" s="168"/>
      <c r="BQ274" s="168"/>
      <c r="BR274" s="180">
        <v>0.97</v>
      </c>
      <c r="BS274" s="176">
        <v>4.82</v>
      </c>
      <c r="BT274" s="176">
        <v>0.52</v>
      </c>
      <c r="BU274" s="176" t="s">
        <v>3528</v>
      </c>
      <c r="BV274" s="176" t="s">
        <v>3528</v>
      </c>
      <c r="BW274" s="195">
        <v>145.49</v>
      </c>
      <c r="BX274" s="223">
        <v>3.89</v>
      </c>
      <c r="BY274" s="192">
        <v>4.54</v>
      </c>
      <c r="BZ274" s="224">
        <v>0.14</v>
      </c>
      <c r="CA274" s="192">
        <v>25.45</v>
      </c>
      <c r="CB274" s="192">
        <v>5.72</v>
      </c>
      <c r="CC274" s="214"/>
      <c r="CD274" s="214"/>
      <c r="CE274" s="214"/>
      <c r="CF274" s="152" t="s">
        <v>1</v>
      </c>
    </row>
    <row r="275" ht="12.75" customHeight="1">
      <c r="A275" s="154">
        <v>2023.0</v>
      </c>
      <c r="B275" s="155" t="s">
        <v>3389</v>
      </c>
      <c r="C275" s="155" t="s">
        <v>3558</v>
      </c>
      <c r="D275" s="155"/>
      <c r="E275" s="155" t="s">
        <v>3559</v>
      </c>
      <c r="F275" s="155" t="s">
        <v>3560</v>
      </c>
      <c r="G275" s="155" t="s">
        <v>3657</v>
      </c>
      <c r="H275" s="157" t="s">
        <v>3562</v>
      </c>
      <c r="I275" s="169" t="s">
        <v>3440</v>
      </c>
      <c r="J275" s="157"/>
      <c r="K275" s="157"/>
      <c r="L275" s="154" t="s">
        <v>3395</v>
      </c>
      <c r="M275" s="157" t="s">
        <v>3396</v>
      </c>
      <c r="N275" s="157" t="s">
        <v>255</v>
      </c>
      <c r="O275" s="189"/>
      <c r="P275" s="189" t="s">
        <v>4259</v>
      </c>
      <c r="Q275" s="169"/>
      <c r="R275" s="225" t="s">
        <v>4260</v>
      </c>
      <c r="S275" s="189" t="s">
        <v>158</v>
      </c>
      <c r="T275" s="178" t="s">
        <v>4261</v>
      </c>
      <c r="U275" s="189" t="s">
        <v>174</v>
      </c>
      <c r="V275" s="166" t="s">
        <v>3566</v>
      </c>
      <c r="W275" s="168"/>
      <c r="X275" s="168"/>
      <c r="Y275" s="168"/>
      <c r="Z275" s="168">
        <v>43.0</v>
      </c>
      <c r="AA275" s="168">
        <v>56.0</v>
      </c>
      <c r="AB275" s="168">
        <f t="shared" ref="AB275:AB281" si="239">AA275-Z275</f>
        <v>13</v>
      </c>
      <c r="AC275" s="168"/>
      <c r="AD275" s="168"/>
      <c r="AE275" s="168"/>
      <c r="AF275" s="168">
        <v>57.0</v>
      </c>
      <c r="AG275" s="168">
        <v>61.0</v>
      </c>
      <c r="AH275" s="168">
        <f t="shared" ref="AH275:AH281" si="240">AG275-AF275</f>
        <v>4</v>
      </c>
      <c r="AI275" s="168"/>
      <c r="AJ275" s="168"/>
      <c r="AK275" s="168"/>
      <c r="AL275" s="168">
        <v>71.0</v>
      </c>
      <c r="AM275" s="168">
        <v>84.0</v>
      </c>
      <c r="AN275" s="168">
        <f t="shared" ref="AN275:AN281" si="241">AM275-AL275</f>
        <v>13</v>
      </c>
      <c r="AO275" s="168"/>
      <c r="AP275" s="168"/>
      <c r="AQ275" s="168"/>
      <c r="AR275" s="168">
        <v>65.0</v>
      </c>
      <c r="AS275" s="168">
        <v>82.0</v>
      </c>
      <c r="AT275" s="168">
        <f t="shared" ref="AT275:AT281" si="242">AS275-AR275</f>
        <v>17</v>
      </c>
      <c r="AU275" s="168"/>
      <c r="AV275" s="168"/>
      <c r="AW275" s="168"/>
      <c r="AX275" s="168">
        <v>79.0</v>
      </c>
      <c r="AY275" s="168">
        <v>90.0</v>
      </c>
      <c r="AZ275" s="168">
        <f t="shared" ref="AZ275:AZ281" si="243">AY275-AX275</f>
        <v>11</v>
      </c>
      <c r="BA275" s="168"/>
      <c r="BB275" s="168"/>
      <c r="BC275" s="168"/>
      <c r="BD275" s="168"/>
      <c r="BE275" s="168"/>
      <c r="BF275" s="168"/>
      <c r="BG275" s="168"/>
      <c r="BH275" s="168"/>
      <c r="BI275" s="168">
        <v>76.0</v>
      </c>
      <c r="BJ275" s="168">
        <v>86.0</v>
      </c>
      <c r="BK275" s="168">
        <f t="shared" ref="BK275:BK281" si="244">BJ275-BI275</f>
        <v>10</v>
      </c>
      <c r="BL275" s="168"/>
      <c r="BM275" s="168"/>
      <c r="BN275" s="168"/>
      <c r="BO275" s="168">
        <v>84.0</v>
      </c>
      <c r="BP275" s="168">
        <v>95.0</v>
      </c>
      <c r="BQ275" s="168">
        <f t="shared" ref="BQ275:BQ281" si="245">BP275-BO275</f>
        <v>11</v>
      </c>
      <c r="BR275" s="180">
        <v>0.95</v>
      </c>
      <c r="BS275" s="176">
        <v>4.59</v>
      </c>
      <c r="BT275" s="176">
        <v>0.54</v>
      </c>
      <c r="BU275" s="176" t="s">
        <v>3528</v>
      </c>
      <c r="BV275" s="176" t="s">
        <v>3528</v>
      </c>
      <c r="BW275" s="195">
        <v>109.46</v>
      </c>
      <c r="BX275" s="223">
        <v>0.52</v>
      </c>
      <c r="BY275" s="192">
        <v>0.77</v>
      </c>
      <c r="BZ275" s="224">
        <v>0.32</v>
      </c>
      <c r="CA275" s="192">
        <v>20.29</v>
      </c>
      <c r="CB275" s="192">
        <v>5.4</v>
      </c>
      <c r="CC275" s="214"/>
      <c r="CD275" s="214"/>
      <c r="CE275" s="214"/>
      <c r="CF275" s="152"/>
    </row>
    <row r="276" ht="12.75" customHeight="1">
      <c r="A276" s="154">
        <v>2023.0</v>
      </c>
      <c r="B276" s="155" t="s">
        <v>3487</v>
      </c>
      <c r="C276" s="155" t="s">
        <v>3488</v>
      </c>
      <c r="D276" s="155"/>
      <c r="E276" s="155" t="s">
        <v>3489</v>
      </c>
      <c r="F276" s="155" t="s">
        <v>3489</v>
      </c>
      <c r="G276" s="155" t="s">
        <v>3490</v>
      </c>
      <c r="H276" s="157" t="s">
        <v>3746</v>
      </c>
      <c r="I276" s="169" t="s">
        <v>3394</v>
      </c>
      <c r="J276" s="157"/>
      <c r="K276" s="157"/>
      <c r="L276" s="154" t="s">
        <v>3395</v>
      </c>
      <c r="M276" s="157" t="s">
        <v>3396</v>
      </c>
      <c r="N276" s="156" t="s">
        <v>255</v>
      </c>
      <c r="O276" s="189">
        <v>46.0</v>
      </c>
      <c r="P276" s="189" t="s">
        <v>4082</v>
      </c>
      <c r="Q276" s="169"/>
      <c r="R276" s="178" t="s">
        <v>4262</v>
      </c>
      <c r="S276" s="189" t="s">
        <v>174</v>
      </c>
      <c r="T276" s="178" t="s">
        <v>4263</v>
      </c>
      <c r="U276" s="189" t="s">
        <v>174</v>
      </c>
      <c r="V276" s="166" t="s">
        <v>3699</v>
      </c>
      <c r="W276" s="168"/>
      <c r="X276" s="168"/>
      <c r="Y276" s="168"/>
      <c r="Z276" s="168">
        <v>53.0</v>
      </c>
      <c r="AA276" s="168">
        <v>77.0</v>
      </c>
      <c r="AB276" s="168">
        <f t="shared" si="239"/>
        <v>24</v>
      </c>
      <c r="AC276" s="168"/>
      <c r="AD276" s="168"/>
      <c r="AE276" s="168"/>
      <c r="AF276" s="168">
        <v>69.0</v>
      </c>
      <c r="AG276" s="168">
        <v>91.0</v>
      </c>
      <c r="AH276" s="168">
        <f t="shared" si="240"/>
        <v>22</v>
      </c>
      <c r="AI276" s="168"/>
      <c r="AJ276" s="168"/>
      <c r="AK276" s="168"/>
      <c r="AL276" s="168">
        <v>78.0</v>
      </c>
      <c r="AM276" s="168">
        <v>88.0</v>
      </c>
      <c r="AN276" s="168">
        <f t="shared" si="241"/>
        <v>10</v>
      </c>
      <c r="AO276" s="168"/>
      <c r="AP276" s="168"/>
      <c r="AQ276" s="168"/>
      <c r="AR276" s="168">
        <v>60.0</v>
      </c>
      <c r="AS276" s="168">
        <v>70.0</v>
      </c>
      <c r="AT276" s="168">
        <f t="shared" si="242"/>
        <v>10</v>
      </c>
      <c r="AU276" s="168"/>
      <c r="AV276" s="168"/>
      <c r="AW276" s="168"/>
      <c r="AX276" s="168">
        <v>79.0</v>
      </c>
      <c r="AY276" s="168">
        <v>88.0</v>
      </c>
      <c r="AZ276" s="168">
        <f t="shared" si="243"/>
        <v>9</v>
      </c>
      <c r="BA276" s="168"/>
      <c r="BB276" s="168"/>
      <c r="BC276" s="168"/>
      <c r="BD276" s="168"/>
      <c r="BE276" s="168"/>
      <c r="BF276" s="168"/>
      <c r="BG276" s="168"/>
      <c r="BH276" s="168"/>
      <c r="BI276" s="168">
        <v>81.0</v>
      </c>
      <c r="BJ276" s="168">
        <v>79.0</v>
      </c>
      <c r="BK276" s="168">
        <f t="shared" si="244"/>
        <v>-2</v>
      </c>
      <c r="BL276" s="168"/>
      <c r="BM276" s="168"/>
      <c r="BN276" s="168"/>
      <c r="BO276" s="168">
        <v>98.0</v>
      </c>
      <c r="BP276" s="168">
        <v>98.0</v>
      </c>
      <c r="BQ276" s="168">
        <f t="shared" si="245"/>
        <v>0</v>
      </c>
      <c r="BR276" s="180"/>
      <c r="BS276" s="176"/>
      <c r="BT276" s="176"/>
      <c r="BU276" s="176"/>
      <c r="BV276" s="176"/>
      <c r="BW276" s="195">
        <v>162.75</v>
      </c>
      <c r="BX276" s="223">
        <v>3.3</v>
      </c>
      <c r="BY276" s="192">
        <v>3.53</v>
      </c>
      <c r="BZ276" s="224">
        <v>0.07</v>
      </c>
      <c r="CA276" s="192">
        <v>25.1</v>
      </c>
      <c r="CB276" s="192">
        <v>6.49</v>
      </c>
      <c r="CC276" s="226">
        <v>89.56</v>
      </c>
      <c r="CD276" s="214"/>
      <c r="CE276" s="214"/>
      <c r="CF276" s="152"/>
    </row>
    <row r="277" ht="12.75" customHeight="1">
      <c r="A277" s="154">
        <v>2023.0</v>
      </c>
      <c r="B277" s="155" t="s">
        <v>3487</v>
      </c>
      <c r="C277" s="155" t="s">
        <v>3488</v>
      </c>
      <c r="D277" s="155"/>
      <c r="E277" s="155" t="s">
        <v>3489</v>
      </c>
      <c r="F277" s="155" t="s">
        <v>3489</v>
      </c>
      <c r="G277" s="155" t="s">
        <v>3490</v>
      </c>
      <c r="H277" s="157" t="s">
        <v>3746</v>
      </c>
      <c r="I277" s="169" t="s">
        <v>3926</v>
      </c>
      <c r="J277" s="157"/>
      <c r="K277" s="157"/>
      <c r="L277" s="154" t="s">
        <v>3395</v>
      </c>
      <c r="M277" s="157" t="s">
        <v>3396</v>
      </c>
      <c r="N277" s="156" t="s">
        <v>255</v>
      </c>
      <c r="O277" s="189">
        <v>130.0</v>
      </c>
      <c r="P277" s="189" t="s">
        <v>4264</v>
      </c>
      <c r="Q277" s="169"/>
      <c r="R277" s="178" t="s">
        <v>4262</v>
      </c>
      <c r="S277" s="189" t="s">
        <v>174</v>
      </c>
      <c r="T277" s="178" t="s">
        <v>4263</v>
      </c>
      <c r="U277" s="189" t="s">
        <v>174</v>
      </c>
      <c r="V277" s="166" t="s">
        <v>3699</v>
      </c>
      <c r="W277" s="168"/>
      <c r="X277" s="168"/>
      <c r="Y277" s="168"/>
      <c r="Z277" s="168">
        <v>59.0</v>
      </c>
      <c r="AA277" s="168">
        <v>85.0</v>
      </c>
      <c r="AB277" s="168">
        <f t="shared" si="239"/>
        <v>26</v>
      </c>
      <c r="AC277" s="168"/>
      <c r="AD277" s="168"/>
      <c r="AE277" s="168"/>
      <c r="AF277" s="168">
        <v>74.0</v>
      </c>
      <c r="AG277" s="168">
        <v>94.0</v>
      </c>
      <c r="AH277" s="168">
        <f t="shared" si="240"/>
        <v>20</v>
      </c>
      <c r="AI277" s="168"/>
      <c r="AJ277" s="168"/>
      <c r="AK277" s="168"/>
      <c r="AL277" s="168">
        <v>83.0</v>
      </c>
      <c r="AM277" s="168">
        <v>91.0</v>
      </c>
      <c r="AN277" s="168">
        <f t="shared" si="241"/>
        <v>8</v>
      </c>
      <c r="AO277" s="168"/>
      <c r="AP277" s="168"/>
      <c r="AQ277" s="168"/>
      <c r="AR277" s="168">
        <v>62.0</v>
      </c>
      <c r="AS277" s="168">
        <v>78.0</v>
      </c>
      <c r="AT277" s="168">
        <f t="shared" si="242"/>
        <v>16</v>
      </c>
      <c r="AU277" s="168"/>
      <c r="AV277" s="168"/>
      <c r="AW277" s="168"/>
      <c r="AX277" s="168">
        <v>77.0</v>
      </c>
      <c r="AY277" s="168">
        <v>88.0</v>
      </c>
      <c r="AZ277" s="168">
        <f t="shared" si="243"/>
        <v>11</v>
      </c>
      <c r="BA277" s="168"/>
      <c r="BB277" s="168"/>
      <c r="BC277" s="168"/>
      <c r="BD277" s="168"/>
      <c r="BE277" s="168"/>
      <c r="BF277" s="168"/>
      <c r="BG277" s="168"/>
      <c r="BH277" s="168"/>
      <c r="BI277" s="168">
        <v>80.0</v>
      </c>
      <c r="BJ277" s="168">
        <v>88.0</v>
      </c>
      <c r="BK277" s="168">
        <f t="shared" si="244"/>
        <v>8</v>
      </c>
      <c r="BL277" s="168"/>
      <c r="BM277" s="168"/>
      <c r="BN277" s="168"/>
      <c r="BO277" s="168">
        <v>99.0</v>
      </c>
      <c r="BP277" s="168">
        <v>100.0</v>
      </c>
      <c r="BQ277" s="168">
        <f t="shared" si="245"/>
        <v>1</v>
      </c>
      <c r="BR277" s="180">
        <v>0.96</v>
      </c>
      <c r="BS277" s="176">
        <v>3.91</v>
      </c>
      <c r="BT277" s="176">
        <v>0.45</v>
      </c>
      <c r="BU277" s="176" t="s">
        <v>3528</v>
      </c>
      <c r="BV277" s="176" t="s">
        <v>3528</v>
      </c>
      <c r="BW277" s="227">
        <v>143.92</v>
      </c>
      <c r="BX277" s="228">
        <v>0.575</v>
      </c>
      <c r="BY277" s="227">
        <v>1.09</v>
      </c>
      <c r="BZ277" s="224">
        <v>0.48</v>
      </c>
      <c r="CA277" s="227">
        <v>22.16</v>
      </c>
      <c r="CB277" s="227">
        <v>6.49</v>
      </c>
      <c r="CC277" s="226">
        <v>78.0</v>
      </c>
      <c r="CD277" s="226">
        <v>143.0</v>
      </c>
      <c r="CE277" s="214"/>
      <c r="CF277" s="152"/>
    </row>
    <row r="278" ht="12.75" customHeight="1">
      <c r="A278" s="154">
        <v>2023.0</v>
      </c>
      <c r="B278" s="155" t="s">
        <v>3487</v>
      </c>
      <c r="C278" s="155" t="s">
        <v>3488</v>
      </c>
      <c r="D278" s="155"/>
      <c r="E278" s="155" t="s">
        <v>3489</v>
      </c>
      <c r="F278" s="155" t="s">
        <v>3489</v>
      </c>
      <c r="G278" s="155" t="s">
        <v>3490</v>
      </c>
      <c r="H278" s="157" t="s">
        <v>3746</v>
      </c>
      <c r="I278" s="169" t="s">
        <v>4015</v>
      </c>
      <c r="J278" s="157"/>
      <c r="K278" s="157"/>
      <c r="L278" s="154" t="s">
        <v>3395</v>
      </c>
      <c r="M278" s="157" t="s">
        <v>3396</v>
      </c>
      <c r="N278" s="156" t="s">
        <v>255</v>
      </c>
      <c r="O278" s="189">
        <v>44.0</v>
      </c>
      <c r="P278" s="189" t="s">
        <v>4051</v>
      </c>
      <c r="Q278" s="169"/>
      <c r="R278" s="178" t="s">
        <v>4262</v>
      </c>
      <c r="S278" s="189" t="s">
        <v>174</v>
      </c>
      <c r="T278" s="178" t="s">
        <v>4263</v>
      </c>
      <c r="U278" s="189" t="s">
        <v>174</v>
      </c>
      <c r="V278" s="166" t="s">
        <v>3699</v>
      </c>
      <c r="W278" s="168"/>
      <c r="X278" s="168"/>
      <c r="Y278" s="168"/>
      <c r="Z278" s="168">
        <v>58.0</v>
      </c>
      <c r="AA278" s="168">
        <v>67.0</v>
      </c>
      <c r="AB278" s="168">
        <f t="shared" si="239"/>
        <v>9</v>
      </c>
      <c r="AC278" s="168"/>
      <c r="AD278" s="168"/>
      <c r="AE278" s="168"/>
      <c r="AF278" s="168">
        <v>77.0</v>
      </c>
      <c r="AG278" s="168">
        <v>91.0</v>
      </c>
      <c r="AH278" s="168">
        <f t="shared" si="240"/>
        <v>14</v>
      </c>
      <c r="AI278" s="168"/>
      <c r="AJ278" s="168"/>
      <c r="AK278" s="168"/>
      <c r="AL278" s="168">
        <v>82.0</v>
      </c>
      <c r="AM278" s="168">
        <v>95.0</v>
      </c>
      <c r="AN278" s="168">
        <f t="shared" si="241"/>
        <v>13</v>
      </c>
      <c r="AO278" s="168"/>
      <c r="AP278" s="168"/>
      <c r="AQ278" s="168"/>
      <c r="AR278" s="168">
        <v>66.0</v>
      </c>
      <c r="AS278" s="168">
        <v>76.0</v>
      </c>
      <c r="AT278" s="168">
        <f t="shared" si="242"/>
        <v>10</v>
      </c>
      <c r="AU278" s="168"/>
      <c r="AV278" s="168"/>
      <c r="AW278" s="168"/>
      <c r="AX278" s="168">
        <v>82.0</v>
      </c>
      <c r="AY278" s="168">
        <v>84.0</v>
      </c>
      <c r="AZ278" s="168">
        <f t="shared" si="243"/>
        <v>2</v>
      </c>
      <c r="BA278" s="168"/>
      <c r="BB278" s="168"/>
      <c r="BC278" s="168"/>
      <c r="BD278" s="168"/>
      <c r="BE278" s="168"/>
      <c r="BF278" s="168"/>
      <c r="BG278" s="168"/>
      <c r="BH278" s="168"/>
      <c r="BI278" s="168">
        <v>83.0</v>
      </c>
      <c r="BJ278" s="168">
        <v>87.0</v>
      </c>
      <c r="BK278" s="168">
        <f t="shared" si="244"/>
        <v>4</v>
      </c>
      <c r="BL278" s="168"/>
      <c r="BM278" s="168"/>
      <c r="BN278" s="168"/>
      <c r="BO278" s="168">
        <v>96.0</v>
      </c>
      <c r="BP278" s="168">
        <v>99.0</v>
      </c>
      <c r="BQ278" s="168">
        <f t="shared" si="245"/>
        <v>3</v>
      </c>
      <c r="BR278" s="180"/>
      <c r="BS278" s="176"/>
      <c r="BT278" s="176"/>
      <c r="BU278" s="176"/>
      <c r="BV278" s="176"/>
      <c r="BW278" s="227">
        <v>91.06</v>
      </c>
      <c r="BX278" s="228">
        <v>2.31</v>
      </c>
      <c r="BY278" s="227">
        <v>2.07</v>
      </c>
      <c r="BZ278" s="224">
        <v>-0.1</v>
      </c>
      <c r="CA278" s="227">
        <v>16.81</v>
      </c>
      <c r="CB278" s="227">
        <v>5.42</v>
      </c>
      <c r="CC278" s="214"/>
      <c r="CD278" s="214"/>
      <c r="CE278" s="214"/>
      <c r="CF278" s="152"/>
    </row>
    <row r="279" ht="12.75" customHeight="1">
      <c r="A279" s="154">
        <v>2023.0</v>
      </c>
      <c r="B279" s="155" t="s">
        <v>3389</v>
      </c>
      <c r="C279" s="155" t="s">
        <v>4265</v>
      </c>
      <c r="D279" s="155"/>
      <c r="E279" s="155" t="s">
        <v>4266</v>
      </c>
      <c r="F279" s="155" t="s">
        <v>4266</v>
      </c>
      <c r="G279" s="155" t="s">
        <v>4267</v>
      </c>
      <c r="H279" s="157" t="s">
        <v>3858</v>
      </c>
      <c r="I279" s="169" t="s">
        <v>3402</v>
      </c>
      <c r="J279" s="157"/>
      <c r="K279" s="157"/>
      <c r="L279" s="154" t="s">
        <v>3395</v>
      </c>
      <c r="M279" s="157" t="s">
        <v>3396</v>
      </c>
      <c r="N279" s="157" t="s">
        <v>255</v>
      </c>
      <c r="O279" s="189">
        <v>50.0</v>
      </c>
      <c r="P279" s="189" t="s">
        <v>3491</v>
      </c>
      <c r="Q279" s="169"/>
      <c r="R279" s="178" t="s">
        <v>4268</v>
      </c>
      <c r="S279" s="189" t="s">
        <v>174</v>
      </c>
      <c r="T279" s="178" t="s">
        <v>4269</v>
      </c>
      <c r="U279" s="189" t="s">
        <v>174</v>
      </c>
      <c r="V279" s="166" t="s">
        <v>3699</v>
      </c>
      <c r="W279" s="168"/>
      <c r="X279" s="168"/>
      <c r="Y279" s="168"/>
      <c r="Z279" s="168">
        <v>77.0</v>
      </c>
      <c r="AA279" s="168">
        <v>80.0</v>
      </c>
      <c r="AB279" s="168">
        <f t="shared" si="239"/>
        <v>3</v>
      </c>
      <c r="AC279" s="168"/>
      <c r="AD279" s="168"/>
      <c r="AE279" s="168"/>
      <c r="AF279" s="168">
        <v>88.0</v>
      </c>
      <c r="AG279" s="168">
        <v>94.0</v>
      </c>
      <c r="AH279" s="168">
        <f t="shared" si="240"/>
        <v>6</v>
      </c>
      <c r="AI279" s="168"/>
      <c r="AJ279" s="168"/>
      <c r="AK279" s="168"/>
      <c r="AL279" s="168">
        <v>88.0</v>
      </c>
      <c r="AM279" s="168">
        <v>96.0</v>
      </c>
      <c r="AN279" s="168">
        <f t="shared" si="241"/>
        <v>8</v>
      </c>
      <c r="AO279" s="168"/>
      <c r="AP279" s="168"/>
      <c r="AQ279" s="168"/>
      <c r="AR279" s="168">
        <v>71.0</v>
      </c>
      <c r="AS279" s="168">
        <v>76.0</v>
      </c>
      <c r="AT279" s="168">
        <f t="shared" si="242"/>
        <v>5</v>
      </c>
      <c r="AU279" s="168"/>
      <c r="AV279" s="168"/>
      <c r="AW279" s="168"/>
      <c r="AX279" s="168">
        <v>91.0</v>
      </c>
      <c r="AY279" s="168">
        <v>94.0</v>
      </c>
      <c r="AZ279" s="168">
        <f t="shared" si="243"/>
        <v>3</v>
      </c>
      <c r="BA279" s="168"/>
      <c r="BB279" s="168"/>
      <c r="BC279" s="168"/>
      <c r="BD279" s="168"/>
      <c r="BE279" s="168"/>
      <c r="BF279" s="168"/>
      <c r="BG279" s="168"/>
      <c r="BH279" s="168"/>
      <c r="BI279" s="168">
        <v>88.0</v>
      </c>
      <c r="BJ279" s="168">
        <v>88.0</v>
      </c>
      <c r="BK279" s="168">
        <f t="shared" si="244"/>
        <v>0</v>
      </c>
      <c r="BL279" s="168"/>
      <c r="BM279" s="168"/>
      <c r="BN279" s="168"/>
      <c r="BO279" s="168">
        <v>98.0</v>
      </c>
      <c r="BP279" s="168">
        <v>100.0</v>
      </c>
      <c r="BQ279" s="168">
        <f t="shared" si="245"/>
        <v>2</v>
      </c>
      <c r="BR279" s="180">
        <v>0.96</v>
      </c>
      <c r="BS279" s="176">
        <v>4.33</v>
      </c>
      <c r="BT279" s="176">
        <v>0.46</v>
      </c>
      <c r="BU279" s="176" t="s">
        <v>3528</v>
      </c>
      <c r="BV279" s="176" t="s">
        <v>3528</v>
      </c>
      <c r="BW279" s="227">
        <v>294.26</v>
      </c>
      <c r="BX279" s="228">
        <v>4.8</v>
      </c>
      <c r="BY279" s="227">
        <v>5.89</v>
      </c>
      <c r="BZ279" s="224">
        <v>0.19</v>
      </c>
      <c r="CA279" s="227">
        <v>34.19</v>
      </c>
      <c r="CB279" s="227">
        <v>8.61</v>
      </c>
      <c r="CC279" s="226">
        <v>632.18</v>
      </c>
      <c r="CD279" s="226">
        <v>247.0</v>
      </c>
      <c r="CE279" s="214"/>
      <c r="CF279" s="152"/>
    </row>
    <row r="280" ht="12.75" customHeight="1">
      <c r="A280" s="154">
        <v>2023.0</v>
      </c>
      <c r="B280" s="155" t="s">
        <v>3404</v>
      </c>
      <c r="C280" s="155" t="s">
        <v>3511</v>
      </c>
      <c r="D280" s="155"/>
      <c r="E280" s="155" t="s">
        <v>3905</v>
      </c>
      <c r="F280" s="155" t="s">
        <v>3905</v>
      </c>
      <c r="G280" s="155" t="s">
        <v>4270</v>
      </c>
      <c r="H280" s="157" t="s">
        <v>4271</v>
      </c>
      <c r="I280" s="169" t="s">
        <v>3480</v>
      </c>
      <c r="J280" s="157"/>
      <c r="K280" s="157"/>
      <c r="L280" s="154" t="s">
        <v>3395</v>
      </c>
      <c r="M280" s="157" t="s">
        <v>3396</v>
      </c>
      <c r="N280" s="188" t="s">
        <v>3572</v>
      </c>
      <c r="O280" s="189">
        <v>124.0</v>
      </c>
      <c r="P280" s="189" t="s">
        <v>3481</v>
      </c>
      <c r="Q280" s="169"/>
      <c r="R280" s="178" t="s">
        <v>4272</v>
      </c>
      <c r="S280" s="189" t="s">
        <v>158</v>
      </c>
      <c r="T280" s="178" t="s">
        <v>4273</v>
      </c>
      <c r="U280" s="189" t="s">
        <v>174</v>
      </c>
      <c r="V280" s="166" t="s">
        <v>3664</v>
      </c>
      <c r="W280" s="168"/>
      <c r="X280" s="168"/>
      <c r="Y280" s="168"/>
      <c r="Z280" s="168">
        <v>81.0</v>
      </c>
      <c r="AA280" s="168">
        <v>92.0</v>
      </c>
      <c r="AB280" s="168">
        <f t="shared" si="239"/>
        <v>11</v>
      </c>
      <c r="AC280" s="168"/>
      <c r="AD280" s="168"/>
      <c r="AE280" s="168"/>
      <c r="AF280" s="168">
        <v>91.0</v>
      </c>
      <c r="AG280" s="168">
        <v>98.0</v>
      </c>
      <c r="AH280" s="168">
        <f t="shared" si="240"/>
        <v>7</v>
      </c>
      <c r="AI280" s="168"/>
      <c r="AJ280" s="168"/>
      <c r="AK280" s="168"/>
      <c r="AL280" s="168">
        <v>88.0</v>
      </c>
      <c r="AM280" s="168">
        <v>96.0</v>
      </c>
      <c r="AN280" s="168">
        <f t="shared" si="241"/>
        <v>8</v>
      </c>
      <c r="AO280" s="168"/>
      <c r="AP280" s="168"/>
      <c r="AQ280" s="168"/>
      <c r="AR280" s="168">
        <v>65.0</v>
      </c>
      <c r="AS280" s="168">
        <v>76.0</v>
      </c>
      <c r="AT280" s="168">
        <f t="shared" si="242"/>
        <v>11</v>
      </c>
      <c r="AU280" s="168"/>
      <c r="AV280" s="168"/>
      <c r="AW280" s="168"/>
      <c r="AX280" s="168">
        <v>71.0</v>
      </c>
      <c r="AY280" s="168">
        <v>78.0</v>
      </c>
      <c r="AZ280" s="168">
        <f t="shared" si="243"/>
        <v>7</v>
      </c>
      <c r="BA280" s="168"/>
      <c r="BB280" s="168"/>
      <c r="BC280" s="168"/>
      <c r="BD280" s="168"/>
      <c r="BE280" s="168"/>
      <c r="BF280" s="168"/>
      <c r="BG280" s="168"/>
      <c r="BH280" s="168"/>
      <c r="BI280" s="168">
        <v>81.0</v>
      </c>
      <c r="BJ280" s="168">
        <v>86.0</v>
      </c>
      <c r="BK280" s="168">
        <f t="shared" si="244"/>
        <v>5</v>
      </c>
      <c r="BL280" s="168"/>
      <c r="BM280" s="168"/>
      <c r="BN280" s="168"/>
      <c r="BO280" s="168">
        <v>96.0</v>
      </c>
      <c r="BP280" s="168">
        <v>99.0</v>
      </c>
      <c r="BQ280" s="168">
        <f t="shared" si="245"/>
        <v>3</v>
      </c>
      <c r="BR280" s="180">
        <v>0.95</v>
      </c>
      <c r="BS280" s="176">
        <v>4.33</v>
      </c>
      <c r="BT280" s="176">
        <v>0.46</v>
      </c>
      <c r="BU280" s="176" t="s">
        <v>3528</v>
      </c>
      <c r="BV280" s="176" t="s">
        <v>3528</v>
      </c>
      <c r="BW280" s="227">
        <v>566.59</v>
      </c>
      <c r="BX280" s="228">
        <v>3.9</v>
      </c>
      <c r="BY280" s="227">
        <v>4.57</v>
      </c>
      <c r="BZ280" s="224">
        <v>0.15</v>
      </c>
      <c r="CA280" s="227">
        <v>39.76</v>
      </c>
      <c r="CB280" s="227">
        <v>14.25</v>
      </c>
      <c r="CC280" s="226">
        <v>1590.0</v>
      </c>
      <c r="CD280" s="226">
        <v>623.0</v>
      </c>
      <c r="CE280" s="214"/>
      <c r="CF280" s="152"/>
    </row>
    <row r="281" ht="12.75" customHeight="1">
      <c r="A281" s="154">
        <v>2023.0</v>
      </c>
      <c r="B281" s="155" t="s">
        <v>1809</v>
      </c>
      <c r="C281" s="155" t="s">
        <v>3612</v>
      </c>
      <c r="D281" s="155"/>
      <c r="E281" s="155" t="s">
        <v>3701</v>
      </c>
      <c r="F281" s="155" t="s">
        <v>3702</v>
      </c>
      <c r="G281" s="155" t="s">
        <v>3750</v>
      </c>
      <c r="H281" s="157" t="s">
        <v>3562</v>
      </c>
      <c r="I281" s="169" t="s">
        <v>3454</v>
      </c>
      <c r="J281" s="157"/>
      <c r="K281" s="157"/>
      <c r="L281" s="154" t="s">
        <v>3395</v>
      </c>
      <c r="M281" s="157" t="s">
        <v>3396</v>
      </c>
      <c r="N281" s="157" t="s">
        <v>3920</v>
      </c>
      <c r="O281" s="189">
        <v>82.0</v>
      </c>
      <c r="P281" s="189" t="s">
        <v>4051</v>
      </c>
      <c r="Q281" s="169"/>
      <c r="R281" s="178" t="s">
        <v>4274</v>
      </c>
      <c r="S281" s="189" t="s">
        <v>174</v>
      </c>
      <c r="T281" s="178" t="s">
        <v>4275</v>
      </c>
      <c r="U281" s="189" t="s">
        <v>174</v>
      </c>
      <c r="V281" s="166" t="s">
        <v>3664</v>
      </c>
      <c r="W281" s="168"/>
      <c r="X281" s="168"/>
      <c r="Y281" s="168"/>
      <c r="Z281" s="168">
        <v>9.0</v>
      </c>
      <c r="AA281" s="168">
        <v>37.0</v>
      </c>
      <c r="AB281" s="168">
        <f t="shared" si="239"/>
        <v>28</v>
      </c>
      <c r="AC281" s="168"/>
      <c r="AD281" s="168"/>
      <c r="AE281" s="168"/>
      <c r="AF281" s="168">
        <v>20.0</v>
      </c>
      <c r="AG281" s="168">
        <v>44.0</v>
      </c>
      <c r="AH281" s="168">
        <f t="shared" si="240"/>
        <v>24</v>
      </c>
      <c r="AI281" s="168"/>
      <c r="AJ281" s="168"/>
      <c r="AK281" s="168"/>
      <c r="AL281" s="168">
        <v>55.0</v>
      </c>
      <c r="AM281" s="168">
        <v>87.0</v>
      </c>
      <c r="AN281" s="168">
        <f t="shared" si="241"/>
        <v>32</v>
      </c>
      <c r="AO281" s="168"/>
      <c r="AP281" s="168"/>
      <c r="AQ281" s="168"/>
      <c r="AR281" s="168">
        <v>43.0</v>
      </c>
      <c r="AS281" s="168">
        <v>67.0</v>
      </c>
      <c r="AT281" s="168">
        <f t="shared" si="242"/>
        <v>24</v>
      </c>
      <c r="AU281" s="168"/>
      <c r="AV281" s="168"/>
      <c r="AW281" s="168"/>
      <c r="AX281" s="168">
        <v>52.0</v>
      </c>
      <c r="AY281" s="168">
        <v>82.0</v>
      </c>
      <c r="AZ281" s="168">
        <f t="shared" si="243"/>
        <v>30</v>
      </c>
      <c r="BA281" s="168"/>
      <c r="BB281" s="168"/>
      <c r="BC281" s="168"/>
      <c r="BD281" s="168"/>
      <c r="BE281" s="168"/>
      <c r="BF281" s="168"/>
      <c r="BG281" s="168"/>
      <c r="BH281" s="168"/>
      <c r="BI281" s="168">
        <v>54.0</v>
      </c>
      <c r="BJ281" s="168">
        <v>80.0</v>
      </c>
      <c r="BK281" s="168">
        <f t="shared" si="244"/>
        <v>26</v>
      </c>
      <c r="BL281" s="168"/>
      <c r="BM281" s="168"/>
      <c r="BN281" s="168"/>
      <c r="BO281" s="168">
        <v>62.0</v>
      </c>
      <c r="BP281" s="168">
        <v>94.0</v>
      </c>
      <c r="BQ281" s="168">
        <f t="shared" si="245"/>
        <v>32</v>
      </c>
      <c r="BR281" s="180">
        <v>0.95</v>
      </c>
      <c r="BS281" s="176">
        <v>4.35</v>
      </c>
      <c r="BT281" s="176">
        <v>0.45</v>
      </c>
      <c r="BU281" s="176" t="s">
        <v>3528</v>
      </c>
      <c r="BV281" s="176" t="s">
        <v>3528</v>
      </c>
      <c r="BW281" s="227">
        <v>179.36</v>
      </c>
      <c r="BX281" s="228">
        <v>3.005</v>
      </c>
      <c r="BY281" s="227">
        <v>2.19</v>
      </c>
      <c r="BZ281" s="224">
        <v>0.08</v>
      </c>
      <c r="CA281" s="227">
        <v>20.46</v>
      </c>
      <c r="CB281" s="227">
        <v>8.76</v>
      </c>
      <c r="CC281" s="226">
        <v>1540.0</v>
      </c>
      <c r="CD281" s="226">
        <v>1138.0</v>
      </c>
      <c r="CE281" s="226">
        <v>1.35</v>
      </c>
      <c r="CF281" s="152"/>
    </row>
    <row r="282" ht="12.75" customHeight="1">
      <c r="A282" s="154">
        <v>2023.0</v>
      </c>
      <c r="B282" s="166" t="s">
        <v>3389</v>
      </c>
      <c r="C282" s="166" t="s">
        <v>4276</v>
      </c>
      <c r="D282" s="166"/>
      <c r="E282" s="166" t="s">
        <v>4277</v>
      </c>
      <c r="F282" s="166" t="s">
        <v>4278</v>
      </c>
      <c r="G282" s="166" t="s">
        <v>4279</v>
      </c>
      <c r="H282" s="157" t="s">
        <v>4280</v>
      </c>
      <c r="I282" s="169" t="s">
        <v>3440</v>
      </c>
      <c r="J282" s="157"/>
      <c r="K282" s="157"/>
      <c r="L282" s="157" t="s">
        <v>3597</v>
      </c>
      <c r="M282" s="157" t="s">
        <v>3597</v>
      </c>
      <c r="N282" s="157" t="s">
        <v>255</v>
      </c>
      <c r="O282" s="189">
        <v>60.0</v>
      </c>
      <c r="P282" s="189" t="s">
        <v>4281</v>
      </c>
      <c r="Q282" s="169"/>
      <c r="R282" s="152" t="s">
        <v>3528</v>
      </c>
      <c r="S282" s="194"/>
      <c r="T282" s="178" t="s">
        <v>4282</v>
      </c>
      <c r="U282" s="194" t="s">
        <v>174</v>
      </c>
      <c r="V282" s="166" t="s">
        <v>3566</v>
      </c>
      <c r="W282" s="168"/>
      <c r="X282" s="168"/>
      <c r="Y282" s="168"/>
      <c r="Z282" s="168"/>
      <c r="AA282" s="168"/>
      <c r="AB282" s="168"/>
      <c r="AC282" s="168"/>
      <c r="AD282" s="168"/>
      <c r="AE282" s="168"/>
      <c r="AF282" s="168"/>
      <c r="AG282" s="168"/>
      <c r="AH282" s="168"/>
      <c r="AI282" s="168"/>
      <c r="AJ282" s="168"/>
      <c r="AK282" s="168"/>
      <c r="AL282" s="168"/>
      <c r="AM282" s="168"/>
      <c r="AN282" s="168"/>
      <c r="AO282" s="168"/>
      <c r="AP282" s="168"/>
      <c r="AQ282" s="168"/>
      <c r="AR282" s="168"/>
      <c r="AS282" s="168"/>
      <c r="AT282" s="168"/>
      <c r="AU282" s="168"/>
      <c r="AV282" s="168"/>
      <c r="AW282" s="168"/>
      <c r="AX282" s="168"/>
      <c r="AY282" s="168"/>
      <c r="AZ282" s="168"/>
      <c r="BA282" s="168"/>
      <c r="BB282" s="168"/>
      <c r="BC282" s="168"/>
      <c r="BD282" s="168"/>
      <c r="BE282" s="168"/>
      <c r="BF282" s="168"/>
      <c r="BG282" s="168"/>
      <c r="BH282" s="168"/>
      <c r="BI282" s="168"/>
      <c r="BJ282" s="168"/>
      <c r="BK282" s="168"/>
      <c r="BL282" s="168"/>
      <c r="BM282" s="168"/>
      <c r="BN282" s="168"/>
      <c r="BO282" s="168"/>
      <c r="BP282" s="168"/>
      <c r="BQ282" s="168"/>
      <c r="BR282" s="180">
        <v>0.95</v>
      </c>
      <c r="BS282" s="176">
        <v>3.84</v>
      </c>
      <c r="BT282" s="176">
        <v>0.54</v>
      </c>
      <c r="BU282" s="176" t="s">
        <v>3528</v>
      </c>
      <c r="BV282" s="176" t="s">
        <v>3528</v>
      </c>
      <c r="BW282" s="227">
        <v>49.97</v>
      </c>
      <c r="BX282" s="228">
        <v>0.462</v>
      </c>
      <c r="BY282" s="227">
        <v>0.83</v>
      </c>
      <c r="BZ282" s="224">
        <v>0.42</v>
      </c>
      <c r="CA282" s="227">
        <v>10.26</v>
      </c>
      <c r="CB282" s="227">
        <v>4.87</v>
      </c>
      <c r="CC282" s="226">
        <v>18.64</v>
      </c>
      <c r="CD282" s="226">
        <v>47.0</v>
      </c>
      <c r="CE282" s="226">
        <v>0.396</v>
      </c>
      <c r="CF282" s="152" t="s">
        <v>1</v>
      </c>
    </row>
    <row r="283" ht="12.75" customHeight="1">
      <c r="A283" s="154">
        <v>2023.0</v>
      </c>
      <c r="B283" s="155" t="s">
        <v>3389</v>
      </c>
      <c r="C283" s="155" t="s">
        <v>3552</v>
      </c>
      <c r="D283" s="155"/>
      <c r="E283" s="155" t="s">
        <v>4242</v>
      </c>
      <c r="F283" s="155" t="s">
        <v>4242</v>
      </c>
      <c r="G283" s="155" t="s">
        <v>4243</v>
      </c>
      <c r="H283" s="157" t="s">
        <v>4283</v>
      </c>
      <c r="I283" s="156" t="s">
        <v>3428</v>
      </c>
      <c r="J283" s="157"/>
      <c r="K283" s="157"/>
      <c r="L283" s="154" t="s">
        <v>3395</v>
      </c>
      <c r="M283" s="157" t="s">
        <v>3396</v>
      </c>
      <c r="N283" s="157" t="s">
        <v>255</v>
      </c>
      <c r="O283" s="189">
        <v>16.0</v>
      </c>
      <c r="P283" s="189" t="s">
        <v>4284</v>
      </c>
      <c r="Q283" s="169"/>
      <c r="R283" s="178" t="s">
        <v>4285</v>
      </c>
      <c r="S283" s="189" t="s">
        <v>174</v>
      </c>
      <c r="T283" s="178" t="s">
        <v>4244</v>
      </c>
      <c r="U283" s="189" t="s">
        <v>174</v>
      </c>
      <c r="V283" s="166" t="s">
        <v>3566</v>
      </c>
      <c r="W283" s="168"/>
      <c r="X283" s="168"/>
      <c r="Y283" s="168"/>
      <c r="Z283" s="168">
        <v>88.0</v>
      </c>
      <c r="AA283" s="168">
        <v>92.0</v>
      </c>
      <c r="AB283" s="168">
        <f t="shared" ref="AB283:AB293" si="246">AA283-Z283</f>
        <v>4</v>
      </c>
      <c r="AC283" s="168"/>
      <c r="AD283" s="168"/>
      <c r="AE283" s="168"/>
      <c r="AF283" s="168">
        <v>92.0</v>
      </c>
      <c r="AG283" s="168">
        <v>94.0</v>
      </c>
      <c r="AH283" s="168">
        <f t="shared" ref="AH283:AH293" si="247">AG283-AF283</f>
        <v>2</v>
      </c>
      <c r="AI283" s="168"/>
      <c r="AJ283" s="168"/>
      <c r="AK283" s="168"/>
      <c r="AL283" s="168">
        <v>85.0</v>
      </c>
      <c r="AM283" s="168">
        <v>99.0</v>
      </c>
      <c r="AN283" s="168">
        <f t="shared" ref="AN283:AN293" si="248">AM283-AL283</f>
        <v>14</v>
      </c>
      <c r="AO283" s="168"/>
      <c r="AP283" s="168"/>
      <c r="AQ283" s="168"/>
      <c r="AR283" s="168">
        <v>79.0</v>
      </c>
      <c r="AS283" s="168">
        <v>82.0</v>
      </c>
      <c r="AT283" s="168">
        <f t="shared" ref="AT283:AT293" si="249">AS283-AR283</f>
        <v>3</v>
      </c>
      <c r="AU283" s="168"/>
      <c r="AV283" s="168"/>
      <c r="AW283" s="168"/>
      <c r="AX283" s="168">
        <v>85.0</v>
      </c>
      <c r="AY283" s="168">
        <v>94.0</v>
      </c>
      <c r="AZ283" s="168">
        <f t="shared" ref="AZ283:AZ293" si="250">AY283-AX283</f>
        <v>9</v>
      </c>
      <c r="BA283" s="168"/>
      <c r="BB283" s="168"/>
      <c r="BC283" s="168"/>
      <c r="BD283" s="168"/>
      <c r="BE283" s="168"/>
      <c r="BF283" s="168"/>
      <c r="BG283" s="168"/>
      <c r="BH283" s="168"/>
      <c r="BI283" s="168">
        <v>86.0</v>
      </c>
      <c r="BJ283" s="168">
        <v>90.0</v>
      </c>
      <c r="BK283" s="168">
        <f t="shared" ref="BK283:BK293" si="251">BJ283-BI283</f>
        <v>4</v>
      </c>
      <c r="BL283" s="168"/>
      <c r="BM283" s="168"/>
      <c r="BN283" s="168"/>
      <c r="BO283" s="168">
        <v>98.0</v>
      </c>
      <c r="BP283" s="168">
        <v>100.0</v>
      </c>
      <c r="BQ283" s="168">
        <f t="shared" ref="BQ283:BQ293" si="252">BP283-BO283</f>
        <v>2</v>
      </c>
      <c r="BR283" s="180">
        <v>0.95</v>
      </c>
      <c r="BS283" s="176">
        <v>4.46</v>
      </c>
      <c r="BT283" s="176">
        <v>0.55</v>
      </c>
      <c r="BU283" s="176" t="s">
        <v>3528</v>
      </c>
      <c r="BV283" s="176" t="s">
        <v>3528</v>
      </c>
      <c r="BW283" s="227">
        <v>256.87</v>
      </c>
      <c r="BX283" s="228">
        <v>14.93</v>
      </c>
      <c r="BY283" s="227">
        <v>16.05</v>
      </c>
      <c r="BZ283" s="224">
        <v>0.07</v>
      </c>
      <c r="CA283" s="227">
        <v>37.5</v>
      </c>
      <c r="CB283" s="227">
        <v>6.85</v>
      </c>
      <c r="CC283" s="226">
        <v>567.55</v>
      </c>
      <c r="CD283" s="226">
        <v>166.0</v>
      </c>
      <c r="CE283" s="226">
        <v>3.41</v>
      </c>
      <c r="CF283" s="152"/>
    </row>
    <row r="284" ht="12.75" customHeight="1">
      <c r="A284" s="154">
        <v>2023.0</v>
      </c>
      <c r="B284" s="155" t="s">
        <v>3389</v>
      </c>
      <c r="C284" s="155" t="s">
        <v>3552</v>
      </c>
      <c r="D284" s="155"/>
      <c r="E284" s="155" t="s">
        <v>4242</v>
      </c>
      <c r="F284" s="155" t="s">
        <v>4242</v>
      </c>
      <c r="G284" s="155" t="s">
        <v>4243</v>
      </c>
      <c r="H284" s="157" t="s">
        <v>4283</v>
      </c>
      <c r="I284" s="156" t="s">
        <v>3394</v>
      </c>
      <c r="J284" s="157"/>
      <c r="K284" s="157"/>
      <c r="L284" s="154" t="s">
        <v>3395</v>
      </c>
      <c r="M284" s="157" t="s">
        <v>3396</v>
      </c>
      <c r="N284" s="157" t="s">
        <v>255</v>
      </c>
      <c r="O284" s="189">
        <v>50.0</v>
      </c>
      <c r="P284" s="189" t="s">
        <v>4082</v>
      </c>
      <c r="Q284" s="169"/>
      <c r="R284" s="178" t="s">
        <v>4286</v>
      </c>
      <c r="S284" s="189" t="s">
        <v>174</v>
      </c>
      <c r="T284" s="178" t="s">
        <v>4245</v>
      </c>
      <c r="U284" s="189" t="s">
        <v>174</v>
      </c>
      <c r="V284" s="166" t="s">
        <v>3566</v>
      </c>
      <c r="W284" s="168"/>
      <c r="X284" s="168"/>
      <c r="Y284" s="168"/>
      <c r="Z284" s="168">
        <v>61.0</v>
      </c>
      <c r="AA284" s="168">
        <v>69.0</v>
      </c>
      <c r="AB284" s="168">
        <f t="shared" si="246"/>
        <v>8</v>
      </c>
      <c r="AC284" s="168"/>
      <c r="AD284" s="168"/>
      <c r="AE284" s="168"/>
      <c r="AF284" s="168">
        <v>76.0</v>
      </c>
      <c r="AG284" s="168">
        <v>84.0</v>
      </c>
      <c r="AH284" s="168">
        <f t="shared" si="247"/>
        <v>8</v>
      </c>
      <c r="AI284" s="168"/>
      <c r="AJ284" s="168"/>
      <c r="AK284" s="168"/>
      <c r="AL284" s="168">
        <v>82.0</v>
      </c>
      <c r="AM284" s="168">
        <v>92.0</v>
      </c>
      <c r="AN284" s="168">
        <f t="shared" si="248"/>
        <v>10</v>
      </c>
      <c r="AO284" s="168"/>
      <c r="AP284" s="168"/>
      <c r="AQ284" s="168"/>
      <c r="AR284" s="168">
        <v>68.0</v>
      </c>
      <c r="AS284" s="168">
        <v>77.0</v>
      </c>
      <c r="AT284" s="168">
        <f t="shared" si="249"/>
        <v>9</v>
      </c>
      <c r="AU284" s="168"/>
      <c r="AV284" s="168"/>
      <c r="AW284" s="168"/>
      <c r="AX284" s="168">
        <v>88.0</v>
      </c>
      <c r="AY284" s="168">
        <v>95.0</v>
      </c>
      <c r="AZ284" s="168">
        <f t="shared" si="250"/>
        <v>7</v>
      </c>
      <c r="BA284" s="168"/>
      <c r="BB284" s="168"/>
      <c r="BC284" s="168"/>
      <c r="BD284" s="168"/>
      <c r="BE284" s="168"/>
      <c r="BF284" s="168"/>
      <c r="BG284" s="168"/>
      <c r="BH284" s="168"/>
      <c r="BI284" s="168">
        <v>83.0</v>
      </c>
      <c r="BJ284" s="168">
        <v>93.0</v>
      </c>
      <c r="BK284" s="168">
        <f t="shared" si="251"/>
        <v>10</v>
      </c>
      <c r="BL284" s="168"/>
      <c r="BM284" s="168"/>
      <c r="BN284" s="168"/>
      <c r="BO284" s="168">
        <v>97.0</v>
      </c>
      <c r="BP284" s="168">
        <v>99.0</v>
      </c>
      <c r="BQ284" s="168">
        <f t="shared" si="252"/>
        <v>2</v>
      </c>
      <c r="BR284" s="180">
        <v>0.95</v>
      </c>
      <c r="BS284" s="176">
        <v>4.2</v>
      </c>
      <c r="BT284" s="176">
        <v>0.56</v>
      </c>
      <c r="BU284" s="176" t="s">
        <v>3528</v>
      </c>
      <c r="BV284" s="176" t="s">
        <v>3528</v>
      </c>
      <c r="BW284" s="227">
        <v>300.88</v>
      </c>
      <c r="BX284" s="228">
        <v>5.34</v>
      </c>
      <c r="BY284" s="227">
        <v>6.02</v>
      </c>
      <c r="BZ284" s="224">
        <v>0.11</v>
      </c>
      <c r="CA284" s="227">
        <v>39.99</v>
      </c>
      <c r="CB284" s="227">
        <v>7.52</v>
      </c>
      <c r="CC284" s="226">
        <v>221.0</v>
      </c>
      <c r="CD284" s="226">
        <v>42.0</v>
      </c>
      <c r="CE284" s="226">
        <v>5.26</v>
      </c>
      <c r="CF284" s="152"/>
    </row>
    <row r="285" ht="12.75" customHeight="1">
      <c r="A285" s="154">
        <v>2023.0</v>
      </c>
      <c r="B285" s="155" t="s">
        <v>3404</v>
      </c>
      <c r="C285" s="155" t="s">
        <v>4287</v>
      </c>
      <c r="D285" s="155"/>
      <c r="E285" s="155" t="s">
        <v>3672</v>
      </c>
      <c r="F285" s="155" t="s">
        <v>3672</v>
      </c>
      <c r="G285" s="155" t="s">
        <v>4288</v>
      </c>
      <c r="H285" s="157" t="s">
        <v>4289</v>
      </c>
      <c r="I285" s="169" t="s">
        <v>3464</v>
      </c>
      <c r="J285" s="157"/>
      <c r="K285" s="157"/>
      <c r="L285" s="154" t="s">
        <v>3395</v>
      </c>
      <c r="M285" s="157" t="s">
        <v>3396</v>
      </c>
      <c r="N285" s="169" t="s">
        <v>255</v>
      </c>
      <c r="O285" s="189">
        <v>64.0</v>
      </c>
      <c r="P285" s="189" t="s">
        <v>4030</v>
      </c>
      <c r="Q285" s="169"/>
      <c r="R285" s="178" t="s">
        <v>4290</v>
      </c>
      <c r="S285" s="189" t="s">
        <v>174</v>
      </c>
      <c r="T285" s="178" t="s">
        <v>4291</v>
      </c>
      <c r="U285" s="189" t="s">
        <v>174</v>
      </c>
      <c r="V285" s="166" t="s">
        <v>3664</v>
      </c>
      <c r="W285" s="168"/>
      <c r="X285" s="168"/>
      <c r="Y285" s="168"/>
      <c r="Z285" s="168">
        <v>41.0</v>
      </c>
      <c r="AA285" s="168">
        <v>74.0</v>
      </c>
      <c r="AB285" s="168">
        <f t="shared" si="246"/>
        <v>33</v>
      </c>
      <c r="AC285" s="168"/>
      <c r="AD285" s="168"/>
      <c r="AE285" s="168"/>
      <c r="AF285" s="168">
        <v>53.0</v>
      </c>
      <c r="AG285" s="168">
        <v>85.0</v>
      </c>
      <c r="AH285" s="168">
        <f t="shared" si="247"/>
        <v>32</v>
      </c>
      <c r="AI285" s="168"/>
      <c r="AJ285" s="168"/>
      <c r="AK285" s="168"/>
      <c r="AL285" s="168">
        <v>81.0</v>
      </c>
      <c r="AM285" s="168">
        <v>90.0</v>
      </c>
      <c r="AN285" s="168">
        <f t="shared" si="248"/>
        <v>9</v>
      </c>
      <c r="AO285" s="168"/>
      <c r="AP285" s="168"/>
      <c r="AQ285" s="168"/>
      <c r="AR285" s="168">
        <v>66.0</v>
      </c>
      <c r="AS285" s="168">
        <v>79.0</v>
      </c>
      <c r="AT285" s="168">
        <f t="shared" si="249"/>
        <v>13</v>
      </c>
      <c r="AU285" s="168"/>
      <c r="AV285" s="168"/>
      <c r="AW285" s="168"/>
      <c r="AX285" s="168">
        <v>88.0</v>
      </c>
      <c r="AY285" s="168">
        <v>92.0</v>
      </c>
      <c r="AZ285" s="168">
        <f t="shared" si="250"/>
        <v>4</v>
      </c>
      <c r="BA285" s="168"/>
      <c r="BB285" s="168"/>
      <c r="BC285" s="168"/>
      <c r="BD285" s="168"/>
      <c r="BE285" s="168"/>
      <c r="BF285" s="168"/>
      <c r="BG285" s="168"/>
      <c r="BH285" s="168"/>
      <c r="BI285" s="168">
        <v>84.0</v>
      </c>
      <c r="BJ285" s="168">
        <v>86.0</v>
      </c>
      <c r="BK285" s="168">
        <f t="shared" si="251"/>
        <v>2</v>
      </c>
      <c r="BL285" s="168"/>
      <c r="BM285" s="168"/>
      <c r="BN285" s="168"/>
      <c r="BO285" s="168">
        <v>95.0</v>
      </c>
      <c r="BP285" s="168">
        <v>97.0</v>
      </c>
      <c r="BQ285" s="168">
        <f t="shared" si="252"/>
        <v>2</v>
      </c>
      <c r="BR285" s="180">
        <v>0.95</v>
      </c>
      <c r="BS285" s="176">
        <v>4.93</v>
      </c>
      <c r="BT285" s="176">
        <v>0.53</v>
      </c>
      <c r="BU285" s="176" t="s">
        <v>3528</v>
      </c>
      <c r="BV285" s="176" t="s">
        <v>3528</v>
      </c>
      <c r="BW285" s="227">
        <v>113.48</v>
      </c>
      <c r="BX285" s="228">
        <v>2.35</v>
      </c>
      <c r="BY285" s="227">
        <v>1.77</v>
      </c>
      <c r="BZ285" s="224">
        <v>-0.31</v>
      </c>
      <c r="CA285" s="227">
        <v>19.85</v>
      </c>
      <c r="CB285" s="227">
        <v>5.72</v>
      </c>
      <c r="CC285" s="226">
        <v>312.64</v>
      </c>
      <c r="CD285" s="226">
        <v>85.0</v>
      </c>
      <c r="CE285" s="226">
        <v>3.67</v>
      </c>
      <c r="CF285" s="152"/>
    </row>
    <row r="286" ht="12.75" customHeight="1">
      <c r="A286" s="154">
        <v>2023.0</v>
      </c>
      <c r="B286" s="155" t="s">
        <v>3540</v>
      </c>
      <c r="C286" s="155" t="s">
        <v>3901</v>
      </c>
      <c r="D286" s="155"/>
      <c r="E286" s="155" t="s">
        <v>4292</v>
      </c>
      <c r="F286" s="155" t="s">
        <v>4293</v>
      </c>
      <c r="G286" s="155" t="s">
        <v>4294</v>
      </c>
      <c r="H286" s="157" t="s">
        <v>4295</v>
      </c>
      <c r="I286" s="169" t="s">
        <v>3480</v>
      </c>
      <c r="J286" s="157"/>
      <c r="K286" s="157"/>
      <c r="L286" s="154" t="s">
        <v>3395</v>
      </c>
      <c r="M286" s="157" t="s">
        <v>3396</v>
      </c>
      <c r="N286" s="169" t="s">
        <v>255</v>
      </c>
      <c r="O286" s="189">
        <v>82.0</v>
      </c>
      <c r="P286" s="189" t="s">
        <v>3481</v>
      </c>
      <c r="Q286" s="169"/>
      <c r="R286" s="178" t="s">
        <v>4296</v>
      </c>
      <c r="S286" s="189" t="s">
        <v>177</v>
      </c>
      <c r="T286" s="178" t="s">
        <v>4297</v>
      </c>
      <c r="U286" s="189" t="s">
        <v>174</v>
      </c>
      <c r="V286" s="166" t="s">
        <v>3566</v>
      </c>
      <c r="W286" s="168"/>
      <c r="X286" s="168"/>
      <c r="Y286" s="168"/>
      <c r="Z286" s="168">
        <v>40.0</v>
      </c>
      <c r="AA286" s="168">
        <v>52.0</v>
      </c>
      <c r="AB286" s="168">
        <f t="shared" si="246"/>
        <v>12</v>
      </c>
      <c r="AC286" s="168"/>
      <c r="AD286" s="168"/>
      <c r="AE286" s="168"/>
      <c r="AF286" s="168">
        <v>50.0</v>
      </c>
      <c r="AG286" s="168">
        <v>66.0</v>
      </c>
      <c r="AH286" s="168">
        <f t="shared" si="247"/>
        <v>16</v>
      </c>
      <c r="AI286" s="168"/>
      <c r="AJ286" s="168"/>
      <c r="AK286" s="168"/>
      <c r="AL286" s="168">
        <v>65.0</v>
      </c>
      <c r="AM286" s="168">
        <v>80.0</v>
      </c>
      <c r="AN286" s="168">
        <f t="shared" si="248"/>
        <v>15</v>
      </c>
      <c r="AO286" s="168"/>
      <c r="AP286" s="168"/>
      <c r="AQ286" s="168"/>
      <c r="AR286" s="168">
        <v>47.0</v>
      </c>
      <c r="AS286" s="168">
        <v>60.0</v>
      </c>
      <c r="AT286" s="168">
        <f t="shared" si="249"/>
        <v>13</v>
      </c>
      <c r="AU286" s="168"/>
      <c r="AV286" s="168"/>
      <c r="AW286" s="168"/>
      <c r="AX286" s="168">
        <v>75.0</v>
      </c>
      <c r="AY286" s="168">
        <v>88.0</v>
      </c>
      <c r="AZ286" s="168">
        <f t="shared" si="250"/>
        <v>13</v>
      </c>
      <c r="BA286" s="168"/>
      <c r="BB286" s="168"/>
      <c r="BC286" s="168"/>
      <c r="BD286" s="168"/>
      <c r="BE286" s="168"/>
      <c r="BF286" s="168"/>
      <c r="BG286" s="168"/>
      <c r="BH286" s="168"/>
      <c r="BI286" s="168">
        <v>74.0</v>
      </c>
      <c r="BJ286" s="168">
        <v>85.0</v>
      </c>
      <c r="BK286" s="168">
        <f t="shared" si="251"/>
        <v>11</v>
      </c>
      <c r="BL286" s="168"/>
      <c r="BM286" s="168"/>
      <c r="BN286" s="168"/>
      <c r="BO286" s="168">
        <v>79.0</v>
      </c>
      <c r="BP286" s="168">
        <v>91.0</v>
      </c>
      <c r="BQ286" s="168">
        <f t="shared" si="252"/>
        <v>12</v>
      </c>
      <c r="BR286" s="180">
        <v>0.96</v>
      </c>
      <c r="BS286" s="176">
        <v>4.16</v>
      </c>
      <c r="BT286" s="176">
        <v>0.47</v>
      </c>
      <c r="BU286" s="176" t="s">
        <v>3528</v>
      </c>
      <c r="BV286" s="176" t="s">
        <v>3528</v>
      </c>
      <c r="BW286" s="227">
        <v>539.31</v>
      </c>
      <c r="BX286" s="228">
        <v>5.67</v>
      </c>
      <c r="BY286" s="227">
        <v>6.57</v>
      </c>
      <c r="BZ286" s="224">
        <v>0.14</v>
      </c>
      <c r="CA286" s="227">
        <v>50.39</v>
      </c>
      <c r="CB286" s="227">
        <v>10.7</v>
      </c>
      <c r="CC286" s="226">
        <v>909.0</v>
      </c>
      <c r="CD286" s="226">
        <v>210.0</v>
      </c>
      <c r="CE286" s="226">
        <v>4.33</v>
      </c>
      <c r="CF286" s="152"/>
    </row>
    <row r="287" ht="12.75" customHeight="1">
      <c r="A287" s="154">
        <v>2023.0</v>
      </c>
      <c r="B287" s="155" t="s">
        <v>3442</v>
      </c>
      <c r="C287" s="155" t="s">
        <v>4098</v>
      </c>
      <c r="D287" s="155"/>
      <c r="E287" s="155" t="s">
        <v>4298</v>
      </c>
      <c r="F287" s="155" t="s">
        <v>4299</v>
      </c>
      <c r="G287" s="155" t="s">
        <v>4300</v>
      </c>
      <c r="H287" s="157" t="s">
        <v>4301</v>
      </c>
      <c r="I287" s="169" t="s">
        <v>3440</v>
      </c>
      <c r="J287" s="157"/>
      <c r="K287" s="157" t="s">
        <v>4302</v>
      </c>
      <c r="L287" s="154" t="s">
        <v>3395</v>
      </c>
      <c r="M287" s="157" t="s">
        <v>3396</v>
      </c>
      <c r="N287" s="188" t="s">
        <v>3572</v>
      </c>
      <c r="O287" s="189">
        <v>66.0</v>
      </c>
      <c r="P287" s="189" t="s">
        <v>4281</v>
      </c>
      <c r="Q287" s="169"/>
      <c r="R287" s="178" t="s">
        <v>4303</v>
      </c>
      <c r="S287" s="189" t="s">
        <v>174</v>
      </c>
      <c r="T287" s="178" t="s">
        <v>4304</v>
      </c>
      <c r="U287" s="189" t="s">
        <v>174</v>
      </c>
      <c r="V287" s="166" t="s">
        <v>3664</v>
      </c>
      <c r="W287" s="168"/>
      <c r="X287" s="168">
        <v>4.0</v>
      </c>
      <c r="Y287" s="168"/>
      <c r="Z287" s="168">
        <v>49.0</v>
      </c>
      <c r="AA287" s="168">
        <v>62.0</v>
      </c>
      <c r="AB287" s="168">
        <f t="shared" si="246"/>
        <v>13</v>
      </c>
      <c r="AC287" s="168"/>
      <c r="AD287" s="168">
        <v>14.0</v>
      </c>
      <c r="AE287" s="168"/>
      <c r="AF287" s="168">
        <v>70.0</v>
      </c>
      <c r="AG287" s="168">
        <v>80.0</v>
      </c>
      <c r="AH287" s="168">
        <f t="shared" si="247"/>
        <v>10</v>
      </c>
      <c r="AI287" s="168"/>
      <c r="AJ287" s="168">
        <v>63.0</v>
      </c>
      <c r="AK287" s="168"/>
      <c r="AL287" s="168">
        <v>77.0</v>
      </c>
      <c r="AM287" s="168">
        <v>88.0</v>
      </c>
      <c r="AN287" s="168">
        <f t="shared" si="248"/>
        <v>11</v>
      </c>
      <c r="AO287" s="168"/>
      <c r="AP287" s="168">
        <v>24.0</v>
      </c>
      <c r="AQ287" s="168"/>
      <c r="AR287" s="168">
        <v>55.0</v>
      </c>
      <c r="AS287" s="168">
        <v>84.0</v>
      </c>
      <c r="AT287" s="168">
        <f t="shared" si="249"/>
        <v>29</v>
      </c>
      <c r="AU287" s="168"/>
      <c r="AV287" s="168">
        <v>95.0</v>
      </c>
      <c r="AW287" s="168"/>
      <c r="AX287" s="168">
        <v>97.0</v>
      </c>
      <c r="AY287" s="168">
        <v>93.0</v>
      </c>
      <c r="AZ287" s="168">
        <f t="shared" si="250"/>
        <v>-4</v>
      </c>
      <c r="BA287" s="168"/>
      <c r="BB287" s="168"/>
      <c r="BC287" s="168"/>
      <c r="BD287" s="168"/>
      <c r="BE287" s="168"/>
      <c r="BF287" s="168"/>
      <c r="BG287" s="168">
        <v>91.0</v>
      </c>
      <c r="BH287" s="168"/>
      <c r="BI287" s="168">
        <v>93.0</v>
      </c>
      <c r="BJ287" s="168">
        <v>95.0</v>
      </c>
      <c r="BK287" s="168">
        <f t="shared" si="251"/>
        <v>2</v>
      </c>
      <c r="BL287" s="168"/>
      <c r="BM287" s="168">
        <v>86.0</v>
      </c>
      <c r="BN287" s="168"/>
      <c r="BO287" s="168">
        <v>89.0</v>
      </c>
      <c r="BP287" s="168">
        <v>100.0</v>
      </c>
      <c r="BQ287" s="168">
        <f t="shared" si="252"/>
        <v>11</v>
      </c>
      <c r="BR287" s="180">
        <v>0.95</v>
      </c>
      <c r="BS287" s="176">
        <v>4.28</v>
      </c>
      <c r="BT287" s="176">
        <v>0.49</v>
      </c>
      <c r="BU287" s="176" t="s">
        <v>3528</v>
      </c>
      <c r="BV287" s="176" t="s">
        <v>3528</v>
      </c>
      <c r="BW287" s="227">
        <v>63.47</v>
      </c>
      <c r="BX287" s="228">
        <v>0.9008</v>
      </c>
      <c r="BY287" s="227">
        <v>0.96</v>
      </c>
      <c r="BZ287" s="224">
        <v>0.1</v>
      </c>
      <c r="CA287" s="227">
        <v>9.57</v>
      </c>
      <c r="CB287" s="227">
        <v>6.63</v>
      </c>
      <c r="CC287" s="226">
        <v>692.0</v>
      </c>
      <c r="CD287" s="226">
        <v>834.0</v>
      </c>
      <c r="CE287" s="226">
        <v>0.829</v>
      </c>
      <c r="CF287" s="152"/>
    </row>
    <row r="288" ht="12.75" customHeight="1">
      <c r="A288" s="154">
        <v>2023.0</v>
      </c>
      <c r="B288" s="155" t="s">
        <v>3389</v>
      </c>
      <c r="C288" s="155" t="s">
        <v>3573</v>
      </c>
      <c r="D288" s="155"/>
      <c r="E288" s="155" t="s">
        <v>3643</v>
      </c>
      <c r="F288" s="155" t="s">
        <v>3643</v>
      </c>
      <c r="G288" s="155" t="s">
        <v>3644</v>
      </c>
      <c r="H288" s="157" t="s">
        <v>3645</v>
      </c>
      <c r="I288" s="156" t="s">
        <v>3428</v>
      </c>
      <c r="J288" s="157"/>
      <c r="K288" s="157"/>
      <c r="L288" s="154" t="s">
        <v>3395</v>
      </c>
      <c r="M288" s="157" t="s">
        <v>3396</v>
      </c>
      <c r="N288" s="157" t="s">
        <v>255</v>
      </c>
      <c r="O288" s="189">
        <v>22.0</v>
      </c>
      <c r="P288" s="189" t="s">
        <v>4305</v>
      </c>
      <c r="Q288" s="169"/>
      <c r="R288" s="178" t="s">
        <v>4218</v>
      </c>
      <c r="S288" s="189" t="s">
        <v>174</v>
      </c>
      <c r="T288" s="178" t="s">
        <v>4155</v>
      </c>
      <c r="U288" s="189" t="s">
        <v>174</v>
      </c>
      <c r="V288" s="166" t="s">
        <v>3566</v>
      </c>
      <c r="W288" s="168"/>
      <c r="X288" s="168"/>
      <c r="Y288" s="168"/>
      <c r="Z288" s="168">
        <v>34.0</v>
      </c>
      <c r="AA288" s="168">
        <v>52.0</v>
      </c>
      <c r="AB288" s="168">
        <f t="shared" si="246"/>
        <v>18</v>
      </c>
      <c r="AC288" s="168"/>
      <c r="AD288" s="168"/>
      <c r="AE288" s="168"/>
      <c r="AF288" s="168">
        <v>60.0</v>
      </c>
      <c r="AG288" s="168">
        <v>69.0</v>
      </c>
      <c r="AH288" s="168">
        <f t="shared" si="247"/>
        <v>9</v>
      </c>
      <c r="AI288" s="168"/>
      <c r="AJ288" s="168"/>
      <c r="AK288" s="168"/>
      <c r="AL288" s="168">
        <v>66.0</v>
      </c>
      <c r="AM288" s="168">
        <v>66.0</v>
      </c>
      <c r="AN288" s="168">
        <f t="shared" si="248"/>
        <v>0</v>
      </c>
      <c r="AO288" s="168"/>
      <c r="AP288" s="168"/>
      <c r="AQ288" s="168"/>
      <c r="AR288" s="168">
        <v>49.0</v>
      </c>
      <c r="AS288" s="168">
        <v>66.0</v>
      </c>
      <c r="AT288" s="168">
        <f t="shared" si="249"/>
        <v>17</v>
      </c>
      <c r="AU288" s="168"/>
      <c r="AV288" s="168"/>
      <c r="AW288" s="168"/>
      <c r="AX288" s="168">
        <v>70.0</v>
      </c>
      <c r="AY288" s="168">
        <v>77.0</v>
      </c>
      <c r="AZ288" s="168">
        <f t="shared" si="250"/>
        <v>7</v>
      </c>
      <c r="BA288" s="168"/>
      <c r="BB288" s="168"/>
      <c r="BC288" s="168"/>
      <c r="BD288" s="168"/>
      <c r="BE288" s="168"/>
      <c r="BF288" s="168"/>
      <c r="BG288" s="168"/>
      <c r="BH288" s="168"/>
      <c r="BI288" s="168">
        <v>70.0</v>
      </c>
      <c r="BJ288" s="168">
        <v>82.0</v>
      </c>
      <c r="BK288" s="168">
        <f t="shared" si="251"/>
        <v>12</v>
      </c>
      <c r="BL288" s="168"/>
      <c r="BM288" s="168"/>
      <c r="BN288" s="168"/>
      <c r="BO288" s="168">
        <v>74.0</v>
      </c>
      <c r="BP288" s="168">
        <v>89.0</v>
      </c>
      <c r="BQ288" s="168">
        <f t="shared" si="252"/>
        <v>15</v>
      </c>
      <c r="BR288" s="180">
        <v>0.95</v>
      </c>
      <c r="BS288" s="176">
        <v>4.43</v>
      </c>
      <c r="BT288" s="176">
        <v>0.52</v>
      </c>
      <c r="BU288" s="176" t="s">
        <v>3528</v>
      </c>
      <c r="BV288" s="176" t="s">
        <v>3528</v>
      </c>
      <c r="BW288" s="227">
        <v>236.6</v>
      </c>
      <c r="BX288" s="228">
        <v>11.26</v>
      </c>
      <c r="BY288" s="227">
        <v>10.75</v>
      </c>
      <c r="BZ288" s="224">
        <v>-0.04</v>
      </c>
      <c r="CA288" s="227">
        <v>36.44</v>
      </c>
      <c r="CB288" s="227">
        <v>6.49</v>
      </c>
      <c r="CC288" s="226">
        <v>381.0</v>
      </c>
      <c r="CD288" s="226">
        <v>160.0</v>
      </c>
      <c r="CE288" s="226">
        <v>2.38</v>
      </c>
      <c r="CF288" s="152"/>
    </row>
    <row r="289" ht="12.75" customHeight="1">
      <c r="A289" s="154">
        <v>2023.0</v>
      </c>
      <c r="B289" s="155" t="s">
        <v>3389</v>
      </c>
      <c r="C289" s="155" t="s">
        <v>3573</v>
      </c>
      <c r="D289" s="155"/>
      <c r="E289" s="155" t="s">
        <v>3643</v>
      </c>
      <c r="F289" s="155" t="s">
        <v>3643</v>
      </c>
      <c r="G289" s="155" t="s">
        <v>3644</v>
      </c>
      <c r="H289" s="157" t="s">
        <v>3645</v>
      </c>
      <c r="I289" s="169" t="s">
        <v>3402</v>
      </c>
      <c r="J289" s="157"/>
      <c r="K289" s="157"/>
      <c r="L289" s="154" t="s">
        <v>3395</v>
      </c>
      <c r="M289" s="157" t="s">
        <v>3396</v>
      </c>
      <c r="N289" s="157" t="s">
        <v>255</v>
      </c>
      <c r="O289" s="189">
        <v>52.0</v>
      </c>
      <c r="P289" s="189" t="s">
        <v>3491</v>
      </c>
      <c r="Q289" s="169"/>
      <c r="R289" s="178" t="s">
        <v>4217</v>
      </c>
      <c r="S289" s="189" t="s">
        <v>174</v>
      </c>
      <c r="T289" s="178" t="s">
        <v>4157</v>
      </c>
      <c r="U289" s="189" t="s">
        <v>174</v>
      </c>
      <c r="V289" s="166" t="s">
        <v>3566</v>
      </c>
      <c r="W289" s="168"/>
      <c r="X289" s="168"/>
      <c r="Y289" s="168"/>
      <c r="Z289" s="168">
        <v>50.0</v>
      </c>
      <c r="AA289" s="168">
        <v>60.0</v>
      </c>
      <c r="AB289" s="168">
        <f t="shared" si="246"/>
        <v>10</v>
      </c>
      <c r="AC289" s="168"/>
      <c r="AD289" s="168"/>
      <c r="AE289" s="168"/>
      <c r="AF289" s="168">
        <v>73.0</v>
      </c>
      <c r="AG289" s="168">
        <v>75.0</v>
      </c>
      <c r="AH289" s="168">
        <f t="shared" si="247"/>
        <v>2</v>
      </c>
      <c r="AI289" s="168"/>
      <c r="AJ289" s="168"/>
      <c r="AK289" s="168"/>
      <c r="AL289" s="168">
        <v>85.0</v>
      </c>
      <c r="AM289" s="168">
        <v>89.0</v>
      </c>
      <c r="AN289" s="168">
        <f t="shared" si="248"/>
        <v>4</v>
      </c>
      <c r="AO289" s="168"/>
      <c r="AP289" s="168"/>
      <c r="AQ289" s="168"/>
      <c r="AR289" s="168">
        <v>66.0</v>
      </c>
      <c r="AS289" s="168">
        <v>78.0</v>
      </c>
      <c r="AT289" s="168">
        <f t="shared" si="249"/>
        <v>12</v>
      </c>
      <c r="AU289" s="168"/>
      <c r="AV289" s="168"/>
      <c r="AW289" s="168"/>
      <c r="AX289" s="168">
        <v>85.0</v>
      </c>
      <c r="AY289" s="168">
        <v>85.0</v>
      </c>
      <c r="AZ289" s="168">
        <f t="shared" si="250"/>
        <v>0</v>
      </c>
      <c r="BA289" s="168"/>
      <c r="BB289" s="168"/>
      <c r="BC289" s="168"/>
      <c r="BD289" s="168"/>
      <c r="BE289" s="168"/>
      <c r="BF289" s="168"/>
      <c r="BG289" s="168"/>
      <c r="BH289" s="168"/>
      <c r="BI289" s="168">
        <v>83.0</v>
      </c>
      <c r="BJ289" s="168">
        <v>89.0</v>
      </c>
      <c r="BK289" s="168">
        <f t="shared" si="251"/>
        <v>6</v>
      </c>
      <c r="BL289" s="168"/>
      <c r="BM289" s="168"/>
      <c r="BN289" s="168"/>
      <c r="BO289" s="168">
        <v>90.0</v>
      </c>
      <c r="BP289" s="168">
        <v>100.0</v>
      </c>
      <c r="BQ289" s="168">
        <f t="shared" si="252"/>
        <v>10</v>
      </c>
      <c r="BR289" s="180">
        <v>0.96</v>
      </c>
      <c r="BS289" s="176">
        <v>4.95</v>
      </c>
      <c r="BT289" s="176">
        <v>0.48</v>
      </c>
      <c r="BU289" s="176" t="s">
        <v>3528</v>
      </c>
      <c r="BV289" s="176" t="s">
        <v>3528</v>
      </c>
      <c r="BW289" s="227">
        <v>242.55</v>
      </c>
      <c r="BX289" s="228">
        <v>3.94</v>
      </c>
      <c r="BY289" s="227">
        <v>4.68</v>
      </c>
      <c r="BZ289" s="224">
        <v>0.16</v>
      </c>
      <c r="CA289" s="227">
        <v>33.44</v>
      </c>
      <c r="CB289" s="227">
        <v>7.25</v>
      </c>
      <c r="CC289" s="226">
        <v>153.05</v>
      </c>
      <c r="CD289" s="226">
        <v>118.0</v>
      </c>
      <c r="CE289" s="226">
        <v>1.29</v>
      </c>
      <c r="CF289" s="152"/>
    </row>
    <row r="290" ht="12.75" customHeight="1">
      <c r="A290" s="154">
        <v>2023.0</v>
      </c>
      <c r="B290" s="155" t="s">
        <v>3404</v>
      </c>
      <c r="C290" s="155" t="s">
        <v>3511</v>
      </c>
      <c r="D290" s="155"/>
      <c r="E290" s="155" t="s">
        <v>3974</v>
      </c>
      <c r="F290" s="155" t="s">
        <v>3974</v>
      </c>
      <c r="G290" s="155" t="s">
        <v>3975</v>
      </c>
      <c r="H290" s="157" t="s">
        <v>4179</v>
      </c>
      <c r="I290" s="169" t="s">
        <v>3480</v>
      </c>
      <c r="J290" s="157"/>
      <c r="K290" s="157"/>
      <c r="L290" s="154" t="s">
        <v>3395</v>
      </c>
      <c r="M290" s="157" t="s">
        <v>3396</v>
      </c>
      <c r="N290" s="154" t="s">
        <v>255</v>
      </c>
      <c r="O290" s="189">
        <v>68.0</v>
      </c>
      <c r="P290" s="189" t="s">
        <v>3481</v>
      </c>
      <c r="Q290" s="169"/>
      <c r="R290" s="178" t="s">
        <v>4306</v>
      </c>
      <c r="S290" s="189" t="s">
        <v>174</v>
      </c>
      <c r="T290" s="178" t="s">
        <v>4307</v>
      </c>
      <c r="U290" s="189" t="s">
        <v>174</v>
      </c>
      <c r="V290" s="166" t="s">
        <v>3664</v>
      </c>
      <c r="W290" s="168"/>
      <c r="X290" s="168"/>
      <c r="Y290" s="168"/>
      <c r="Z290" s="168">
        <v>41.0</v>
      </c>
      <c r="AA290" s="168">
        <v>74.0</v>
      </c>
      <c r="AB290" s="168">
        <f t="shared" si="246"/>
        <v>33</v>
      </c>
      <c r="AC290" s="168"/>
      <c r="AD290" s="168"/>
      <c r="AE290" s="168"/>
      <c r="AF290" s="168">
        <v>53.0</v>
      </c>
      <c r="AG290" s="168">
        <v>85.0</v>
      </c>
      <c r="AH290" s="168">
        <f t="shared" si="247"/>
        <v>32</v>
      </c>
      <c r="AI290" s="168"/>
      <c r="AJ290" s="168"/>
      <c r="AK290" s="168"/>
      <c r="AL290" s="168">
        <v>81.0</v>
      </c>
      <c r="AM290" s="168">
        <v>90.0</v>
      </c>
      <c r="AN290" s="168">
        <f t="shared" si="248"/>
        <v>9</v>
      </c>
      <c r="AO290" s="168"/>
      <c r="AP290" s="168"/>
      <c r="AQ290" s="168"/>
      <c r="AR290" s="168">
        <v>66.0</v>
      </c>
      <c r="AS290" s="168">
        <v>79.0</v>
      </c>
      <c r="AT290" s="168">
        <f t="shared" si="249"/>
        <v>13</v>
      </c>
      <c r="AU290" s="168"/>
      <c r="AV290" s="168"/>
      <c r="AW290" s="168"/>
      <c r="AX290" s="168">
        <v>88.0</v>
      </c>
      <c r="AY290" s="168">
        <v>92.0</v>
      </c>
      <c r="AZ290" s="168">
        <f t="shared" si="250"/>
        <v>4</v>
      </c>
      <c r="BA290" s="168"/>
      <c r="BB290" s="168"/>
      <c r="BC290" s="168"/>
      <c r="BD290" s="168"/>
      <c r="BE290" s="168"/>
      <c r="BF290" s="168"/>
      <c r="BG290" s="168"/>
      <c r="BH290" s="168"/>
      <c r="BI290" s="168">
        <v>84.0</v>
      </c>
      <c r="BJ290" s="168">
        <v>86.0</v>
      </c>
      <c r="BK290" s="168">
        <f t="shared" si="251"/>
        <v>2</v>
      </c>
      <c r="BL290" s="168"/>
      <c r="BM290" s="168"/>
      <c r="BN290" s="168"/>
      <c r="BO290" s="168">
        <v>95.0</v>
      </c>
      <c r="BP290" s="168">
        <v>97.0</v>
      </c>
      <c r="BQ290" s="168">
        <f t="shared" si="252"/>
        <v>2</v>
      </c>
      <c r="BR290" s="180">
        <v>0.96</v>
      </c>
      <c r="BS290" s="176">
        <v>4.7</v>
      </c>
      <c r="BT290" s="176">
        <v>0.54</v>
      </c>
      <c r="BU290" s="176" t="s">
        <v>3528</v>
      </c>
      <c r="BV290" s="176" t="s">
        <v>3528</v>
      </c>
      <c r="BW290" s="227">
        <v>319.93</v>
      </c>
      <c r="BX290" s="228">
        <v>3.63</v>
      </c>
      <c r="BY290" s="227">
        <v>4.7</v>
      </c>
      <c r="BZ290" s="224">
        <v>0.23</v>
      </c>
      <c r="CA290" s="227">
        <v>36.83</v>
      </c>
      <c r="CB290" s="227">
        <v>8.69</v>
      </c>
      <c r="CC290" s="226">
        <v>382.75</v>
      </c>
      <c r="CD290" s="226">
        <v>71.0</v>
      </c>
      <c r="CE290" s="226">
        <v>5.39</v>
      </c>
      <c r="CF290" s="152"/>
    </row>
    <row r="291" ht="12.75" customHeight="1">
      <c r="A291" s="154">
        <v>2023.0</v>
      </c>
      <c r="B291" s="155" t="s">
        <v>3529</v>
      </c>
      <c r="C291" s="155" t="s">
        <v>3700</v>
      </c>
      <c r="D291" s="155"/>
      <c r="E291" s="155" t="s">
        <v>3701</v>
      </c>
      <c r="F291" s="155" t="s">
        <v>3702</v>
      </c>
      <c r="G291" s="155" t="s">
        <v>3703</v>
      </c>
      <c r="H291" s="157" t="s">
        <v>4308</v>
      </c>
      <c r="I291" s="169" t="s">
        <v>3440</v>
      </c>
      <c r="J291" s="157"/>
      <c r="K291" s="157"/>
      <c r="L291" s="154" t="s">
        <v>3395</v>
      </c>
      <c r="M291" s="157" t="s">
        <v>3396</v>
      </c>
      <c r="N291" s="157" t="s">
        <v>3920</v>
      </c>
      <c r="O291" s="189">
        <v>172.0</v>
      </c>
      <c r="P291" s="189" t="s">
        <v>4064</v>
      </c>
      <c r="Q291" s="169"/>
      <c r="R291" s="178" t="s">
        <v>4309</v>
      </c>
      <c r="S291" s="189" t="s">
        <v>174</v>
      </c>
      <c r="T291" s="178" t="s">
        <v>4310</v>
      </c>
      <c r="U291" s="189" t="s">
        <v>174</v>
      </c>
      <c r="V291" s="166" t="s">
        <v>3699</v>
      </c>
      <c r="W291" s="168"/>
      <c r="X291" s="168"/>
      <c r="Y291" s="168"/>
      <c r="Z291" s="168">
        <v>79.0</v>
      </c>
      <c r="AA291" s="168">
        <v>89.0</v>
      </c>
      <c r="AB291" s="168">
        <f t="shared" si="246"/>
        <v>10</v>
      </c>
      <c r="AC291" s="168"/>
      <c r="AD291" s="168"/>
      <c r="AE291" s="168"/>
      <c r="AF291" s="168">
        <v>85.0</v>
      </c>
      <c r="AG291" s="168">
        <v>97.0</v>
      </c>
      <c r="AH291" s="168">
        <f t="shared" si="247"/>
        <v>12</v>
      </c>
      <c r="AI291" s="168"/>
      <c r="AJ291" s="168"/>
      <c r="AK291" s="168"/>
      <c r="AL291" s="168">
        <v>86.0</v>
      </c>
      <c r="AM291" s="168">
        <v>88.0</v>
      </c>
      <c r="AN291" s="168">
        <f t="shared" si="248"/>
        <v>2</v>
      </c>
      <c r="AO291" s="168"/>
      <c r="AP291" s="168"/>
      <c r="AQ291" s="168"/>
      <c r="AR291" s="168">
        <v>77.0</v>
      </c>
      <c r="AS291" s="168">
        <v>85.0</v>
      </c>
      <c r="AT291" s="168">
        <f t="shared" si="249"/>
        <v>8</v>
      </c>
      <c r="AU291" s="168"/>
      <c r="AV291" s="168"/>
      <c r="AW291" s="168"/>
      <c r="AX291" s="168">
        <v>86.0</v>
      </c>
      <c r="AY291" s="168">
        <v>88.0</v>
      </c>
      <c r="AZ291" s="168">
        <f t="shared" si="250"/>
        <v>2</v>
      </c>
      <c r="BA291" s="168"/>
      <c r="BB291" s="168"/>
      <c r="BC291" s="168"/>
      <c r="BD291" s="168"/>
      <c r="BE291" s="168"/>
      <c r="BF291" s="168"/>
      <c r="BG291" s="168"/>
      <c r="BH291" s="168"/>
      <c r="BI291" s="168">
        <v>79.0</v>
      </c>
      <c r="BJ291" s="168">
        <v>85.0</v>
      </c>
      <c r="BK291" s="168">
        <f t="shared" si="251"/>
        <v>6</v>
      </c>
      <c r="BL291" s="168"/>
      <c r="BM291" s="168"/>
      <c r="BN291" s="168"/>
      <c r="BO291" s="168">
        <v>96.0</v>
      </c>
      <c r="BP291" s="168">
        <v>100.0</v>
      </c>
      <c r="BQ291" s="168">
        <f t="shared" si="252"/>
        <v>4</v>
      </c>
      <c r="BR291" s="180">
        <v>0.95</v>
      </c>
      <c r="BS291" s="176">
        <v>3.7</v>
      </c>
      <c r="BT291" s="176">
        <v>0.56</v>
      </c>
      <c r="BU291" s="176" t="s">
        <v>3528</v>
      </c>
      <c r="BV291" s="176" t="s">
        <v>3528</v>
      </c>
      <c r="BW291" s="227">
        <v>83.88</v>
      </c>
      <c r="BX291" s="228">
        <v>0.421</v>
      </c>
      <c r="BY291" s="227">
        <v>0.49</v>
      </c>
      <c r="BZ291" s="224">
        <v>0.16</v>
      </c>
      <c r="CA291" s="227">
        <v>11.53</v>
      </c>
      <c r="CB291" s="227">
        <v>7.28</v>
      </c>
      <c r="CC291" s="226">
        <v>139.06</v>
      </c>
      <c r="CD291" s="226">
        <v>445.0</v>
      </c>
      <c r="CE291" s="226">
        <v>0.312</v>
      </c>
      <c r="CF291" s="152"/>
    </row>
    <row r="292" ht="12.75" customHeight="1">
      <c r="A292" s="154">
        <v>2023.0</v>
      </c>
      <c r="B292" s="155" t="s">
        <v>3442</v>
      </c>
      <c r="C292" s="155" t="s">
        <v>4098</v>
      </c>
      <c r="D292" s="155"/>
      <c r="E292" s="155" t="s">
        <v>3701</v>
      </c>
      <c r="F292" s="155" t="s">
        <v>3702</v>
      </c>
      <c r="G292" s="155" t="s">
        <v>4311</v>
      </c>
      <c r="H292" s="157" t="s">
        <v>3562</v>
      </c>
      <c r="I292" s="169" t="s">
        <v>3454</v>
      </c>
      <c r="J292" s="157"/>
      <c r="K292" s="157"/>
      <c r="L292" s="154" t="s">
        <v>3395</v>
      </c>
      <c r="M292" s="157" t="s">
        <v>3396</v>
      </c>
      <c r="N292" s="157" t="s">
        <v>3920</v>
      </c>
      <c r="O292" s="189">
        <v>84.0</v>
      </c>
      <c r="P292" s="189" t="s">
        <v>4051</v>
      </c>
      <c r="Q292" s="169"/>
      <c r="R292" s="178" t="s">
        <v>4312</v>
      </c>
      <c r="S292" s="198" t="s">
        <v>174</v>
      </c>
      <c r="T292" s="178" t="s">
        <v>4313</v>
      </c>
      <c r="U292" s="198" t="s">
        <v>174</v>
      </c>
      <c r="V292" s="166" t="s">
        <v>3699</v>
      </c>
      <c r="W292" s="168"/>
      <c r="X292" s="168"/>
      <c r="Y292" s="168"/>
      <c r="Z292" s="168">
        <v>47.0</v>
      </c>
      <c r="AA292" s="168">
        <v>60.0</v>
      </c>
      <c r="AB292" s="168">
        <f t="shared" si="246"/>
        <v>13</v>
      </c>
      <c r="AC292" s="168"/>
      <c r="AD292" s="168"/>
      <c r="AE292" s="168"/>
      <c r="AF292" s="168">
        <v>54.0</v>
      </c>
      <c r="AG292" s="168">
        <v>72.0</v>
      </c>
      <c r="AH292" s="168">
        <f t="shared" si="247"/>
        <v>18</v>
      </c>
      <c r="AI292" s="168"/>
      <c r="AJ292" s="168"/>
      <c r="AK292" s="168"/>
      <c r="AL292" s="168">
        <v>72.0</v>
      </c>
      <c r="AM292" s="168">
        <v>70.0</v>
      </c>
      <c r="AN292" s="168">
        <f t="shared" si="248"/>
        <v>-2</v>
      </c>
      <c r="AO292" s="168"/>
      <c r="AP292" s="168"/>
      <c r="AQ292" s="168"/>
      <c r="AR292" s="168">
        <v>55.0</v>
      </c>
      <c r="AS292" s="168">
        <v>59.0</v>
      </c>
      <c r="AT292" s="168">
        <f t="shared" si="249"/>
        <v>4</v>
      </c>
      <c r="AU292" s="168"/>
      <c r="AV292" s="168"/>
      <c r="AW292" s="168"/>
      <c r="AX292" s="168">
        <v>76.0</v>
      </c>
      <c r="AY292" s="168">
        <v>74.0</v>
      </c>
      <c r="AZ292" s="168">
        <f t="shared" si="250"/>
        <v>-2</v>
      </c>
      <c r="BA292" s="168"/>
      <c r="BB292" s="168"/>
      <c r="BC292" s="168"/>
      <c r="BD292" s="168"/>
      <c r="BE292" s="168"/>
      <c r="BF292" s="168"/>
      <c r="BG292" s="168"/>
      <c r="BH292" s="168"/>
      <c r="BI292" s="168">
        <v>76.0</v>
      </c>
      <c r="BJ292" s="168">
        <v>81.0</v>
      </c>
      <c r="BK292" s="168">
        <f t="shared" si="251"/>
        <v>5</v>
      </c>
      <c r="BL292" s="168"/>
      <c r="BM292" s="168"/>
      <c r="BN292" s="168"/>
      <c r="BO292" s="168">
        <v>84.0</v>
      </c>
      <c r="BP292" s="168">
        <v>92.0</v>
      </c>
      <c r="BQ292" s="168">
        <f t="shared" si="252"/>
        <v>8</v>
      </c>
      <c r="BR292" s="180">
        <v>0.95</v>
      </c>
      <c r="BS292" s="176">
        <v>3.88</v>
      </c>
      <c r="BT292" s="176">
        <v>0.54</v>
      </c>
      <c r="BU292" s="176" t="s">
        <v>3528</v>
      </c>
      <c r="BV292" s="176" t="s">
        <v>3528</v>
      </c>
      <c r="BW292" s="227">
        <v>271.62</v>
      </c>
      <c r="BX292" s="228">
        <v>3.19</v>
      </c>
      <c r="BY292" s="227">
        <v>3.23</v>
      </c>
      <c r="BZ292" s="224">
        <v>0.0</v>
      </c>
      <c r="CA292" s="227">
        <v>25.47</v>
      </c>
      <c r="CB292" s="227">
        <v>10.66</v>
      </c>
      <c r="CC292" s="226">
        <v>389.47</v>
      </c>
      <c r="CD292" s="226">
        <v>282.0</v>
      </c>
      <c r="CE292" s="226">
        <v>1.381</v>
      </c>
      <c r="CF292" s="152"/>
    </row>
    <row r="293" ht="12.75" customHeight="1">
      <c r="A293" s="154">
        <v>2023.0</v>
      </c>
      <c r="B293" s="155" t="s">
        <v>3529</v>
      </c>
      <c r="C293" s="155" t="s">
        <v>3586</v>
      </c>
      <c r="D293" s="155"/>
      <c r="E293" s="155" t="s">
        <v>4314</v>
      </c>
      <c r="F293" s="155" t="s">
        <v>4315</v>
      </c>
      <c r="G293" s="155" t="s">
        <v>4316</v>
      </c>
      <c r="H293" s="157" t="s">
        <v>4317</v>
      </c>
      <c r="I293" s="169" t="s">
        <v>3440</v>
      </c>
      <c r="J293" s="157"/>
      <c r="K293" s="157" t="s">
        <v>486</v>
      </c>
      <c r="L293" s="154" t="s">
        <v>3395</v>
      </c>
      <c r="M293" s="157" t="s">
        <v>3396</v>
      </c>
      <c r="N293" s="177" t="s">
        <v>3572</v>
      </c>
      <c r="O293" s="189">
        <v>60.0</v>
      </c>
      <c r="P293" s="189" t="s">
        <v>4318</v>
      </c>
      <c r="Q293" s="169"/>
      <c r="R293" s="178" t="s">
        <v>4319</v>
      </c>
      <c r="S293" s="189" t="s">
        <v>158</v>
      </c>
      <c r="T293" s="178" t="s">
        <v>4320</v>
      </c>
      <c r="U293" s="189" t="s">
        <v>174</v>
      </c>
      <c r="V293" s="166" t="s">
        <v>3566</v>
      </c>
      <c r="W293" s="168"/>
      <c r="X293" s="168"/>
      <c r="Y293" s="168"/>
      <c r="Z293" s="168">
        <v>27.0</v>
      </c>
      <c r="AA293" s="168">
        <v>54.0</v>
      </c>
      <c r="AB293" s="168">
        <f t="shared" si="246"/>
        <v>27</v>
      </c>
      <c r="AC293" s="168"/>
      <c r="AD293" s="168"/>
      <c r="AE293" s="168"/>
      <c r="AF293" s="168">
        <v>33.0</v>
      </c>
      <c r="AG293" s="168">
        <v>65.0</v>
      </c>
      <c r="AH293" s="168">
        <f t="shared" si="247"/>
        <v>32</v>
      </c>
      <c r="AI293" s="168"/>
      <c r="AJ293" s="168"/>
      <c r="AK293" s="168"/>
      <c r="AL293" s="168">
        <v>61.0</v>
      </c>
      <c r="AM293" s="168">
        <v>79.0</v>
      </c>
      <c r="AN293" s="168">
        <f t="shared" si="248"/>
        <v>18</v>
      </c>
      <c r="AO293" s="168"/>
      <c r="AP293" s="168"/>
      <c r="AQ293" s="168"/>
      <c r="AR293" s="168">
        <v>29.0</v>
      </c>
      <c r="AS293" s="168">
        <v>55.0</v>
      </c>
      <c r="AT293" s="168">
        <f t="shared" si="249"/>
        <v>26</v>
      </c>
      <c r="AU293" s="168"/>
      <c r="AV293" s="168"/>
      <c r="AW293" s="168"/>
      <c r="AX293" s="168">
        <v>93.0</v>
      </c>
      <c r="AY293" s="168">
        <v>96.0</v>
      </c>
      <c r="AZ293" s="168">
        <f t="shared" si="250"/>
        <v>3</v>
      </c>
      <c r="BA293" s="168"/>
      <c r="BB293" s="168"/>
      <c r="BC293" s="168"/>
      <c r="BD293" s="168"/>
      <c r="BE293" s="168"/>
      <c r="BF293" s="168"/>
      <c r="BG293" s="168"/>
      <c r="BH293" s="168"/>
      <c r="BI293" s="168">
        <v>90.0</v>
      </c>
      <c r="BJ293" s="168">
        <v>93.0</v>
      </c>
      <c r="BK293" s="168">
        <f t="shared" si="251"/>
        <v>3</v>
      </c>
      <c r="BL293" s="168"/>
      <c r="BM293" s="168"/>
      <c r="BN293" s="168"/>
      <c r="BO293" s="168">
        <v>61.0</v>
      </c>
      <c r="BP293" s="168">
        <v>79.0</v>
      </c>
      <c r="BQ293" s="168">
        <f t="shared" si="252"/>
        <v>18</v>
      </c>
      <c r="BR293" s="180">
        <v>0.96</v>
      </c>
      <c r="BS293" s="176">
        <v>4.43</v>
      </c>
      <c r="BT293" s="176">
        <v>0.48</v>
      </c>
      <c r="BU293" s="176" t="s">
        <v>3528</v>
      </c>
      <c r="BV293" s="176" t="s">
        <v>3528</v>
      </c>
      <c r="BW293" s="227">
        <v>71.58</v>
      </c>
      <c r="BX293" s="228">
        <v>0.842</v>
      </c>
      <c r="BY293" s="227">
        <v>1.16</v>
      </c>
      <c r="BZ293" s="224">
        <v>0.3</v>
      </c>
      <c r="CA293" s="227">
        <v>16.29</v>
      </c>
      <c r="CB293" s="227">
        <v>4.39</v>
      </c>
      <c r="CC293" s="226">
        <v>40.04</v>
      </c>
      <c r="CD293" s="226">
        <v>48.0</v>
      </c>
      <c r="CE293" s="226">
        <v>0.834</v>
      </c>
      <c r="CF293" s="152"/>
    </row>
    <row r="294" ht="12.75" customHeight="1">
      <c r="A294" s="154">
        <v>2023.0</v>
      </c>
      <c r="B294" s="166" t="s">
        <v>3442</v>
      </c>
      <c r="C294" s="166" t="s">
        <v>4321</v>
      </c>
      <c r="D294" s="157"/>
      <c r="E294" s="166" t="s">
        <v>3647</v>
      </c>
      <c r="F294" s="166" t="s">
        <v>3647</v>
      </c>
      <c r="G294" s="166" t="s">
        <v>4322</v>
      </c>
      <c r="H294" s="157" t="s">
        <v>3802</v>
      </c>
      <c r="I294" s="169" t="s">
        <v>3440</v>
      </c>
      <c r="J294" s="157"/>
      <c r="K294" s="157" t="s">
        <v>486</v>
      </c>
      <c r="L294" s="157" t="s">
        <v>3597</v>
      </c>
      <c r="M294" s="157" t="s">
        <v>3597</v>
      </c>
      <c r="N294" s="157" t="s">
        <v>3920</v>
      </c>
      <c r="O294" s="157"/>
      <c r="P294" s="169"/>
      <c r="Q294" s="169"/>
      <c r="R294" s="152" t="s">
        <v>3528</v>
      </c>
      <c r="S294" s="194"/>
      <c r="T294" s="178" t="s">
        <v>4323</v>
      </c>
      <c r="U294" s="194" t="s">
        <v>174</v>
      </c>
      <c r="V294" s="166" t="s">
        <v>3566</v>
      </c>
      <c r="W294" s="168"/>
      <c r="X294" s="168"/>
      <c r="Y294" s="168"/>
      <c r="Z294" s="168"/>
      <c r="AA294" s="168"/>
      <c r="AB294" s="168"/>
      <c r="AC294" s="168"/>
      <c r="AD294" s="168"/>
      <c r="AE294" s="168"/>
      <c r="AF294" s="168"/>
      <c r="AG294" s="168"/>
      <c r="AH294" s="168"/>
      <c r="AI294" s="168"/>
      <c r="AJ294" s="168"/>
      <c r="AK294" s="168"/>
      <c r="AL294" s="168"/>
      <c r="AM294" s="168"/>
      <c r="AN294" s="168"/>
      <c r="AO294" s="168"/>
      <c r="AP294" s="168"/>
      <c r="AQ294" s="168"/>
      <c r="AR294" s="168"/>
      <c r="AS294" s="168"/>
      <c r="AT294" s="168"/>
      <c r="AU294" s="168"/>
      <c r="AV294" s="168"/>
      <c r="AW294" s="168"/>
      <c r="AX294" s="168"/>
      <c r="AY294" s="168"/>
      <c r="AZ294" s="168"/>
      <c r="BA294" s="168"/>
      <c r="BB294" s="168"/>
      <c r="BC294" s="168"/>
      <c r="BD294" s="168"/>
      <c r="BE294" s="168"/>
      <c r="BF294" s="168"/>
      <c r="BG294" s="168"/>
      <c r="BH294" s="168"/>
      <c r="BI294" s="168"/>
      <c r="BJ294" s="168"/>
      <c r="BK294" s="168"/>
      <c r="BL294" s="168"/>
      <c r="BM294" s="168"/>
      <c r="BN294" s="168"/>
      <c r="BO294" s="168"/>
      <c r="BP294" s="168"/>
      <c r="BQ294" s="168"/>
      <c r="BR294" s="180">
        <v>0.92</v>
      </c>
      <c r="BS294" s="176">
        <v>4.29</v>
      </c>
      <c r="BT294" s="176">
        <v>0.62</v>
      </c>
      <c r="BU294" s="176" t="s">
        <v>3528</v>
      </c>
      <c r="BV294" s="176" t="s">
        <v>3528</v>
      </c>
      <c r="BW294" s="227"/>
      <c r="BX294" s="227"/>
      <c r="BY294" s="227"/>
      <c r="BZ294" s="227"/>
      <c r="CA294" s="227"/>
      <c r="CB294" s="227"/>
      <c r="CC294" s="152"/>
      <c r="CD294" s="152"/>
      <c r="CE294" s="152"/>
      <c r="CF294" s="152" t="s">
        <v>1</v>
      </c>
    </row>
    <row r="295" ht="12.75" customHeight="1">
      <c r="A295" s="154">
        <v>2023.0</v>
      </c>
      <c r="B295" s="166" t="s">
        <v>1809</v>
      </c>
      <c r="C295" s="166" t="s">
        <v>3612</v>
      </c>
      <c r="D295" s="166"/>
      <c r="E295" s="166" t="s">
        <v>4191</v>
      </c>
      <c r="F295" s="166" t="s">
        <v>4191</v>
      </c>
      <c r="G295" s="166" t="s">
        <v>4324</v>
      </c>
      <c r="H295" s="157" t="s">
        <v>4325</v>
      </c>
      <c r="I295" s="169" t="s">
        <v>3454</v>
      </c>
      <c r="J295" s="157"/>
      <c r="K295" s="157" t="s">
        <v>486</v>
      </c>
      <c r="L295" s="157" t="s">
        <v>4326</v>
      </c>
      <c r="M295" s="157" t="s">
        <v>4326</v>
      </c>
      <c r="N295" s="157" t="s">
        <v>255</v>
      </c>
      <c r="O295" s="157"/>
      <c r="P295" s="169"/>
      <c r="Q295" s="169"/>
      <c r="R295" s="157" t="s">
        <v>3528</v>
      </c>
      <c r="S295" s="169"/>
      <c r="T295" s="178" t="s">
        <v>4327</v>
      </c>
      <c r="U295" s="166"/>
      <c r="V295" s="166" t="s">
        <v>3664</v>
      </c>
      <c r="W295" s="168"/>
      <c r="X295" s="168"/>
      <c r="Y295" s="168"/>
      <c r="Z295" s="168"/>
      <c r="AA295" s="168"/>
      <c r="AB295" s="168"/>
      <c r="AC295" s="168"/>
      <c r="AD295" s="168"/>
      <c r="AE295" s="168"/>
      <c r="AF295" s="168"/>
      <c r="AG295" s="168"/>
      <c r="AH295" s="168"/>
      <c r="AI295" s="168"/>
      <c r="AJ295" s="168"/>
      <c r="AK295" s="168"/>
      <c r="AL295" s="168"/>
      <c r="AM295" s="168"/>
      <c r="AN295" s="168"/>
      <c r="AO295" s="168"/>
      <c r="AP295" s="168"/>
      <c r="AQ295" s="168"/>
      <c r="AR295" s="168"/>
      <c r="AS295" s="168"/>
      <c r="AT295" s="168"/>
      <c r="AU295" s="168"/>
      <c r="AV295" s="168"/>
      <c r="AW295" s="168"/>
      <c r="AX295" s="168"/>
      <c r="AY295" s="168"/>
      <c r="AZ295" s="168"/>
      <c r="BA295" s="168"/>
      <c r="BB295" s="168"/>
      <c r="BC295" s="168"/>
      <c r="BD295" s="168"/>
      <c r="BE295" s="168"/>
      <c r="BF295" s="168"/>
      <c r="BG295" s="168"/>
      <c r="BH295" s="168"/>
      <c r="BI295" s="168"/>
      <c r="BJ295" s="168"/>
      <c r="BK295" s="168"/>
      <c r="BL295" s="168"/>
      <c r="BM295" s="168"/>
      <c r="BN295" s="168"/>
      <c r="BO295" s="168"/>
      <c r="BP295" s="168"/>
      <c r="BQ295" s="168"/>
      <c r="BR295" s="180">
        <v>0.93</v>
      </c>
      <c r="BS295" s="176">
        <v>2.29</v>
      </c>
      <c r="BT295" s="176">
        <v>0.72</v>
      </c>
      <c r="BU295" s="176" t="s">
        <v>3528</v>
      </c>
      <c r="BV295" s="176" t="s">
        <v>3528</v>
      </c>
      <c r="BW295" s="227"/>
      <c r="BX295" s="227"/>
      <c r="BY295" s="227"/>
      <c r="BZ295" s="227"/>
      <c r="CA295" s="227"/>
      <c r="CB295" s="227"/>
      <c r="CC295" s="152"/>
      <c r="CD295" s="152"/>
      <c r="CE295" s="152"/>
      <c r="CF295" s="152" t="s">
        <v>1</v>
      </c>
    </row>
    <row r="296" ht="12.75" customHeight="1">
      <c r="A296" s="154">
        <v>2023.0</v>
      </c>
      <c r="B296" s="166" t="s">
        <v>3389</v>
      </c>
      <c r="C296" s="166" t="s">
        <v>3608</v>
      </c>
      <c r="D296" s="166"/>
      <c r="E296" s="166" t="s">
        <v>4191</v>
      </c>
      <c r="F296" s="166" t="s">
        <v>4191</v>
      </c>
      <c r="G296" s="166" t="s">
        <v>4328</v>
      </c>
      <c r="H296" s="157" t="s">
        <v>4329</v>
      </c>
      <c r="I296" s="156" t="s">
        <v>3454</v>
      </c>
      <c r="J296" s="157"/>
      <c r="K296" s="157"/>
      <c r="L296" s="157" t="s">
        <v>3597</v>
      </c>
      <c r="M296" s="157" t="s">
        <v>3597</v>
      </c>
      <c r="N296" s="157" t="s">
        <v>255</v>
      </c>
      <c r="O296" s="157"/>
      <c r="P296" s="169"/>
      <c r="Q296" s="169"/>
      <c r="R296" s="157" t="s">
        <v>3528</v>
      </c>
      <c r="S296" s="169"/>
      <c r="T296" s="178" t="s">
        <v>4330</v>
      </c>
      <c r="U296" s="166"/>
      <c r="V296" s="166" t="s">
        <v>3664</v>
      </c>
      <c r="W296" s="168"/>
      <c r="X296" s="168"/>
      <c r="Y296" s="168"/>
      <c r="Z296" s="168"/>
      <c r="AA296" s="168"/>
      <c r="AB296" s="168"/>
      <c r="AC296" s="168"/>
      <c r="AD296" s="168"/>
      <c r="AE296" s="168"/>
      <c r="AF296" s="168"/>
      <c r="AG296" s="168"/>
      <c r="AH296" s="168"/>
      <c r="AI296" s="168"/>
      <c r="AJ296" s="168"/>
      <c r="AK296" s="168"/>
      <c r="AL296" s="168"/>
      <c r="AM296" s="168"/>
      <c r="AN296" s="168"/>
      <c r="AO296" s="168"/>
      <c r="AP296" s="168"/>
      <c r="AQ296" s="168"/>
      <c r="AR296" s="168"/>
      <c r="AS296" s="168"/>
      <c r="AT296" s="168"/>
      <c r="AU296" s="168"/>
      <c r="AV296" s="168"/>
      <c r="AW296" s="168"/>
      <c r="AX296" s="168"/>
      <c r="AY296" s="168"/>
      <c r="AZ296" s="168"/>
      <c r="BA296" s="168"/>
      <c r="BB296" s="168"/>
      <c r="BC296" s="168"/>
      <c r="BD296" s="168"/>
      <c r="BE296" s="168"/>
      <c r="BF296" s="168"/>
      <c r="BG296" s="168"/>
      <c r="BH296" s="168"/>
      <c r="BI296" s="168"/>
      <c r="BJ296" s="168"/>
      <c r="BK296" s="168"/>
      <c r="BL296" s="168"/>
      <c r="BM296" s="168"/>
      <c r="BN296" s="168"/>
      <c r="BO296" s="168"/>
      <c r="BP296" s="168"/>
      <c r="BQ296" s="168"/>
      <c r="BR296" s="180">
        <v>0.94</v>
      </c>
      <c r="BS296" s="176">
        <v>12.47</v>
      </c>
      <c r="BT296" s="176">
        <v>2.13</v>
      </c>
      <c r="BU296" s="176" t="s">
        <v>3528</v>
      </c>
      <c r="BV296" s="176" t="s">
        <v>3528</v>
      </c>
      <c r="BW296" s="227"/>
      <c r="BX296" s="227"/>
      <c r="BY296" s="227"/>
      <c r="BZ296" s="227"/>
      <c r="CA296" s="227"/>
      <c r="CB296" s="227"/>
      <c r="CC296" s="152"/>
      <c r="CD296" s="152"/>
      <c r="CE296" s="152"/>
      <c r="CF296" s="152" t="s">
        <v>1</v>
      </c>
    </row>
    <row r="297" ht="12.75" customHeight="1">
      <c r="A297" s="154">
        <v>2023.0</v>
      </c>
      <c r="B297" s="166" t="s">
        <v>3389</v>
      </c>
      <c r="C297" s="166" t="s">
        <v>4331</v>
      </c>
      <c r="D297" s="166"/>
      <c r="E297" s="166" t="s">
        <v>4191</v>
      </c>
      <c r="F297" s="166" t="s">
        <v>4191</v>
      </c>
      <c r="G297" s="166" t="s">
        <v>4332</v>
      </c>
      <c r="H297" s="157" t="s">
        <v>4329</v>
      </c>
      <c r="I297" s="156" t="s">
        <v>3454</v>
      </c>
      <c r="J297" s="157"/>
      <c r="K297" s="157"/>
      <c r="L297" s="157" t="s">
        <v>3597</v>
      </c>
      <c r="M297" s="157" t="s">
        <v>3597</v>
      </c>
      <c r="N297" s="157" t="s">
        <v>255</v>
      </c>
      <c r="O297" s="157"/>
      <c r="P297" s="169"/>
      <c r="Q297" s="169"/>
      <c r="R297" s="157" t="s">
        <v>3528</v>
      </c>
      <c r="S297" s="169"/>
      <c r="T297" s="178" t="s">
        <v>4330</v>
      </c>
      <c r="U297" s="166"/>
      <c r="V297" s="166" t="s">
        <v>3664</v>
      </c>
      <c r="W297" s="168"/>
      <c r="X297" s="168"/>
      <c r="Y297" s="168"/>
      <c r="Z297" s="168"/>
      <c r="AA297" s="168"/>
      <c r="AB297" s="168"/>
      <c r="AC297" s="168"/>
      <c r="AD297" s="168"/>
      <c r="AE297" s="168"/>
      <c r="AF297" s="168"/>
      <c r="AG297" s="168"/>
      <c r="AH297" s="168"/>
      <c r="AI297" s="168"/>
      <c r="AJ297" s="168"/>
      <c r="AK297" s="168"/>
      <c r="AL297" s="168"/>
      <c r="AM297" s="168"/>
      <c r="AN297" s="168"/>
      <c r="AO297" s="168"/>
      <c r="AP297" s="168"/>
      <c r="AQ297" s="168"/>
      <c r="AR297" s="168"/>
      <c r="AS297" s="168"/>
      <c r="AT297" s="168"/>
      <c r="AU297" s="168"/>
      <c r="AV297" s="168"/>
      <c r="AW297" s="168"/>
      <c r="AX297" s="168"/>
      <c r="AY297" s="168"/>
      <c r="AZ297" s="168"/>
      <c r="BA297" s="168"/>
      <c r="BB297" s="168"/>
      <c r="BC297" s="168"/>
      <c r="BD297" s="168"/>
      <c r="BE297" s="168"/>
      <c r="BF297" s="168"/>
      <c r="BG297" s="168"/>
      <c r="BH297" s="168"/>
      <c r="BI297" s="168"/>
      <c r="BJ297" s="168"/>
      <c r="BK297" s="168"/>
      <c r="BL297" s="168"/>
      <c r="BM297" s="168"/>
      <c r="BN297" s="168"/>
      <c r="BO297" s="168"/>
      <c r="BP297" s="168"/>
      <c r="BQ297" s="168"/>
      <c r="BR297" s="180">
        <v>0.9</v>
      </c>
      <c r="BS297" s="176">
        <v>0.91</v>
      </c>
      <c r="BT297" s="176">
        <v>1.17</v>
      </c>
      <c r="BU297" s="176" t="s">
        <v>3528</v>
      </c>
      <c r="BV297" s="176" t="s">
        <v>3528</v>
      </c>
      <c r="BW297" s="227"/>
      <c r="BX297" s="227"/>
      <c r="BY297" s="227"/>
      <c r="BZ297" s="227"/>
      <c r="CA297" s="227"/>
      <c r="CB297" s="227"/>
      <c r="CC297" s="152"/>
      <c r="CD297" s="152"/>
      <c r="CE297" s="152"/>
      <c r="CF297" s="152" t="s">
        <v>1</v>
      </c>
    </row>
    <row r="298" ht="12.75" customHeight="1">
      <c r="A298" s="154">
        <v>2024.0</v>
      </c>
      <c r="B298" s="155" t="s">
        <v>3404</v>
      </c>
      <c r="C298" s="155" t="s">
        <v>3511</v>
      </c>
      <c r="D298" s="155"/>
      <c r="E298" s="155" t="s">
        <v>3905</v>
      </c>
      <c r="F298" s="155" t="s">
        <v>3905</v>
      </c>
      <c r="G298" s="155" t="s">
        <v>4333</v>
      </c>
      <c r="H298" s="157" t="s">
        <v>4334</v>
      </c>
      <c r="I298" s="156" t="s">
        <v>3428</v>
      </c>
      <c r="J298" s="157"/>
      <c r="K298" s="229">
        <v>45292.0</v>
      </c>
      <c r="L298" s="154" t="s">
        <v>3395</v>
      </c>
      <c r="M298" s="157" t="s">
        <v>3396</v>
      </c>
      <c r="N298" s="188" t="s">
        <v>3572</v>
      </c>
      <c r="O298" s="189">
        <v>56.0</v>
      </c>
      <c r="P298" s="189" t="s">
        <v>4305</v>
      </c>
      <c r="Q298" s="169"/>
      <c r="R298" s="178" t="s">
        <v>4335</v>
      </c>
      <c r="S298" s="190" t="s">
        <v>158</v>
      </c>
      <c r="T298" s="178" t="s">
        <v>4336</v>
      </c>
      <c r="U298" s="190" t="s">
        <v>174</v>
      </c>
      <c r="V298" s="166" t="s">
        <v>3664</v>
      </c>
      <c r="W298" s="168"/>
      <c r="X298" s="168"/>
      <c r="Y298" s="168"/>
      <c r="Z298" s="168">
        <v>88.0</v>
      </c>
      <c r="AA298" s="168">
        <v>90.0</v>
      </c>
      <c r="AB298" s="168">
        <f t="shared" ref="AB298:AB299" si="253">AA298-Z298</f>
        <v>2</v>
      </c>
      <c r="AC298" s="168"/>
      <c r="AD298" s="168"/>
      <c r="AE298" s="168"/>
      <c r="AF298" s="168">
        <v>94.0</v>
      </c>
      <c r="AG298" s="168">
        <v>93.0</v>
      </c>
      <c r="AH298" s="168">
        <f t="shared" ref="AH298:AH299" si="254">AG298-AF298</f>
        <v>-1</v>
      </c>
      <c r="AI298" s="168"/>
      <c r="AJ298" s="168"/>
      <c r="AK298" s="168"/>
      <c r="AL298" s="168">
        <v>90.0</v>
      </c>
      <c r="AM298" s="168">
        <v>92.0</v>
      </c>
      <c r="AN298" s="168">
        <f t="shared" ref="AN298:AN299" si="255">AM298-AL298</f>
        <v>2</v>
      </c>
      <c r="AO298" s="168"/>
      <c r="AP298" s="168"/>
      <c r="AQ298" s="168"/>
      <c r="AR298" s="168">
        <v>79.0</v>
      </c>
      <c r="AS298" s="168">
        <v>82.0</v>
      </c>
      <c r="AT298" s="168">
        <f t="shared" ref="AT298:AT299" si="256">AS298-AR298</f>
        <v>3</v>
      </c>
      <c r="AU298" s="168"/>
      <c r="AV298" s="168"/>
      <c r="AW298" s="168"/>
      <c r="AX298" s="168">
        <v>93.0</v>
      </c>
      <c r="AY298" s="168">
        <v>98.0</v>
      </c>
      <c r="AZ298" s="168">
        <f t="shared" ref="AZ298:AZ299" si="257">AY298-AX298</f>
        <v>5</v>
      </c>
      <c r="BA298" s="168"/>
      <c r="BB298" s="168"/>
      <c r="BC298" s="168"/>
      <c r="BD298" s="168"/>
      <c r="BE298" s="168"/>
      <c r="BF298" s="168"/>
      <c r="BG298" s="168"/>
      <c r="BH298" s="168"/>
      <c r="BI298" s="168">
        <v>94.0</v>
      </c>
      <c r="BJ298" s="168">
        <v>96.0</v>
      </c>
      <c r="BK298" s="168">
        <f t="shared" ref="BK298:BK299" si="258">BJ298-BI298</f>
        <v>2</v>
      </c>
      <c r="BL298" s="168"/>
      <c r="BM298" s="168"/>
      <c r="BN298" s="168"/>
      <c r="BO298" s="168"/>
      <c r="BP298" s="168"/>
      <c r="BQ298" s="168"/>
      <c r="BR298" s="180">
        <v>0.95</v>
      </c>
      <c r="BS298" s="176">
        <v>4.64</v>
      </c>
      <c r="BT298" s="176">
        <v>0.49</v>
      </c>
      <c r="BU298" s="176" t="s">
        <v>3528</v>
      </c>
      <c r="BV298" s="176" t="s">
        <v>3528</v>
      </c>
      <c r="BW298" s="230">
        <v>374.0</v>
      </c>
      <c r="BX298" s="228">
        <v>6.99</v>
      </c>
      <c r="BY298" s="230">
        <v>6.67</v>
      </c>
      <c r="BZ298" s="224">
        <v>-0.04</v>
      </c>
      <c r="CA298" s="230">
        <v>30.97</v>
      </c>
      <c r="CB298" s="230">
        <v>12.07</v>
      </c>
      <c r="CC298" s="226">
        <v>560.75</v>
      </c>
      <c r="CD298" s="226">
        <v>222.0</v>
      </c>
      <c r="CE298" s="226">
        <v>2.52</v>
      </c>
      <c r="CF298" s="152"/>
    </row>
    <row r="299" ht="12.75" customHeight="1">
      <c r="A299" s="154">
        <v>2024.0</v>
      </c>
      <c r="B299" s="155" t="s">
        <v>3404</v>
      </c>
      <c r="C299" s="155" t="s">
        <v>3511</v>
      </c>
      <c r="D299" s="155"/>
      <c r="E299" s="155" t="s">
        <v>3905</v>
      </c>
      <c r="F299" s="155" t="s">
        <v>3905</v>
      </c>
      <c r="G299" s="155" t="s">
        <v>4333</v>
      </c>
      <c r="H299" s="157" t="s">
        <v>4334</v>
      </c>
      <c r="I299" s="169" t="s">
        <v>3402</v>
      </c>
      <c r="J299" s="157"/>
      <c r="K299" s="229">
        <v>45292.0</v>
      </c>
      <c r="L299" s="154" t="s">
        <v>3395</v>
      </c>
      <c r="M299" s="157" t="s">
        <v>3396</v>
      </c>
      <c r="N299" s="188" t="s">
        <v>3572</v>
      </c>
      <c r="O299" s="189">
        <v>112.0</v>
      </c>
      <c r="P299" s="189" t="s">
        <v>3491</v>
      </c>
      <c r="Q299" s="169"/>
      <c r="R299" s="178" t="s">
        <v>4337</v>
      </c>
      <c r="S299" s="189" t="s">
        <v>158</v>
      </c>
      <c r="T299" s="178" t="s">
        <v>4338</v>
      </c>
      <c r="U299" s="189" t="s">
        <v>174</v>
      </c>
      <c r="V299" s="166" t="s">
        <v>3664</v>
      </c>
      <c r="W299" s="168"/>
      <c r="X299" s="168"/>
      <c r="Y299" s="168"/>
      <c r="Z299" s="168">
        <v>84.0</v>
      </c>
      <c r="AA299" s="168">
        <v>93.0</v>
      </c>
      <c r="AB299" s="168">
        <f t="shared" si="253"/>
        <v>9</v>
      </c>
      <c r="AC299" s="168"/>
      <c r="AD299" s="168"/>
      <c r="AE299" s="168"/>
      <c r="AF299" s="168">
        <v>97.0</v>
      </c>
      <c r="AG299" s="168">
        <v>96.0</v>
      </c>
      <c r="AH299" s="168">
        <f t="shared" si="254"/>
        <v>-1</v>
      </c>
      <c r="AI299" s="168"/>
      <c r="AJ299" s="168"/>
      <c r="AK299" s="168"/>
      <c r="AL299" s="168">
        <v>91.0</v>
      </c>
      <c r="AM299" s="168">
        <v>97.0</v>
      </c>
      <c r="AN299" s="168">
        <f t="shared" si="255"/>
        <v>6</v>
      </c>
      <c r="AO299" s="168"/>
      <c r="AP299" s="168"/>
      <c r="AQ299" s="168"/>
      <c r="AR299" s="168">
        <v>69.0</v>
      </c>
      <c r="AS299" s="168">
        <v>84.0</v>
      </c>
      <c r="AT299" s="168">
        <f t="shared" si="256"/>
        <v>15</v>
      </c>
      <c r="AU299" s="168"/>
      <c r="AV299" s="168"/>
      <c r="AW299" s="168"/>
      <c r="AX299" s="168">
        <v>98.0</v>
      </c>
      <c r="AY299" s="168">
        <v>96.0</v>
      </c>
      <c r="AZ299" s="168">
        <f t="shared" si="257"/>
        <v>-2</v>
      </c>
      <c r="BA299" s="168"/>
      <c r="BB299" s="168"/>
      <c r="BC299" s="168"/>
      <c r="BD299" s="168"/>
      <c r="BE299" s="168"/>
      <c r="BF299" s="168"/>
      <c r="BG299" s="168"/>
      <c r="BH299" s="168"/>
      <c r="BI299" s="168">
        <v>95.0</v>
      </c>
      <c r="BJ299" s="168">
        <v>94.0</v>
      </c>
      <c r="BK299" s="168">
        <f t="shared" si="258"/>
        <v>-1</v>
      </c>
      <c r="BL299" s="168"/>
      <c r="BM299" s="168"/>
      <c r="BN299" s="168"/>
      <c r="BO299" s="168"/>
      <c r="BP299" s="168"/>
      <c r="BQ299" s="168"/>
      <c r="BR299" s="180">
        <v>0.96</v>
      </c>
      <c r="BS299" s="176">
        <v>4.48</v>
      </c>
      <c r="BT299" s="176">
        <v>0.46</v>
      </c>
      <c r="BU299" s="176" t="s">
        <v>3528</v>
      </c>
      <c r="BV299" s="176" t="s">
        <v>3528</v>
      </c>
      <c r="BW299" s="227">
        <v>551.0</v>
      </c>
      <c r="BX299" s="228">
        <v>4.88</v>
      </c>
      <c r="BY299" s="227">
        <v>4.93</v>
      </c>
      <c r="BZ299" s="224">
        <v>0.0</v>
      </c>
      <c r="CA299" s="227">
        <v>40.97</v>
      </c>
      <c r="CB299" s="227">
        <v>13.45</v>
      </c>
      <c r="CC299" s="226">
        <v>456.4</v>
      </c>
      <c r="CD299" s="226">
        <v>229.0</v>
      </c>
      <c r="CE299" s="226">
        <v>1.993</v>
      </c>
      <c r="CF299" s="152"/>
    </row>
    <row r="300" ht="12.75" customHeight="1">
      <c r="A300" s="154">
        <v>2024.0</v>
      </c>
      <c r="B300" s="166" t="s">
        <v>3404</v>
      </c>
      <c r="C300" s="166" t="s">
        <v>3511</v>
      </c>
      <c r="D300" s="166"/>
      <c r="E300" s="166" t="s">
        <v>3905</v>
      </c>
      <c r="F300" s="166" t="s">
        <v>3905</v>
      </c>
      <c r="G300" s="166" t="s">
        <v>4339</v>
      </c>
      <c r="H300" s="157" t="s">
        <v>3652</v>
      </c>
      <c r="I300" s="169" t="s">
        <v>4340</v>
      </c>
      <c r="J300" s="157"/>
      <c r="K300" s="157"/>
      <c r="L300" s="157" t="s">
        <v>3395</v>
      </c>
      <c r="M300" s="157" t="s">
        <v>4326</v>
      </c>
      <c r="N300" s="157" t="s">
        <v>255</v>
      </c>
      <c r="O300" s="189"/>
      <c r="P300" s="231"/>
      <c r="Q300" s="169"/>
      <c r="R300" s="169" t="s">
        <v>3528</v>
      </c>
      <c r="S300" s="189"/>
      <c r="T300" s="178" t="s">
        <v>4341</v>
      </c>
      <c r="U300" s="189" t="s">
        <v>174</v>
      </c>
      <c r="V300" s="166" t="s">
        <v>3664</v>
      </c>
      <c r="W300" s="168"/>
      <c r="X300" s="168"/>
      <c r="Y300" s="168"/>
      <c r="Z300" s="168"/>
      <c r="AA300" s="168"/>
      <c r="AB300" s="168"/>
      <c r="AC300" s="168"/>
      <c r="AD300" s="168"/>
      <c r="AE300" s="168"/>
      <c r="AF300" s="168"/>
      <c r="AG300" s="168"/>
      <c r="AH300" s="168"/>
      <c r="AI300" s="168"/>
      <c r="AJ300" s="168"/>
      <c r="AK300" s="168"/>
      <c r="AL300" s="168"/>
      <c r="AM300" s="168"/>
      <c r="AN300" s="168"/>
      <c r="AO300" s="168"/>
      <c r="AP300" s="168"/>
      <c r="AQ300" s="168"/>
      <c r="AR300" s="168"/>
      <c r="AS300" s="168"/>
      <c r="AT300" s="168"/>
      <c r="AU300" s="168"/>
      <c r="AV300" s="168"/>
      <c r="AW300" s="168"/>
      <c r="AX300" s="168"/>
      <c r="AY300" s="168"/>
      <c r="AZ300" s="168"/>
      <c r="BA300" s="168"/>
      <c r="BB300" s="168"/>
      <c r="BC300" s="168"/>
      <c r="BD300" s="168"/>
      <c r="BE300" s="168"/>
      <c r="BF300" s="168"/>
      <c r="BG300" s="168"/>
      <c r="BH300" s="168"/>
      <c r="BI300" s="168"/>
      <c r="BJ300" s="168"/>
      <c r="BK300" s="168"/>
      <c r="BL300" s="168"/>
      <c r="BM300" s="168"/>
      <c r="BN300" s="168"/>
      <c r="BO300" s="168"/>
      <c r="BP300" s="168"/>
      <c r="BQ300" s="168"/>
      <c r="BR300" s="180"/>
      <c r="BS300" s="176"/>
      <c r="BT300" s="176"/>
      <c r="BU300" s="176" t="s">
        <v>3528</v>
      </c>
      <c r="BV300" s="176" t="s">
        <v>3528</v>
      </c>
      <c r="BW300" s="227"/>
      <c r="BX300" s="227"/>
      <c r="BY300" s="227"/>
      <c r="BZ300" s="227"/>
      <c r="CA300" s="227"/>
      <c r="CB300" s="227"/>
      <c r="CC300" s="232"/>
      <c r="CD300" s="232"/>
      <c r="CE300" s="232"/>
      <c r="CF300" s="152" t="s">
        <v>1</v>
      </c>
    </row>
    <row r="301" ht="12.75" customHeight="1">
      <c r="A301" s="154">
        <v>2024.0</v>
      </c>
      <c r="B301" s="166" t="s">
        <v>3389</v>
      </c>
      <c r="C301" s="166" t="s">
        <v>3573</v>
      </c>
      <c r="D301" s="166"/>
      <c r="E301" s="166" t="s">
        <v>4164</v>
      </c>
      <c r="F301" s="166" t="s">
        <v>4165</v>
      </c>
      <c r="G301" s="166" t="s">
        <v>4166</v>
      </c>
      <c r="H301" s="157" t="s">
        <v>4342</v>
      </c>
      <c r="I301" s="169" t="s">
        <v>3440</v>
      </c>
      <c r="J301" s="157"/>
      <c r="K301" s="157"/>
      <c r="L301" s="157" t="s">
        <v>3597</v>
      </c>
      <c r="M301" s="157" t="s">
        <v>3597</v>
      </c>
      <c r="N301" s="157" t="s">
        <v>255</v>
      </c>
      <c r="O301" s="189">
        <v>42.0</v>
      </c>
      <c r="P301" s="189" t="s">
        <v>3491</v>
      </c>
      <c r="Q301" s="169"/>
      <c r="R301" s="169" t="s">
        <v>3528</v>
      </c>
      <c r="S301" s="189"/>
      <c r="T301" s="178" t="s">
        <v>4343</v>
      </c>
      <c r="U301" s="189" t="s">
        <v>174</v>
      </c>
      <c r="V301" s="166" t="s">
        <v>3566</v>
      </c>
      <c r="W301" s="168"/>
      <c r="X301" s="168"/>
      <c r="Y301" s="168"/>
      <c r="Z301" s="168"/>
      <c r="AA301" s="168"/>
      <c r="AB301" s="168"/>
      <c r="AC301" s="168"/>
      <c r="AD301" s="168"/>
      <c r="AE301" s="168"/>
      <c r="AF301" s="168"/>
      <c r="AG301" s="168"/>
      <c r="AH301" s="168"/>
      <c r="AI301" s="168"/>
      <c r="AJ301" s="168"/>
      <c r="AK301" s="168"/>
      <c r="AL301" s="168"/>
      <c r="AM301" s="168"/>
      <c r="AN301" s="168"/>
      <c r="AO301" s="168"/>
      <c r="AP301" s="168"/>
      <c r="AQ301" s="168"/>
      <c r="AR301" s="168"/>
      <c r="AS301" s="168"/>
      <c r="AT301" s="168"/>
      <c r="AU301" s="168"/>
      <c r="AV301" s="168"/>
      <c r="AW301" s="168"/>
      <c r="AX301" s="168"/>
      <c r="AY301" s="168"/>
      <c r="AZ301" s="168"/>
      <c r="BA301" s="168"/>
      <c r="BB301" s="168"/>
      <c r="BC301" s="168"/>
      <c r="BD301" s="168"/>
      <c r="BE301" s="168"/>
      <c r="BF301" s="168"/>
      <c r="BG301" s="168"/>
      <c r="BH301" s="168"/>
      <c r="BI301" s="168"/>
      <c r="BJ301" s="168"/>
      <c r="BK301" s="168"/>
      <c r="BL301" s="168"/>
      <c r="BM301" s="168"/>
      <c r="BN301" s="168"/>
      <c r="BO301" s="168"/>
      <c r="BP301" s="168"/>
      <c r="BQ301" s="168"/>
      <c r="BR301" s="180">
        <v>0.96</v>
      </c>
      <c r="BS301" s="176">
        <v>0.48</v>
      </c>
      <c r="BT301" s="176">
        <v>3.92</v>
      </c>
      <c r="BU301" s="176" t="s">
        <v>3528</v>
      </c>
      <c r="BV301" s="176" t="s">
        <v>3528</v>
      </c>
      <c r="BW301" s="227">
        <v>41.0</v>
      </c>
      <c r="BX301" s="228">
        <v>0.847</v>
      </c>
      <c r="BY301" s="227">
        <v>0.95</v>
      </c>
      <c r="BZ301" s="224">
        <v>0.15</v>
      </c>
      <c r="CA301" s="227">
        <v>8.21</v>
      </c>
      <c r="CB301" s="227">
        <v>4.96</v>
      </c>
      <c r="CC301" s="214"/>
      <c r="CD301" s="214"/>
      <c r="CE301" s="214"/>
      <c r="CF301" s="152" t="s">
        <v>1</v>
      </c>
    </row>
    <row r="302" ht="12.75" customHeight="1">
      <c r="A302" s="154">
        <v>2024.0</v>
      </c>
      <c r="B302" s="155" t="s">
        <v>3404</v>
      </c>
      <c r="C302" s="155" t="s">
        <v>3405</v>
      </c>
      <c r="D302" s="155"/>
      <c r="E302" s="155" t="s">
        <v>3659</v>
      </c>
      <c r="F302" s="155" t="s">
        <v>3659</v>
      </c>
      <c r="G302" s="155" t="s">
        <v>3660</v>
      </c>
      <c r="H302" s="157" t="s">
        <v>4344</v>
      </c>
      <c r="I302" s="156" t="s">
        <v>3428</v>
      </c>
      <c r="J302" s="157"/>
      <c r="K302" s="229">
        <v>45292.0</v>
      </c>
      <c r="L302" s="154" t="s">
        <v>3395</v>
      </c>
      <c r="M302" s="157" t="s">
        <v>3396</v>
      </c>
      <c r="N302" s="206" t="s">
        <v>255</v>
      </c>
      <c r="O302" s="189">
        <v>18.0</v>
      </c>
      <c r="P302" s="189" t="s">
        <v>4345</v>
      </c>
      <c r="Q302" s="169"/>
      <c r="R302" s="178" t="s">
        <v>4346</v>
      </c>
      <c r="S302" s="189" t="s">
        <v>158</v>
      </c>
      <c r="T302" s="178" t="s">
        <v>4347</v>
      </c>
      <c r="U302" s="189" t="s">
        <v>174</v>
      </c>
      <c r="V302" s="166" t="s">
        <v>3566</v>
      </c>
      <c r="W302" s="168"/>
      <c r="X302" s="168"/>
      <c r="Y302" s="168"/>
      <c r="Z302" s="168">
        <v>45.0</v>
      </c>
      <c r="AA302" s="168">
        <v>45.0</v>
      </c>
      <c r="AB302" s="168">
        <f t="shared" ref="AB302:AB303" si="259">AA302-Z302</f>
        <v>0</v>
      </c>
      <c r="AC302" s="168"/>
      <c r="AD302" s="168"/>
      <c r="AE302" s="168"/>
      <c r="AF302" s="168">
        <v>50.0</v>
      </c>
      <c r="AG302" s="168">
        <v>51.0</v>
      </c>
      <c r="AH302" s="168">
        <f t="shared" ref="AH302:AH303" si="260">AG302-AF302</f>
        <v>1</v>
      </c>
      <c r="AI302" s="168"/>
      <c r="AJ302" s="168"/>
      <c r="AK302" s="168"/>
      <c r="AL302" s="168">
        <v>54.0</v>
      </c>
      <c r="AM302" s="168">
        <v>77.0</v>
      </c>
      <c r="AN302" s="168">
        <f t="shared" ref="AN302:AN303" si="261">AM302-AL302</f>
        <v>23</v>
      </c>
      <c r="AO302" s="168"/>
      <c r="AP302" s="168"/>
      <c r="AQ302" s="168"/>
      <c r="AR302" s="168">
        <v>53.0</v>
      </c>
      <c r="AS302" s="168">
        <v>68.0</v>
      </c>
      <c r="AT302" s="168">
        <f t="shared" ref="AT302:AT303" si="262">AS302-AR302</f>
        <v>15</v>
      </c>
      <c r="AU302" s="168"/>
      <c r="AV302" s="168"/>
      <c r="AW302" s="168"/>
      <c r="AX302" s="168">
        <v>61.0</v>
      </c>
      <c r="AY302" s="168">
        <v>80.0</v>
      </c>
      <c r="AZ302" s="168">
        <f t="shared" ref="AZ302:AZ303" si="263">AY302-AX302</f>
        <v>19</v>
      </c>
      <c r="BA302" s="168"/>
      <c r="BB302" s="168"/>
      <c r="BC302" s="168"/>
      <c r="BD302" s="168"/>
      <c r="BE302" s="168"/>
      <c r="BF302" s="168"/>
      <c r="BG302" s="168"/>
      <c r="BH302" s="168"/>
      <c r="BI302" s="168">
        <v>62.0</v>
      </c>
      <c r="BJ302" s="168">
        <v>80.0</v>
      </c>
      <c r="BK302" s="168">
        <f t="shared" ref="BK302:BK303" si="264">BJ302-BI302</f>
        <v>18</v>
      </c>
      <c r="BL302" s="168"/>
      <c r="BM302" s="168"/>
      <c r="BN302" s="168"/>
      <c r="BO302" s="168">
        <v>78.0</v>
      </c>
      <c r="BP302" s="168">
        <v>86.0</v>
      </c>
      <c r="BQ302" s="168">
        <f t="shared" ref="BQ302:BQ303" si="265">BP302-BO302</f>
        <v>8</v>
      </c>
      <c r="BR302" s="180">
        <v>0.96</v>
      </c>
      <c r="BS302" s="176">
        <v>4.91</v>
      </c>
      <c r="BT302" s="176">
        <v>0.45</v>
      </c>
      <c r="BU302" s="176" t="s">
        <v>3528</v>
      </c>
      <c r="BV302" s="176" t="s">
        <v>3528</v>
      </c>
      <c r="BW302" s="227">
        <v>173.0</v>
      </c>
      <c r="BX302" s="228">
        <v>9.03</v>
      </c>
      <c r="BY302" s="227">
        <v>9.62</v>
      </c>
      <c r="BZ302" s="224">
        <v>0.06</v>
      </c>
      <c r="CA302" s="227">
        <v>35.71</v>
      </c>
      <c r="CB302" s="227">
        <v>4.84</v>
      </c>
      <c r="CC302" s="226">
        <v>257.93</v>
      </c>
      <c r="CD302" s="226">
        <v>58.0</v>
      </c>
      <c r="CE302" s="226">
        <v>4.47</v>
      </c>
      <c r="CF302" s="152"/>
    </row>
    <row r="303" ht="12.75" customHeight="1">
      <c r="A303" s="154">
        <v>2024.0</v>
      </c>
      <c r="B303" s="155" t="s">
        <v>3404</v>
      </c>
      <c r="C303" s="155" t="s">
        <v>3405</v>
      </c>
      <c r="D303" s="155"/>
      <c r="E303" s="155" t="s">
        <v>3659</v>
      </c>
      <c r="F303" s="155" t="s">
        <v>3659</v>
      </c>
      <c r="G303" s="155" t="s">
        <v>3660</v>
      </c>
      <c r="H303" s="157" t="s">
        <v>4344</v>
      </c>
      <c r="I303" s="169" t="s">
        <v>3402</v>
      </c>
      <c r="J303" s="157"/>
      <c r="K303" s="229">
        <v>45292.0</v>
      </c>
      <c r="L303" s="154" t="s">
        <v>3395</v>
      </c>
      <c r="M303" s="157" t="s">
        <v>3396</v>
      </c>
      <c r="N303" s="206" t="s">
        <v>255</v>
      </c>
      <c r="O303" s="189">
        <v>44.0</v>
      </c>
      <c r="P303" s="189" t="s">
        <v>4348</v>
      </c>
      <c r="Q303" s="169"/>
      <c r="R303" s="178" t="s">
        <v>4349</v>
      </c>
      <c r="S303" s="189" t="s">
        <v>158</v>
      </c>
      <c r="T303" s="178" t="s">
        <v>4350</v>
      </c>
      <c r="U303" s="189" t="s">
        <v>174</v>
      </c>
      <c r="V303" s="166" t="s">
        <v>3566</v>
      </c>
      <c r="W303" s="168"/>
      <c r="X303" s="168"/>
      <c r="Y303" s="168"/>
      <c r="Z303" s="168">
        <v>50.0</v>
      </c>
      <c r="AA303" s="168">
        <v>55.0</v>
      </c>
      <c r="AB303" s="168">
        <f t="shared" si="259"/>
        <v>5</v>
      </c>
      <c r="AC303" s="168"/>
      <c r="AD303" s="168"/>
      <c r="AE303" s="168"/>
      <c r="AF303" s="168">
        <v>52.0</v>
      </c>
      <c r="AG303" s="168">
        <v>63.0</v>
      </c>
      <c r="AH303" s="168">
        <f t="shared" si="260"/>
        <v>11</v>
      </c>
      <c r="AI303" s="168"/>
      <c r="AJ303" s="168"/>
      <c r="AK303" s="168"/>
      <c r="AL303" s="168">
        <v>55.0</v>
      </c>
      <c r="AM303" s="168">
        <v>62.0</v>
      </c>
      <c r="AN303" s="168">
        <f t="shared" si="261"/>
        <v>7</v>
      </c>
      <c r="AO303" s="168"/>
      <c r="AP303" s="168"/>
      <c r="AQ303" s="168"/>
      <c r="AR303" s="168">
        <v>49.0</v>
      </c>
      <c r="AS303" s="168">
        <v>73.0</v>
      </c>
      <c r="AT303" s="168">
        <f t="shared" si="262"/>
        <v>24</v>
      </c>
      <c r="AU303" s="168"/>
      <c r="AV303" s="168"/>
      <c r="AW303" s="168"/>
      <c r="AX303" s="168">
        <v>58.0</v>
      </c>
      <c r="AY303" s="168">
        <v>80.0</v>
      </c>
      <c r="AZ303" s="168">
        <f t="shared" si="263"/>
        <v>22</v>
      </c>
      <c r="BA303" s="168"/>
      <c r="BB303" s="168"/>
      <c r="BC303" s="168"/>
      <c r="BD303" s="168"/>
      <c r="BE303" s="168"/>
      <c r="BF303" s="168"/>
      <c r="BG303" s="168"/>
      <c r="BH303" s="168"/>
      <c r="BI303" s="168">
        <v>60.0</v>
      </c>
      <c r="BJ303" s="168">
        <v>81.0</v>
      </c>
      <c r="BK303" s="168">
        <f t="shared" si="264"/>
        <v>21</v>
      </c>
      <c r="BL303" s="168"/>
      <c r="BM303" s="168"/>
      <c r="BN303" s="168"/>
      <c r="BO303" s="168">
        <v>70.0</v>
      </c>
      <c r="BP303" s="168">
        <v>91.0</v>
      </c>
      <c r="BQ303" s="168">
        <f t="shared" si="265"/>
        <v>21</v>
      </c>
      <c r="BR303" s="180">
        <v>0.96</v>
      </c>
      <c r="BS303" s="176">
        <v>4.84</v>
      </c>
      <c r="BT303" s="176">
        <v>0.44</v>
      </c>
      <c r="BU303" s="176" t="s">
        <v>3528</v>
      </c>
      <c r="BV303" s="176" t="s">
        <v>3528</v>
      </c>
      <c r="BW303" s="227">
        <v>131.0</v>
      </c>
      <c r="BX303" s="228">
        <v>2.4</v>
      </c>
      <c r="BY303" s="227">
        <v>2.89</v>
      </c>
      <c r="BZ303" s="224">
        <v>0.17</v>
      </c>
      <c r="CA303" s="227">
        <v>27.96</v>
      </c>
      <c r="CB303" s="227">
        <v>4.69</v>
      </c>
      <c r="CC303" s="216">
        <v>221.29</v>
      </c>
      <c r="CD303" s="226">
        <v>122.0</v>
      </c>
      <c r="CE303" s="226">
        <v>1.81</v>
      </c>
      <c r="CF303" s="152"/>
    </row>
    <row r="304" ht="12.75" customHeight="1">
      <c r="A304" s="154">
        <v>2024.0</v>
      </c>
      <c r="B304" s="166" t="s">
        <v>3768</v>
      </c>
      <c r="C304" s="166" t="s">
        <v>4223</v>
      </c>
      <c r="D304" s="169" t="s">
        <v>1452</v>
      </c>
      <c r="E304" s="166" t="s">
        <v>3647</v>
      </c>
      <c r="F304" s="166" t="s">
        <v>3647</v>
      </c>
      <c r="G304" s="166" t="s">
        <v>4224</v>
      </c>
      <c r="H304" s="157" t="s">
        <v>4351</v>
      </c>
      <c r="I304" s="169" t="s">
        <v>3454</v>
      </c>
      <c r="J304" s="157"/>
      <c r="K304" s="157"/>
      <c r="L304" s="157" t="s">
        <v>4352</v>
      </c>
      <c r="M304" s="157" t="s">
        <v>4352</v>
      </c>
      <c r="N304" s="189" t="s">
        <v>255</v>
      </c>
      <c r="O304" s="189"/>
      <c r="P304" s="189"/>
      <c r="Q304" s="169"/>
      <c r="R304" s="169"/>
      <c r="S304" s="189"/>
      <c r="T304" s="178" t="s">
        <v>4353</v>
      </c>
      <c r="U304" s="189" t="s">
        <v>174</v>
      </c>
      <c r="V304" s="166" t="s">
        <v>3566</v>
      </c>
      <c r="W304" s="168"/>
      <c r="X304" s="168"/>
      <c r="Y304" s="168"/>
      <c r="Z304" s="168"/>
      <c r="AA304" s="168"/>
      <c r="AB304" s="168"/>
      <c r="AC304" s="168"/>
      <c r="AD304" s="168"/>
      <c r="AE304" s="168"/>
      <c r="AF304" s="168"/>
      <c r="AG304" s="168"/>
      <c r="AH304" s="168"/>
      <c r="AI304" s="168"/>
      <c r="AJ304" s="168"/>
      <c r="AK304" s="168"/>
      <c r="AL304" s="168"/>
      <c r="AM304" s="168"/>
      <c r="AN304" s="168"/>
      <c r="AO304" s="168"/>
      <c r="AP304" s="168"/>
      <c r="AQ304" s="168"/>
      <c r="AR304" s="168"/>
      <c r="AS304" s="168"/>
      <c r="AT304" s="168"/>
      <c r="AU304" s="168"/>
      <c r="AV304" s="168"/>
      <c r="AW304" s="168"/>
      <c r="AX304" s="168"/>
      <c r="AY304" s="168"/>
      <c r="AZ304" s="168"/>
      <c r="BA304" s="168"/>
      <c r="BB304" s="168"/>
      <c r="BC304" s="168"/>
      <c r="BD304" s="168"/>
      <c r="BE304" s="168"/>
      <c r="BF304" s="168"/>
      <c r="BG304" s="168"/>
      <c r="BH304" s="168"/>
      <c r="BI304" s="168"/>
      <c r="BJ304" s="168"/>
      <c r="BK304" s="168"/>
      <c r="BL304" s="168"/>
      <c r="BM304" s="168"/>
      <c r="BN304" s="168"/>
      <c r="BO304" s="168"/>
      <c r="BP304" s="168"/>
      <c r="BQ304" s="168"/>
      <c r="BR304" s="180">
        <v>0.95</v>
      </c>
      <c r="BS304" s="176">
        <v>4.56</v>
      </c>
      <c r="BT304" s="176">
        <v>0.44</v>
      </c>
      <c r="BU304" s="197">
        <v>0.9</v>
      </c>
      <c r="BV304" s="176">
        <v>2.39</v>
      </c>
      <c r="BW304" s="227"/>
      <c r="BX304" s="227"/>
      <c r="BY304" s="227"/>
      <c r="BZ304" s="227"/>
      <c r="CA304" s="227"/>
      <c r="CB304" s="227"/>
      <c r="CC304" s="232"/>
      <c r="CD304" s="232"/>
      <c r="CE304" s="232"/>
      <c r="CF304" s="152" t="s">
        <v>1</v>
      </c>
    </row>
    <row r="305" ht="12.75" customHeight="1">
      <c r="A305" s="154">
        <v>2024.0</v>
      </c>
      <c r="B305" s="166" t="s">
        <v>3768</v>
      </c>
      <c r="C305" s="166" t="s">
        <v>4223</v>
      </c>
      <c r="D305" s="169" t="s">
        <v>1452</v>
      </c>
      <c r="E305" s="166" t="s">
        <v>3647</v>
      </c>
      <c r="F305" s="166" t="s">
        <v>3647</v>
      </c>
      <c r="G305" s="166" t="s">
        <v>4224</v>
      </c>
      <c r="H305" s="157" t="s">
        <v>4351</v>
      </c>
      <c r="I305" s="169" t="s">
        <v>3454</v>
      </c>
      <c r="J305" s="157"/>
      <c r="K305" s="157"/>
      <c r="L305" s="157" t="s">
        <v>4352</v>
      </c>
      <c r="M305" s="157" t="s">
        <v>4352</v>
      </c>
      <c r="N305" s="189" t="s">
        <v>255</v>
      </c>
      <c r="O305" s="189"/>
      <c r="P305" s="189"/>
      <c r="Q305" s="169"/>
      <c r="R305" s="169"/>
      <c r="S305" s="189" t="s">
        <v>177</v>
      </c>
      <c r="T305" s="178" t="s">
        <v>4354</v>
      </c>
      <c r="U305" s="189" t="s">
        <v>174</v>
      </c>
      <c r="V305" s="166" t="s">
        <v>3566</v>
      </c>
      <c r="W305" s="168"/>
      <c r="X305" s="168"/>
      <c r="Y305" s="168"/>
      <c r="Z305" s="168"/>
      <c r="AA305" s="168"/>
      <c r="AB305" s="168"/>
      <c r="AC305" s="168"/>
      <c r="AD305" s="168"/>
      <c r="AE305" s="168"/>
      <c r="AF305" s="168"/>
      <c r="AG305" s="168"/>
      <c r="AH305" s="168"/>
      <c r="AI305" s="168"/>
      <c r="AJ305" s="168"/>
      <c r="AK305" s="168"/>
      <c r="AL305" s="168"/>
      <c r="AM305" s="168"/>
      <c r="AN305" s="168"/>
      <c r="AO305" s="168"/>
      <c r="AP305" s="168"/>
      <c r="AQ305" s="168"/>
      <c r="AR305" s="168"/>
      <c r="AS305" s="168"/>
      <c r="AT305" s="168"/>
      <c r="AU305" s="168"/>
      <c r="AV305" s="168"/>
      <c r="AW305" s="168"/>
      <c r="AX305" s="168"/>
      <c r="AY305" s="168"/>
      <c r="AZ305" s="168"/>
      <c r="BA305" s="168"/>
      <c r="BB305" s="168"/>
      <c r="BC305" s="168"/>
      <c r="BD305" s="168"/>
      <c r="BE305" s="168"/>
      <c r="BF305" s="168"/>
      <c r="BG305" s="168"/>
      <c r="BH305" s="168"/>
      <c r="BI305" s="168"/>
      <c r="BJ305" s="168"/>
      <c r="BK305" s="168"/>
      <c r="BL305" s="168"/>
      <c r="BM305" s="168"/>
      <c r="BN305" s="168"/>
      <c r="BO305" s="168"/>
      <c r="BP305" s="168"/>
      <c r="BQ305" s="168"/>
      <c r="BR305" s="180">
        <v>0.93</v>
      </c>
      <c r="BS305" s="176">
        <v>3.99</v>
      </c>
      <c r="BT305" s="176">
        <v>0.43</v>
      </c>
      <c r="BU305" s="197">
        <v>0.86</v>
      </c>
      <c r="BV305" s="176">
        <v>1.99</v>
      </c>
      <c r="BW305" s="227"/>
      <c r="BX305" s="227"/>
      <c r="BY305" s="227"/>
      <c r="BZ305" s="227"/>
      <c r="CA305" s="227"/>
      <c r="CB305" s="227"/>
      <c r="CC305" s="232"/>
      <c r="CD305" s="232"/>
      <c r="CE305" s="232"/>
      <c r="CF305" s="152" t="s">
        <v>1</v>
      </c>
    </row>
    <row r="306" ht="12.75" customHeight="1">
      <c r="A306" s="154">
        <v>2024.0</v>
      </c>
      <c r="B306" s="155" t="s">
        <v>3768</v>
      </c>
      <c r="C306" s="155" t="s">
        <v>4223</v>
      </c>
      <c r="D306" s="169" t="s">
        <v>1452</v>
      </c>
      <c r="E306" s="155" t="s">
        <v>3647</v>
      </c>
      <c r="F306" s="155" t="s">
        <v>3647</v>
      </c>
      <c r="G306" s="155" t="s">
        <v>4224</v>
      </c>
      <c r="H306" s="157" t="s">
        <v>4351</v>
      </c>
      <c r="I306" s="169" t="s">
        <v>4015</v>
      </c>
      <c r="J306" s="157"/>
      <c r="K306" s="157" t="s">
        <v>4355</v>
      </c>
      <c r="L306" s="154" t="s">
        <v>3395</v>
      </c>
      <c r="M306" s="157" t="s">
        <v>3396</v>
      </c>
      <c r="N306" s="206" t="s">
        <v>255</v>
      </c>
      <c r="O306" s="206">
        <v>146.0</v>
      </c>
      <c r="P306" s="206" t="s">
        <v>3982</v>
      </c>
      <c r="Q306" s="169"/>
      <c r="R306" s="178" t="s">
        <v>4356</v>
      </c>
      <c r="S306" s="189" t="s">
        <v>158</v>
      </c>
      <c r="T306" s="178" t="s">
        <v>4357</v>
      </c>
      <c r="U306" s="189" t="s">
        <v>174</v>
      </c>
      <c r="V306" s="166" t="s">
        <v>3566</v>
      </c>
      <c r="W306" s="168"/>
      <c r="X306" s="168"/>
      <c r="Y306" s="168"/>
      <c r="Z306" s="168">
        <v>56.0</v>
      </c>
      <c r="AA306" s="168">
        <v>68.0</v>
      </c>
      <c r="AB306" s="168">
        <f t="shared" ref="AB306:AB311" si="266">AA306-Z306</f>
        <v>12</v>
      </c>
      <c r="AC306" s="168"/>
      <c r="AD306" s="168"/>
      <c r="AE306" s="168"/>
      <c r="AF306" s="168">
        <v>77.0</v>
      </c>
      <c r="AG306" s="168">
        <v>86.0</v>
      </c>
      <c r="AH306" s="168">
        <f t="shared" ref="AH306:AH311" si="267">AG306-AF306</f>
        <v>9</v>
      </c>
      <c r="AI306" s="168"/>
      <c r="AJ306" s="168"/>
      <c r="AK306" s="168"/>
      <c r="AL306" s="168">
        <v>90.0</v>
      </c>
      <c r="AM306" s="168">
        <v>92.0</v>
      </c>
      <c r="AN306" s="168">
        <f t="shared" ref="AN306:AN311" si="268">AM306-AL306</f>
        <v>2</v>
      </c>
      <c r="AO306" s="168"/>
      <c r="AP306" s="168"/>
      <c r="AQ306" s="168"/>
      <c r="AR306" s="168">
        <v>44.0</v>
      </c>
      <c r="AS306" s="168">
        <v>64.0</v>
      </c>
      <c r="AT306" s="168">
        <f t="shared" ref="AT306:AT311" si="269">AS306-AR306</f>
        <v>20</v>
      </c>
      <c r="AU306" s="168"/>
      <c r="AV306" s="168"/>
      <c r="AW306" s="168"/>
      <c r="AX306" s="168">
        <v>78.0</v>
      </c>
      <c r="AY306" s="168">
        <v>90.0</v>
      </c>
      <c r="AZ306" s="168">
        <f t="shared" ref="AZ306:AZ311" si="270">AY306-AX306</f>
        <v>12</v>
      </c>
      <c r="BA306" s="168"/>
      <c r="BB306" s="168"/>
      <c r="BC306" s="168"/>
      <c r="BD306" s="168"/>
      <c r="BE306" s="168"/>
      <c r="BF306" s="168"/>
      <c r="BG306" s="168"/>
      <c r="BH306" s="168"/>
      <c r="BI306" s="168"/>
      <c r="BJ306" s="168"/>
      <c r="BK306" s="168"/>
      <c r="BL306" s="168"/>
      <c r="BM306" s="168"/>
      <c r="BN306" s="168"/>
      <c r="BO306" s="168">
        <v>98.0</v>
      </c>
      <c r="BP306" s="168">
        <v>98.0</v>
      </c>
      <c r="BQ306" s="168">
        <f t="shared" ref="BQ306:BQ311" si="271">BP306-BO306</f>
        <v>0</v>
      </c>
      <c r="BR306" s="180"/>
      <c r="BS306" s="176"/>
      <c r="BT306" s="176"/>
      <c r="BU306" s="176"/>
      <c r="BV306" s="176"/>
      <c r="BW306" s="228">
        <v>470.0</v>
      </c>
      <c r="BX306" s="228">
        <v>2.89</v>
      </c>
      <c r="BY306" s="228">
        <v>3.22</v>
      </c>
      <c r="BZ306" s="224">
        <v>0.1</v>
      </c>
      <c r="CA306" s="228">
        <v>28.53</v>
      </c>
      <c r="CB306" s="228">
        <v>16.48</v>
      </c>
      <c r="CC306" s="233">
        <v>516.7</v>
      </c>
      <c r="CD306" s="233">
        <v>196.0</v>
      </c>
      <c r="CE306" s="233">
        <v>1.89</v>
      </c>
      <c r="CF306" s="152"/>
    </row>
    <row r="307" ht="12.75" customHeight="1">
      <c r="A307" s="154">
        <v>2024.0</v>
      </c>
      <c r="B307" s="166" t="s">
        <v>3768</v>
      </c>
      <c r="C307" s="166" t="s">
        <v>4223</v>
      </c>
      <c r="D307" s="169" t="s">
        <v>1452</v>
      </c>
      <c r="E307" s="166" t="s">
        <v>3647</v>
      </c>
      <c r="F307" s="166" t="s">
        <v>3647</v>
      </c>
      <c r="G307" s="166" t="s">
        <v>4224</v>
      </c>
      <c r="H307" s="157" t="s">
        <v>4351</v>
      </c>
      <c r="I307" s="169" t="s">
        <v>3454</v>
      </c>
      <c r="J307" s="157"/>
      <c r="K307" s="157"/>
      <c r="L307" s="157" t="s">
        <v>4358</v>
      </c>
      <c r="M307" s="157" t="s">
        <v>2183</v>
      </c>
      <c r="N307" s="189" t="s">
        <v>4359</v>
      </c>
      <c r="O307" s="189">
        <v>448.0</v>
      </c>
      <c r="P307" s="189" t="s">
        <v>4051</v>
      </c>
      <c r="Q307" s="169"/>
      <c r="R307" s="178" t="s">
        <v>4356</v>
      </c>
      <c r="S307" s="189" t="s">
        <v>158</v>
      </c>
      <c r="T307" s="178" t="s">
        <v>4353</v>
      </c>
      <c r="U307" s="189" t="s">
        <v>174</v>
      </c>
      <c r="V307" s="166" t="s">
        <v>3566</v>
      </c>
      <c r="W307" s="168"/>
      <c r="X307" s="168"/>
      <c r="Y307" s="168"/>
      <c r="Z307" s="168">
        <v>22.0</v>
      </c>
      <c r="AA307" s="168">
        <v>27.0</v>
      </c>
      <c r="AB307" s="168">
        <f t="shared" si="266"/>
        <v>5</v>
      </c>
      <c r="AC307" s="168"/>
      <c r="AD307" s="168"/>
      <c r="AE307" s="168"/>
      <c r="AF307" s="168">
        <v>53.0</v>
      </c>
      <c r="AG307" s="168">
        <v>78.0</v>
      </c>
      <c r="AH307" s="168">
        <f t="shared" si="267"/>
        <v>25</v>
      </c>
      <c r="AI307" s="168"/>
      <c r="AJ307" s="168"/>
      <c r="AK307" s="168"/>
      <c r="AL307" s="168">
        <v>81.0</v>
      </c>
      <c r="AM307" s="168">
        <v>88.0</v>
      </c>
      <c r="AN307" s="168">
        <f t="shared" si="268"/>
        <v>7</v>
      </c>
      <c r="AO307" s="168"/>
      <c r="AP307" s="168"/>
      <c r="AQ307" s="168"/>
      <c r="AR307" s="168">
        <v>51.0</v>
      </c>
      <c r="AS307" s="168">
        <v>73.0</v>
      </c>
      <c r="AT307" s="168">
        <f t="shared" si="269"/>
        <v>22</v>
      </c>
      <c r="AU307" s="168"/>
      <c r="AV307" s="168"/>
      <c r="AW307" s="168"/>
      <c r="AX307" s="168">
        <v>77.0</v>
      </c>
      <c r="AY307" s="168">
        <v>90.0</v>
      </c>
      <c r="AZ307" s="168">
        <f t="shared" si="270"/>
        <v>13</v>
      </c>
      <c r="BA307" s="168"/>
      <c r="BB307" s="168"/>
      <c r="BC307" s="168"/>
      <c r="BD307" s="168"/>
      <c r="BE307" s="168"/>
      <c r="BF307" s="168"/>
      <c r="BG307" s="168"/>
      <c r="BH307" s="168"/>
      <c r="BI307" s="168" t="s">
        <v>3528</v>
      </c>
      <c r="BJ307" s="168" t="s">
        <v>3528</v>
      </c>
      <c r="BK307" s="168" t="s">
        <v>3528</v>
      </c>
      <c r="BL307" s="168"/>
      <c r="BM307" s="168"/>
      <c r="BN307" s="168"/>
      <c r="BO307" s="168">
        <v>99.0</v>
      </c>
      <c r="BP307" s="168">
        <v>100.0</v>
      </c>
      <c r="BQ307" s="168">
        <f t="shared" si="271"/>
        <v>1</v>
      </c>
      <c r="BR307" s="234">
        <v>0.94</v>
      </c>
      <c r="BS307" s="235">
        <v>4.66</v>
      </c>
      <c r="BT307" s="235">
        <v>0.42</v>
      </c>
      <c r="BU307" s="236">
        <v>0.88</v>
      </c>
      <c r="BV307" s="235">
        <v>2.06</v>
      </c>
      <c r="BW307" s="227">
        <v>1516.0</v>
      </c>
      <c r="BX307" s="227">
        <v>3.0</v>
      </c>
      <c r="BY307" s="227">
        <v>3.21</v>
      </c>
      <c r="BZ307" s="193">
        <v>0.12</v>
      </c>
      <c r="CA307" s="227">
        <v>34.58</v>
      </c>
      <c r="CB307" s="227">
        <v>43.87</v>
      </c>
      <c r="CC307" s="226">
        <v>3768.0</v>
      </c>
      <c r="CD307" s="226">
        <v>1260.0</v>
      </c>
      <c r="CE307" s="226">
        <v>2.99</v>
      </c>
      <c r="CF307" s="152" t="s">
        <v>1</v>
      </c>
    </row>
    <row r="308" ht="12.75" customHeight="1">
      <c r="A308" s="154">
        <v>2024.0</v>
      </c>
      <c r="B308" s="155" t="s">
        <v>3442</v>
      </c>
      <c r="C308" s="155" t="s">
        <v>4098</v>
      </c>
      <c r="D308" s="155"/>
      <c r="E308" s="155" t="s">
        <v>4298</v>
      </c>
      <c r="F308" s="155" t="s">
        <v>4299</v>
      </c>
      <c r="G308" s="155" t="s">
        <v>4360</v>
      </c>
      <c r="H308" s="157" t="s">
        <v>3502</v>
      </c>
      <c r="I308" s="169" t="s">
        <v>3440</v>
      </c>
      <c r="J308" s="157"/>
      <c r="K308" s="157" t="s">
        <v>4361</v>
      </c>
      <c r="L308" s="154" t="s">
        <v>3395</v>
      </c>
      <c r="M308" s="157" t="s">
        <v>3396</v>
      </c>
      <c r="N308" s="157" t="s">
        <v>255</v>
      </c>
      <c r="O308" s="189">
        <v>9.0</v>
      </c>
      <c r="P308" s="189" t="s">
        <v>4281</v>
      </c>
      <c r="Q308" s="169"/>
      <c r="R308" s="178" t="s">
        <v>4362</v>
      </c>
      <c r="S308" s="189" t="s">
        <v>174</v>
      </c>
      <c r="T308" s="178" t="s">
        <v>4363</v>
      </c>
      <c r="U308" s="189" t="s">
        <v>174</v>
      </c>
      <c r="V308" s="166" t="s">
        <v>3664</v>
      </c>
      <c r="W308" s="168"/>
      <c r="X308" s="168"/>
      <c r="Y308" s="168"/>
      <c r="Z308" s="168">
        <v>74.0</v>
      </c>
      <c r="AA308" s="168">
        <v>88.0</v>
      </c>
      <c r="AB308" s="168">
        <f t="shared" si="266"/>
        <v>14</v>
      </c>
      <c r="AC308" s="168"/>
      <c r="AD308" s="168"/>
      <c r="AE308" s="168"/>
      <c r="AF308" s="168">
        <v>88.0</v>
      </c>
      <c r="AG308" s="168">
        <v>96.0</v>
      </c>
      <c r="AH308" s="168">
        <f t="shared" si="267"/>
        <v>8</v>
      </c>
      <c r="AI308" s="168"/>
      <c r="AJ308" s="168"/>
      <c r="AK308" s="168"/>
      <c r="AL308" s="168">
        <v>87.0</v>
      </c>
      <c r="AM308" s="168">
        <v>88.0</v>
      </c>
      <c r="AN308" s="168">
        <f t="shared" si="268"/>
        <v>1</v>
      </c>
      <c r="AO308" s="168"/>
      <c r="AP308" s="168"/>
      <c r="AQ308" s="168"/>
      <c r="AR308" s="168">
        <v>74.0</v>
      </c>
      <c r="AS308" s="168">
        <v>83.0</v>
      </c>
      <c r="AT308" s="168">
        <f t="shared" si="269"/>
        <v>9</v>
      </c>
      <c r="AU308" s="168"/>
      <c r="AV308" s="168"/>
      <c r="AW308" s="168"/>
      <c r="AX308" s="168">
        <v>86.0</v>
      </c>
      <c r="AY308" s="168">
        <v>90.0</v>
      </c>
      <c r="AZ308" s="168">
        <f t="shared" si="270"/>
        <v>4</v>
      </c>
      <c r="BA308" s="168"/>
      <c r="BB308" s="168"/>
      <c r="BC308" s="168"/>
      <c r="BD308" s="168"/>
      <c r="BE308" s="168"/>
      <c r="BF308" s="168"/>
      <c r="BG308" s="168"/>
      <c r="BH308" s="168"/>
      <c r="BI308" s="168">
        <v>84.0</v>
      </c>
      <c r="BJ308" s="168">
        <v>89.0</v>
      </c>
      <c r="BK308" s="168">
        <f t="shared" ref="BK308:BK311" si="272">BJ308-BI308</f>
        <v>5</v>
      </c>
      <c r="BL308" s="168"/>
      <c r="BM308" s="168"/>
      <c r="BN308" s="168"/>
      <c r="BO308" s="168">
        <v>99.0</v>
      </c>
      <c r="BP308" s="168">
        <v>99.0</v>
      </c>
      <c r="BQ308" s="168">
        <f t="shared" si="271"/>
        <v>0</v>
      </c>
      <c r="BR308" s="180">
        <v>0.95</v>
      </c>
      <c r="BS308" s="176">
        <v>3.78</v>
      </c>
      <c r="BT308" s="176">
        <v>0.48</v>
      </c>
      <c r="BU308" s="176" t="s">
        <v>3528</v>
      </c>
      <c r="BV308" s="176" t="s">
        <v>3528</v>
      </c>
      <c r="BW308" s="227">
        <v>15.0</v>
      </c>
      <c r="BX308" s="227">
        <v>1.78</v>
      </c>
      <c r="BY308" s="227">
        <v>1.75</v>
      </c>
      <c r="BZ308" s="193">
        <v>0.01</v>
      </c>
      <c r="CA308" s="227">
        <v>4.5</v>
      </c>
      <c r="CB308" s="227">
        <v>3.42</v>
      </c>
      <c r="CC308" s="233">
        <v>126.91</v>
      </c>
      <c r="CD308" s="233">
        <v>224.0</v>
      </c>
      <c r="CE308" s="233">
        <v>0.566</v>
      </c>
      <c r="CF308" s="152"/>
    </row>
    <row r="309" ht="12.75" customHeight="1">
      <c r="A309" s="154">
        <v>2024.0</v>
      </c>
      <c r="B309" s="155" t="s">
        <v>3389</v>
      </c>
      <c r="C309" s="155" t="s">
        <v>4276</v>
      </c>
      <c r="D309" s="155"/>
      <c r="E309" s="155" t="s">
        <v>4277</v>
      </c>
      <c r="F309" s="155" t="s">
        <v>4278</v>
      </c>
      <c r="G309" s="155" t="s">
        <v>4279</v>
      </c>
      <c r="H309" s="157" t="s">
        <v>3884</v>
      </c>
      <c r="I309" s="169" t="s">
        <v>3440</v>
      </c>
      <c r="J309" s="157"/>
      <c r="K309" s="157"/>
      <c r="L309" s="154" t="s">
        <v>3395</v>
      </c>
      <c r="M309" s="157" t="s">
        <v>3396</v>
      </c>
      <c r="N309" s="157" t="s">
        <v>255</v>
      </c>
      <c r="O309" s="189">
        <v>36.0</v>
      </c>
      <c r="P309" s="189" t="s">
        <v>4364</v>
      </c>
      <c r="Q309" s="169"/>
      <c r="R309" s="178" t="s">
        <v>4365</v>
      </c>
      <c r="S309" s="189" t="s">
        <v>177</v>
      </c>
      <c r="T309" s="178" t="s">
        <v>4366</v>
      </c>
      <c r="U309" s="189" t="s">
        <v>177</v>
      </c>
      <c r="V309" s="166" t="s">
        <v>3566</v>
      </c>
      <c r="W309" s="168"/>
      <c r="X309" s="168"/>
      <c r="Y309" s="168"/>
      <c r="Z309" s="168">
        <v>84.0</v>
      </c>
      <c r="AA309" s="168">
        <v>94.0</v>
      </c>
      <c r="AB309" s="168">
        <f t="shared" si="266"/>
        <v>10</v>
      </c>
      <c r="AC309" s="168"/>
      <c r="AD309" s="168"/>
      <c r="AE309" s="168"/>
      <c r="AF309" s="168">
        <v>90.0</v>
      </c>
      <c r="AG309" s="168">
        <v>97.0</v>
      </c>
      <c r="AH309" s="168">
        <f t="shared" si="267"/>
        <v>7</v>
      </c>
      <c r="AI309" s="168"/>
      <c r="AJ309" s="168"/>
      <c r="AK309" s="168"/>
      <c r="AL309" s="168">
        <v>92.0</v>
      </c>
      <c r="AM309" s="168">
        <v>98.0</v>
      </c>
      <c r="AN309" s="168">
        <f t="shared" si="268"/>
        <v>6</v>
      </c>
      <c r="AO309" s="168"/>
      <c r="AP309" s="168"/>
      <c r="AQ309" s="168"/>
      <c r="AR309" s="168">
        <v>77.0</v>
      </c>
      <c r="AS309" s="168">
        <v>83.0</v>
      </c>
      <c r="AT309" s="168">
        <f t="shared" si="269"/>
        <v>6</v>
      </c>
      <c r="AU309" s="168"/>
      <c r="AV309" s="168"/>
      <c r="AW309" s="168"/>
      <c r="AX309" s="168">
        <v>92.0</v>
      </c>
      <c r="AY309" s="168">
        <v>93.0</v>
      </c>
      <c r="AZ309" s="168">
        <f t="shared" si="270"/>
        <v>1</v>
      </c>
      <c r="BA309" s="168"/>
      <c r="BB309" s="168"/>
      <c r="BC309" s="168"/>
      <c r="BD309" s="168"/>
      <c r="BE309" s="168"/>
      <c r="BF309" s="168"/>
      <c r="BG309" s="168"/>
      <c r="BH309" s="168"/>
      <c r="BI309" s="168">
        <v>87.0</v>
      </c>
      <c r="BJ309" s="168">
        <v>89.0</v>
      </c>
      <c r="BK309" s="168">
        <f t="shared" si="272"/>
        <v>2</v>
      </c>
      <c r="BL309" s="168"/>
      <c r="BM309" s="168"/>
      <c r="BN309" s="168"/>
      <c r="BO309" s="168">
        <v>99.0</v>
      </c>
      <c r="BP309" s="168">
        <v>100.0</v>
      </c>
      <c r="BQ309" s="168">
        <f t="shared" si="271"/>
        <v>1</v>
      </c>
      <c r="BR309" s="180">
        <v>0.95</v>
      </c>
      <c r="BS309" s="176">
        <v>4.61</v>
      </c>
      <c r="BT309" s="176">
        <v>0.49</v>
      </c>
      <c r="BU309" s="176" t="s">
        <v>3528</v>
      </c>
      <c r="BV309" s="176" t="s">
        <v>3528</v>
      </c>
      <c r="BW309" s="227">
        <v>42.0</v>
      </c>
      <c r="BX309" s="227">
        <v>0.914</v>
      </c>
      <c r="BY309" s="227">
        <v>1.17</v>
      </c>
      <c r="BZ309" s="193">
        <v>0.24</v>
      </c>
      <c r="CA309" s="227">
        <v>10.23</v>
      </c>
      <c r="CB309" s="227">
        <v>4.13</v>
      </c>
      <c r="CC309" s="233">
        <v>78.25</v>
      </c>
      <c r="CD309" s="233">
        <v>143.0</v>
      </c>
      <c r="CE309" s="233">
        <v>0.547</v>
      </c>
      <c r="CF309" s="152"/>
    </row>
    <row r="310" ht="12.75" customHeight="1">
      <c r="A310" s="154">
        <v>2024.0</v>
      </c>
      <c r="B310" s="155" t="s">
        <v>3540</v>
      </c>
      <c r="C310" s="155" t="s">
        <v>4367</v>
      </c>
      <c r="D310" s="155"/>
      <c r="E310" s="155" t="s">
        <v>4368</v>
      </c>
      <c r="F310" s="155" t="s">
        <v>4368</v>
      </c>
      <c r="G310" s="155" t="s">
        <v>4369</v>
      </c>
      <c r="H310" s="157" t="s">
        <v>4342</v>
      </c>
      <c r="I310" s="169" t="s">
        <v>3394</v>
      </c>
      <c r="J310" s="157"/>
      <c r="K310" s="157" t="s">
        <v>4370</v>
      </c>
      <c r="L310" s="154" t="s">
        <v>3395</v>
      </c>
      <c r="M310" s="157" t="s">
        <v>3396</v>
      </c>
      <c r="N310" s="206" t="s">
        <v>255</v>
      </c>
      <c r="O310" s="189">
        <v>241.0</v>
      </c>
      <c r="P310" s="189" t="s">
        <v>4371</v>
      </c>
      <c r="Q310" s="169"/>
      <c r="R310" s="178" t="s">
        <v>4372</v>
      </c>
      <c r="S310" s="189" t="s">
        <v>174</v>
      </c>
      <c r="T310" s="178" t="s">
        <v>4373</v>
      </c>
      <c r="U310" s="189" t="s">
        <v>174</v>
      </c>
      <c r="V310" s="166" t="s">
        <v>3566</v>
      </c>
      <c r="W310" s="168"/>
      <c r="X310" s="168"/>
      <c r="Y310" s="168"/>
      <c r="Z310" s="168">
        <v>66.0</v>
      </c>
      <c r="AA310" s="168">
        <v>73.0</v>
      </c>
      <c r="AB310" s="168">
        <f t="shared" si="266"/>
        <v>7</v>
      </c>
      <c r="AC310" s="168"/>
      <c r="AD310" s="168"/>
      <c r="AE310" s="168"/>
      <c r="AF310" s="168">
        <v>77.0</v>
      </c>
      <c r="AG310" s="168">
        <v>92.0</v>
      </c>
      <c r="AH310" s="168">
        <f t="shared" si="267"/>
        <v>15</v>
      </c>
      <c r="AI310" s="168"/>
      <c r="AJ310" s="168"/>
      <c r="AK310" s="168"/>
      <c r="AL310" s="168">
        <v>86.0</v>
      </c>
      <c r="AM310" s="168">
        <v>91.0</v>
      </c>
      <c r="AN310" s="168">
        <f t="shared" si="268"/>
        <v>5</v>
      </c>
      <c r="AO310" s="168"/>
      <c r="AP310" s="168"/>
      <c r="AQ310" s="168"/>
      <c r="AR310" s="168">
        <v>74.0</v>
      </c>
      <c r="AS310" s="168">
        <v>87.0</v>
      </c>
      <c r="AT310" s="168">
        <f t="shared" si="269"/>
        <v>13</v>
      </c>
      <c r="AU310" s="168"/>
      <c r="AV310" s="168"/>
      <c r="AW310" s="168"/>
      <c r="AX310" s="168">
        <v>78.0</v>
      </c>
      <c r="AY310" s="168">
        <v>89.0</v>
      </c>
      <c r="AZ310" s="168">
        <f t="shared" si="270"/>
        <v>11</v>
      </c>
      <c r="BA310" s="168"/>
      <c r="BB310" s="168"/>
      <c r="BC310" s="168"/>
      <c r="BD310" s="168"/>
      <c r="BE310" s="168"/>
      <c r="BF310" s="168"/>
      <c r="BG310" s="168"/>
      <c r="BH310" s="168"/>
      <c r="BI310" s="168">
        <v>80.0</v>
      </c>
      <c r="BJ310" s="168">
        <v>87.0</v>
      </c>
      <c r="BK310" s="168">
        <f t="shared" si="272"/>
        <v>7</v>
      </c>
      <c r="BL310" s="168"/>
      <c r="BM310" s="168"/>
      <c r="BN310" s="168"/>
      <c r="BO310" s="168">
        <v>88.0</v>
      </c>
      <c r="BP310" s="168">
        <v>97.0</v>
      </c>
      <c r="BQ310" s="168">
        <f t="shared" si="271"/>
        <v>9</v>
      </c>
      <c r="BR310" s="180">
        <v>0.97</v>
      </c>
      <c r="BS310" s="176">
        <v>4.44</v>
      </c>
      <c r="BT310" s="176">
        <v>0.36</v>
      </c>
      <c r="BU310" s="176" t="s">
        <v>3528</v>
      </c>
      <c r="BV310" s="176" t="s">
        <v>3528</v>
      </c>
      <c r="BW310" s="227">
        <v>842.0</v>
      </c>
      <c r="BX310" s="227">
        <v>3.11</v>
      </c>
      <c r="BY310" s="227">
        <v>3.49</v>
      </c>
      <c r="BZ310" s="193">
        <v>0.11</v>
      </c>
      <c r="CA310" s="227">
        <v>46.75</v>
      </c>
      <c r="CB310" s="227">
        <v>18.0</v>
      </c>
      <c r="CC310" s="233">
        <v>909.3</v>
      </c>
      <c r="CD310" s="233">
        <v>321.0</v>
      </c>
      <c r="CE310" s="233">
        <v>2.83</v>
      </c>
      <c r="CF310" s="152"/>
    </row>
    <row r="311" ht="12.75" customHeight="1">
      <c r="A311" s="154">
        <v>2024.0</v>
      </c>
      <c r="B311" s="155" t="s">
        <v>3540</v>
      </c>
      <c r="C311" s="155" t="s">
        <v>4367</v>
      </c>
      <c r="D311" s="155"/>
      <c r="E311" s="155" t="s">
        <v>4368</v>
      </c>
      <c r="F311" s="155" t="s">
        <v>4368</v>
      </c>
      <c r="G311" s="155" t="s">
        <v>4369</v>
      </c>
      <c r="H311" s="157" t="s">
        <v>4342</v>
      </c>
      <c r="I311" s="169" t="s">
        <v>3402</v>
      </c>
      <c r="J311" s="157"/>
      <c r="K311" s="157" t="s">
        <v>4370</v>
      </c>
      <c r="L311" s="154" t="s">
        <v>3395</v>
      </c>
      <c r="M311" s="157" t="s">
        <v>3396</v>
      </c>
      <c r="N311" s="206" t="s">
        <v>255</v>
      </c>
      <c r="O311" s="189">
        <v>392.0</v>
      </c>
      <c r="P311" s="189" t="s">
        <v>4374</v>
      </c>
      <c r="Q311" s="169"/>
      <c r="R311" s="178" t="s">
        <v>4375</v>
      </c>
      <c r="S311" s="189" t="s">
        <v>174</v>
      </c>
      <c r="T311" s="178" t="s">
        <v>4373</v>
      </c>
      <c r="U311" s="189" t="s">
        <v>174</v>
      </c>
      <c r="V311" s="166" t="s">
        <v>3566</v>
      </c>
      <c r="W311" s="168"/>
      <c r="X311" s="168"/>
      <c r="Y311" s="168"/>
      <c r="Z311" s="168">
        <v>60.0</v>
      </c>
      <c r="AA311" s="168">
        <v>76.0</v>
      </c>
      <c r="AB311" s="168">
        <f t="shared" si="266"/>
        <v>16</v>
      </c>
      <c r="AC311" s="168"/>
      <c r="AD311" s="168"/>
      <c r="AE311" s="168"/>
      <c r="AF311" s="168">
        <v>82.0</v>
      </c>
      <c r="AG311" s="168">
        <v>92.0</v>
      </c>
      <c r="AH311" s="168">
        <f t="shared" si="267"/>
        <v>10</v>
      </c>
      <c r="AI311" s="168"/>
      <c r="AJ311" s="168"/>
      <c r="AK311" s="168"/>
      <c r="AL311" s="168">
        <v>82.0</v>
      </c>
      <c r="AM311" s="168">
        <v>82.0</v>
      </c>
      <c r="AN311" s="168">
        <f t="shared" si="268"/>
        <v>0</v>
      </c>
      <c r="AO311" s="168"/>
      <c r="AP311" s="168"/>
      <c r="AQ311" s="168"/>
      <c r="AR311" s="168">
        <v>65.0</v>
      </c>
      <c r="AS311" s="168">
        <v>77.0</v>
      </c>
      <c r="AT311" s="168">
        <f t="shared" si="269"/>
        <v>12</v>
      </c>
      <c r="AU311" s="168"/>
      <c r="AV311" s="168"/>
      <c r="AW311" s="168"/>
      <c r="AX311" s="168">
        <v>78.0</v>
      </c>
      <c r="AY311" s="168">
        <v>84.0</v>
      </c>
      <c r="AZ311" s="168">
        <f t="shared" si="270"/>
        <v>6</v>
      </c>
      <c r="BA311" s="168"/>
      <c r="BB311" s="168"/>
      <c r="BC311" s="168"/>
      <c r="BD311" s="168"/>
      <c r="BE311" s="168"/>
      <c r="BF311" s="168"/>
      <c r="BG311" s="168"/>
      <c r="BH311" s="168"/>
      <c r="BI311" s="168">
        <v>72.0</v>
      </c>
      <c r="BJ311" s="168">
        <v>75.0</v>
      </c>
      <c r="BK311" s="168">
        <f t="shared" si="272"/>
        <v>3</v>
      </c>
      <c r="BL311" s="168"/>
      <c r="BM311" s="168"/>
      <c r="BN311" s="168"/>
      <c r="BO311" s="168">
        <v>88.0</v>
      </c>
      <c r="BP311" s="168">
        <v>94.0</v>
      </c>
      <c r="BQ311" s="168">
        <f t="shared" si="271"/>
        <v>6</v>
      </c>
      <c r="BR311" s="180">
        <v>0.96</v>
      </c>
      <c r="BS311" s="176">
        <v>4.93</v>
      </c>
      <c r="BT311" s="176">
        <v>0.43</v>
      </c>
      <c r="BU311" s="176" t="s">
        <v>3528</v>
      </c>
      <c r="BV311" s="176" t="s">
        <v>3528</v>
      </c>
      <c r="BW311" s="227">
        <v>1429.0</v>
      </c>
      <c r="BX311" s="227">
        <v>3.26</v>
      </c>
      <c r="BY311" s="227">
        <v>3.64</v>
      </c>
      <c r="BZ311" s="193">
        <v>0.09</v>
      </c>
      <c r="CA311" s="227">
        <v>54.26</v>
      </c>
      <c r="CB311" s="227">
        <v>26.33</v>
      </c>
      <c r="CC311" s="233">
        <v>399.82</v>
      </c>
      <c r="CD311" s="233">
        <v>124.0</v>
      </c>
      <c r="CE311" s="233">
        <v>3.22</v>
      </c>
      <c r="CF311" s="152"/>
    </row>
    <row r="312" ht="12.75" customHeight="1">
      <c r="A312" s="154">
        <v>2024.0</v>
      </c>
      <c r="B312" s="166" t="s">
        <v>3475</v>
      </c>
      <c r="C312" s="166" t="s">
        <v>4376</v>
      </c>
      <c r="D312" s="166"/>
      <c r="E312" s="166" t="s">
        <v>4377</v>
      </c>
      <c r="F312" s="166" t="s">
        <v>4377</v>
      </c>
      <c r="G312" s="166" t="s">
        <v>4378</v>
      </c>
      <c r="H312" s="157" t="s">
        <v>4379</v>
      </c>
      <c r="I312" s="169" t="s">
        <v>3440</v>
      </c>
      <c r="J312" s="157"/>
      <c r="K312" s="157" t="s">
        <v>2317</v>
      </c>
      <c r="L312" s="154" t="s">
        <v>3395</v>
      </c>
      <c r="M312" s="157" t="s">
        <v>3714</v>
      </c>
      <c r="N312" s="154" t="s">
        <v>255</v>
      </c>
      <c r="O312" s="189"/>
      <c r="P312" s="189"/>
      <c r="Q312" s="169"/>
      <c r="R312" s="169" t="s">
        <v>3528</v>
      </c>
      <c r="S312" s="189"/>
      <c r="T312" s="178" t="s">
        <v>4380</v>
      </c>
      <c r="U312" s="189" t="s">
        <v>174</v>
      </c>
      <c r="V312" s="166" t="s">
        <v>3566</v>
      </c>
      <c r="W312" s="168">
        <v>32.0</v>
      </c>
      <c r="X312" s="168">
        <v>5.0</v>
      </c>
      <c r="Y312" s="168">
        <f>W312-X312</f>
        <v>27</v>
      </c>
      <c r="Z312" s="168"/>
      <c r="AA312" s="168"/>
      <c r="AB312" s="168"/>
      <c r="AC312" s="168">
        <v>34.0</v>
      </c>
      <c r="AD312" s="168">
        <v>7.0</v>
      </c>
      <c r="AE312" s="168">
        <f>AC312-AD312</f>
        <v>27</v>
      </c>
      <c r="AF312" s="168"/>
      <c r="AG312" s="168"/>
      <c r="AH312" s="168"/>
      <c r="AI312" s="168">
        <v>47.0</v>
      </c>
      <c r="AJ312" s="168">
        <v>23.0</v>
      </c>
      <c r="AK312" s="168">
        <f>AI312-AJ312</f>
        <v>24</v>
      </c>
      <c r="AL312" s="168"/>
      <c r="AM312" s="168"/>
      <c r="AN312" s="168"/>
      <c r="AO312" s="168">
        <v>47.0</v>
      </c>
      <c r="AP312" s="168">
        <v>17.0</v>
      </c>
      <c r="AQ312" s="168">
        <f>AO312-AP312</f>
        <v>30</v>
      </c>
      <c r="AR312" s="168"/>
      <c r="AS312" s="168"/>
      <c r="AT312" s="168"/>
      <c r="AU312" s="168">
        <v>55.0</v>
      </c>
      <c r="AV312" s="168">
        <v>27.0</v>
      </c>
      <c r="AW312" s="168">
        <f>AU312-AV312</f>
        <v>28</v>
      </c>
      <c r="AX312" s="168"/>
      <c r="AY312" s="168"/>
      <c r="AZ312" s="168"/>
      <c r="BA312" s="168"/>
      <c r="BB312" s="168"/>
      <c r="BC312" s="168"/>
      <c r="BD312" s="168"/>
      <c r="BE312" s="168"/>
      <c r="BF312" s="168">
        <v>49.0</v>
      </c>
      <c r="BG312" s="168">
        <v>24.0</v>
      </c>
      <c r="BH312" s="168">
        <f>BF312-BG312</f>
        <v>25</v>
      </c>
      <c r="BI312" s="168"/>
      <c r="BJ312" s="168"/>
      <c r="BK312" s="168"/>
      <c r="BL312" s="168">
        <v>62.0</v>
      </c>
      <c r="BM312" s="168">
        <v>40.0</v>
      </c>
      <c r="BN312" s="168">
        <f>BL312-BM312</f>
        <v>22</v>
      </c>
      <c r="BO312" s="168"/>
      <c r="BP312" s="168"/>
      <c r="BQ312" s="168"/>
      <c r="BR312" s="180">
        <v>0.95</v>
      </c>
      <c r="BS312" s="176">
        <v>4.93</v>
      </c>
      <c r="BT312" s="176">
        <v>0.53</v>
      </c>
      <c r="BU312" s="176" t="s">
        <v>3528</v>
      </c>
      <c r="BV312" s="176" t="s">
        <v>3528</v>
      </c>
      <c r="BW312" s="227"/>
      <c r="BX312" s="227"/>
      <c r="BY312" s="227"/>
      <c r="BZ312" s="227"/>
      <c r="CA312" s="227"/>
      <c r="CB312" s="227"/>
      <c r="CC312" s="152"/>
      <c r="CD312" s="152"/>
      <c r="CE312" s="152"/>
      <c r="CF312" s="152" t="s">
        <v>1</v>
      </c>
    </row>
    <row r="313" ht="12.75" customHeight="1">
      <c r="A313" s="154">
        <v>2024.0</v>
      </c>
      <c r="B313" s="166" t="s">
        <v>3475</v>
      </c>
      <c r="C313" s="166" t="s">
        <v>4376</v>
      </c>
      <c r="D313" s="166"/>
      <c r="E313" s="166" t="s">
        <v>4377</v>
      </c>
      <c r="F313" s="166" t="s">
        <v>4377</v>
      </c>
      <c r="G313" s="166" t="s">
        <v>4378</v>
      </c>
      <c r="H313" s="157" t="s">
        <v>4381</v>
      </c>
      <c r="I313" s="169" t="s">
        <v>3440</v>
      </c>
      <c r="J313" s="157"/>
      <c r="K313" s="157" t="s">
        <v>2317</v>
      </c>
      <c r="L313" s="154" t="s">
        <v>3395</v>
      </c>
      <c r="M313" s="157" t="s">
        <v>4326</v>
      </c>
      <c r="N313" s="154" t="s">
        <v>255</v>
      </c>
      <c r="O313" s="189"/>
      <c r="P313" s="189"/>
      <c r="Q313" s="169"/>
      <c r="R313" s="169" t="s">
        <v>3528</v>
      </c>
      <c r="S313" s="189"/>
      <c r="T313" s="178" t="s">
        <v>4382</v>
      </c>
      <c r="U313" s="189" t="s">
        <v>174</v>
      </c>
      <c r="V313" s="166" t="s">
        <v>3566</v>
      </c>
      <c r="W313" s="168"/>
      <c r="X313" s="168">
        <v>4.0</v>
      </c>
      <c r="Y313" s="168"/>
      <c r="Z313" s="168"/>
      <c r="AA313" s="168"/>
      <c r="AB313" s="168"/>
      <c r="AC313" s="168"/>
      <c r="AD313" s="168">
        <v>4.0</v>
      </c>
      <c r="AE313" s="168"/>
      <c r="AF313" s="168"/>
      <c r="AG313" s="168"/>
      <c r="AH313" s="168"/>
      <c r="AI313" s="168"/>
      <c r="AJ313" s="168"/>
      <c r="AK313" s="168"/>
      <c r="AL313" s="168"/>
      <c r="AM313" s="168"/>
      <c r="AN313" s="168"/>
      <c r="AO313" s="168"/>
      <c r="AP313" s="168"/>
      <c r="AQ313" s="168"/>
      <c r="AR313" s="168"/>
      <c r="AS313" s="168"/>
      <c r="AT313" s="168"/>
      <c r="AU313" s="168"/>
      <c r="AV313" s="168"/>
      <c r="AW313" s="168"/>
      <c r="AX313" s="168"/>
      <c r="AY313" s="168"/>
      <c r="AZ313" s="168"/>
      <c r="BA313" s="168"/>
      <c r="BB313" s="168"/>
      <c r="BC313" s="168"/>
      <c r="BD313" s="168"/>
      <c r="BE313" s="168"/>
      <c r="BF313" s="168"/>
      <c r="BG313" s="168"/>
      <c r="BH313" s="168"/>
      <c r="BI313" s="168"/>
      <c r="BJ313" s="168"/>
      <c r="BK313" s="168"/>
      <c r="BL313" s="168"/>
      <c r="BM313" s="168">
        <v>22.0</v>
      </c>
      <c r="BN313" s="168"/>
      <c r="BO313" s="168"/>
      <c r="BP313" s="168"/>
      <c r="BQ313" s="168"/>
      <c r="BR313" s="180">
        <v>0.93</v>
      </c>
      <c r="BS313" s="176">
        <v>2.86</v>
      </c>
      <c r="BT313" s="176">
        <v>0.56</v>
      </c>
      <c r="BU313" s="176" t="s">
        <v>3528</v>
      </c>
      <c r="BV313" s="237" t="s">
        <v>3528</v>
      </c>
      <c r="BW313" s="227"/>
      <c r="BX313" s="227"/>
      <c r="BY313" s="227"/>
      <c r="BZ313" s="227"/>
      <c r="CA313" s="227"/>
      <c r="CB313" s="227"/>
      <c r="CC313" s="152"/>
      <c r="CD313" s="152"/>
      <c r="CE313" s="152"/>
      <c r="CF313" s="152" t="s">
        <v>1</v>
      </c>
    </row>
    <row r="314" ht="12.75" customHeight="1">
      <c r="A314" s="154">
        <v>2024.0</v>
      </c>
      <c r="B314" s="155" t="s">
        <v>3389</v>
      </c>
      <c r="C314" s="155" t="s">
        <v>3526</v>
      </c>
      <c r="D314" s="155"/>
      <c r="E314" s="155" t="s">
        <v>3411</v>
      </c>
      <c r="F314" s="155" t="s">
        <v>3411</v>
      </c>
      <c r="G314" s="155" t="s">
        <v>2176</v>
      </c>
      <c r="H314" s="157" t="s">
        <v>4383</v>
      </c>
      <c r="I314" s="169" t="s">
        <v>3440</v>
      </c>
      <c r="J314" s="157"/>
      <c r="K314" s="157" t="s">
        <v>4384</v>
      </c>
      <c r="L314" s="154" t="s">
        <v>3395</v>
      </c>
      <c r="M314" s="157" t="s">
        <v>3396</v>
      </c>
      <c r="N314" s="188" t="s">
        <v>3572</v>
      </c>
      <c r="O314" s="189">
        <v>229.0</v>
      </c>
      <c r="P314" s="189" t="s">
        <v>4385</v>
      </c>
      <c r="Q314" s="169"/>
      <c r="R314" s="186" t="s">
        <v>4386</v>
      </c>
      <c r="S314" s="189" t="s">
        <v>177</v>
      </c>
      <c r="T314" s="178" t="s">
        <v>4387</v>
      </c>
      <c r="U314" s="189" t="s">
        <v>177</v>
      </c>
      <c r="V314" s="166" t="s">
        <v>4388</v>
      </c>
      <c r="W314" s="168"/>
      <c r="X314" s="168"/>
      <c r="Y314" s="168"/>
      <c r="Z314" s="168">
        <v>45.0</v>
      </c>
      <c r="AA314" s="168">
        <v>72.0</v>
      </c>
      <c r="AB314" s="168">
        <f t="shared" ref="AB314:AB319" si="273">AA314-Z314</f>
        <v>27</v>
      </c>
      <c r="AC314" s="168"/>
      <c r="AD314" s="168"/>
      <c r="AE314" s="168"/>
      <c r="AF314" s="168">
        <v>73.0</v>
      </c>
      <c r="AG314" s="168">
        <v>87.0</v>
      </c>
      <c r="AH314" s="168">
        <f t="shared" ref="AH314:AH319" si="274">AG314-AF314</f>
        <v>14</v>
      </c>
      <c r="AI314" s="168"/>
      <c r="AJ314" s="168"/>
      <c r="AK314" s="168"/>
      <c r="AL314" s="168">
        <v>82.0</v>
      </c>
      <c r="AM314" s="168">
        <v>94.0</v>
      </c>
      <c r="AN314" s="168">
        <f t="shared" ref="AN314:AN319" si="275">AM314-AL314</f>
        <v>12</v>
      </c>
      <c r="AO314" s="168"/>
      <c r="AP314" s="168"/>
      <c r="AQ314" s="168"/>
      <c r="AR314" s="168">
        <v>70.0</v>
      </c>
      <c r="AS314" s="168">
        <v>81.0</v>
      </c>
      <c r="AT314" s="168">
        <f t="shared" ref="AT314:AT319" si="276">AS314-AR314</f>
        <v>11</v>
      </c>
      <c r="AU314" s="168"/>
      <c r="AV314" s="168"/>
      <c r="AW314" s="168"/>
      <c r="AX314" s="168">
        <v>90.0</v>
      </c>
      <c r="AY314" s="168">
        <v>89.0</v>
      </c>
      <c r="AZ314" s="168">
        <f t="shared" ref="AZ314:AZ319" si="277">AY314-AX314</f>
        <v>-1</v>
      </c>
      <c r="BA314" s="168"/>
      <c r="BB314" s="168"/>
      <c r="BC314" s="168"/>
      <c r="BD314" s="168"/>
      <c r="BE314" s="168"/>
      <c r="BF314" s="168">
        <v>86.0</v>
      </c>
      <c r="BG314" s="168">
        <v>86.0</v>
      </c>
      <c r="BH314" s="168">
        <f t="shared" ref="BH314:BH319" si="278">BG314-BF314</f>
        <v>0</v>
      </c>
      <c r="BI314" s="168"/>
      <c r="BJ314" s="168"/>
      <c r="BK314" s="168"/>
      <c r="BL314" s="168"/>
      <c r="BM314" s="168"/>
      <c r="BN314" s="168"/>
      <c r="BO314" s="168">
        <v>93.0</v>
      </c>
      <c r="BP314" s="168">
        <v>97.0</v>
      </c>
      <c r="BQ314" s="168">
        <f t="shared" ref="BQ314:BQ319" si="279">BP314-BO314</f>
        <v>4</v>
      </c>
      <c r="BR314" s="180">
        <v>0.95</v>
      </c>
      <c r="BS314" s="176">
        <v>3.97</v>
      </c>
      <c r="BT314" s="176">
        <v>0.45</v>
      </c>
      <c r="BU314" s="176" t="s">
        <v>3528</v>
      </c>
      <c r="BV314" s="237" t="s">
        <v>3528</v>
      </c>
      <c r="BW314" s="227">
        <v>157.02</v>
      </c>
      <c r="BX314" s="227"/>
      <c r="BY314" s="227">
        <v>0.68</v>
      </c>
      <c r="BZ314" s="227"/>
      <c r="CA314" s="227">
        <v>17.46</v>
      </c>
      <c r="CB314" s="227">
        <v>8.99</v>
      </c>
      <c r="CC314" s="152"/>
      <c r="CD314" s="152"/>
      <c r="CE314" s="152"/>
      <c r="CF314" s="152"/>
    </row>
    <row r="315" ht="12.75" customHeight="1">
      <c r="A315" s="154">
        <v>2024.0</v>
      </c>
      <c r="B315" s="155" t="s">
        <v>3389</v>
      </c>
      <c r="C315" s="155" t="s">
        <v>3526</v>
      </c>
      <c r="D315" s="155"/>
      <c r="E315" s="155" t="s">
        <v>3411</v>
      </c>
      <c r="F315" s="155" t="s">
        <v>3411</v>
      </c>
      <c r="G315" s="155" t="s">
        <v>2176</v>
      </c>
      <c r="H315" s="157" t="s">
        <v>4383</v>
      </c>
      <c r="I315" s="169" t="s">
        <v>3394</v>
      </c>
      <c r="J315" s="157"/>
      <c r="K315" s="157" t="s">
        <v>4384</v>
      </c>
      <c r="L315" s="154" t="s">
        <v>3395</v>
      </c>
      <c r="M315" s="157" t="s">
        <v>3396</v>
      </c>
      <c r="N315" s="188" t="s">
        <v>3572</v>
      </c>
      <c r="O315" s="189">
        <v>86.0</v>
      </c>
      <c r="P315" s="189" t="s">
        <v>4389</v>
      </c>
      <c r="Q315" s="169"/>
      <c r="R315" s="225" t="s">
        <v>4390</v>
      </c>
      <c r="S315" s="189" t="s">
        <v>177</v>
      </c>
      <c r="T315" s="178" t="s">
        <v>4391</v>
      </c>
      <c r="U315" s="189" t="s">
        <v>177</v>
      </c>
      <c r="V315" s="166" t="s">
        <v>4388</v>
      </c>
      <c r="W315" s="168"/>
      <c r="X315" s="168"/>
      <c r="Y315" s="168"/>
      <c r="Z315" s="168">
        <v>44.0</v>
      </c>
      <c r="AA315" s="168">
        <v>70.0</v>
      </c>
      <c r="AB315" s="168">
        <f t="shared" si="273"/>
        <v>26</v>
      </c>
      <c r="AC315" s="168"/>
      <c r="AD315" s="168"/>
      <c r="AE315" s="168"/>
      <c r="AF315" s="168">
        <v>75.0</v>
      </c>
      <c r="AG315" s="168">
        <v>90.0</v>
      </c>
      <c r="AH315" s="168">
        <f t="shared" si="274"/>
        <v>15</v>
      </c>
      <c r="AI315" s="168"/>
      <c r="AJ315" s="168"/>
      <c r="AK315" s="168"/>
      <c r="AL315" s="168">
        <v>88.0</v>
      </c>
      <c r="AM315" s="168">
        <v>90.0</v>
      </c>
      <c r="AN315" s="168">
        <f t="shared" si="275"/>
        <v>2</v>
      </c>
      <c r="AO315" s="168"/>
      <c r="AP315" s="168"/>
      <c r="AQ315" s="168"/>
      <c r="AR315" s="168">
        <v>55.0</v>
      </c>
      <c r="AS315" s="168">
        <v>64.0</v>
      </c>
      <c r="AT315" s="168">
        <f t="shared" si="276"/>
        <v>9</v>
      </c>
      <c r="AU315" s="168"/>
      <c r="AV315" s="168"/>
      <c r="AW315" s="168"/>
      <c r="AX315" s="168">
        <v>83.0</v>
      </c>
      <c r="AY315" s="168">
        <v>89.0</v>
      </c>
      <c r="AZ315" s="168">
        <f t="shared" si="277"/>
        <v>6</v>
      </c>
      <c r="BA315" s="168"/>
      <c r="BB315" s="168"/>
      <c r="BC315" s="168"/>
      <c r="BD315" s="168"/>
      <c r="BE315" s="168"/>
      <c r="BF315" s="168">
        <v>89.0</v>
      </c>
      <c r="BG315" s="168">
        <v>83.0</v>
      </c>
      <c r="BH315" s="168">
        <f t="shared" si="278"/>
        <v>-6</v>
      </c>
      <c r="BI315" s="168"/>
      <c r="BJ315" s="168"/>
      <c r="BK315" s="168"/>
      <c r="BL315" s="168"/>
      <c r="BM315" s="168"/>
      <c r="BN315" s="168"/>
      <c r="BO315" s="168">
        <v>96.0</v>
      </c>
      <c r="BP315" s="168">
        <v>100.0</v>
      </c>
      <c r="BQ315" s="168">
        <f t="shared" si="279"/>
        <v>4</v>
      </c>
      <c r="BR315" s="180">
        <v>0.96</v>
      </c>
      <c r="BS315" s="176">
        <v>4.72</v>
      </c>
      <c r="BT315" s="176">
        <v>0.45</v>
      </c>
      <c r="BU315" s="176" t="s">
        <v>3528</v>
      </c>
      <c r="BV315" s="237" t="s">
        <v>3528</v>
      </c>
      <c r="BW315" s="227">
        <v>369.15</v>
      </c>
      <c r="BX315" s="227"/>
      <c r="BY315" s="227">
        <v>4.3</v>
      </c>
      <c r="BZ315" s="227"/>
      <c r="CA315" s="227">
        <v>37.94</v>
      </c>
      <c r="CB315" s="227">
        <v>9.73</v>
      </c>
      <c r="CC315" s="152"/>
      <c r="CD315" s="152"/>
      <c r="CE315" s="152"/>
      <c r="CF315" s="152"/>
    </row>
    <row r="316" ht="12.75" customHeight="1">
      <c r="A316" s="154">
        <v>2024.0</v>
      </c>
      <c r="B316" s="155" t="s">
        <v>3389</v>
      </c>
      <c r="C316" s="155" t="s">
        <v>3526</v>
      </c>
      <c r="D316" s="155"/>
      <c r="E316" s="155" t="s">
        <v>3411</v>
      </c>
      <c r="F316" s="155" t="s">
        <v>3411</v>
      </c>
      <c r="G316" s="155" t="s">
        <v>2176</v>
      </c>
      <c r="H316" s="157" t="s">
        <v>4383</v>
      </c>
      <c r="I316" s="169" t="s">
        <v>3464</v>
      </c>
      <c r="J316" s="157"/>
      <c r="K316" s="157" t="s">
        <v>4384</v>
      </c>
      <c r="L316" s="154" t="s">
        <v>3395</v>
      </c>
      <c r="M316" s="157" t="s">
        <v>3396</v>
      </c>
      <c r="N316" s="188" t="s">
        <v>3572</v>
      </c>
      <c r="O316" s="189">
        <v>162.0</v>
      </c>
      <c r="P316" s="189" t="s">
        <v>4392</v>
      </c>
      <c r="Q316" s="169"/>
      <c r="R316" s="186" t="s">
        <v>4393</v>
      </c>
      <c r="S316" s="189" t="s">
        <v>177</v>
      </c>
      <c r="T316" s="178" t="s">
        <v>4394</v>
      </c>
      <c r="U316" s="189" t="s">
        <v>177</v>
      </c>
      <c r="V316" s="166" t="s">
        <v>4388</v>
      </c>
      <c r="W316" s="168"/>
      <c r="X316" s="168"/>
      <c r="Y316" s="168"/>
      <c r="Z316" s="168">
        <v>48.0</v>
      </c>
      <c r="AA316" s="168">
        <v>72.0</v>
      </c>
      <c r="AB316" s="168">
        <f t="shared" si="273"/>
        <v>24</v>
      </c>
      <c r="AC316" s="168"/>
      <c r="AD316" s="168"/>
      <c r="AE316" s="168"/>
      <c r="AF316" s="168">
        <v>75.0</v>
      </c>
      <c r="AG316" s="168">
        <v>88.0</v>
      </c>
      <c r="AH316" s="168">
        <f t="shared" si="274"/>
        <v>13</v>
      </c>
      <c r="AI316" s="168"/>
      <c r="AJ316" s="168"/>
      <c r="AK316" s="168"/>
      <c r="AL316" s="168">
        <v>90.0</v>
      </c>
      <c r="AM316" s="168">
        <v>91.0</v>
      </c>
      <c r="AN316" s="168">
        <f t="shared" si="275"/>
        <v>1</v>
      </c>
      <c r="AO316" s="168"/>
      <c r="AP316" s="168"/>
      <c r="AQ316" s="168"/>
      <c r="AR316" s="168">
        <v>76.0</v>
      </c>
      <c r="AS316" s="168">
        <v>76.0</v>
      </c>
      <c r="AT316" s="168">
        <f t="shared" si="276"/>
        <v>0</v>
      </c>
      <c r="AU316" s="168"/>
      <c r="AV316" s="168"/>
      <c r="AW316" s="168"/>
      <c r="AX316" s="168">
        <v>91.0</v>
      </c>
      <c r="AY316" s="168">
        <v>89.0</v>
      </c>
      <c r="AZ316" s="168">
        <f t="shared" si="277"/>
        <v>-2</v>
      </c>
      <c r="BA316" s="168"/>
      <c r="BB316" s="168"/>
      <c r="BC316" s="168"/>
      <c r="BD316" s="168"/>
      <c r="BE316" s="168"/>
      <c r="BF316" s="168">
        <v>83.0</v>
      </c>
      <c r="BG316" s="168">
        <v>84.0</v>
      </c>
      <c r="BH316" s="168">
        <f t="shared" si="278"/>
        <v>1</v>
      </c>
      <c r="BI316" s="168"/>
      <c r="BJ316" s="168"/>
      <c r="BK316" s="168"/>
      <c r="BL316" s="168"/>
      <c r="BM316" s="168"/>
      <c r="BN316" s="168"/>
      <c r="BO316" s="168">
        <v>95.0</v>
      </c>
      <c r="BP316" s="168">
        <v>97.0</v>
      </c>
      <c r="BQ316" s="168">
        <f t="shared" si="279"/>
        <v>2</v>
      </c>
      <c r="BR316" s="180">
        <v>0.94</v>
      </c>
      <c r="BS316" s="176">
        <v>4.7</v>
      </c>
      <c r="BT316" s="176">
        <v>0.53</v>
      </c>
      <c r="BU316" s="176" t="s">
        <v>3528</v>
      </c>
      <c r="BV316" s="237" t="s">
        <v>3528</v>
      </c>
      <c r="BW316" s="227">
        <v>334.24</v>
      </c>
      <c r="BX316" s="227"/>
      <c r="BY316" s="227">
        <v>2.07</v>
      </c>
      <c r="BZ316" s="227"/>
      <c r="CA316" s="227">
        <v>30.92</v>
      </c>
      <c r="CB316" s="227">
        <v>10.81</v>
      </c>
      <c r="CC316" s="152"/>
      <c r="CD316" s="152"/>
      <c r="CE316" s="152"/>
      <c r="CF316" s="152"/>
    </row>
    <row r="317" ht="12.75" customHeight="1">
      <c r="A317" s="154">
        <v>2024.0</v>
      </c>
      <c r="B317" s="155" t="s">
        <v>3389</v>
      </c>
      <c r="C317" s="155" t="s">
        <v>3410</v>
      </c>
      <c r="D317" s="155"/>
      <c r="E317" s="155" t="s">
        <v>3411</v>
      </c>
      <c r="F317" s="155" t="s">
        <v>3411</v>
      </c>
      <c r="G317" s="155" t="s">
        <v>3412</v>
      </c>
      <c r="H317" s="157" t="s">
        <v>4395</v>
      </c>
      <c r="I317" s="169" t="s">
        <v>3440</v>
      </c>
      <c r="J317" s="157"/>
      <c r="K317" s="157" t="s">
        <v>4384</v>
      </c>
      <c r="L317" s="154" t="s">
        <v>3395</v>
      </c>
      <c r="M317" s="157" t="s">
        <v>3396</v>
      </c>
      <c r="N317" s="188" t="s">
        <v>3572</v>
      </c>
      <c r="O317" s="189">
        <v>162.0</v>
      </c>
      <c r="P317" s="189" t="s">
        <v>4064</v>
      </c>
      <c r="Q317" s="169"/>
      <c r="R317" s="178" t="s">
        <v>4396</v>
      </c>
      <c r="S317" s="189" t="s">
        <v>177</v>
      </c>
      <c r="T317" s="178" t="s">
        <v>4397</v>
      </c>
      <c r="U317" s="189" t="s">
        <v>177</v>
      </c>
      <c r="V317" s="166" t="s">
        <v>3566</v>
      </c>
      <c r="W317" s="168"/>
      <c r="X317" s="168"/>
      <c r="Y317" s="168"/>
      <c r="Z317" s="168">
        <v>63.0</v>
      </c>
      <c r="AA317" s="168">
        <v>83.0</v>
      </c>
      <c r="AB317" s="168">
        <f t="shared" si="273"/>
        <v>20</v>
      </c>
      <c r="AC317" s="168"/>
      <c r="AD317" s="168"/>
      <c r="AE317" s="168"/>
      <c r="AF317" s="168">
        <v>71.0</v>
      </c>
      <c r="AG317" s="168">
        <v>88.0</v>
      </c>
      <c r="AH317" s="168">
        <f t="shared" si="274"/>
        <v>17</v>
      </c>
      <c r="AI317" s="168"/>
      <c r="AJ317" s="168"/>
      <c r="AK317" s="168"/>
      <c r="AL317" s="168">
        <v>89.0</v>
      </c>
      <c r="AM317" s="168">
        <v>96.0</v>
      </c>
      <c r="AN317" s="168">
        <f t="shared" si="275"/>
        <v>7</v>
      </c>
      <c r="AO317" s="168"/>
      <c r="AP317" s="168"/>
      <c r="AQ317" s="168"/>
      <c r="AR317" s="168">
        <v>82.0</v>
      </c>
      <c r="AS317" s="168">
        <v>88.0</v>
      </c>
      <c r="AT317" s="168">
        <f t="shared" si="276"/>
        <v>6</v>
      </c>
      <c r="AU317" s="168"/>
      <c r="AV317" s="168"/>
      <c r="AW317" s="168"/>
      <c r="AX317" s="168">
        <v>95.0</v>
      </c>
      <c r="AY317" s="168">
        <v>96.0</v>
      </c>
      <c r="AZ317" s="168">
        <f t="shared" si="277"/>
        <v>1</v>
      </c>
      <c r="BA317" s="168"/>
      <c r="BB317" s="168"/>
      <c r="BC317" s="168"/>
      <c r="BD317" s="168"/>
      <c r="BE317" s="168"/>
      <c r="BF317" s="168">
        <v>90.0</v>
      </c>
      <c r="BG317" s="168">
        <v>91.0</v>
      </c>
      <c r="BH317" s="168">
        <f t="shared" si="278"/>
        <v>1</v>
      </c>
      <c r="BI317" s="168"/>
      <c r="BJ317" s="168"/>
      <c r="BK317" s="168"/>
      <c r="BL317" s="168"/>
      <c r="BM317" s="168"/>
      <c r="BN317" s="168"/>
      <c r="BO317" s="168">
        <v>96.0</v>
      </c>
      <c r="BP317" s="168">
        <v>100.0</v>
      </c>
      <c r="BQ317" s="168">
        <f t="shared" si="279"/>
        <v>4</v>
      </c>
      <c r="BR317" s="180">
        <v>0.94</v>
      </c>
      <c r="BS317" s="176">
        <v>4.0</v>
      </c>
      <c r="BT317" s="176">
        <v>0.54</v>
      </c>
      <c r="BU317" s="176" t="s">
        <v>3528</v>
      </c>
      <c r="BV317" s="237" t="s">
        <v>3528</v>
      </c>
      <c r="BW317" s="227">
        <v>88.05</v>
      </c>
      <c r="BX317" s="227"/>
      <c r="BY317" s="227">
        <v>0.54</v>
      </c>
      <c r="BZ317" s="227"/>
      <c r="CA317" s="227">
        <v>13.2</v>
      </c>
      <c r="CB317" s="227">
        <v>6.67</v>
      </c>
      <c r="CC317" s="152"/>
      <c r="CD317" s="152"/>
      <c r="CE317" s="152"/>
      <c r="CF317" s="152"/>
    </row>
    <row r="318" ht="12.75" customHeight="1">
      <c r="A318" s="154">
        <v>2024.0</v>
      </c>
      <c r="B318" s="155" t="s">
        <v>3389</v>
      </c>
      <c r="C318" s="155" t="s">
        <v>1719</v>
      </c>
      <c r="D318" s="155"/>
      <c r="E318" s="155" t="s">
        <v>4398</v>
      </c>
      <c r="F318" s="155" t="s">
        <v>4398</v>
      </c>
      <c r="G318" s="155" t="s">
        <v>4399</v>
      </c>
      <c r="H318" s="157" t="s">
        <v>4400</v>
      </c>
      <c r="I318" s="156" t="s">
        <v>3428</v>
      </c>
      <c r="J318" s="157"/>
      <c r="K318" s="229">
        <v>45352.0</v>
      </c>
      <c r="L318" s="154" t="s">
        <v>3395</v>
      </c>
      <c r="M318" s="157" t="s">
        <v>3396</v>
      </c>
      <c r="N318" s="188" t="s">
        <v>3572</v>
      </c>
      <c r="O318" s="206">
        <v>50.0</v>
      </c>
      <c r="P318" s="206" t="s">
        <v>4401</v>
      </c>
      <c r="Q318" s="169"/>
      <c r="R318" s="178" t="s">
        <v>4402</v>
      </c>
      <c r="S318" s="189" t="s">
        <v>174</v>
      </c>
      <c r="T318" s="178" t="s">
        <v>4403</v>
      </c>
      <c r="U318" s="189" t="s">
        <v>174</v>
      </c>
      <c r="V318" s="166" t="s">
        <v>3566</v>
      </c>
      <c r="W318" s="168"/>
      <c r="X318" s="168"/>
      <c r="Y318" s="168"/>
      <c r="Z318" s="168">
        <v>26.0</v>
      </c>
      <c r="AA318" s="168">
        <v>47.0</v>
      </c>
      <c r="AB318" s="168">
        <f t="shared" si="273"/>
        <v>21</v>
      </c>
      <c r="AC318" s="168"/>
      <c r="AD318" s="168"/>
      <c r="AE318" s="168"/>
      <c r="AF318" s="168">
        <v>36.0</v>
      </c>
      <c r="AG318" s="168">
        <v>55.0</v>
      </c>
      <c r="AH318" s="168">
        <f t="shared" si="274"/>
        <v>19</v>
      </c>
      <c r="AI318" s="168"/>
      <c r="AJ318" s="168"/>
      <c r="AK318" s="168"/>
      <c r="AL318" s="168">
        <v>53.0</v>
      </c>
      <c r="AM318" s="168">
        <v>68.0</v>
      </c>
      <c r="AN318" s="168">
        <f t="shared" si="275"/>
        <v>15</v>
      </c>
      <c r="AO318" s="168"/>
      <c r="AP318" s="168"/>
      <c r="AQ318" s="168"/>
      <c r="AR318" s="168">
        <v>48.0</v>
      </c>
      <c r="AS318" s="168">
        <v>65.0</v>
      </c>
      <c r="AT318" s="168">
        <f t="shared" si="276"/>
        <v>17</v>
      </c>
      <c r="AU318" s="168"/>
      <c r="AV318" s="168"/>
      <c r="AW318" s="168"/>
      <c r="AX318" s="168">
        <v>94.0</v>
      </c>
      <c r="AY318" s="168">
        <v>94.0</v>
      </c>
      <c r="AZ318" s="168">
        <f t="shared" si="277"/>
        <v>0</v>
      </c>
      <c r="BA318" s="168"/>
      <c r="BB318" s="168"/>
      <c r="BC318" s="168"/>
      <c r="BD318" s="168"/>
      <c r="BE318" s="168"/>
      <c r="BF318" s="168">
        <v>83.0</v>
      </c>
      <c r="BG318" s="168">
        <v>85.0</v>
      </c>
      <c r="BH318" s="168">
        <f t="shared" si="278"/>
        <v>2</v>
      </c>
      <c r="BI318" s="168"/>
      <c r="BJ318" s="168"/>
      <c r="BK318" s="168"/>
      <c r="BL318" s="168"/>
      <c r="BM318" s="168"/>
      <c r="BN318" s="168"/>
      <c r="BO318" s="168">
        <v>63.0</v>
      </c>
      <c r="BP318" s="168">
        <v>76.0</v>
      </c>
      <c r="BQ318" s="168">
        <f t="shared" si="279"/>
        <v>13</v>
      </c>
      <c r="BR318" s="180">
        <v>0.96</v>
      </c>
      <c r="BS318" s="176">
        <v>4.82</v>
      </c>
      <c r="BT318" s="176">
        <v>0.48</v>
      </c>
      <c r="BU318" s="176" t="s">
        <v>3528</v>
      </c>
      <c r="BV318" s="237" t="s">
        <v>3528</v>
      </c>
      <c r="BW318" s="227">
        <v>468.8</v>
      </c>
      <c r="BX318" s="227">
        <v>8.39</v>
      </c>
      <c r="BY318" s="227">
        <v>9.4</v>
      </c>
      <c r="BZ318" s="193">
        <v>0.12</v>
      </c>
      <c r="CA318" s="227">
        <v>46.6</v>
      </c>
      <c r="CB318" s="227">
        <v>10.1</v>
      </c>
      <c r="CC318" s="152"/>
      <c r="CD318" s="152"/>
      <c r="CE318" s="152"/>
      <c r="CF318" s="152"/>
    </row>
    <row r="319" ht="12.75" customHeight="1">
      <c r="A319" s="154">
        <v>2024.0</v>
      </c>
      <c r="B319" s="155" t="s">
        <v>3389</v>
      </c>
      <c r="C319" s="155" t="s">
        <v>3573</v>
      </c>
      <c r="D319" s="155"/>
      <c r="E319" s="155" t="s">
        <v>4164</v>
      </c>
      <c r="F319" s="155" t="s">
        <v>4165</v>
      </c>
      <c r="G319" s="155" t="s">
        <v>4166</v>
      </c>
      <c r="H319" s="157" t="s">
        <v>3858</v>
      </c>
      <c r="I319" s="169" t="s">
        <v>3440</v>
      </c>
      <c r="J319" s="157"/>
      <c r="K319" s="157" t="s">
        <v>4404</v>
      </c>
      <c r="L319" s="154" t="s">
        <v>3395</v>
      </c>
      <c r="M319" s="157" t="s">
        <v>3396</v>
      </c>
      <c r="N319" s="206" t="s">
        <v>255</v>
      </c>
      <c r="O319" s="206">
        <v>55.0</v>
      </c>
      <c r="P319" s="206" t="s">
        <v>3722</v>
      </c>
      <c r="Q319" s="169"/>
      <c r="R319" s="178" t="s">
        <v>4167</v>
      </c>
      <c r="S319" s="189" t="s">
        <v>177</v>
      </c>
      <c r="T319" s="178" t="s">
        <v>4343</v>
      </c>
      <c r="U319" s="189" t="s">
        <v>177</v>
      </c>
      <c r="V319" s="166" t="s">
        <v>4405</v>
      </c>
      <c r="W319" s="168"/>
      <c r="X319" s="168"/>
      <c r="Y319" s="168"/>
      <c r="Z319" s="168">
        <v>33.0</v>
      </c>
      <c r="AA319" s="168">
        <v>45.0</v>
      </c>
      <c r="AB319" s="168">
        <f t="shared" si="273"/>
        <v>12</v>
      </c>
      <c r="AC319" s="168"/>
      <c r="AD319" s="168"/>
      <c r="AE319" s="168"/>
      <c r="AF319" s="168">
        <v>37.0</v>
      </c>
      <c r="AG319" s="168">
        <v>59.0</v>
      </c>
      <c r="AH319" s="168">
        <f t="shared" si="274"/>
        <v>22</v>
      </c>
      <c r="AI319" s="168"/>
      <c r="AJ319" s="168"/>
      <c r="AK319" s="168"/>
      <c r="AL319" s="168">
        <v>55.0</v>
      </c>
      <c r="AM319" s="168">
        <v>70.0</v>
      </c>
      <c r="AN319" s="168">
        <f t="shared" si="275"/>
        <v>15</v>
      </c>
      <c r="AO319" s="168"/>
      <c r="AP319" s="168"/>
      <c r="AQ319" s="168"/>
      <c r="AR319" s="168">
        <v>65.0</v>
      </c>
      <c r="AS319" s="168">
        <v>85.0</v>
      </c>
      <c r="AT319" s="168">
        <f t="shared" si="276"/>
        <v>20</v>
      </c>
      <c r="AU319" s="168"/>
      <c r="AV319" s="168"/>
      <c r="AW319" s="168"/>
      <c r="AX319" s="168">
        <v>73.0</v>
      </c>
      <c r="AY319" s="168">
        <v>88.0</v>
      </c>
      <c r="AZ319" s="168">
        <f t="shared" si="277"/>
        <v>15</v>
      </c>
      <c r="BA319" s="168"/>
      <c r="BB319" s="168"/>
      <c r="BC319" s="168"/>
      <c r="BD319" s="168"/>
      <c r="BE319" s="168"/>
      <c r="BF319" s="168">
        <v>68.0</v>
      </c>
      <c r="BG319" s="168">
        <v>76.0</v>
      </c>
      <c r="BH319" s="168">
        <f t="shared" si="278"/>
        <v>8</v>
      </c>
      <c r="BI319" s="168"/>
      <c r="BJ319" s="168"/>
      <c r="BK319" s="168"/>
      <c r="BL319" s="168"/>
      <c r="BM319" s="168"/>
      <c r="BN319" s="168"/>
      <c r="BO319" s="168">
        <v>78.0</v>
      </c>
      <c r="BP319" s="168">
        <v>91.0</v>
      </c>
      <c r="BQ319" s="168">
        <f t="shared" si="279"/>
        <v>13</v>
      </c>
      <c r="BR319" s="180">
        <v>0.95</v>
      </c>
      <c r="BS319" s="176">
        <v>4.06</v>
      </c>
      <c r="BT319" s="176">
        <v>0.45</v>
      </c>
      <c r="BU319" s="176" t="s">
        <v>3528</v>
      </c>
      <c r="BV319" s="237" t="s">
        <v>3528</v>
      </c>
      <c r="BW319" s="227">
        <v>41.1</v>
      </c>
      <c r="BX319" s="227">
        <v>0.65</v>
      </c>
      <c r="BY319" s="227">
        <v>0.8</v>
      </c>
      <c r="BZ319" s="193">
        <v>0.23</v>
      </c>
      <c r="CA319" s="227">
        <v>7.8</v>
      </c>
      <c r="CB319" s="227">
        <v>5.3</v>
      </c>
      <c r="CC319" s="152"/>
      <c r="CD319" s="152"/>
      <c r="CE319" s="152"/>
      <c r="CF319" s="152"/>
    </row>
    <row r="320" ht="12.75" customHeight="1">
      <c r="A320" s="154">
        <v>2024.0</v>
      </c>
      <c r="B320" s="166" t="s">
        <v>3389</v>
      </c>
      <c r="C320" s="166" t="s">
        <v>3552</v>
      </c>
      <c r="D320" s="166"/>
      <c r="E320" s="166" t="s">
        <v>4242</v>
      </c>
      <c r="F320" s="166" t="s">
        <v>4242</v>
      </c>
      <c r="G320" s="166" t="s">
        <v>4243</v>
      </c>
      <c r="H320" s="157" t="s">
        <v>4283</v>
      </c>
      <c r="I320" s="156" t="s">
        <v>3428</v>
      </c>
      <c r="J320" s="157"/>
      <c r="K320" s="157"/>
      <c r="L320" s="157" t="s">
        <v>3597</v>
      </c>
      <c r="M320" s="157" t="s">
        <v>3597</v>
      </c>
      <c r="N320" s="206" t="s">
        <v>255</v>
      </c>
      <c r="O320" s="206">
        <v>24.0</v>
      </c>
      <c r="P320" s="206" t="s">
        <v>4154</v>
      </c>
      <c r="Q320" s="169"/>
      <c r="R320" s="169" t="s">
        <v>3528</v>
      </c>
      <c r="S320" s="189"/>
      <c r="T320" s="169"/>
      <c r="U320" s="189"/>
      <c r="V320" s="166" t="s">
        <v>3566</v>
      </c>
      <c r="W320" s="168"/>
      <c r="X320" s="168"/>
      <c r="Y320" s="168"/>
      <c r="Z320" s="168"/>
      <c r="AA320" s="168"/>
      <c r="AB320" s="168"/>
      <c r="AC320" s="168"/>
      <c r="AD320" s="168"/>
      <c r="AE320" s="168"/>
      <c r="AF320" s="168"/>
      <c r="AG320" s="168"/>
      <c r="AH320" s="168"/>
      <c r="AI320" s="168"/>
      <c r="AJ320" s="168"/>
      <c r="AK320" s="168"/>
      <c r="AL320" s="168"/>
      <c r="AM320" s="168"/>
      <c r="AN320" s="168"/>
      <c r="AO320" s="168"/>
      <c r="AP320" s="168"/>
      <c r="AQ320" s="168"/>
      <c r="AR320" s="168"/>
      <c r="AS320" s="168"/>
      <c r="AT320" s="168"/>
      <c r="AU320" s="168"/>
      <c r="AV320" s="168"/>
      <c r="AW320" s="168"/>
      <c r="AX320" s="168"/>
      <c r="AY320" s="168"/>
      <c r="AZ320" s="168"/>
      <c r="BA320" s="168"/>
      <c r="BB320" s="168"/>
      <c r="BC320" s="168"/>
      <c r="BD320" s="168"/>
      <c r="BE320" s="168"/>
      <c r="BF320" s="168"/>
      <c r="BG320" s="168"/>
      <c r="BH320" s="168"/>
      <c r="BI320" s="168"/>
      <c r="BJ320" s="168"/>
      <c r="BK320" s="168"/>
      <c r="BL320" s="168"/>
      <c r="BM320" s="168"/>
      <c r="BN320" s="168"/>
      <c r="BO320" s="168"/>
      <c r="BP320" s="168"/>
      <c r="BQ320" s="168"/>
      <c r="BR320" s="180">
        <v>0.95</v>
      </c>
      <c r="BS320" s="176">
        <v>4.9</v>
      </c>
      <c r="BT320" s="176">
        <v>0.47</v>
      </c>
      <c r="BU320" s="176" t="s">
        <v>3528</v>
      </c>
      <c r="BV320" s="237" t="s">
        <v>3528</v>
      </c>
      <c r="BW320" s="227">
        <v>338.2</v>
      </c>
      <c r="BX320" s="227">
        <v>12.92</v>
      </c>
      <c r="BY320" s="227">
        <v>14.1</v>
      </c>
      <c r="BZ320" s="193">
        <v>0.09</v>
      </c>
      <c r="CA320" s="227">
        <v>39.6</v>
      </c>
      <c r="CB320" s="227">
        <v>8.5</v>
      </c>
      <c r="CC320" s="152"/>
      <c r="CD320" s="152"/>
      <c r="CE320" s="152"/>
      <c r="CF320" s="152" t="s">
        <v>1</v>
      </c>
    </row>
    <row r="321" ht="12.75" customHeight="1">
      <c r="A321" s="157">
        <v>2024.0</v>
      </c>
      <c r="B321" s="166" t="s">
        <v>3389</v>
      </c>
      <c r="C321" s="166" t="s">
        <v>3552</v>
      </c>
      <c r="D321" s="166"/>
      <c r="E321" s="166" t="s">
        <v>4242</v>
      </c>
      <c r="F321" s="166" t="s">
        <v>4242</v>
      </c>
      <c r="G321" s="166" t="s">
        <v>4243</v>
      </c>
      <c r="H321" s="157" t="s">
        <v>4283</v>
      </c>
      <c r="I321" s="169" t="s">
        <v>3394</v>
      </c>
      <c r="J321" s="157"/>
      <c r="K321" s="157"/>
      <c r="L321" s="157" t="s">
        <v>3597</v>
      </c>
      <c r="M321" s="157" t="s">
        <v>3597</v>
      </c>
      <c r="N321" s="206" t="s">
        <v>255</v>
      </c>
      <c r="O321" s="206">
        <v>50.0</v>
      </c>
      <c r="P321" s="206" t="s">
        <v>4406</v>
      </c>
      <c r="Q321" s="169"/>
      <c r="R321" s="169" t="s">
        <v>3528</v>
      </c>
      <c r="S321" s="189"/>
      <c r="T321" s="169"/>
      <c r="U321" s="189"/>
      <c r="V321" s="166" t="s">
        <v>3566</v>
      </c>
      <c r="W321" s="168"/>
      <c r="X321" s="168"/>
      <c r="Y321" s="168"/>
      <c r="Z321" s="168"/>
      <c r="AA321" s="168"/>
      <c r="AB321" s="168"/>
      <c r="AC321" s="168"/>
      <c r="AD321" s="168"/>
      <c r="AE321" s="168"/>
      <c r="AF321" s="168"/>
      <c r="AG321" s="168"/>
      <c r="AH321" s="168"/>
      <c r="AI321" s="168"/>
      <c r="AJ321" s="168"/>
      <c r="AK321" s="168"/>
      <c r="AL321" s="168"/>
      <c r="AM321" s="168"/>
      <c r="AN321" s="168"/>
      <c r="AO321" s="168"/>
      <c r="AP321" s="168"/>
      <c r="AQ321" s="168"/>
      <c r="AR321" s="168"/>
      <c r="AS321" s="168"/>
      <c r="AT321" s="168"/>
      <c r="AU321" s="168"/>
      <c r="AV321" s="168"/>
      <c r="AW321" s="168"/>
      <c r="AX321" s="168"/>
      <c r="AY321" s="168"/>
      <c r="AZ321" s="168"/>
      <c r="BA321" s="168"/>
      <c r="BB321" s="168"/>
      <c r="BC321" s="168"/>
      <c r="BD321" s="168"/>
      <c r="BE321" s="168"/>
      <c r="BF321" s="168"/>
      <c r="BG321" s="168"/>
      <c r="BH321" s="168"/>
      <c r="BI321" s="168"/>
      <c r="BJ321" s="168"/>
      <c r="BK321" s="168"/>
      <c r="BL321" s="168"/>
      <c r="BM321" s="168"/>
      <c r="BN321" s="168"/>
      <c r="BO321" s="168"/>
      <c r="BP321" s="168"/>
      <c r="BQ321" s="168"/>
      <c r="BR321" s="180">
        <v>0.96</v>
      </c>
      <c r="BS321" s="176">
        <v>4.6</v>
      </c>
      <c r="BT321" s="176">
        <v>0.39</v>
      </c>
      <c r="BU321" s="176" t="s">
        <v>3528</v>
      </c>
      <c r="BV321" s="237" t="s">
        <v>3528</v>
      </c>
      <c r="BW321" s="227">
        <v>114.1</v>
      </c>
      <c r="BX321" s="227">
        <v>4.12</v>
      </c>
      <c r="BY321" s="227">
        <v>5.7</v>
      </c>
      <c r="BZ321" s="193">
        <v>0.38</v>
      </c>
      <c r="CA321" s="227">
        <v>27.5</v>
      </c>
      <c r="CB321" s="227">
        <v>4.1</v>
      </c>
      <c r="CC321" s="152"/>
      <c r="CD321" s="152"/>
      <c r="CE321" s="152"/>
      <c r="CF321" s="152" t="s">
        <v>1</v>
      </c>
    </row>
    <row r="322" ht="12.75" customHeight="1">
      <c r="A322" s="157">
        <v>2024.0</v>
      </c>
      <c r="B322" s="155" t="s">
        <v>3389</v>
      </c>
      <c r="C322" s="155" t="s">
        <v>3552</v>
      </c>
      <c r="D322" s="155"/>
      <c r="E322" s="155" t="s">
        <v>4407</v>
      </c>
      <c r="F322" s="155" t="s">
        <v>4407</v>
      </c>
      <c r="G322" s="155" t="s">
        <v>4408</v>
      </c>
      <c r="H322" s="157" t="s">
        <v>4409</v>
      </c>
      <c r="I322" s="169" t="s">
        <v>3454</v>
      </c>
      <c r="J322" s="157"/>
      <c r="K322" s="229">
        <v>45352.0</v>
      </c>
      <c r="L322" s="154" t="s">
        <v>3395</v>
      </c>
      <c r="M322" s="157" t="s">
        <v>3396</v>
      </c>
      <c r="N322" s="206" t="s">
        <v>255</v>
      </c>
      <c r="O322" s="206">
        <v>204.0</v>
      </c>
      <c r="P322" s="206" t="s">
        <v>3725</v>
      </c>
      <c r="Q322" s="169"/>
      <c r="R322" s="178" t="s">
        <v>4410</v>
      </c>
      <c r="S322" s="189" t="s">
        <v>174</v>
      </c>
      <c r="T322" s="178" t="s">
        <v>4411</v>
      </c>
      <c r="U322" s="189" t="s">
        <v>174</v>
      </c>
      <c r="V322" s="166" t="s">
        <v>3566</v>
      </c>
      <c r="W322" s="168"/>
      <c r="X322" s="168"/>
      <c r="Y322" s="168"/>
      <c r="Z322" s="168">
        <v>65.0</v>
      </c>
      <c r="AA322" s="168">
        <v>72.0</v>
      </c>
      <c r="AB322" s="168">
        <f>AA322-Z322</f>
        <v>7</v>
      </c>
      <c r="AC322" s="168"/>
      <c r="AD322" s="168"/>
      <c r="AE322" s="168"/>
      <c r="AF322" s="168">
        <v>82.0</v>
      </c>
      <c r="AG322" s="168">
        <v>85.0</v>
      </c>
      <c r="AH322" s="168">
        <f>AG322-AF322</f>
        <v>3</v>
      </c>
      <c r="AI322" s="168"/>
      <c r="AJ322" s="168"/>
      <c r="AK322" s="168"/>
      <c r="AL322" s="168">
        <v>55.0</v>
      </c>
      <c r="AM322" s="168">
        <v>70.0</v>
      </c>
      <c r="AN322" s="168">
        <f>AM322-AL322</f>
        <v>15</v>
      </c>
      <c r="AO322" s="168"/>
      <c r="AP322" s="168"/>
      <c r="AQ322" s="168"/>
      <c r="AR322" s="168">
        <v>65.0</v>
      </c>
      <c r="AS322" s="168">
        <v>77.0</v>
      </c>
      <c r="AT322" s="168">
        <f>AS322-AR322</f>
        <v>12</v>
      </c>
      <c r="AU322" s="168"/>
      <c r="AV322" s="168"/>
      <c r="AW322" s="168"/>
      <c r="AX322" s="168">
        <v>82.0</v>
      </c>
      <c r="AY322" s="168">
        <v>88.0</v>
      </c>
      <c r="AZ322" s="168">
        <f>AY322-AX322</f>
        <v>6</v>
      </c>
      <c r="BA322" s="168"/>
      <c r="BB322" s="168"/>
      <c r="BC322" s="168"/>
      <c r="BD322" s="168"/>
      <c r="BE322" s="168"/>
      <c r="BF322" s="168">
        <v>78.0</v>
      </c>
      <c r="BG322" s="168">
        <v>84.0</v>
      </c>
      <c r="BH322" s="168">
        <f>BG322-BF322</f>
        <v>6</v>
      </c>
      <c r="BI322" s="168"/>
      <c r="BJ322" s="168"/>
      <c r="BK322" s="168"/>
      <c r="BL322" s="168"/>
      <c r="BM322" s="168"/>
      <c r="BN322" s="168"/>
      <c r="BO322" s="168">
        <v>95.0</v>
      </c>
      <c r="BP322" s="168">
        <v>95.0</v>
      </c>
      <c r="BQ322" s="168">
        <f>BP322-BO322</f>
        <v>0</v>
      </c>
      <c r="BR322" s="180">
        <v>0.95</v>
      </c>
      <c r="BS322" s="176">
        <v>3.86</v>
      </c>
      <c r="BT322" s="176">
        <v>0.54</v>
      </c>
      <c r="BU322" s="176" t="s">
        <v>3528</v>
      </c>
      <c r="BV322" s="237" t="s">
        <v>3528</v>
      </c>
      <c r="BW322" s="227">
        <v>222.3</v>
      </c>
      <c r="BX322" s="227">
        <v>0.77</v>
      </c>
      <c r="BY322" s="227">
        <v>1.1</v>
      </c>
      <c r="BZ322" s="193">
        <v>0.43</v>
      </c>
      <c r="CA322" s="227">
        <v>15.9</v>
      </c>
      <c r="CB322" s="227">
        <v>14.0</v>
      </c>
      <c r="CC322" s="152"/>
      <c r="CD322" s="152"/>
      <c r="CE322" s="152"/>
      <c r="CF322" s="152"/>
    </row>
    <row r="323" ht="12.75" customHeight="1">
      <c r="A323" s="154">
        <v>2024.0</v>
      </c>
      <c r="B323" s="166" t="s">
        <v>3389</v>
      </c>
      <c r="C323" s="166" t="s">
        <v>4412</v>
      </c>
      <c r="D323" s="166"/>
      <c r="E323" s="166" t="s">
        <v>4277</v>
      </c>
      <c r="F323" s="166" t="s">
        <v>4278</v>
      </c>
      <c r="G323" s="166" t="s">
        <v>4413</v>
      </c>
      <c r="H323" s="157" t="s">
        <v>4063</v>
      </c>
      <c r="I323" s="169" t="s">
        <v>3440</v>
      </c>
      <c r="J323" s="157"/>
      <c r="K323" s="157"/>
      <c r="L323" s="157" t="s">
        <v>3597</v>
      </c>
      <c r="M323" s="157" t="s">
        <v>3597</v>
      </c>
      <c r="N323" s="206" t="s">
        <v>255</v>
      </c>
      <c r="O323" s="206">
        <v>28.0</v>
      </c>
      <c r="P323" s="206" t="s">
        <v>3722</v>
      </c>
      <c r="Q323" s="169"/>
      <c r="R323" s="169" t="s">
        <v>3528</v>
      </c>
      <c r="S323" s="189"/>
      <c r="T323" s="178" t="s">
        <v>4414</v>
      </c>
      <c r="U323" s="198" t="s">
        <v>177</v>
      </c>
      <c r="V323" s="166" t="s">
        <v>3566</v>
      </c>
      <c r="W323" s="168"/>
      <c r="X323" s="168"/>
      <c r="Y323" s="168"/>
      <c r="Z323" s="168"/>
      <c r="AA323" s="168"/>
      <c r="AB323" s="168"/>
      <c r="AC323" s="168"/>
      <c r="AD323" s="168"/>
      <c r="AE323" s="168"/>
      <c r="AF323" s="168"/>
      <c r="AG323" s="168"/>
      <c r="AH323" s="168"/>
      <c r="AI323" s="168"/>
      <c r="AJ323" s="168"/>
      <c r="AK323" s="168"/>
      <c r="AL323" s="168"/>
      <c r="AM323" s="168"/>
      <c r="AN323" s="168"/>
      <c r="AO323" s="168"/>
      <c r="AP323" s="168"/>
      <c r="AQ323" s="168"/>
      <c r="AR323" s="168"/>
      <c r="AS323" s="168"/>
      <c r="AT323" s="168"/>
      <c r="AU323" s="168"/>
      <c r="AV323" s="168"/>
      <c r="AW323" s="168"/>
      <c r="AX323" s="168"/>
      <c r="AY323" s="168"/>
      <c r="AZ323" s="168"/>
      <c r="BA323" s="168"/>
      <c r="BB323" s="168"/>
      <c r="BC323" s="168"/>
      <c r="BD323" s="168"/>
      <c r="BE323" s="168"/>
      <c r="BF323" s="168"/>
      <c r="BG323" s="168"/>
      <c r="BH323" s="168"/>
      <c r="BI323" s="168"/>
      <c r="BJ323" s="168"/>
      <c r="BK323" s="168"/>
      <c r="BL323" s="168"/>
      <c r="BM323" s="168"/>
      <c r="BN323" s="168"/>
      <c r="BO323" s="168"/>
      <c r="BP323" s="168"/>
      <c r="BQ323" s="168"/>
      <c r="BR323" s="180">
        <v>0.96</v>
      </c>
      <c r="BS323" s="176">
        <v>4.9</v>
      </c>
      <c r="BT323" s="176">
        <v>0.47</v>
      </c>
      <c r="BU323" s="176" t="s">
        <v>3528</v>
      </c>
      <c r="BV323" s="237" t="s">
        <v>3528</v>
      </c>
      <c r="BW323" s="227">
        <v>31.1</v>
      </c>
      <c r="BX323" s="227">
        <v>0.89</v>
      </c>
      <c r="BY323" s="227">
        <v>0.99</v>
      </c>
      <c r="BZ323" s="193">
        <v>0.11</v>
      </c>
      <c r="CA323" s="227">
        <v>8.9</v>
      </c>
      <c r="CB323" s="227">
        <v>3.5</v>
      </c>
      <c r="CC323" s="152"/>
      <c r="CD323" s="152"/>
      <c r="CE323" s="152"/>
      <c r="CF323" s="152" t="s">
        <v>1</v>
      </c>
    </row>
    <row r="324" ht="12.75" customHeight="1">
      <c r="A324" s="157">
        <v>2024.0</v>
      </c>
      <c r="B324" s="155" t="s">
        <v>3389</v>
      </c>
      <c r="C324" s="155" t="s">
        <v>3526</v>
      </c>
      <c r="D324" s="155"/>
      <c r="E324" s="155" t="s">
        <v>4415</v>
      </c>
      <c r="F324" s="155" t="s">
        <v>4278</v>
      </c>
      <c r="G324" s="155" t="s">
        <v>4416</v>
      </c>
      <c r="H324" s="157" t="s">
        <v>4383</v>
      </c>
      <c r="I324" s="169" t="s">
        <v>3394</v>
      </c>
      <c r="J324" s="157"/>
      <c r="K324" s="157" t="s">
        <v>4417</v>
      </c>
      <c r="L324" s="157" t="s">
        <v>3395</v>
      </c>
      <c r="M324" s="157" t="s">
        <v>3396</v>
      </c>
      <c r="N324" s="206" t="s">
        <v>255</v>
      </c>
      <c r="O324" s="206">
        <v>8.0</v>
      </c>
      <c r="P324" s="206" t="s">
        <v>3727</v>
      </c>
      <c r="Q324" s="169"/>
      <c r="R324" s="178" t="s">
        <v>4418</v>
      </c>
      <c r="S324" s="189" t="s">
        <v>177</v>
      </c>
      <c r="T324" s="178" t="s">
        <v>4419</v>
      </c>
      <c r="U324" s="189" t="s">
        <v>177</v>
      </c>
      <c r="V324" s="166" t="s">
        <v>3566</v>
      </c>
      <c r="W324" s="168"/>
      <c r="X324" s="168"/>
      <c r="Y324" s="168"/>
      <c r="Z324" s="168">
        <v>42.0</v>
      </c>
      <c r="AA324" s="168">
        <v>71.0</v>
      </c>
      <c r="AB324" s="168">
        <f t="shared" ref="AB324:AB330" si="280">AA324-Z324</f>
        <v>29</v>
      </c>
      <c r="AC324" s="168"/>
      <c r="AD324" s="168"/>
      <c r="AE324" s="168"/>
      <c r="AF324" s="168">
        <v>54.0</v>
      </c>
      <c r="AG324" s="168">
        <v>83.0</v>
      </c>
      <c r="AH324" s="168">
        <f t="shared" ref="AH324:AH330" si="281">AG324-AF324</f>
        <v>29</v>
      </c>
      <c r="AI324" s="168"/>
      <c r="AJ324" s="168"/>
      <c r="AK324" s="168"/>
      <c r="AL324" s="168">
        <v>78.0</v>
      </c>
      <c r="AM324" s="168">
        <v>85.0</v>
      </c>
      <c r="AN324" s="168">
        <f t="shared" ref="AN324:AN330" si="282">AM324-AL324</f>
        <v>7</v>
      </c>
      <c r="AO324" s="168"/>
      <c r="AP324" s="168"/>
      <c r="AQ324" s="168"/>
      <c r="AR324" s="168">
        <v>69.0</v>
      </c>
      <c r="AS324" s="168">
        <v>78.0</v>
      </c>
      <c r="AT324" s="168">
        <f t="shared" ref="AT324:AT330" si="283">AS324-AR324</f>
        <v>9</v>
      </c>
      <c r="AU324" s="168"/>
      <c r="AV324" s="168"/>
      <c r="AW324" s="168"/>
      <c r="AX324" s="168">
        <v>78.0</v>
      </c>
      <c r="AY324" s="168">
        <v>83.0</v>
      </c>
      <c r="AZ324" s="168">
        <f t="shared" ref="AZ324:AZ330" si="284">AY324-AX324</f>
        <v>5</v>
      </c>
      <c r="BA324" s="168"/>
      <c r="BB324" s="168"/>
      <c r="BC324" s="168"/>
      <c r="BD324" s="168"/>
      <c r="BE324" s="168"/>
      <c r="BF324" s="168">
        <v>82.0</v>
      </c>
      <c r="BG324" s="168">
        <v>78.0</v>
      </c>
      <c r="BH324" s="168">
        <f t="shared" ref="BH324:BH330" si="285">BG324-BF324</f>
        <v>-4</v>
      </c>
      <c r="BI324" s="168"/>
      <c r="BJ324" s="168"/>
      <c r="BK324" s="168"/>
      <c r="BL324" s="168"/>
      <c r="BM324" s="168"/>
      <c r="BN324" s="168"/>
      <c r="BO324" s="168">
        <v>97.0</v>
      </c>
      <c r="BP324" s="168">
        <v>99.0</v>
      </c>
      <c r="BQ324" s="168">
        <f t="shared" ref="BQ324:BQ330" si="286">BP324-BO324</f>
        <v>2</v>
      </c>
      <c r="BR324" s="180">
        <v>0.95</v>
      </c>
      <c r="BS324" s="176">
        <v>4.48</v>
      </c>
      <c r="BT324" s="176">
        <v>0.51</v>
      </c>
      <c r="BU324" s="176" t="s">
        <v>3528</v>
      </c>
      <c r="BV324" s="237" t="s">
        <v>3528</v>
      </c>
      <c r="BW324" s="227">
        <v>40.8</v>
      </c>
      <c r="BX324" s="227">
        <v>2.57</v>
      </c>
      <c r="BY324" s="227">
        <v>5.1</v>
      </c>
      <c r="BZ324" s="193">
        <v>0.98</v>
      </c>
      <c r="CA324" s="227">
        <v>17.4</v>
      </c>
      <c r="CB324" s="227">
        <v>2.3</v>
      </c>
      <c r="CC324" s="152"/>
      <c r="CD324" s="152"/>
      <c r="CE324" s="152"/>
      <c r="CF324" s="152"/>
    </row>
    <row r="325" ht="12.75" customHeight="1">
      <c r="A325" s="157">
        <v>2024.0</v>
      </c>
      <c r="B325" s="155" t="s">
        <v>3389</v>
      </c>
      <c r="C325" s="155" t="s">
        <v>3526</v>
      </c>
      <c r="D325" s="155"/>
      <c r="E325" s="155" t="s">
        <v>4415</v>
      </c>
      <c r="F325" s="155" t="s">
        <v>4278</v>
      </c>
      <c r="G325" s="155" t="s">
        <v>4416</v>
      </c>
      <c r="H325" s="157" t="s">
        <v>4383</v>
      </c>
      <c r="I325" s="169" t="s">
        <v>3402</v>
      </c>
      <c r="J325" s="157"/>
      <c r="K325" s="157" t="s">
        <v>4417</v>
      </c>
      <c r="L325" s="157" t="s">
        <v>3395</v>
      </c>
      <c r="M325" s="157" t="s">
        <v>3396</v>
      </c>
      <c r="N325" s="206" t="s">
        <v>255</v>
      </c>
      <c r="O325" s="206">
        <v>34.0</v>
      </c>
      <c r="P325" s="206" t="s">
        <v>3747</v>
      </c>
      <c r="Q325" s="169"/>
      <c r="R325" s="178" t="s">
        <v>4418</v>
      </c>
      <c r="S325" s="189" t="s">
        <v>177</v>
      </c>
      <c r="T325" s="178" t="s">
        <v>4420</v>
      </c>
      <c r="U325" s="189" t="s">
        <v>177</v>
      </c>
      <c r="V325" s="166" t="s">
        <v>3566</v>
      </c>
      <c r="W325" s="168"/>
      <c r="X325" s="168"/>
      <c r="Y325" s="168"/>
      <c r="Z325" s="168">
        <v>54.0</v>
      </c>
      <c r="AA325" s="168">
        <v>75.0</v>
      </c>
      <c r="AB325" s="168">
        <f t="shared" si="280"/>
        <v>21</v>
      </c>
      <c r="AC325" s="168"/>
      <c r="AD325" s="168"/>
      <c r="AE325" s="168"/>
      <c r="AF325" s="168">
        <v>64.0</v>
      </c>
      <c r="AG325" s="168">
        <v>89.0</v>
      </c>
      <c r="AH325" s="168">
        <f t="shared" si="281"/>
        <v>25</v>
      </c>
      <c r="AI325" s="168"/>
      <c r="AJ325" s="168"/>
      <c r="AK325" s="168"/>
      <c r="AL325" s="168">
        <v>85.0</v>
      </c>
      <c r="AM325" s="168">
        <v>96.0</v>
      </c>
      <c r="AN325" s="168">
        <f t="shared" si="282"/>
        <v>11</v>
      </c>
      <c r="AO325" s="168"/>
      <c r="AP325" s="168"/>
      <c r="AQ325" s="168"/>
      <c r="AR325" s="168">
        <v>65.0</v>
      </c>
      <c r="AS325" s="168">
        <v>90.0</v>
      </c>
      <c r="AT325" s="168">
        <f t="shared" si="283"/>
        <v>25</v>
      </c>
      <c r="AU325" s="168"/>
      <c r="AV325" s="168"/>
      <c r="AW325" s="168"/>
      <c r="AX325" s="168">
        <v>78.0</v>
      </c>
      <c r="AY325" s="168">
        <v>81.0</v>
      </c>
      <c r="AZ325" s="168">
        <f t="shared" si="284"/>
        <v>3</v>
      </c>
      <c r="BA325" s="168"/>
      <c r="BB325" s="168"/>
      <c r="BC325" s="168"/>
      <c r="BD325" s="168"/>
      <c r="BE325" s="168"/>
      <c r="BF325" s="168">
        <v>74.0</v>
      </c>
      <c r="BG325" s="168">
        <v>83.0</v>
      </c>
      <c r="BH325" s="168">
        <f t="shared" si="285"/>
        <v>9</v>
      </c>
      <c r="BI325" s="168"/>
      <c r="BJ325" s="168"/>
      <c r="BK325" s="168"/>
      <c r="BL325" s="168"/>
      <c r="BM325" s="168"/>
      <c r="BN325" s="168"/>
      <c r="BO325" s="168">
        <v>91.0</v>
      </c>
      <c r="BP325" s="168">
        <v>99.0</v>
      </c>
      <c r="BQ325" s="168">
        <f t="shared" si="286"/>
        <v>8</v>
      </c>
      <c r="BR325" s="180">
        <v>0.95</v>
      </c>
      <c r="BS325" s="176">
        <v>3.77</v>
      </c>
      <c r="BT325" s="176">
        <v>0.51</v>
      </c>
      <c r="BU325" s="176" t="s">
        <v>3528</v>
      </c>
      <c r="BV325" s="237" t="s">
        <v>3528</v>
      </c>
      <c r="BW325" s="227">
        <v>138.3</v>
      </c>
      <c r="BX325" s="227">
        <v>3.45</v>
      </c>
      <c r="BY325" s="227">
        <v>4.1</v>
      </c>
      <c r="BZ325" s="193">
        <v>0.19</v>
      </c>
      <c r="CA325" s="227">
        <v>24.7</v>
      </c>
      <c r="CB325" s="227">
        <v>5.6</v>
      </c>
      <c r="CC325" s="152"/>
      <c r="CD325" s="152"/>
      <c r="CE325" s="152"/>
      <c r="CF325" s="152"/>
    </row>
    <row r="326" ht="12.75" customHeight="1">
      <c r="A326" s="157">
        <v>2024.0</v>
      </c>
      <c r="B326" s="155" t="s">
        <v>3389</v>
      </c>
      <c r="C326" s="155" t="s">
        <v>4265</v>
      </c>
      <c r="D326" s="155"/>
      <c r="E326" s="155" t="s">
        <v>4421</v>
      </c>
      <c r="F326" s="155" t="s">
        <v>4421</v>
      </c>
      <c r="G326" s="155" t="s">
        <v>4422</v>
      </c>
      <c r="H326" s="157" t="s">
        <v>4423</v>
      </c>
      <c r="I326" s="169" t="s">
        <v>3454</v>
      </c>
      <c r="J326" s="157"/>
      <c r="K326" s="157" t="s">
        <v>4424</v>
      </c>
      <c r="L326" s="157" t="s">
        <v>3395</v>
      </c>
      <c r="M326" s="157" t="s">
        <v>3396</v>
      </c>
      <c r="N326" s="206" t="s">
        <v>255</v>
      </c>
      <c r="O326" s="206">
        <v>62.0</v>
      </c>
      <c r="P326" s="206" t="s">
        <v>3982</v>
      </c>
      <c r="Q326" s="169"/>
      <c r="R326" s="225" t="s">
        <v>4425</v>
      </c>
      <c r="S326" s="189" t="s">
        <v>177</v>
      </c>
      <c r="T326" s="178" t="s">
        <v>4426</v>
      </c>
      <c r="U326" s="198" t="s">
        <v>177</v>
      </c>
      <c r="V326" s="166" t="s">
        <v>3566</v>
      </c>
      <c r="W326" s="168"/>
      <c r="X326" s="168"/>
      <c r="Y326" s="168"/>
      <c r="Z326" s="168">
        <v>81.0</v>
      </c>
      <c r="AA326" s="168">
        <v>90.0</v>
      </c>
      <c r="AB326" s="168">
        <f t="shared" si="280"/>
        <v>9</v>
      </c>
      <c r="AC326" s="168"/>
      <c r="AD326" s="168"/>
      <c r="AE326" s="168"/>
      <c r="AF326" s="168">
        <v>85.0</v>
      </c>
      <c r="AG326" s="168">
        <v>92.0</v>
      </c>
      <c r="AH326" s="168">
        <f t="shared" si="281"/>
        <v>7</v>
      </c>
      <c r="AI326" s="168"/>
      <c r="AJ326" s="168"/>
      <c r="AK326" s="168"/>
      <c r="AL326" s="168">
        <v>91.0</v>
      </c>
      <c r="AM326" s="168">
        <v>94.0</v>
      </c>
      <c r="AN326" s="168">
        <f t="shared" si="282"/>
        <v>3</v>
      </c>
      <c r="AO326" s="168"/>
      <c r="AP326" s="168"/>
      <c r="AQ326" s="168"/>
      <c r="AR326" s="168">
        <v>81.0</v>
      </c>
      <c r="AS326" s="168">
        <v>86.0</v>
      </c>
      <c r="AT326" s="168">
        <f t="shared" si="283"/>
        <v>5</v>
      </c>
      <c r="AU326" s="168"/>
      <c r="AV326" s="168"/>
      <c r="AW326" s="168"/>
      <c r="AX326" s="168">
        <v>85.0</v>
      </c>
      <c r="AY326" s="168">
        <v>95.0</v>
      </c>
      <c r="AZ326" s="168">
        <f t="shared" si="284"/>
        <v>10</v>
      </c>
      <c r="BA326" s="168"/>
      <c r="BB326" s="168"/>
      <c r="BC326" s="168"/>
      <c r="BD326" s="168"/>
      <c r="BE326" s="168"/>
      <c r="BF326" s="168">
        <v>91.0</v>
      </c>
      <c r="BG326" s="168">
        <v>93.0</v>
      </c>
      <c r="BH326" s="168">
        <f t="shared" si="285"/>
        <v>2</v>
      </c>
      <c r="BI326" s="168"/>
      <c r="BJ326" s="168"/>
      <c r="BK326" s="168"/>
      <c r="BL326" s="168"/>
      <c r="BM326" s="168"/>
      <c r="BN326" s="168"/>
      <c r="BO326" s="168">
        <v>96.0</v>
      </c>
      <c r="BP326" s="168">
        <v>97.0</v>
      </c>
      <c r="BQ326" s="168">
        <f t="shared" si="286"/>
        <v>1</v>
      </c>
      <c r="BR326" s="180">
        <v>0.95</v>
      </c>
      <c r="BS326" s="176">
        <v>4.24</v>
      </c>
      <c r="BT326" s="176">
        <v>0.51</v>
      </c>
      <c r="BU326" s="176" t="s">
        <v>3528</v>
      </c>
      <c r="BV326" s="237" t="s">
        <v>3528</v>
      </c>
      <c r="BW326" s="227">
        <v>177.9</v>
      </c>
      <c r="BX326" s="227">
        <v>1.86</v>
      </c>
      <c r="BY326" s="227">
        <v>2.9</v>
      </c>
      <c r="BZ326" s="193">
        <v>0.56</v>
      </c>
      <c r="CA326" s="227">
        <v>25.5</v>
      </c>
      <c r="CB326" s="227">
        <v>7.0</v>
      </c>
      <c r="CC326" s="152"/>
      <c r="CD326" s="152"/>
      <c r="CE326" s="152"/>
      <c r="CF326" s="152"/>
    </row>
    <row r="327" ht="12.75" customHeight="1">
      <c r="A327" s="157">
        <v>2024.0</v>
      </c>
      <c r="B327" s="155" t="s">
        <v>3404</v>
      </c>
      <c r="C327" s="155" t="s">
        <v>3511</v>
      </c>
      <c r="D327" s="155"/>
      <c r="E327" s="155" t="s">
        <v>4131</v>
      </c>
      <c r="F327" s="155" t="s">
        <v>4131</v>
      </c>
      <c r="G327" s="155" t="s">
        <v>4132</v>
      </c>
      <c r="H327" s="157" t="s">
        <v>4063</v>
      </c>
      <c r="I327" s="169" t="s">
        <v>3440</v>
      </c>
      <c r="J327" s="157"/>
      <c r="K327" s="157" t="s">
        <v>357</v>
      </c>
      <c r="L327" s="157" t="s">
        <v>3395</v>
      </c>
      <c r="M327" s="157" t="s">
        <v>3396</v>
      </c>
      <c r="N327" s="188" t="s">
        <v>3572</v>
      </c>
      <c r="O327" s="206">
        <v>29.0</v>
      </c>
      <c r="P327" s="206" t="s">
        <v>3722</v>
      </c>
      <c r="Q327" s="169"/>
      <c r="R327" s="178" t="s">
        <v>4427</v>
      </c>
      <c r="S327" s="189" t="s">
        <v>174</v>
      </c>
      <c r="T327" s="178" t="s">
        <v>4428</v>
      </c>
      <c r="U327" s="189" t="s">
        <v>174</v>
      </c>
      <c r="V327" s="166" t="s">
        <v>3664</v>
      </c>
      <c r="W327" s="168"/>
      <c r="X327" s="168"/>
      <c r="Y327" s="168"/>
      <c r="Z327" s="168">
        <v>39.0</v>
      </c>
      <c r="AA327" s="168">
        <v>50.0</v>
      </c>
      <c r="AB327" s="168">
        <f t="shared" si="280"/>
        <v>11</v>
      </c>
      <c r="AC327" s="168"/>
      <c r="AD327" s="168"/>
      <c r="AE327" s="168"/>
      <c r="AF327" s="168">
        <v>48.0</v>
      </c>
      <c r="AG327" s="168">
        <v>61.0</v>
      </c>
      <c r="AH327" s="168">
        <f t="shared" si="281"/>
        <v>13</v>
      </c>
      <c r="AI327" s="168"/>
      <c r="AJ327" s="168"/>
      <c r="AK327" s="168"/>
      <c r="AL327" s="168">
        <v>63.0</v>
      </c>
      <c r="AM327" s="168">
        <v>68.0</v>
      </c>
      <c r="AN327" s="168">
        <f t="shared" si="282"/>
        <v>5</v>
      </c>
      <c r="AO327" s="168"/>
      <c r="AP327" s="168"/>
      <c r="AQ327" s="168"/>
      <c r="AR327" s="168">
        <v>40.0</v>
      </c>
      <c r="AS327" s="168">
        <v>54.0</v>
      </c>
      <c r="AT327" s="168">
        <f t="shared" si="283"/>
        <v>14</v>
      </c>
      <c r="AU327" s="168"/>
      <c r="AV327" s="168"/>
      <c r="AW327" s="168"/>
      <c r="AX327" s="168">
        <v>92.0</v>
      </c>
      <c r="AY327" s="168">
        <v>96.0</v>
      </c>
      <c r="AZ327" s="168">
        <f t="shared" si="284"/>
        <v>4</v>
      </c>
      <c r="BA327" s="168"/>
      <c r="BB327" s="168"/>
      <c r="BC327" s="168"/>
      <c r="BD327" s="168"/>
      <c r="BE327" s="168"/>
      <c r="BF327" s="168">
        <v>88.0</v>
      </c>
      <c r="BG327" s="168">
        <v>92.0</v>
      </c>
      <c r="BH327" s="168">
        <f t="shared" si="285"/>
        <v>4</v>
      </c>
      <c r="BI327" s="168"/>
      <c r="BJ327" s="168"/>
      <c r="BK327" s="168"/>
      <c r="BL327" s="168"/>
      <c r="BM327" s="168"/>
      <c r="BN327" s="168"/>
      <c r="BO327" s="168">
        <v>75.0</v>
      </c>
      <c r="BP327" s="168">
        <v>78.0</v>
      </c>
      <c r="BQ327" s="168">
        <f t="shared" si="286"/>
        <v>3</v>
      </c>
      <c r="BR327" s="180">
        <v>0.95</v>
      </c>
      <c r="BS327" s="176">
        <v>3.36</v>
      </c>
      <c r="BT327" s="176">
        <v>0.54</v>
      </c>
      <c r="BU327" s="176" t="s">
        <v>3528</v>
      </c>
      <c r="BV327" s="237" t="s">
        <v>3528</v>
      </c>
      <c r="BW327" s="227">
        <v>26.1</v>
      </c>
      <c r="BX327" s="227">
        <v>0.7</v>
      </c>
      <c r="BY327" s="227">
        <v>0.9</v>
      </c>
      <c r="BZ327" s="193">
        <v>0.29</v>
      </c>
      <c r="CA327" s="227">
        <v>6.4</v>
      </c>
      <c r="CB327" s="227">
        <v>4.1</v>
      </c>
      <c r="CC327" s="152"/>
      <c r="CD327" s="152"/>
      <c r="CE327" s="152"/>
      <c r="CF327" s="152"/>
    </row>
    <row r="328" ht="12.75" customHeight="1">
      <c r="A328" s="157">
        <v>2024.0</v>
      </c>
      <c r="B328" s="155" t="s">
        <v>3389</v>
      </c>
      <c r="C328" s="155" t="s">
        <v>3573</v>
      </c>
      <c r="D328" s="155"/>
      <c r="E328" s="155" t="s">
        <v>3643</v>
      </c>
      <c r="F328" s="155" t="s">
        <v>3643</v>
      </c>
      <c r="G328" s="155" t="s">
        <v>3644</v>
      </c>
      <c r="H328" s="169" t="s">
        <v>3439</v>
      </c>
      <c r="I328" s="169" t="s">
        <v>3402</v>
      </c>
      <c r="J328" s="157"/>
      <c r="K328" s="157"/>
      <c r="L328" s="157" t="s">
        <v>3395</v>
      </c>
      <c r="M328" s="157" t="s">
        <v>3396</v>
      </c>
      <c r="N328" s="206" t="s">
        <v>255</v>
      </c>
      <c r="O328" s="157"/>
      <c r="P328" s="169"/>
      <c r="Q328" s="169"/>
      <c r="R328" s="178" t="s">
        <v>4429</v>
      </c>
      <c r="S328" s="189" t="s">
        <v>158</v>
      </c>
      <c r="T328" s="178" t="s">
        <v>4157</v>
      </c>
      <c r="U328" s="198" t="s">
        <v>174</v>
      </c>
      <c r="V328" s="166" t="s">
        <v>3566</v>
      </c>
      <c r="W328" s="168"/>
      <c r="X328" s="168"/>
      <c r="Y328" s="168"/>
      <c r="Z328" s="168">
        <v>48.0</v>
      </c>
      <c r="AA328" s="168">
        <v>58.0</v>
      </c>
      <c r="AB328" s="168">
        <f t="shared" si="280"/>
        <v>10</v>
      </c>
      <c r="AC328" s="168"/>
      <c r="AD328" s="168"/>
      <c r="AE328" s="168"/>
      <c r="AF328" s="168">
        <v>61.0</v>
      </c>
      <c r="AG328" s="168">
        <v>70.0</v>
      </c>
      <c r="AH328" s="168">
        <f t="shared" si="281"/>
        <v>9</v>
      </c>
      <c r="AI328" s="168"/>
      <c r="AJ328" s="168"/>
      <c r="AK328" s="168"/>
      <c r="AL328" s="168">
        <v>66.0</v>
      </c>
      <c r="AM328" s="168">
        <v>82.0</v>
      </c>
      <c r="AN328" s="168">
        <f t="shared" si="282"/>
        <v>16</v>
      </c>
      <c r="AO328" s="168"/>
      <c r="AP328" s="168"/>
      <c r="AQ328" s="168"/>
      <c r="AR328" s="168">
        <v>61.0</v>
      </c>
      <c r="AS328" s="168">
        <v>75.0</v>
      </c>
      <c r="AT328" s="168">
        <f t="shared" si="283"/>
        <v>14</v>
      </c>
      <c r="AU328" s="168"/>
      <c r="AV328" s="168"/>
      <c r="AW328" s="168"/>
      <c r="AX328" s="168">
        <v>75.0</v>
      </c>
      <c r="AY328" s="168">
        <v>83.0</v>
      </c>
      <c r="AZ328" s="168">
        <f t="shared" si="284"/>
        <v>8</v>
      </c>
      <c r="BA328" s="168"/>
      <c r="BB328" s="168"/>
      <c r="BC328" s="168"/>
      <c r="BD328" s="168"/>
      <c r="BE328" s="168"/>
      <c r="BF328" s="168">
        <v>74.0</v>
      </c>
      <c r="BG328" s="168">
        <v>79.0</v>
      </c>
      <c r="BH328" s="168">
        <f t="shared" si="285"/>
        <v>5</v>
      </c>
      <c r="BI328" s="168"/>
      <c r="BJ328" s="168"/>
      <c r="BK328" s="168"/>
      <c r="BL328" s="168"/>
      <c r="BM328" s="168"/>
      <c r="BN328" s="168"/>
      <c r="BO328" s="168">
        <v>87.0</v>
      </c>
      <c r="BP328" s="168">
        <v>87.0</v>
      </c>
      <c r="BQ328" s="168">
        <f t="shared" si="286"/>
        <v>0</v>
      </c>
      <c r="BR328" s="180">
        <v>0.95</v>
      </c>
      <c r="BS328" s="176">
        <v>5.1</v>
      </c>
      <c r="BT328" s="176">
        <v>0.5</v>
      </c>
      <c r="BU328" s="176" t="s">
        <v>3528</v>
      </c>
      <c r="BV328" s="237" t="s">
        <v>3528</v>
      </c>
      <c r="BW328" s="227">
        <v>135.28</v>
      </c>
      <c r="BX328" s="227"/>
      <c r="BY328" s="227">
        <v>4.5</v>
      </c>
      <c r="BZ328" s="227"/>
      <c r="CA328" s="227">
        <v>27.71</v>
      </c>
      <c r="CB328" s="227">
        <v>4.88</v>
      </c>
      <c r="CC328" s="152"/>
      <c r="CD328" s="152"/>
      <c r="CE328" s="152"/>
      <c r="CF328" s="152"/>
    </row>
    <row r="329" ht="12.75" customHeight="1">
      <c r="A329" s="157">
        <v>2024.0</v>
      </c>
      <c r="B329" s="155" t="s">
        <v>3389</v>
      </c>
      <c r="C329" s="155" t="s">
        <v>3573</v>
      </c>
      <c r="D329" s="155"/>
      <c r="E329" s="155" t="s">
        <v>3643</v>
      </c>
      <c r="F329" s="155" t="s">
        <v>3643</v>
      </c>
      <c r="G329" s="155" t="s">
        <v>3644</v>
      </c>
      <c r="H329" s="169" t="s">
        <v>3439</v>
      </c>
      <c r="I329" s="156" t="s">
        <v>3428</v>
      </c>
      <c r="J329" s="157"/>
      <c r="K329" s="157"/>
      <c r="L329" s="157" t="s">
        <v>3395</v>
      </c>
      <c r="M329" s="157" t="s">
        <v>3396</v>
      </c>
      <c r="N329" s="206" t="s">
        <v>255</v>
      </c>
      <c r="O329" s="157"/>
      <c r="P329" s="169"/>
      <c r="Q329" s="169"/>
      <c r="R329" s="178" t="s">
        <v>4430</v>
      </c>
      <c r="S329" s="189" t="s">
        <v>158</v>
      </c>
      <c r="T329" s="178" t="s">
        <v>4155</v>
      </c>
      <c r="U329" s="189" t="s">
        <v>174</v>
      </c>
      <c r="V329" s="166" t="s">
        <v>3566</v>
      </c>
      <c r="W329" s="168"/>
      <c r="X329" s="168"/>
      <c r="Y329" s="168"/>
      <c r="Z329" s="168">
        <v>32.0</v>
      </c>
      <c r="AA329" s="168">
        <v>50.0</v>
      </c>
      <c r="AB329" s="168">
        <f t="shared" si="280"/>
        <v>18</v>
      </c>
      <c r="AC329" s="168"/>
      <c r="AD329" s="168"/>
      <c r="AE329" s="168"/>
      <c r="AF329" s="168">
        <v>41.0</v>
      </c>
      <c r="AG329" s="168">
        <v>65.0</v>
      </c>
      <c r="AH329" s="168">
        <f t="shared" si="281"/>
        <v>24</v>
      </c>
      <c r="AI329" s="168"/>
      <c r="AJ329" s="168"/>
      <c r="AK329" s="168"/>
      <c r="AL329" s="168">
        <v>71.0</v>
      </c>
      <c r="AM329" s="168">
        <v>80.0</v>
      </c>
      <c r="AN329" s="168">
        <f t="shared" si="282"/>
        <v>9</v>
      </c>
      <c r="AO329" s="168"/>
      <c r="AP329" s="168"/>
      <c r="AQ329" s="168"/>
      <c r="AR329" s="168">
        <v>60.0</v>
      </c>
      <c r="AS329" s="168">
        <v>70.0</v>
      </c>
      <c r="AT329" s="168">
        <f t="shared" si="283"/>
        <v>10</v>
      </c>
      <c r="AU329" s="168"/>
      <c r="AV329" s="168"/>
      <c r="AW329" s="168"/>
      <c r="AX329" s="168">
        <v>75.0</v>
      </c>
      <c r="AY329" s="168">
        <v>83.0</v>
      </c>
      <c r="AZ329" s="168">
        <f t="shared" si="284"/>
        <v>8</v>
      </c>
      <c r="BA329" s="168"/>
      <c r="BB329" s="168"/>
      <c r="BC329" s="168"/>
      <c r="BD329" s="168"/>
      <c r="BE329" s="168"/>
      <c r="BF329" s="168">
        <v>72.0</v>
      </c>
      <c r="BG329" s="168">
        <v>73.0</v>
      </c>
      <c r="BH329" s="168">
        <f t="shared" si="285"/>
        <v>1</v>
      </c>
      <c r="BI329" s="168"/>
      <c r="BJ329" s="168"/>
      <c r="BK329" s="168"/>
      <c r="BL329" s="168"/>
      <c r="BM329" s="168"/>
      <c r="BN329" s="168"/>
      <c r="BO329" s="168">
        <v>79.0</v>
      </c>
      <c r="BP329" s="168">
        <v>85.0</v>
      </c>
      <c r="BQ329" s="168">
        <f t="shared" si="286"/>
        <v>6</v>
      </c>
      <c r="BR329" s="180">
        <v>0.97</v>
      </c>
      <c r="BS329" s="176">
        <v>4.32</v>
      </c>
      <c r="BT329" s="176">
        <v>0.5</v>
      </c>
      <c r="BU329" s="176" t="s">
        <v>3528</v>
      </c>
      <c r="BV329" s="237" t="s">
        <v>3528</v>
      </c>
      <c r="BW329" s="227">
        <v>95.8</v>
      </c>
      <c r="BX329" s="227"/>
      <c r="BY329" s="227">
        <v>6.83</v>
      </c>
      <c r="BZ329" s="227"/>
      <c r="CA329" s="227">
        <v>24.0</v>
      </c>
      <c r="CB329" s="227">
        <v>3.99</v>
      </c>
      <c r="CC329" s="152"/>
      <c r="CD329" s="152"/>
      <c r="CE329" s="152"/>
      <c r="CF329" s="152"/>
    </row>
    <row r="330" ht="12.75" customHeight="1">
      <c r="A330" s="157">
        <v>2024.0</v>
      </c>
      <c r="B330" s="155" t="s">
        <v>3389</v>
      </c>
      <c r="C330" s="155" t="s">
        <v>3526</v>
      </c>
      <c r="D330" s="155"/>
      <c r="E330" s="155" t="s">
        <v>4415</v>
      </c>
      <c r="F330" s="155" t="s">
        <v>4278</v>
      </c>
      <c r="G330" s="155" t="s">
        <v>4431</v>
      </c>
      <c r="H330" s="157" t="s">
        <v>4383</v>
      </c>
      <c r="I330" s="156" t="s">
        <v>3428</v>
      </c>
      <c r="J330" s="157"/>
      <c r="K330" s="157"/>
      <c r="L330" s="157" t="s">
        <v>3395</v>
      </c>
      <c r="M330" s="157" t="s">
        <v>3396</v>
      </c>
      <c r="N330" s="206" t="s">
        <v>255</v>
      </c>
      <c r="O330" s="157"/>
      <c r="P330" s="169"/>
      <c r="Q330" s="169"/>
      <c r="R330" s="178" t="s">
        <v>4432</v>
      </c>
      <c r="S330" s="189" t="s">
        <v>177</v>
      </c>
      <c r="T330" s="178" t="s">
        <v>4433</v>
      </c>
      <c r="U330" s="198" t="s">
        <v>174</v>
      </c>
      <c r="V330" s="166" t="s">
        <v>3566</v>
      </c>
      <c r="W330" s="168"/>
      <c r="X330" s="168"/>
      <c r="Y330" s="168"/>
      <c r="Z330" s="168">
        <v>20.0</v>
      </c>
      <c r="AA330" s="168">
        <v>67.0</v>
      </c>
      <c r="AB330" s="168">
        <f t="shared" si="280"/>
        <v>47</v>
      </c>
      <c r="AC330" s="168"/>
      <c r="AD330" s="168"/>
      <c r="AE330" s="168"/>
      <c r="AF330" s="168">
        <v>38.0</v>
      </c>
      <c r="AG330" s="168">
        <v>73.0</v>
      </c>
      <c r="AH330" s="168">
        <f t="shared" si="281"/>
        <v>35</v>
      </c>
      <c r="AI330" s="168"/>
      <c r="AJ330" s="168"/>
      <c r="AK330" s="168"/>
      <c r="AL330" s="168">
        <v>71.0</v>
      </c>
      <c r="AM330" s="168">
        <v>82.0</v>
      </c>
      <c r="AN330" s="168">
        <f t="shared" si="282"/>
        <v>11</v>
      </c>
      <c r="AO330" s="168"/>
      <c r="AP330" s="168"/>
      <c r="AQ330" s="168"/>
      <c r="AR330" s="168">
        <v>70.0</v>
      </c>
      <c r="AS330" s="168">
        <v>88.0</v>
      </c>
      <c r="AT330" s="168">
        <f t="shared" si="283"/>
        <v>18</v>
      </c>
      <c r="AU330" s="168"/>
      <c r="AV330" s="168"/>
      <c r="AW330" s="168"/>
      <c r="AX330" s="168">
        <v>72.0</v>
      </c>
      <c r="AY330" s="168">
        <v>83.0</v>
      </c>
      <c r="AZ330" s="168">
        <f t="shared" si="284"/>
        <v>11</v>
      </c>
      <c r="BA330" s="168"/>
      <c r="BB330" s="168"/>
      <c r="BC330" s="168"/>
      <c r="BD330" s="168"/>
      <c r="BE330" s="168"/>
      <c r="BF330" s="168">
        <v>64.0</v>
      </c>
      <c r="BG330" s="168">
        <v>81.0</v>
      </c>
      <c r="BH330" s="168">
        <f t="shared" si="285"/>
        <v>17</v>
      </c>
      <c r="BI330" s="168"/>
      <c r="BJ330" s="168"/>
      <c r="BK330" s="168"/>
      <c r="BL330" s="168"/>
      <c r="BM330" s="168"/>
      <c r="BN330" s="168"/>
      <c r="BO330" s="168">
        <v>85.0</v>
      </c>
      <c r="BP330" s="168">
        <v>95.0</v>
      </c>
      <c r="BQ330" s="168">
        <f t="shared" si="286"/>
        <v>10</v>
      </c>
      <c r="BR330" s="180">
        <v>0.96</v>
      </c>
      <c r="BS330" s="176">
        <v>4.13</v>
      </c>
      <c r="BT330" s="176">
        <v>0.45</v>
      </c>
      <c r="BU330" s="176" t="s">
        <v>3528</v>
      </c>
      <c r="BV330" s="237" t="s">
        <v>3528</v>
      </c>
      <c r="BW330" s="227">
        <v>188.0</v>
      </c>
      <c r="BX330" s="227"/>
      <c r="BY330" s="227">
        <v>6.27</v>
      </c>
      <c r="BZ330" s="227"/>
      <c r="CA330" s="227">
        <v>33.91</v>
      </c>
      <c r="CB330" s="227">
        <v>5.54</v>
      </c>
      <c r="CC330" s="152"/>
      <c r="CD330" s="152"/>
      <c r="CE330" s="152"/>
      <c r="CF330" s="152" t="s">
        <v>1</v>
      </c>
    </row>
    <row r="331" ht="12.75" customHeight="1">
      <c r="A331" s="157">
        <v>2024.0</v>
      </c>
      <c r="B331" s="166" t="s">
        <v>3404</v>
      </c>
      <c r="C331" s="166" t="s">
        <v>4287</v>
      </c>
      <c r="D331" s="166"/>
      <c r="E331" s="166" t="s">
        <v>3672</v>
      </c>
      <c r="F331" s="166" t="s">
        <v>3672</v>
      </c>
      <c r="G331" s="166" t="s">
        <v>4288</v>
      </c>
      <c r="H331" s="157" t="s">
        <v>4289</v>
      </c>
      <c r="I331" s="169" t="s">
        <v>3464</v>
      </c>
      <c r="J331" s="157"/>
      <c r="K331" s="157"/>
      <c r="L331" s="157" t="s">
        <v>3597</v>
      </c>
      <c r="M331" s="157" t="s">
        <v>3597</v>
      </c>
      <c r="N331" s="154" t="s">
        <v>255</v>
      </c>
      <c r="O331" s="157"/>
      <c r="P331" s="169"/>
      <c r="Q331" s="169"/>
      <c r="R331" s="169" t="s">
        <v>3528</v>
      </c>
      <c r="S331" s="189"/>
      <c r="T331" s="178" t="s">
        <v>4291</v>
      </c>
      <c r="U331" s="189" t="s">
        <v>174</v>
      </c>
      <c r="V331" s="166" t="s">
        <v>3664</v>
      </c>
      <c r="W331" s="168"/>
      <c r="X331" s="168"/>
      <c r="Y331" s="168"/>
      <c r="Z331" s="168"/>
      <c r="AA331" s="168"/>
      <c r="AB331" s="168"/>
      <c r="AC331" s="168"/>
      <c r="AD331" s="168"/>
      <c r="AE331" s="168"/>
      <c r="AF331" s="168"/>
      <c r="AG331" s="168"/>
      <c r="AH331" s="168"/>
      <c r="AI331" s="168"/>
      <c r="AJ331" s="168"/>
      <c r="AK331" s="168"/>
      <c r="AL331" s="168"/>
      <c r="AM331" s="168"/>
      <c r="AN331" s="168"/>
      <c r="AO331" s="168"/>
      <c r="AP331" s="168"/>
      <c r="AQ331" s="168"/>
      <c r="AR331" s="168"/>
      <c r="AS331" s="168"/>
      <c r="AT331" s="168"/>
      <c r="AU331" s="168"/>
      <c r="AV331" s="168"/>
      <c r="AW331" s="168"/>
      <c r="AX331" s="168"/>
      <c r="AY331" s="168"/>
      <c r="AZ331" s="168"/>
      <c r="BA331" s="168"/>
      <c r="BB331" s="168"/>
      <c r="BC331" s="168"/>
      <c r="BD331" s="168"/>
      <c r="BE331" s="168"/>
      <c r="BF331" s="168"/>
      <c r="BG331" s="168"/>
      <c r="BH331" s="168"/>
      <c r="BI331" s="168"/>
      <c r="BJ331" s="168"/>
      <c r="BK331" s="168"/>
      <c r="BL331" s="168"/>
      <c r="BM331" s="168"/>
      <c r="BN331" s="168"/>
      <c r="BO331" s="168"/>
      <c r="BP331" s="168"/>
      <c r="BQ331" s="168"/>
      <c r="BR331" s="180">
        <v>0.95</v>
      </c>
      <c r="BS331" s="176">
        <v>4.24</v>
      </c>
      <c r="BT331" s="176">
        <v>0.46</v>
      </c>
      <c r="BU331" s="176" t="s">
        <v>3528</v>
      </c>
      <c r="BV331" s="237" t="s">
        <v>3528</v>
      </c>
      <c r="BW331" s="227">
        <v>201.61</v>
      </c>
      <c r="BX331" s="227"/>
      <c r="BY331" s="227">
        <v>2.52</v>
      </c>
      <c r="BZ331" s="227"/>
      <c r="CA331" s="227">
        <v>21.55</v>
      </c>
      <c r="CB331" s="227">
        <v>9.35</v>
      </c>
      <c r="CC331" s="152"/>
      <c r="CD331" s="152"/>
      <c r="CE331" s="152"/>
      <c r="CF331" s="152" t="s">
        <v>1</v>
      </c>
    </row>
    <row r="332" ht="12.75" customHeight="1">
      <c r="A332" s="157">
        <v>2024.0</v>
      </c>
      <c r="B332" s="155" t="s">
        <v>3621</v>
      </c>
      <c r="C332" s="155" t="s">
        <v>4434</v>
      </c>
      <c r="D332" s="155"/>
      <c r="E332" s="155" t="s">
        <v>4435</v>
      </c>
      <c r="F332" s="155" t="s">
        <v>4436</v>
      </c>
      <c r="G332" s="155" t="s">
        <v>4437</v>
      </c>
      <c r="H332" s="157" t="s">
        <v>3950</v>
      </c>
      <c r="I332" s="156" t="s">
        <v>3428</v>
      </c>
      <c r="J332" s="157"/>
      <c r="K332" s="157" t="s">
        <v>4424</v>
      </c>
      <c r="L332" s="157" t="s">
        <v>3395</v>
      </c>
      <c r="M332" s="157" t="s">
        <v>3396</v>
      </c>
      <c r="N332" s="188" t="s">
        <v>3572</v>
      </c>
      <c r="O332" s="157"/>
      <c r="P332" s="169"/>
      <c r="Q332" s="169"/>
      <c r="R332" s="178" t="s">
        <v>4438</v>
      </c>
      <c r="S332" s="189" t="s">
        <v>174</v>
      </c>
      <c r="T332" s="178" t="s">
        <v>4439</v>
      </c>
      <c r="U332" s="189" t="s">
        <v>174</v>
      </c>
      <c r="V332" s="166" t="s">
        <v>3664</v>
      </c>
      <c r="W332" s="168"/>
      <c r="X332" s="168"/>
      <c r="Y332" s="168"/>
      <c r="Z332" s="168">
        <v>54.0</v>
      </c>
      <c r="AA332" s="168">
        <v>76.0</v>
      </c>
      <c r="AB332" s="168">
        <f t="shared" ref="AB332:AB336" si="287">AA332-Z332</f>
        <v>22</v>
      </c>
      <c r="AC332" s="168"/>
      <c r="AD332" s="168"/>
      <c r="AE332" s="168"/>
      <c r="AF332" s="168">
        <v>67.0</v>
      </c>
      <c r="AG332" s="168">
        <v>81.0</v>
      </c>
      <c r="AH332" s="168">
        <f t="shared" ref="AH332:AH336" si="288">AG332-AF332</f>
        <v>14</v>
      </c>
      <c r="AI332" s="168"/>
      <c r="AJ332" s="168"/>
      <c r="AK332" s="168"/>
      <c r="AL332" s="168">
        <v>75.0</v>
      </c>
      <c r="AM332" s="168">
        <v>82.0</v>
      </c>
      <c r="AN332" s="168">
        <f t="shared" ref="AN332:AN336" si="289">AM332-AL332</f>
        <v>7</v>
      </c>
      <c r="AO332" s="168"/>
      <c r="AP332" s="168"/>
      <c r="AQ332" s="168"/>
      <c r="AR332" s="168">
        <v>60.0</v>
      </c>
      <c r="AS332" s="168">
        <v>68.0</v>
      </c>
      <c r="AT332" s="168">
        <f t="shared" ref="AT332:AT336" si="290">AS332-AR332</f>
        <v>8</v>
      </c>
      <c r="AU332" s="168"/>
      <c r="AV332" s="168"/>
      <c r="AW332" s="168"/>
      <c r="AX332" s="168">
        <v>92.0</v>
      </c>
      <c r="AY332" s="168">
        <v>97.0</v>
      </c>
      <c r="AZ332" s="168">
        <f t="shared" ref="AZ332:AZ336" si="291">AY332-AX332</f>
        <v>5</v>
      </c>
      <c r="BA332" s="168"/>
      <c r="BB332" s="168"/>
      <c r="BC332" s="168"/>
      <c r="BD332" s="168"/>
      <c r="BE332" s="168"/>
      <c r="BF332" s="168">
        <v>87.0</v>
      </c>
      <c r="BG332" s="168">
        <v>92.0</v>
      </c>
      <c r="BH332" s="168">
        <f t="shared" ref="BH332:BH336" si="292">BG332-BF332</f>
        <v>5</v>
      </c>
      <c r="BI332" s="168"/>
      <c r="BJ332" s="168"/>
      <c r="BK332" s="168"/>
      <c r="BL332" s="168"/>
      <c r="BM332" s="168"/>
      <c r="BN332" s="168"/>
      <c r="BO332" s="168">
        <v>85.0</v>
      </c>
      <c r="BP332" s="168">
        <v>92.0</v>
      </c>
      <c r="BQ332" s="168">
        <f t="shared" ref="BQ332:BQ336" si="293">BP332-BO332</f>
        <v>7</v>
      </c>
      <c r="BR332" s="180">
        <v>0.96</v>
      </c>
      <c r="BS332" s="176">
        <v>4.11</v>
      </c>
      <c r="BT332" s="176">
        <v>0.52</v>
      </c>
      <c r="BU332" s="176" t="s">
        <v>3528</v>
      </c>
      <c r="BV332" s="237" t="s">
        <v>3528</v>
      </c>
      <c r="BW332" s="227">
        <v>84.26</v>
      </c>
      <c r="BX332" s="227"/>
      <c r="BY332" s="227">
        <v>8.41</v>
      </c>
      <c r="BZ332" s="227"/>
      <c r="CA332" s="227">
        <v>20.8</v>
      </c>
      <c r="CB332" s="227">
        <v>4.05</v>
      </c>
      <c r="CC332" s="152"/>
      <c r="CD332" s="152"/>
      <c r="CE332" s="152"/>
      <c r="CF332" s="152"/>
    </row>
    <row r="333" ht="12.75" customHeight="1">
      <c r="A333" s="157">
        <v>2024.0</v>
      </c>
      <c r="B333" s="155" t="s">
        <v>3621</v>
      </c>
      <c r="C333" s="155" t="s">
        <v>4434</v>
      </c>
      <c r="D333" s="155"/>
      <c r="E333" s="155" t="s">
        <v>4435</v>
      </c>
      <c r="F333" s="155" t="s">
        <v>4436</v>
      </c>
      <c r="G333" s="155" t="s">
        <v>4437</v>
      </c>
      <c r="H333" s="157" t="s">
        <v>3950</v>
      </c>
      <c r="I333" s="169" t="s">
        <v>3402</v>
      </c>
      <c r="J333" s="157"/>
      <c r="K333" s="157" t="s">
        <v>4424</v>
      </c>
      <c r="L333" s="157" t="s">
        <v>3395</v>
      </c>
      <c r="M333" s="157" t="s">
        <v>3396</v>
      </c>
      <c r="N333" s="188" t="s">
        <v>3572</v>
      </c>
      <c r="O333" s="157"/>
      <c r="P333" s="169"/>
      <c r="Q333" s="169"/>
      <c r="R333" s="178" t="s">
        <v>4440</v>
      </c>
      <c r="S333" s="189" t="s">
        <v>174</v>
      </c>
      <c r="T333" s="178" t="s">
        <v>4439</v>
      </c>
      <c r="U333" s="189" t="s">
        <v>174</v>
      </c>
      <c r="V333" s="166" t="s">
        <v>3664</v>
      </c>
      <c r="W333" s="168"/>
      <c r="X333" s="168"/>
      <c r="Y333" s="168"/>
      <c r="Z333" s="168">
        <v>66.0</v>
      </c>
      <c r="AA333" s="168">
        <v>71.0</v>
      </c>
      <c r="AB333" s="168">
        <f t="shared" si="287"/>
        <v>5</v>
      </c>
      <c r="AC333" s="168"/>
      <c r="AD333" s="168"/>
      <c r="AE333" s="168"/>
      <c r="AF333" s="168">
        <v>74.0</v>
      </c>
      <c r="AG333" s="168">
        <v>79.0</v>
      </c>
      <c r="AH333" s="168">
        <f t="shared" si="288"/>
        <v>5</v>
      </c>
      <c r="AI333" s="168"/>
      <c r="AJ333" s="168"/>
      <c r="AK333" s="168"/>
      <c r="AL333" s="168">
        <v>85.0</v>
      </c>
      <c r="AM333" s="168">
        <v>83.0</v>
      </c>
      <c r="AN333" s="168">
        <f t="shared" si="289"/>
        <v>-2</v>
      </c>
      <c r="AO333" s="168"/>
      <c r="AP333" s="168"/>
      <c r="AQ333" s="168"/>
      <c r="AR333" s="168">
        <v>56.0</v>
      </c>
      <c r="AS333" s="168">
        <v>71.0</v>
      </c>
      <c r="AT333" s="168">
        <f t="shared" si="290"/>
        <v>15</v>
      </c>
      <c r="AU333" s="168"/>
      <c r="AV333" s="168"/>
      <c r="AW333" s="168"/>
      <c r="AX333" s="168">
        <v>90.0</v>
      </c>
      <c r="AY333" s="168">
        <v>92.0</v>
      </c>
      <c r="AZ333" s="168">
        <f t="shared" si="291"/>
        <v>2</v>
      </c>
      <c r="BA333" s="168"/>
      <c r="BB333" s="168"/>
      <c r="BC333" s="168"/>
      <c r="BD333" s="168"/>
      <c r="BE333" s="168"/>
      <c r="BF333" s="168">
        <v>89.0</v>
      </c>
      <c r="BG333" s="168">
        <v>88.0</v>
      </c>
      <c r="BH333" s="168">
        <f t="shared" si="292"/>
        <v>-1</v>
      </c>
      <c r="BI333" s="168"/>
      <c r="BJ333" s="168"/>
      <c r="BK333" s="168"/>
      <c r="BL333" s="168"/>
      <c r="BM333" s="168"/>
      <c r="BN333" s="168"/>
      <c r="BO333" s="168">
        <v>91.0</v>
      </c>
      <c r="BP333" s="168">
        <v>94.0</v>
      </c>
      <c r="BQ333" s="168">
        <f t="shared" si="293"/>
        <v>3</v>
      </c>
      <c r="BR333" s="180">
        <v>0.96</v>
      </c>
      <c r="BS333" s="176">
        <v>4.39</v>
      </c>
      <c r="BT333" s="176">
        <v>0.52</v>
      </c>
      <c r="BU333" s="176" t="s">
        <v>3528</v>
      </c>
      <c r="BV333" s="237" t="s">
        <v>3528</v>
      </c>
      <c r="BW333" s="227">
        <v>126.9</v>
      </c>
      <c r="BX333" s="227"/>
      <c r="BY333" s="227">
        <v>5.29</v>
      </c>
      <c r="BZ333" s="227"/>
      <c r="CA333" s="227">
        <v>27.95</v>
      </c>
      <c r="CB333" s="227">
        <v>4.54</v>
      </c>
      <c r="CC333" s="152"/>
      <c r="CD333" s="152"/>
      <c r="CE333" s="152"/>
      <c r="CF333" s="152"/>
    </row>
    <row r="334" ht="12.75" customHeight="1">
      <c r="A334" s="157">
        <v>2024.0</v>
      </c>
      <c r="B334" s="155" t="s">
        <v>3389</v>
      </c>
      <c r="C334" s="155" t="s">
        <v>3526</v>
      </c>
      <c r="D334" s="155"/>
      <c r="E334" s="155" t="s">
        <v>3411</v>
      </c>
      <c r="F334" s="155" t="s">
        <v>3411</v>
      </c>
      <c r="G334" s="155" t="s">
        <v>4441</v>
      </c>
      <c r="H334" s="157" t="s">
        <v>4442</v>
      </c>
      <c r="I334" s="169" t="s">
        <v>3394</v>
      </c>
      <c r="J334" s="157"/>
      <c r="K334" s="157" t="s">
        <v>4443</v>
      </c>
      <c r="L334" s="157" t="s">
        <v>3395</v>
      </c>
      <c r="M334" s="157" t="s">
        <v>3396</v>
      </c>
      <c r="N334" s="169" t="s">
        <v>3572</v>
      </c>
      <c r="O334" s="157"/>
      <c r="P334" s="169"/>
      <c r="Q334" s="169"/>
      <c r="R334" s="178" t="s">
        <v>4444</v>
      </c>
      <c r="S334" s="189" t="s">
        <v>177</v>
      </c>
      <c r="T334" s="178" t="s">
        <v>4445</v>
      </c>
      <c r="U334" s="189" t="s">
        <v>174</v>
      </c>
      <c r="V334" s="166" t="s">
        <v>3566</v>
      </c>
      <c r="W334" s="168"/>
      <c r="X334" s="168"/>
      <c r="Y334" s="168"/>
      <c r="Z334" s="168">
        <v>32.0</v>
      </c>
      <c r="AA334" s="168">
        <v>59.0</v>
      </c>
      <c r="AB334" s="168">
        <f t="shared" si="287"/>
        <v>27</v>
      </c>
      <c r="AC334" s="168"/>
      <c r="AD334" s="168"/>
      <c r="AE334" s="168"/>
      <c r="AF334" s="168">
        <v>61.0</v>
      </c>
      <c r="AG334" s="168">
        <v>77.0</v>
      </c>
      <c r="AH334" s="168">
        <f t="shared" si="288"/>
        <v>16</v>
      </c>
      <c r="AI334" s="168"/>
      <c r="AJ334" s="168"/>
      <c r="AK334" s="168"/>
      <c r="AL334" s="168">
        <v>86.0</v>
      </c>
      <c r="AM334" s="168">
        <v>87.0</v>
      </c>
      <c r="AN334" s="168">
        <f t="shared" si="289"/>
        <v>1</v>
      </c>
      <c r="AO334" s="168"/>
      <c r="AP334" s="168"/>
      <c r="AQ334" s="168"/>
      <c r="AR334" s="168">
        <v>75.0</v>
      </c>
      <c r="AS334" s="168">
        <v>77.0</v>
      </c>
      <c r="AT334" s="168">
        <f t="shared" si="290"/>
        <v>2</v>
      </c>
      <c r="AU334" s="168"/>
      <c r="AV334" s="168"/>
      <c r="AW334" s="168"/>
      <c r="AX334" s="168">
        <v>80.0</v>
      </c>
      <c r="AY334" s="168">
        <v>82.0</v>
      </c>
      <c r="AZ334" s="168">
        <f t="shared" si="291"/>
        <v>2</v>
      </c>
      <c r="BA334" s="168"/>
      <c r="BB334" s="168"/>
      <c r="BC334" s="168"/>
      <c r="BD334" s="168"/>
      <c r="BE334" s="168"/>
      <c r="BF334" s="168">
        <v>79.0</v>
      </c>
      <c r="BG334" s="168">
        <v>87.0</v>
      </c>
      <c r="BH334" s="168">
        <f t="shared" si="292"/>
        <v>8</v>
      </c>
      <c r="BI334" s="168"/>
      <c r="BJ334" s="168"/>
      <c r="BK334" s="168"/>
      <c r="BL334" s="168"/>
      <c r="BM334" s="168"/>
      <c r="BN334" s="168"/>
      <c r="BO334" s="168">
        <v>92.0</v>
      </c>
      <c r="BP334" s="168">
        <v>93.0</v>
      </c>
      <c r="BQ334" s="168">
        <f t="shared" si="293"/>
        <v>1</v>
      </c>
      <c r="BR334" s="180">
        <v>0.95</v>
      </c>
      <c r="BS334" s="176">
        <v>5.09</v>
      </c>
      <c r="BT334" s="176">
        <v>0.43</v>
      </c>
      <c r="BU334" s="176" t="s">
        <v>3528</v>
      </c>
      <c r="BV334" s="237" t="s">
        <v>3528</v>
      </c>
      <c r="BW334" s="227">
        <v>499.18</v>
      </c>
      <c r="BX334" s="227"/>
      <c r="BY334" s="227">
        <v>3.42</v>
      </c>
      <c r="BZ334" s="227"/>
      <c r="CA334" s="227">
        <v>36.14</v>
      </c>
      <c r="CB334" s="227">
        <v>13.81</v>
      </c>
      <c r="CC334" s="152"/>
      <c r="CD334" s="152"/>
      <c r="CE334" s="152"/>
      <c r="CF334" s="152"/>
    </row>
    <row r="335" ht="12.75" customHeight="1">
      <c r="A335" s="157">
        <v>2024.0</v>
      </c>
      <c r="B335" s="155" t="s">
        <v>3389</v>
      </c>
      <c r="C335" s="155" t="s">
        <v>3526</v>
      </c>
      <c r="D335" s="155"/>
      <c r="E335" s="155" t="s">
        <v>4415</v>
      </c>
      <c r="F335" s="155" t="s">
        <v>4278</v>
      </c>
      <c r="G335" s="155" t="s">
        <v>4446</v>
      </c>
      <c r="H335" s="157" t="s">
        <v>4447</v>
      </c>
      <c r="I335" s="169" t="s">
        <v>3440</v>
      </c>
      <c r="J335" s="157"/>
      <c r="K335" s="229">
        <v>45383.0</v>
      </c>
      <c r="L335" s="157" t="s">
        <v>3395</v>
      </c>
      <c r="M335" s="157" t="s">
        <v>3396</v>
      </c>
      <c r="N335" s="206" t="s">
        <v>255</v>
      </c>
      <c r="O335" s="157"/>
      <c r="P335" s="169"/>
      <c r="Q335" s="169"/>
      <c r="R335" s="178" t="s">
        <v>4448</v>
      </c>
      <c r="S335" s="189" t="s">
        <v>177</v>
      </c>
      <c r="T335" s="178" t="s">
        <v>4449</v>
      </c>
      <c r="U335" s="189" t="s">
        <v>174</v>
      </c>
      <c r="V335" s="166" t="s">
        <v>3566</v>
      </c>
      <c r="W335" s="168"/>
      <c r="X335" s="168"/>
      <c r="Y335" s="168"/>
      <c r="Z335" s="168">
        <v>62.0</v>
      </c>
      <c r="AA335" s="168">
        <v>82.0</v>
      </c>
      <c r="AB335" s="168">
        <f t="shared" si="287"/>
        <v>20</v>
      </c>
      <c r="AC335" s="168"/>
      <c r="AD335" s="168"/>
      <c r="AE335" s="168"/>
      <c r="AF335" s="168">
        <v>79.0</v>
      </c>
      <c r="AG335" s="168">
        <v>89.0</v>
      </c>
      <c r="AH335" s="168">
        <f t="shared" si="288"/>
        <v>10</v>
      </c>
      <c r="AI335" s="168"/>
      <c r="AJ335" s="168"/>
      <c r="AK335" s="168"/>
      <c r="AL335" s="168">
        <v>77.0</v>
      </c>
      <c r="AM335" s="168">
        <v>87.0</v>
      </c>
      <c r="AN335" s="168">
        <f t="shared" si="289"/>
        <v>10</v>
      </c>
      <c r="AO335" s="168"/>
      <c r="AP335" s="168"/>
      <c r="AQ335" s="168"/>
      <c r="AR335" s="168">
        <v>72.0</v>
      </c>
      <c r="AS335" s="168">
        <v>88.0</v>
      </c>
      <c r="AT335" s="168">
        <f t="shared" si="290"/>
        <v>16</v>
      </c>
      <c r="AU335" s="168"/>
      <c r="AV335" s="168"/>
      <c r="AW335" s="168"/>
      <c r="AX335" s="168">
        <v>77.0</v>
      </c>
      <c r="AY335" s="168">
        <v>80.0</v>
      </c>
      <c r="AZ335" s="168">
        <f t="shared" si="291"/>
        <v>3</v>
      </c>
      <c r="BA335" s="168"/>
      <c r="BB335" s="168"/>
      <c r="BC335" s="168"/>
      <c r="BD335" s="168"/>
      <c r="BE335" s="168"/>
      <c r="BF335" s="168">
        <v>76.0</v>
      </c>
      <c r="BG335" s="168">
        <v>80.0</v>
      </c>
      <c r="BH335" s="168">
        <f t="shared" si="292"/>
        <v>4</v>
      </c>
      <c r="BI335" s="168"/>
      <c r="BJ335" s="168"/>
      <c r="BK335" s="168"/>
      <c r="BL335" s="168"/>
      <c r="BM335" s="168"/>
      <c r="BN335" s="168"/>
      <c r="BO335" s="168">
        <v>90.0</v>
      </c>
      <c r="BP335" s="168">
        <v>96.0</v>
      </c>
      <c r="BQ335" s="168">
        <f t="shared" si="293"/>
        <v>6</v>
      </c>
      <c r="BR335" s="180">
        <v>0.96</v>
      </c>
      <c r="BS335" s="176">
        <v>4.64</v>
      </c>
      <c r="BT335" s="176">
        <v>0.41</v>
      </c>
      <c r="BU335" s="176" t="s">
        <v>3528</v>
      </c>
      <c r="BV335" s="237" t="s">
        <v>3528</v>
      </c>
      <c r="BW335" s="227"/>
      <c r="BX335" s="227"/>
      <c r="BY335" s="227"/>
      <c r="BZ335" s="227"/>
      <c r="CA335" s="227"/>
      <c r="CB335" s="227"/>
      <c r="CC335" s="152"/>
      <c r="CD335" s="152"/>
      <c r="CE335" s="152"/>
      <c r="CF335" s="152"/>
    </row>
    <row r="336" ht="12.75" customHeight="1">
      <c r="A336" s="157">
        <v>2024.0</v>
      </c>
      <c r="B336" s="155" t="s">
        <v>3389</v>
      </c>
      <c r="C336" s="155" t="s">
        <v>3526</v>
      </c>
      <c r="D336" s="155"/>
      <c r="E336" s="155" t="s">
        <v>4415</v>
      </c>
      <c r="F336" s="155" t="s">
        <v>4278</v>
      </c>
      <c r="G336" s="155" t="s">
        <v>4446</v>
      </c>
      <c r="H336" s="157" t="s">
        <v>4447</v>
      </c>
      <c r="I336" s="169" t="s">
        <v>3394</v>
      </c>
      <c r="J336" s="157"/>
      <c r="K336" s="157" t="s">
        <v>4443</v>
      </c>
      <c r="L336" s="157" t="s">
        <v>3395</v>
      </c>
      <c r="M336" s="157" t="s">
        <v>3396</v>
      </c>
      <c r="N336" s="206" t="s">
        <v>255</v>
      </c>
      <c r="O336" s="157"/>
      <c r="P336" s="169"/>
      <c r="Q336" s="169"/>
      <c r="R336" s="178" t="s">
        <v>4450</v>
      </c>
      <c r="S336" s="189" t="s">
        <v>177</v>
      </c>
      <c r="T336" s="178" t="s">
        <v>4451</v>
      </c>
      <c r="U336" s="189" t="s">
        <v>174</v>
      </c>
      <c r="V336" s="166" t="s">
        <v>3566</v>
      </c>
      <c r="W336" s="168"/>
      <c r="X336" s="168"/>
      <c r="Y336" s="168"/>
      <c r="Z336" s="168">
        <v>45.0</v>
      </c>
      <c r="AA336" s="168">
        <v>69.0</v>
      </c>
      <c r="AB336" s="168">
        <f t="shared" si="287"/>
        <v>24</v>
      </c>
      <c r="AC336" s="168"/>
      <c r="AD336" s="168"/>
      <c r="AE336" s="168"/>
      <c r="AF336" s="168">
        <v>74.0</v>
      </c>
      <c r="AG336" s="168">
        <v>84.0</v>
      </c>
      <c r="AH336" s="168">
        <f t="shared" si="288"/>
        <v>10</v>
      </c>
      <c r="AI336" s="168"/>
      <c r="AJ336" s="168"/>
      <c r="AK336" s="168"/>
      <c r="AL336" s="168">
        <v>75.0</v>
      </c>
      <c r="AM336" s="168">
        <v>90.0</v>
      </c>
      <c r="AN336" s="168">
        <f t="shared" si="289"/>
        <v>15</v>
      </c>
      <c r="AO336" s="168"/>
      <c r="AP336" s="168"/>
      <c r="AQ336" s="168"/>
      <c r="AR336" s="168">
        <v>67.0</v>
      </c>
      <c r="AS336" s="168">
        <v>81.0</v>
      </c>
      <c r="AT336" s="168">
        <f t="shared" si="290"/>
        <v>14</v>
      </c>
      <c r="AU336" s="168"/>
      <c r="AV336" s="168"/>
      <c r="AW336" s="168"/>
      <c r="AX336" s="168">
        <v>71.0</v>
      </c>
      <c r="AY336" s="168">
        <v>83.0</v>
      </c>
      <c r="AZ336" s="168">
        <f t="shared" si="291"/>
        <v>12</v>
      </c>
      <c r="BA336" s="168"/>
      <c r="BB336" s="168"/>
      <c r="BC336" s="168"/>
      <c r="BD336" s="168"/>
      <c r="BE336" s="168"/>
      <c r="BF336" s="168">
        <v>77.0</v>
      </c>
      <c r="BG336" s="168">
        <v>79.0</v>
      </c>
      <c r="BH336" s="168">
        <f t="shared" si="292"/>
        <v>2</v>
      </c>
      <c r="BI336" s="168"/>
      <c r="BJ336" s="168"/>
      <c r="BK336" s="168"/>
      <c r="BL336" s="168"/>
      <c r="BM336" s="168"/>
      <c r="BN336" s="168"/>
      <c r="BO336" s="168">
        <v>95.0</v>
      </c>
      <c r="BP336" s="168">
        <v>98.0</v>
      </c>
      <c r="BQ336" s="168">
        <f t="shared" si="293"/>
        <v>3</v>
      </c>
      <c r="BR336" s="180">
        <v>0.95</v>
      </c>
      <c r="BS336" s="176">
        <v>4.37</v>
      </c>
      <c r="BT336" s="176">
        <v>0.47</v>
      </c>
      <c r="BU336" s="176" t="s">
        <v>3528</v>
      </c>
      <c r="BV336" s="237" t="s">
        <v>3528</v>
      </c>
      <c r="BW336" s="227">
        <v>35.09</v>
      </c>
      <c r="BX336" s="227"/>
      <c r="BY336" s="227">
        <v>3.49</v>
      </c>
      <c r="BZ336" s="227"/>
      <c r="CA336" s="227">
        <v>13.18</v>
      </c>
      <c r="CB336" s="227">
        <v>2.66</v>
      </c>
      <c r="CC336" s="152"/>
      <c r="CD336" s="152"/>
      <c r="CE336" s="152"/>
      <c r="CF336" s="152"/>
    </row>
    <row r="337" ht="12.75" customHeight="1">
      <c r="A337" s="157">
        <v>2024.0</v>
      </c>
      <c r="B337" s="166" t="s">
        <v>3494</v>
      </c>
      <c r="C337" s="166" t="s">
        <v>3598</v>
      </c>
      <c r="D337" s="166"/>
      <c r="E337" s="166" t="s">
        <v>4452</v>
      </c>
      <c r="F337" s="166" t="s">
        <v>3635</v>
      </c>
      <c r="G337" s="166" t="s">
        <v>4453</v>
      </c>
      <c r="H337" s="157" t="s">
        <v>4454</v>
      </c>
      <c r="I337" s="156" t="s">
        <v>3394</v>
      </c>
      <c r="J337" s="157"/>
      <c r="K337" s="157"/>
      <c r="L337" s="157" t="s">
        <v>3597</v>
      </c>
      <c r="M337" s="157" t="s">
        <v>3597</v>
      </c>
      <c r="N337" s="157" t="s">
        <v>255</v>
      </c>
      <c r="O337" s="157"/>
      <c r="P337" s="169"/>
      <c r="Q337" s="169"/>
      <c r="R337" s="169" t="s">
        <v>3528</v>
      </c>
      <c r="S337" s="189"/>
      <c r="T337" s="178" t="s">
        <v>4455</v>
      </c>
      <c r="U337" s="189" t="s">
        <v>174</v>
      </c>
      <c r="V337" s="166" t="s">
        <v>3699</v>
      </c>
      <c r="W337" s="168"/>
      <c r="X337" s="168"/>
      <c r="Y337" s="168"/>
      <c r="Z337" s="168"/>
      <c r="AA337" s="168"/>
      <c r="AB337" s="168"/>
      <c r="AC337" s="168"/>
      <c r="AD337" s="168"/>
      <c r="AE337" s="168"/>
      <c r="AF337" s="168"/>
      <c r="AG337" s="168"/>
      <c r="AH337" s="168"/>
      <c r="AI337" s="168"/>
      <c r="AJ337" s="168"/>
      <c r="AK337" s="168"/>
      <c r="AL337" s="168"/>
      <c r="AM337" s="168"/>
      <c r="AN337" s="168"/>
      <c r="AO337" s="168"/>
      <c r="AP337" s="168"/>
      <c r="AQ337" s="168"/>
      <c r="AR337" s="168"/>
      <c r="AS337" s="168"/>
      <c r="AT337" s="168"/>
      <c r="AU337" s="168"/>
      <c r="AV337" s="168"/>
      <c r="AW337" s="168"/>
      <c r="AX337" s="168"/>
      <c r="AY337" s="168"/>
      <c r="AZ337" s="168"/>
      <c r="BA337" s="168"/>
      <c r="BB337" s="168"/>
      <c r="BC337" s="168"/>
      <c r="BD337" s="168"/>
      <c r="BE337" s="168"/>
      <c r="BF337" s="168"/>
      <c r="BG337" s="168"/>
      <c r="BH337" s="168"/>
      <c r="BI337" s="168"/>
      <c r="BJ337" s="168"/>
      <c r="BK337" s="168"/>
      <c r="BL337" s="168"/>
      <c r="BM337" s="168"/>
      <c r="BN337" s="168"/>
      <c r="BO337" s="168"/>
      <c r="BP337" s="168"/>
      <c r="BQ337" s="168"/>
      <c r="BR337" s="180">
        <v>0.96</v>
      </c>
      <c r="BS337" s="176">
        <v>4.25</v>
      </c>
      <c r="BT337" s="176">
        <v>0.46</v>
      </c>
      <c r="BU337" s="176" t="s">
        <v>3528</v>
      </c>
      <c r="BV337" s="237" t="s">
        <v>3528</v>
      </c>
      <c r="BW337" s="227">
        <v>988.58</v>
      </c>
      <c r="BX337" s="227"/>
      <c r="BY337" s="227">
        <v>3.86</v>
      </c>
      <c r="BZ337" s="227"/>
      <c r="CA337" s="227">
        <v>41.31</v>
      </c>
      <c r="CB337" s="227">
        <v>23.93</v>
      </c>
      <c r="CC337" s="152"/>
      <c r="CD337" s="152"/>
      <c r="CE337" s="152"/>
      <c r="CF337" s="152" t="s">
        <v>1</v>
      </c>
    </row>
    <row r="338" ht="12.75" customHeight="1">
      <c r="A338" s="157">
        <v>2024.0</v>
      </c>
      <c r="B338" s="155" t="s">
        <v>3415</v>
      </c>
      <c r="C338" s="155" t="s">
        <v>3416</v>
      </c>
      <c r="D338" s="155"/>
      <c r="E338" s="155" t="s">
        <v>4219</v>
      </c>
      <c r="F338" s="155" t="s">
        <v>4219</v>
      </c>
      <c r="G338" s="155" t="s">
        <v>4220</v>
      </c>
      <c r="H338" s="157" t="s">
        <v>3771</v>
      </c>
      <c r="I338" s="169" t="s">
        <v>4456</v>
      </c>
      <c r="J338" s="157"/>
      <c r="K338" s="229">
        <v>45383.0</v>
      </c>
      <c r="L338" s="157" t="s">
        <v>3395</v>
      </c>
      <c r="M338" s="157" t="s">
        <v>3396</v>
      </c>
      <c r="N338" s="157" t="s">
        <v>255</v>
      </c>
      <c r="O338" s="157"/>
      <c r="P338" s="169"/>
      <c r="Q338" s="169"/>
      <c r="R338" s="178" t="s">
        <v>4457</v>
      </c>
      <c r="S338" s="189" t="s">
        <v>174</v>
      </c>
      <c r="T338" s="178" t="s">
        <v>4458</v>
      </c>
      <c r="U338" s="189" t="s">
        <v>174</v>
      </c>
      <c r="V338" s="166" t="s">
        <v>4459</v>
      </c>
      <c r="W338" s="168"/>
      <c r="X338" s="168"/>
      <c r="Y338" s="168"/>
      <c r="Z338" s="168">
        <v>69.0</v>
      </c>
      <c r="AA338" s="168">
        <v>77.0</v>
      </c>
      <c r="AB338" s="168">
        <f>AA338-Z338</f>
        <v>8</v>
      </c>
      <c r="AC338" s="168"/>
      <c r="AD338" s="168"/>
      <c r="AE338" s="168"/>
      <c r="AF338" s="168">
        <v>88.0</v>
      </c>
      <c r="AG338" s="168">
        <v>88.0</v>
      </c>
      <c r="AH338" s="168">
        <f>AG338-AF338</f>
        <v>0</v>
      </c>
      <c r="AI338" s="168"/>
      <c r="AJ338" s="168"/>
      <c r="AK338" s="168"/>
      <c r="AL338" s="168">
        <v>88.0</v>
      </c>
      <c r="AM338" s="168">
        <v>94.0</v>
      </c>
      <c r="AN338" s="168">
        <f>AM338-AL338</f>
        <v>6</v>
      </c>
      <c r="AO338" s="168"/>
      <c r="AP338" s="168"/>
      <c r="AQ338" s="168"/>
      <c r="AR338" s="168">
        <v>65.0</v>
      </c>
      <c r="AS338" s="168">
        <v>80.0</v>
      </c>
      <c r="AT338" s="168">
        <f>AS338-AR338</f>
        <v>15</v>
      </c>
      <c r="AU338" s="168"/>
      <c r="AV338" s="168"/>
      <c r="AW338" s="168"/>
      <c r="AX338" s="168">
        <v>62.0</v>
      </c>
      <c r="AY338" s="168">
        <v>78.0</v>
      </c>
      <c r="AZ338" s="168">
        <f>AY338-AX338</f>
        <v>16</v>
      </c>
      <c r="BA338" s="168"/>
      <c r="BB338" s="168"/>
      <c r="BC338" s="168"/>
      <c r="BD338" s="168"/>
      <c r="BE338" s="168"/>
      <c r="BF338" s="168">
        <v>91.0</v>
      </c>
      <c r="BG338" s="168">
        <v>92.0</v>
      </c>
      <c r="BH338" s="168">
        <f>BG338-BF338</f>
        <v>1</v>
      </c>
      <c r="BI338" s="168"/>
      <c r="BJ338" s="168"/>
      <c r="BK338" s="168"/>
      <c r="BL338" s="168"/>
      <c r="BM338" s="168"/>
      <c r="BN338" s="168"/>
      <c r="BO338" s="168">
        <v>98.0</v>
      </c>
      <c r="BP338" s="168">
        <v>99.0</v>
      </c>
      <c r="BQ338" s="168">
        <f>BP338-BO338</f>
        <v>1</v>
      </c>
      <c r="BR338" s="180">
        <v>0.95</v>
      </c>
      <c r="BS338" s="176">
        <v>4.81</v>
      </c>
      <c r="BT338" s="176">
        <v>0.58</v>
      </c>
      <c r="BU338" s="197">
        <v>0.86</v>
      </c>
      <c r="BV338" s="176">
        <v>1.66</v>
      </c>
      <c r="BW338" s="227">
        <v>784.43</v>
      </c>
      <c r="BX338" s="227"/>
      <c r="BY338" s="227">
        <v>8.16</v>
      </c>
      <c r="BZ338" s="227"/>
      <c r="CA338" s="227">
        <v>46.42</v>
      </c>
      <c r="CB338" s="227">
        <v>16.9</v>
      </c>
      <c r="CC338" s="152"/>
      <c r="CD338" s="152"/>
      <c r="CE338" s="152"/>
      <c r="CF338" s="152"/>
    </row>
    <row r="339" ht="12.75" customHeight="1">
      <c r="A339" s="157">
        <v>2024.0</v>
      </c>
      <c r="B339" s="166" t="s">
        <v>3389</v>
      </c>
      <c r="C339" s="166" t="s">
        <v>3552</v>
      </c>
      <c r="D339" s="166"/>
      <c r="E339" s="166" t="s">
        <v>4242</v>
      </c>
      <c r="F339" s="166" t="s">
        <v>4242</v>
      </c>
      <c r="G339" s="166" t="s">
        <v>4243</v>
      </c>
      <c r="H339" s="157" t="s">
        <v>4283</v>
      </c>
      <c r="I339" s="156" t="s">
        <v>3394</v>
      </c>
      <c r="J339" s="157"/>
      <c r="K339" s="157"/>
      <c r="L339" s="157" t="s">
        <v>3597</v>
      </c>
      <c r="M339" s="157" t="s">
        <v>3597</v>
      </c>
      <c r="N339" s="206" t="s">
        <v>255</v>
      </c>
      <c r="O339" s="189">
        <v>188.0</v>
      </c>
      <c r="P339" s="189" t="s">
        <v>4460</v>
      </c>
      <c r="Q339" s="169"/>
      <c r="R339" s="178" t="s">
        <v>4286</v>
      </c>
      <c r="S339" s="189" t="s">
        <v>174</v>
      </c>
      <c r="T339" s="178" t="s">
        <v>4461</v>
      </c>
      <c r="U339" s="189" t="s">
        <v>174</v>
      </c>
      <c r="V339" s="166" t="s">
        <v>3664</v>
      </c>
      <c r="W339" s="168"/>
      <c r="X339" s="168"/>
      <c r="Y339" s="168"/>
      <c r="Z339" s="168"/>
      <c r="AA339" s="168"/>
      <c r="AB339" s="168"/>
      <c r="AC339" s="168"/>
      <c r="AD339" s="168"/>
      <c r="AE339" s="168"/>
      <c r="AF339" s="168"/>
      <c r="AG339" s="168"/>
      <c r="AH339" s="168"/>
      <c r="AI339" s="168"/>
      <c r="AJ339" s="168"/>
      <c r="AK339" s="168"/>
      <c r="AL339" s="168"/>
      <c r="AM339" s="168"/>
      <c r="AN339" s="168"/>
      <c r="AO339" s="168"/>
      <c r="AP339" s="168"/>
      <c r="AQ339" s="168"/>
      <c r="AR339" s="168"/>
      <c r="AS339" s="168"/>
      <c r="AT339" s="168"/>
      <c r="AU339" s="168"/>
      <c r="AV339" s="168"/>
      <c r="AW339" s="168"/>
      <c r="AX339" s="168"/>
      <c r="AY339" s="168"/>
      <c r="AZ339" s="168"/>
      <c r="BA339" s="168"/>
      <c r="BB339" s="168"/>
      <c r="BC339" s="168"/>
      <c r="BD339" s="168"/>
      <c r="BE339" s="168"/>
      <c r="BF339" s="168"/>
      <c r="BG339" s="168"/>
      <c r="BH339" s="168"/>
      <c r="BI339" s="168"/>
      <c r="BJ339" s="168"/>
      <c r="BK339" s="168"/>
      <c r="BL339" s="168"/>
      <c r="BM339" s="168"/>
      <c r="BN339" s="168"/>
      <c r="BO339" s="168"/>
      <c r="BP339" s="168"/>
      <c r="BQ339" s="168"/>
      <c r="BR339" s="180">
        <v>0.95</v>
      </c>
      <c r="BS339" s="176">
        <v>4.44</v>
      </c>
      <c r="BT339" s="176">
        <v>0.49</v>
      </c>
      <c r="BU339" s="176" t="s">
        <v>3528</v>
      </c>
      <c r="BV339" s="237" t="s">
        <v>3528</v>
      </c>
      <c r="BW339" s="227">
        <v>904.0</v>
      </c>
      <c r="BX339" s="227">
        <v>4.44</v>
      </c>
      <c r="BY339" s="227">
        <v>4.66</v>
      </c>
      <c r="BZ339" s="224">
        <v>0.07</v>
      </c>
      <c r="CA339" s="227">
        <v>58.92</v>
      </c>
      <c r="CB339" s="227">
        <v>15.14</v>
      </c>
      <c r="CC339" s="152"/>
      <c r="CD339" s="152"/>
      <c r="CE339" s="152"/>
      <c r="CF339" s="152" t="s">
        <v>1</v>
      </c>
    </row>
    <row r="340" ht="12.75" customHeight="1">
      <c r="A340" s="157">
        <v>2024.0</v>
      </c>
      <c r="B340" s="166" t="s">
        <v>3389</v>
      </c>
      <c r="C340" s="166" t="s">
        <v>3552</v>
      </c>
      <c r="D340" s="166"/>
      <c r="E340" s="166" t="s">
        <v>4242</v>
      </c>
      <c r="F340" s="166" t="s">
        <v>4242</v>
      </c>
      <c r="G340" s="166" t="s">
        <v>4462</v>
      </c>
      <c r="H340" s="157" t="s">
        <v>4283</v>
      </c>
      <c r="I340" s="156" t="s">
        <v>3428</v>
      </c>
      <c r="J340" s="157"/>
      <c r="K340" s="157"/>
      <c r="L340" s="157" t="s">
        <v>3597</v>
      </c>
      <c r="M340" s="157" t="s">
        <v>3597</v>
      </c>
      <c r="N340" s="206" t="s">
        <v>255</v>
      </c>
      <c r="O340" s="189">
        <v>28.0</v>
      </c>
      <c r="P340" s="189" t="s">
        <v>4154</v>
      </c>
      <c r="Q340" s="169"/>
      <c r="R340" s="178" t="s">
        <v>4463</v>
      </c>
      <c r="S340" s="189" t="s">
        <v>174</v>
      </c>
      <c r="T340" s="178" t="s">
        <v>4464</v>
      </c>
      <c r="U340" s="189" t="s">
        <v>174</v>
      </c>
      <c r="V340" s="166" t="s">
        <v>3664</v>
      </c>
      <c r="W340" s="168"/>
      <c r="X340" s="168"/>
      <c r="Y340" s="168"/>
      <c r="Z340" s="168"/>
      <c r="AA340" s="168"/>
      <c r="AB340" s="168"/>
      <c r="AC340" s="168"/>
      <c r="AD340" s="168"/>
      <c r="AE340" s="168"/>
      <c r="AF340" s="168"/>
      <c r="AG340" s="168"/>
      <c r="AH340" s="168"/>
      <c r="AI340" s="168"/>
      <c r="AJ340" s="168"/>
      <c r="AK340" s="168"/>
      <c r="AL340" s="168"/>
      <c r="AM340" s="168"/>
      <c r="AN340" s="168"/>
      <c r="AO340" s="168"/>
      <c r="AP340" s="168"/>
      <c r="AQ340" s="168"/>
      <c r="AR340" s="168"/>
      <c r="AS340" s="168"/>
      <c r="AT340" s="168"/>
      <c r="AU340" s="168"/>
      <c r="AV340" s="168"/>
      <c r="AW340" s="168"/>
      <c r="AX340" s="168"/>
      <c r="AY340" s="168"/>
      <c r="AZ340" s="168"/>
      <c r="BA340" s="168"/>
      <c r="BB340" s="168"/>
      <c r="BC340" s="168"/>
      <c r="BD340" s="168"/>
      <c r="BE340" s="168"/>
      <c r="BF340" s="168"/>
      <c r="BG340" s="168"/>
      <c r="BH340" s="168"/>
      <c r="BI340" s="168"/>
      <c r="BJ340" s="168"/>
      <c r="BK340" s="168"/>
      <c r="BL340" s="168"/>
      <c r="BM340" s="168"/>
      <c r="BN340" s="168"/>
      <c r="BO340" s="168"/>
      <c r="BP340" s="168"/>
      <c r="BQ340" s="168"/>
      <c r="BR340" s="180">
        <v>0.95</v>
      </c>
      <c r="BS340" s="176">
        <v>4.13</v>
      </c>
      <c r="BT340" s="176">
        <v>0.5</v>
      </c>
      <c r="BU340" s="176" t="s">
        <v>3528</v>
      </c>
      <c r="BV340" s="237" t="s">
        <v>3528</v>
      </c>
      <c r="BW340" s="227">
        <v>314.0</v>
      </c>
      <c r="BX340" s="227">
        <v>10.67</v>
      </c>
      <c r="BY340" s="227">
        <v>11.11</v>
      </c>
      <c r="BZ340" s="224">
        <v>0.04</v>
      </c>
      <c r="CA340" s="227">
        <v>38.2</v>
      </c>
      <c r="CB340" s="227">
        <v>8.2</v>
      </c>
      <c r="CC340" s="152"/>
      <c r="CD340" s="152"/>
      <c r="CE340" s="152"/>
      <c r="CF340" s="152" t="s">
        <v>1</v>
      </c>
    </row>
    <row r="341" ht="12.75" customHeight="1">
      <c r="A341" s="157">
        <v>2024.0</v>
      </c>
      <c r="B341" s="166" t="s">
        <v>4465</v>
      </c>
      <c r="C341" s="166" t="s">
        <v>4466</v>
      </c>
      <c r="D341" s="166"/>
      <c r="E341" s="166" t="s">
        <v>4467</v>
      </c>
      <c r="F341" s="166" t="s">
        <v>4467</v>
      </c>
      <c r="G341" s="166" t="s">
        <v>4467</v>
      </c>
      <c r="H341" s="157" t="s">
        <v>3652</v>
      </c>
      <c r="I341" s="169" t="s">
        <v>3454</v>
      </c>
      <c r="J341" s="157"/>
      <c r="K341" s="157"/>
      <c r="L341" s="157" t="s">
        <v>3597</v>
      </c>
      <c r="M341" s="157" t="s">
        <v>3597</v>
      </c>
      <c r="N341" s="154" t="s">
        <v>255</v>
      </c>
      <c r="O341" s="189">
        <v>104.0</v>
      </c>
      <c r="P341" s="189" t="s">
        <v>4234</v>
      </c>
      <c r="Q341" s="169"/>
      <c r="R341" s="169"/>
      <c r="S341" s="216"/>
      <c r="T341" s="178" t="s">
        <v>4468</v>
      </c>
      <c r="U341" s="189" t="s">
        <v>174</v>
      </c>
      <c r="V341" s="166" t="s">
        <v>4469</v>
      </c>
      <c r="W341" s="168"/>
      <c r="X341" s="168"/>
      <c r="Y341" s="168"/>
      <c r="Z341" s="168"/>
      <c r="AA341" s="168"/>
      <c r="AB341" s="168"/>
      <c r="AC341" s="168"/>
      <c r="AD341" s="168"/>
      <c r="AE341" s="168"/>
      <c r="AF341" s="168"/>
      <c r="AG341" s="168"/>
      <c r="AH341" s="168"/>
      <c r="AI341" s="168"/>
      <c r="AJ341" s="168"/>
      <c r="AK341" s="168"/>
      <c r="AL341" s="168">
        <v>80.0</v>
      </c>
      <c r="AM341" s="168">
        <v>92.0</v>
      </c>
      <c r="AN341" s="168">
        <f t="shared" ref="AN341:AN344" si="294">AM341-AL341</f>
        <v>12</v>
      </c>
      <c r="AO341" s="168"/>
      <c r="AP341" s="168"/>
      <c r="AQ341" s="168"/>
      <c r="AR341" s="168">
        <v>43.0</v>
      </c>
      <c r="AS341" s="168">
        <v>81.0</v>
      </c>
      <c r="AT341" s="168">
        <f t="shared" ref="AT341:AT344" si="295">AS341-AR341</f>
        <v>38</v>
      </c>
      <c r="AU341" s="168"/>
      <c r="AV341" s="168"/>
      <c r="AW341" s="168"/>
      <c r="AX341" s="168">
        <v>87.0</v>
      </c>
      <c r="AY341" s="168">
        <v>91.0</v>
      </c>
      <c r="AZ341" s="168">
        <f t="shared" ref="AZ341:AZ344" si="296">AY341-AX341</f>
        <v>4</v>
      </c>
      <c r="BA341" s="168"/>
      <c r="BB341" s="168"/>
      <c r="BC341" s="168"/>
      <c r="BD341" s="168"/>
      <c r="BE341" s="168"/>
      <c r="BF341" s="168">
        <v>86.0</v>
      </c>
      <c r="BG341" s="168">
        <v>88.0</v>
      </c>
      <c r="BH341" s="168">
        <f>BG341-BF341</f>
        <v>2</v>
      </c>
      <c r="BI341" s="168"/>
      <c r="BJ341" s="168"/>
      <c r="BK341" s="168"/>
      <c r="BL341" s="168"/>
      <c r="BM341" s="168"/>
      <c r="BN341" s="168"/>
      <c r="BO341" s="168">
        <v>91.0</v>
      </c>
      <c r="BP341" s="168">
        <v>96.0</v>
      </c>
      <c r="BQ341" s="168">
        <f t="shared" ref="BQ341:BQ344" si="297">BP341-BO341</f>
        <v>5</v>
      </c>
      <c r="BR341" s="180">
        <v>0.95</v>
      </c>
      <c r="BS341" s="176">
        <v>4.82</v>
      </c>
      <c r="BT341" s="176">
        <v>0.48</v>
      </c>
      <c r="BU341" s="176" t="s">
        <v>3528</v>
      </c>
      <c r="BV341" s="237" t="s">
        <v>3528</v>
      </c>
      <c r="BW341" s="227">
        <v>166.98</v>
      </c>
      <c r="BX341" s="227">
        <v>1.51</v>
      </c>
      <c r="BY341" s="227">
        <v>1.61</v>
      </c>
      <c r="BZ341" s="193">
        <v>0.06</v>
      </c>
      <c r="CA341" s="227">
        <v>22.59</v>
      </c>
      <c r="CB341" s="227">
        <v>7.39</v>
      </c>
      <c r="CC341" s="152"/>
      <c r="CD341" s="152"/>
      <c r="CE341" s="152"/>
      <c r="CF341" s="152" t="s">
        <v>1</v>
      </c>
    </row>
    <row r="342" ht="12.75" customHeight="1">
      <c r="A342" s="157">
        <v>2024.0</v>
      </c>
      <c r="B342" s="155" t="s">
        <v>3404</v>
      </c>
      <c r="C342" s="155" t="s">
        <v>3511</v>
      </c>
      <c r="D342" s="155"/>
      <c r="E342" s="155" t="s">
        <v>4131</v>
      </c>
      <c r="F342" s="155" t="s">
        <v>4131</v>
      </c>
      <c r="G342" s="155" t="s">
        <v>4470</v>
      </c>
      <c r="H342" s="157" t="s">
        <v>4471</v>
      </c>
      <c r="I342" s="169" t="s">
        <v>3394</v>
      </c>
      <c r="J342" s="157"/>
      <c r="K342" s="157"/>
      <c r="L342" s="157" t="s">
        <v>3395</v>
      </c>
      <c r="M342" s="157" t="s">
        <v>3396</v>
      </c>
      <c r="N342" s="188" t="s">
        <v>3572</v>
      </c>
      <c r="O342" s="189">
        <v>18.0</v>
      </c>
      <c r="P342" s="189" t="s">
        <v>3727</v>
      </c>
      <c r="Q342" s="169"/>
      <c r="R342" s="178" t="s">
        <v>4472</v>
      </c>
      <c r="S342" s="189" t="s">
        <v>158</v>
      </c>
      <c r="T342" s="178" t="s">
        <v>4473</v>
      </c>
      <c r="U342" s="189" t="s">
        <v>174</v>
      </c>
      <c r="V342" s="166" t="s">
        <v>3664</v>
      </c>
      <c r="W342" s="168"/>
      <c r="X342" s="168"/>
      <c r="Y342" s="168"/>
      <c r="Z342" s="168">
        <v>38.0</v>
      </c>
      <c r="AA342" s="168">
        <v>46.0</v>
      </c>
      <c r="AB342" s="168">
        <f t="shared" ref="AB342:AB344" si="298">AA342-Z342</f>
        <v>8</v>
      </c>
      <c r="AC342" s="168"/>
      <c r="AD342" s="168"/>
      <c r="AE342" s="168"/>
      <c r="AF342" s="168">
        <v>52.0</v>
      </c>
      <c r="AG342" s="168">
        <v>68.0</v>
      </c>
      <c r="AH342" s="168">
        <f t="shared" ref="AH342:AH344" si="299">AG342-AF342</f>
        <v>16</v>
      </c>
      <c r="AI342" s="168"/>
      <c r="AJ342" s="168"/>
      <c r="AK342" s="168"/>
      <c r="AL342" s="168">
        <v>64.0</v>
      </c>
      <c r="AM342" s="168">
        <v>71.0</v>
      </c>
      <c r="AN342" s="168">
        <f t="shared" si="294"/>
        <v>7</v>
      </c>
      <c r="AO342" s="168"/>
      <c r="AP342" s="168"/>
      <c r="AQ342" s="168"/>
      <c r="AR342" s="168">
        <v>37.0</v>
      </c>
      <c r="AS342" s="168">
        <v>50.0</v>
      </c>
      <c r="AT342" s="168">
        <f t="shared" si="295"/>
        <v>13</v>
      </c>
      <c r="AU342" s="168"/>
      <c r="AV342" s="168"/>
      <c r="AW342" s="168"/>
      <c r="AX342" s="168">
        <v>92.0</v>
      </c>
      <c r="AY342" s="168">
        <v>93.0</v>
      </c>
      <c r="AZ342" s="168">
        <f t="shared" si="296"/>
        <v>1</v>
      </c>
      <c r="BA342" s="168"/>
      <c r="BB342" s="168"/>
      <c r="BC342" s="168"/>
      <c r="BD342" s="168"/>
      <c r="BE342" s="168"/>
      <c r="BF342" s="168"/>
      <c r="BG342" s="168"/>
      <c r="BH342" s="168"/>
      <c r="BI342" s="168">
        <v>86.0</v>
      </c>
      <c r="BJ342" s="168">
        <v>91.0</v>
      </c>
      <c r="BK342" s="168">
        <f t="shared" ref="BK342:BK344" si="300">BJ342-BI342</f>
        <v>5</v>
      </c>
      <c r="BL342" s="168"/>
      <c r="BM342" s="168"/>
      <c r="BN342" s="168"/>
      <c r="BO342" s="168">
        <v>81.0</v>
      </c>
      <c r="BP342" s="168">
        <v>84.0</v>
      </c>
      <c r="BQ342" s="168">
        <f t="shared" si="297"/>
        <v>3</v>
      </c>
      <c r="BR342" s="180">
        <v>0.96</v>
      </c>
      <c r="BS342" s="176">
        <v>4.89</v>
      </c>
      <c r="BT342" s="176">
        <v>0.4</v>
      </c>
      <c r="BU342" s="176" t="s">
        <v>3528</v>
      </c>
      <c r="BV342" s="237" t="s">
        <v>3528</v>
      </c>
      <c r="BW342" s="227">
        <v>50.61</v>
      </c>
      <c r="BX342" s="227">
        <v>2.48</v>
      </c>
      <c r="BY342" s="227">
        <v>2.83</v>
      </c>
      <c r="BZ342" s="193">
        <v>0.13</v>
      </c>
      <c r="CA342" s="227">
        <v>14.95</v>
      </c>
      <c r="CB342" s="227">
        <v>3.39</v>
      </c>
      <c r="CC342" s="152"/>
      <c r="CD342" s="152"/>
      <c r="CE342" s="152"/>
      <c r="CF342" s="152"/>
    </row>
    <row r="343" ht="12.75" customHeight="1">
      <c r="A343" s="157">
        <v>2024.0</v>
      </c>
      <c r="B343" s="155" t="s">
        <v>3404</v>
      </c>
      <c r="C343" s="155" t="s">
        <v>3511</v>
      </c>
      <c r="D343" s="155"/>
      <c r="E343" s="155" t="s">
        <v>4131</v>
      </c>
      <c r="F343" s="155" t="s">
        <v>4131</v>
      </c>
      <c r="G343" s="155" t="s">
        <v>4470</v>
      </c>
      <c r="H343" s="157" t="s">
        <v>4471</v>
      </c>
      <c r="I343" s="169" t="s">
        <v>3840</v>
      </c>
      <c r="J343" s="157"/>
      <c r="K343" s="157"/>
      <c r="L343" s="157" t="s">
        <v>3395</v>
      </c>
      <c r="M343" s="157" t="s">
        <v>3396</v>
      </c>
      <c r="N343" s="188" t="s">
        <v>3572</v>
      </c>
      <c r="O343" s="189">
        <v>12.0</v>
      </c>
      <c r="P343" s="189" t="s">
        <v>3747</v>
      </c>
      <c r="Q343" s="169"/>
      <c r="R343" s="178" t="s">
        <v>4474</v>
      </c>
      <c r="S343" s="189" t="s">
        <v>158</v>
      </c>
      <c r="T343" s="178" t="s">
        <v>4475</v>
      </c>
      <c r="U343" s="189" t="s">
        <v>174</v>
      </c>
      <c r="V343" s="166" t="s">
        <v>3664</v>
      </c>
      <c r="W343" s="168"/>
      <c r="X343" s="168"/>
      <c r="Y343" s="168"/>
      <c r="Z343" s="168">
        <v>50.0</v>
      </c>
      <c r="AA343" s="168">
        <v>58.0</v>
      </c>
      <c r="AB343" s="168">
        <f t="shared" si="298"/>
        <v>8</v>
      </c>
      <c r="AC343" s="168"/>
      <c r="AD343" s="168"/>
      <c r="AE343" s="168"/>
      <c r="AF343" s="168">
        <v>64.0</v>
      </c>
      <c r="AG343" s="168">
        <v>74.0</v>
      </c>
      <c r="AH343" s="168">
        <f t="shared" si="299"/>
        <v>10</v>
      </c>
      <c r="AI343" s="168"/>
      <c r="AJ343" s="168"/>
      <c r="AK343" s="168"/>
      <c r="AL343" s="168">
        <v>65.0</v>
      </c>
      <c r="AM343" s="168">
        <v>85.0</v>
      </c>
      <c r="AN343" s="168">
        <f t="shared" si="294"/>
        <v>20</v>
      </c>
      <c r="AO343" s="168"/>
      <c r="AP343" s="168"/>
      <c r="AQ343" s="168"/>
      <c r="AR343" s="168">
        <v>44.0</v>
      </c>
      <c r="AS343" s="168">
        <v>63.0</v>
      </c>
      <c r="AT343" s="168">
        <f t="shared" si="295"/>
        <v>19</v>
      </c>
      <c r="AU343" s="168"/>
      <c r="AV343" s="168"/>
      <c r="AW343" s="168"/>
      <c r="AX343" s="168">
        <v>90.0</v>
      </c>
      <c r="AY343" s="168">
        <v>91.0</v>
      </c>
      <c r="AZ343" s="168">
        <f t="shared" si="296"/>
        <v>1</v>
      </c>
      <c r="BA343" s="168"/>
      <c r="BB343" s="168"/>
      <c r="BC343" s="168"/>
      <c r="BD343" s="168"/>
      <c r="BE343" s="168"/>
      <c r="BF343" s="168"/>
      <c r="BG343" s="168"/>
      <c r="BH343" s="168"/>
      <c r="BI343" s="168">
        <v>89.0</v>
      </c>
      <c r="BJ343" s="168">
        <v>93.0</v>
      </c>
      <c r="BK343" s="168">
        <f t="shared" si="300"/>
        <v>4</v>
      </c>
      <c r="BL343" s="168"/>
      <c r="BM343" s="168"/>
      <c r="BN343" s="168"/>
      <c r="BO343" s="168">
        <v>81.0</v>
      </c>
      <c r="BP343" s="168">
        <v>92.0</v>
      </c>
      <c r="BQ343" s="168">
        <f t="shared" si="297"/>
        <v>11</v>
      </c>
      <c r="BR343" s="180">
        <v>0.96</v>
      </c>
      <c r="BS343" s="176">
        <v>4.54</v>
      </c>
      <c r="BT343" s="176">
        <v>0.44</v>
      </c>
      <c r="BU343" s="176" t="s">
        <v>3528</v>
      </c>
      <c r="BV343" s="237" t="s">
        <v>3528</v>
      </c>
      <c r="BW343" s="227">
        <v>87.27</v>
      </c>
      <c r="BX343" s="227">
        <v>6.82</v>
      </c>
      <c r="BY343" s="227">
        <v>7.31</v>
      </c>
      <c r="BZ343" s="193">
        <v>0.07</v>
      </c>
      <c r="CA343" s="227">
        <v>24.8</v>
      </c>
      <c r="CB343" s="227">
        <v>3.52</v>
      </c>
      <c r="CC343" s="152"/>
      <c r="CD343" s="152"/>
      <c r="CE343" s="152"/>
      <c r="CF343" s="152"/>
    </row>
    <row r="344" ht="12.75" customHeight="1">
      <c r="A344" s="157">
        <v>2024.0</v>
      </c>
      <c r="B344" s="155" t="s">
        <v>3404</v>
      </c>
      <c r="C344" s="155" t="s">
        <v>3511</v>
      </c>
      <c r="D344" s="155"/>
      <c r="E344" s="155" t="s">
        <v>4131</v>
      </c>
      <c r="F344" s="155" t="s">
        <v>4131</v>
      </c>
      <c r="G344" s="155" t="s">
        <v>4470</v>
      </c>
      <c r="H344" s="157" t="s">
        <v>4471</v>
      </c>
      <c r="I344" s="169" t="s">
        <v>3428</v>
      </c>
      <c r="J344" s="157"/>
      <c r="K344" s="157"/>
      <c r="L344" s="157" t="s">
        <v>3395</v>
      </c>
      <c r="M344" s="157" t="s">
        <v>3396</v>
      </c>
      <c r="N344" s="188" t="s">
        <v>3572</v>
      </c>
      <c r="O344" s="189">
        <v>9.0</v>
      </c>
      <c r="P344" s="189" t="s">
        <v>3721</v>
      </c>
      <c r="Q344" s="169"/>
      <c r="R344" s="178" t="s">
        <v>4476</v>
      </c>
      <c r="S344" s="189" t="s">
        <v>158</v>
      </c>
      <c r="T344" s="178" t="s">
        <v>4477</v>
      </c>
      <c r="U344" s="189" t="s">
        <v>174</v>
      </c>
      <c r="V344" s="166" t="s">
        <v>3664</v>
      </c>
      <c r="W344" s="168"/>
      <c r="X344" s="168"/>
      <c r="Y344" s="168"/>
      <c r="Z344" s="168">
        <v>55.0</v>
      </c>
      <c r="AA344" s="168">
        <v>65.0</v>
      </c>
      <c r="AB344" s="168">
        <f t="shared" si="298"/>
        <v>10</v>
      </c>
      <c r="AC344" s="168"/>
      <c r="AD344" s="168"/>
      <c r="AE344" s="168"/>
      <c r="AF344" s="168">
        <v>63.0</v>
      </c>
      <c r="AG344" s="168">
        <v>72.0</v>
      </c>
      <c r="AH344" s="168">
        <f t="shared" si="299"/>
        <v>9</v>
      </c>
      <c r="AI344" s="168"/>
      <c r="AJ344" s="168"/>
      <c r="AK344" s="168"/>
      <c r="AL344" s="168">
        <v>69.0</v>
      </c>
      <c r="AM344" s="168">
        <v>77.0</v>
      </c>
      <c r="AN344" s="168">
        <f t="shared" si="294"/>
        <v>8</v>
      </c>
      <c r="AO344" s="168"/>
      <c r="AP344" s="168"/>
      <c r="AQ344" s="168"/>
      <c r="AR344" s="168">
        <v>51.0</v>
      </c>
      <c r="AS344" s="168">
        <v>64.0</v>
      </c>
      <c r="AT344" s="168">
        <f t="shared" si="295"/>
        <v>13</v>
      </c>
      <c r="AU344" s="168"/>
      <c r="AV344" s="168"/>
      <c r="AW344" s="168"/>
      <c r="AX344" s="168">
        <v>93.0</v>
      </c>
      <c r="AY344" s="168">
        <v>92.0</v>
      </c>
      <c r="AZ344" s="168">
        <f t="shared" si="296"/>
        <v>-1</v>
      </c>
      <c r="BA344" s="168"/>
      <c r="BB344" s="168"/>
      <c r="BC344" s="168"/>
      <c r="BD344" s="168"/>
      <c r="BE344" s="168"/>
      <c r="BF344" s="168"/>
      <c r="BG344" s="168"/>
      <c r="BH344" s="168"/>
      <c r="BI344" s="168">
        <v>93.0</v>
      </c>
      <c r="BJ344" s="168">
        <v>92.0</v>
      </c>
      <c r="BK344" s="168">
        <f t="shared" si="300"/>
        <v>-1</v>
      </c>
      <c r="BL344" s="168"/>
      <c r="BM344" s="168"/>
      <c r="BN344" s="168"/>
      <c r="BO344" s="168">
        <v>83.0</v>
      </c>
      <c r="BP344" s="168">
        <v>83.0</v>
      </c>
      <c r="BQ344" s="168">
        <f t="shared" si="297"/>
        <v>0</v>
      </c>
      <c r="BR344" s="180">
        <v>0.95</v>
      </c>
      <c r="BS344" s="176">
        <v>4.76</v>
      </c>
      <c r="BT344" s="176">
        <v>0.49</v>
      </c>
      <c r="BU344" s="176" t="s">
        <v>3528</v>
      </c>
      <c r="BV344" s="237" t="s">
        <v>3528</v>
      </c>
      <c r="BW344" s="227">
        <v>92.92</v>
      </c>
      <c r="BX344" s="227">
        <v>9.2</v>
      </c>
      <c r="BY344" s="227">
        <v>10.33</v>
      </c>
      <c r="BZ344" s="193">
        <v>0.12</v>
      </c>
      <c r="CA344" s="227">
        <v>19.03</v>
      </c>
      <c r="CB344" s="227">
        <v>4.88</v>
      </c>
      <c r="CC344" s="152"/>
      <c r="CD344" s="152"/>
      <c r="CE344" s="152"/>
      <c r="CF344" s="152"/>
    </row>
    <row r="345" ht="12.75" customHeight="1">
      <c r="A345" s="157">
        <v>2024.0</v>
      </c>
      <c r="B345" s="166" t="s">
        <v>3389</v>
      </c>
      <c r="C345" s="166" t="s">
        <v>1719</v>
      </c>
      <c r="D345" s="166"/>
      <c r="E345" s="166" t="s">
        <v>4398</v>
      </c>
      <c r="F345" s="166" t="s">
        <v>4398</v>
      </c>
      <c r="G345" s="166" t="s">
        <v>4399</v>
      </c>
      <c r="H345" s="157" t="s">
        <v>4400</v>
      </c>
      <c r="I345" s="156" t="s">
        <v>3428</v>
      </c>
      <c r="J345" s="157"/>
      <c r="K345" s="157"/>
      <c r="L345" s="157" t="s">
        <v>3597</v>
      </c>
      <c r="M345" s="157" t="s">
        <v>3597</v>
      </c>
      <c r="N345" s="206" t="s">
        <v>255</v>
      </c>
      <c r="O345" s="189">
        <v>28.0</v>
      </c>
      <c r="P345" s="189" t="s">
        <v>4154</v>
      </c>
      <c r="Q345" s="169"/>
      <c r="R345" s="169" t="s">
        <v>3528</v>
      </c>
      <c r="S345" s="189"/>
      <c r="T345" s="178" t="s">
        <v>4478</v>
      </c>
      <c r="U345" s="198" t="s">
        <v>174</v>
      </c>
      <c r="V345" s="166" t="s">
        <v>3566</v>
      </c>
      <c r="W345" s="168"/>
      <c r="X345" s="168"/>
      <c r="Y345" s="168"/>
      <c r="Z345" s="168"/>
      <c r="AA345" s="168"/>
      <c r="AB345" s="168"/>
      <c r="AC345" s="168"/>
      <c r="AD345" s="168"/>
      <c r="AE345" s="168"/>
      <c r="AF345" s="168"/>
      <c r="AG345" s="168"/>
      <c r="AH345" s="168"/>
      <c r="AI345" s="168"/>
      <c r="AJ345" s="168"/>
      <c r="AK345" s="168"/>
      <c r="AL345" s="168"/>
      <c r="AM345" s="168"/>
      <c r="AN345" s="168"/>
      <c r="AO345" s="168"/>
      <c r="AP345" s="168"/>
      <c r="AQ345" s="168"/>
      <c r="AR345" s="168"/>
      <c r="AS345" s="168"/>
      <c r="AT345" s="168"/>
      <c r="AU345" s="168"/>
      <c r="AV345" s="168"/>
      <c r="AW345" s="168"/>
      <c r="AX345" s="168"/>
      <c r="AY345" s="168"/>
      <c r="AZ345" s="168"/>
      <c r="BA345" s="168"/>
      <c r="BB345" s="168"/>
      <c r="BC345" s="168"/>
      <c r="BD345" s="168"/>
      <c r="BE345" s="168"/>
      <c r="BF345" s="168"/>
      <c r="BG345" s="168"/>
      <c r="BH345" s="168"/>
      <c r="BI345" s="168"/>
      <c r="BJ345" s="168"/>
      <c r="BK345" s="168"/>
      <c r="BL345" s="168"/>
      <c r="BM345" s="168"/>
      <c r="BN345" s="168"/>
      <c r="BO345" s="168"/>
      <c r="BP345" s="168"/>
      <c r="BQ345" s="168"/>
      <c r="BR345" s="180">
        <v>0.96</v>
      </c>
      <c r="BS345" s="176">
        <v>4.67</v>
      </c>
      <c r="BT345" s="176">
        <v>0.45</v>
      </c>
      <c r="BU345" s="176" t="s">
        <v>3528</v>
      </c>
      <c r="BV345" s="237" t="s">
        <v>3528</v>
      </c>
      <c r="BW345" s="227">
        <v>224.22</v>
      </c>
      <c r="BX345" s="227">
        <v>7.53</v>
      </c>
      <c r="BY345" s="227">
        <v>8.01</v>
      </c>
      <c r="BZ345" s="193">
        <v>0.06</v>
      </c>
      <c r="CA345" s="227">
        <v>29.42</v>
      </c>
      <c r="CB345" s="227">
        <v>7.62</v>
      </c>
      <c r="CC345" s="152"/>
      <c r="CD345" s="152"/>
      <c r="CE345" s="152"/>
      <c r="CF345" s="152" t="s">
        <v>1</v>
      </c>
    </row>
    <row r="346" ht="12.75" customHeight="1">
      <c r="A346" s="157">
        <v>2024.0</v>
      </c>
      <c r="B346" s="155" t="s">
        <v>3442</v>
      </c>
      <c r="C346" s="155" t="s">
        <v>4321</v>
      </c>
      <c r="D346" s="155"/>
      <c r="E346" s="155" t="s">
        <v>4479</v>
      </c>
      <c r="F346" s="155" t="s">
        <v>4480</v>
      </c>
      <c r="G346" s="155" t="s">
        <v>4481</v>
      </c>
      <c r="H346" s="157" t="s">
        <v>4482</v>
      </c>
      <c r="I346" s="156" t="s">
        <v>3428</v>
      </c>
      <c r="J346" s="157"/>
      <c r="K346" s="157" t="s">
        <v>264</v>
      </c>
      <c r="L346" s="157" t="s">
        <v>3395</v>
      </c>
      <c r="M346" s="157" t="s">
        <v>3396</v>
      </c>
      <c r="N346" s="188" t="s">
        <v>3572</v>
      </c>
      <c r="O346" s="189">
        <v>38.0</v>
      </c>
      <c r="P346" s="189" t="s">
        <v>4154</v>
      </c>
      <c r="Q346" s="169"/>
      <c r="R346" s="178" t="s">
        <v>4483</v>
      </c>
      <c r="S346" s="189" t="s">
        <v>177</v>
      </c>
      <c r="T346" s="178" t="s">
        <v>4484</v>
      </c>
      <c r="U346" s="189" t="s">
        <v>174</v>
      </c>
      <c r="V346" s="166" t="s">
        <v>3566</v>
      </c>
      <c r="W346" s="168"/>
      <c r="X346" s="168"/>
      <c r="Y346" s="168"/>
      <c r="Z346" s="168">
        <v>62.0</v>
      </c>
      <c r="AA346" s="168">
        <v>67.0</v>
      </c>
      <c r="AB346" s="168">
        <f t="shared" ref="AB346:AB359" si="301">AA346-Z346</f>
        <v>5</v>
      </c>
      <c r="AC346" s="168"/>
      <c r="AD346" s="168"/>
      <c r="AE346" s="168"/>
      <c r="AF346" s="168">
        <v>83.0</v>
      </c>
      <c r="AG346" s="168">
        <v>88.0</v>
      </c>
      <c r="AH346" s="168">
        <f t="shared" ref="AH346:AH359" si="302">AG346-AF346</f>
        <v>5</v>
      </c>
      <c r="AI346" s="168"/>
      <c r="AJ346" s="168"/>
      <c r="AK346" s="168"/>
      <c r="AL346" s="168">
        <v>84.0</v>
      </c>
      <c r="AM346" s="168">
        <v>90.0</v>
      </c>
      <c r="AN346" s="168">
        <f t="shared" ref="AN346:AN359" si="303">AM346-AL346</f>
        <v>6</v>
      </c>
      <c r="AO346" s="168"/>
      <c r="AP346" s="168"/>
      <c r="AQ346" s="168"/>
      <c r="AR346" s="168">
        <v>58.0</v>
      </c>
      <c r="AS346" s="168">
        <v>62.0</v>
      </c>
      <c r="AT346" s="168">
        <f t="shared" ref="AT346:AT359" si="304">AS346-AR346</f>
        <v>4</v>
      </c>
      <c r="AU346" s="168"/>
      <c r="AV346" s="168"/>
      <c r="AW346" s="168"/>
      <c r="AX346" s="168">
        <v>63.0</v>
      </c>
      <c r="AY346" s="168">
        <v>67.0</v>
      </c>
      <c r="AZ346" s="168">
        <f t="shared" ref="AZ346:AZ359" si="305">AY346-AX346</f>
        <v>4</v>
      </c>
      <c r="BA346" s="168"/>
      <c r="BB346" s="168"/>
      <c r="BC346" s="168"/>
      <c r="BD346" s="168"/>
      <c r="BE346" s="168"/>
      <c r="BF346" s="168"/>
      <c r="BG346" s="168"/>
      <c r="BH346" s="168"/>
      <c r="BI346" s="168">
        <v>69.0</v>
      </c>
      <c r="BJ346" s="168">
        <v>80.0</v>
      </c>
      <c r="BK346" s="168">
        <f t="shared" ref="BK346:BK351" si="306">BJ346-BI346</f>
        <v>11</v>
      </c>
      <c r="BL346" s="168"/>
      <c r="BM346" s="168"/>
      <c r="BN346" s="168"/>
      <c r="BO346" s="168">
        <v>93.0</v>
      </c>
      <c r="BP346" s="168">
        <v>97.0</v>
      </c>
      <c r="BQ346" s="168">
        <f t="shared" ref="BQ346:BQ359" si="307">BP346-BO346</f>
        <v>4</v>
      </c>
      <c r="BR346" s="180">
        <v>0.96</v>
      </c>
      <c r="BS346" s="176">
        <v>4.79</v>
      </c>
      <c r="BT346" s="176">
        <v>0.4</v>
      </c>
      <c r="BU346" s="176" t="s">
        <v>3528</v>
      </c>
      <c r="BV346" s="237" t="s">
        <v>3528</v>
      </c>
      <c r="BW346" s="227">
        <v>504.05</v>
      </c>
      <c r="BX346" s="227">
        <v>6.4</v>
      </c>
      <c r="BY346" s="227">
        <v>7.42</v>
      </c>
      <c r="BZ346" s="193">
        <v>0.16</v>
      </c>
      <c r="CA346" s="227">
        <v>40.57</v>
      </c>
      <c r="CB346" s="227">
        <v>12.42</v>
      </c>
      <c r="CC346" s="152"/>
      <c r="CD346" s="152"/>
      <c r="CE346" s="152"/>
      <c r="CF346" s="152"/>
    </row>
    <row r="347" ht="12.75" customHeight="1">
      <c r="A347" s="157">
        <v>2024.0</v>
      </c>
      <c r="B347" s="155" t="s">
        <v>3389</v>
      </c>
      <c r="C347" s="155" t="s">
        <v>3573</v>
      </c>
      <c r="D347" s="155"/>
      <c r="E347" s="155" t="s">
        <v>3643</v>
      </c>
      <c r="F347" s="155" t="s">
        <v>3643</v>
      </c>
      <c r="G347" s="155" t="s">
        <v>3644</v>
      </c>
      <c r="H347" s="157" t="s">
        <v>4485</v>
      </c>
      <c r="I347" s="169" t="s">
        <v>3402</v>
      </c>
      <c r="J347" s="157"/>
      <c r="K347" s="157"/>
      <c r="L347" s="157" t="s">
        <v>3395</v>
      </c>
      <c r="M347" s="157" t="s">
        <v>3396</v>
      </c>
      <c r="N347" s="206" t="s">
        <v>255</v>
      </c>
      <c r="O347" s="189">
        <v>108.0</v>
      </c>
      <c r="P347" s="189" t="s">
        <v>3885</v>
      </c>
      <c r="Q347" s="169"/>
      <c r="R347" s="178" t="s">
        <v>4486</v>
      </c>
      <c r="S347" s="189" t="s">
        <v>158</v>
      </c>
      <c r="T347" s="178" t="s">
        <v>4487</v>
      </c>
      <c r="U347" s="189" t="s">
        <v>174</v>
      </c>
      <c r="V347" s="166" t="s">
        <v>3699</v>
      </c>
      <c r="W347" s="168"/>
      <c r="X347" s="168"/>
      <c r="Y347" s="168"/>
      <c r="Z347" s="168">
        <v>53.0</v>
      </c>
      <c r="AA347" s="168">
        <v>79.0</v>
      </c>
      <c r="AB347" s="168">
        <f t="shared" si="301"/>
        <v>26</v>
      </c>
      <c r="AC347" s="168"/>
      <c r="AD347" s="168"/>
      <c r="AE347" s="168"/>
      <c r="AF347" s="168">
        <v>72.0</v>
      </c>
      <c r="AG347" s="168">
        <v>90.0</v>
      </c>
      <c r="AH347" s="168">
        <f t="shared" si="302"/>
        <v>18</v>
      </c>
      <c r="AI347" s="168"/>
      <c r="AJ347" s="168"/>
      <c r="AK347" s="168"/>
      <c r="AL347" s="168">
        <v>80.0</v>
      </c>
      <c r="AM347" s="168">
        <v>92.0</v>
      </c>
      <c r="AN347" s="168">
        <f t="shared" si="303"/>
        <v>12</v>
      </c>
      <c r="AO347" s="168"/>
      <c r="AP347" s="168"/>
      <c r="AQ347" s="168"/>
      <c r="AR347" s="168">
        <v>43.0</v>
      </c>
      <c r="AS347" s="168">
        <v>81.0</v>
      </c>
      <c r="AT347" s="168">
        <f t="shared" si="304"/>
        <v>38</v>
      </c>
      <c r="AU347" s="168"/>
      <c r="AV347" s="168"/>
      <c r="AW347" s="168"/>
      <c r="AX347" s="168">
        <v>87.0</v>
      </c>
      <c r="AY347" s="168">
        <v>91.0</v>
      </c>
      <c r="AZ347" s="168">
        <f t="shared" si="305"/>
        <v>4</v>
      </c>
      <c r="BA347" s="168"/>
      <c r="BB347" s="168"/>
      <c r="BC347" s="168"/>
      <c r="BD347" s="168"/>
      <c r="BE347" s="168"/>
      <c r="BF347" s="168"/>
      <c r="BG347" s="168"/>
      <c r="BH347" s="168"/>
      <c r="BI347" s="168">
        <v>86.0</v>
      </c>
      <c r="BJ347" s="168">
        <v>88.0</v>
      </c>
      <c r="BK347" s="168">
        <f t="shared" si="306"/>
        <v>2</v>
      </c>
      <c r="BL347" s="168"/>
      <c r="BM347" s="168"/>
      <c r="BN347" s="168"/>
      <c r="BO347" s="168">
        <v>91.0</v>
      </c>
      <c r="BP347" s="168">
        <v>96.0</v>
      </c>
      <c r="BQ347" s="168">
        <f t="shared" si="307"/>
        <v>5</v>
      </c>
      <c r="BR347" s="180">
        <v>0.95</v>
      </c>
      <c r="BS347" s="176">
        <v>4.7</v>
      </c>
      <c r="BT347" s="176">
        <v>0.48</v>
      </c>
      <c r="BU347" s="176" t="s">
        <v>3528</v>
      </c>
      <c r="BV347" s="237" t="s">
        <v>3528</v>
      </c>
      <c r="BW347" s="227">
        <v>272.6</v>
      </c>
      <c r="BX347" s="227">
        <v>2.28</v>
      </c>
      <c r="BY347" s="227">
        <v>2.5</v>
      </c>
      <c r="BZ347" s="193">
        <v>0.1</v>
      </c>
      <c r="CA347" s="227">
        <v>37.8</v>
      </c>
      <c r="CB347" s="227">
        <v>7.2</v>
      </c>
      <c r="CC347" s="152"/>
      <c r="CD347" s="152"/>
      <c r="CE347" s="152"/>
      <c r="CF347" s="152"/>
    </row>
    <row r="348" ht="12.75" customHeight="1">
      <c r="A348" s="157">
        <v>2024.0</v>
      </c>
      <c r="B348" s="155" t="s">
        <v>3732</v>
      </c>
      <c r="C348" s="155" t="s">
        <v>3733</v>
      </c>
      <c r="D348" s="155"/>
      <c r="E348" s="155" t="s">
        <v>4191</v>
      </c>
      <c r="F348" s="155" t="s">
        <v>4191</v>
      </c>
      <c r="G348" s="155" t="s">
        <v>4488</v>
      </c>
      <c r="H348" s="157" t="s">
        <v>3439</v>
      </c>
      <c r="I348" s="156" t="s">
        <v>3428</v>
      </c>
      <c r="J348" s="157"/>
      <c r="K348" s="229">
        <v>45444.0</v>
      </c>
      <c r="L348" s="157" t="s">
        <v>3395</v>
      </c>
      <c r="M348" s="157" t="s">
        <v>3396</v>
      </c>
      <c r="N348" s="157" t="s">
        <v>255</v>
      </c>
      <c r="O348" s="189">
        <v>62.0</v>
      </c>
      <c r="P348" s="189" t="s">
        <v>3721</v>
      </c>
      <c r="Q348" s="169"/>
      <c r="R348" s="178" t="s">
        <v>4489</v>
      </c>
      <c r="S348" s="189" t="s">
        <v>158</v>
      </c>
      <c r="T348" s="178" t="s">
        <v>4490</v>
      </c>
      <c r="U348" s="198" t="s">
        <v>174</v>
      </c>
      <c r="V348" s="166" t="s">
        <v>3566</v>
      </c>
      <c r="W348" s="168"/>
      <c r="X348" s="168"/>
      <c r="Y348" s="168"/>
      <c r="Z348" s="168">
        <v>23.0</v>
      </c>
      <c r="AA348" s="168">
        <v>45.0</v>
      </c>
      <c r="AB348" s="168">
        <f t="shared" si="301"/>
        <v>22</v>
      </c>
      <c r="AC348" s="168"/>
      <c r="AD348" s="168"/>
      <c r="AE348" s="168"/>
      <c r="AF348" s="168">
        <v>43.0</v>
      </c>
      <c r="AG348" s="168">
        <v>60.0</v>
      </c>
      <c r="AH348" s="168">
        <f t="shared" si="302"/>
        <v>17</v>
      </c>
      <c r="AI348" s="168"/>
      <c r="AJ348" s="168"/>
      <c r="AK348" s="168"/>
      <c r="AL348" s="168">
        <v>51.0</v>
      </c>
      <c r="AM348" s="168">
        <v>73.0</v>
      </c>
      <c r="AN348" s="168">
        <f t="shared" si="303"/>
        <v>22</v>
      </c>
      <c r="AO348" s="168"/>
      <c r="AP348" s="168"/>
      <c r="AQ348" s="168"/>
      <c r="AR348" s="168">
        <v>49.0</v>
      </c>
      <c r="AS348" s="168">
        <v>70.0</v>
      </c>
      <c r="AT348" s="168">
        <f t="shared" si="304"/>
        <v>21</v>
      </c>
      <c r="AU348" s="168"/>
      <c r="AV348" s="168"/>
      <c r="AW348" s="168"/>
      <c r="AX348" s="168">
        <v>61.0</v>
      </c>
      <c r="AY348" s="168">
        <v>73.0</v>
      </c>
      <c r="AZ348" s="168">
        <f t="shared" si="305"/>
        <v>12</v>
      </c>
      <c r="BA348" s="168"/>
      <c r="BB348" s="168"/>
      <c r="BC348" s="168"/>
      <c r="BD348" s="168"/>
      <c r="BE348" s="168"/>
      <c r="BF348" s="168"/>
      <c r="BG348" s="168"/>
      <c r="BH348" s="168"/>
      <c r="BI348" s="168">
        <v>60.0</v>
      </c>
      <c r="BJ348" s="168">
        <v>74.0</v>
      </c>
      <c r="BK348" s="168">
        <f t="shared" si="306"/>
        <v>14</v>
      </c>
      <c r="BL348" s="168"/>
      <c r="BM348" s="168"/>
      <c r="BN348" s="168"/>
      <c r="BO348" s="168">
        <v>69.0</v>
      </c>
      <c r="BP348" s="168">
        <v>83.0</v>
      </c>
      <c r="BQ348" s="168">
        <f t="shared" si="307"/>
        <v>14</v>
      </c>
      <c r="BR348" s="180">
        <v>0.95</v>
      </c>
      <c r="BS348" s="176">
        <v>4.79</v>
      </c>
      <c r="BT348" s="176">
        <v>0.49</v>
      </c>
      <c r="BU348" s="176" t="s">
        <v>3528</v>
      </c>
      <c r="BV348" s="237" t="s">
        <v>3528</v>
      </c>
      <c r="BW348" s="227">
        <v>255.3</v>
      </c>
      <c r="BX348" s="227">
        <v>3.58</v>
      </c>
      <c r="BY348" s="227">
        <v>4.1</v>
      </c>
      <c r="BZ348" s="193">
        <v>0.15</v>
      </c>
      <c r="CA348" s="227">
        <v>23.2</v>
      </c>
      <c r="CB348" s="227">
        <v>11.0</v>
      </c>
      <c r="CC348" s="152"/>
      <c r="CD348" s="152"/>
      <c r="CE348" s="152"/>
      <c r="CF348" s="152"/>
    </row>
    <row r="349" ht="12.75" customHeight="1">
      <c r="A349" s="157">
        <v>2024.0</v>
      </c>
      <c r="B349" s="155" t="s">
        <v>3389</v>
      </c>
      <c r="C349" s="155" t="s">
        <v>3552</v>
      </c>
      <c r="D349" s="155"/>
      <c r="E349" s="155" t="s">
        <v>4242</v>
      </c>
      <c r="F349" s="155" t="s">
        <v>4242</v>
      </c>
      <c r="G349" s="155" t="s">
        <v>4243</v>
      </c>
      <c r="H349" s="157" t="s">
        <v>4283</v>
      </c>
      <c r="I349" s="156" t="s">
        <v>3394</v>
      </c>
      <c r="J349" s="157"/>
      <c r="K349" s="157"/>
      <c r="L349" s="157" t="s">
        <v>3395</v>
      </c>
      <c r="M349" s="157" t="s">
        <v>3396</v>
      </c>
      <c r="N349" s="206" t="s">
        <v>255</v>
      </c>
      <c r="O349" s="189">
        <v>88.0</v>
      </c>
      <c r="P349" s="189" t="s">
        <v>4491</v>
      </c>
      <c r="Q349" s="169"/>
      <c r="R349" s="178" t="s">
        <v>4286</v>
      </c>
      <c r="S349" s="189" t="s">
        <v>158</v>
      </c>
      <c r="T349" s="178" t="s">
        <v>4461</v>
      </c>
      <c r="U349" s="198" t="s">
        <v>158</v>
      </c>
      <c r="V349" s="166" t="s">
        <v>3664</v>
      </c>
      <c r="W349" s="168"/>
      <c r="X349" s="168"/>
      <c r="Y349" s="168"/>
      <c r="Z349" s="168">
        <v>61.0</v>
      </c>
      <c r="AA349" s="168">
        <v>71.0</v>
      </c>
      <c r="AB349" s="168">
        <f t="shared" si="301"/>
        <v>10</v>
      </c>
      <c r="AC349" s="168"/>
      <c r="AD349" s="168"/>
      <c r="AE349" s="168"/>
      <c r="AF349" s="168">
        <v>77.0</v>
      </c>
      <c r="AG349" s="168">
        <v>83.0</v>
      </c>
      <c r="AH349" s="168">
        <f t="shared" si="302"/>
        <v>6</v>
      </c>
      <c r="AI349" s="168"/>
      <c r="AJ349" s="168"/>
      <c r="AK349" s="168"/>
      <c r="AL349" s="168">
        <v>77.0</v>
      </c>
      <c r="AM349" s="168">
        <v>83.0</v>
      </c>
      <c r="AN349" s="168">
        <f t="shared" si="303"/>
        <v>6</v>
      </c>
      <c r="AO349" s="168"/>
      <c r="AP349" s="168"/>
      <c r="AQ349" s="168"/>
      <c r="AR349" s="168">
        <v>58.0</v>
      </c>
      <c r="AS349" s="168">
        <v>64.0</v>
      </c>
      <c r="AT349" s="168">
        <f t="shared" si="304"/>
        <v>6</v>
      </c>
      <c r="AU349" s="168"/>
      <c r="AV349" s="168"/>
      <c r="AW349" s="168"/>
      <c r="AX349" s="168">
        <v>79.0</v>
      </c>
      <c r="AY349" s="168">
        <v>91.0</v>
      </c>
      <c r="AZ349" s="168">
        <f t="shared" si="305"/>
        <v>12</v>
      </c>
      <c r="BA349" s="168"/>
      <c r="BB349" s="168"/>
      <c r="BC349" s="168"/>
      <c r="BD349" s="168"/>
      <c r="BE349" s="168"/>
      <c r="BF349" s="168"/>
      <c r="BG349" s="168"/>
      <c r="BH349" s="168"/>
      <c r="BI349" s="168">
        <v>80.0</v>
      </c>
      <c r="BJ349" s="168">
        <v>83.0</v>
      </c>
      <c r="BK349" s="168">
        <f t="shared" si="306"/>
        <v>3</v>
      </c>
      <c r="BL349" s="168"/>
      <c r="BM349" s="168"/>
      <c r="BN349" s="168"/>
      <c r="BO349" s="168">
        <v>90.0</v>
      </c>
      <c r="BP349" s="168">
        <v>94.0</v>
      </c>
      <c r="BQ349" s="168">
        <f t="shared" si="307"/>
        <v>4</v>
      </c>
      <c r="BR349" s="180">
        <v>0.96</v>
      </c>
      <c r="BS349" s="176">
        <v>4.8</v>
      </c>
      <c r="BT349" s="176">
        <v>0.46</v>
      </c>
      <c r="BU349" s="176" t="s">
        <v>3528</v>
      </c>
      <c r="BV349" s="237" t="s">
        <v>3528</v>
      </c>
      <c r="BW349" s="227">
        <v>217.7</v>
      </c>
      <c r="BX349" s="227">
        <v>4.45</v>
      </c>
      <c r="BY349" s="227">
        <v>6.8</v>
      </c>
      <c r="BZ349" s="193">
        <v>0.53</v>
      </c>
      <c r="CA349" s="227">
        <v>36.2</v>
      </c>
      <c r="CB349" s="227">
        <v>6.0</v>
      </c>
      <c r="CC349" s="152"/>
      <c r="CD349" s="152"/>
      <c r="CE349" s="152"/>
      <c r="CF349" s="152"/>
    </row>
    <row r="350" ht="12.75" customHeight="1">
      <c r="A350" s="157">
        <v>2024.0</v>
      </c>
      <c r="B350" s="155" t="s">
        <v>3389</v>
      </c>
      <c r="C350" s="155" t="s">
        <v>3552</v>
      </c>
      <c r="D350" s="155"/>
      <c r="E350" s="155" t="s">
        <v>4242</v>
      </c>
      <c r="F350" s="155" t="s">
        <v>4242</v>
      </c>
      <c r="G350" s="155" t="s">
        <v>4462</v>
      </c>
      <c r="H350" s="157" t="s">
        <v>4283</v>
      </c>
      <c r="I350" s="156" t="s">
        <v>3428</v>
      </c>
      <c r="J350" s="157"/>
      <c r="K350" s="157" t="s">
        <v>4492</v>
      </c>
      <c r="L350" s="157" t="s">
        <v>3395</v>
      </c>
      <c r="M350" s="157" t="s">
        <v>3396</v>
      </c>
      <c r="N350" s="206" t="s">
        <v>255</v>
      </c>
      <c r="O350" s="189">
        <v>20.0</v>
      </c>
      <c r="P350" s="189" t="s">
        <v>4154</v>
      </c>
      <c r="Q350" s="169"/>
      <c r="R350" s="178" t="s">
        <v>4463</v>
      </c>
      <c r="S350" s="189" t="s">
        <v>158</v>
      </c>
      <c r="T350" s="178" t="s">
        <v>4464</v>
      </c>
      <c r="U350" s="189" t="s">
        <v>158</v>
      </c>
      <c r="V350" s="166" t="s">
        <v>3664</v>
      </c>
      <c r="W350" s="168"/>
      <c r="X350" s="168"/>
      <c r="Y350" s="168"/>
      <c r="Z350" s="168">
        <v>78.0</v>
      </c>
      <c r="AA350" s="168">
        <v>87.0</v>
      </c>
      <c r="AB350" s="168">
        <f t="shared" si="301"/>
        <v>9</v>
      </c>
      <c r="AC350" s="168"/>
      <c r="AD350" s="168"/>
      <c r="AE350" s="168"/>
      <c r="AF350" s="168">
        <v>85.0</v>
      </c>
      <c r="AG350" s="168">
        <v>90.0</v>
      </c>
      <c r="AH350" s="168">
        <f t="shared" si="302"/>
        <v>5</v>
      </c>
      <c r="AI350" s="168"/>
      <c r="AJ350" s="168"/>
      <c r="AK350" s="168"/>
      <c r="AL350" s="168">
        <v>90.0</v>
      </c>
      <c r="AM350" s="168">
        <v>94.0</v>
      </c>
      <c r="AN350" s="168">
        <f t="shared" si="303"/>
        <v>4</v>
      </c>
      <c r="AO350" s="168"/>
      <c r="AP350" s="168"/>
      <c r="AQ350" s="168"/>
      <c r="AR350" s="168">
        <v>76.0</v>
      </c>
      <c r="AS350" s="168">
        <v>79.0</v>
      </c>
      <c r="AT350" s="168">
        <f t="shared" si="304"/>
        <v>3</v>
      </c>
      <c r="AU350" s="168"/>
      <c r="AV350" s="168"/>
      <c r="AW350" s="168"/>
      <c r="AX350" s="168">
        <v>85.0</v>
      </c>
      <c r="AY350" s="168">
        <v>90.0</v>
      </c>
      <c r="AZ350" s="168">
        <f t="shared" si="305"/>
        <v>5</v>
      </c>
      <c r="BA350" s="168"/>
      <c r="BB350" s="168"/>
      <c r="BC350" s="168"/>
      <c r="BD350" s="168"/>
      <c r="BE350" s="168"/>
      <c r="BF350" s="168"/>
      <c r="BG350" s="168"/>
      <c r="BH350" s="168"/>
      <c r="BI350" s="168">
        <v>82.0</v>
      </c>
      <c r="BJ350" s="168">
        <v>86.0</v>
      </c>
      <c r="BK350" s="168">
        <f t="shared" si="306"/>
        <v>4</v>
      </c>
      <c r="BL350" s="168"/>
      <c r="BM350" s="168"/>
      <c r="BN350" s="168"/>
      <c r="BO350" s="168">
        <v>95.0</v>
      </c>
      <c r="BP350" s="168">
        <v>98.0</v>
      </c>
      <c r="BQ350" s="168">
        <f t="shared" si="307"/>
        <v>3</v>
      </c>
      <c r="BR350" s="180">
        <v>0.96</v>
      </c>
      <c r="BS350" s="176">
        <v>4.9</v>
      </c>
      <c r="BT350" s="176">
        <v>0.45</v>
      </c>
      <c r="BU350" s="176" t="s">
        <v>3528</v>
      </c>
      <c r="BV350" s="237" t="s">
        <v>3528</v>
      </c>
      <c r="BW350" s="227">
        <v>277.0</v>
      </c>
      <c r="BX350" s="227">
        <v>11.31</v>
      </c>
      <c r="BY350" s="227">
        <v>13.9</v>
      </c>
      <c r="BZ350" s="193">
        <v>0.23</v>
      </c>
      <c r="CA350" s="227">
        <v>36.6</v>
      </c>
      <c r="CB350" s="227">
        <v>7.6</v>
      </c>
      <c r="CC350" s="152"/>
      <c r="CD350" s="152"/>
      <c r="CE350" s="152"/>
      <c r="CF350" s="152"/>
    </row>
    <row r="351" ht="12.75" customHeight="1">
      <c r="A351" s="157">
        <v>2024.0</v>
      </c>
      <c r="B351" s="155" t="s">
        <v>3540</v>
      </c>
      <c r="C351" s="155" t="s">
        <v>4493</v>
      </c>
      <c r="D351" s="155"/>
      <c r="E351" s="155" t="s">
        <v>4494</v>
      </c>
      <c r="F351" s="155" t="s">
        <v>4495</v>
      </c>
      <c r="G351" s="155" t="s">
        <v>4496</v>
      </c>
      <c r="H351" s="157" t="s">
        <v>4342</v>
      </c>
      <c r="I351" s="169" t="s">
        <v>3402</v>
      </c>
      <c r="J351" s="157"/>
      <c r="K351" s="157" t="s">
        <v>4497</v>
      </c>
      <c r="L351" s="157" t="s">
        <v>3395</v>
      </c>
      <c r="M351" s="157" t="s">
        <v>3396</v>
      </c>
      <c r="N351" s="169" t="s">
        <v>255</v>
      </c>
      <c r="O351" s="157">
        <v>82.0</v>
      </c>
      <c r="P351" s="169" t="s">
        <v>3885</v>
      </c>
      <c r="Q351" s="169"/>
      <c r="R351" s="178" t="s">
        <v>4498</v>
      </c>
      <c r="S351" s="189" t="s">
        <v>158</v>
      </c>
      <c r="T351" s="178" t="s">
        <v>4499</v>
      </c>
      <c r="U351" s="189" t="s">
        <v>174</v>
      </c>
      <c r="V351" s="166" t="s">
        <v>3566</v>
      </c>
      <c r="W351" s="168"/>
      <c r="X351" s="168"/>
      <c r="Y351" s="168"/>
      <c r="Z351" s="168">
        <v>85.0</v>
      </c>
      <c r="AA351" s="168">
        <v>89.0</v>
      </c>
      <c r="AB351" s="168">
        <f t="shared" si="301"/>
        <v>4</v>
      </c>
      <c r="AC351" s="168"/>
      <c r="AD351" s="168"/>
      <c r="AE351" s="168"/>
      <c r="AF351" s="168">
        <v>91.0</v>
      </c>
      <c r="AG351" s="168">
        <v>96.0</v>
      </c>
      <c r="AH351" s="168">
        <f t="shared" si="302"/>
        <v>5</v>
      </c>
      <c r="AI351" s="168"/>
      <c r="AJ351" s="168"/>
      <c r="AK351" s="168"/>
      <c r="AL351" s="168">
        <v>95.0</v>
      </c>
      <c r="AM351" s="168">
        <v>98.0</v>
      </c>
      <c r="AN351" s="168">
        <f t="shared" si="303"/>
        <v>3</v>
      </c>
      <c r="AO351" s="168"/>
      <c r="AP351" s="168"/>
      <c r="AQ351" s="168"/>
      <c r="AR351" s="168">
        <v>85.0</v>
      </c>
      <c r="AS351" s="168">
        <v>91.0</v>
      </c>
      <c r="AT351" s="168">
        <f t="shared" si="304"/>
        <v>6</v>
      </c>
      <c r="AU351" s="168"/>
      <c r="AV351" s="168"/>
      <c r="AW351" s="168"/>
      <c r="AX351" s="168">
        <v>92.0</v>
      </c>
      <c r="AY351" s="168">
        <v>95.0</v>
      </c>
      <c r="AZ351" s="168">
        <f t="shared" si="305"/>
        <v>3</v>
      </c>
      <c r="BA351" s="168"/>
      <c r="BB351" s="168"/>
      <c r="BC351" s="168"/>
      <c r="BD351" s="168"/>
      <c r="BE351" s="168"/>
      <c r="BF351" s="168"/>
      <c r="BG351" s="168"/>
      <c r="BH351" s="168"/>
      <c r="BI351" s="168">
        <v>87.0</v>
      </c>
      <c r="BJ351" s="168">
        <v>95.0</v>
      </c>
      <c r="BK351" s="168">
        <f t="shared" si="306"/>
        <v>8</v>
      </c>
      <c r="BL351" s="168"/>
      <c r="BM351" s="168"/>
      <c r="BN351" s="168"/>
      <c r="BO351" s="168">
        <v>98.0</v>
      </c>
      <c r="BP351" s="168">
        <v>100.0</v>
      </c>
      <c r="BQ351" s="168">
        <f t="shared" si="307"/>
        <v>2</v>
      </c>
      <c r="BR351" s="180">
        <v>0.96</v>
      </c>
      <c r="BS351" s="176">
        <v>3.99</v>
      </c>
      <c r="BT351" s="176">
        <v>0.44</v>
      </c>
      <c r="BU351" s="176" t="s">
        <v>3528</v>
      </c>
      <c r="BV351" s="237" t="s">
        <v>3528</v>
      </c>
      <c r="BW351" s="238">
        <v>341.5</v>
      </c>
      <c r="BX351" s="238">
        <v>3.6</v>
      </c>
      <c r="BY351" s="238">
        <v>4.1</v>
      </c>
      <c r="BZ351" s="239">
        <v>0.14</v>
      </c>
      <c r="CA351" s="238">
        <v>41.9</v>
      </c>
      <c r="CB351" s="238">
        <v>8.1</v>
      </c>
      <c r="CC351" s="152"/>
      <c r="CD351" s="152"/>
      <c r="CE351" s="152"/>
      <c r="CF351" s="152"/>
    </row>
    <row r="352" ht="12.75" customHeight="1">
      <c r="A352" s="157">
        <v>2024.0</v>
      </c>
      <c r="B352" s="155" t="s">
        <v>3768</v>
      </c>
      <c r="C352" s="155" t="s">
        <v>4223</v>
      </c>
      <c r="D352" s="169" t="s">
        <v>1452</v>
      </c>
      <c r="E352" s="155" t="s">
        <v>3647</v>
      </c>
      <c r="F352" s="155" t="s">
        <v>3647</v>
      </c>
      <c r="G352" s="155" t="s">
        <v>4500</v>
      </c>
      <c r="H352" s="157" t="s">
        <v>4501</v>
      </c>
      <c r="I352" s="156" t="s">
        <v>3428</v>
      </c>
      <c r="J352" s="157"/>
      <c r="K352" s="229">
        <v>45474.0</v>
      </c>
      <c r="L352" s="157" t="s">
        <v>3395</v>
      </c>
      <c r="M352" s="157" t="s">
        <v>3396</v>
      </c>
      <c r="N352" s="169" t="s">
        <v>3572</v>
      </c>
      <c r="O352" s="157">
        <v>172.0</v>
      </c>
      <c r="P352" s="169" t="s">
        <v>4154</v>
      </c>
      <c r="Q352" s="169"/>
      <c r="R352" s="178" t="s">
        <v>4502</v>
      </c>
      <c r="S352" s="169" t="s">
        <v>158</v>
      </c>
      <c r="T352" s="178" t="s">
        <v>4503</v>
      </c>
      <c r="U352" s="157" t="s">
        <v>174</v>
      </c>
      <c r="V352" s="166" t="s">
        <v>3699</v>
      </c>
      <c r="W352" s="168"/>
      <c r="X352" s="168">
        <v>31.0</v>
      </c>
      <c r="Y352" s="168"/>
      <c r="Z352" s="168">
        <v>59.0</v>
      </c>
      <c r="AA352" s="168">
        <v>80.0</v>
      </c>
      <c r="AB352" s="168">
        <f t="shared" si="301"/>
        <v>21</v>
      </c>
      <c r="AC352" s="168"/>
      <c r="AD352" s="168">
        <v>51.0</v>
      </c>
      <c r="AE352" s="168"/>
      <c r="AF352" s="168">
        <v>77.0</v>
      </c>
      <c r="AG352" s="168">
        <v>89.0</v>
      </c>
      <c r="AH352" s="168">
        <f t="shared" si="302"/>
        <v>12</v>
      </c>
      <c r="AI352" s="168"/>
      <c r="AJ352" s="168">
        <v>76.0</v>
      </c>
      <c r="AK352" s="168"/>
      <c r="AL352" s="168">
        <v>85.0</v>
      </c>
      <c r="AM352" s="168">
        <v>94.0</v>
      </c>
      <c r="AN352" s="168">
        <f t="shared" si="303"/>
        <v>9</v>
      </c>
      <c r="AO352" s="168"/>
      <c r="AP352" s="168">
        <v>43.0</v>
      </c>
      <c r="AQ352" s="168"/>
      <c r="AR352" s="168">
        <v>59.0</v>
      </c>
      <c r="AS352" s="168">
        <v>84.0</v>
      </c>
      <c r="AT352" s="168">
        <f t="shared" si="304"/>
        <v>25</v>
      </c>
      <c r="AU352" s="168"/>
      <c r="AV352" s="168">
        <v>62.0</v>
      </c>
      <c r="AW352" s="168"/>
      <c r="AX352" s="168">
        <v>68.0</v>
      </c>
      <c r="AY352" s="168">
        <v>70.0</v>
      </c>
      <c r="AZ352" s="168">
        <f t="shared" si="305"/>
        <v>2</v>
      </c>
      <c r="BA352" s="168"/>
      <c r="BB352" s="168"/>
      <c r="BC352" s="168"/>
      <c r="BD352" s="168"/>
      <c r="BE352" s="168"/>
      <c r="BF352" s="168"/>
      <c r="BG352" s="168"/>
      <c r="BH352" s="168"/>
      <c r="BI352" s="168"/>
      <c r="BJ352" s="168"/>
      <c r="BK352" s="168"/>
      <c r="BL352" s="168"/>
      <c r="BM352" s="168">
        <v>85.0</v>
      </c>
      <c r="BN352" s="168"/>
      <c r="BO352" s="168">
        <v>95.0</v>
      </c>
      <c r="BP352" s="168">
        <v>99.0</v>
      </c>
      <c r="BQ352" s="168">
        <f t="shared" si="307"/>
        <v>4</v>
      </c>
      <c r="BR352" s="180">
        <v>0.94</v>
      </c>
      <c r="BS352" s="176">
        <v>4.35</v>
      </c>
      <c r="BT352" s="176">
        <v>0.52</v>
      </c>
      <c r="BU352" s="197">
        <v>0.88</v>
      </c>
      <c r="BV352" s="176">
        <v>2.94</v>
      </c>
      <c r="BW352" s="238">
        <v>1646.0</v>
      </c>
      <c r="BX352" s="238">
        <v>8.4</v>
      </c>
      <c r="BY352" s="238">
        <v>9.6</v>
      </c>
      <c r="BZ352" s="239">
        <v>0.14</v>
      </c>
      <c r="CA352" s="238">
        <v>49.6</v>
      </c>
      <c r="CB352" s="238">
        <v>33.2</v>
      </c>
      <c r="CC352" s="152"/>
      <c r="CD352" s="152"/>
      <c r="CE352" s="152"/>
      <c r="CF352" s="152"/>
    </row>
    <row r="353" ht="12.75" customHeight="1">
      <c r="A353" s="157">
        <v>2024.0</v>
      </c>
      <c r="B353" s="155" t="s">
        <v>3768</v>
      </c>
      <c r="C353" s="155" t="s">
        <v>4223</v>
      </c>
      <c r="D353" s="169" t="s">
        <v>1452</v>
      </c>
      <c r="E353" s="155" t="s">
        <v>3647</v>
      </c>
      <c r="F353" s="155" t="s">
        <v>3647</v>
      </c>
      <c r="G353" s="155" t="s">
        <v>4500</v>
      </c>
      <c r="H353" s="157" t="s">
        <v>4501</v>
      </c>
      <c r="I353" s="169" t="s">
        <v>3402</v>
      </c>
      <c r="J353" s="157"/>
      <c r="K353" s="229">
        <v>45474.0</v>
      </c>
      <c r="L353" s="157" t="s">
        <v>3395</v>
      </c>
      <c r="M353" s="157" t="s">
        <v>3396</v>
      </c>
      <c r="N353" s="169" t="s">
        <v>3572</v>
      </c>
      <c r="O353" s="157">
        <v>260.0</v>
      </c>
      <c r="P353" s="169" t="s">
        <v>3747</v>
      </c>
      <c r="Q353" s="169"/>
      <c r="R353" s="178" t="s">
        <v>4504</v>
      </c>
      <c r="S353" s="169" t="s">
        <v>158</v>
      </c>
      <c r="T353" s="178" t="s">
        <v>4505</v>
      </c>
      <c r="U353" s="157" t="s">
        <v>174</v>
      </c>
      <c r="V353" s="166" t="s">
        <v>3699</v>
      </c>
      <c r="W353" s="168"/>
      <c r="X353" s="168">
        <v>20.0</v>
      </c>
      <c r="Y353" s="168"/>
      <c r="Z353" s="168">
        <v>58.0</v>
      </c>
      <c r="AA353" s="168">
        <v>85.0</v>
      </c>
      <c r="AB353" s="168">
        <f t="shared" si="301"/>
        <v>27</v>
      </c>
      <c r="AC353" s="168"/>
      <c r="AD353" s="168">
        <v>52.0</v>
      </c>
      <c r="AE353" s="168"/>
      <c r="AF353" s="168">
        <v>80.0</v>
      </c>
      <c r="AG353" s="168">
        <v>93.0</v>
      </c>
      <c r="AH353" s="168">
        <f t="shared" si="302"/>
        <v>13</v>
      </c>
      <c r="AI353" s="168"/>
      <c r="AJ353" s="168">
        <v>75.0</v>
      </c>
      <c r="AK353" s="168"/>
      <c r="AL353" s="168">
        <v>91.0</v>
      </c>
      <c r="AM353" s="168">
        <v>99.0</v>
      </c>
      <c r="AN353" s="168">
        <f t="shared" si="303"/>
        <v>8</v>
      </c>
      <c r="AO353" s="168"/>
      <c r="AP353" s="168">
        <v>33.0</v>
      </c>
      <c r="AQ353" s="168"/>
      <c r="AR353" s="168">
        <v>60.0</v>
      </c>
      <c r="AS353" s="168">
        <v>83.0</v>
      </c>
      <c r="AT353" s="168">
        <f t="shared" si="304"/>
        <v>23</v>
      </c>
      <c r="AU353" s="168"/>
      <c r="AV353" s="168">
        <v>57.0</v>
      </c>
      <c r="AW353" s="168"/>
      <c r="AX353" s="168">
        <v>62.0</v>
      </c>
      <c r="AY353" s="168">
        <v>69.0</v>
      </c>
      <c r="AZ353" s="168">
        <f t="shared" si="305"/>
        <v>7</v>
      </c>
      <c r="BA353" s="168"/>
      <c r="BB353" s="168"/>
      <c r="BC353" s="168"/>
      <c r="BD353" s="168"/>
      <c r="BE353" s="168"/>
      <c r="BF353" s="168"/>
      <c r="BG353" s="168"/>
      <c r="BH353" s="168"/>
      <c r="BI353" s="168"/>
      <c r="BJ353" s="168"/>
      <c r="BK353" s="168"/>
      <c r="BL353" s="168"/>
      <c r="BM353" s="168">
        <v>91.0</v>
      </c>
      <c r="BN353" s="168"/>
      <c r="BO353" s="168">
        <v>95.0</v>
      </c>
      <c r="BP353" s="168">
        <v>99.0</v>
      </c>
      <c r="BQ353" s="168">
        <f t="shared" si="307"/>
        <v>4</v>
      </c>
      <c r="BR353" s="180">
        <v>0.94</v>
      </c>
      <c r="BS353" s="176">
        <v>4.0</v>
      </c>
      <c r="BT353" s="220">
        <v>0.53</v>
      </c>
      <c r="BU353" s="197">
        <v>0.88</v>
      </c>
      <c r="BV353" s="176">
        <v>3.07</v>
      </c>
      <c r="BW353" s="238">
        <v>1194.0</v>
      </c>
      <c r="BX353" s="238">
        <v>3.8</v>
      </c>
      <c r="BY353" s="238">
        <v>4.3</v>
      </c>
      <c r="BZ353" s="240">
        <v>0.13</v>
      </c>
      <c r="CA353" s="238">
        <v>44.1</v>
      </c>
      <c r="CB353" s="238">
        <v>27.1</v>
      </c>
      <c r="CC353" s="152"/>
      <c r="CD353" s="152"/>
      <c r="CE353" s="152"/>
      <c r="CF353" s="152"/>
    </row>
    <row r="354" ht="12.75" customHeight="1">
      <c r="A354" s="157">
        <v>2024.0</v>
      </c>
      <c r="B354" s="155" t="s">
        <v>3389</v>
      </c>
      <c r="C354" s="155" t="s">
        <v>3398</v>
      </c>
      <c r="D354" s="169" t="s">
        <v>603</v>
      </c>
      <c r="E354" s="155" t="s">
        <v>3647</v>
      </c>
      <c r="F354" s="155" t="s">
        <v>3647</v>
      </c>
      <c r="G354" s="155" t="s">
        <v>3648</v>
      </c>
      <c r="H354" s="154" t="s">
        <v>3543</v>
      </c>
      <c r="I354" s="169" t="s">
        <v>3402</v>
      </c>
      <c r="J354" s="157"/>
      <c r="K354" s="229">
        <v>45505.0</v>
      </c>
      <c r="L354" s="157" t="s">
        <v>3395</v>
      </c>
      <c r="M354" s="157" t="s">
        <v>3396</v>
      </c>
      <c r="N354" s="188" t="s">
        <v>3572</v>
      </c>
      <c r="O354" s="189">
        <v>88.0</v>
      </c>
      <c r="P354" s="189" t="s">
        <v>3747</v>
      </c>
      <c r="Q354" s="169"/>
      <c r="R354" s="178" t="s">
        <v>4506</v>
      </c>
      <c r="S354" s="169" t="s">
        <v>158</v>
      </c>
      <c r="T354" s="178" t="s">
        <v>4507</v>
      </c>
      <c r="U354" s="157" t="s">
        <v>174</v>
      </c>
      <c r="V354" s="166" t="s">
        <v>3699</v>
      </c>
      <c r="W354" s="168"/>
      <c r="X354" s="168"/>
      <c r="Y354" s="168"/>
      <c r="Z354" s="168">
        <v>67.0</v>
      </c>
      <c r="AA354" s="168">
        <v>75.0</v>
      </c>
      <c r="AB354" s="168">
        <f t="shared" si="301"/>
        <v>8</v>
      </c>
      <c r="AC354" s="168"/>
      <c r="AD354" s="168"/>
      <c r="AE354" s="168"/>
      <c r="AF354" s="168">
        <v>79.0</v>
      </c>
      <c r="AG354" s="168">
        <v>87.0</v>
      </c>
      <c r="AH354" s="168">
        <f t="shared" si="302"/>
        <v>8</v>
      </c>
      <c r="AI354" s="168"/>
      <c r="AJ354" s="168"/>
      <c r="AK354" s="168"/>
      <c r="AL354" s="168">
        <v>77.0</v>
      </c>
      <c r="AM354" s="168">
        <v>87.0</v>
      </c>
      <c r="AN354" s="168">
        <f t="shared" si="303"/>
        <v>10</v>
      </c>
      <c r="AO354" s="168"/>
      <c r="AP354" s="168"/>
      <c r="AQ354" s="168"/>
      <c r="AR354" s="168">
        <v>54.0</v>
      </c>
      <c r="AS354" s="168">
        <v>65.0</v>
      </c>
      <c r="AT354" s="168">
        <f t="shared" si="304"/>
        <v>11</v>
      </c>
      <c r="AU354" s="168"/>
      <c r="AV354" s="168"/>
      <c r="AW354" s="168"/>
      <c r="AX354" s="168">
        <v>95.0</v>
      </c>
      <c r="AY354" s="168">
        <v>94.0</v>
      </c>
      <c r="AZ354" s="168">
        <f t="shared" si="305"/>
        <v>-1</v>
      </c>
      <c r="BA354" s="168"/>
      <c r="BB354" s="168"/>
      <c r="BC354" s="168"/>
      <c r="BD354" s="168"/>
      <c r="BE354" s="168"/>
      <c r="BF354" s="168"/>
      <c r="BG354" s="168"/>
      <c r="BH354" s="168"/>
      <c r="BI354" s="168">
        <v>95.0</v>
      </c>
      <c r="BJ354" s="168">
        <v>92.0</v>
      </c>
      <c r="BK354" s="168">
        <f t="shared" ref="BK354:BK359" si="308">BJ354-BI354</f>
        <v>-3</v>
      </c>
      <c r="BL354" s="168"/>
      <c r="BM354" s="168"/>
      <c r="BN354" s="168"/>
      <c r="BO354" s="168">
        <v>81.0</v>
      </c>
      <c r="BP354" s="168">
        <v>89.0</v>
      </c>
      <c r="BQ354" s="168">
        <f t="shared" si="307"/>
        <v>8</v>
      </c>
      <c r="BR354" s="180">
        <v>0.95</v>
      </c>
      <c r="BS354" s="176">
        <v>4.01</v>
      </c>
      <c r="BT354" s="176">
        <v>0.59</v>
      </c>
      <c r="BU354" s="197">
        <v>0.89</v>
      </c>
      <c r="BV354" s="176">
        <v>2.67</v>
      </c>
      <c r="BW354" s="238">
        <v>485.3</v>
      </c>
      <c r="BX354" s="238">
        <v>4.72</v>
      </c>
      <c r="BY354" s="238">
        <v>5.25</v>
      </c>
      <c r="BZ354" s="239">
        <v>0.11</v>
      </c>
      <c r="CA354" s="238">
        <v>35.7</v>
      </c>
      <c r="CB354" s="238">
        <v>13.6</v>
      </c>
      <c r="CC354" s="152"/>
      <c r="CD354" s="152"/>
      <c r="CE354" s="152"/>
      <c r="CF354" s="152"/>
    </row>
    <row r="355" ht="12.75" customHeight="1">
      <c r="A355" s="157">
        <v>2024.0</v>
      </c>
      <c r="B355" s="155" t="s">
        <v>3768</v>
      </c>
      <c r="C355" s="155" t="s">
        <v>4508</v>
      </c>
      <c r="D355" s="169" t="s">
        <v>1452</v>
      </c>
      <c r="E355" s="155" t="s">
        <v>3647</v>
      </c>
      <c r="F355" s="155" t="s">
        <v>3647</v>
      </c>
      <c r="G355" s="155" t="s">
        <v>4509</v>
      </c>
      <c r="H355" s="157" t="s">
        <v>4510</v>
      </c>
      <c r="I355" s="169" t="s">
        <v>3402</v>
      </c>
      <c r="J355" s="157"/>
      <c r="K355" s="229">
        <v>45505.0</v>
      </c>
      <c r="L355" s="157" t="s">
        <v>3395</v>
      </c>
      <c r="M355" s="157" t="s">
        <v>3396</v>
      </c>
      <c r="N355" s="169" t="s">
        <v>3572</v>
      </c>
      <c r="O355" s="189">
        <v>315.0</v>
      </c>
      <c r="P355" s="189" t="s">
        <v>4511</v>
      </c>
      <c r="Q355" s="169"/>
      <c r="R355" s="178" t="s">
        <v>4512</v>
      </c>
      <c r="S355" s="169" t="s">
        <v>158</v>
      </c>
      <c r="T355" s="178" t="s">
        <v>4513</v>
      </c>
      <c r="U355" s="157" t="s">
        <v>174</v>
      </c>
      <c r="V355" s="166" t="s">
        <v>3566</v>
      </c>
      <c r="W355" s="168"/>
      <c r="X355" s="168"/>
      <c r="Y355" s="168"/>
      <c r="Z355" s="168">
        <v>33.0</v>
      </c>
      <c r="AA355" s="168">
        <v>48.0</v>
      </c>
      <c r="AB355" s="168">
        <f t="shared" si="301"/>
        <v>15</v>
      </c>
      <c r="AC355" s="168"/>
      <c r="AD355" s="168"/>
      <c r="AE355" s="168"/>
      <c r="AF355" s="168">
        <v>76.0</v>
      </c>
      <c r="AG355" s="168">
        <v>80.0</v>
      </c>
      <c r="AH355" s="168">
        <f t="shared" si="302"/>
        <v>4</v>
      </c>
      <c r="AI355" s="168"/>
      <c r="AJ355" s="168"/>
      <c r="AK355" s="168"/>
      <c r="AL355" s="168">
        <v>79.0</v>
      </c>
      <c r="AM355" s="168">
        <v>84.0</v>
      </c>
      <c r="AN355" s="168">
        <f t="shared" si="303"/>
        <v>5</v>
      </c>
      <c r="AO355" s="168"/>
      <c r="AP355" s="168"/>
      <c r="AQ355" s="168"/>
      <c r="AR355" s="168">
        <v>49.0</v>
      </c>
      <c r="AS355" s="168">
        <v>63.0</v>
      </c>
      <c r="AT355" s="168">
        <f t="shared" si="304"/>
        <v>14</v>
      </c>
      <c r="AU355" s="168"/>
      <c r="AV355" s="168"/>
      <c r="AW355" s="168"/>
      <c r="AX355" s="168">
        <v>85.0</v>
      </c>
      <c r="AY355" s="168">
        <v>89.0</v>
      </c>
      <c r="AZ355" s="168">
        <f t="shared" si="305"/>
        <v>4</v>
      </c>
      <c r="BA355" s="168"/>
      <c r="BB355" s="168"/>
      <c r="BC355" s="168"/>
      <c r="BD355" s="168"/>
      <c r="BE355" s="168"/>
      <c r="BF355" s="168"/>
      <c r="BG355" s="168"/>
      <c r="BH355" s="168"/>
      <c r="BI355" s="168">
        <v>76.0</v>
      </c>
      <c r="BJ355" s="168">
        <v>77.0</v>
      </c>
      <c r="BK355" s="168">
        <f t="shared" si="308"/>
        <v>1</v>
      </c>
      <c r="BL355" s="168"/>
      <c r="BM355" s="168"/>
      <c r="BN355" s="168"/>
      <c r="BO355" s="168">
        <v>87.0</v>
      </c>
      <c r="BP355" s="168">
        <v>89.0</v>
      </c>
      <c r="BQ355" s="168">
        <f t="shared" si="307"/>
        <v>2</v>
      </c>
      <c r="BR355" s="180">
        <v>0.96</v>
      </c>
      <c r="BS355" s="176">
        <v>5.08</v>
      </c>
      <c r="BT355" s="176">
        <v>0.51</v>
      </c>
      <c r="BU355" s="197">
        <v>0.88</v>
      </c>
      <c r="BV355" s="176">
        <v>2.5</v>
      </c>
      <c r="BW355" s="238">
        <v>1325.4</v>
      </c>
      <c r="BX355" s="238">
        <v>3.3</v>
      </c>
      <c r="BY355" s="238">
        <v>3.85</v>
      </c>
      <c r="BZ355" s="239">
        <v>0.17</v>
      </c>
      <c r="CA355" s="238">
        <v>55.3</v>
      </c>
      <c r="CB355" s="238">
        <v>24.0</v>
      </c>
      <c r="CC355" s="152"/>
      <c r="CD355" s="152"/>
      <c r="CE355" s="152"/>
      <c r="CF355" s="152"/>
    </row>
    <row r="356" ht="12.75" customHeight="1">
      <c r="A356" s="157">
        <v>2024.0</v>
      </c>
      <c r="B356" s="155" t="s">
        <v>3389</v>
      </c>
      <c r="C356" s="155" t="s">
        <v>3398</v>
      </c>
      <c r="D356" s="169" t="s">
        <v>603</v>
      </c>
      <c r="E356" s="155" t="s">
        <v>3647</v>
      </c>
      <c r="F356" s="155" t="s">
        <v>3647</v>
      </c>
      <c r="G356" s="155" t="s">
        <v>4514</v>
      </c>
      <c r="H356" s="157" t="s">
        <v>3654</v>
      </c>
      <c r="I356" s="156" t="s">
        <v>3428</v>
      </c>
      <c r="J356" s="157"/>
      <c r="K356" s="229">
        <v>45505.0</v>
      </c>
      <c r="L356" s="157" t="s">
        <v>3395</v>
      </c>
      <c r="M356" s="157" t="s">
        <v>3396</v>
      </c>
      <c r="N356" s="188" t="s">
        <v>3572</v>
      </c>
      <c r="O356" s="189">
        <v>28.0</v>
      </c>
      <c r="P356" s="189" t="s">
        <v>4154</v>
      </c>
      <c r="Q356" s="169"/>
      <c r="R356" s="178" t="s">
        <v>4515</v>
      </c>
      <c r="S356" s="169" t="s">
        <v>177</v>
      </c>
      <c r="T356" s="178" t="s">
        <v>4516</v>
      </c>
      <c r="U356" s="189" t="s">
        <v>174</v>
      </c>
      <c r="V356" s="166" t="s">
        <v>3699</v>
      </c>
      <c r="W356" s="168"/>
      <c r="X356" s="168"/>
      <c r="Y356" s="168"/>
      <c r="Z356" s="168">
        <v>62.0</v>
      </c>
      <c r="AA356" s="168">
        <v>86.0</v>
      </c>
      <c r="AB356" s="168">
        <f t="shared" si="301"/>
        <v>24</v>
      </c>
      <c r="AC356" s="168"/>
      <c r="AD356" s="168"/>
      <c r="AE356" s="168"/>
      <c r="AF356" s="168">
        <v>83.0</v>
      </c>
      <c r="AG356" s="168">
        <v>93.0</v>
      </c>
      <c r="AH356" s="168">
        <f t="shared" si="302"/>
        <v>10</v>
      </c>
      <c r="AI356" s="168"/>
      <c r="AJ356" s="168"/>
      <c r="AK356" s="168"/>
      <c r="AL356" s="168">
        <v>81.0</v>
      </c>
      <c r="AM356" s="168">
        <v>93.0</v>
      </c>
      <c r="AN356" s="168">
        <f t="shared" si="303"/>
        <v>12</v>
      </c>
      <c r="AO356" s="168"/>
      <c r="AP356" s="168"/>
      <c r="AQ356" s="168"/>
      <c r="AR356" s="168">
        <v>51.0</v>
      </c>
      <c r="AS356" s="168">
        <v>80.0</v>
      </c>
      <c r="AT356" s="168">
        <f t="shared" si="304"/>
        <v>29</v>
      </c>
      <c r="AU356" s="168"/>
      <c r="AV356" s="168"/>
      <c r="AW356" s="168"/>
      <c r="AX356" s="168">
        <v>88.0</v>
      </c>
      <c r="AY356" s="168">
        <v>95.0</v>
      </c>
      <c r="AZ356" s="168">
        <f t="shared" si="305"/>
        <v>7</v>
      </c>
      <c r="BA356" s="168"/>
      <c r="BB356" s="168"/>
      <c r="BC356" s="168"/>
      <c r="BD356" s="168"/>
      <c r="BE356" s="168"/>
      <c r="BF356" s="168"/>
      <c r="BG356" s="168"/>
      <c r="BH356" s="168"/>
      <c r="BI356" s="168">
        <v>82.0</v>
      </c>
      <c r="BJ356" s="168">
        <v>90.0</v>
      </c>
      <c r="BK356" s="168">
        <f t="shared" si="308"/>
        <v>8</v>
      </c>
      <c r="BL356" s="168"/>
      <c r="BM356" s="168"/>
      <c r="BN356" s="168"/>
      <c r="BO356" s="168">
        <v>89.0</v>
      </c>
      <c r="BP356" s="168">
        <v>97.0</v>
      </c>
      <c r="BQ356" s="168">
        <f t="shared" si="307"/>
        <v>8</v>
      </c>
      <c r="BR356" s="180">
        <v>0.96</v>
      </c>
      <c r="BS356" s="176">
        <v>5.47</v>
      </c>
      <c r="BT356" s="176">
        <v>0.47</v>
      </c>
      <c r="BU356" s="197">
        <v>0.89</v>
      </c>
      <c r="BV356" s="176">
        <v>2.38</v>
      </c>
      <c r="BW356" s="238">
        <v>338.0</v>
      </c>
      <c r="BX356" s="238">
        <v>11.45</v>
      </c>
      <c r="BY356" s="238">
        <v>12.1</v>
      </c>
      <c r="BZ356" s="239">
        <v>0.06</v>
      </c>
      <c r="CA356" s="238">
        <v>37.9</v>
      </c>
      <c r="CB356" s="238">
        <v>8.9</v>
      </c>
      <c r="CC356" s="152"/>
      <c r="CD356" s="152"/>
      <c r="CE356" s="152"/>
      <c r="CF356" s="152"/>
    </row>
    <row r="357" ht="12.75" customHeight="1">
      <c r="A357" s="157">
        <v>2024.0</v>
      </c>
      <c r="B357" s="155" t="s">
        <v>3389</v>
      </c>
      <c r="C357" s="155" t="s">
        <v>2801</v>
      </c>
      <c r="D357" s="169" t="s">
        <v>603</v>
      </c>
      <c r="E357" s="155" t="s">
        <v>3647</v>
      </c>
      <c r="F357" s="155" t="s">
        <v>3647</v>
      </c>
      <c r="G357" s="155" t="s">
        <v>4517</v>
      </c>
      <c r="H357" s="157" t="s">
        <v>3654</v>
      </c>
      <c r="I357" s="156" t="s">
        <v>3428</v>
      </c>
      <c r="J357" s="157"/>
      <c r="K357" s="157" t="s">
        <v>4518</v>
      </c>
      <c r="L357" s="157" t="s">
        <v>3395</v>
      </c>
      <c r="M357" s="157" t="s">
        <v>3396</v>
      </c>
      <c r="N357" s="188" t="s">
        <v>3572</v>
      </c>
      <c r="O357" s="189">
        <v>62.0</v>
      </c>
      <c r="P357" s="189" t="s">
        <v>4519</v>
      </c>
      <c r="Q357" s="169"/>
      <c r="R357" s="178" t="s">
        <v>4520</v>
      </c>
      <c r="S357" s="189" t="s">
        <v>158</v>
      </c>
      <c r="T357" s="178" t="s">
        <v>4521</v>
      </c>
      <c r="U357" s="189" t="s">
        <v>174</v>
      </c>
      <c r="V357" s="166" t="s">
        <v>3699</v>
      </c>
      <c r="W357" s="168"/>
      <c r="X357" s="168"/>
      <c r="Y357" s="168"/>
      <c r="Z357" s="168">
        <v>80.0</v>
      </c>
      <c r="AA357" s="168">
        <v>91.0</v>
      </c>
      <c r="AB357" s="168">
        <f t="shared" si="301"/>
        <v>11</v>
      </c>
      <c r="AC357" s="168"/>
      <c r="AD357" s="168"/>
      <c r="AE357" s="168"/>
      <c r="AF357" s="168">
        <v>95.0</v>
      </c>
      <c r="AG357" s="168">
        <v>99.0</v>
      </c>
      <c r="AH357" s="168">
        <f t="shared" si="302"/>
        <v>4</v>
      </c>
      <c r="AI357" s="168"/>
      <c r="AJ357" s="168"/>
      <c r="AK357" s="168"/>
      <c r="AL357" s="168">
        <v>89.0</v>
      </c>
      <c r="AM357" s="168">
        <v>96.0</v>
      </c>
      <c r="AN357" s="168">
        <f t="shared" si="303"/>
        <v>7</v>
      </c>
      <c r="AO357" s="168"/>
      <c r="AP357" s="168"/>
      <c r="AQ357" s="168"/>
      <c r="AR357" s="168">
        <v>74.0</v>
      </c>
      <c r="AS357" s="168">
        <v>90.0</v>
      </c>
      <c r="AT357" s="168">
        <f t="shared" si="304"/>
        <v>16</v>
      </c>
      <c r="AU357" s="168"/>
      <c r="AV357" s="168"/>
      <c r="AW357" s="168"/>
      <c r="AX357" s="168">
        <v>91.0</v>
      </c>
      <c r="AY357" s="168">
        <v>95.0</v>
      </c>
      <c r="AZ357" s="168">
        <f t="shared" si="305"/>
        <v>4</v>
      </c>
      <c r="BA357" s="168"/>
      <c r="BB357" s="168"/>
      <c r="BC357" s="168"/>
      <c r="BD357" s="168"/>
      <c r="BE357" s="168"/>
      <c r="BF357" s="168"/>
      <c r="BG357" s="168"/>
      <c r="BH357" s="168"/>
      <c r="BI357" s="168">
        <v>88.0</v>
      </c>
      <c r="BJ357" s="168">
        <v>91.0</v>
      </c>
      <c r="BK357" s="168">
        <f t="shared" si="308"/>
        <v>3</v>
      </c>
      <c r="BL357" s="168"/>
      <c r="BM357" s="168"/>
      <c r="BN357" s="168"/>
      <c r="BO357" s="168">
        <v>92.0</v>
      </c>
      <c r="BP357" s="168">
        <v>99.0</v>
      </c>
      <c r="BQ357" s="168">
        <f t="shared" si="307"/>
        <v>7</v>
      </c>
      <c r="BR357" s="180">
        <v>0.96</v>
      </c>
      <c r="BS357" s="176">
        <v>5.57</v>
      </c>
      <c r="BT357" s="176">
        <v>0.45</v>
      </c>
      <c r="BU357" s="176"/>
      <c r="BV357" s="176"/>
      <c r="BW357" s="238">
        <v>613.5</v>
      </c>
      <c r="BX357" s="238">
        <v>9.35</v>
      </c>
      <c r="BY357" s="238">
        <v>10.45</v>
      </c>
      <c r="BZ357" s="239">
        <v>0.12</v>
      </c>
      <c r="CA357" s="238">
        <v>55.4</v>
      </c>
      <c r="CB357" s="238">
        <v>11.1</v>
      </c>
      <c r="CC357" s="152"/>
      <c r="CD357" s="152"/>
      <c r="CE357" s="152"/>
      <c r="CF357" s="152"/>
    </row>
    <row r="358" ht="12.75" customHeight="1">
      <c r="A358" s="157">
        <v>2024.0</v>
      </c>
      <c r="B358" s="155" t="s">
        <v>3389</v>
      </c>
      <c r="C358" s="155" t="s">
        <v>2801</v>
      </c>
      <c r="D358" s="169" t="s">
        <v>603</v>
      </c>
      <c r="E358" s="155" t="s">
        <v>3647</v>
      </c>
      <c r="F358" s="155" t="s">
        <v>3647</v>
      </c>
      <c r="G358" s="155" t="s">
        <v>4517</v>
      </c>
      <c r="H358" s="157" t="s">
        <v>3654</v>
      </c>
      <c r="I358" s="169" t="s">
        <v>3394</v>
      </c>
      <c r="J358" s="157"/>
      <c r="K358" s="157" t="s">
        <v>4518</v>
      </c>
      <c r="L358" s="157" t="s">
        <v>3395</v>
      </c>
      <c r="M358" s="157" t="s">
        <v>3396</v>
      </c>
      <c r="N358" s="188" t="s">
        <v>3572</v>
      </c>
      <c r="O358" s="189">
        <v>47.0</v>
      </c>
      <c r="P358" s="189" t="s">
        <v>3727</v>
      </c>
      <c r="Q358" s="169"/>
      <c r="R358" s="178" t="s">
        <v>4522</v>
      </c>
      <c r="S358" s="189" t="s">
        <v>158</v>
      </c>
      <c r="T358" s="178" t="s">
        <v>4523</v>
      </c>
      <c r="U358" s="189" t="s">
        <v>174</v>
      </c>
      <c r="V358" s="166" t="s">
        <v>3699</v>
      </c>
      <c r="W358" s="168"/>
      <c r="X358" s="168"/>
      <c r="Y358" s="168"/>
      <c r="Z358" s="168">
        <v>77.0</v>
      </c>
      <c r="AA358" s="168">
        <v>83.0</v>
      </c>
      <c r="AB358" s="168">
        <f t="shared" si="301"/>
        <v>6</v>
      </c>
      <c r="AC358" s="168"/>
      <c r="AD358" s="168"/>
      <c r="AE358" s="168"/>
      <c r="AF358" s="168">
        <v>90.0</v>
      </c>
      <c r="AG358" s="168">
        <v>97.0</v>
      </c>
      <c r="AH358" s="168">
        <f t="shared" si="302"/>
        <v>7</v>
      </c>
      <c r="AI358" s="168"/>
      <c r="AJ358" s="168"/>
      <c r="AK358" s="168"/>
      <c r="AL358" s="168">
        <v>93.0</v>
      </c>
      <c r="AM358" s="168">
        <v>95.0</v>
      </c>
      <c r="AN358" s="168">
        <f t="shared" si="303"/>
        <v>2</v>
      </c>
      <c r="AO358" s="168"/>
      <c r="AP358" s="168"/>
      <c r="AQ358" s="168"/>
      <c r="AR358" s="168">
        <v>77.0</v>
      </c>
      <c r="AS358" s="168">
        <v>88.0</v>
      </c>
      <c r="AT358" s="168">
        <f t="shared" si="304"/>
        <v>11</v>
      </c>
      <c r="AU358" s="168"/>
      <c r="AV358" s="168"/>
      <c r="AW358" s="168"/>
      <c r="AX358" s="168">
        <v>95.0</v>
      </c>
      <c r="AY358" s="168">
        <v>97.0</v>
      </c>
      <c r="AZ358" s="168">
        <f t="shared" si="305"/>
        <v>2</v>
      </c>
      <c r="BA358" s="168"/>
      <c r="BB358" s="168"/>
      <c r="BC358" s="168"/>
      <c r="BD358" s="168"/>
      <c r="BE358" s="168"/>
      <c r="BF358" s="168"/>
      <c r="BG358" s="168"/>
      <c r="BH358" s="168"/>
      <c r="BI358" s="168">
        <v>88.0</v>
      </c>
      <c r="BJ358" s="168">
        <v>94.0</v>
      </c>
      <c r="BK358" s="168">
        <f t="shared" si="308"/>
        <v>6</v>
      </c>
      <c r="BL358" s="168"/>
      <c r="BM358" s="168"/>
      <c r="BN358" s="168"/>
      <c r="BO358" s="168">
        <v>96.0</v>
      </c>
      <c r="BP358" s="168">
        <v>97.0</v>
      </c>
      <c r="BQ358" s="168">
        <f t="shared" si="307"/>
        <v>1</v>
      </c>
      <c r="BR358" s="180">
        <v>0.96</v>
      </c>
      <c r="BS358" s="176">
        <v>5.36</v>
      </c>
      <c r="BT358" s="176">
        <v>0.47</v>
      </c>
      <c r="BU358" s="176"/>
      <c r="BV358" s="176"/>
      <c r="BW358" s="238">
        <v>262.5</v>
      </c>
      <c r="BX358" s="238">
        <v>3.79</v>
      </c>
      <c r="BY358" s="238">
        <v>5.2</v>
      </c>
      <c r="BZ358" s="239">
        <v>0.37</v>
      </c>
      <c r="CA358" s="238">
        <v>39.2</v>
      </c>
      <c r="CB358" s="238">
        <v>6.7</v>
      </c>
      <c r="CC358" s="152"/>
      <c r="CD358" s="152"/>
      <c r="CE358" s="152"/>
      <c r="CF358" s="152"/>
    </row>
    <row r="359" ht="12.75" customHeight="1">
      <c r="A359" s="157">
        <v>2024.0</v>
      </c>
      <c r="B359" s="155" t="s">
        <v>3389</v>
      </c>
      <c r="C359" s="155" t="s">
        <v>2801</v>
      </c>
      <c r="D359" s="169" t="s">
        <v>603</v>
      </c>
      <c r="E359" s="155" t="s">
        <v>3647</v>
      </c>
      <c r="F359" s="155" t="s">
        <v>3647</v>
      </c>
      <c r="G359" s="155" t="s">
        <v>4517</v>
      </c>
      <c r="H359" s="157" t="s">
        <v>3654</v>
      </c>
      <c r="I359" s="169" t="s">
        <v>3402</v>
      </c>
      <c r="J359" s="157"/>
      <c r="K359" s="157" t="s">
        <v>4518</v>
      </c>
      <c r="L359" s="157" t="s">
        <v>3395</v>
      </c>
      <c r="M359" s="157" t="s">
        <v>3396</v>
      </c>
      <c r="N359" s="188" t="s">
        <v>3572</v>
      </c>
      <c r="O359" s="189">
        <v>86.0</v>
      </c>
      <c r="P359" s="189" t="s">
        <v>3747</v>
      </c>
      <c r="Q359" s="169"/>
      <c r="R359" s="178" t="s">
        <v>4524</v>
      </c>
      <c r="S359" s="189" t="s">
        <v>158</v>
      </c>
      <c r="T359" s="178" t="s">
        <v>4525</v>
      </c>
      <c r="U359" s="189" t="s">
        <v>174</v>
      </c>
      <c r="V359" s="166" t="s">
        <v>3699</v>
      </c>
      <c r="W359" s="168"/>
      <c r="X359" s="168"/>
      <c r="Y359" s="168"/>
      <c r="Z359" s="168">
        <v>85.0</v>
      </c>
      <c r="AA359" s="168">
        <v>86.0</v>
      </c>
      <c r="AB359" s="168">
        <f t="shared" si="301"/>
        <v>1</v>
      </c>
      <c r="AC359" s="168"/>
      <c r="AD359" s="168"/>
      <c r="AE359" s="168"/>
      <c r="AF359" s="168">
        <v>97.0</v>
      </c>
      <c r="AG359" s="168">
        <v>99.0</v>
      </c>
      <c r="AH359" s="168">
        <f t="shared" si="302"/>
        <v>2</v>
      </c>
      <c r="AI359" s="168"/>
      <c r="AJ359" s="168"/>
      <c r="AK359" s="168"/>
      <c r="AL359" s="168">
        <v>94.0</v>
      </c>
      <c r="AM359" s="168">
        <v>95.0</v>
      </c>
      <c r="AN359" s="168">
        <f t="shared" si="303"/>
        <v>1</v>
      </c>
      <c r="AO359" s="168"/>
      <c r="AP359" s="168"/>
      <c r="AQ359" s="168"/>
      <c r="AR359" s="168">
        <v>76.0</v>
      </c>
      <c r="AS359" s="168">
        <v>89.0</v>
      </c>
      <c r="AT359" s="168">
        <f t="shared" si="304"/>
        <v>13</v>
      </c>
      <c r="AU359" s="168"/>
      <c r="AV359" s="168"/>
      <c r="AW359" s="168"/>
      <c r="AX359" s="168">
        <v>89.0</v>
      </c>
      <c r="AY359" s="168">
        <v>95.0</v>
      </c>
      <c r="AZ359" s="168">
        <f t="shared" si="305"/>
        <v>6</v>
      </c>
      <c r="BA359" s="168"/>
      <c r="BB359" s="168"/>
      <c r="BC359" s="168"/>
      <c r="BD359" s="168"/>
      <c r="BE359" s="168"/>
      <c r="BF359" s="168"/>
      <c r="BG359" s="168"/>
      <c r="BH359" s="168"/>
      <c r="BI359" s="168">
        <v>86.0</v>
      </c>
      <c r="BJ359" s="168">
        <v>88.0</v>
      </c>
      <c r="BK359" s="168">
        <f t="shared" si="308"/>
        <v>2</v>
      </c>
      <c r="BL359" s="168"/>
      <c r="BM359" s="168"/>
      <c r="BN359" s="168"/>
      <c r="BO359" s="168">
        <v>99.0</v>
      </c>
      <c r="BP359" s="168">
        <v>97.0</v>
      </c>
      <c r="BQ359" s="168">
        <f t="shared" si="307"/>
        <v>-2</v>
      </c>
      <c r="BR359" s="180">
        <v>0.96</v>
      </c>
      <c r="BS359" s="176">
        <v>5.55</v>
      </c>
      <c r="BT359" s="176">
        <v>0.45</v>
      </c>
      <c r="BU359" s="176"/>
      <c r="BV359" s="176"/>
      <c r="BW359" s="238">
        <v>351.5</v>
      </c>
      <c r="BX359" s="238">
        <v>3.36</v>
      </c>
      <c r="BY359" s="238">
        <v>3.97</v>
      </c>
      <c r="BZ359" s="239">
        <v>0.18</v>
      </c>
      <c r="CA359" s="238">
        <v>32.3</v>
      </c>
      <c r="CB359" s="238">
        <v>10.9</v>
      </c>
      <c r="CC359" s="152"/>
      <c r="CD359" s="152"/>
      <c r="CE359" s="152"/>
      <c r="CF359" s="152"/>
    </row>
    <row r="360" ht="12.75" customHeight="1">
      <c r="A360" s="157">
        <v>2024.0</v>
      </c>
      <c r="B360" s="166" t="s">
        <v>3389</v>
      </c>
      <c r="C360" s="166" t="s">
        <v>3398</v>
      </c>
      <c r="D360" s="166"/>
      <c r="E360" s="166" t="s">
        <v>4526</v>
      </c>
      <c r="F360" s="166" t="s">
        <v>4527</v>
      </c>
      <c r="G360" s="166" t="s">
        <v>4528</v>
      </c>
      <c r="H360" s="157" t="s">
        <v>4529</v>
      </c>
      <c r="I360" s="169" t="s">
        <v>3454</v>
      </c>
      <c r="J360" s="157"/>
      <c r="K360" s="157"/>
      <c r="L360" s="157" t="s">
        <v>3395</v>
      </c>
      <c r="M360" s="157" t="s">
        <v>3714</v>
      </c>
      <c r="N360" s="206" t="s">
        <v>255</v>
      </c>
      <c r="O360" s="189">
        <v>46.0</v>
      </c>
      <c r="P360" s="189" t="s">
        <v>4234</v>
      </c>
      <c r="Q360" s="169"/>
      <c r="R360" s="169" t="s">
        <v>3528</v>
      </c>
      <c r="S360" s="189"/>
      <c r="T360" s="178" t="s">
        <v>4530</v>
      </c>
      <c r="U360" s="189" t="s">
        <v>158</v>
      </c>
      <c r="V360" s="166" t="s">
        <v>3566</v>
      </c>
      <c r="W360" s="168">
        <v>45.0</v>
      </c>
      <c r="X360" s="168">
        <v>18.0</v>
      </c>
      <c r="Y360" s="168">
        <f>W360-X360</f>
        <v>27</v>
      </c>
      <c r="Z360" s="168"/>
      <c r="AA360" s="168"/>
      <c r="AB360" s="168"/>
      <c r="AC360" s="168">
        <v>56.0</v>
      </c>
      <c r="AD360" s="168">
        <v>43.0</v>
      </c>
      <c r="AE360" s="168">
        <f>AC360-AD360</f>
        <v>13</v>
      </c>
      <c r="AF360" s="168"/>
      <c r="AG360" s="168"/>
      <c r="AH360" s="168"/>
      <c r="AI360" s="168">
        <v>76.0</v>
      </c>
      <c r="AJ360" s="168">
        <v>56.0</v>
      </c>
      <c r="AK360" s="168">
        <f>AI360-AJ360</f>
        <v>20</v>
      </c>
      <c r="AL360" s="168"/>
      <c r="AM360" s="168"/>
      <c r="AN360" s="168"/>
      <c r="AO360" s="168">
        <v>48.0</v>
      </c>
      <c r="AP360" s="168">
        <v>15.0</v>
      </c>
      <c r="AQ360" s="168">
        <f>AO360-AP360</f>
        <v>33</v>
      </c>
      <c r="AR360" s="168"/>
      <c r="AS360" s="168"/>
      <c r="AT360" s="168"/>
      <c r="AU360" s="168">
        <v>76.0</v>
      </c>
      <c r="AV360" s="168">
        <v>69.0</v>
      </c>
      <c r="AW360" s="168">
        <f>AU360-AV360</f>
        <v>7</v>
      </c>
      <c r="AX360" s="168"/>
      <c r="AY360" s="168"/>
      <c r="AZ360" s="168"/>
      <c r="BA360" s="168"/>
      <c r="BB360" s="168"/>
      <c r="BC360" s="168"/>
      <c r="BD360" s="168"/>
      <c r="BE360" s="168"/>
      <c r="BF360" s="168">
        <v>71.0</v>
      </c>
      <c r="BG360" s="168">
        <v>61.0</v>
      </c>
      <c r="BH360" s="168">
        <f>BF360-BG360</f>
        <v>10</v>
      </c>
      <c r="BI360" s="168"/>
      <c r="BJ360" s="168"/>
      <c r="BK360" s="168"/>
      <c r="BL360" s="168">
        <v>82.0</v>
      </c>
      <c r="BM360" s="168">
        <v>75.0</v>
      </c>
      <c r="BN360" s="168">
        <f>BL360-BM360</f>
        <v>7</v>
      </c>
      <c r="BO360" s="168"/>
      <c r="BP360" s="168"/>
      <c r="BQ360" s="168"/>
      <c r="BR360" s="180">
        <v>0.95</v>
      </c>
      <c r="BS360" s="176">
        <v>4.62</v>
      </c>
      <c r="BT360" s="176">
        <v>0.47</v>
      </c>
      <c r="BU360" s="176" t="s">
        <v>3528</v>
      </c>
      <c r="BV360" s="176" t="s">
        <v>3528</v>
      </c>
      <c r="BW360" s="238">
        <v>191.98</v>
      </c>
      <c r="BX360" s="238">
        <v>2.21</v>
      </c>
      <c r="BY360" s="238">
        <v>2.3</v>
      </c>
      <c r="BZ360" s="239">
        <v>0.04</v>
      </c>
      <c r="CA360" s="238">
        <v>28.56</v>
      </c>
      <c r="CB360" s="238">
        <v>6.72</v>
      </c>
      <c r="CC360" s="152"/>
      <c r="CD360" s="152"/>
      <c r="CE360" s="152"/>
      <c r="CF360" s="152" t="s">
        <v>1</v>
      </c>
    </row>
    <row r="361" ht="12.75" customHeight="1">
      <c r="A361" s="157">
        <v>2024.0</v>
      </c>
      <c r="B361" s="155" t="s">
        <v>3768</v>
      </c>
      <c r="C361" s="155" t="s">
        <v>4223</v>
      </c>
      <c r="D361" s="155"/>
      <c r="E361" s="155" t="s">
        <v>4531</v>
      </c>
      <c r="F361" s="155" t="s">
        <v>4531</v>
      </c>
      <c r="G361" s="155" t="s">
        <v>4532</v>
      </c>
      <c r="H361" s="157" t="s">
        <v>4533</v>
      </c>
      <c r="I361" s="169" t="s">
        <v>3402</v>
      </c>
      <c r="J361" s="157"/>
      <c r="K361" s="229">
        <v>45505.0</v>
      </c>
      <c r="L361" s="157" t="s">
        <v>3395</v>
      </c>
      <c r="M361" s="157" t="s">
        <v>3396</v>
      </c>
      <c r="N361" s="169" t="s">
        <v>3572</v>
      </c>
      <c r="O361" s="189">
        <v>88.0</v>
      </c>
      <c r="P361" s="189" t="s">
        <v>3747</v>
      </c>
      <c r="Q361" s="169"/>
      <c r="R361" s="178" t="s">
        <v>4534</v>
      </c>
      <c r="S361" s="189" t="s">
        <v>174</v>
      </c>
      <c r="T361" s="178" t="s">
        <v>4535</v>
      </c>
      <c r="U361" s="189" t="s">
        <v>174</v>
      </c>
      <c r="V361" s="166" t="s">
        <v>3566</v>
      </c>
      <c r="W361" s="168"/>
      <c r="X361" s="168"/>
      <c r="Y361" s="168"/>
      <c r="Z361" s="168">
        <v>11.0</v>
      </c>
      <c r="AA361" s="168">
        <v>31.0</v>
      </c>
      <c r="AB361" s="168">
        <f t="shared" ref="AB361:AB376" si="309">AA361-Z361</f>
        <v>20</v>
      </c>
      <c r="AC361" s="168"/>
      <c r="AD361" s="168"/>
      <c r="AE361" s="168"/>
      <c r="AF361" s="168">
        <v>33.0</v>
      </c>
      <c r="AG361" s="168">
        <v>58.0</v>
      </c>
      <c r="AH361" s="168">
        <f t="shared" ref="AH361:AH376" si="310">AG361-AF361</f>
        <v>25</v>
      </c>
      <c r="AI361" s="168"/>
      <c r="AJ361" s="168"/>
      <c r="AK361" s="168"/>
      <c r="AL361" s="168">
        <v>62.0</v>
      </c>
      <c r="AM361" s="168">
        <v>69.0</v>
      </c>
      <c r="AN361" s="168">
        <f t="shared" ref="AN361:AN376" si="311">AM361-AL361</f>
        <v>7</v>
      </c>
      <c r="AO361" s="168"/>
      <c r="AP361" s="168"/>
      <c r="AQ361" s="168"/>
      <c r="AR361" s="168">
        <v>32.0</v>
      </c>
      <c r="AS361" s="168">
        <v>43.0</v>
      </c>
      <c r="AT361" s="168">
        <f t="shared" ref="AT361:AT376" si="312">AS361-AR361</f>
        <v>11</v>
      </c>
      <c r="AU361" s="168"/>
      <c r="AV361" s="168"/>
      <c r="AW361" s="168"/>
      <c r="AX361" s="168">
        <v>74.0</v>
      </c>
      <c r="AY361" s="168">
        <v>88.0</v>
      </c>
      <c r="AZ361" s="168">
        <f t="shared" ref="AZ361:AZ376" si="313">AY361-AX361</f>
        <v>14</v>
      </c>
      <c r="BA361" s="168"/>
      <c r="BB361" s="168"/>
      <c r="BC361" s="168"/>
      <c r="BD361" s="168"/>
      <c r="BE361" s="168"/>
      <c r="BF361" s="168"/>
      <c r="BG361" s="168"/>
      <c r="BH361" s="168"/>
      <c r="BI361" s="168">
        <v>64.0</v>
      </c>
      <c r="BJ361" s="168">
        <v>77.0</v>
      </c>
      <c r="BK361" s="168">
        <f t="shared" ref="BK361:BK376" si="314">BJ361-BI361</f>
        <v>13</v>
      </c>
      <c r="BL361" s="168"/>
      <c r="BM361" s="168"/>
      <c r="BN361" s="168"/>
      <c r="BO361" s="168">
        <v>84.0</v>
      </c>
      <c r="BP361" s="168">
        <v>82.0</v>
      </c>
      <c r="BQ361" s="168">
        <f t="shared" ref="BQ361:BQ376" si="315">BP361-BO361</f>
        <v>-2</v>
      </c>
      <c r="BR361" s="180">
        <v>0.95</v>
      </c>
      <c r="BS361" s="176">
        <v>5.04</v>
      </c>
      <c r="BT361" s="176">
        <v>0.52</v>
      </c>
      <c r="BU361" s="176" t="s">
        <v>3528</v>
      </c>
      <c r="BV361" s="176" t="s">
        <v>3528</v>
      </c>
      <c r="BW361" s="238">
        <v>403.7</v>
      </c>
      <c r="BX361" s="238">
        <v>4.31</v>
      </c>
      <c r="BY361" s="238">
        <v>4.41</v>
      </c>
      <c r="BZ361" s="239">
        <v>0.02</v>
      </c>
      <c r="CA361" s="238">
        <v>34.4</v>
      </c>
      <c r="CB361" s="238">
        <v>11.7</v>
      </c>
      <c r="CC361" s="152"/>
      <c r="CD361" s="152"/>
      <c r="CE361" s="152"/>
      <c r="CF361" s="152"/>
    </row>
    <row r="362" ht="12.75" customHeight="1">
      <c r="A362" s="157">
        <v>2024.0</v>
      </c>
      <c r="B362" s="155" t="s">
        <v>3389</v>
      </c>
      <c r="C362" s="155" t="s">
        <v>3398</v>
      </c>
      <c r="D362" s="169" t="s">
        <v>603</v>
      </c>
      <c r="E362" s="155" t="s">
        <v>3647</v>
      </c>
      <c r="F362" s="155" t="s">
        <v>3647</v>
      </c>
      <c r="G362" s="155" t="s">
        <v>4536</v>
      </c>
      <c r="H362" s="157" t="s">
        <v>4537</v>
      </c>
      <c r="I362" s="169" t="s">
        <v>3480</v>
      </c>
      <c r="J362" s="157"/>
      <c r="K362" s="229">
        <v>45505.0</v>
      </c>
      <c r="L362" s="157" t="s">
        <v>3395</v>
      </c>
      <c r="M362" s="157" t="s">
        <v>3396</v>
      </c>
      <c r="N362" s="188" t="s">
        <v>3572</v>
      </c>
      <c r="O362" s="189">
        <v>64.0</v>
      </c>
      <c r="P362" s="189" t="s">
        <v>3737</v>
      </c>
      <c r="Q362" s="169"/>
      <c r="R362" s="178" t="s">
        <v>4538</v>
      </c>
      <c r="S362" s="189" t="s">
        <v>177</v>
      </c>
      <c r="T362" s="178" t="s">
        <v>4539</v>
      </c>
      <c r="U362" s="189" t="s">
        <v>174</v>
      </c>
      <c r="V362" s="166" t="s">
        <v>3699</v>
      </c>
      <c r="W362" s="168"/>
      <c r="X362" s="168"/>
      <c r="Y362" s="168"/>
      <c r="Z362" s="168">
        <v>43.0</v>
      </c>
      <c r="AA362" s="168">
        <v>68.0</v>
      </c>
      <c r="AB362" s="168">
        <f t="shared" si="309"/>
        <v>25</v>
      </c>
      <c r="AC362" s="168"/>
      <c r="AD362" s="168"/>
      <c r="AE362" s="168"/>
      <c r="AF362" s="168">
        <v>63.0</v>
      </c>
      <c r="AG362" s="168">
        <v>85.0</v>
      </c>
      <c r="AH362" s="168">
        <f t="shared" si="310"/>
        <v>22</v>
      </c>
      <c r="AI362" s="168"/>
      <c r="AJ362" s="168"/>
      <c r="AK362" s="168"/>
      <c r="AL362" s="168">
        <v>84.0</v>
      </c>
      <c r="AM362" s="168">
        <v>91.0</v>
      </c>
      <c r="AN362" s="168">
        <f t="shared" si="311"/>
        <v>7</v>
      </c>
      <c r="AO362" s="168"/>
      <c r="AP362" s="168"/>
      <c r="AQ362" s="168"/>
      <c r="AR362" s="168">
        <v>40.0</v>
      </c>
      <c r="AS362" s="168">
        <v>75.0</v>
      </c>
      <c r="AT362" s="168">
        <f t="shared" si="312"/>
        <v>35</v>
      </c>
      <c r="AU362" s="168"/>
      <c r="AV362" s="168"/>
      <c r="AW362" s="168"/>
      <c r="AX362" s="168">
        <v>94.0</v>
      </c>
      <c r="AY362" s="168">
        <v>92.0</v>
      </c>
      <c r="AZ362" s="168">
        <f t="shared" si="313"/>
        <v>-2</v>
      </c>
      <c r="BA362" s="168"/>
      <c r="BB362" s="168"/>
      <c r="BC362" s="168"/>
      <c r="BD362" s="168"/>
      <c r="BE362" s="168"/>
      <c r="BF362" s="168"/>
      <c r="BG362" s="168"/>
      <c r="BH362" s="168"/>
      <c r="BI362" s="168">
        <v>88.0</v>
      </c>
      <c r="BJ362" s="168">
        <v>84.0</v>
      </c>
      <c r="BK362" s="168">
        <f t="shared" si="314"/>
        <v>-4</v>
      </c>
      <c r="BL362" s="168"/>
      <c r="BM362" s="168"/>
      <c r="BN362" s="168"/>
      <c r="BO362" s="168">
        <v>92.0</v>
      </c>
      <c r="BP362" s="168">
        <v>97.0</v>
      </c>
      <c r="BQ362" s="168">
        <f t="shared" si="315"/>
        <v>5</v>
      </c>
      <c r="BR362" s="180">
        <v>0.96</v>
      </c>
      <c r="BS362" s="176">
        <v>5.04</v>
      </c>
      <c r="BT362" s="176">
        <v>0.49</v>
      </c>
      <c r="BU362" s="176"/>
      <c r="BV362" s="176"/>
      <c r="BW362" s="238">
        <v>441.49</v>
      </c>
      <c r="BX362" s="238">
        <v>5.67</v>
      </c>
      <c r="BY362" s="238">
        <v>6.89</v>
      </c>
      <c r="BZ362" s="239">
        <v>0.22</v>
      </c>
      <c r="CA362" s="238">
        <v>41.22</v>
      </c>
      <c r="CB362" s="238">
        <v>10.71</v>
      </c>
      <c r="CC362" s="152"/>
      <c r="CD362" s="152"/>
      <c r="CE362" s="152"/>
      <c r="CF362" s="152"/>
    </row>
    <row r="363" ht="12.75" customHeight="1">
      <c r="A363" s="157">
        <v>2024.0</v>
      </c>
      <c r="B363" s="155" t="s">
        <v>3389</v>
      </c>
      <c r="C363" s="155" t="s">
        <v>3398</v>
      </c>
      <c r="D363" s="169" t="s">
        <v>603</v>
      </c>
      <c r="E363" s="155" t="s">
        <v>3647</v>
      </c>
      <c r="F363" s="155" t="s">
        <v>3647</v>
      </c>
      <c r="G363" s="155" t="s">
        <v>3648</v>
      </c>
      <c r="H363" s="154" t="s">
        <v>3543</v>
      </c>
      <c r="I363" s="156" t="s">
        <v>3428</v>
      </c>
      <c r="J363" s="157"/>
      <c r="K363" s="229">
        <v>45505.0</v>
      </c>
      <c r="L363" s="157" t="s">
        <v>3395</v>
      </c>
      <c r="M363" s="157" t="s">
        <v>3396</v>
      </c>
      <c r="N363" s="188" t="s">
        <v>3572</v>
      </c>
      <c r="O363" s="189">
        <v>72.0</v>
      </c>
      <c r="P363" s="189" t="s">
        <v>4540</v>
      </c>
      <c r="Q363" s="169"/>
      <c r="R363" s="178" t="s">
        <v>4541</v>
      </c>
      <c r="S363" s="189" t="s">
        <v>158</v>
      </c>
      <c r="T363" s="178" t="s">
        <v>4542</v>
      </c>
      <c r="U363" s="189" t="s">
        <v>174</v>
      </c>
      <c r="V363" s="166" t="s">
        <v>3699</v>
      </c>
      <c r="W363" s="168"/>
      <c r="X363" s="168"/>
      <c r="Y363" s="168"/>
      <c r="Z363" s="168">
        <v>48.0</v>
      </c>
      <c r="AA363" s="168">
        <v>64.0</v>
      </c>
      <c r="AB363" s="168">
        <f t="shared" si="309"/>
        <v>16</v>
      </c>
      <c r="AC363" s="168"/>
      <c r="AD363" s="168"/>
      <c r="AE363" s="168"/>
      <c r="AF363" s="168">
        <v>72.0</v>
      </c>
      <c r="AG363" s="168">
        <v>81.0</v>
      </c>
      <c r="AH363" s="168">
        <f t="shared" si="310"/>
        <v>9</v>
      </c>
      <c r="AI363" s="168"/>
      <c r="AJ363" s="168"/>
      <c r="AK363" s="168"/>
      <c r="AL363" s="168">
        <v>65.0</v>
      </c>
      <c r="AM363" s="168">
        <v>69.0</v>
      </c>
      <c r="AN363" s="168">
        <f t="shared" si="311"/>
        <v>4</v>
      </c>
      <c r="AO363" s="168"/>
      <c r="AP363" s="168"/>
      <c r="AQ363" s="168"/>
      <c r="AR363" s="168">
        <v>35.0</v>
      </c>
      <c r="AS363" s="168">
        <v>55.0</v>
      </c>
      <c r="AT363" s="168">
        <f t="shared" si="312"/>
        <v>20</v>
      </c>
      <c r="AU363" s="168"/>
      <c r="AV363" s="168"/>
      <c r="AW363" s="168"/>
      <c r="AX363" s="168">
        <v>86.0</v>
      </c>
      <c r="AY363" s="168">
        <v>89.0</v>
      </c>
      <c r="AZ363" s="168">
        <f t="shared" si="313"/>
        <v>3</v>
      </c>
      <c r="BA363" s="168"/>
      <c r="BB363" s="168"/>
      <c r="BC363" s="168"/>
      <c r="BD363" s="168"/>
      <c r="BE363" s="168"/>
      <c r="BF363" s="168"/>
      <c r="BG363" s="168"/>
      <c r="BH363" s="168"/>
      <c r="BI363" s="168">
        <v>93.0</v>
      </c>
      <c r="BJ363" s="168">
        <v>94.0</v>
      </c>
      <c r="BK363" s="168">
        <f t="shared" si="314"/>
        <v>1</v>
      </c>
      <c r="BL363" s="168"/>
      <c r="BM363" s="168"/>
      <c r="BN363" s="168"/>
      <c r="BO363" s="168">
        <v>75.0</v>
      </c>
      <c r="BP363" s="168">
        <v>80.0</v>
      </c>
      <c r="BQ363" s="168">
        <f t="shared" si="315"/>
        <v>5</v>
      </c>
      <c r="BR363" s="180">
        <v>0.97</v>
      </c>
      <c r="BS363" s="176">
        <v>5.21</v>
      </c>
      <c r="BT363" s="176">
        <v>0.45</v>
      </c>
      <c r="BU363" s="176"/>
      <c r="BV363" s="176"/>
      <c r="BW363" s="238">
        <v>701.2</v>
      </c>
      <c r="BX363" s="238">
        <v>8.38</v>
      </c>
      <c r="BY363" s="238">
        <v>9.7</v>
      </c>
      <c r="BZ363" s="239">
        <v>0.16</v>
      </c>
      <c r="CA363" s="238">
        <v>55.8</v>
      </c>
      <c r="CB363" s="238">
        <v>12.6</v>
      </c>
      <c r="CC363" s="152"/>
      <c r="CD363" s="152"/>
      <c r="CE363" s="152"/>
      <c r="CF363" s="152"/>
    </row>
    <row r="364" ht="12.75" customHeight="1">
      <c r="A364" s="157">
        <v>2024.0</v>
      </c>
      <c r="B364" s="155" t="s">
        <v>3540</v>
      </c>
      <c r="C364" s="155" t="s">
        <v>3541</v>
      </c>
      <c r="D364" s="155"/>
      <c r="E364" s="155" t="s">
        <v>4479</v>
      </c>
      <c r="F364" s="155" t="s">
        <v>4480</v>
      </c>
      <c r="G364" s="155" t="s">
        <v>4543</v>
      </c>
      <c r="H364" s="157" t="s">
        <v>4169</v>
      </c>
      <c r="I364" s="156" t="s">
        <v>3428</v>
      </c>
      <c r="J364" s="157"/>
      <c r="K364" s="229">
        <v>45505.0</v>
      </c>
      <c r="L364" s="157" t="s">
        <v>3395</v>
      </c>
      <c r="M364" s="157" t="s">
        <v>3396</v>
      </c>
      <c r="N364" s="169" t="s">
        <v>3572</v>
      </c>
      <c r="O364" s="189">
        <v>62.0</v>
      </c>
      <c r="P364" s="189" t="s">
        <v>4154</v>
      </c>
      <c r="Q364" s="169"/>
      <c r="R364" s="178" t="s">
        <v>4544</v>
      </c>
      <c r="S364" s="189" t="s">
        <v>174</v>
      </c>
      <c r="T364" s="178" t="s">
        <v>4545</v>
      </c>
      <c r="U364" s="198" t="s">
        <v>158</v>
      </c>
      <c r="V364" s="166" t="s">
        <v>3699</v>
      </c>
      <c r="W364" s="168"/>
      <c r="X364" s="168"/>
      <c r="Y364" s="168"/>
      <c r="Z364" s="168">
        <v>25.0</v>
      </c>
      <c r="AA364" s="168">
        <v>42.0</v>
      </c>
      <c r="AB364" s="168">
        <f t="shared" si="309"/>
        <v>17</v>
      </c>
      <c r="AC364" s="168"/>
      <c r="AD364" s="168"/>
      <c r="AE364" s="168"/>
      <c r="AF364" s="168">
        <v>36.0</v>
      </c>
      <c r="AG364" s="168">
        <v>48.0</v>
      </c>
      <c r="AH364" s="168">
        <f t="shared" si="310"/>
        <v>12</v>
      </c>
      <c r="AI364" s="168"/>
      <c r="AJ364" s="168"/>
      <c r="AK364" s="168"/>
      <c r="AL364" s="168">
        <v>47.0</v>
      </c>
      <c r="AM364" s="168">
        <v>65.0</v>
      </c>
      <c r="AN364" s="168">
        <f t="shared" si="311"/>
        <v>18</v>
      </c>
      <c r="AO364" s="168"/>
      <c r="AP364" s="168"/>
      <c r="AQ364" s="168"/>
      <c r="AR364" s="168">
        <v>28.0</v>
      </c>
      <c r="AS364" s="168">
        <v>53.0</v>
      </c>
      <c r="AT364" s="168">
        <f t="shared" si="312"/>
        <v>25</v>
      </c>
      <c r="AU364" s="168"/>
      <c r="AV364" s="168"/>
      <c r="AW364" s="168"/>
      <c r="AX364" s="168">
        <v>85.0</v>
      </c>
      <c r="AY364" s="168">
        <v>93.0</v>
      </c>
      <c r="AZ364" s="168">
        <f t="shared" si="313"/>
        <v>8</v>
      </c>
      <c r="BA364" s="168"/>
      <c r="BB364" s="168"/>
      <c r="BC364" s="168"/>
      <c r="BD364" s="168"/>
      <c r="BE364" s="168"/>
      <c r="BF364" s="168"/>
      <c r="BG364" s="168"/>
      <c r="BH364" s="168"/>
      <c r="BI364" s="168">
        <v>86.0</v>
      </c>
      <c r="BJ364" s="168">
        <v>92.0</v>
      </c>
      <c r="BK364" s="168">
        <f t="shared" si="314"/>
        <v>6</v>
      </c>
      <c r="BL364" s="168"/>
      <c r="BM364" s="168"/>
      <c r="BN364" s="168"/>
      <c r="BO364" s="168">
        <v>64.0</v>
      </c>
      <c r="BP364" s="168">
        <v>74.0</v>
      </c>
      <c r="BQ364" s="168">
        <f t="shared" si="315"/>
        <v>10</v>
      </c>
      <c r="BR364" s="180">
        <v>0.96</v>
      </c>
      <c r="BS364" s="176">
        <v>4.46</v>
      </c>
      <c r="BT364" s="176">
        <v>0.5</v>
      </c>
      <c r="BU364" s="176" t="s">
        <v>3528</v>
      </c>
      <c r="BV364" s="176" t="s">
        <v>3528</v>
      </c>
      <c r="BW364" s="238">
        <v>520.54</v>
      </c>
      <c r="BX364" s="238">
        <v>7.34</v>
      </c>
      <c r="BY364" s="238">
        <v>8.45</v>
      </c>
      <c r="BZ364" s="239">
        <v>0.15</v>
      </c>
      <c r="CA364" s="238">
        <v>32.15</v>
      </c>
      <c r="CB364" s="238">
        <v>16.19</v>
      </c>
      <c r="CC364" s="152"/>
      <c r="CD364" s="152"/>
      <c r="CE364" s="152"/>
      <c r="CF364" s="152"/>
    </row>
    <row r="365" ht="12.75" customHeight="1">
      <c r="A365" s="157">
        <v>2024.0</v>
      </c>
      <c r="B365" s="155" t="s">
        <v>3487</v>
      </c>
      <c r="C365" s="155" t="s">
        <v>3488</v>
      </c>
      <c r="D365" s="155"/>
      <c r="E365" s="155" t="s">
        <v>4001</v>
      </c>
      <c r="F365" s="155" t="s">
        <v>4001</v>
      </c>
      <c r="G365" s="155" t="s">
        <v>4546</v>
      </c>
      <c r="H365" s="157" t="s">
        <v>3950</v>
      </c>
      <c r="I365" s="156" t="s">
        <v>3440</v>
      </c>
      <c r="J365" s="157"/>
      <c r="K365" s="157" t="s">
        <v>4547</v>
      </c>
      <c r="L365" s="157" t="s">
        <v>3395</v>
      </c>
      <c r="M365" s="157" t="s">
        <v>3396</v>
      </c>
      <c r="N365" s="156" t="s">
        <v>255</v>
      </c>
      <c r="O365" s="189">
        <v>60.0</v>
      </c>
      <c r="P365" s="189" t="s">
        <v>4548</v>
      </c>
      <c r="Q365" s="169"/>
      <c r="R365" s="178" t="s">
        <v>4549</v>
      </c>
      <c r="S365" s="169" t="s">
        <v>174</v>
      </c>
      <c r="T365" s="178" t="s">
        <v>4550</v>
      </c>
      <c r="U365" s="189" t="s">
        <v>174</v>
      </c>
      <c r="V365" s="166" t="s">
        <v>3566</v>
      </c>
      <c r="W365" s="168"/>
      <c r="X365" s="168"/>
      <c r="Y365" s="168"/>
      <c r="Z365" s="168">
        <v>32.0</v>
      </c>
      <c r="AA365" s="168">
        <v>62.0</v>
      </c>
      <c r="AB365" s="168">
        <f t="shared" si="309"/>
        <v>30</v>
      </c>
      <c r="AC365" s="168"/>
      <c r="AD365" s="168"/>
      <c r="AE365" s="168"/>
      <c r="AF365" s="168">
        <v>48.0</v>
      </c>
      <c r="AG365" s="168">
        <v>77.0</v>
      </c>
      <c r="AH365" s="168">
        <f t="shared" si="310"/>
        <v>29</v>
      </c>
      <c r="AI365" s="168"/>
      <c r="AJ365" s="168"/>
      <c r="AK365" s="168"/>
      <c r="AL365" s="168">
        <v>64.0</v>
      </c>
      <c r="AM365" s="168">
        <v>80.0</v>
      </c>
      <c r="AN365" s="168">
        <f t="shared" si="311"/>
        <v>16</v>
      </c>
      <c r="AO365" s="168"/>
      <c r="AP365" s="168"/>
      <c r="AQ365" s="168"/>
      <c r="AR365" s="168">
        <v>46.0</v>
      </c>
      <c r="AS365" s="168">
        <v>58.0</v>
      </c>
      <c r="AT365" s="168">
        <f t="shared" si="312"/>
        <v>12</v>
      </c>
      <c r="AU365" s="168"/>
      <c r="AV365" s="168"/>
      <c r="AW365" s="168"/>
      <c r="AX365" s="168">
        <v>72.0</v>
      </c>
      <c r="AY365" s="168">
        <v>81.0</v>
      </c>
      <c r="AZ365" s="168">
        <f t="shared" si="313"/>
        <v>9</v>
      </c>
      <c r="BA365" s="168"/>
      <c r="BB365" s="168"/>
      <c r="BC365" s="168"/>
      <c r="BD365" s="168"/>
      <c r="BE365" s="168"/>
      <c r="BF365" s="168"/>
      <c r="BG365" s="168"/>
      <c r="BH365" s="168"/>
      <c r="BI365" s="168">
        <v>74.0</v>
      </c>
      <c r="BJ365" s="168">
        <v>79.0</v>
      </c>
      <c r="BK365" s="168">
        <f t="shared" si="314"/>
        <v>5</v>
      </c>
      <c r="BL365" s="168"/>
      <c r="BM365" s="168"/>
      <c r="BN365" s="168"/>
      <c r="BO365" s="168">
        <v>87.0</v>
      </c>
      <c r="BP365" s="168">
        <v>93.0</v>
      </c>
      <c r="BQ365" s="168">
        <f t="shared" si="315"/>
        <v>6</v>
      </c>
      <c r="BR365" s="180">
        <v>0.95</v>
      </c>
      <c r="BS365" s="176">
        <v>3.85</v>
      </c>
      <c r="BT365" s="176">
        <v>0.52</v>
      </c>
      <c r="BU365" s="176" t="s">
        <v>3528</v>
      </c>
      <c r="BV365" s="176" t="s">
        <v>3528</v>
      </c>
      <c r="BW365" s="238">
        <v>40.83</v>
      </c>
      <c r="BX365" s="238">
        <v>0.879</v>
      </c>
      <c r="BY365" s="238">
        <v>0.942</v>
      </c>
      <c r="BZ365" s="239">
        <v>0.07</v>
      </c>
      <c r="CA365" s="238">
        <v>8.97</v>
      </c>
      <c r="CB365" s="238">
        <v>4.5</v>
      </c>
      <c r="CC365" s="152"/>
      <c r="CD365" s="152"/>
      <c r="CE365" s="152"/>
      <c r="CF365" s="152"/>
    </row>
    <row r="366" ht="12.75" customHeight="1">
      <c r="A366" s="157">
        <v>2024.0</v>
      </c>
      <c r="B366" s="155" t="s">
        <v>3430</v>
      </c>
      <c r="C366" s="155" t="s">
        <v>4551</v>
      </c>
      <c r="D366" s="155"/>
      <c r="E366" s="155" t="s">
        <v>4552</v>
      </c>
      <c r="F366" s="155" t="s">
        <v>4552</v>
      </c>
      <c r="G366" s="155" t="s">
        <v>4553</v>
      </c>
      <c r="H366" s="157" t="s">
        <v>4554</v>
      </c>
      <c r="I366" s="156" t="s">
        <v>3428</v>
      </c>
      <c r="J366" s="157"/>
      <c r="K366" s="157" t="s">
        <v>4555</v>
      </c>
      <c r="L366" s="157" t="s">
        <v>3395</v>
      </c>
      <c r="M366" s="157" t="s">
        <v>3396</v>
      </c>
      <c r="N366" s="169" t="s">
        <v>3572</v>
      </c>
      <c r="O366" s="189">
        <v>80.0</v>
      </c>
      <c r="P366" s="189" t="s">
        <v>4401</v>
      </c>
      <c r="Q366" s="169"/>
      <c r="R366" s="178" t="s">
        <v>4556</v>
      </c>
      <c r="S366" s="169" t="s">
        <v>177</v>
      </c>
      <c r="T366" s="178" t="s">
        <v>4557</v>
      </c>
      <c r="U366" s="199" t="s">
        <v>174</v>
      </c>
      <c r="V366" s="166" t="s">
        <v>3566</v>
      </c>
      <c r="W366" s="168"/>
      <c r="X366" s="168"/>
      <c r="Y366" s="168"/>
      <c r="Z366" s="168">
        <v>66.0</v>
      </c>
      <c r="AA366" s="168">
        <v>76.0</v>
      </c>
      <c r="AB366" s="168">
        <f t="shared" si="309"/>
        <v>10</v>
      </c>
      <c r="AC366" s="168"/>
      <c r="AD366" s="168"/>
      <c r="AE366" s="168"/>
      <c r="AF366" s="168">
        <v>78.0</v>
      </c>
      <c r="AG366" s="168">
        <v>89.0</v>
      </c>
      <c r="AH366" s="168">
        <f t="shared" si="310"/>
        <v>11</v>
      </c>
      <c r="AI366" s="168"/>
      <c r="AJ366" s="168"/>
      <c r="AK366" s="168"/>
      <c r="AL366" s="168">
        <v>85.0</v>
      </c>
      <c r="AM366" s="168">
        <v>92.0</v>
      </c>
      <c r="AN366" s="168">
        <f t="shared" si="311"/>
        <v>7</v>
      </c>
      <c r="AO366" s="168"/>
      <c r="AP366" s="168"/>
      <c r="AQ366" s="168"/>
      <c r="AR366" s="168">
        <v>43.0</v>
      </c>
      <c r="AS366" s="168">
        <v>60.0</v>
      </c>
      <c r="AT366" s="168">
        <f t="shared" si="312"/>
        <v>17</v>
      </c>
      <c r="AU366" s="168"/>
      <c r="AV366" s="168"/>
      <c r="AW366" s="168"/>
      <c r="AX366" s="168">
        <v>95.0</v>
      </c>
      <c r="AY366" s="168">
        <v>93.0</v>
      </c>
      <c r="AZ366" s="168">
        <f t="shared" si="313"/>
        <v>-2</v>
      </c>
      <c r="BA366" s="168"/>
      <c r="BB366" s="168"/>
      <c r="BC366" s="168"/>
      <c r="BD366" s="168"/>
      <c r="BE366" s="168"/>
      <c r="BF366" s="168"/>
      <c r="BG366" s="168"/>
      <c r="BH366" s="168"/>
      <c r="BI366" s="168">
        <v>96.0</v>
      </c>
      <c r="BJ366" s="168">
        <v>91.0</v>
      </c>
      <c r="BK366" s="168">
        <f t="shared" si="314"/>
        <v>-5</v>
      </c>
      <c r="BL366" s="168"/>
      <c r="BM366" s="168"/>
      <c r="BN366" s="168"/>
      <c r="BO366" s="168">
        <v>91.0</v>
      </c>
      <c r="BP366" s="168">
        <v>96.0</v>
      </c>
      <c r="BQ366" s="168">
        <f t="shared" si="315"/>
        <v>5</v>
      </c>
      <c r="BR366" s="180">
        <v>0.95</v>
      </c>
      <c r="BS366" s="176">
        <v>4.53</v>
      </c>
      <c r="BT366" s="176">
        <v>0.47</v>
      </c>
      <c r="BU366" s="176" t="s">
        <v>3528</v>
      </c>
      <c r="BV366" s="176" t="s">
        <v>3528</v>
      </c>
      <c r="BW366" s="192">
        <v>577.1</v>
      </c>
      <c r="BX366" s="192">
        <v>5.8</v>
      </c>
      <c r="BY366" s="192">
        <v>7.2</v>
      </c>
      <c r="BZ366" s="193">
        <v>0.19</v>
      </c>
      <c r="CA366" s="192">
        <v>47.27</v>
      </c>
      <c r="CB366" s="192">
        <v>12.2</v>
      </c>
      <c r="CC366" s="152"/>
      <c r="CD366" s="152"/>
      <c r="CE366" s="152"/>
      <c r="CF366" s="152"/>
    </row>
    <row r="367" ht="12.75" customHeight="1">
      <c r="A367" s="157">
        <v>2024.0</v>
      </c>
      <c r="B367" s="155" t="s">
        <v>3430</v>
      </c>
      <c r="C367" s="155" t="s">
        <v>4551</v>
      </c>
      <c r="D367" s="155"/>
      <c r="E367" s="155" t="s">
        <v>4552</v>
      </c>
      <c r="F367" s="155" t="s">
        <v>4552</v>
      </c>
      <c r="G367" s="155" t="s">
        <v>4553</v>
      </c>
      <c r="H367" s="157" t="s">
        <v>4554</v>
      </c>
      <c r="I367" s="169" t="s">
        <v>3394</v>
      </c>
      <c r="J367" s="157"/>
      <c r="K367" s="157" t="s">
        <v>4555</v>
      </c>
      <c r="L367" s="157" t="s">
        <v>3395</v>
      </c>
      <c r="M367" s="157" t="s">
        <v>3396</v>
      </c>
      <c r="N367" s="169" t="s">
        <v>3572</v>
      </c>
      <c r="O367" s="189">
        <v>202.0</v>
      </c>
      <c r="P367" s="189" t="s">
        <v>4460</v>
      </c>
      <c r="Q367" s="169"/>
      <c r="R367" s="178" t="s">
        <v>4558</v>
      </c>
      <c r="S367" s="169" t="s">
        <v>177</v>
      </c>
      <c r="T367" s="178" t="s">
        <v>4559</v>
      </c>
      <c r="U367" s="199" t="s">
        <v>174</v>
      </c>
      <c r="V367" s="166" t="s">
        <v>3566</v>
      </c>
      <c r="W367" s="168"/>
      <c r="X367" s="168"/>
      <c r="Y367" s="168"/>
      <c r="Z367" s="168">
        <v>72.0</v>
      </c>
      <c r="AA367" s="168">
        <v>71.0</v>
      </c>
      <c r="AB367" s="168">
        <f t="shared" si="309"/>
        <v>-1</v>
      </c>
      <c r="AC367" s="168"/>
      <c r="AD367" s="168"/>
      <c r="AE367" s="168"/>
      <c r="AF367" s="168">
        <v>82.0</v>
      </c>
      <c r="AG367" s="168">
        <v>84.0</v>
      </c>
      <c r="AH367" s="168">
        <f t="shared" si="310"/>
        <v>2</v>
      </c>
      <c r="AI367" s="168"/>
      <c r="AJ367" s="168"/>
      <c r="AK367" s="168"/>
      <c r="AL367" s="168">
        <v>88.0</v>
      </c>
      <c r="AM367" s="168">
        <v>97.0</v>
      </c>
      <c r="AN367" s="168">
        <f t="shared" si="311"/>
        <v>9</v>
      </c>
      <c r="AO367" s="168"/>
      <c r="AP367" s="168"/>
      <c r="AQ367" s="168"/>
      <c r="AR367" s="168">
        <v>48.0</v>
      </c>
      <c r="AS367" s="168">
        <v>63.0</v>
      </c>
      <c r="AT367" s="168">
        <f t="shared" si="312"/>
        <v>15</v>
      </c>
      <c r="AU367" s="168"/>
      <c r="AV367" s="168"/>
      <c r="AW367" s="168"/>
      <c r="AX367" s="168">
        <v>93.0</v>
      </c>
      <c r="AY367" s="168">
        <v>92.0</v>
      </c>
      <c r="AZ367" s="168">
        <f t="shared" si="313"/>
        <v>-1</v>
      </c>
      <c r="BA367" s="168"/>
      <c r="BB367" s="168"/>
      <c r="BC367" s="168"/>
      <c r="BD367" s="168"/>
      <c r="BE367" s="168"/>
      <c r="BF367" s="168"/>
      <c r="BG367" s="168"/>
      <c r="BH367" s="168"/>
      <c r="BI367" s="168">
        <v>89.0</v>
      </c>
      <c r="BJ367" s="168">
        <v>95.0</v>
      </c>
      <c r="BK367" s="168">
        <f t="shared" si="314"/>
        <v>6</v>
      </c>
      <c r="BL367" s="168"/>
      <c r="BM367" s="168"/>
      <c r="BN367" s="168"/>
      <c r="BO367" s="168">
        <v>88.0</v>
      </c>
      <c r="BP367" s="168">
        <v>97.0</v>
      </c>
      <c r="BQ367" s="168">
        <f t="shared" si="315"/>
        <v>9</v>
      </c>
      <c r="BR367" s="180">
        <v>0.95</v>
      </c>
      <c r="BS367" s="176">
        <v>4.46</v>
      </c>
      <c r="BT367" s="176">
        <v>0.43</v>
      </c>
      <c r="BU367" s="176" t="s">
        <v>3528</v>
      </c>
      <c r="BV367" s="176" t="s">
        <v>3528</v>
      </c>
      <c r="BW367" s="192">
        <v>716.7</v>
      </c>
      <c r="BX367" s="192">
        <v>3.2</v>
      </c>
      <c r="BY367" s="192">
        <v>3.6</v>
      </c>
      <c r="BZ367" s="193">
        <v>0.09</v>
      </c>
      <c r="CA367" s="192">
        <v>42.02</v>
      </c>
      <c r="CB367" s="192">
        <v>17.1</v>
      </c>
      <c r="CC367" s="152"/>
      <c r="CD367" s="152"/>
      <c r="CE367" s="152"/>
      <c r="CF367" s="152"/>
    </row>
    <row r="368" ht="12.75" customHeight="1">
      <c r="A368" s="157">
        <v>2024.0</v>
      </c>
      <c r="B368" s="155" t="s">
        <v>3494</v>
      </c>
      <c r="C368" s="155" t="s">
        <v>3598</v>
      </c>
      <c r="D368" s="155"/>
      <c r="E368" s="155" t="s">
        <v>3936</v>
      </c>
      <c r="F368" s="155" t="s">
        <v>3937</v>
      </c>
      <c r="G368" s="155" t="s">
        <v>3938</v>
      </c>
      <c r="H368" s="157" t="s">
        <v>3821</v>
      </c>
      <c r="I368" s="169" t="s">
        <v>3480</v>
      </c>
      <c r="J368" s="157"/>
      <c r="K368" s="157" t="s">
        <v>4560</v>
      </c>
      <c r="L368" s="157" t="s">
        <v>3395</v>
      </c>
      <c r="M368" s="157" t="s">
        <v>3396</v>
      </c>
      <c r="N368" s="157" t="s">
        <v>255</v>
      </c>
      <c r="O368" s="189">
        <v>94.0</v>
      </c>
      <c r="P368" s="189" t="s">
        <v>3737</v>
      </c>
      <c r="Q368" s="169"/>
      <c r="R368" s="178" t="s">
        <v>4561</v>
      </c>
      <c r="S368" s="169" t="s">
        <v>177</v>
      </c>
      <c r="T368" s="178" t="s">
        <v>4562</v>
      </c>
      <c r="U368" s="157" t="s">
        <v>158</v>
      </c>
      <c r="V368" s="166" t="s">
        <v>3699</v>
      </c>
      <c r="W368" s="168"/>
      <c r="X368" s="168"/>
      <c r="Y368" s="168"/>
      <c r="Z368" s="168">
        <v>51.0</v>
      </c>
      <c r="AA368" s="168">
        <v>71.0</v>
      </c>
      <c r="AB368" s="168">
        <f t="shared" si="309"/>
        <v>20</v>
      </c>
      <c r="AC368" s="168"/>
      <c r="AD368" s="168"/>
      <c r="AE368" s="168"/>
      <c r="AF368" s="168">
        <v>56.0</v>
      </c>
      <c r="AG368" s="168">
        <v>75.0</v>
      </c>
      <c r="AH368" s="168">
        <f t="shared" si="310"/>
        <v>19</v>
      </c>
      <c r="AI368" s="168"/>
      <c r="AJ368" s="168"/>
      <c r="AK368" s="168"/>
      <c r="AL368" s="168">
        <v>91.0</v>
      </c>
      <c r="AM368" s="168">
        <v>99.0</v>
      </c>
      <c r="AN368" s="168">
        <f t="shared" si="311"/>
        <v>8</v>
      </c>
      <c r="AO368" s="168"/>
      <c r="AP368" s="168"/>
      <c r="AQ368" s="168"/>
      <c r="AR368" s="168">
        <v>97.0</v>
      </c>
      <c r="AS368" s="168">
        <v>97.0</v>
      </c>
      <c r="AT368" s="168">
        <f t="shared" si="312"/>
        <v>0</v>
      </c>
      <c r="AU368" s="168"/>
      <c r="AV368" s="168"/>
      <c r="AW368" s="168"/>
      <c r="AX368" s="168">
        <v>91.0</v>
      </c>
      <c r="AY368" s="168">
        <v>92.0</v>
      </c>
      <c r="AZ368" s="168">
        <f t="shared" si="313"/>
        <v>1</v>
      </c>
      <c r="BA368" s="168"/>
      <c r="BB368" s="168"/>
      <c r="BC368" s="168"/>
      <c r="BD368" s="168"/>
      <c r="BE368" s="168"/>
      <c r="BF368" s="168"/>
      <c r="BG368" s="168"/>
      <c r="BH368" s="168"/>
      <c r="BI368" s="168">
        <v>92.0</v>
      </c>
      <c r="BJ368" s="168">
        <v>91.0</v>
      </c>
      <c r="BK368" s="168">
        <f t="shared" si="314"/>
        <v>-1</v>
      </c>
      <c r="BL368" s="168"/>
      <c r="BM368" s="168"/>
      <c r="BN368" s="168"/>
      <c r="BO368" s="168">
        <v>99.0</v>
      </c>
      <c r="BP368" s="168">
        <v>99.0</v>
      </c>
      <c r="BQ368" s="168">
        <f t="shared" si="315"/>
        <v>0</v>
      </c>
      <c r="BR368" s="180">
        <v>0.95</v>
      </c>
      <c r="BS368" s="176">
        <v>4.02</v>
      </c>
      <c r="BT368" s="176">
        <v>0.49</v>
      </c>
      <c r="BU368" s="176" t="s">
        <v>3528</v>
      </c>
      <c r="BV368" s="176" t="s">
        <v>3528</v>
      </c>
      <c r="BW368" s="223">
        <v>621.32</v>
      </c>
      <c r="BX368" s="223">
        <v>5.2</v>
      </c>
      <c r="BY368" s="223">
        <v>6.3</v>
      </c>
      <c r="BZ368" s="224">
        <v>0.17</v>
      </c>
      <c r="CA368" s="223">
        <v>41.45</v>
      </c>
      <c r="CB368" s="223">
        <v>14.99</v>
      </c>
      <c r="CC368" s="152"/>
      <c r="CD368" s="152"/>
      <c r="CE368" s="152"/>
      <c r="CF368" s="152"/>
    </row>
    <row r="369" ht="12.75" customHeight="1">
      <c r="A369" s="154">
        <v>2024.0</v>
      </c>
      <c r="B369" s="155" t="s">
        <v>3768</v>
      </c>
      <c r="C369" s="155" t="s">
        <v>3769</v>
      </c>
      <c r="D369" s="169" t="s">
        <v>1452</v>
      </c>
      <c r="E369" s="155" t="s">
        <v>3647</v>
      </c>
      <c r="F369" s="155" t="s">
        <v>3647</v>
      </c>
      <c r="G369" s="155" t="s">
        <v>3770</v>
      </c>
      <c r="H369" s="157" t="s">
        <v>4325</v>
      </c>
      <c r="I369" s="169" t="s">
        <v>3454</v>
      </c>
      <c r="J369" s="157"/>
      <c r="K369" s="157" t="s">
        <v>4560</v>
      </c>
      <c r="L369" s="157" t="s">
        <v>3395</v>
      </c>
      <c r="M369" s="157" t="s">
        <v>3396</v>
      </c>
      <c r="N369" s="188" t="s">
        <v>3572</v>
      </c>
      <c r="O369" s="189">
        <v>280.0</v>
      </c>
      <c r="P369" s="194" t="s">
        <v>4234</v>
      </c>
      <c r="Q369" s="169"/>
      <c r="R369" s="178" t="s">
        <v>4563</v>
      </c>
      <c r="S369" s="169" t="s">
        <v>158</v>
      </c>
      <c r="T369" s="178" t="s">
        <v>4564</v>
      </c>
      <c r="U369" s="157" t="s">
        <v>174</v>
      </c>
      <c r="V369" s="166" t="s">
        <v>3566</v>
      </c>
      <c r="W369" s="168"/>
      <c r="X369" s="168"/>
      <c r="Y369" s="168"/>
      <c r="Z369" s="168">
        <v>81.0</v>
      </c>
      <c r="AA369" s="168">
        <v>90.0</v>
      </c>
      <c r="AB369" s="168">
        <f t="shared" si="309"/>
        <v>9</v>
      </c>
      <c r="AC369" s="168"/>
      <c r="AD369" s="168"/>
      <c r="AE369" s="168"/>
      <c r="AF369" s="168">
        <v>83.0</v>
      </c>
      <c r="AG369" s="168">
        <v>91.0</v>
      </c>
      <c r="AH369" s="168">
        <f t="shared" si="310"/>
        <v>8</v>
      </c>
      <c r="AI369" s="168"/>
      <c r="AJ369" s="168"/>
      <c r="AK369" s="168"/>
      <c r="AL369" s="168">
        <v>97.0</v>
      </c>
      <c r="AM369" s="168">
        <v>97.0</v>
      </c>
      <c r="AN369" s="168">
        <f t="shared" si="311"/>
        <v>0</v>
      </c>
      <c r="AO369" s="168"/>
      <c r="AP369" s="168"/>
      <c r="AQ369" s="168"/>
      <c r="AR369" s="168">
        <v>81.0</v>
      </c>
      <c r="AS369" s="168">
        <v>89.0</v>
      </c>
      <c r="AT369" s="168">
        <f t="shared" si="312"/>
        <v>8</v>
      </c>
      <c r="AU369" s="168"/>
      <c r="AV369" s="168"/>
      <c r="AW369" s="168"/>
      <c r="AX369" s="168">
        <v>97.0</v>
      </c>
      <c r="AY369" s="168">
        <v>96.0</v>
      </c>
      <c r="AZ369" s="168">
        <f t="shared" si="313"/>
        <v>-1</v>
      </c>
      <c r="BA369" s="168"/>
      <c r="BB369" s="168"/>
      <c r="BC369" s="168"/>
      <c r="BD369" s="168"/>
      <c r="BE369" s="168"/>
      <c r="BF369" s="168"/>
      <c r="BG369" s="168"/>
      <c r="BH369" s="168"/>
      <c r="BI369" s="168">
        <v>92.0</v>
      </c>
      <c r="BJ369" s="168">
        <v>94.0</v>
      </c>
      <c r="BK369" s="168">
        <f t="shared" si="314"/>
        <v>2</v>
      </c>
      <c r="BL369" s="168"/>
      <c r="BM369" s="168"/>
      <c r="BN369" s="168"/>
      <c r="BO369" s="168">
        <v>97.0</v>
      </c>
      <c r="BP369" s="168">
        <v>100.0</v>
      </c>
      <c r="BQ369" s="168">
        <f t="shared" si="315"/>
        <v>3</v>
      </c>
      <c r="BR369" s="176" t="s">
        <v>3528</v>
      </c>
      <c r="BS369" s="176" t="s">
        <v>3528</v>
      </c>
      <c r="BT369" s="176" t="s">
        <v>3528</v>
      </c>
      <c r="BU369" s="176" t="s">
        <v>3528</v>
      </c>
      <c r="BV369" s="176" t="s">
        <v>3528</v>
      </c>
      <c r="BW369" s="223">
        <v>446.4</v>
      </c>
      <c r="BX369" s="223">
        <v>1.61</v>
      </c>
      <c r="BY369" s="223">
        <v>1.65</v>
      </c>
      <c r="BZ369" s="224">
        <v>0.02</v>
      </c>
      <c r="CA369" s="223">
        <v>33.65</v>
      </c>
      <c r="CB369" s="223">
        <v>13.27</v>
      </c>
      <c r="CC369" s="152"/>
      <c r="CD369" s="152"/>
      <c r="CE369" s="152"/>
      <c r="CF369" s="152"/>
    </row>
    <row r="370" ht="12.75" customHeight="1">
      <c r="A370" s="157">
        <v>2024.0</v>
      </c>
      <c r="B370" s="155" t="s">
        <v>3768</v>
      </c>
      <c r="C370" s="155" t="s">
        <v>3769</v>
      </c>
      <c r="D370" s="169" t="s">
        <v>1452</v>
      </c>
      <c r="E370" s="155" t="s">
        <v>3647</v>
      </c>
      <c r="F370" s="155" t="s">
        <v>3647</v>
      </c>
      <c r="G370" s="155" t="s">
        <v>3770</v>
      </c>
      <c r="H370" s="157" t="s">
        <v>4325</v>
      </c>
      <c r="I370" s="169" t="s">
        <v>3464</v>
      </c>
      <c r="J370" s="157"/>
      <c r="K370" s="229">
        <v>45536.0</v>
      </c>
      <c r="L370" s="157" t="s">
        <v>3395</v>
      </c>
      <c r="M370" s="157" t="s">
        <v>3396</v>
      </c>
      <c r="N370" s="188" t="s">
        <v>3572</v>
      </c>
      <c r="O370" s="189">
        <v>126.0</v>
      </c>
      <c r="P370" s="194" t="s">
        <v>3708</v>
      </c>
      <c r="Q370" s="169"/>
      <c r="R370" s="178" t="s">
        <v>4563</v>
      </c>
      <c r="S370" s="169" t="s">
        <v>158</v>
      </c>
      <c r="T370" s="178" t="s">
        <v>4565</v>
      </c>
      <c r="U370" s="157" t="s">
        <v>174</v>
      </c>
      <c r="V370" s="166" t="s">
        <v>3566</v>
      </c>
      <c r="W370" s="168"/>
      <c r="X370" s="168"/>
      <c r="Y370" s="168"/>
      <c r="Z370" s="168">
        <v>81.0</v>
      </c>
      <c r="AA370" s="168">
        <v>92.0</v>
      </c>
      <c r="AB370" s="168">
        <f t="shared" si="309"/>
        <v>11</v>
      </c>
      <c r="AC370" s="168"/>
      <c r="AD370" s="168"/>
      <c r="AE370" s="168"/>
      <c r="AF370" s="168">
        <v>85.0</v>
      </c>
      <c r="AG370" s="168">
        <v>96.0</v>
      </c>
      <c r="AH370" s="168">
        <f t="shared" si="310"/>
        <v>11</v>
      </c>
      <c r="AI370" s="168"/>
      <c r="AJ370" s="168"/>
      <c r="AK370" s="168"/>
      <c r="AL370" s="168">
        <v>94.0</v>
      </c>
      <c r="AM370" s="168">
        <v>95.0</v>
      </c>
      <c r="AN370" s="168">
        <f t="shared" si="311"/>
        <v>1</v>
      </c>
      <c r="AO370" s="168"/>
      <c r="AP370" s="168"/>
      <c r="AQ370" s="168"/>
      <c r="AR370" s="168">
        <v>84.0</v>
      </c>
      <c r="AS370" s="168">
        <v>89.0</v>
      </c>
      <c r="AT370" s="168">
        <f t="shared" si="312"/>
        <v>5</v>
      </c>
      <c r="AU370" s="168"/>
      <c r="AV370" s="168"/>
      <c r="AW370" s="168"/>
      <c r="AX370" s="168">
        <v>98.0</v>
      </c>
      <c r="AY370" s="168">
        <v>97.0</v>
      </c>
      <c r="AZ370" s="168">
        <f t="shared" si="313"/>
        <v>-1</v>
      </c>
      <c r="BA370" s="168"/>
      <c r="BB370" s="168"/>
      <c r="BC370" s="168"/>
      <c r="BD370" s="168"/>
      <c r="BE370" s="168"/>
      <c r="BF370" s="168"/>
      <c r="BG370" s="168"/>
      <c r="BH370" s="168"/>
      <c r="BI370" s="168">
        <v>97.0</v>
      </c>
      <c r="BJ370" s="168">
        <v>96.0</v>
      </c>
      <c r="BK370" s="168">
        <f t="shared" si="314"/>
        <v>-1</v>
      </c>
      <c r="BL370" s="168"/>
      <c r="BM370" s="168"/>
      <c r="BN370" s="168"/>
      <c r="BO370" s="168">
        <v>95.0</v>
      </c>
      <c r="BP370" s="168">
        <v>97.0</v>
      </c>
      <c r="BQ370" s="168">
        <f t="shared" si="315"/>
        <v>2</v>
      </c>
      <c r="BR370" s="176" t="s">
        <v>3528</v>
      </c>
      <c r="BS370" s="176" t="s">
        <v>3528</v>
      </c>
      <c r="BT370" s="176" t="s">
        <v>3528</v>
      </c>
      <c r="BU370" s="176" t="s">
        <v>3528</v>
      </c>
      <c r="BV370" s="176" t="s">
        <v>3528</v>
      </c>
      <c r="BW370" s="223">
        <v>493.9</v>
      </c>
      <c r="BX370" s="223">
        <v>2.79</v>
      </c>
      <c r="BY370" s="223">
        <v>3.92</v>
      </c>
      <c r="BZ370" s="224">
        <v>0.41</v>
      </c>
      <c r="CA370" s="223">
        <v>50.75</v>
      </c>
      <c r="CB370" s="223">
        <v>9.773</v>
      </c>
      <c r="CC370" s="152"/>
      <c r="CD370" s="152"/>
      <c r="CE370" s="152"/>
      <c r="CF370" s="152"/>
    </row>
    <row r="371" ht="12.75" customHeight="1">
      <c r="A371" s="157">
        <v>2024.0</v>
      </c>
      <c r="B371" s="155" t="s">
        <v>3389</v>
      </c>
      <c r="C371" s="155" t="s">
        <v>3573</v>
      </c>
      <c r="D371" s="155"/>
      <c r="E371" s="155" t="s">
        <v>3643</v>
      </c>
      <c r="F371" s="155" t="s">
        <v>3643</v>
      </c>
      <c r="G371" s="155" t="s">
        <v>3644</v>
      </c>
      <c r="H371" s="157" t="s">
        <v>4485</v>
      </c>
      <c r="I371" s="169" t="s">
        <v>3402</v>
      </c>
      <c r="J371" s="157"/>
      <c r="K371" s="157"/>
      <c r="L371" s="157" t="s">
        <v>3395</v>
      </c>
      <c r="M371" s="157" t="s">
        <v>3396</v>
      </c>
      <c r="N371" s="206" t="s">
        <v>255</v>
      </c>
      <c r="O371" s="189">
        <v>110.0</v>
      </c>
      <c r="P371" s="194" t="s">
        <v>3885</v>
      </c>
      <c r="Q371" s="169"/>
      <c r="R371" s="178" t="s">
        <v>4566</v>
      </c>
      <c r="S371" s="169" t="s">
        <v>158</v>
      </c>
      <c r="T371" s="178" t="s">
        <v>4567</v>
      </c>
      <c r="U371" s="157" t="s">
        <v>174</v>
      </c>
      <c r="V371" s="166" t="s">
        <v>3699</v>
      </c>
      <c r="W371" s="168"/>
      <c r="X371" s="168"/>
      <c r="Y371" s="168"/>
      <c r="Z371" s="168">
        <v>42.0</v>
      </c>
      <c r="AA371" s="168">
        <v>72.0</v>
      </c>
      <c r="AB371" s="168">
        <f t="shared" si="309"/>
        <v>30</v>
      </c>
      <c r="AC371" s="168"/>
      <c r="AD371" s="168"/>
      <c r="AE371" s="168"/>
      <c r="AF371" s="168">
        <v>63.0</v>
      </c>
      <c r="AG371" s="168">
        <v>86.0</v>
      </c>
      <c r="AH371" s="168">
        <f t="shared" si="310"/>
        <v>23</v>
      </c>
      <c r="AI371" s="168"/>
      <c r="AJ371" s="168"/>
      <c r="AK371" s="168"/>
      <c r="AL371" s="168">
        <v>78.0</v>
      </c>
      <c r="AM371" s="168">
        <v>95.0</v>
      </c>
      <c r="AN371" s="168">
        <f t="shared" si="311"/>
        <v>17</v>
      </c>
      <c r="AO371" s="168"/>
      <c r="AP371" s="168"/>
      <c r="AQ371" s="168"/>
      <c r="AR371" s="168">
        <v>40.0</v>
      </c>
      <c r="AS371" s="168">
        <v>66.0</v>
      </c>
      <c r="AT371" s="168">
        <f t="shared" si="312"/>
        <v>26</v>
      </c>
      <c r="AU371" s="168"/>
      <c r="AV371" s="168"/>
      <c r="AW371" s="168"/>
      <c r="AX371" s="168">
        <v>80.0</v>
      </c>
      <c r="AY371" s="168">
        <v>92.0</v>
      </c>
      <c r="AZ371" s="168">
        <f t="shared" si="313"/>
        <v>12</v>
      </c>
      <c r="BA371" s="168"/>
      <c r="BB371" s="168"/>
      <c r="BC371" s="168"/>
      <c r="BD371" s="168"/>
      <c r="BE371" s="168"/>
      <c r="BF371" s="168"/>
      <c r="BG371" s="168"/>
      <c r="BH371" s="168"/>
      <c r="BI371" s="168">
        <v>83.0</v>
      </c>
      <c r="BJ371" s="168">
        <v>90.0</v>
      </c>
      <c r="BK371" s="168">
        <f t="shared" si="314"/>
        <v>7</v>
      </c>
      <c r="BL371" s="168"/>
      <c r="BM371" s="168"/>
      <c r="BN371" s="168"/>
      <c r="BO371" s="168">
        <v>90.0</v>
      </c>
      <c r="BP371" s="168">
        <v>98.0</v>
      </c>
      <c r="BQ371" s="168">
        <f t="shared" si="315"/>
        <v>8</v>
      </c>
      <c r="BR371" s="180">
        <v>0.95</v>
      </c>
      <c r="BS371" s="176">
        <v>4.43</v>
      </c>
      <c r="BT371" s="176">
        <v>0.52</v>
      </c>
      <c r="BU371" s="176" t="s">
        <v>3528</v>
      </c>
      <c r="BV371" s="176" t="s">
        <v>3528</v>
      </c>
      <c r="BW371" s="223">
        <v>308.88</v>
      </c>
      <c r="BX371" s="223">
        <v>2.51</v>
      </c>
      <c r="BY371" s="223">
        <v>2.81</v>
      </c>
      <c r="BZ371" s="224">
        <v>0.12</v>
      </c>
      <c r="CA371" s="223">
        <v>38.65</v>
      </c>
      <c r="CB371" s="223">
        <v>7.99</v>
      </c>
      <c r="CC371" s="152"/>
      <c r="CD371" s="152"/>
      <c r="CE371" s="152"/>
      <c r="CF371" s="152"/>
    </row>
    <row r="372" ht="12.75" customHeight="1">
      <c r="A372" s="157">
        <v>2024.0</v>
      </c>
      <c r="B372" s="155" t="s">
        <v>3404</v>
      </c>
      <c r="C372" s="155" t="s">
        <v>3511</v>
      </c>
      <c r="D372" s="155"/>
      <c r="E372" s="155" t="s">
        <v>4131</v>
      </c>
      <c r="F372" s="155" t="s">
        <v>4131</v>
      </c>
      <c r="G372" s="155" t="s">
        <v>4568</v>
      </c>
      <c r="H372" s="157" t="s">
        <v>4569</v>
      </c>
      <c r="I372" s="169" t="s">
        <v>4013</v>
      </c>
      <c r="J372" s="157"/>
      <c r="K372" s="157"/>
      <c r="L372" s="157" t="s">
        <v>3395</v>
      </c>
      <c r="M372" s="157" t="s">
        <v>3396</v>
      </c>
      <c r="N372" s="188" t="s">
        <v>3572</v>
      </c>
      <c r="O372" s="189">
        <v>32.0</v>
      </c>
      <c r="P372" s="194" t="s">
        <v>4570</v>
      </c>
      <c r="Q372" s="169"/>
      <c r="R372" s="178" t="s">
        <v>4571</v>
      </c>
      <c r="S372" s="169" t="s">
        <v>158</v>
      </c>
      <c r="T372" s="178" t="s">
        <v>4572</v>
      </c>
      <c r="U372" s="157" t="s">
        <v>174</v>
      </c>
      <c r="V372" s="166" t="s">
        <v>3664</v>
      </c>
      <c r="W372" s="168"/>
      <c r="X372" s="168"/>
      <c r="Y372" s="168"/>
      <c r="Z372" s="168">
        <v>45.0</v>
      </c>
      <c r="AA372" s="168">
        <v>54.0</v>
      </c>
      <c r="AB372" s="168">
        <f t="shared" si="309"/>
        <v>9</v>
      </c>
      <c r="AC372" s="168"/>
      <c r="AD372" s="168"/>
      <c r="AE372" s="168"/>
      <c r="AF372" s="168">
        <v>63.0</v>
      </c>
      <c r="AG372" s="168">
        <v>77.0</v>
      </c>
      <c r="AH372" s="168">
        <f t="shared" si="310"/>
        <v>14</v>
      </c>
      <c r="AI372" s="168"/>
      <c r="AJ372" s="168"/>
      <c r="AK372" s="168"/>
      <c r="AL372" s="168">
        <v>66.0</v>
      </c>
      <c r="AM372" s="168">
        <v>70.0</v>
      </c>
      <c r="AN372" s="168">
        <f t="shared" si="311"/>
        <v>4</v>
      </c>
      <c r="AO372" s="168"/>
      <c r="AP372" s="168"/>
      <c r="AQ372" s="168"/>
      <c r="AR372" s="168">
        <v>43.0</v>
      </c>
      <c r="AS372" s="168">
        <v>51.0</v>
      </c>
      <c r="AT372" s="168">
        <f t="shared" si="312"/>
        <v>8</v>
      </c>
      <c r="AU372" s="168"/>
      <c r="AV372" s="168"/>
      <c r="AW372" s="168"/>
      <c r="AX372" s="168">
        <v>92.0</v>
      </c>
      <c r="AY372" s="168">
        <v>91.0</v>
      </c>
      <c r="AZ372" s="168">
        <f t="shared" si="313"/>
        <v>-1</v>
      </c>
      <c r="BA372" s="168"/>
      <c r="BB372" s="168"/>
      <c r="BC372" s="168"/>
      <c r="BD372" s="168"/>
      <c r="BE372" s="168"/>
      <c r="BF372" s="168"/>
      <c r="BG372" s="168"/>
      <c r="BH372" s="168"/>
      <c r="BI372" s="168">
        <v>87.0</v>
      </c>
      <c r="BJ372" s="168">
        <v>90.0</v>
      </c>
      <c r="BK372" s="168">
        <f t="shared" si="314"/>
        <v>3</v>
      </c>
      <c r="BL372" s="168"/>
      <c r="BM372" s="168"/>
      <c r="BN372" s="168"/>
      <c r="BO372" s="168">
        <v>80.0</v>
      </c>
      <c r="BP372" s="168">
        <v>87.0</v>
      </c>
      <c r="BQ372" s="168">
        <f t="shared" si="315"/>
        <v>7</v>
      </c>
      <c r="BR372" s="180">
        <v>0.96</v>
      </c>
      <c r="BS372" s="176">
        <v>4.84</v>
      </c>
      <c r="BT372" s="176">
        <v>0.51</v>
      </c>
      <c r="BU372" s="176" t="s">
        <v>3528</v>
      </c>
      <c r="BV372" s="176" t="s">
        <v>3528</v>
      </c>
      <c r="BW372" s="223">
        <v>107.6</v>
      </c>
      <c r="BX372" s="223">
        <v>3.5</v>
      </c>
      <c r="BY372" s="223">
        <v>4.21</v>
      </c>
      <c r="BZ372" s="224">
        <v>0.2</v>
      </c>
      <c r="CA372" s="223">
        <v>20.27</v>
      </c>
      <c r="CB372" s="223">
        <v>5.31</v>
      </c>
      <c r="CC372" s="152"/>
      <c r="CD372" s="152"/>
      <c r="CE372" s="152"/>
      <c r="CF372" s="152"/>
    </row>
    <row r="373" ht="12.75" customHeight="1">
      <c r="A373" s="157">
        <v>2024.0</v>
      </c>
      <c r="B373" s="155" t="s">
        <v>3404</v>
      </c>
      <c r="C373" s="155" t="s">
        <v>3511</v>
      </c>
      <c r="D373" s="155"/>
      <c r="E373" s="155" t="s">
        <v>4131</v>
      </c>
      <c r="F373" s="155" t="s">
        <v>4131</v>
      </c>
      <c r="G373" s="155" t="s">
        <v>4568</v>
      </c>
      <c r="H373" s="157" t="s">
        <v>4569</v>
      </c>
      <c r="I373" s="169" t="s">
        <v>4015</v>
      </c>
      <c r="J373" s="157"/>
      <c r="K373" s="157"/>
      <c r="L373" s="157" t="s">
        <v>3395</v>
      </c>
      <c r="M373" s="157" t="s">
        <v>3396</v>
      </c>
      <c r="N373" s="188" t="s">
        <v>3572</v>
      </c>
      <c r="O373" s="189">
        <v>60.0</v>
      </c>
      <c r="P373" s="194" t="s">
        <v>3982</v>
      </c>
      <c r="Q373" s="169"/>
      <c r="R373" s="178" t="s">
        <v>4571</v>
      </c>
      <c r="S373" s="169" t="s">
        <v>158</v>
      </c>
      <c r="T373" s="178" t="s">
        <v>4572</v>
      </c>
      <c r="U373" s="157" t="s">
        <v>174</v>
      </c>
      <c r="V373" s="166" t="s">
        <v>3664</v>
      </c>
      <c r="W373" s="168"/>
      <c r="X373" s="168"/>
      <c r="Y373" s="168"/>
      <c r="Z373" s="168">
        <v>39.0</v>
      </c>
      <c r="AA373" s="168">
        <v>55.0</v>
      </c>
      <c r="AB373" s="168">
        <f t="shared" si="309"/>
        <v>16</v>
      </c>
      <c r="AC373" s="168"/>
      <c r="AD373" s="168"/>
      <c r="AE373" s="168"/>
      <c r="AF373" s="168">
        <v>54.0</v>
      </c>
      <c r="AG373" s="168">
        <v>70.0</v>
      </c>
      <c r="AH373" s="168">
        <f t="shared" si="310"/>
        <v>16</v>
      </c>
      <c r="AI373" s="168"/>
      <c r="AJ373" s="168"/>
      <c r="AK373" s="168"/>
      <c r="AL373" s="168">
        <v>58.0</v>
      </c>
      <c r="AM373" s="168">
        <v>74.0</v>
      </c>
      <c r="AN373" s="168">
        <f t="shared" si="311"/>
        <v>16</v>
      </c>
      <c r="AO373" s="168"/>
      <c r="AP373" s="168"/>
      <c r="AQ373" s="168"/>
      <c r="AR373" s="168">
        <v>48.0</v>
      </c>
      <c r="AS373" s="168">
        <v>62.0</v>
      </c>
      <c r="AT373" s="168">
        <f t="shared" si="312"/>
        <v>14</v>
      </c>
      <c r="AU373" s="168"/>
      <c r="AV373" s="168"/>
      <c r="AW373" s="168"/>
      <c r="AX373" s="168">
        <v>91.0</v>
      </c>
      <c r="AY373" s="168">
        <v>93.0</v>
      </c>
      <c r="AZ373" s="168">
        <f t="shared" si="313"/>
        <v>2</v>
      </c>
      <c r="BA373" s="168"/>
      <c r="BB373" s="168"/>
      <c r="BC373" s="168"/>
      <c r="BD373" s="168"/>
      <c r="BE373" s="168"/>
      <c r="BF373" s="168"/>
      <c r="BG373" s="168"/>
      <c r="BH373" s="168"/>
      <c r="BI373" s="168">
        <v>86.0</v>
      </c>
      <c r="BJ373" s="168">
        <v>85.0</v>
      </c>
      <c r="BK373" s="168">
        <f t="shared" si="314"/>
        <v>-1</v>
      </c>
      <c r="BL373" s="168"/>
      <c r="BM373" s="168"/>
      <c r="BN373" s="168"/>
      <c r="BO373" s="168">
        <v>75.0</v>
      </c>
      <c r="BP373" s="168">
        <v>87.0</v>
      </c>
      <c r="BQ373" s="168">
        <f t="shared" si="315"/>
        <v>12</v>
      </c>
      <c r="BR373" s="180">
        <v>0.96</v>
      </c>
      <c r="BS373" s="176">
        <v>4.99</v>
      </c>
      <c r="BT373" s="176">
        <v>0.48</v>
      </c>
      <c r="BU373" s="176" t="s">
        <v>3528</v>
      </c>
      <c r="BV373" s="176" t="s">
        <v>3528</v>
      </c>
      <c r="BW373" s="223">
        <v>121.0</v>
      </c>
      <c r="BX373" s="223">
        <v>2.45</v>
      </c>
      <c r="BY373" s="223">
        <v>2.548</v>
      </c>
      <c r="BZ373" s="224">
        <v>0.04</v>
      </c>
      <c r="CA373" s="223">
        <v>18.52</v>
      </c>
      <c r="CB373" s="223">
        <v>6.53</v>
      </c>
      <c r="CC373" s="152"/>
      <c r="CD373" s="152"/>
      <c r="CE373" s="152"/>
      <c r="CF373" s="152"/>
    </row>
    <row r="374" ht="12.75" customHeight="1">
      <c r="A374" s="157">
        <v>2024.0</v>
      </c>
      <c r="B374" s="155" t="s">
        <v>3389</v>
      </c>
      <c r="C374" s="155" t="s">
        <v>3794</v>
      </c>
      <c r="D374" s="155"/>
      <c r="E374" s="155" t="s">
        <v>3795</v>
      </c>
      <c r="F374" s="155" t="s">
        <v>3795</v>
      </c>
      <c r="G374" s="155" t="s">
        <v>4573</v>
      </c>
      <c r="H374" s="157" t="s">
        <v>4280</v>
      </c>
      <c r="I374" s="156" t="s">
        <v>3428</v>
      </c>
      <c r="J374" s="157"/>
      <c r="K374" s="229">
        <v>45536.0</v>
      </c>
      <c r="L374" s="157" t="s">
        <v>3395</v>
      </c>
      <c r="M374" s="157" t="s">
        <v>3396</v>
      </c>
      <c r="N374" s="206" t="s">
        <v>255</v>
      </c>
      <c r="O374" s="189">
        <v>44.0</v>
      </c>
      <c r="P374" s="194" t="s">
        <v>4401</v>
      </c>
      <c r="Q374" s="169"/>
      <c r="R374" s="178" t="s">
        <v>4574</v>
      </c>
      <c r="S374" s="169" t="s">
        <v>177</v>
      </c>
      <c r="T374" s="178" t="s">
        <v>4575</v>
      </c>
      <c r="U374" s="157" t="s">
        <v>174</v>
      </c>
      <c r="V374" s="166" t="s">
        <v>3566</v>
      </c>
      <c r="W374" s="168"/>
      <c r="X374" s="168"/>
      <c r="Y374" s="168"/>
      <c r="Z374" s="168">
        <v>80.0</v>
      </c>
      <c r="AA374" s="168">
        <v>89.0</v>
      </c>
      <c r="AB374" s="168">
        <f t="shared" si="309"/>
        <v>9</v>
      </c>
      <c r="AC374" s="168"/>
      <c r="AD374" s="168"/>
      <c r="AE374" s="168"/>
      <c r="AF374" s="168">
        <v>91.0</v>
      </c>
      <c r="AG374" s="168">
        <v>93.0</v>
      </c>
      <c r="AH374" s="168">
        <f t="shared" si="310"/>
        <v>2</v>
      </c>
      <c r="AI374" s="168"/>
      <c r="AJ374" s="168"/>
      <c r="AK374" s="168"/>
      <c r="AL374" s="168">
        <v>89.0</v>
      </c>
      <c r="AM374" s="168">
        <v>94.0</v>
      </c>
      <c r="AN374" s="168">
        <f t="shared" si="311"/>
        <v>5</v>
      </c>
      <c r="AO374" s="168"/>
      <c r="AP374" s="168"/>
      <c r="AQ374" s="168"/>
      <c r="AR374" s="168">
        <v>62.0</v>
      </c>
      <c r="AS374" s="168">
        <v>84.0</v>
      </c>
      <c r="AT374" s="168">
        <f t="shared" si="312"/>
        <v>22</v>
      </c>
      <c r="AU374" s="168"/>
      <c r="AV374" s="168"/>
      <c r="AW374" s="168"/>
      <c r="AX374" s="168">
        <v>85.0</v>
      </c>
      <c r="AY374" s="168">
        <v>92.0</v>
      </c>
      <c r="AZ374" s="168">
        <f t="shared" si="313"/>
        <v>7</v>
      </c>
      <c r="BA374" s="168"/>
      <c r="BB374" s="168"/>
      <c r="BC374" s="168"/>
      <c r="BD374" s="168"/>
      <c r="BE374" s="168"/>
      <c r="BF374" s="168"/>
      <c r="BG374" s="168"/>
      <c r="BH374" s="168"/>
      <c r="BI374" s="168">
        <v>79.0</v>
      </c>
      <c r="BJ374" s="168">
        <v>90.0</v>
      </c>
      <c r="BK374" s="168">
        <f t="shared" si="314"/>
        <v>11</v>
      </c>
      <c r="BL374" s="168"/>
      <c r="BM374" s="168"/>
      <c r="BN374" s="168"/>
      <c r="BO374" s="168">
        <v>99.0</v>
      </c>
      <c r="BP374" s="168">
        <v>99.0</v>
      </c>
      <c r="BQ374" s="168">
        <f t="shared" si="315"/>
        <v>0</v>
      </c>
      <c r="BR374" s="180">
        <v>0.95</v>
      </c>
      <c r="BS374" s="176">
        <v>4.08</v>
      </c>
      <c r="BT374" s="176">
        <v>0.49</v>
      </c>
      <c r="BU374" s="176" t="s">
        <v>3528</v>
      </c>
      <c r="BV374" s="176" t="s">
        <v>3528</v>
      </c>
      <c r="BW374" s="223">
        <v>319.8</v>
      </c>
      <c r="BX374" s="223">
        <v>6.2</v>
      </c>
      <c r="BY374" s="223">
        <v>7.27</v>
      </c>
      <c r="BZ374" s="224">
        <v>0.17</v>
      </c>
      <c r="CA374" s="223">
        <v>38.33</v>
      </c>
      <c r="CB374" s="223">
        <v>8.34</v>
      </c>
      <c r="CC374" s="152"/>
      <c r="CD374" s="152"/>
      <c r="CE374" s="152"/>
      <c r="CF374" s="152"/>
    </row>
    <row r="375" ht="12.75" customHeight="1">
      <c r="A375" s="157">
        <v>2024.0</v>
      </c>
      <c r="B375" s="155" t="s">
        <v>3389</v>
      </c>
      <c r="C375" s="155" t="s">
        <v>3436</v>
      </c>
      <c r="D375" s="155"/>
      <c r="E375" s="155" t="s">
        <v>4576</v>
      </c>
      <c r="F375" s="155" t="s">
        <v>4576</v>
      </c>
      <c r="G375" s="155" t="s">
        <v>4577</v>
      </c>
      <c r="H375" s="157" t="s">
        <v>3556</v>
      </c>
      <c r="I375" s="169" t="s">
        <v>3464</v>
      </c>
      <c r="J375" s="157"/>
      <c r="K375" s="229">
        <v>45536.0</v>
      </c>
      <c r="L375" s="157" t="s">
        <v>3395</v>
      </c>
      <c r="M375" s="157" t="s">
        <v>3396</v>
      </c>
      <c r="N375" s="206" t="s">
        <v>255</v>
      </c>
      <c r="O375" s="189">
        <v>92.0</v>
      </c>
      <c r="P375" s="194" t="s">
        <v>3708</v>
      </c>
      <c r="Q375" s="169"/>
      <c r="R375" s="178" t="s">
        <v>4578</v>
      </c>
      <c r="S375" s="169" t="s">
        <v>158</v>
      </c>
      <c r="T375" s="178" t="s">
        <v>4579</v>
      </c>
      <c r="U375" s="157" t="s">
        <v>174</v>
      </c>
      <c r="V375" s="166" t="s">
        <v>3699</v>
      </c>
      <c r="W375" s="168"/>
      <c r="X375" s="168"/>
      <c r="Y375" s="168"/>
      <c r="Z375" s="168">
        <v>37.0</v>
      </c>
      <c r="AA375" s="168">
        <v>64.0</v>
      </c>
      <c r="AB375" s="168">
        <f t="shared" si="309"/>
        <v>27</v>
      </c>
      <c r="AC375" s="168"/>
      <c r="AD375" s="168"/>
      <c r="AE375" s="168"/>
      <c r="AF375" s="168">
        <v>63.0</v>
      </c>
      <c r="AG375" s="168">
        <v>77.0</v>
      </c>
      <c r="AH375" s="168">
        <f t="shared" si="310"/>
        <v>14</v>
      </c>
      <c r="AI375" s="168"/>
      <c r="AJ375" s="168"/>
      <c r="AK375" s="168"/>
      <c r="AL375" s="168">
        <v>83.0</v>
      </c>
      <c r="AM375" s="168">
        <v>86.0</v>
      </c>
      <c r="AN375" s="168">
        <f t="shared" si="311"/>
        <v>3</v>
      </c>
      <c r="AO375" s="168"/>
      <c r="AP375" s="168"/>
      <c r="AQ375" s="168"/>
      <c r="AR375" s="168">
        <v>49.0</v>
      </c>
      <c r="AS375" s="168">
        <v>59.0</v>
      </c>
      <c r="AT375" s="168">
        <f t="shared" si="312"/>
        <v>10</v>
      </c>
      <c r="AU375" s="168"/>
      <c r="AV375" s="168"/>
      <c r="AW375" s="168"/>
      <c r="AX375" s="168">
        <v>83.0</v>
      </c>
      <c r="AY375" s="168">
        <v>91.0</v>
      </c>
      <c r="AZ375" s="168">
        <f t="shared" si="313"/>
        <v>8</v>
      </c>
      <c r="BA375" s="168"/>
      <c r="BB375" s="168"/>
      <c r="BC375" s="168"/>
      <c r="BD375" s="168"/>
      <c r="BE375" s="168"/>
      <c r="BF375" s="168"/>
      <c r="BG375" s="168"/>
      <c r="BH375" s="168"/>
      <c r="BI375" s="168">
        <v>76.0</v>
      </c>
      <c r="BJ375" s="168">
        <v>80.0</v>
      </c>
      <c r="BK375" s="168">
        <f t="shared" si="314"/>
        <v>4</v>
      </c>
      <c r="BL375" s="168"/>
      <c r="BM375" s="168"/>
      <c r="BN375" s="168"/>
      <c r="BO375" s="168">
        <v>93.0</v>
      </c>
      <c r="BP375" s="168">
        <v>95.0</v>
      </c>
      <c r="BQ375" s="168">
        <f t="shared" si="315"/>
        <v>2</v>
      </c>
      <c r="BR375" s="180">
        <v>0.94</v>
      </c>
      <c r="BS375" s="176">
        <v>4.07</v>
      </c>
      <c r="BT375" s="176">
        <v>0.88</v>
      </c>
      <c r="BU375" s="197">
        <v>0.87</v>
      </c>
      <c r="BV375" s="176">
        <v>2.84</v>
      </c>
      <c r="BW375" s="223">
        <v>343.8</v>
      </c>
      <c r="BX375" s="223">
        <v>2.86</v>
      </c>
      <c r="BY375" s="223">
        <v>3.74</v>
      </c>
      <c r="BZ375" s="224">
        <v>0.31</v>
      </c>
      <c r="CA375" s="223">
        <v>37.65</v>
      </c>
      <c r="CB375" s="223">
        <v>9.13</v>
      </c>
      <c r="CC375" s="152"/>
      <c r="CD375" s="152"/>
      <c r="CE375" s="152"/>
      <c r="CF375" s="152"/>
    </row>
    <row r="376" ht="12.75" customHeight="1">
      <c r="A376" s="157">
        <v>2024.0</v>
      </c>
      <c r="B376" s="155" t="s">
        <v>3389</v>
      </c>
      <c r="C376" s="155" t="s">
        <v>3573</v>
      </c>
      <c r="D376" s="155"/>
      <c r="E376" s="155" t="s">
        <v>3643</v>
      </c>
      <c r="F376" s="155" t="s">
        <v>3643</v>
      </c>
      <c r="G376" s="155" t="s">
        <v>3644</v>
      </c>
      <c r="H376" s="157" t="s">
        <v>4485</v>
      </c>
      <c r="I376" s="169" t="s">
        <v>3402</v>
      </c>
      <c r="J376" s="157"/>
      <c r="K376" s="157"/>
      <c r="L376" s="157" t="s">
        <v>3395</v>
      </c>
      <c r="M376" s="157" t="s">
        <v>3396</v>
      </c>
      <c r="N376" s="206" t="s">
        <v>255</v>
      </c>
      <c r="O376" s="189">
        <v>108.0</v>
      </c>
      <c r="P376" s="194" t="s">
        <v>3885</v>
      </c>
      <c r="Q376" s="169"/>
      <c r="R376" s="178" t="s">
        <v>4566</v>
      </c>
      <c r="S376" s="169" t="s">
        <v>158</v>
      </c>
      <c r="T376" s="178" t="s">
        <v>4567</v>
      </c>
      <c r="U376" s="157" t="s">
        <v>174</v>
      </c>
      <c r="V376" s="166" t="s">
        <v>3699</v>
      </c>
      <c r="W376" s="168"/>
      <c r="X376" s="168"/>
      <c r="Y376" s="168"/>
      <c r="Z376" s="168">
        <v>52.0</v>
      </c>
      <c r="AA376" s="168">
        <v>62.0</v>
      </c>
      <c r="AB376" s="168">
        <f t="shared" si="309"/>
        <v>10</v>
      </c>
      <c r="AC376" s="168"/>
      <c r="AD376" s="168"/>
      <c r="AE376" s="168"/>
      <c r="AF376" s="168">
        <v>75.0</v>
      </c>
      <c r="AG376" s="168">
        <v>76.0</v>
      </c>
      <c r="AH376" s="168">
        <f t="shared" si="310"/>
        <v>1</v>
      </c>
      <c r="AI376" s="168"/>
      <c r="AJ376" s="168"/>
      <c r="AK376" s="168"/>
      <c r="AL376" s="168">
        <v>86.0</v>
      </c>
      <c r="AM376" s="168">
        <v>88.0</v>
      </c>
      <c r="AN376" s="168">
        <f t="shared" si="311"/>
        <v>2</v>
      </c>
      <c r="AO376" s="168"/>
      <c r="AP376" s="168"/>
      <c r="AQ376" s="168"/>
      <c r="AR376" s="168">
        <v>40.0</v>
      </c>
      <c r="AS376" s="168">
        <v>59.0</v>
      </c>
      <c r="AT376" s="168">
        <f t="shared" si="312"/>
        <v>19</v>
      </c>
      <c r="AU376" s="168"/>
      <c r="AV376" s="168"/>
      <c r="AW376" s="168"/>
      <c r="AX376" s="168">
        <v>86.0</v>
      </c>
      <c r="AY376" s="168">
        <v>88.0</v>
      </c>
      <c r="AZ376" s="168">
        <f t="shared" si="313"/>
        <v>2</v>
      </c>
      <c r="BA376" s="168"/>
      <c r="BB376" s="168"/>
      <c r="BC376" s="168"/>
      <c r="BD376" s="168"/>
      <c r="BE376" s="168"/>
      <c r="BF376" s="168"/>
      <c r="BG376" s="168"/>
      <c r="BH376" s="168"/>
      <c r="BI376" s="168">
        <v>84.0</v>
      </c>
      <c r="BJ376" s="168">
        <v>85.0</v>
      </c>
      <c r="BK376" s="168">
        <f t="shared" si="314"/>
        <v>1</v>
      </c>
      <c r="BL376" s="168"/>
      <c r="BM376" s="168"/>
      <c r="BN376" s="168"/>
      <c r="BO376" s="168">
        <v>91.0</v>
      </c>
      <c r="BP376" s="168">
        <v>96.0</v>
      </c>
      <c r="BQ376" s="168">
        <f t="shared" si="315"/>
        <v>5</v>
      </c>
      <c r="BR376" s="180">
        <v>0.95</v>
      </c>
      <c r="BS376" s="176">
        <v>4.77</v>
      </c>
      <c r="BT376" s="176">
        <v>0.47</v>
      </c>
      <c r="BU376" s="176" t="s">
        <v>3528</v>
      </c>
      <c r="BV376" s="176" t="s">
        <v>3528</v>
      </c>
      <c r="BW376" s="223">
        <v>276.8</v>
      </c>
      <c r="BX376" s="223">
        <v>2.58</v>
      </c>
      <c r="BY376" s="223">
        <v>2.57</v>
      </c>
      <c r="BZ376" s="224">
        <v>0.0</v>
      </c>
      <c r="CA376" s="223">
        <v>36.91</v>
      </c>
      <c r="CB376" s="223">
        <v>7.5</v>
      </c>
      <c r="CC376" s="152"/>
      <c r="CD376" s="152"/>
      <c r="CE376" s="152"/>
      <c r="CF376" s="152"/>
    </row>
    <row r="377" ht="12.75" customHeight="1">
      <c r="A377" s="157">
        <v>2024.0</v>
      </c>
      <c r="B377" s="166" t="s">
        <v>3389</v>
      </c>
      <c r="C377" s="166" t="s">
        <v>4265</v>
      </c>
      <c r="D377" s="166"/>
      <c r="E377" s="166" t="s">
        <v>4421</v>
      </c>
      <c r="F377" s="166" t="s">
        <v>4421</v>
      </c>
      <c r="G377" s="166" t="s">
        <v>4422</v>
      </c>
      <c r="H377" s="157" t="s">
        <v>4580</v>
      </c>
      <c r="I377" s="169" t="s">
        <v>3454</v>
      </c>
      <c r="J377" s="157"/>
      <c r="K377" s="157"/>
      <c r="L377" s="157" t="s">
        <v>3395</v>
      </c>
      <c r="M377" s="157" t="s">
        <v>3714</v>
      </c>
      <c r="N377" s="206" t="s">
        <v>255</v>
      </c>
      <c r="O377" s="189">
        <v>180.0</v>
      </c>
      <c r="P377" s="194" t="s">
        <v>4234</v>
      </c>
      <c r="Q377" s="169"/>
      <c r="R377" s="169" t="s">
        <v>3528</v>
      </c>
      <c r="S377" s="169"/>
      <c r="T377" s="178" t="s">
        <v>4581</v>
      </c>
      <c r="U377" s="157" t="s">
        <v>174</v>
      </c>
      <c r="V377" s="166" t="s">
        <v>3699</v>
      </c>
      <c r="W377" s="168">
        <v>62.0</v>
      </c>
      <c r="X377" s="168">
        <v>43.0</v>
      </c>
      <c r="Y377" s="168">
        <f>W377-X377</f>
        <v>19</v>
      </c>
      <c r="Z377" s="168"/>
      <c r="AA377" s="168"/>
      <c r="AB377" s="168"/>
      <c r="AC377" s="168">
        <v>78.0</v>
      </c>
      <c r="AD377" s="168">
        <v>58.0</v>
      </c>
      <c r="AE377" s="168">
        <f>AC377-AD377</f>
        <v>20</v>
      </c>
      <c r="AF377" s="168"/>
      <c r="AG377" s="168"/>
      <c r="AH377" s="168"/>
      <c r="AI377" s="168">
        <v>85.0</v>
      </c>
      <c r="AJ377" s="168">
        <v>60.0</v>
      </c>
      <c r="AK377" s="168">
        <f>AI377-AJ377</f>
        <v>25</v>
      </c>
      <c r="AL377" s="168"/>
      <c r="AM377" s="168"/>
      <c r="AN377" s="168"/>
      <c r="AO377" s="168">
        <v>78.0</v>
      </c>
      <c r="AP377" s="168">
        <v>35.0</v>
      </c>
      <c r="AQ377" s="168">
        <f>AO377-AP377</f>
        <v>43</v>
      </c>
      <c r="AR377" s="168"/>
      <c r="AS377" s="168"/>
      <c r="AT377" s="168"/>
      <c r="AU377" s="168">
        <v>79.0</v>
      </c>
      <c r="AV377" s="168">
        <v>75.0</v>
      </c>
      <c r="AW377" s="168">
        <f>AU377-AV377</f>
        <v>4</v>
      </c>
      <c r="AX377" s="168"/>
      <c r="AY377" s="168"/>
      <c r="AZ377" s="168"/>
      <c r="BA377" s="168"/>
      <c r="BB377" s="168"/>
      <c r="BC377" s="168"/>
      <c r="BD377" s="168"/>
      <c r="BE377" s="168"/>
      <c r="BF377" s="168">
        <v>77.0</v>
      </c>
      <c r="BG377" s="168">
        <v>73.0</v>
      </c>
      <c r="BH377" s="168">
        <f>BF377-BG377</f>
        <v>4</v>
      </c>
      <c r="BI377" s="168"/>
      <c r="BJ377" s="168"/>
      <c r="BK377" s="168"/>
      <c r="BL377" s="168">
        <v>78.0</v>
      </c>
      <c r="BM377" s="168">
        <v>58.0</v>
      </c>
      <c r="BN377" s="168">
        <f>BL377-BM377</f>
        <v>20</v>
      </c>
      <c r="BO377" s="168"/>
      <c r="BP377" s="168"/>
      <c r="BQ377" s="168"/>
      <c r="BR377" s="180">
        <v>0.96</v>
      </c>
      <c r="BS377" s="176">
        <v>4.51</v>
      </c>
      <c r="BT377" s="176">
        <v>0.47</v>
      </c>
      <c r="BU377" s="176" t="s">
        <v>3528</v>
      </c>
      <c r="BV377" s="176" t="s">
        <v>3528</v>
      </c>
      <c r="BW377" s="223">
        <v>330.35</v>
      </c>
      <c r="BX377" s="223">
        <v>1.78</v>
      </c>
      <c r="BY377" s="223">
        <v>1.83</v>
      </c>
      <c r="BZ377" s="224">
        <v>0.03</v>
      </c>
      <c r="CA377" s="223">
        <v>32.26</v>
      </c>
      <c r="CB377" s="223">
        <v>10.24</v>
      </c>
      <c r="CC377" s="152"/>
      <c r="CD377" s="152"/>
      <c r="CE377" s="152"/>
      <c r="CF377" s="152" t="s">
        <v>1</v>
      </c>
    </row>
    <row r="378" ht="12.75" customHeight="1">
      <c r="A378" s="157">
        <v>2024.0</v>
      </c>
      <c r="B378" s="155" t="s">
        <v>3442</v>
      </c>
      <c r="C378" s="155" t="s">
        <v>3893</v>
      </c>
      <c r="D378" s="169" t="s">
        <v>258</v>
      </c>
      <c r="E378" s="155" t="s">
        <v>3647</v>
      </c>
      <c r="F378" s="155" t="s">
        <v>3647</v>
      </c>
      <c r="G378" s="155" t="s">
        <v>4582</v>
      </c>
      <c r="H378" s="157" t="s">
        <v>4583</v>
      </c>
      <c r="I378" s="169" t="s">
        <v>3440</v>
      </c>
      <c r="J378" s="157"/>
      <c r="K378" s="157" t="s">
        <v>1893</v>
      </c>
      <c r="L378" s="157" t="s">
        <v>3395</v>
      </c>
      <c r="M378" s="157" t="s">
        <v>3396</v>
      </c>
      <c r="N378" s="188" t="s">
        <v>3572</v>
      </c>
      <c r="O378" s="189">
        <v>160.0</v>
      </c>
      <c r="P378" s="194" t="s">
        <v>4584</v>
      </c>
      <c r="Q378" s="169"/>
      <c r="R378" s="178" t="s">
        <v>4585</v>
      </c>
      <c r="S378" s="169" t="s">
        <v>174</v>
      </c>
      <c r="T378" s="178" t="s">
        <v>4586</v>
      </c>
      <c r="U378" s="157" t="s">
        <v>174</v>
      </c>
      <c r="V378" s="166" t="s">
        <v>3566</v>
      </c>
      <c r="W378" s="168"/>
      <c r="X378" s="168"/>
      <c r="Y378" s="168"/>
      <c r="Z378" s="168">
        <v>60.0</v>
      </c>
      <c r="AA378" s="168">
        <v>72.0</v>
      </c>
      <c r="AB378" s="168">
        <f t="shared" ref="AB378:AB386" si="316">AA378-Z378</f>
        <v>12</v>
      </c>
      <c r="AC378" s="168"/>
      <c r="AD378" s="168"/>
      <c r="AE378" s="168"/>
      <c r="AF378" s="168">
        <v>75.0</v>
      </c>
      <c r="AG378" s="168">
        <v>80.0</v>
      </c>
      <c r="AH378" s="168">
        <f t="shared" ref="AH378:AH386" si="317">AG378-AF378</f>
        <v>5</v>
      </c>
      <c r="AI378" s="168"/>
      <c r="AJ378" s="168"/>
      <c r="AK378" s="168"/>
      <c r="AL378" s="168">
        <v>86.0</v>
      </c>
      <c r="AM378" s="168">
        <v>89.0</v>
      </c>
      <c r="AN378" s="168">
        <f t="shared" ref="AN378:AN386" si="318">AM378-AL378</f>
        <v>3</v>
      </c>
      <c r="AO378" s="168"/>
      <c r="AP378" s="168"/>
      <c r="AQ378" s="168"/>
      <c r="AR378" s="168">
        <v>61.0</v>
      </c>
      <c r="AS378" s="168">
        <v>71.0</v>
      </c>
      <c r="AT378" s="168">
        <f t="shared" ref="AT378:AT386" si="319">AS378-AR378</f>
        <v>10</v>
      </c>
      <c r="AU378" s="168"/>
      <c r="AV378" s="168"/>
      <c r="AW378" s="168"/>
      <c r="AX378" s="168">
        <v>80.0</v>
      </c>
      <c r="AY378" s="168">
        <v>84.0</v>
      </c>
      <c r="AZ378" s="168">
        <f t="shared" ref="AZ378:AZ386" si="320">AY378-AX378</f>
        <v>4</v>
      </c>
      <c r="BA378" s="168"/>
      <c r="BB378" s="168"/>
      <c r="BC378" s="168"/>
      <c r="BD378" s="168"/>
      <c r="BE378" s="168"/>
      <c r="BF378" s="168"/>
      <c r="BG378" s="168"/>
      <c r="BH378" s="168"/>
      <c r="BI378" s="168">
        <v>75.0</v>
      </c>
      <c r="BJ378" s="168">
        <v>78.0</v>
      </c>
      <c r="BK378" s="168">
        <f t="shared" ref="BK378:BK386" si="321">BJ378-BI378</f>
        <v>3</v>
      </c>
      <c r="BL378" s="168"/>
      <c r="BM378" s="168"/>
      <c r="BN378" s="168"/>
      <c r="BO378" s="168">
        <v>94.0</v>
      </c>
      <c r="BP378" s="168">
        <v>92.0</v>
      </c>
      <c r="BQ378" s="168">
        <f t="shared" ref="BQ378:BQ386" si="322">BP378-BO378</f>
        <v>-2</v>
      </c>
      <c r="BR378" s="176" t="s">
        <v>3528</v>
      </c>
      <c r="BS378" s="176" t="s">
        <v>3528</v>
      </c>
      <c r="BT378" s="176" t="s">
        <v>3528</v>
      </c>
      <c r="BU378" s="176" t="s">
        <v>3528</v>
      </c>
      <c r="BV378" s="176" t="s">
        <v>3528</v>
      </c>
      <c r="BW378" s="223">
        <v>89.52</v>
      </c>
      <c r="BX378" s="223">
        <v>0.446</v>
      </c>
      <c r="BY378" s="223">
        <v>0.56</v>
      </c>
      <c r="BZ378" s="224">
        <v>0.26</v>
      </c>
      <c r="CA378" s="223">
        <v>15.69</v>
      </c>
      <c r="CB378" s="223">
        <v>5.7</v>
      </c>
      <c r="CC378" s="152"/>
      <c r="CD378" s="152"/>
      <c r="CE378" s="152"/>
      <c r="CF378" s="152"/>
    </row>
    <row r="379" ht="12.75" customHeight="1">
      <c r="A379" s="157">
        <v>2024.0</v>
      </c>
      <c r="B379" s="155" t="s">
        <v>3442</v>
      </c>
      <c r="C379" s="155" t="s">
        <v>4098</v>
      </c>
      <c r="D379" s="169" t="s">
        <v>258</v>
      </c>
      <c r="E379" s="155" t="s">
        <v>3647</v>
      </c>
      <c r="F379" s="155" t="s">
        <v>3647</v>
      </c>
      <c r="G379" s="155" t="s">
        <v>4587</v>
      </c>
      <c r="H379" s="157" t="s">
        <v>4529</v>
      </c>
      <c r="I379" s="169" t="s">
        <v>3464</v>
      </c>
      <c r="J379" s="157"/>
      <c r="K379" s="157" t="s">
        <v>1893</v>
      </c>
      <c r="L379" s="157" t="s">
        <v>3395</v>
      </c>
      <c r="M379" s="157" t="s">
        <v>3396</v>
      </c>
      <c r="N379" s="188" t="s">
        <v>3572</v>
      </c>
      <c r="O379" s="189">
        <v>102.0</v>
      </c>
      <c r="P379" s="194" t="s">
        <v>3708</v>
      </c>
      <c r="Q379" s="169"/>
      <c r="R379" s="178" t="s">
        <v>4588</v>
      </c>
      <c r="S379" s="169" t="s">
        <v>158</v>
      </c>
      <c r="T379" s="178" t="s">
        <v>4589</v>
      </c>
      <c r="U379" s="157" t="s">
        <v>174</v>
      </c>
      <c r="V379" s="166" t="s">
        <v>3566</v>
      </c>
      <c r="W379" s="168"/>
      <c r="X379" s="168"/>
      <c r="Y379" s="168"/>
      <c r="Z379" s="168">
        <v>57.0</v>
      </c>
      <c r="AA379" s="168">
        <v>75.0</v>
      </c>
      <c r="AB379" s="168">
        <f t="shared" si="316"/>
        <v>18</v>
      </c>
      <c r="AC379" s="168"/>
      <c r="AD379" s="168"/>
      <c r="AE379" s="168"/>
      <c r="AF379" s="168">
        <v>75.0</v>
      </c>
      <c r="AG379" s="168">
        <v>85.0</v>
      </c>
      <c r="AH379" s="168">
        <f t="shared" si="317"/>
        <v>10</v>
      </c>
      <c r="AI379" s="168"/>
      <c r="AJ379" s="168"/>
      <c r="AK379" s="168"/>
      <c r="AL379" s="168">
        <v>86.0</v>
      </c>
      <c r="AM379" s="168">
        <v>89.0</v>
      </c>
      <c r="AN379" s="168">
        <f t="shared" si="318"/>
        <v>3</v>
      </c>
      <c r="AO379" s="168"/>
      <c r="AP379" s="168"/>
      <c r="AQ379" s="168"/>
      <c r="AR379" s="168">
        <v>65.0</v>
      </c>
      <c r="AS379" s="168">
        <v>77.0</v>
      </c>
      <c r="AT379" s="168">
        <f t="shared" si="319"/>
        <v>12</v>
      </c>
      <c r="AU379" s="168"/>
      <c r="AV379" s="168"/>
      <c r="AW379" s="168"/>
      <c r="AX379" s="168">
        <v>89.0</v>
      </c>
      <c r="AY379" s="168">
        <v>89.0</v>
      </c>
      <c r="AZ379" s="168">
        <f t="shared" si="320"/>
        <v>0</v>
      </c>
      <c r="BA379" s="168"/>
      <c r="BB379" s="168"/>
      <c r="BC379" s="168"/>
      <c r="BD379" s="168"/>
      <c r="BE379" s="168"/>
      <c r="BF379" s="168"/>
      <c r="BG379" s="168"/>
      <c r="BH379" s="168"/>
      <c r="BI379" s="168">
        <v>87.0</v>
      </c>
      <c r="BJ379" s="168">
        <v>89.0</v>
      </c>
      <c r="BK379" s="168">
        <f t="shared" si="321"/>
        <v>2</v>
      </c>
      <c r="BL379" s="168"/>
      <c r="BM379" s="168"/>
      <c r="BN379" s="168"/>
      <c r="BO379" s="168">
        <v>97.0</v>
      </c>
      <c r="BP379" s="168">
        <v>97.0</v>
      </c>
      <c r="BQ379" s="168">
        <f t="shared" si="322"/>
        <v>0</v>
      </c>
      <c r="BR379" s="176" t="s">
        <v>3528</v>
      </c>
      <c r="BS379" s="176" t="s">
        <v>3528</v>
      </c>
      <c r="BT379" s="176" t="s">
        <v>3528</v>
      </c>
      <c r="BU379" s="176" t="s">
        <v>3528</v>
      </c>
      <c r="BV379" s="176" t="s">
        <v>3528</v>
      </c>
      <c r="BW379" s="223">
        <v>370.8</v>
      </c>
      <c r="BX379" s="223">
        <v>3.42</v>
      </c>
      <c r="BY379" s="223">
        <v>3.63</v>
      </c>
      <c r="BZ379" s="224">
        <v>0.06</v>
      </c>
      <c r="CA379" s="223">
        <v>49.66</v>
      </c>
      <c r="CB379" s="223">
        <v>7.47</v>
      </c>
      <c r="CC379" s="152"/>
      <c r="CD379" s="152"/>
      <c r="CE379" s="152"/>
      <c r="CF379" s="152"/>
    </row>
    <row r="380" ht="12.75" customHeight="1">
      <c r="A380" s="157">
        <v>2024.0</v>
      </c>
      <c r="B380" s="155" t="s">
        <v>3768</v>
      </c>
      <c r="C380" s="155" t="s">
        <v>4223</v>
      </c>
      <c r="D380" s="155"/>
      <c r="E380" s="155" t="s">
        <v>4590</v>
      </c>
      <c r="F380" s="155" t="s">
        <v>2358</v>
      </c>
      <c r="G380" s="155" t="s">
        <v>4591</v>
      </c>
      <c r="H380" s="169" t="s">
        <v>4592</v>
      </c>
      <c r="I380" s="169" t="s">
        <v>3402</v>
      </c>
      <c r="J380" s="157"/>
      <c r="K380" s="157" t="s">
        <v>2760</v>
      </c>
      <c r="L380" s="157" t="s">
        <v>3395</v>
      </c>
      <c r="M380" s="157" t="s">
        <v>4593</v>
      </c>
      <c r="N380" s="169" t="s">
        <v>3572</v>
      </c>
      <c r="O380" s="189">
        <v>1154.0</v>
      </c>
      <c r="P380" s="194" t="s">
        <v>3885</v>
      </c>
      <c r="Q380" s="169"/>
      <c r="R380" s="178" t="s">
        <v>4594</v>
      </c>
      <c r="S380" s="169" t="s">
        <v>158</v>
      </c>
      <c r="T380" s="178" t="s">
        <v>4595</v>
      </c>
      <c r="U380" s="157" t="s">
        <v>174</v>
      </c>
      <c r="V380" s="166" t="s">
        <v>3566</v>
      </c>
      <c r="W380" s="168"/>
      <c r="X380" s="168">
        <v>7.0</v>
      </c>
      <c r="Y380" s="168"/>
      <c r="Z380" s="168">
        <v>22.0</v>
      </c>
      <c r="AA380" s="168">
        <v>35.0</v>
      </c>
      <c r="AB380" s="168">
        <f t="shared" si="316"/>
        <v>13</v>
      </c>
      <c r="AC380" s="168"/>
      <c r="AD380" s="168">
        <v>30.0</v>
      </c>
      <c r="AE380" s="168"/>
      <c r="AF380" s="168">
        <v>52.0</v>
      </c>
      <c r="AG380" s="168">
        <v>69.0</v>
      </c>
      <c r="AH380" s="168">
        <f t="shared" si="317"/>
        <v>17</v>
      </c>
      <c r="AI380" s="168"/>
      <c r="AJ380" s="168">
        <v>43.0</v>
      </c>
      <c r="AK380" s="168"/>
      <c r="AL380" s="168">
        <v>71.0</v>
      </c>
      <c r="AM380" s="168">
        <v>77.0</v>
      </c>
      <c r="AN380" s="168">
        <f t="shared" si="318"/>
        <v>6</v>
      </c>
      <c r="AO380" s="168"/>
      <c r="AP380" s="168">
        <v>9.0</v>
      </c>
      <c r="AQ380" s="168"/>
      <c r="AR380" s="168">
        <v>28.0</v>
      </c>
      <c r="AS380" s="168">
        <v>50.0</v>
      </c>
      <c r="AT380" s="168">
        <f t="shared" si="319"/>
        <v>22</v>
      </c>
      <c r="AU380" s="168"/>
      <c r="AV380" s="168">
        <v>79.0</v>
      </c>
      <c r="AW380" s="168"/>
      <c r="AX380" s="168">
        <v>88.0</v>
      </c>
      <c r="AY380" s="168">
        <v>86.0</v>
      </c>
      <c r="AZ380" s="168">
        <f t="shared" si="320"/>
        <v>-2</v>
      </c>
      <c r="BA380" s="168"/>
      <c r="BB380" s="168"/>
      <c r="BC380" s="168"/>
      <c r="BD380" s="168"/>
      <c r="BE380" s="168"/>
      <c r="BF380" s="168"/>
      <c r="BG380" s="168">
        <v>82.0</v>
      </c>
      <c r="BH380" s="168"/>
      <c r="BI380" s="168">
        <v>84.0</v>
      </c>
      <c r="BJ380" s="168">
        <v>84.0</v>
      </c>
      <c r="BK380" s="168">
        <f t="shared" si="321"/>
        <v>0</v>
      </c>
      <c r="BL380" s="168"/>
      <c r="BM380" s="168">
        <v>26.0</v>
      </c>
      <c r="BN380" s="168"/>
      <c r="BO380" s="168">
        <v>51.0</v>
      </c>
      <c r="BP380" s="168">
        <v>60.0</v>
      </c>
      <c r="BQ380" s="168">
        <f t="shared" si="322"/>
        <v>9</v>
      </c>
      <c r="BR380" s="176" t="s">
        <v>3528</v>
      </c>
      <c r="BS380" s="176" t="s">
        <v>3528</v>
      </c>
      <c r="BT380" s="176" t="s">
        <v>3528</v>
      </c>
      <c r="BU380" s="176" t="s">
        <v>3528</v>
      </c>
      <c r="BV380" s="176" t="s">
        <v>3528</v>
      </c>
      <c r="BW380" s="223">
        <v>4293.0</v>
      </c>
      <c r="BX380" s="223">
        <v>3.16</v>
      </c>
      <c r="BY380" s="223">
        <v>3.72</v>
      </c>
      <c r="BZ380" s="224">
        <v>0.18</v>
      </c>
      <c r="CA380" s="223">
        <v>63.79</v>
      </c>
      <c r="CB380" s="223">
        <v>67.3</v>
      </c>
      <c r="CC380" s="152"/>
      <c r="CD380" s="152"/>
      <c r="CE380" s="152"/>
      <c r="CF380" s="152"/>
    </row>
    <row r="381" ht="12.75" customHeight="1">
      <c r="A381" s="157">
        <v>2024.0</v>
      </c>
      <c r="B381" s="155" t="s">
        <v>3389</v>
      </c>
      <c r="C381" s="155" t="s">
        <v>3552</v>
      </c>
      <c r="D381" s="155"/>
      <c r="E381" s="155" t="s">
        <v>4576</v>
      </c>
      <c r="F381" s="155" t="s">
        <v>4576</v>
      </c>
      <c r="G381" s="155" t="s">
        <v>4596</v>
      </c>
      <c r="H381" s="157" t="s">
        <v>3556</v>
      </c>
      <c r="I381" s="169" t="s">
        <v>3402</v>
      </c>
      <c r="J381" s="157"/>
      <c r="K381" s="157" t="s">
        <v>1950</v>
      </c>
      <c r="L381" s="157" t="s">
        <v>3395</v>
      </c>
      <c r="M381" s="157" t="s">
        <v>3396</v>
      </c>
      <c r="N381" s="206" t="s">
        <v>255</v>
      </c>
      <c r="O381" s="157"/>
      <c r="P381" s="169"/>
      <c r="Q381" s="169"/>
      <c r="R381" s="178" t="s">
        <v>4597</v>
      </c>
      <c r="S381" s="169" t="s">
        <v>158</v>
      </c>
      <c r="T381" s="178" t="s">
        <v>4598</v>
      </c>
      <c r="U381" s="157" t="s">
        <v>174</v>
      </c>
      <c r="V381" s="166" t="s">
        <v>3566</v>
      </c>
      <c r="W381" s="168"/>
      <c r="X381" s="168"/>
      <c r="Y381" s="168"/>
      <c r="Z381" s="168">
        <v>42.0</v>
      </c>
      <c r="AA381" s="168">
        <v>72.0</v>
      </c>
      <c r="AB381" s="168">
        <f t="shared" si="316"/>
        <v>30</v>
      </c>
      <c r="AC381" s="168"/>
      <c r="AD381" s="168"/>
      <c r="AE381" s="168"/>
      <c r="AF381" s="168">
        <v>63.0</v>
      </c>
      <c r="AG381" s="168">
        <v>86.0</v>
      </c>
      <c r="AH381" s="168">
        <f t="shared" si="317"/>
        <v>23</v>
      </c>
      <c r="AI381" s="168"/>
      <c r="AJ381" s="168"/>
      <c r="AK381" s="168"/>
      <c r="AL381" s="168">
        <v>94.0</v>
      </c>
      <c r="AM381" s="168">
        <v>95.0</v>
      </c>
      <c r="AN381" s="168">
        <f t="shared" si="318"/>
        <v>1</v>
      </c>
      <c r="AO381" s="168"/>
      <c r="AP381" s="168"/>
      <c r="AQ381" s="168"/>
      <c r="AR381" s="168">
        <v>76.0</v>
      </c>
      <c r="AS381" s="168">
        <v>93.0</v>
      </c>
      <c r="AT381" s="168">
        <f t="shared" si="319"/>
        <v>17</v>
      </c>
      <c r="AU381" s="168"/>
      <c r="AV381" s="168"/>
      <c r="AW381" s="168"/>
      <c r="AX381" s="168">
        <v>86.0</v>
      </c>
      <c r="AY381" s="168">
        <v>89.0</v>
      </c>
      <c r="AZ381" s="168">
        <f t="shared" si="320"/>
        <v>3</v>
      </c>
      <c r="BA381" s="168"/>
      <c r="BB381" s="168"/>
      <c r="BC381" s="168"/>
      <c r="BD381" s="168"/>
      <c r="BE381" s="168"/>
      <c r="BF381" s="168"/>
      <c r="BG381" s="168"/>
      <c r="BH381" s="168"/>
      <c r="BI381" s="168">
        <v>85.0</v>
      </c>
      <c r="BJ381" s="168">
        <v>89.0</v>
      </c>
      <c r="BK381" s="168">
        <f t="shared" si="321"/>
        <v>4</v>
      </c>
      <c r="BL381" s="168"/>
      <c r="BM381" s="168"/>
      <c r="BN381" s="168"/>
      <c r="BO381" s="168">
        <v>99.0</v>
      </c>
      <c r="BP381" s="168">
        <v>99.0</v>
      </c>
      <c r="BQ381" s="168">
        <f t="shared" si="322"/>
        <v>0</v>
      </c>
      <c r="BR381" s="180">
        <v>0.96</v>
      </c>
      <c r="BS381" s="176">
        <v>5.45</v>
      </c>
      <c r="BT381" s="176">
        <v>0.51</v>
      </c>
      <c r="BU381" s="197">
        <v>0.88</v>
      </c>
      <c r="BV381" s="176">
        <v>3.02</v>
      </c>
      <c r="BW381" s="241"/>
      <c r="BX381" s="241"/>
      <c r="BY381" s="241"/>
      <c r="BZ381" s="241"/>
      <c r="CA381" s="241"/>
      <c r="CB381" s="241"/>
      <c r="CC381" s="152"/>
      <c r="CD381" s="152"/>
      <c r="CE381" s="152"/>
      <c r="CF381" s="152"/>
    </row>
    <row r="382" ht="12.75" customHeight="1">
      <c r="A382" s="157">
        <v>2024.0</v>
      </c>
      <c r="B382" s="155" t="s">
        <v>3621</v>
      </c>
      <c r="C382" s="155" t="s">
        <v>3626</v>
      </c>
      <c r="D382" s="155"/>
      <c r="E382" s="155" t="s">
        <v>3627</v>
      </c>
      <c r="F382" s="155" t="s">
        <v>3627</v>
      </c>
      <c r="G382" s="155" t="s">
        <v>3628</v>
      </c>
      <c r="H382" s="157" t="s">
        <v>4599</v>
      </c>
      <c r="I382" s="169" t="s">
        <v>3440</v>
      </c>
      <c r="J382" s="157"/>
      <c r="K382" s="157" t="s">
        <v>1893</v>
      </c>
      <c r="L382" s="157" t="s">
        <v>3395</v>
      </c>
      <c r="M382" s="157" t="s">
        <v>3396</v>
      </c>
      <c r="N382" s="169" t="s">
        <v>3572</v>
      </c>
      <c r="O382" s="189">
        <v>152.0</v>
      </c>
      <c r="P382" s="194" t="s">
        <v>3722</v>
      </c>
      <c r="Q382" s="169"/>
      <c r="R382" s="178" t="s">
        <v>4600</v>
      </c>
      <c r="S382" s="169" t="s">
        <v>158</v>
      </c>
      <c r="T382" s="178" t="s">
        <v>4601</v>
      </c>
      <c r="U382" s="157" t="s">
        <v>174</v>
      </c>
      <c r="V382" s="166" t="s">
        <v>3566</v>
      </c>
      <c r="W382" s="168"/>
      <c r="X382" s="168"/>
      <c r="Y382" s="168"/>
      <c r="Z382" s="168">
        <v>52.0</v>
      </c>
      <c r="AA382" s="168">
        <v>66.0</v>
      </c>
      <c r="AB382" s="168">
        <f t="shared" si="316"/>
        <v>14</v>
      </c>
      <c r="AC382" s="168"/>
      <c r="AD382" s="168"/>
      <c r="AE382" s="168"/>
      <c r="AF382" s="168">
        <v>60.0</v>
      </c>
      <c r="AG382" s="168">
        <v>77.0</v>
      </c>
      <c r="AH382" s="168">
        <f t="shared" si="317"/>
        <v>17</v>
      </c>
      <c r="AI382" s="168"/>
      <c r="AJ382" s="168"/>
      <c r="AK382" s="168"/>
      <c r="AL382" s="168">
        <v>60.0</v>
      </c>
      <c r="AM382" s="168">
        <v>62.0</v>
      </c>
      <c r="AN382" s="168">
        <f t="shared" si="318"/>
        <v>2</v>
      </c>
      <c r="AO382" s="168"/>
      <c r="AP382" s="168"/>
      <c r="AQ382" s="168"/>
      <c r="AR382" s="168">
        <v>61.0</v>
      </c>
      <c r="AS382" s="168">
        <v>69.0</v>
      </c>
      <c r="AT382" s="168">
        <f t="shared" si="319"/>
        <v>8</v>
      </c>
      <c r="AU382" s="168"/>
      <c r="AV382" s="168"/>
      <c r="AW382" s="168"/>
      <c r="AX382" s="168">
        <v>95.0</v>
      </c>
      <c r="AY382" s="168">
        <v>93.0</v>
      </c>
      <c r="AZ382" s="168">
        <f t="shared" si="320"/>
        <v>-2</v>
      </c>
      <c r="BA382" s="168"/>
      <c r="BB382" s="168"/>
      <c r="BC382" s="168"/>
      <c r="BD382" s="168"/>
      <c r="BE382" s="168"/>
      <c r="BF382" s="168"/>
      <c r="BG382" s="168"/>
      <c r="BH382" s="168"/>
      <c r="BI382" s="168">
        <v>90.0</v>
      </c>
      <c r="BJ382" s="168">
        <v>88.0</v>
      </c>
      <c r="BK382" s="168">
        <f t="shared" si="321"/>
        <v>-2</v>
      </c>
      <c r="BL382" s="168"/>
      <c r="BM382" s="168"/>
      <c r="BN382" s="168"/>
      <c r="BO382" s="168">
        <v>78.0</v>
      </c>
      <c r="BP382" s="168">
        <v>82.0</v>
      </c>
      <c r="BQ382" s="168">
        <f t="shared" si="322"/>
        <v>4</v>
      </c>
      <c r="BR382" s="180">
        <v>0.95</v>
      </c>
      <c r="BS382" s="176">
        <v>4.62</v>
      </c>
      <c r="BT382" s="176">
        <v>0.46</v>
      </c>
      <c r="BU382" s="176" t="s">
        <v>3528</v>
      </c>
      <c r="BV382" s="176" t="s">
        <v>3528</v>
      </c>
      <c r="BW382" s="223">
        <v>192.0</v>
      </c>
      <c r="BX382" s="223">
        <v>1.2</v>
      </c>
      <c r="BY382" s="223">
        <v>1.26</v>
      </c>
      <c r="BZ382" s="224">
        <v>0.05</v>
      </c>
      <c r="CA382" s="223">
        <v>14.86</v>
      </c>
      <c r="CB382" s="223">
        <v>12.94</v>
      </c>
      <c r="CC382" s="152"/>
      <c r="CD382" s="152"/>
      <c r="CE382" s="152"/>
      <c r="CF382" s="152"/>
    </row>
    <row r="383" ht="12.75" customHeight="1">
      <c r="A383" s="157">
        <v>2024.0</v>
      </c>
      <c r="B383" s="155" t="s">
        <v>3422</v>
      </c>
      <c r="C383" s="155" t="s">
        <v>4602</v>
      </c>
      <c r="D383" s="155"/>
      <c r="E383" s="155" t="s">
        <v>4603</v>
      </c>
      <c r="F383" s="155" t="s">
        <v>3635</v>
      </c>
      <c r="G383" s="155" t="s">
        <v>4604</v>
      </c>
      <c r="H383" s="157" t="s">
        <v>4605</v>
      </c>
      <c r="I383" s="169" t="s">
        <v>3440</v>
      </c>
      <c r="J383" s="157"/>
      <c r="K383" s="157" t="s">
        <v>1893</v>
      </c>
      <c r="L383" s="157" t="s">
        <v>3395</v>
      </c>
      <c r="M383" s="157" t="s">
        <v>3396</v>
      </c>
      <c r="N383" s="156" t="s">
        <v>3572</v>
      </c>
      <c r="O383" s="189">
        <v>52.0</v>
      </c>
      <c r="P383" s="194" t="s">
        <v>3722</v>
      </c>
      <c r="Q383" s="169"/>
      <c r="R383" s="178" t="s">
        <v>4606</v>
      </c>
      <c r="S383" s="169" t="s">
        <v>158</v>
      </c>
      <c r="T383" s="178" t="s">
        <v>4607</v>
      </c>
      <c r="U383" s="157" t="s">
        <v>174</v>
      </c>
      <c r="V383" s="166" t="s">
        <v>3566</v>
      </c>
      <c r="W383" s="168"/>
      <c r="X383" s="168"/>
      <c r="Y383" s="168"/>
      <c r="Z383" s="168">
        <v>56.0</v>
      </c>
      <c r="AA383" s="168">
        <v>73.0</v>
      </c>
      <c r="AB383" s="168">
        <f t="shared" si="316"/>
        <v>17</v>
      </c>
      <c r="AC383" s="168"/>
      <c r="AD383" s="168"/>
      <c r="AE383" s="168"/>
      <c r="AF383" s="168">
        <v>65.0</v>
      </c>
      <c r="AG383" s="168">
        <v>79.0</v>
      </c>
      <c r="AH383" s="168">
        <f t="shared" si="317"/>
        <v>14</v>
      </c>
      <c r="AI383" s="168"/>
      <c r="AJ383" s="168"/>
      <c r="AK383" s="168"/>
      <c r="AL383" s="168">
        <v>78.0</v>
      </c>
      <c r="AM383" s="168">
        <v>81.0</v>
      </c>
      <c r="AN383" s="168">
        <f t="shared" si="318"/>
        <v>3</v>
      </c>
      <c r="AO383" s="168"/>
      <c r="AP383" s="168"/>
      <c r="AQ383" s="168"/>
      <c r="AR383" s="168">
        <v>63.0</v>
      </c>
      <c r="AS383" s="168">
        <v>72.0</v>
      </c>
      <c r="AT383" s="168">
        <f t="shared" si="319"/>
        <v>9</v>
      </c>
      <c r="AU383" s="168"/>
      <c r="AV383" s="168"/>
      <c r="AW383" s="168"/>
      <c r="AX383" s="168">
        <v>94.0</v>
      </c>
      <c r="AY383" s="168">
        <v>95.0</v>
      </c>
      <c r="AZ383" s="168">
        <f t="shared" si="320"/>
        <v>1</v>
      </c>
      <c r="BA383" s="168"/>
      <c r="BB383" s="168"/>
      <c r="BC383" s="168"/>
      <c r="BD383" s="168"/>
      <c r="BE383" s="168"/>
      <c r="BF383" s="168"/>
      <c r="BG383" s="168"/>
      <c r="BH383" s="168"/>
      <c r="BI383" s="168">
        <v>92.0</v>
      </c>
      <c r="BJ383" s="168">
        <v>96.0</v>
      </c>
      <c r="BK383" s="168">
        <f t="shared" si="321"/>
        <v>4</v>
      </c>
      <c r="BL383" s="168"/>
      <c r="BM383" s="168"/>
      <c r="BN383" s="168"/>
      <c r="BO383" s="168">
        <v>92.0</v>
      </c>
      <c r="BP383" s="168">
        <v>90.0</v>
      </c>
      <c r="BQ383" s="168">
        <f t="shared" si="322"/>
        <v>-2</v>
      </c>
      <c r="BR383" s="180">
        <v>0.95</v>
      </c>
      <c r="BS383" s="176">
        <v>4.78</v>
      </c>
      <c r="BT383" s="176">
        <v>0.46</v>
      </c>
      <c r="BU383" s="176" t="s">
        <v>3528</v>
      </c>
      <c r="BV383" s="176" t="s">
        <v>3528</v>
      </c>
      <c r="BW383" s="223">
        <v>30.56</v>
      </c>
      <c r="BX383" s="223">
        <v>0.577</v>
      </c>
      <c r="BY383" s="223">
        <v>0.587</v>
      </c>
      <c r="BZ383" s="224">
        <v>0.02</v>
      </c>
      <c r="CA383" s="223">
        <v>6.18</v>
      </c>
      <c r="CB383" s="223">
        <v>4.95</v>
      </c>
      <c r="CC383" s="152"/>
      <c r="CD383" s="152"/>
      <c r="CE383" s="152"/>
      <c r="CF383" s="152"/>
    </row>
    <row r="384" ht="12.75" customHeight="1">
      <c r="A384" s="157">
        <v>2024.0</v>
      </c>
      <c r="B384" s="155" t="s">
        <v>3665</v>
      </c>
      <c r="C384" s="155" t="s">
        <v>4608</v>
      </c>
      <c r="D384" s="155"/>
      <c r="E384" s="155" t="s">
        <v>3667</v>
      </c>
      <c r="F384" s="155" t="s">
        <v>3667</v>
      </c>
      <c r="G384" s="155" t="s">
        <v>4609</v>
      </c>
      <c r="H384" s="157" t="s">
        <v>4610</v>
      </c>
      <c r="I384" s="169" t="s">
        <v>3440</v>
      </c>
      <c r="J384" s="169"/>
      <c r="K384" s="157" t="s">
        <v>1893</v>
      </c>
      <c r="L384" s="157" t="s">
        <v>3395</v>
      </c>
      <c r="M384" s="157" t="s">
        <v>3396</v>
      </c>
      <c r="N384" s="188" t="s">
        <v>3572</v>
      </c>
      <c r="O384" s="189">
        <v>102.0</v>
      </c>
      <c r="P384" s="194" t="s">
        <v>3722</v>
      </c>
      <c r="Q384" s="169"/>
      <c r="R384" s="178" t="s">
        <v>4611</v>
      </c>
      <c r="S384" s="169" t="s">
        <v>158</v>
      </c>
      <c r="T384" s="178" t="s">
        <v>4612</v>
      </c>
      <c r="U384" s="157" t="s">
        <v>174</v>
      </c>
      <c r="V384" s="166" t="s">
        <v>3699</v>
      </c>
      <c r="W384" s="168"/>
      <c r="X384" s="168"/>
      <c r="Y384" s="168"/>
      <c r="Z384" s="168">
        <v>57.0</v>
      </c>
      <c r="AA384" s="168">
        <v>67.0</v>
      </c>
      <c r="AB384" s="168">
        <f t="shared" si="316"/>
        <v>10</v>
      </c>
      <c r="AC384" s="168"/>
      <c r="AD384" s="168"/>
      <c r="AE384" s="168"/>
      <c r="AF384" s="168">
        <v>67.0</v>
      </c>
      <c r="AG384" s="168">
        <v>72.0</v>
      </c>
      <c r="AH384" s="168">
        <f t="shared" si="317"/>
        <v>5</v>
      </c>
      <c r="AI384" s="168"/>
      <c r="AJ384" s="168"/>
      <c r="AK384" s="168"/>
      <c r="AL384" s="168">
        <v>75.0</v>
      </c>
      <c r="AM384" s="168">
        <v>76.0</v>
      </c>
      <c r="AN384" s="168">
        <f t="shared" si="318"/>
        <v>1</v>
      </c>
      <c r="AO384" s="168"/>
      <c r="AP384" s="168"/>
      <c r="AQ384" s="168"/>
      <c r="AR384" s="168">
        <v>66.0</v>
      </c>
      <c r="AS384" s="168">
        <v>70.0</v>
      </c>
      <c r="AT384" s="168">
        <f t="shared" si="319"/>
        <v>4</v>
      </c>
      <c r="AU384" s="168"/>
      <c r="AV384" s="168"/>
      <c r="AW384" s="168"/>
      <c r="AX384" s="168">
        <v>94.0</v>
      </c>
      <c r="AY384" s="168">
        <v>95.0</v>
      </c>
      <c r="AZ384" s="168">
        <f t="shared" si="320"/>
        <v>1</v>
      </c>
      <c r="BA384" s="168"/>
      <c r="BB384" s="168"/>
      <c r="BC384" s="168"/>
      <c r="BD384" s="168"/>
      <c r="BE384" s="168"/>
      <c r="BF384" s="168"/>
      <c r="BG384" s="168"/>
      <c r="BH384" s="168"/>
      <c r="BI384" s="168">
        <v>87.0</v>
      </c>
      <c r="BJ384" s="168">
        <v>89.0</v>
      </c>
      <c r="BK384" s="168">
        <f t="shared" si="321"/>
        <v>2</v>
      </c>
      <c r="BL384" s="168"/>
      <c r="BM384" s="168"/>
      <c r="BN384" s="168"/>
      <c r="BO384" s="168">
        <v>81.0</v>
      </c>
      <c r="BP384" s="168">
        <v>84.0</v>
      </c>
      <c r="BQ384" s="168">
        <f t="shared" si="322"/>
        <v>3</v>
      </c>
      <c r="BR384" s="180">
        <v>0.95</v>
      </c>
      <c r="BS384" s="176">
        <v>4.35</v>
      </c>
      <c r="BT384" s="176">
        <v>0.5</v>
      </c>
      <c r="BU384" s="176" t="s">
        <v>3528</v>
      </c>
      <c r="BV384" s="176" t="s">
        <v>3528</v>
      </c>
      <c r="BW384" s="223">
        <v>128.0</v>
      </c>
      <c r="BX384" s="223">
        <v>1.09</v>
      </c>
      <c r="BY384" s="223">
        <v>1.25</v>
      </c>
      <c r="BZ384" s="224">
        <v>0.15</v>
      </c>
      <c r="CA384" s="223">
        <v>13.34</v>
      </c>
      <c r="CB384" s="223">
        <v>9.12</v>
      </c>
      <c r="CC384" s="152"/>
      <c r="CD384" s="152"/>
      <c r="CE384" s="152"/>
      <c r="CF384" s="152"/>
    </row>
    <row r="385" ht="12.75" customHeight="1">
      <c r="A385" s="157">
        <v>2024.0</v>
      </c>
      <c r="B385" s="155" t="s">
        <v>3404</v>
      </c>
      <c r="C385" s="155" t="s">
        <v>3511</v>
      </c>
      <c r="D385" s="155"/>
      <c r="E385" s="155" t="s">
        <v>4131</v>
      </c>
      <c r="F385" s="155" t="s">
        <v>4131</v>
      </c>
      <c r="G385" s="155" t="s">
        <v>4132</v>
      </c>
      <c r="H385" s="157" t="s">
        <v>3427</v>
      </c>
      <c r="I385" s="169" t="s">
        <v>3440</v>
      </c>
      <c r="J385" s="157"/>
      <c r="K385" s="157" t="s">
        <v>1893</v>
      </c>
      <c r="L385" s="157" t="s">
        <v>3395</v>
      </c>
      <c r="M385" s="157" t="s">
        <v>3396</v>
      </c>
      <c r="N385" s="188" t="s">
        <v>3572</v>
      </c>
      <c r="O385" s="157"/>
      <c r="P385" s="169"/>
      <c r="Q385" s="169"/>
      <c r="R385" s="178" t="s">
        <v>4613</v>
      </c>
      <c r="S385" s="169" t="s">
        <v>158</v>
      </c>
      <c r="T385" s="178" t="s">
        <v>4614</v>
      </c>
      <c r="U385" s="157" t="s">
        <v>174</v>
      </c>
      <c r="V385" s="166" t="s">
        <v>3566</v>
      </c>
      <c r="W385" s="168"/>
      <c r="X385" s="168"/>
      <c r="Y385" s="168"/>
      <c r="Z385" s="168">
        <v>33.0</v>
      </c>
      <c r="AA385" s="168">
        <v>48.0</v>
      </c>
      <c r="AB385" s="168">
        <f t="shared" si="316"/>
        <v>15</v>
      </c>
      <c r="AC385" s="168"/>
      <c r="AD385" s="168"/>
      <c r="AE385" s="168"/>
      <c r="AF385" s="168">
        <v>52.0</v>
      </c>
      <c r="AG385" s="168">
        <v>58.0</v>
      </c>
      <c r="AH385" s="168">
        <f t="shared" si="317"/>
        <v>6</v>
      </c>
      <c r="AI385" s="168"/>
      <c r="AJ385" s="168"/>
      <c r="AK385" s="168"/>
      <c r="AL385" s="168">
        <v>56.0</v>
      </c>
      <c r="AM385" s="168">
        <v>59.0</v>
      </c>
      <c r="AN385" s="168">
        <f t="shared" si="318"/>
        <v>3</v>
      </c>
      <c r="AO385" s="168"/>
      <c r="AP385" s="168"/>
      <c r="AQ385" s="168"/>
      <c r="AR385" s="168">
        <v>49.0</v>
      </c>
      <c r="AS385" s="168">
        <v>45.0</v>
      </c>
      <c r="AT385" s="168">
        <f t="shared" si="319"/>
        <v>-4</v>
      </c>
      <c r="AU385" s="168"/>
      <c r="AV385" s="168"/>
      <c r="AW385" s="168"/>
      <c r="AX385" s="168">
        <v>92.0</v>
      </c>
      <c r="AY385" s="168">
        <v>91.0</v>
      </c>
      <c r="AZ385" s="168">
        <f t="shared" si="320"/>
        <v>-1</v>
      </c>
      <c r="BA385" s="168"/>
      <c r="BB385" s="168"/>
      <c r="BC385" s="168"/>
      <c r="BD385" s="168"/>
      <c r="BE385" s="168"/>
      <c r="BF385" s="168"/>
      <c r="BG385" s="168"/>
      <c r="BH385" s="168"/>
      <c r="BI385" s="168">
        <v>85.0</v>
      </c>
      <c r="BJ385" s="168">
        <v>87.0</v>
      </c>
      <c r="BK385" s="168">
        <f t="shared" si="321"/>
        <v>2</v>
      </c>
      <c r="BL385" s="168"/>
      <c r="BM385" s="168"/>
      <c r="BN385" s="168"/>
      <c r="BO385" s="168">
        <v>52.0</v>
      </c>
      <c r="BP385" s="168">
        <v>58.0</v>
      </c>
      <c r="BQ385" s="168">
        <f t="shared" si="322"/>
        <v>6</v>
      </c>
      <c r="BR385" s="180">
        <v>0.95</v>
      </c>
      <c r="BS385" s="176">
        <v>4.58</v>
      </c>
      <c r="BT385" s="176">
        <v>0.49</v>
      </c>
      <c r="BU385" s="176" t="s">
        <v>3528</v>
      </c>
      <c r="BV385" s="176" t="s">
        <v>3528</v>
      </c>
      <c r="BW385" s="182"/>
      <c r="BX385" s="182"/>
      <c r="BY385" s="182"/>
      <c r="BZ385" s="182"/>
      <c r="CA385" s="182"/>
      <c r="CB385" s="182"/>
      <c r="CC385" s="152"/>
      <c r="CD385" s="152"/>
      <c r="CE385" s="152"/>
      <c r="CF385" s="152"/>
    </row>
    <row r="386" ht="12.75" customHeight="1">
      <c r="A386" s="157">
        <v>2024.0</v>
      </c>
      <c r="B386" s="155" t="s">
        <v>3404</v>
      </c>
      <c r="C386" s="155" t="s">
        <v>3511</v>
      </c>
      <c r="D386" s="155"/>
      <c r="E386" s="155" t="s">
        <v>4131</v>
      </c>
      <c r="F386" s="155" t="s">
        <v>4131</v>
      </c>
      <c r="G386" s="155" t="s">
        <v>4132</v>
      </c>
      <c r="H386" s="157" t="s">
        <v>3427</v>
      </c>
      <c r="I386" s="169" t="s">
        <v>3480</v>
      </c>
      <c r="J386" s="157"/>
      <c r="K386" s="157" t="s">
        <v>1893</v>
      </c>
      <c r="L386" s="157" t="s">
        <v>3395</v>
      </c>
      <c r="M386" s="157" t="s">
        <v>3396</v>
      </c>
      <c r="N386" s="188" t="s">
        <v>3572</v>
      </c>
      <c r="O386" s="157"/>
      <c r="P386" s="169"/>
      <c r="Q386" s="169"/>
      <c r="R386" s="178" t="s">
        <v>4615</v>
      </c>
      <c r="S386" s="169" t="s">
        <v>158</v>
      </c>
      <c r="T386" s="178" t="s">
        <v>4616</v>
      </c>
      <c r="U386" s="157" t="s">
        <v>174</v>
      </c>
      <c r="V386" s="166" t="s">
        <v>3566</v>
      </c>
      <c r="W386" s="168"/>
      <c r="X386" s="168"/>
      <c r="Y386" s="168"/>
      <c r="Z386" s="168">
        <v>35.0</v>
      </c>
      <c r="AA386" s="168">
        <v>58.0</v>
      </c>
      <c r="AB386" s="168">
        <f t="shared" si="316"/>
        <v>23</v>
      </c>
      <c r="AC386" s="168"/>
      <c r="AD386" s="168"/>
      <c r="AE386" s="168"/>
      <c r="AF386" s="168">
        <v>62.0</v>
      </c>
      <c r="AG386" s="168">
        <v>78.0</v>
      </c>
      <c r="AH386" s="168">
        <f t="shared" si="317"/>
        <v>16</v>
      </c>
      <c r="AI386" s="168"/>
      <c r="AJ386" s="168"/>
      <c r="AK386" s="168"/>
      <c r="AL386" s="168">
        <v>68.0</v>
      </c>
      <c r="AM386" s="168">
        <v>79.0</v>
      </c>
      <c r="AN386" s="168">
        <f t="shared" si="318"/>
        <v>11</v>
      </c>
      <c r="AO386" s="168"/>
      <c r="AP386" s="168"/>
      <c r="AQ386" s="168"/>
      <c r="AR386" s="168">
        <v>52.0</v>
      </c>
      <c r="AS386" s="168">
        <v>61.0</v>
      </c>
      <c r="AT386" s="168">
        <f t="shared" si="319"/>
        <v>9</v>
      </c>
      <c r="AU386" s="168"/>
      <c r="AV386" s="168"/>
      <c r="AW386" s="168"/>
      <c r="AX386" s="168">
        <v>89.0</v>
      </c>
      <c r="AY386" s="168">
        <v>91.0</v>
      </c>
      <c r="AZ386" s="168">
        <f t="shared" si="320"/>
        <v>2</v>
      </c>
      <c r="BA386" s="168"/>
      <c r="BB386" s="168"/>
      <c r="BC386" s="168"/>
      <c r="BD386" s="168"/>
      <c r="BE386" s="168"/>
      <c r="BF386" s="168"/>
      <c r="BG386" s="168"/>
      <c r="BH386" s="168"/>
      <c r="BI386" s="168">
        <v>81.0</v>
      </c>
      <c r="BJ386" s="168">
        <v>87.0</v>
      </c>
      <c r="BK386" s="168">
        <f t="shared" si="321"/>
        <v>6</v>
      </c>
      <c r="BL386" s="168"/>
      <c r="BM386" s="168"/>
      <c r="BN386" s="168"/>
      <c r="BO386" s="168">
        <v>62.0</v>
      </c>
      <c r="BP386" s="168">
        <v>78.0</v>
      </c>
      <c r="BQ386" s="168">
        <f t="shared" si="322"/>
        <v>16</v>
      </c>
      <c r="BR386" s="180">
        <v>0.95</v>
      </c>
      <c r="BS386" s="176">
        <v>4.5</v>
      </c>
      <c r="BT386" s="176">
        <v>0.47</v>
      </c>
      <c r="BU386" s="176" t="s">
        <v>3528</v>
      </c>
      <c r="BV386" s="176" t="s">
        <v>3528</v>
      </c>
      <c r="BW386" s="182"/>
      <c r="BX386" s="182"/>
      <c r="BY386" s="182"/>
      <c r="BZ386" s="182"/>
      <c r="CA386" s="182"/>
      <c r="CB386" s="182"/>
      <c r="CC386" s="152"/>
      <c r="CD386" s="152"/>
      <c r="CE386" s="152"/>
      <c r="CF386" s="152"/>
    </row>
    <row r="387" ht="12.75" customHeight="1">
      <c r="A387" s="157">
        <v>2024.0</v>
      </c>
      <c r="B387" s="155" t="s">
        <v>3389</v>
      </c>
      <c r="C387" s="155" t="s">
        <v>4617</v>
      </c>
      <c r="D387" s="155"/>
      <c r="E387" s="155" t="s">
        <v>3457</v>
      </c>
      <c r="F387" s="155" t="s">
        <v>3457</v>
      </c>
      <c r="G387" s="155" t="s">
        <v>4618</v>
      </c>
      <c r="H387" s="157"/>
      <c r="I387" s="169"/>
      <c r="J387" s="157"/>
      <c r="K387" s="157" t="s">
        <v>4619</v>
      </c>
      <c r="L387" s="157"/>
      <c r="M387" s="157"/>
      <c r="N387" s="157"/>
      <c r="O387" s="157"/>
      <c r="P387" s="169"/>
      <c r="Q387" s="169"/>
      <c r="R387" s="169"/>
      <c r="S387" s="169"/>
      <c r="T387" s="169"/>
      <c r="U387" s="157"/>
      <c r="V387" s="166"/>
      <c r="W387" s="168"/>
      <c r="X387" s="168"/>
      <c r="Y387" s="168"/>
      <c r="Z387" s="168"/>
      <c r="AA387" s="168"/>
      <c r="AB387" s="168"/>
      <c r="AC387" s="168"/>
      <c r="AD387" s="168"/>
      <c r="AE387" s="168"/>
      <c r="AF387" s="168"/>
      <c r="AG387" s="168"/>
      <c r="AH387" s="168"/>
      <c r="AI387" s="168"/>
      <c r="AJ387" s="168"/>
      <c r="AK387" s="168"/>
      <c r="AL387" s="168"/>
      <c r="AM387" s="168"/>
      <c r="AN387" s="168"/>
      <c r="AO387" s="168"/>
      <c r="AP387" s="168"/>
      <c r="AQ387" s="168"/>
      <c r="AR387" s="168"/>
      <c r="AS387" s="168"/>
      <c r="AT387" s="168"/>
      <c r="AU387" s="168"/>
      <c r="AV387" s="168"/>
      <c r="AW387" s="168"/>
      <c r="AX387" s="168"/>
      <c r="AY387" s="168"/>
      <c r="AZ387" s="168"/>
      <c r="BA387" s="168"/>
      <c r="BB387" s="168"/>
      <c r="BC387" s="168"/>
      <c r="BD387" s="168"/>
      <c r="BE387" s="168"/>
      <c r="BF387" s="168"/>
      <c r="BG387" s="168"/>
      <c r="BH387" s="168"/>
      <c r="BI387" s="168"/>
      <c r="BJ387" s="168"/>
      <c r="BK387" s="168"/>
      <c r="BL387" s="168"/>
      <c r="BM387" s="168"/>
      <c r="BN387" s="168"/>
      <c r="BO387" s="168"/>
      <c r="BP387" s="168"/>
      <c r="BQ387" s="168"/>
      <c r="BR387" s="180"/>
      <c r="BS387" s="176"/>
      <c r="BT387" s="176"/>
      <c r="BU387" s="176"/>
      <c r="BV387" s="176"/>
      <c r="BW387" s="182"/>
      <c r="BX387" s="182"/>
      <c r="BY387" s="182"/>
      <c r="BZ387" s="182"/>
      <c r="CA387" s="182"/>
      <c r="CB387" s="182"/>
      <c r="CC387" s="152"/>
      <c r="CD387" s="152"/>
      <c r="CE387" s="152"/>
      <c r="CF387" s="152"/>
    </row>
    <row r="388" ht="12.75" customHeight="1">
      <c r="A388" s="157">
        <v>2024.0</v>
      </c>
      <c r="B388" s="155"/>
      <c r="C388" s="155"/>
      <c r="D388" s="155"/>
      <c r="E388" s="155"/>
      <c r="F388" s="155"/>
      <c r="G388" s="155"/>
      <c r="H388" s="157"/>
      <c r="I388" s="169"/>
      <c r="J388" s="157"/>
      <c r="K388" s="157"/>
      <c r="L388" s="157"/>
      <c r="M388" s="157"/>
      <c r="N388" s="157"/>
      <c r="O388" s="157"/>
      <c r="P388" s="169"/>
      <c r="Q388" s="169"/>
      <c r="R388" s="169"/>
      <c r="S388" s="169"/>
      <c r="T388" s="169"/>
      <c r="U388" s="157"/>
      <c r="V388" s="166"/>
      <c r="W388" s="168"/>
      <c r="X388" s="168"/>
      <c r="Y388" s="168"/>
      <c r="Z388" s="168"/>
      <c r="AA388" s="168"/>
      <c r="AB388" s="168"/>
      <c r="AC388" s="168"/>
      <c r="AD388" s="168"/>
      <c r="AE388" s="168"/>
      <c r="AF388" s="168"/>
      <c r="AG388" s="168"/>
      <c r="AH388" s="168"/>
      <c r="AI388" s="168"/>
      <c r="AJ388" s="168"/>
      <c r="AK388" s="168"/>
      <c r="AL388" s="168"/>
      <c r="AM388" s="168"/>
      <c r="AN388" s="168"/>
      <c r="AO388" s="168"/>
      <c r="AP388" s="168"/>
      <c r="AQ388" s="168"/>
      <c r="AR388" s="168"/>
      <c r="AS388" s="168"/>
      <c r="AT388" s="168"/>
      <c r="AU388" s="168"/>
      <c r="AV388" s="168"/>
      <c r="AW388" s="168"/>
      <c r="AX388" s="168"/>
      <c r="AY388" s="168"/>
      <c r="AZ388" s="168"/>
      <c r="BA388" s="168"/>
      <c r="BB388" s="168"/>
      <c r="BC388" s="168"/>
      <c r="BD388" s="168"/>
      <c r="BE388" s="168"/>
      <c r="BF388" s="168"/>
      <c r="BG388" s="168"/>
      <c r="BH388" s="168"/>
      <c r="BI388" s="168"/>
      <c r="BJ388" s="168"/>
      <c r="BK388" s="168"/>
      <c r="BL388" s="168"/>
      <c r="BM388" s="168"/>
      <c r="BN388" s="168"/>
      <c r="BO388" s="168"/>
      <c r="BP388" s="168"/>
      <c r="BQ388" s="168"/>
      <c r="BR388" s="180"/>
      <c r="BS388" s="176"/>
      <c r="BT388" s="176"/>
      <c r="BU388" s="176"/>
      <c r="BV388" s="176"/>
      <c r="BW388" s="182"/>
      <c r="BX388" s="182"/>
      <c r="BY388" s="182"/>
      <c r="BZ388" s="182"/>
      <c r="CA388" s="182"/>
      <c r="CB388" s="182"/>
      <c r="CC388" s="152"/>
      <c r="CD388" s="152"/>
      <c r="CE388" s="152"/>
      <c r="CF388" s="152"/>
    </row>
    <row r="389" ht="12.75" customHeight="1">
      <c r="A389" s="157">
        <v>2024.0</v>
      </c>
      <c r="B389" s="155"/>
      <c r="C389" s="155"/>
      <c r="D389" s="155"/>
      <c r="E389" s="155"/>
      <c r="F389" s="155"/>
      <c r="G389" s="155"/>
      <c r="H389" s="157"/>
      <c r="I389" s="169"/>
      <c r="J389" s="157"/>
      <c r="K389" s="157"/>
      <c r="L389" s="157"/>
      <c r="M389" s="157"/>
      <c r="N389" s="157"/>
      <c r="O389" s="157"/>
      <c r="P389" s="169"/>
      <c r="Q389" s="169"/>
      <c r="R389" s="169"/>
      <c r="S389" s="169"/>
      <c r="T389" s="169"/>
      <c r="U389" s="157"/>
      <c r="V389" s="166"/>
      <c r="W389" s="168"/>
      <c r="X389" s="168"/>
      <c r="Y389" s="168"/>
      <c r="Z389" s="168"/>
      <c r="AA389" s="168"/>
      <c r="AB389" s="168"/>
      <c r="AC389" s="168"/>
      <c r="AD389" s="168"/>
      <c r="AE389" s="168"/>
      <c r="AF389" s="168"/>
      <c r="AG389" s="168"/>
      <c r="AH389" s="168"/>
      <c r="AI389" s="168"/>
      <c r="AJ389" s="168"/>
      <c r="AK389" s="168"/>
      <c r="AL389" s="168"/>
      <c r="AM389" s="168"/>
      <c r="AN389" s="168"/>
      <c r="AO389" s="168"/>
      <c r="AP389" s="168"/>
      <c r="AQ389" s="168"/>
      <c r="AR389" s="168"/>
      <c r="AS389" s="168"/>
      <c r="AT389" s="168"/>
      <c r="AU389" s="168"/>
      <c r="AV389" s="168"/>
      <c r="AW389" s="168"/>
      <c r="AX389" s="168"/>
      <c r="AY389" s="168"/>
      <c r="AZ389" s="168"/>
      <c r="BA389" s="168"/>
      <c r="BB389" s="168"/>
      <c r="BC389" s="168"/>
      <c r="BD389" s="168"/>
      <c r="BE389" s="168"/>
      <c r="BF389" s="168"/>
      <c r="BG389" s="168"/>
      <c r="BH389" s="168"/>
      <c r="BI389" s="168"/>
      <c r="BJ389" s="168"/>
      <c r="BK389" s="168"/>
      <c r="BL389" s="168"/>
      <c r="BM389" s="168"/>
      <c r="BN389" s="168"/>
      <c r="BO389" s="168"/>
      <c r="BP389" s="168"/>
      <c r="BQ389" s="168"/>
      <c r="BR389" s="180"/>
      <c r="BS389" s="176"/>
      <c r="BT389" s="176"/>
      <c r="BU389" s="176"/>
      <c r="BV389" s="176"/>
      <c r="BW389" s="182"/>
      <c r="BX389" s="182"/>
      <c r="BY389" s="182"/>
      <c r="BZ389" s="182"/>
      <c r="CA389" s="182"/>
      <c r="CB389" s="182"/>
      <c r="CC389" s="152"/>
      <c r="CD389" s="152"/>
      <c r="CE389" s="152"/>
      <c r="CF389" s="152"/>
    </row>
    <row r="390" ht="12.75" customHeight="1">
      <c r="A390" s="157">
        <v>2024.0</v>
      </c>
      <c r="B390" s="155"/>
      <c r="C390" s="155"/>
      <c r="D390" s="155"/>
      <c r="E390" s="155"/>
      <c r="F390" s="155"/>
      <c r="G390" s="155"/>
      <c r="H390" s="157"/>
      <c r="I390" s="169"/>
      <c r="J390" s="157"/>
      <c r="K390" s="157"/>
      <c r="L390" s="157"/>
      <c r="M390" s="157"/>
      <c r="N390" s="157"/>
      <c r="O390" s="157"/>
      <c r="P390" s="169"/>
      <c r="Q390" s="169"/>
      <c r="R390" s="169"/>
      <c r="S390" s="169"/>
      <c r="T390" s="169"/>
      <c r="U390" s="157"/>
      <c r="V390" s="166"/>
      <c r="W390" s="168"/>
      <c r="X390" s="168"/>
      <c r="Y390" s="168"/>
      <c r="Z390" s="168"/>
      <c r="AA390" s="168"/>
      <c r="AB390" s="168"/>
      <c r="AC390" s="168"/>
      <c r="AD390" s="168"/>
      <c r="AE390" s="168"/>
      <c r="AF390" s="168"/>
      <c r="AG390" s="168"/>
      <c r="AH390" s="168"/>
      <c r="AI390" s="168"/>
      <c r="AJ390" s="168"/>
      <c r="AK390" s="168"/>
      <c r="AL390" s="168"/>
      <c r="AM390" s="168"/>
      <c r="AN390" s="168"/>
      <c r="AO390" s="168"/>
      <c r="AP390" s="168"/>
      <c r="AQ390" s="168"/>
      <c r="AR390" s="168"/>
      <c r="AS390" s="168"/>
      <c r="AT390" s="168"/>
      <c r="AU390" s="168"/>
      <c r="AV390" s="168"/>
      <c r="AW390" s="168"/>
      <c r="AX390" s="168"/>
      <c r="AY390" s="168"/>
      <c r="AZ390" s="168"/>
      <c r="BA390" s="168"/>
      <c r="BB390" s="168"/>
      <c r="BC390" s="168"/>
      <c r="BD390" s="168"/>
      <c r="BE390" s="168"/>
      <c r="BF390" s="168"/>
      <c r="BG390" s="168"/>
      <c r="BH390" s="168"/>
      <c r="BI390" s="168"/>
      <c r="BJ390" s="168"/>
      <c r="BK390" s="168"/>
      <c r="BL390" s="168"/>
      <c r="BM390" s="168"/>
      <c r="BN390" s="168"/>
      <c r="BO390" s="168"/>
      <c r="BP390" s="168"/>
      <c r="BQ390" s="168"/>
      <c r="BR390" s="180"/>
      <c r="BS390" s="176"/>
      <c r="BT390" s="176"/>
      <c r="BU390" s="176"/>
      <c r="BV390" s="176"/>
      <c r="BW390" s="182"/>
      <c r="BX390" s="182"/>
      <c r="BY390" s="182"/>
      <c r="BZ390" s="182"/>
      <c r="CA390" s="182"/>
      <c r="CB390" s="182"/>
      <c r="CC390" s="152"/>
      <c r="CD390" s="152"/>
      <c r="CE390" s="152"/>
      <c r="CF390" s="152"/>
    </row>
    <row r="391" ht="12.75" customHeight="1">
      <c r="A391" s="157">
        <v>2024.0</v>
      </c>
      <c r="B391" s="155"/>
      <c r="C391" s="155"/>
      <c r="D391" s="155"/>
      <c r="E391" s="155"/>
      <c r="F391" s="155"/>
      <c r="G391" s="155"/>
      <c r="H391" s="157"/>
      <c r="I391" s="169"/>
      <c r="J391" s="157"/>
      <c r="K391" s="157"/>
      <c r="L391" s="157"/>
      <c r="M391" s="157"/>
      <c r="N391" s="157"/>
      <c r="O391" s="157"/>
      <c r="P391" s="169"/>
      <c r="Q391" s="169"/>
      <c r="R391" s="169"/>
      <c r="S391" s="169"/>
      <c r="T391" s="169"/>
      <c r="U391" s="157"/>
      <c r="V391" s="166"/>
      <c r="W391" s="168"/>
      <c r="X391" s="168"/>
      <c r="Y391" s="168"/>
      <c r="Z391" s="168"/>
      <c r="AA391" s="168"/>
      <c r="AB391" s="168"/>
      <c r="AC391" s="168"/>
      <c r="AD391" s="168"/>
      <c r="AE391" s="168"/>
      <c r="AF391" s="168"/>
      <c r="AG391" s="168"/>
      <c r="AH391" s="168"/>
      <c r="AI391" s="168"/>
      <c r="AJ391" s="168"/>
      <c r="AK391" s="168"/>
      <c r="AL391" s="168"/>
      <c r="AM391" s="168"/>
      <c r="AN391" s="168"/>
      <c r="AO391" s="168"/>
      <c r="AP391" s="168"/>
      <c r="AQ391" s="168"/>
      <c r="AR391" s="168"/>
      <c r="AS391" s="168"/>
      <c r="AT391" s="168"/>
      <c r="AU391" s="168"/>
      <c r="AV391" s="168"/>
      <c r="AW391" s="168"/>
      <c r="AX391" s="168"/>
      <c r="AY391" s="168"/>
      <c r="AZ391" s="168"/>
      <c r="BA391" s="168"/>
      <c r="BB391" s="168"/>
      <c r="BC391" s="168"/>
      <c r="BD391" s="168"/>
      <c r="BE391" s="168"/>
      <c r="BF391" s="168"/>
      <c r="BG391" s="168"/>
      <c r="BH391" s="168"/>
      <c r="BI391" s="168"/>
      <c r="BJ391" s="168"/>
      <c r="BK391" s="168"/>
      <c r="BL391" s="168"/>
      <c r="BM391" s="168"/>
      <c r="BN391" s="168"/>
      <c r="BO391" s="168"/>
      <c r="BP391" s="168"/>
      <c r="BQ391" s="168"/>
      <c r="BR391" s="180"/>
      <c r="BS391" s="176"/>
      <c r="BT391" s="176"/>
      <c r="BU391" s="176"/>
      <c r="BV391" s="176"/>
      <c r="BW391" s="182"/>
      <c r="BX391" s="182"/>
      <c r="BY391" s="182"/>
      <c r="BZ391" s="182"/>
      <c r="CA391" s="182"/>
      <c r="CB391" s="182"/>
      <c r="CC391" s="152"/>
      <c r="CD391" s="152"/>
      <c r="CE391" s="152"/>
      <c r="CF391" s="152"/>
    </row>
    <row r="392" ht="12.75" customHeight="1">
      <c r="A392" s="157">
        <v>2024.0</v>
      </c>
      <c r="B392" s="155"/>
      <c r="C392" s="155"/>
      <c r="D392" s="155"/>
      <c r="E392" s="155"/>
      <c r="F392" s="155"/>
      <c r="G392" s="155"/>
      <c r="H392" s="157"/>
      <c r="I392" s="169"/>
      <c r="J392" s="157"/>
      <c r="K392" s="157"/>
      <c r="L392" s="157"/>
      <c r="M392" s="157"/>
      <c r="N392" s="157"/>
      <c r="O392" s="157"/>
      <c r="P392" s="169"/>
      <c r="Q392" s="169"/>
      <c r="R392" s="169"/>
      <c r="S392" s="169"/>
      <c r="T392" s="169"/>
      <c r="U392" s="157"/>
      <c r="V392" s="166"/>
      <c r="W392" s="168"/>
      <c r="X392" s="168"/>
      <c r="Y392" s="168"/>
      <c r="Z392" s="168"/>
      <c r="AA392" s="168"/>
      <c r="AB392" s="168"/>
      <c r="AC392" s="168"/>
      <c r="AD392" s="168"/>
      <c r="AE392" s="168"/>
      <c r="AF392" s="168"/>
      <c r="AG392" s="168"/>
      <c r="AH392" s="168"/>
      <c r="AI392" s="168"/>
      <c r="AJ392" s="168"/>
      <c r="AK392" s="168"/>
      <c r="AL392" s="168"/>
      <c r="AM392" s="168"/>
      <c r="AN392" s="168"/>
      <c r="AO392" s="168"/>
      <c r="AP392" s="168"/>
      <c r="AQ392" s="168"/>
      <c r="AR392" s="168"/>
      <c r="AS392" s="168"/>
      <c r="AT392" s="168"/>
      <c r="AU392" s="168"/>
      <c r="AV392" s="168"/>
      <c r="AW392" s="168"/>
      <c r="AX392" s="168"/>
      <c r="AY392" s="168"/>
      <c r="AZ392" s="168"/>
      <c r="BA392" s="168"/>
      <c r="BB392" s="168"/>
      <c r="BC392" s="168"/>
      <c r="BD392" s="168"/>
      <c r="BE392" s="168"/>
      <c r="BF392" s="168"/>
      <c r="BG392" s="168"/>
      <c r="BH392" s="168"/>
      <c r="BI392" s="168"/>
      <c r="BJ392" s="168"/>
      <c r="BK392" s="168"/>
      <c r="BL392" s="168"/>
      <c r="BM392" s="168"/>
      <c r="BN392" s="168"/>
      <c r="BO392" s="168"/>
      <c r="BP392" s="168"/>
      <c r="BQ392" s="168"/>
      <c r="BR392" s="180"/>
      <c r="BS392" s="176"/>
      <c r="BT392" s="176"/>
      <c r="BU392" s="176"/>
      <c r="BV392" s="176"/>
      <c r="BW392" s="182"/>
      <c r="BX392" s="182"/>
      <c r="BY392" s="182"/>
      <c r="BZ392" s="182"/>
      <c r="CA392" s="182"/>
      <c r="CB392" s="182"/>
      <c r="CC392" s="152"/>
      <c r="CD392" s="152"/>
      <c r="CE392" s="152"/>
      <c r="CF392" s="152"/>
    </row>
    <row r="393" ht="12.75" customHeight="1">
      <c r="A393" s="157">
        <v>2024.0</v>
      </c>
      <c r="B393" s="155"/>
      <c r="C393" s="155"/>
      <c r="D393" s="155"/>
      <c r="E393" s="155"/>
      <c r="F393" s="155"/>
      <c r="G393" s="155"/>
      <c r="H393" s="157"/>
      <c r="I393" s="169"/>
      <c r="J393" s="157"/>
      <c r="K393" s="157"/>
      <c r="L393" s="157"/>
      <c r="M393" s="157"/>
      <c r="N393" s="157"/>
      <c r="O393" s="157"/>
      <c r="P393" s="169"/>
      <c r="Q393" s="169"/>
      <c r="R393" s="169"/>
      <c r="S393" s="169"/>
      <c r="T393" s="169"/>
      <c r="U393" s="157"/>
      <c r="V393" s="166"/>
      <c r="W393" s="168"/>
      <c r="X393" s="168"/>
      <c r="Y393" s="168"/>
      <c r="Z393" s="168"/>
      <c r="AA393" s="168"/>
      <c r="AB393" s="168"/>
      <c r="AC393" s="168"/>
      <c r="AD393" s="168"/>
      <c r="AE393" s="168"/>
      <c r="AF393" s="168"/>
      <c r="AG393" s="168"/>
      <c r="AH393" s="168"/>
      <c r="AI393" s="168"/>
      <c r="AJ393" s="168"/>
      <c r="AK393" s="168"/>
      <c r="AL393" s="168"/>
      <c r="AM393" s="168"/>
      <c r="AN393" s="168"/>
      <c r="AO393" s="168"/>
      <c r="AP393" s="168"/>
      <c r="AQ393" s="168"/>
      <c r="AR393" s="168"/>
      <c r="AS393" s="168"/>
      <c r="AT393" s="168"/>
      <c r="AU393" s="168"/>
      <c r="AV393" s="168"/>
      <c r="AW393" s="168"/>
      <c r="AX393" s="168"/>
      <c r="AY393" s="168"/>
      <c r="AZ393" s="168"/>
      <c r="BA393" s="168"/>
      <c r="BB393" s="168"/>
      <c r="BC393" s="168"/>
      <c r="BD393" s="168"/>
      <c r="BE393" s="168"/>
      <c r="BF393" s="168"/>
      <c r="BG393" s="168"/>
      <c r="BH393" s="168"/>
      <c r="BI393" s="168"/>
      <c r="BJ393" s="168"/>
      <c r="BK393" s="168"/>
      <c r="BL393" s="168"/>
      <c r="BM393" s="168"/>
      <c r="BN393" s="168"/>
      <c r="BO393" s="168"/>
      <c r="BP393" s="168"/>
      <c r="BQ393" s="168"/>
      <c r="BR393" s="180"/>
      <c r="BS393" s="176"/>
      <c r="BT393" s="176"/>
      <c r="BU393" s="176"/>
      <c r="BV393" s="176"/>
      <c r="BW393" s="182"/>
      <c r="BX393" s="182"/>
      <c r="BY393" s="182"/>
      <c r="BZ393" s="182"/>
      <c r="CA393" s="182"/>
      <c r="CB393" s="182"/>
      <c r="CC393" s="152"/>
      <c r="CD393" s="152"/>
      <c r="CE393" s="152"/>
      <c r="CF393" s="152"/>
    </row>
    <row r="394" ht="12.75" customHeight="1">
      <c r="A394" s="157">
        <v>2024.0</v>
      </c>
      <c r="B394" s="155"/>
      <c r="C394" s="155"/>
      <c r="D394" s="155"/>
      <c r="E394" s="155"/>
      <c r="F394" s="155"/>
      <c r="G394" s="155"/>
      <c r="H394" s="157"/>
      <c r="I394" s="169"/>
      <c r="J394" s="157"/>
      <c r="K394" s="157"/>
      <c r="L394" s="157"/>
      <c r="M394" s="157"/>
      <c r="N394" s="157"/>
      <c r="O394" s="157"/>
      <c r="P394" s="169"/>
      <c r="Q394" s="169"/>
      <c r="R394" s="169"/>
      <c r="S394" s="169"/>
      <c r="T394" s="169"/>
      <c r="U394" s="157"/>
      <c r="V394" s="166"/>
      <c r="W394" s="168"/>
      <c r="X394" s="168"/>
      <c r="Y394" s="168"/>
      <c r="Z394" s="168"/>
      <c r="AA394" s="168"/>
      <c r="AB394" s="168"/>
      <c r="AC394" s="168"/>
      <c r="AD394" s="168"/>
      <c r="AE394" s="168"/>
      <c r="AF394" s="168"/>
      <c r="AG394" s="168"/>
      <c r="AH394" s="168"/>
      <c r="AI394" s="168"/>
      <c r="AJ394" s="168"/>
      <c r="AK394" s="168"/>
      <c r="AL394" s="168"/>
      <c r="AM394" s="168"/>
      <c r="AN394" s="168"/>
      <c r="AO394" s="168"/>
      <c r="AP394" s="168"/>
      <c r="AQ394" s="168"/>
      <c r="AR394" s="168"/>
      <c r="AS394" s="168"/>
      <c r="AT394" s="168"/>
      <c r="AU394" s="168"/>
      <c r="AV394" s="168"/>
      <c r="AW394" s="168"/>
      <c r="AX394" s="168"/>
      <c r="AY394" s="168"/>
      <c r="AZ394" s="168"/>
      <c r="BA394" s="168"/>
      <c r="BB394" s="168"/>
      <c r="BC394" s="168"/>
      <c r="BD394" s="168"/>
      <c r="BE394" s="168"/>
      <c r="BF394" s="168"/>
      <c r="BG394" s="168"/>
      <c r="BH394" s="168"/>
      <c r="BI394" s="168"/>
      <c r="BJ394" s="168"/>
      <c r="BK394" s="168"/>
      <c r="BL394" s="168"/>
      <c r="BM394" s="168"/>
      <c r="BN394" s="168"/>
      <c r="BO394" s="168"/>
      <c r="BP394" s="168"/>
      <c r="BQ394" s="168"/>
      <c r="BR394" s="180"/>
      <c r="BS394" s="176"/>
      <c r="BT394" s="176"/>
      <c r="BU394" s="176"/>
      <c r="BV394" s="176"/>
      <c r="BW394" s="182"/>
      <c r="BX394" s="182"/>
      <c r="BY394" s="182"/>
      <c r="BZ394" s="182"/>
      <c r="CA394" s="182"/>
      <c r="CB394" s="182"/>
      <c r="CC394" s="152"/>
      <c r="CD394" s="152"/>
      <c r="CE394" s="152"/>
      <c r="CF394" s="152"/>
    </row>
    <row r="395" ht="12.75" customHeight="1">
      <c r="A395" s="157">
        <v>2024.0</v>
      </c>
      <c r="B395" s="155"/>
      <c r="C395" s="155"/>
      <c r="D395" s="155"/>
      <c r="E395" s="155"/>
      <c r="F395" s="155"/>
      <c r="G395" s="155"/>
      <c r="H395" s="157"/>
      <c r="I395" s="169"/>
      <c r="J395" s="157"/>
      <c r="K395" s="157"/>
      <c r="L395" s="157"/>
      <c r="M395" s="157"/>
      <c r="N395" s="157"/>
      <c r="O395" s="157"/>
      <c r="P395" s="169"/>
      <c r="Q395" s="169"/>
      <c r="R395" s="169"/>
      <c r="S395" s="169"/>
      <c r="T395" s="169"/>
      <c r="U395" s="157"/>
      <c r="V395" s="166"/>
      <c r="W395" s="168"/>
      <c r="X395" s="168"/>
      <c r="Y395" s="168"/>
      <c r="Z395" s="168"/>
      <c r="AA395" s="168"/>
      <c r="AB395" s="168"/>
      <c r="AC395" s="168"/>
      <c r="AD395" s="168"/>
      <c r="AE395" s="168"/>
      <c r="AF395" s="168"/>
      <c r="AG395" s="168"/>
      <c r="AH395" s="168"/>
      <c r="AI395" s="168"/>
      <c r="AJ395" s="168"/>
      <c r="AK395" s="168"/>
      <c r="AL395" s="168"/>
      <c r="AM395" s="168"/>
      <c r="AN395" s="168"/>
      <c r="AO395" s="168"/>
      <c r="AP395" s="168"/>
      <c r="AQ395" s="168"/>
      <c r="AR395" s="168"/>
      <c r="AS395" s="168"/>
      <c r="AT395" s="168"/>
      <c r="AU395" s="168"/>
      <c r="AV395" s="168"/>
      <c r="AW395" s="168"/>
      <c r="AX395" s="168"/>
      <c r="AY395" s="168"/>
      <c r="AZ395" s="168"/>
      <c r="BA395" s="168"/>
      <c r="BB395" s="168"/>
      <c r="BC395" s="168"/>
      <c r="BD395" s="168"/>
      <c r="BE395" s="168"/>
      <c r="BF395" s="168"/>
      <c r="BG395" s="168"/>
      <c r="BH395" s="168"/>
      <c r="BI395" s="168"/>
      <c r="BJ395" s="168"/>
      <c r="BK395" s="168"/>
      <c r="BL395" s="168"/>
      <c r="BM395" s="168"/>
      <c r="BN395" s="168"/>
      <c r="BO395" s="168"/>
      <c r="BP395" s="168"/>
      <c r="BQ395" s="168"/>
      <c r="BR395" s="180"/>
      <c r="BS395" s="176"/>
      <c r="BT395" s="176"/>
      <c r="BU395" s="176"/>
      <c r="BV395" s="176"/>
      <c r="BW395" s="182"/>
      <c r="BX395" s="182"/>
      <c r="BY395" s="182"/>
      <c r="BZ395" s="182"/>
      <c r="CA395" s="182"/>
      <c r="CB395" s="182"/>
      <c r="CC395" s="152"/>
      <c r="CD395" s="152"/>
      <c r="CE395" s="152"/>
      <c r="CF395" s="152"/>
    </row>
    <row r="396" ht="12.75" customHeight="1">
      <c r="A396" s="157">
        <v>2024.0</v>
      </c>
      <c r="B396" s="155"/>
      <c r="C396" s="155"/>
      <c r="D396" s="155"/>
      <c r="E396" s="155"/>
      <c r="F396" s="155"/>
      <c r="G396" s="155"/>
      <c r="H396" s="157"/>
      <c r="I396" s="169"/>
      <c r="J396" s="157"/>
      <c r="K396" s="157"/>
      <c r="L396" s="157"/>
      <c r="M396" s="157"/>
      <c r="N396" s="157"/>
      <c r="O396" s="157"/>
      <c r="P396" s="169"/>
      <c r="Q396" s="169"/>
      <c r="R396" s="169"/>
      <c r="S396" s="169"/>
      <c r="T396" s="169"/>
      <c r="U396" s="157"/>
      <c r="V396" s="166"/>
      <c r="W396" s="168"/>
      <c r="X396" s="168"/>
      <c r="Y396" s="168"/>
      <c r="Z396" s="168"/>
      <c r="AA396" s="168"/>
      <c r="AB396" s="168"/>
      <c r="AC396" s="168"/>
      <c r="AD396" s="168"/>
      <c r="AE396" s="168"/>
      <c r="AF396" s="168"/>
      <c r="AG396" s="168"/>
      <c r="AH396" s="168"/>
      <c r="AI396" s="168"/>
      <c r="AJ396" s="168"/>
      <c r="AK396" s="168"/>
      <c r="AL396" s="168"/>
      <c r="AM396" s="168"/>
      <c r="AN396" s="168"/>
      <c r="AO396" s="168"/>
      <c r="AP396" s="168"/>
      <c r="AQ396" s="168"/>
      <c r="AR396" s="168"/>
      <c r="AS396" s="168"/>
      <c r="AT396" s="168"/>
      <c r="AU396" s="168"/>
      <c r="AV396" s="168"/>
      <c r="AW396" s="168"/>
      <c r="AX396" s="168"/>
      <c r="AY396" s="168"/>
      <c r="AZ396" s="168"/>
      <c r="BA396" s="168"/>
      <c r="BB396" s="168"/>
      <c r="BC396" s="168"/>
      <c r="BD396" s="168"/>
      <c r="BE396" s="168"/>
      <c r="BF396" s="168"/>
      <c r="BG396" s="168"/>
      <c r="BH396" s="168"/>
      <c r="BI396" s="168"/>
      <c r="BJ396" s="168"/>
      <c r="BK396" s="168"/>
      <c r="BL396" s="168"/>
      <c r="BM396" s="168"/>
      <c r="BN396" s="168"/>
      <c r="BO396" s="168"/>
      <c r="BP396" s="168"/>
      <c r="BQ396" s="168"/>
      <c r="BR396" s="180"/>
      <c r="BS396" s="176"/>
      <c r="BT396" s="176"/>
      <c r="BU396" s="176"/>
      <c r="BV396" s="176"/>
      <c r="BW396" s="182"/>
      <c r="BX396" s="182"/>
      <c r="BY396" s="182"/>
      <c r="BZ396" s="182"/>
      <c r="CA396" s="182"/>
      <c r="CB396" s="182"/>
      <c r="CC396" s="152"/>
      <c r="CD396" s="152"/>
      <c r="CE396" s="152"/>
      <c r="CF396" s="152"/>
    </row>
    <row r="397" ht="12.75" customHeight="1">
      <c r="A397" s="157">
        <v>2024.0</v>
      </c>
      <c r="B397" s="155"/>
      <c r="C397" s="155"/>
      <c r="D397" s="155"/>
      <c r="E397" s="155"/>
      <c r="F397" s="155"/>
      <c r="G397" s="155"/>
      <c r="H397" s="157"/>
      <c r="I397" s="169"/>
      <c r="J397" s="157"/>
      <c r="K397" s="157"/>
      <c r="L397" s="157"/>
      <c r="M397" s="157"/>
      <c r="N397" s="157"/>
      <c r="O397" s="157"/>
      <c r="P397" s="169"/>
      <c r="Q397" s="169"/>
      <c r="R397" s="169"/>
      <c r="S397" s="169"/>
      <c r="T397" s="169"/>
      <c r="U397" s="157"/>
      <c r="V397" s="166"/>
      <c r="W397" s="168"/>
      <c r="X397" s="168"/>
      <c r="Y397" s="168"/>
      <c r="Z397" s="168"/>
      <c r="AA397" s="168"/>
      <c r="AB397" s="168"/>
      <c r="AC397" s="168"/>
      <c r="AD397" s="168"/>
      <c r="AE397" s="168"/>
      <c r="AF397" s="168"/>
      <c r="AG397" s="168"/>
      <c r="AH397" s="168"/>
      <c r="AI397" s="168"/>
      <c r="AJ397" s="168"/>
      <c r="AK397" s="168"/>
      <c r="AL397" s="168"/>
      <c r="AM397" s="168"/>
      <c r="AN397" s="168"/>
      <c r="AO397" s="168"/>
      <c r="AP397" s="168"/>
      <c r="AQ397" s="168"/>
      <c r="AR397" s="168"/>
      <c r="AS397" s="168"/>
      <c r="AT397" s="168"/>
      <c r="AU397" s="168"/>
      <c r="AV397" s="168"/>
      <c r="AW397" s="168"/>
      <c r="AX397" s="168"/>
      <c r="AY397" s="168"/>
      <c r="AZ397" s="168"/>
      <c r="BA397" s="168"/>
      <c r="BB397" s="168"/>
      <c r="BC397" s="168"/>
      <c r="BD397" s="168"/>
      <c r="BE397" s="168"/>
      <c r="BF397" s="168"/>
      <c r="BG397" s="168"/>
      <c r="BH397" s="168"/>
      <c r="BI397" s="168"/>
      <c r="BJ397" s="168"/>
      <c r="BK397" s="168"/>
      <c r="BL397" s="168"/>
      <c r="BM397" s="168"/>
      <c r="BN397" s="168"/>
      <c r="BO397" s="168"/>
      <c r="BP397" s="168"/>
      <c r="BQ397" s="168"/>
      <c r="BR397" s="180"/>
      <c r="BS397" s="176"/>
      <c r="BT397" s="176"/>
      <c r="BU397" s="176"/>
      <c r="BV397" s="176"/>
      <c r="BW397" s="182"/>
      <c r="BX397" s="182"/>
      <c r="BY397" s="182"/>
      <c r="BZ397" s="182"/>
      <c r="CA397" s="182"/>
      <c r="CB397" s="182"/>
      <c r="CC397" s="152"/>
      <c r="CD397" s="152"/>
      <c r="CE397" s="152"/>
      <c r="CF397" s="152"/>
    </row>
    <row r="398" ht="12.75" customHeight="1">
      <c r="A398" s="157">
        <v>2024.0</v>
      </c>
      <c r="B398" s="155"/>
      <c r="C398" s="155"/>
      <c r="D398" s="155"/>
      <c r="E398" s="155"/>
      <c r="F398" s="155"/>
      <c r="G398" s="155"/>
      <c r="H398" s="157"/>
      <c r="I398" s="169"/>
      <c r="J398" s="157"/>
      <c r="K398" s="157"/>
      <c r="L398" s="157"/>
      <c r="M398" s="157"/>
      <c r="N398" s="157"/>
      <c r="O398" s="157"/>
      <c r="P398" s="169"/>
      <c r="Q398" s="169"/>
      <c r="R398" s="169"/>
      <c r="S398" s="169"/>
      <c r="T398" s="169"/>
      <c r="U398" s="157"/>
      <c r="V398" s="166"/>
      <c r="W398" s="168"/>
      <c r="X398" s="168"/>
      <c r="Y398" s="168"/>
      <c r="Z398" s="168"/>
      <c r="AA398" s="168"/>
      <c r="AB398" s="168"/>
      <c r="AC398" s="168"/>
      <c r="AD398" s="168"/>
      <c r="AE398" s="168"/>
      <c r="AF398" s="168"/>
      <c r="AG398" s="168"/>
      <c r="AH398" s="168"/>
      <c r="AI398" s="168"/>
      <c r="AJ398" s="168"/>
      <c r="AK398" s="168"/>
      <c r="AL398" s="168"/>
      <c r="AM398" s="168"/>
      <c r="AN398" s="168"/>
      <c r="AO398" s="168"/>
      <c r="AP398" s="168"/>
      <c r="AQ398" s="168"/>
      <c r="AR398" s="168"/>
      <c r="AS398" s="168"/>
      <c r="AT398" s="168"/>
      <c r="AU398" s="168"/>
      <c r="AV398" s="168"/>
      <c r="AW398" s="168"/>
      <c r="AX398" s="168"/>
      <c r="AY398" s="168"/>
      <c r="AZ398" s="168"/>
      <c r="BA398" s="168"/>
      <c r="BB398" s="168"/>
      <c r="BC398" s="168"/>
      <c r="BD398" s="168"/>
      <c r="BE398" s="168"/>
      <c r="BF398" s="168"/>
      <c r="BG398" s="168"/>
      <c r="BH398" s="168"/>
      <c r="BI398" s="168"/>
      <c r="BJ398" s="168"/>
      <c r="BK398" s="168"/>
      <c r="BL398" s="168"/>
      <c r="BM398" s="168"/>
      <c r="BN398" s="168"/>
      <c r="BO398" s="168"/>
      <c r="BP398" s="168"/>
      <c r="BQ398" s="168"/>
      <c r="BR398" s="180"/>
      <c r="BS398" s="176"/>
      <c r="BT398" s="176"/>
      <c r="BU398" s="176"/>
      <c r="BV398" s="176"/>
      <c r="BW398" s="182"/>
      <c r="BX398" s="182"/>
      <c r="BY398" s="182"/>
      <c r="BZ398" s="182"/>
      <c r="CA398" s="182"/>
      <c r="CB398" s="182"/>
      <c r="CC398" s="152"/>
      <c r="CD398" s="152"/>
      <c r="CE398" s="152"/>
      <c r="CF398" s="152"/>
    </row>
    <row r="399" ht="12.75" customHeight="1">
      <c r="A399" s="157">
        <v>2024.0</v>
      </c>
      <c r="B399" s="155"/>
      <c r="C399" s="155"/>
      <c r="D399" s="155"/>
      <c r="E399" s="155"/>
      <c r="F399" s="155"/>
      <c r="G399" s="155"/>
      <c r="H399" s="157"/>
      <c r="I399" s="169"/>
      <c r="J399" s="157"/>
      <c r="K399" s="157"/>
      <c r="L399" s="157"/>
      <c r="M399" s="157"/>
      <c r="N399" s="157"/>
      <c r="O399" s="157"/>
      <c r="P399" s="169"/>
      <c r="Q399" s="169"/>
      <c r="R399" s="169"/>
      <c r="S399" s="169"/>
      <c r="T399" s="169"/>
      <c r="U399" s="157"/>
      <c r="V399" s="166"/>
      <c r="W399" s="168"/>
      <c r="X399" s="168"/>
      <c r="Y399" s="168"/>
      <c r="Z399" s="168"/>
      <c r="AA399" s="168"/>
      <c r="AB399" s="168"/>
      <c r="AC399" s="168"/>
      <c r="AD399" s="168"/>
      <c r="AE399" s="168"/>
      <c r="AF399" s="168"/>
      <c r="AG399" s="168"/>
      <c r="AH399" s="168"/>
      <c r="AI399" s="168"/>
      <c r="AJ399" s="168"/>
      <c r="AK399" s="168"/>
      <c r="AL399" s="168"/>
      <c r="AM399" s="168"/>
      <c r="AN399" s="168"/>
      <c r="AO399" s="168"/>
      <c r="AP399" s="168"/>
      <c r="AQ399" s="168"/>
      <c r="AR399" s="168"/>
      <c r="AS399" s="168"/>
      <c r="AT399" s="168"/>
      <c r="AU399" s="168"/>
      <c r="AV399" s="168"/>
      <c r="AW399" s="168"/>
      <c r="AX399" s="168"/>
      <c r="AY399" s="168"/>
      <c r="AZ399" s="168"/>
      <c r="BA399" s="168"/>
      <c r="BB399" s="168"/>
      <c r="BC399" s="168"/>
      <c r="BD399" s="168"/>
      <c r="BE399" s="168"/>
      <c r="BF399" s="168"/>
      <c r="BG399" s="168"/>
      <c r="BH399" s="168"/>
      <c r="BI399" s="168"/>
      <c r="BJ399" s="168"/>
      <c r="BK399" s="168"/>
      <c r="BL399" s="168"/>
      <c r="BM399" s="168"/>
      <c r="BN399" s="168"/>
      <c r="BO399" s="168"/>
      <c r="BP399" s="168"/>
      <c r="BQ399" s="168"/>
      <c r="BR399" s="180"/>
      <c r="BS399" s="176"/>
      <c r="BT399" s="176"/>
      <c r="BU399" s="176"/>
      <c r="BV399" s="176"/>
      <c r="BW399" s="182"/>
      <c r="BX399" s="182"/>
      <c r="BY399" s="182"/>
      <c r="BZ399" s="182"/>
      <c r="CA399" s="182"/>
      <c r="CB399" s="182"/>
      <c r="CC399" s="152"/>
      <c r="CD399" s="152"/>
      <c r="CE399" s="152"/>
      <c r="CF399" s="152"/>
    </row>
    <row r="400" ht="12.75" customHeight="1">
      <c r="A400" s="157">
        <v>2024.0</v>
      </c>
      <c r="B400" s="155"/>
      <c r="C400" s="155"/>
      <c r="D400" s="155"/>
      <c r="E400" s="155"/>
      <c r="F400" s="155"/>
      <c r="G400" s="155"/>
      <c r="H400" s="157"/>
      <c r="I400" s="169"/>
      <c r="J400" s="157"/>
      <c r="K400" s="157"/>
      <c r="L400" s="157"/>
      <c r="M400" s="157"/>
      <c r="N400" s="157"/>
      <c r="O400" s="157"/>
      <c r="P400" s="169"/>
      <c r="Q400" s="169"/>
      <c r="R400" s="169"/>
      <c r="S400" s="169"/>
      <c r="T400" s="169"/>
      <c r="U400" s="157"/>
      <c r="V400" s="166"/>
      <c r="W400" s="168"/>
      <c r="X400" s="168"/>
      <c r="Y400" s="168"/>
      <c r="Z400" s="168"/>
      <c r="AA400" s="168"/>
      <c r="AB400" s="168"/>
      <c r="AC400" s="168"/>
      <c r="AD400" s="168"/>
      <c r="AE400" s="168"/>
      <c r="AF400" s="168"/>
      <c r="AG400" s="168"/>
      <c r="AH400" s="168"/>
      <c r="AI400" s="168"/>
      <c r="AJ400" s="168"/>
      <c r="AK400" s="168"/>
      <c r="AL400" s="168"/>
      <c r="AM400" s="168"/>
      <c r="AN400" s="168"/>
      <c r="AO400" s="168"/>
      <c r="AP400" s="168"/>
      <c r="AQ400" s="168"/>
      <c r="AR400" s="168"/>
      <c r="AS400" s="168"/>
      <c r="AT400" s="168"/>
      <c r="AU400" s="168"/>
      <c r="AV400" s="168"/>
      <c r="AW400" s="168"/>
      <c r="AX400" s="168"/>
      <c r="AY400" s="168"/>
      <c r="AZ400" s="168"/>
      <c r="BA400" s="168"/>
      <c r="BB400" s="168"/>
      <c r="BC400" s="168"/>
      <c r="BD400" s="168"/>
      <c r="BE400" s="168"/>
      <c r="BF400" s="168"/>
      <c r="BG400" s="168"/>
      <c r="BH400" s="168"/>
      <c r="BI400" s="168"/>
      <c r="BJ400" s="168"/>
      <c r="BK400" s="168"/>
      <c r="BL400" s="168"/>
      <c r="BM400" s="168"/>
      <c r="BN400" s="168"/>
      <c r="BO400" s="168"/>
      <c r="BP400" s="168"/>
      <c r="BQ400" s="168"/>
      <c r="BR400" s="180"/>
      <c r="BS400" s="176"/>
      <c r="BT400" s="176"/>
      <c r="BU400" s="176"/>
      <c r="BV400" s="176"/>
      <c r="BW400" s="182"/>
      <c r="BX400" s="182"/>
      <c r="BY400" s="182"/>
      <c r="BZ400" s="182"/>
      <c r="CA400" s="182"/>
      <c r="CB400" s="182"/>
      <c r="CC400" s="152"/>
      <c r="CD400" s="152"/>
      <c r="CE400" s="152"/>
      <c r="CF400" s="152"/>
    </row>
    <row r="401" ht="12.75" customHeight="1">
      <c r="A401" s="157">
        <v>2024.0</v>
      </c>
      <c r="B401" s="155"/>
      <c r="C401" s="155"/>
      <c r="D401" s="155"/>
      <c r="E401" s="155"/>
      <c r="F401" s="155"/>
      <c r="G401" s="155"/>
      <c r="H401" s="157"/>
      <c r="I401" s="169"/>
      <c r="J401" s="157"/>
      <c r="K401" s="157"/>
      <c r="L401" s="157"/>
      <c r="M401" s="157"/>
      <c r="N401" s="157"/>
      <c r="O401" s="157"/>
      <c r="P401" s="169"/>
      <c r="Q401" s="169"/>
      <c r="R401" s="169"/>
      <c r="S401" s="169"/>
      <c r="T401" s="169"/>
      <c r="U401" s="157"/>
      <c r="V401" s="166"/>
      <c r="W401" s="168"/>
      <c r="X401" s="168"/>
      <c r="Y401" s="168"/>
      <c r="Z401" s="168"/>
      <c r="AA401" s="168"/>
      <c r="AB401" s="168"/>
      <c r="AC401" s="168"/>
      <c r="AD401" s="168"/>
      <c r="AE401" s="168"/>
      <c r="AF401" s="168"/>
      <c r="AG401" s="168"/>
      <c r="AH401" s="168"/>
      <c r="AI401" s="168"/>
      <c r="AJ401" s="168"/>
      <c r="AK401" s="168"/>
      <c r="AL401" s="168"/>
      <c r="AM401" s="168"/>
      <c r="AN401" s="168"/>
      <c r="AO401" s="168"/>
      <c r="AP401" s="168"/>
      <c r="AQ401" s="168"/>
      <c r="AR401" s="168"/>
      <c r="AS401" s="168"/>
      <c r="AT401" s="168"/>
      <c r="AU401" s="168"/>
      <c r="AV401" s="168"/>
      <c r="AW401" s="168"/>
      <c r="AX401" s="168"/>
      <c r="AY401" s="168"/>
      <c r="AZ401" s="168"/>
      <c r="BA401" s="168"/>
      <c r="BB401" s="168"/>
      <c r="BC401" s="168"/>
      <c r="BD401" s="168"/>
      <c r="BE401" s="168"/>
      <c r="BF401" s="168"/>
      <c r="BG401" s="168"/>
      <c r="BH401" s="168"/>
      <c r="BI401" s="168"/>
      <c r="BJ401" s="168"/>
      <c r="BK401" s="168"/>
      <c r="BL401" s="168"/>
      <c r="BM401" s="168"/>
      <c r="BN401" s="168"/>
      <c r="BO401" s="168"/>
      <c r="BP401" s="168"/>
      <c r="BQ401" s="168"/>
      <c r="BR401" s="180"/>
      <c r="BS401" s="176"/>
      <c r="BT401" s="176"/>
      <c r="BU401" s="176"/>
      <c r="BV401" s="176"/>
      <c r="BW401" s="182"/>
      <c r="BX401" s="182"/>
      <c r="BY401" s="182"/>
      <c r="BZ401" s="182"/>
      <c r="CA401" s="182"/>
      <c r="CB401" s="182"/>
      <c r="CC401" s="152"/>
      <c r="CD401" s="152"/>
      <c r="CE401" s="152"/>
      <c r="CF401" s="152"/>
    </row>
    <row r="402" ht="12.75" customHeight="1">
      <c r="A402" s="157">
        <v>2024.0</v>
      </c>
      <c r="B402" s="155"/>
      <c r="C402" s="155"/>
      <c r="D402" s="155"/>
      <c r="E402" s="155"/>
      <c r="F402" s="155"/>
      <c r="G402" s="155"/>
      <c r="H402" s="157"/>
      <c r="I402" s="169"/>
      <c r="J402" s="157"/>
      <c r="K402" s="157"/>
      <c r="L402" s="157"/>
      <c r="M402" s="157"/>
      <c r="N402" s="157"/>
      <c r="O402" s="157"/>
      <c r="P402" s="169"/>
      <c r="Q402" s="169"/>
      <c r="R402" s="169"/>
      <c r="S402" s="169"/>
      <c r="T402" s="169"/>
      <c r="U402" s="157"/>
      <c r="V402" s="166"/>
      <c r="W402" s="168"/>
      <c r="X402" s="168"/>
      <c r="Y402" s="168"/>
      <c r="Z402" s="168"/>
      <c r="AA402" s="168"/>
      <c r="AB402" s="168"/>
      <c r="AC402" s="168"/>
      <c r="AD402" s="168"/>
      <c r="AE402" s="168"/>
      <c r="AF402" s="168"/>
      <c r="AG402" s="168"/>
      <c r="AH402" s="168"/>
      <c r="AI402" s="168"/>
      <c r="AJ402" s="168"/>
      <c r="AK402" s="168"/>
      <c r="AL402" s="168"/>
      <c r="AM402" s="168"/>
      <c r="AN402" s="168"/>
      <c r="AO402" s="168"/>
      <c r="AP402" s="168"/>
      <c r="AQ402" s="168"/>
      <c r="AR402" s="168"/>
      <c r="AS402" s="168"/>
      <c r="AT402" s="168"/>
      <c r="AU402" s="168"/>
      <c r="AV402" s="168"/>
      <c r="AW402" s="168"/>
      <c r="AX402" s="168"/>
      <c r="AY402" s="168"/>
      <c r="AZ402" s="168"/>
      <c r="BA402" s="168"/>
      <c r="BB402" s="168"/>
      <c r="BC402" s="168"/>
      <c r="BD402" s="168"/>
      <c r="BE402" s="168"/>
      <c r="BF402" s="168"/>
      <c r="BG402" s="168"/>
      <c r="BH402" s="168"/>
      <c r="BI402" s="168"/>
      <c r="BJ402" s="168"/>
      <c r="BK402" s="168"/>
      <c r="BL402" s="168"/>
      <c r="BM402" s="168"/>
      <c r="BN402" s="168"/>
      <c r="BO402" s="168"/>
      <c r="BP402" s="168"/>
      <c r="BQ402" s="168"/>
      <c r="BR402" s="180"/>
      <c r="BS402" s="176"/>
      <c r="BT402" s="176"/>
      <c r="BU402" s="176"/>
      <c r="BV402" s="176"/>
      <c r="BW402" s="182"/>
      <c r="BX402" s="182"/>
      <c r="BY402" s="182"/>
      <c r="BZ402" s="182"/>
      <c r="CA402" s="182"/>
      <c r="CB402" s="182"/>
      <c r="CC402" s="152"/>
      <c r="CD402" s="152"/>
      <c r="CE402" s="152"/>
      <c r="CF402" s="152"/>
    </row>
    <row r="403" ht="12.75" customHeight="1">
      <c r="A403" s="157">
        <v>2024.0</v>
      </c>
      <c r="B403" s="155"/>
      <c r="C403" s="155"/>
      <c r="D403" s="155"/>
      <c r="E403" s="155"/>
      <c r="F403" s="155"/>
      <c r="G403" s="155"/>
      <c r="H403" s="157"/>
      <c r="I403" s="169"/>
      <c r="J403" s="157"/>
      <c r="K403" s="157"/>
      <c r="L403" s="157"/>
      <c r="M403" s="157"/>
      <c r="N403" s="157"/>
      <c r="O403" s="157"/>
      <c r="P403" s="169"/>
      <c r="Q403" s="169"/>
      <c r="R403" s="169"/>
      <c r="S403" s="169"/>
      <c r="T403" s="169"/>
      <c r="U403" s="157"/>
      <c r="V403" s="166"/>
      <c r="W403" s="168"/>
      <c r="X403" s="168"/>
      <c r="Y403" s="168"/>
      <c r="Z403" s="168"/>
      <c r="AA403" s="168"/>
      <c r="AB403" s="168"/>
      <c r="AC403" s="168"/>
      <c r="AD403" s="168"/>
      <c r="AE403" s="168"/>
      <c r="AF403" s="168"/>
      <c r="AG403" s="168"/>
      <c r="AH403" s="168"/>
      <c r="AI403" s="168"/>
      <c r="AJ403" s="168"/>
      <c r="AK403" s="168"/>
      <c r="AL403" s="168"/>
      <c r="AM403" s="168"/>
      <c r="AN403" s="168"/>
      <c r="AO403" s="168"/>
      <c r="AP403" s="168"/>
      <c r="AQ403" s="168"/>
      <c r="AR403" s="168"/>
      <c r="AS403" s="168"/>
      <c r="AT403" s="168"/>
      <c r="AU403" s="168"/>
      <c r="AV403" s="168"/>
      <c r="AW403" s="168"/>
      <c r="AX403" s="168"/>
      <c r="AY403" s="168"/>
      <c r="AZ403" s="168"/>
      <c r="BA403" s="168"/>
      <c r="BB403" s="168"/>
      <c r="BC403" s="168"/>
      <c r="BD403" s="168"/>
      <c r="BE403" s="168"/>
      <c r="BF403" s="168"/>
      <c r="BG403" s="168"/>
      <c r="BH403" s="168"/>
      <c r="BI403" s="168"/>
      <c r="BJ403" s="168"/>
      <c r="BK403" s="168"/>
      <c r="BL403" s="168"/>
      <c r="BM403" s="168"/>
      <c r="BN403" s="168"/>
      <c r="BO403" s="168"/>
      <c r="BP403" s="168"/>
      <c r="BQ403" s="168"/>
      <c r="BR403" s="180"/>
      <c r="BS403" s="176"/>
      <c r="BT403" s="176"/>
      <c r="BU403" s="176"/>
      <c r="BV403" s="176"/>
      <c r="BW403" s="182"/>
      <c r="BX403" s="182"/>
      <c r="BY403" s="182"/>
      <c r="BZ403" s="182"/>
      <c r="CA403" s="182"/>
      <c r="CB403" s="182"/>
      <c r="CC403" s="152"/>
      <c r="CD403" s="152"/>
      <c r="CE403" s="152"/>
      <c r="CF403" s="152"/>
    </row>
    <row r="404" ht="12.75" customHeight="1">
      <c r="A404" s="157">
        <v>2024.0</v>
      </c>
      <c r="B404" s="155"/>
      <c r="C404" s="155"/>
      <c r="D404" s="155"/>
      <c r="E404" s="155"/>
      <c r="F404" s="155"/>
      <c r="G404" s="155"/>
      <c r="H404" s="157"/>
      <c r="I404" s="169"/>
      <c r="J404" s="157"/>
      <c r="K404" s="157"/>
      <c r="L404" s="157"/>
      <c r="M404" s="157"/>
      <c r="N404" s="157"/>
      <c r="O404" s="157"/>
      <c r="P404" s="169"/>
      <c r="Q404" s="169"/>
      <c r="R404" s="169"/>
      <c r="S404" s="169"/>
      <c r="T404" s="169"/>
      <c r="U404" s="157"/>
      <c r="V404" s="166"/>
      <c r="W404" s="168"/>
      <c r="X404" s="168"/>
      <c r="Y404" s="168"/>
      <c r="Z404" s="168"/>
      <c r="AA404" s="168"/>
      <c r="AB404" s="168"/>
      <c r="AC404" s="168"/>
      <c r="AD404" s="168"/>
      <c r="AE404" s="168"/>
      <c r="AF404" s="168"/>
      <c r="AG404" s="168"/>
      <c r="AH404" s="168"/>
      <c r="AI404" s="168"/>
      <c r="AJ404" s="168"/>
      <c r="AK404" s="168"/>
      <c r="AL404" s="168"/>
      <c r="AM404" s="168"/>
      <c r="AN404" s="168"/>
      <c r="AO404" s="168"/>
      <c r="AP404" s="168"/>
      <c r="AQ404" s="168"/>
      <c r="AR404" s="168"/>
      <c r="AS404" s="168"/>
      <c r="AT404" s="168"/>
      <c r="AU404" s="168"/>
      <c r="AV404" s="168"/>
      <c r="AW404" s="168"/>
      <c r="AX404" s="168"/>
      <c r="AY404" s="168"/>
      <c r="AZ404" s="168"/>
      <c r="BA404" s="168"/>
      <c r="BB404" s="168"/>
      <c r="BC404" s="168"/>
      <c r="BD404" s="168"/>
      <c r="BE404" s="168"/>
      <c r="BF404" s="168"/>
      <c r="BG404" s="168"/>
      <c r="BH404" s="168"/>
      <c r="BI404" s="168"/>
      <c r="BJ404" s="168"/>
      <c r="BK404" s="168"/>
      <c r="BL404" s="168"/>
      <c r="BM404" s="168"/>
      <c r="BN404" s="168"/>
      <c r="BO404" s="168"/>
      <c r="BP404" s="168"/>
      <c r="BQ404" s="168"/>
      <c r="BR404" s="180"/>
      <c r="BS404" s="176"/>
      <c r="BT404" s="176"/>
      <c r="BU404" s="176"/>
      <c r="BV404" s="176"/>
      <c r="BW404" s="182"/>
      <c r="BX404" s="182"/>
      <c r="BY404" s="182"/>
      <c r="BZ404" s="182"/>
      <c r="CA404" s="182"/>
      <c r="CB404" s="182"/>
      <c r="CC404" s="152"/>
      <c r="CD404" s="152"/>
      <c r="CE404" s="152"/>
      <c r="CF404" s="152"/>
    </row>
    <row r="405" ht="12.75" customHeight="1">
      <c r="A405" s="157">
        <v>2024.0</v>
      </c>
      <c r="B405" s="155"/>
      <c r="C405" s="155"/>
      <c r="D405" s="155"/>
      <c r="E405" s="155"/>
      <c r="F405" s="155"/>
      <c r="G405" s="155"/>
      <c r="H405" s="157"/>
      <c r="I405" s="169"/>
      <c r="J405" s="157"/>
      <c r="K405" s="157"/>
      <c r="L405" s="157"/>
      <c r="M405" s="157"/>
      <c r="N405" s="157"/>
      <c r="O405" s="157"/>
      <c r="P405" s="169"/>
      <c r="Q405" s="169"/>
      <c r="R405" s="169"/>
      <c r="S405" s="169"/>
      <c r="T405" s="169"/>
      <c r="U405" s="157"/>
      <c r="V405" s="166"/>
      <c r="W405" s="168"/>
      <c r="X405" s="168"/>
      <c r="Y405" s="168"/>
      <c r="Z405" s="168"/>
      <c r="AA405" s="168"/>
      <c r="AB405" s="168"/>
      <c r="AC405" s="168"/>
      <c r="AD405" s="168"/>
      <c r="AE405" s="168"/>
      <c r="AF405" s="168"/>
      <c r="AG405" s="168"/>
      <c r="AH405" s="168"/>
      <c r="AI405" s="168"/>
      <c r="AJ405" s="168"/>
      <c r="AK405" s="168"/>
      <c r="AL405" s="168"/>
      <c r="AM405" s="168"/>
      <c r="AN405" s="168"/>
      <c r="AO405" s="168"/>
      <c r="AP405" s="168"/>
      <c r="AQ405" s="168"/>
      <c r="AR405" s="168"/>
      <c r="AS405" s="168"/>
      <c r="AT405" s="168"/>
      <c r="AU405" s="168"/>
      <c r="AV405" s="168"/>
      <c r="AW405" s="168"/>
      <c r="AX405" s="168"/>
      <c r="AY405" s="168"/>
      <c r="AZ405" s="168"/>
      <c r="BA405" s="168"/>
      <c r="BB405" s="168"/>
      <c r="BC405" s="168"/>
      <c r="BD405" s="168"/>
      <c r="BE405" s="168"/>
      <c r="BF405" s="168"/>
      <c r="BG405" s="168"/>
      <c r="BH405" s="168"/>
      <c r="BI405" s="168"/>
      <c r="BJ405" s="168"/>
      <c r="BK405" s="168"/>
      <c r="BL405" s="168"/>
      <c r="BM405" s="168"/>
      <c r="BN405" s="168"/>
      <c r="BO405" s="168"/>
      <c r="BP405" s="168"/>
      <c r="BQ405" s="168"/>
      <c r="BR405" s="180"/>
      <c r="BS405" s="176"/>
      <c r="BT405" s="176"/>
      <c r="BU405" s="176"/>
      <c r="BV405" s="176"/>
      <c r="BW405" s="182"/>
      <c r="BX405" s="182"/>
      <c r="BY405" s="182"/>
      <c r="BZ405" s="182"/>
      <c r="CA405" s="182"/>
      <c r="CB405" s="182"/>
      <c r="CC405" s="152"/>
      <c r="CD405" s="152"/>
      <c r="CE405" s="152"/>
      <c r="CF405" s="152"/>
    </row>
    <row r="406" ht="12.75" customHeight="1">
      <c r="A406" s="157">
        <v>2024.0</v>
      </c>
      <c r="B406" s="155"/>
      <c r="C406" s="155"/>
      <c r="D406" s="155"/>
      <c r="E406" s="155"/>
      <c r="F406" s="155"/>
      <c r="G406" s="155"/>
      <c r="H406" s="157"/>
      <c r="I406" s="169"/>
      <c r="J406" s="157"/>
      <c r="K406" s="157"/>
      <c r="L406" s="157"/>
      <c r="M406" s="157"/>
      <c r="N406" s="157"/>
      <c r="O406" s="157"/>
      <c r="P406" s="169"/>
      <c r="Q406" s="169"/>
      <c r="R406" s="169"/>
      <c r="S406" s="169"/>
      <c r="T406" s="169"/>
      <c r="U406" s="157"/>
      <c r="V406" s="166"/>
      <c r="W406" s="168"/>
      <c r="X406" s="168"/>
      <c r="Y406" s="168"/>
      <c r="Z406" s="168"/>
      <c r="AA406" s="168"/>
      <c r="AB406" s="168"/>
      <c r="AC406" s="168"/>
      <c r="AD406" s="168"/>
      <c r="AE406" s="168"/>
      <c r="AF406" s="168"/>
      <c r="AG406" s="168"/>
      <c r="AH406" s="168"/>
      <c r="AI406" s="168"/>
      <c r="AJ406" s="168"/>
      <c r="AK406" s="168"/>
      <c r="AL406" s="168"/>
      <c r="AM406" s="168"/>
      <c r="AN406" s="168"/>
      <c r="AO406" s="168"/>
      <c r="AP406" s="168"/>
      <c r="AQ406" s="168"/>
      <c r="AR406" s="168"/>
      <c r="AS406" s="168"/>
      <c r="AT406" s="168"/>
      <c r="AU406" s="168"/>
      <c r="AV406" s="168"/>
      <c r="AW406" s="168"/>
      <c r="AX406" s="168"/>
      <c r="AY406" s="168"/>
      <c r="AZ406" s="168"/>
      <c r="BA406" s="168"/>
      <c r="BB406" s="168"/>
      <c r="BC406" s="168"/>
      <c r="BD406" s="168"/>
      <c r="BE406" s="168"/>
      <c r="BF406" s="168"/>
      <c r="BG406" s="168"/>
      <c r="BH406" s="168"/>
      <c r="BI406" s="168"/>
      <c r="BJ406" s="168"/>
      <c r="BK406" s="168"/>
      <c r="BL406" s="168"/>
      <c r="BM406" s="168"/>
      <c r="BN406" s="168"/>
      <c r="BO406" s="168"/>
      <c r="BP406" s="168"/>
      <c r="BQ406" s="168"/>
      <c r="BR406" s="180"/>
      <c r="BS406" s="176"/>
      <c r="BT406" s="176"/>
      <c r="BU406" s="176"/>
      <c r="BV406" s="176"/>
      <c r="BW406" s="182"/>
      <c r="BX406" s="182"/>
      <c r="BY406" s="182"/>
      <c r="BZ406" s="182"/>
      <c r="CA406" s="182"/>
      <c r="CB406" s="182"/>
      <c r="CC406" s="152"/>
      <c r="CD406" s="152"/>
      <c r="CE406" s="152"/>
      <c r="CF406" s="152"/>
    </row>
    <row r="407" ht="12.75" customHeight="1">
      <c r="A407" s="157">
        <v>2024.0</v>
      </c>
      <c r="B407" s="155"/>
      <c r="C407" s="155"/>
      <c r="D407" s="155"/>
      <c r="E407" s="155"/>
      <c r="F407" s="155"/>
      <c r="G407" s="155"/>
      <c r="H407" s="157"/>
      <c r="I407" s="169"/>
      <c r="J407" s="157"/>
      <c r="K407" s="157"/>
      <c r="L407" s="157"/>
      <c r="M407" s="157"/>
      <c r="N407" s="157"/>
      <c r="O407" s="157"/>
      <c r="P407" s="169"/>
      <c r="Q407" s="169"/>
      <c r="R407" s="169"/>
      <c r="S407" s="169"/>
      <c r="T407" s="169"/>
      <c r="U407" s="157"/>
      <c r="V407" s="166"/>
      <c r="W407" s="168"/>
      <c r="X407" s="168"/>
      <c r="Y407" s="168"/>
      <c r="Z407" s="168"/>
      <c r="AA407" s="168"/>
      <c r="AB407" s="168"/>
      <c r="AC407" s="168"/>
      <c r="AD407" s="168"/>
      <c r="AE407" s="168"/>
      <c r="AF407" s="168"/>
      <c r="AG407" s="168"/>
      <c r="AH407" s="168"/>
      <c r="AI407" s="168"/>
      <c r="AJ407" s="168"/>
      <c r="AK407" s="168"/>
      <c r="AL407" s="168"/>
      <c r="AM407" s="168"/>
      <c r="AN407" s="168"/>
      <c r="AO407" s="168"/>
      <c r="AP407" s="168"/>
      <c r="AQ407" s="168"/>
      <c r="AR407" s="168"/>
      <c r="AS407" s="168"/>
      <c r="AT407" s="168"/>
      <c r="AU407" s="168"/>
      <c r="AV407" s="168"/>
      <c r="AW407" s="168"/>
      <c r="AX407" s="168"/>
      <c r="AY407" s="168"/>
      <c r="AZ407" s="168"/>
      <c r="BA407" s="168"/>
      <c r="BB407" s="168"/>
      <c r="BC407" s="168"/>
      <c r="BD407" s="168"/>
      <c r="BE407" s="168"/>
      <c r="BF407" s="168"/>
      <c r="BG407" s="168"/>
      <c r="BH407" s="168"/>
      <c r="BI407" s="168"/>
      <c r="BJ407" s="168"/>
      <c r="BK407" s="168"/>
      <c r="BL407" s="168"/>
      <c r="BM407" s="168"/>
      <c r="BN407" s="168"/>
      <c r="BO407" s="168"/>
      <c r="BP407" s="168"/>
      <c r="BQ407" s="168"/>
      <c r="BR407" s="180"/>
      <c r="BS407" s="176"/>
      <c r="BT407" s="176"/>
      <c r="BU407" s="176"/>
      <c r="BV407" s="176"/>
      <c r="BW407" s="182"/>
      <c r="BX407" s="182"/>
      <c r="BY407" s="182"/>
      <c r="BZ407" s="182"/>
      <c r="CA407" s="182"/>
      <c r="CB407" s="182"/>
      <c r="CC407" s="152"/>
      <c r="CD407" s="152"/>
      <c r="CE407" s="152"/>
      <c r="CF407" s="152"/>
    </row>
    <row r="408" ht="12.75" customHeight="1">
      <c r="A408" s="157">
        <v>2024.0</v>
      </c>
      <c r="B408" s="155"/>
      <c r="C408" s="155"/>
      <c r="D408" s="155"/>
      <c r="E408" s="155"/>
      <c r="F408" s="155"/>
      <c r="G408" s="155"/>
      <c r="H408" s="157"/>
      <c r="I408" s="169"/>
      <c r="J408" s="157"/>
      <c r="K408" s="157"/>
      <c r="L408" s="157"/>
      <c r="M408" s="157"/>
      <c r="N408" s="157"/>
      <c r="O408" s="157"/>
      <c r="P408" s="169"/>
      <c r="Q408" s="169"/>
      <c r="R408" s="169"/>
      <c r="S408" s="169"/>
      <c r="T408" s="169"/>
      <c r="U408" s="157"/>
      <c r="V408" s="166"/>
      <c r="W408" s="168"/>
      <c r="X408" s="168"/>
      <c r="Y408" s="168"/>
      <c r="Z408" s="168"/>
      <c r="AA408" s="168"/>
      <c r="AB408" s="168"/>
      <c r="AC408" s="168"/>
      <c r="AD408" s="168"/>
      <c r="AE408" s="168"/>
      <c r="AF408" s="168"/>
      <c r="AG408" s="168"/>
      <c r="AH408" s="168"/>
      <c r="AI408" s="168"/>
      <c r="AJ408" s="168"/>
      <c r="AK408" s="168"/>
      <c r="AL408" s="168"/>
      <c r="AM408" s="168"/>
      <c r="AN408" s="168"/>
      <c r="AO408" s="168"/>
      <c r="AP408" s="168"/>
      <c r="AQ408" s="168"/>
      <c r="AR408" s="168"/>
      <c r="AS408" s="168"/>
      <c r="AT408" s="168"/>
      <c r="AU408" s="168"/>
      <c r="AV408" s="168"/>
      <c r="AW408" s="168"/>
      <c r="AX408" s="168"/>
      <c r="AY408" s="168"/>
      <c r="AZ408" s="168"/>
      <c r="BA408" s="168"/>
      <c r="BB408" s="168"/>
      <c r="BC408" s="168"/>
      <c r="BD408" s="168"/>
      <c r="BE408" s="168"/>
      <c r="BF408" s="168"/>
      <c r="BG408" s="168"/>
      <c r="BH408" s="168"/>
      <c r="BI408" s="168"/>
      <c r="BJ408" s="168"/>
      <c r="BK408" s="168"/>
      <c r="BL408" s="168"/>
      <c r="BM408" s="168"/>
      <c r="BN408" s="168"/>
      <c r="BO408" s="168"/>
      <c r="BP408" s="168"/>
      <c r="BQ408" s="168"/>
      <c r="BR408" s="180"/>
      <c r="BS408" s="176"/>
      <c r="BT408" s="176"/>
      <c r="BU408" s="176"/>
      <c r="BV408" s="176"/>
      <c r="BW408" s="182"/>
      <c r="BX408" s="182"/>
      <c r="BY408" s="182"/>
      <c r="BZ408" s="182"/>
      <c r="CA408" s="182"/>
      <c r="CB408" s="182"/>
      <c r="CC408" s="152"/>
      <c r="CD408" s="152"/>
      <c r="CE408" s="152"/>
      <c r="CF408" s="152"/>
    </row>
    <row r="409" ht="12.75" customHeight="1">
      <c r="A409" s="157">
        <v>2024.0</v>
      </c>
      <c r="B409" s="155"/>
      <c r="C409" s="155"/>
      <c r="D409" s="155"/>
      <c r="E409" s="155"/>
      <c r="F409" s="155"/>
      <c r="G409" s="155"/>
      <c r="H409" s="157"/>
      <c r="I409" s="169"/>
      <c r="J409" s="157"/>
      <c r="K409" s="157"/>
      <c r="L409" s="157"/>
      <c r="M409" s="157"/>
      <c r="N409" s="157"/>
      <c r="O409" s="157"/>
      <c r="P409" s="169"/>
      <c r="Q409" s="169"/>
      <c r="R409" s="169"/>
      <c r="S409" s="169"/>
      <c r="T409" s="169"/>
      <c r="U409" s="157"/>
      <c r="V409" s="166"/>
      <c r="W409" s="168"/>
      <c r="X409" s="168"/>
      <c r="Y409" s="168"/>
      <c r="Z409" s="168"/>
      <c r="AA409" s="168"/>
      <c r="AB409" s="168"/>
      <c r="AC409" s="168"/>
      <c r="AD409" s="168"/>
      <c r="AE409" s="168"/>
      <c r="AF409" s="168"/>
      <c r="AG409" s="168"/>
      <c r="AH409" s="168"/>
      <c r="AI409" s="168"/>
      <c r="AJ409" s="168"/>
      <c r="AK409" s="168"/>
      <c r="AL409" s="168"/>
      <c r="AM409" s="168"/>
      <c r="AN409" s="168"/>
      <c r="AO409" s="168"/>
      <c r="AP409" s="168"/>
      <c r="AQ409" s="168"/>
      <c r="AR409" s="168"/>
      <c r="AS409" s="168"/>
      <c r="AT409" s="168"/>
      <c r="AU409" s="168"/>
      <c r="AV409" s="168"/>
      <c r="AW409" s="168"/>
      <c r="AX409" s="168"/>
      <c r="AY409" s="168"/>
      <c r="AZ409" s="168"/>
      <c r="BA409" s="168"/>
      <c r="BB409" s="168"/>
      <c r="BC409" s="168"/>
      <c r="BD409" s="168"/>
      <c r="BE409" s="168"/>
      <c r="BF409" s="168"/>
      <c r="BG409" s="168"/>
      <c r="BH409" s="168"/>
      <c r="BI409" s="168"/>
      <c r="BJ409" s="168"/>
      <c r="BK409" s="168"/>
      <c r="BL409" s="168"/>
      <c r="BM409" s="168"/>
      <c r="BN409" s="168"/>
      <c r="BO409" s="168"/>
      <c r="BP409" s="168"/>
      <c r="BQ409" s="168"/>
      <c r="BR409" s="180"/>
      <c r="BS409" s="176"/>
      <c r="BT409" s="176"/>
      <c r="BU409" s="176"/>
      <c r="BV409" s="176"/>
      <c r="BW409" s="182"/>
      <c r="BX409" s="182"/>
      <c r="BY409" s="182"/>
      <c r="BZ409" s="182"/>
      <c r="CA409" s="182"/>
      <c r="CB409" s="182"/>
      <c r="CC409" s="152"/>
      <c r="CD409" s="152"/>
      <c r="CE409" s="152"/>
      <c r="CF409" s="152"/>
    </row>
    <row r="410" ht="12.75" customHeight="1">
      <c r="A410" s="157">
        <v>2024.0</v>
      </c>
      <c r="B410" s="155"/>
      <c r="C410" s="155"/>
      <c r="D410" s="155"/>
      <c r="E410" s="155"/>
      <c r="F410" s="155"/>
      <c r="G410" s="155"/>
      <c r="H410" s="157"/>
      <c r="I410" s="169"/>
      <c r="J410" s="157"/>
      <c r="K410" s="157"/>
      <c r="L410" s="157"/>
      <c r="M410" s="157"/>
      <c r="N410" s="157"/>
      <c r="O410" s="157"/>
      <c r="P410" s="169"/>
      <c r="Q410" s="169"/>
      <c r="R410" s="169"/>
      <c r="S410" s="169"/>
      <c r="T410" s="169"/>
      <c r="U410" s="157"/>
      <c r="V410" s="166"/>
      <c r="W410" s="168"/>
      <c r="X410" s="168"/>
      <c r="Y410" s="168"/>
      <c r="Z410" s="168"/>
      <c r="AA410" s="168"/>
      <c r="AB410" s="168"/>
      <c r="AC410" s="168"/>
      <c r="AD410" s="168"/>
      <c r="AE410" s="168"/>
      <c r="AF410" s="168"/>
      <c r="AG410" s="168"/>
      <c r="AH410" s="168"/>
      <c r="AI410" s="168"/>
      <c r="AJ410" s="168"/>
      <c r="AK410" s="168"/>
      <c r="AL410" s="168"/>
      <c r="AM410" s="168"/>
      <c r="AN410" s="168"/>
      <c r="AO410" s="168"/>
      <c r="AP410" s="168"/>
      <c r="AQ410" s="168"/>
      <c r="AR410" s="168"/>
      <c r="AS410" s="168"/>
      <c r="AT410" s="168"/>
      <c r="AU410" s="168"/>
      <c r="AV410" s="168"/>
      <c r="AW410" s="168"/>
      <c r="AX410" s="168"/>
      <c r="AY410" s="168"/>
      <c r="AZ410" s="168"/>
      <c r="BA410" s="168"/>
      <c r="BB410" s="168"/>
      <c r="BC410" s="168"/>
      <c r="BD410" s="168"/>
      <c r="BE410" s="168"/>
      <c r="BF410" s="168"/>
      <c r="BG410" s="168"/>
      <c r="BH410" s="168"/>
      <c r="BI410" s="168"/>
      <c r="BJ410" s="168"/>
      <c r="BK410" s="168"/>
      <c r="BL410" s="168"/>
      <c r="BM410" s="168"/>
      <c r="BN410" s="168"/>
      <c r="BO410" s="168"/>
      <c r="BP410" s="168"/>
      <c r="BQ410" s="168"/>
      <c r="BR410" s="180"/>
      <c r="BS410" s="176"/>
      <c r="BT410" s="176"/>
      <c r="BU410" s="176"/>
      <c r="BV410" s="176"/>
      <c r="BW410" s="182"/>
      <c r="BX410" s="182"/>
      <c r="BY410" s="182"/>
      <c r="BZ410" s="182"/>
      <c r="CA410" s="182"/>
      <c r="CB410" s="182"/>
      <c r="CC410" s="152"/>
      <c r="CD410" s="152"/>
      <c r="CE410" s="152"/>
      <c r="CF410" s="152"/>
    </row>
    <row r="411" ht="12.75" customHeight="1">
      <c r="A411" s="157">
        <v>2024.0</v>
      </c>
      <c r="B411" s="155"/>
      <c r="C411" s="155"/>
      <c r="D411" s="155"/>
      <c r="E411" s="155"/>
      <c r="F411" s="155"/>
      <c r="G411" s="155"/>
      <c r="H411" s="157"/>
      <c r="I411" s="169"/>
      <c r="J411" s="157"/>
      <c r="K411" s="157"/>
      <c r="L411" s="157"/>
      <c r="M411" s="157"/>
      <c r="N411" s="157"/>
      <c r="O411" s="157"/>
      <c r="P411" s="169"/>
      <c r="Q411" s="169"/>
      <c r="R411" s="169"/>
      <c r="S411" s="169"/>
      <c r="T411" s="169"/>
      <c r="U411" s="157"/>
      <c r="V411" s="166"/>
      <c r="W411" s="168"/>
      <c r="X411" s="168"/>
      <c r="Y411" s="168"/>
      <c r="Z411" s="168"/>
      <c r="AA411" s="168"/>
      <c r="AB411" s="168"/>
      <c r="AC411" s="168"/>
      <c r="AD411" s="168"/>
      <c r="AE411" s="168"/>
      <c r="AF411" s="168"/>
      <c r="AG411" s="168"/>
      <c r="AH411" s="168"/>
      <c r="AI411" s="168"/>
      <c r="AJ411" s="168"/>
      <c r="AK411" s="168"/>
      <c r="AL411" s="168"/>
      <c r="AM411" s="168"/>
      <c r="AN411" s="168"/>
      <c r="AO411" s="168"/>
      <c r="AP411" s="168"/>
      <c r="AQ411" s="168"/>
      <c r="AR411" s="168"/>
      <c r="AS411" s="168"/>
      <c r="AT411" s="168"/>
      <c r="AU411" s="168"/>
      <c r="AV411" s="168"/>
      <c r="AW411" s="168"/>
      <c r="AX411" s="168"/>
      <c r="AY411" s="168"/>
      <c r="AZ411" s="168"/>
      <c r="BA411" s="168"/>
      <c r="BB411" s="168"/>
      <c r="BC411" s="168"/>
      <c r="BD411" s="168"/>
      <c r="BE411" s="168"/>
      <c r="BF411" s="168"/>
      <c r="BG411" s="168"/>
      <c r="BH411" s="168"/>
      <c r="BI411" s="168"/>
      <c r="BJ411" s="168"/>
      <c r="BK411" s="168"/>
      <c r="BL411" s="168"/>
      <c r="BM411" s="168"/>
      <c r="BN411" s="168"/>
      <c r="BO411" s="168"/>
      <c r="BP411" s="168"/>
      <c r="BQ411" s="168"/>
      <c r="BR411" s="180"/>
      <c r="BS411" s="176"/>
      <c r="BT411" s="176"/>
      <c r="BU411" s="176"/>
      <c r="BV411" s="176"/>
      <c r="BW411" s="182"/>
      <c r="BX411" s="182"/>
      <c r="BY411" s="182"/>
      <c r="BZ411" s="182"/>
      <c r="CA411" s="182"/>
      <c r="CB411" s="182"/>
      <c r="CC411" s="152"/>
      <c r="CD411" s="152"/>
      <c r="CE411" s="152"/>
      <c r="CF411" s="152"/>
    </row>
    <row r="412" ht="12.75" customHeight="1">
      <c r="A412" s="157">
        <v>2024.0</v>
      </c>
      <c r="B412" s="155"/>
      <c r="C412" s="155"/>
      <c r="D412" s="155"/>
      <c r="E412" s="155"/>
      <c r="F412" s="155"/>
      <c r="G412" s="155"/>
      <c r="H412" s="157"/>
      <c r="I412" s="169"/>
      <c r="J412" s="157"/>
      <c r="K412" s="157"/>
      <c r="L412" s="157"/>
      <c r="M412" s="157"/>
      <c r="N412" s="157"/>
      <c r="O412" s="157"/>
      <c r="P412" s="169"/>
      <c r="Q412" s="169"/>
      <c r="R412" s="169"/>
      <c r="S412" s="169"/>
      <c r="T412" s="169"/>
      <c r="U412" s="157"/>
      <c r="V412" s="166"/>
      <c r="W412" s="168"/>
      <c r="X412" s="168"/>
      <c r="Y412" s="168"/>
      <c r="Z412" s="168"/>
      <c r="AA412" s="168"/>
      <c r="AB412" s="168"/>
      <c r="AC412" s="168"/>
      <c r="AD412" s="168"/>
      <c r="AE412" s="168"/>
      <c r="AF412" s="168"/>
      <c r="AG412" s="168"/>
      <c r="AH412" s="168"/>
      <c r="AI412" s="168"/>
      <c r="AJ412" s="168"/>
      <c r="AK412" s="168"/>
      <c r="AL412" s="168"/>
      <c r="AM412" s="168"/>
      <c r="AN412" s="168"/>
      <c r="AO412" s="168"/>
      <c r="AP412" s="168"/>
      <c r="AQ412" s="168"/>
      <c r="AR412" s="168"/>
      <c r="AS412" s="168"/>
      <c r="AT412" s="168"/>
      <c r="AU412" s="168"/>
      <c r="AV412" s="168"/>
      <c r="AW412" s="168"/>
      <c r="AX412" s="168"/>
      <c r="AY412" s="168"/>
      <c r="AZ412" s="168"/>
      <c r="BA412" s="168"/>
      <c r="BB412" s="168"/>
      <c r="BC412" s="168"/>
      <c r="BD412" s="168"/>
      <c r="BE412" s="168"/>
      <c r="BF412" s="168"/>
      <c r="BG412" s="168"/>
      <c r="BH412" s="168"/>
      <c r="BI412" s="168"/>
      <c r="BJ412" s="168"/>
      <c r="BK412" s="168"/>
      <c r="BL412" s="168"/>
      <c r="BM412" s="168"/>
      <c r="BN412" s="168"/>
      <c r="BO412" s="168"/>
      <c r="BP412" s="168"/>
      <c r="BQ412" s="168"/>
      <c r="BR412" s="180"/>
      <c r="BS412" s="176"/>
      <c r="BT412" s="176"/>
      <c r="BU412" s="176"/>
      <c r="BV412" s="176"/>
      <c r="BW412" s="182"/>
      <c r="BX412" s="182"/>
      <c r="BY412" s="182"/>
      <c r="BZ412" s="182"/>
      <c r="CA412" s="182"/>
      <c r="CB412" s="182"/>
      <c r="CC412" s="152"/>
      <c r="CD412" s="152"/>
      <c r="CE412" s="152"/>
      <c r="CF412" s="152"/>
    </row>
    <row r="413" ht="12.75" customHeight="1">
      <c r="A413" s="157">
        <v>2024.0</v>
      </c>
      <c r="B413" s="155"/>
      <c r="C413" s="155"/>
      <c r="D413" s="155"/>
      <c r="E413" s="155"/>
      <c r="F413" s="155"/>
      <c r="G413" s="155"/>
      <c r="H413" s="157"/>
      <c r="I413" s="169"/>
      <c r="J413" s="157"/>
      <c r="K413" s="157"/>
      <c r="L413" s="157"/>
      <c r="M413" s="157"/>
      <c r="N413" s="157"/>
      <c r="O413" s="157"/>
      <c r="P413" s="169"/>
      <c r="Q413" s="169"/>
      <c r="R413" s="169"/>
      <c r="S413" s="169"/>
      <c r="T413" s="169"/>
      <c r="U413" s="157"/>
      <c r="V413" s="166"/>
      <c r="W413" s="168"/>
      <c r="X413" s="168"/>
      <c r="Y413" s="168"/>
      <c r="Z413" s="168"/>
      <c r="AA413" s="168"/>
      <c r="AB413" s="168"/>
      <c r="AC413" s="168"/>
      <c r="AD413" s="168"/>
      <c r="AE413" s="168"/>
      <c r="AF413" s="168"/>
      <c r="AG413" s="168"/>
      <c r="AH413" s="168"/>
      <c r="AI413" s="168"/>
      <c r="AJ413" s="168"/>
      <c r="AK413" s="168"/>
      <c r="AL413" s="168"/>
      <c r="AM413" s="168"/>
      <c r="AN413" s="168"/>
      <c r="AO413" s="168"/>
      <c r="AP413" s="168"/>
      <c r="AQ413" s="168"/>
      <c r="AR413" s="168"/>
      <c r="AS413" s="168"/>
      <c r="AT413" s="168"/>
      <c r="AU413" s="168"/>
      <c r="AV413" s="168"/>
      <c r="AW413" s="168"/>
      <c r="AX413" s="168"/>
      <c r="AY413" s="168"/>
      <c r="AZ413" s="168"/>
      <c r="BA413" s="168"/>
      <c r="BB413" s="168"/>
      <c r="BC413" s="168"/>
      <c r="BD413" s="168"/>
      <c r="BE413" s="168"/>
      <c r="BF413" s="168"/>
      <c r="BG413" s="168"/>
      <c r="BH413" s="168"/>
      <c r="BI413" s="168"/>
      <c r="BJ413" s="168"/>
      <c r="BK413" s="168"/>
      <c r="BL413" s="168"/>
      <c r="BM413" s="168"/>
      <c r="BN413" s="168"/>
      <c r="BO413" s="168"/>
      <c r="BP413" s="168"/>
      <c r="BQ413" s="168"/>
      <c r="BR413" s="180"/>
      <c r="BS413" s="176"/>
      <c r="BT413" s="176"/>
      <c r="BU413" s="176"/>
      <c r="BV413" s="176"/>
      <c r="BW413" s="182"/>
      <c r="BX413" s="182"/>
      <c r="BY413" s="182"/>
      <c r="BZ413" s="182"/>
      <c r="CA413" s="182"/>
      <c r="CB413" s="182"/>
      <c r="CC413" s="152"/>
      <c r="CD413" s="152"/>
      <c r="CE413" s="152"/>
      <c r="CF413" s="152"/>
    </row>
    <row r="414" ht="12.75" customHeight="1">
      <c r="A414" s="157">
        <v>2024.0</v>
      </c>
      <c r="B414" s="155"/>
      <c r="C414" s="155"/>
      <c r="D414" s="155"/>
      <c r="E414" s="155"/>
      <c r="F414" s="155"/>
      <c r="G414" s="155"/>
      <c r="H414" s="157"/>
      <c r="I414" s="169"/>
      <c r="J414" s="157"/>
      <c r="K414" s="157"/>
      <c r="L414" s="157"/>
      <c r="M414" s="157"/>
      <c r="N414" s="157"/>
      <c r="O414" s="157"/>
      <c r="P414" s="169"/>
      <c r="Q414" s="169"/>
      <c r="R414" s="169"/>
      <c r="S414" s="169"/>
      <c r="T414" s="169"/>
      <c r="U414" s="157"/>
      <c r="V414" s="166"/>
      <c r="W414" s="168"/>
      <c r="X414" s="168"/>
      <c r="Y414" s="168"/>
      <c r="Z414" s="168"/>
      <c r="AA414" s="168"/>
      <c r="AB414" s="168"/>
      <c r="AC414" s="168"/>
      <c r="AD414" s="168"/>
      <c r="AE414" s="168"/>
      <c r="AF414" s="168"/>
      <c r="AG414" s="168"/>
      <c r="AH414" s="168"/>
      <c r="AI414" s="168"/>
      <c r="AJ414" s="168"/>
      <c r="AK414" s="168"/>
      <c r="AL414" s="168"/>
      <c r="AM414" s="168"/>
      <c r="AN414" s="168"/>
      <c r="AO414" s="168"/>
      <c r="AP414" s="168"/>
      <c r="AQ414" s="168"/>
      <c r="AR414" s="168"/>
      <c r="AS414" s="168"/>
      <c r="AT414" s="168"/>
      <c r="AU414" s="168"/>
      <c r="AV414" s="168"/>
      <c r="AW414" s="168"/>
      <c r="AX414" s="168"/>
      <c r="AY414" s="168"/>
      <c r="AZ414" s="168"/>
      <c r="BA414" s="168"/>
      <c r="BB414" s="168"/>
      <c r="BC414" s="168"/>
      <c r="BD414" s="168"/>
      <c r="BE414" s="168"/>
      <c r="BF414" s="168"/>
      <c r="BG414" s="168"/>
      <c r="BH414" s="168"/>
      <c r="BI414" s="168"/>
      <c r="BJ414" s="168"/>
      <c r="BK414" s="168"/>
      <c r="BL414" s="168"/>
      <c r="BM414" s="168"/>
      <c r="BN414" s="168"/>
      <c r="BO414" s="168"/>
      <c r="BP414" s="168"/>
      <c r="BQ414" s="168"/>
      <c r="BR414" s="180"/>
      <c r="BS414" s="176"/>
      <c r="BT414" s="176"/>
      <c r="BU414" s="176"/>
      <c r="BV414" s="176"/>
      <c r="BW414" s="182"/>
      <c r="BX414" s="182"/>
      <c r="BY414" s="182"/>
      <c r="BZ414" s="182"/>
      <c r="CA414" s="182"/>
      <c r="CB414" s="182"/>
      <c r="CC414" s="152"/>
      <c r="CD414" s="152"/>
      <c r="CE414" s="152"/>
      <c r="CF414" s="152"/>
    </row>
    <row r="415" ht="12.75" customHeight="1">
      <c r="A415" s="157">
        <v>2024.0</v>
      </c>
      <c r="B415" s="155"/>
      <c r="C415" s="155"/>
      <c r="D415" s="155"/>
      <c r="E415" s="155"/>
      <c r="F415" s="155"/>
      <c r="G415" s="155"/>
      <c r="H415" s="157"/>
      <c r="I415" s="169"/>
      <c r="J415" s="157"/>
      <c r="K415" s="157"/>
      <c r="L415" s="157"/>
      <c r="M415" s="157"/>
      <c r="N415" s="157"/>
      <c r="O415" s="157"/>
      <c r="P415" s="169"/>
      <c r="Q415" s="169"/>
      <c r="R415" s="169"/>
      <c r="S415" s="169"/>
      <c r="T415" s="169"/>
      <c r="U415" s="157"/>
      <c r="V415" s="166"/>
      <c r="W415" s="168"/>
      <c r="X415" s="168"/>
      <c r="Y415" s="168"/>
      <c r="Z415" s="168"/>
      <c r="AA415" s="168"/>
      <c r="AB415" s="168"/>
      <c r="AC415" s="168"/>
      <c r="AD415" s="168"/>
      <c r="AE415" s="168"/>
      <c r="AF415" s="168"/>
      <c r="AG415" s="168"/>
      <c r="AH415" s="168"/>
      <c r="AI415" s="168"/>
      <c r="AJ415" s="168"/>
      <c r="AK415" s="168"/>
      <c r="AL415" s="168"/>
      <c r="AM415" s="168"/>
      <c r="AN415" s="168"/>
      <c r="AO415" s="168"/>
      <c r="AP415" s="168"/>
      <c r="AQ415" s="168"/>
      <c r="AR415" s="168"/>
      <c r="AS415" s="168"/>
      <c r="AT415" s="168"/>
      <c r="AU415" s="168"/>
      <c r="AV415" s="168"/>
      <c r="AW415" s="168"/>
      <c r="AX415" s="168"/>
      <c r="AY415" s="168"/>
      <c r="AZ415" s="168"/>
      <c r="BA415" s="168"/>
      <c r="BB415" s="168"/>
      <c r="BC415" s="168"/>
      <c r="BD415" s="168"/>
      <c r="BE415" s="168"/>
      <c r="BF415" s="168"/>
      <c r="BG415" s="168"/>
      <c r="BH415" s="168"/>
      <c r="BI415" s="168"/>
      <c r="BJ415" s="168"/>
      <c r="BK415" s="168"/>
      <c r="BL415" s="168"/>
      <c r="BM415" s="168"/>
      <c r="BN415" s="168"/>
      <c r="BO415" s="168"/>
      <c r="BP415" s="168"/>
      <c r="BQ415" s="168"/>
      <c r="BR415" s="180"/>
      <c r="BS415" s="176"/>
      <c r="BT415" s="176"/>
      <c r="BU415" s="176"/>
      <c r="BV415" s="176"/>
      <c r="BW415" s="182"/>
      <c r="BX415" s="182"/>
      <c r="BY415" s="182"/>
      <c r="BZ415" s="182"/>
      <c r="CA415" s="182"/>
      <c r="CB415" s="182"/>
      <c r="CC415" s="152"/>
      <c r="CD415" s="152"/>
      <c r="CE415" s="152"/>
      <c r="CF415" s="152"/>
    </row>
    <row r="416" ht="12.75" customHeight="1">
      <c r="A416" s="157">
        <v>2024.0</v>
      </c>
      <c r="B416" s="155"/>
      <c r="C416" s="155"/>
      <c r="D416" s="155"/>
      <c r="E416" s="155"/>
      <c r="F416" s="155"/>
      <c r="G416" s="155"/>
      <c r="H416" s="157"/>
      <c r="I416" s="169"/>
      <c r="J416" s="157"/>
      <c r="K416" s="157"/>
      <c r="L416" s="157"/>
      <c r="M416" s="157"/>
      <c r="N416" s="157"/>
      <c r="O416" s="157"/>
      <c r="P416" s="169"/>
      <c r="Q416" s="169"/>
      <c r="R416" s="169"/>
      <c r="S416" s="169"/>
      <c r="T416" s="169"/>
      <c r="U416" s="157"/>
      <c r="V416" s="166"/>
      <c r="W416" s="168"/>
      <c r="X416" s="168"/>
      <c r="Y416" s="168"/>
      <c r="Z416" s="168"/>
      <c r="AA416" s="168"/>
      <c r="AB416" s="168"/>
      <c r="AC416" s="168"/>
      <c r="AD416" s="168"/>
      <c r="AE416" s="168"/>
      <c r="AF416" s="168"/>
      <c r="AG416" s="168"/>
      <c r="AH416" s="168"/>
      <c r="AI416" s="168"/>
      <c r="AJ416" s="168"/>
      <c r="AK416" s="168"/>
      <c r="AL416" s="168"/>
      <c r="AM416" s="168"/>
      <c r="AN416" s="168"/>
      <c r="AO416" s="168"/>
      <c r="AP416" s="168"/>
      <c r="AQ416" s="168"/>
      <c r="AR416" s="168"/>
      <c r="AS416" s="168"/>
      <c r="AT416" s="168"/>
      <c r="AU416" s="168"/>
      <c r="AV416" s="168"/>
      <c r="AW416" s="168"/>
      <c r="AX416" s="168"/>
      <c r="AY416" s="168"/>
      <c r="AZ416" s="168"/>
      <c r="BA416" s="168"/>
      <c r="BB416" s="168"/>
      <c r="BC416" s="168"/>
      <c r="BD416" s="168"/>
      <c r="BE416" s="168"/>
      <c r="BF416" s="168"/>
      <c r="BG416" s="168"/>
      <c r="BH416" s="168"/>
      <c r="BI416" s="168"/>
      <c r="BJ416" s="168"/>
      <c r="BK416" s="168"/>
      <c r="BL416" s="168"/>
      <c r="BM416" s="168"/>
      <c r="BN416" s="168"/>
      <c r="BO416" s="168"/>
      <c r="BP416" s="168"/>
      <c r="BQ416" s="168"/>
      <c r="BR416" s="180"/>
      <c r="BS416" s="176"/>
      <c r="BT416" s="176"/>
      <c r="BU416" s="176"/>
      <c r="BV416" s="176"/>
      <c r="BW416" s="182"/>
      <c r="BX416" s="182"/>
      <c r="BY416" s="182"/>
      <c r="BZ416" s="182"/>
      <c r="CA416" s="182"/>
      <c r="CB416" s="182"/>
      <c r="CC416" s="152"/>
      <c r="CD416" s="152"/>
      <c r="CE416" s="152"/>
      <c r="CF416" s="152"/>
    </row>
    <row r="417" ht="12.75" customHeight="1">
      <c r="A417" s="157">
        <v>2024.0</v>
      </c>
      <c r="B417" s="155"/>
      <c r="C417" s="155"/>
      <c r="D417" s="155"/>
      <c r="E417" s="155"/>
      <c r="F417" s="155"/>
      <c r="G417" s="155"/>
      <c r="H417" s="157"/>
      <c r="I417" s="169"/>
      <c r="J417" s="157"/>
      <c r="K417" s="157"/>
      <c r="L417" s="157"/>
      <c r="M417" s="157"/>
      <c r="N417" s="157"/>
      <c r="O417" s="157"/>
      <c r="P417" s="169"/>
      <c r="Q417" s="169"/>
      <c r="R417" s="169"/>
      <c r="S417" s="169"/>
      <c r="T417" s="169"/>
      <c r="U417" s="157"/>
      <c r="V417" s="166"/>
      <c r="W417" s="168"/>
      <c r="X417" s="168"/>
      <c r="Y417" s="168"/>
      <c r="Z417" s="168"/>
      <c r="AA417" s="168"/>
      <c r="AB417" s="168"/>
      <c r="AC417" s="168"/>
      <c r="AD417" s="168"/>
      <c r="AE417" s="168"/>
      <c r="AF417" s="168"/>
      <c r="AG417" s="168"/>
      <c r="AH417" s="168"/>
      <c r="AI417" s="168"/>
      <c r="AJ417" s="168"/>
      <c r="AK417" s="168"/>
      <c r="AL417" s="168"/>
      <c r="AM417" s="168"/>
      <c r="AN417" s="168"/>
      <c r="AO417" s="168"/>
      <c r="AP417" s="168"/>
      <c r="AQ417" s="168"/>
      <c r="AR417" s="168"/>
      <c r="AS417" s="168"/>
      <c r="AT417" s="168"/>
      <c r="AU417" s="168"/>
      <c r="AV417" s="168"/>
      <c r="AW417" s="168"/>
      <c r="AX417" s="168"/>
      <c r="AY417" s="168"/>
      <c r="AZ417" s="168"/>
      <c r="BA417" s="168"/>
      <c r="BB417" s="168"/>
      <c r="BC417" s="168"/>
      <c r="BD417" s="168"/>
      <c r="BE417" s="168"/>
      <c r="BF417" s="168"/>
      <c r="BG417" s="168"/>
      <c r="BH417" s="168"/>
      <c r="BI417" s="168"/>
      <c r="BJ417" s="168"/>
      <c r="BK417" s="168"/>
      <c r="BL417" s="168"/>
      <c r="BM417" s="168"/>
      <c r="BN417" s="168"/>
      <c r="BO417" s="168"/>
      <c r="BP417" s="168"/>
      <c r="BQ417" s="168"/>
      <c r="BR417" s="180"/>
      <c r="BS417" s="176"/>
      <c r="BT417" s="176"/>
      <c r="BU417" s="176"/>
      <c r="BV417" s="176"/>
      <c r="BW417" s="182"/>
      <c r="BX417" s="182"/>
      <c r="BY417" s="182"/>
      <c r="BZ417" s="182"/>
      <c r="CA417" s="182"/>
      <c r="CB417" s="182"/>
      <c r="CC417" s="152"/>
      <c r="CD417" s="152"/>
      <c r="CE417" s="152"/>
      <c r="CF417" s="152"/>
    </row>
    <row r="418" ht="12.75" customHeight="1">
      <c r="A418" s="157">
        <v>2024.0</v>
      </c>
      <c r="B418" s="155"/>
      <c r="C418" s="155"/>
      <c r="D418" s="155"/>
      <c r="E418" s="155"/>
      <c r="F418" s="155"/>
      <c r="G418" s="155"/>
      <c r="H418" s="157"/>
      <c r="I418" s="169"/>
      <c r="J418" s="157"/>
      <c r="K418" s="157"/>
      <c r="L418" s="157"/>
      <c r="M418" s="157"/>
      <c r="N418" s="157"/>
      <c r="O418" s="157"/>
      <c r="P418" s="169"/>
      <c r="Q418" s="169"/>
      <c r="R418" s="169"/>
      <c r="S418" s="169"/>
      <c r="T418" s="169"/>
      <c r="U418" s="157"/>
      <c r="V418" s="166"/>
      <c r="W418" s="168"/>
      <c r="X418" s="168"/>
      <c r="Y418" s="168"/>
      <c r="Z418" s="168"/>
      <c r="AA418" s="168"/>
      <c r="AB418" s="168"/>
      <c r="AC418" s="168"/>
      <c r="AD418" s="168"/>
      <c r="AE418" s="168"/>
      <c r="AF418" s="168"/>
      <c r="AG418" s="168"/>
      <c r="AH418" s="168"/>
      <c r="AI418" s="168"/>
      <c r="AJ418" s="168"/>
      <c r="AK418" s="168"/>
      <c r="AL418" s="168"/>
      <c r="AM418" s="168"/>
      <c r="AN418" s="168"/>
      <c r="AO418" s="168"/>
      <c r="AP418" s="168"/>
      <c r="AQ418" s="168"/>
      <c r="AR418" s="168"/>
      <c r="AS418" s="168"/>
      <c r="AT418" s="168"/>
      <c r="AU418" s="168"/>
      <c r="AV418" s="168"/>
      <c r="AW418" s="168"/>
      <c r="AX418" s="168"/>
      <c r="AY418" s="168"/>
      <c r="AZ418" s="168"/>
      <c r="BA418" s="168"/>
      <c r="BB418" s="168"/>
      <c r="BC418" s="168"/>
      <c r="BD418" s="168"/>
      <c r="BE418" s="168"/>
      <c r="BF418" s="168"/>
      <c r="BG418" s="168"/>
      <c r="BH418" s="168"/>
      <c r="BI418" s="168"/>
      <c r="BJ418" s="168"/>
      <c r="BK418" s="168"/>
      <c r="BL418" s="168"/>
      <c r="BM418" s="168"/>
      <c r="BN418" s="168"/>
      <c r="BO418" s="168"/>
      <c r="BP418" s="168"/>
      <c r="BQ418" s="168"/>
      <c r="BR418" s="180"/>
      <c r="BS418" s="176"/>
      <c r="BT418" s="176"/>
      <c r="BU418" s="176"/>
      <c r="BV418" s="176"/>
      <c r="BW418" s="182"/>
      <c r="BX418" s="182"/>
      <c r="BY418" s="182"/>
      <c r="BZ418" s="182"/>
      <c r="CA418" s="182"/>
      <c r="CB418" s="182"/>
      <c r="CC418" s="152"/>
      <c r="CD418" s="152"/>
      <c r="CE418" s="152"/>
      <c r="CF418" s="152"/>
    </row>
    <row r="419" ht="12.75" customHeight="1">
      <c r="A419" s="157">
        <v>2024.0</v>
      </c>
      <c r="B419" s="155"/>
      <c r="C419" s="155"/>
      <c r="D419" s="155"/>
      <c r="E419" s="155"/>
      <c r="F419" s="155"/>
      <c r="G419" s="155"/>
      <c r="H419" s="157"/>
      <c r="I419" s="169"/>
      <c r="J419" s="157"/>
      <c r="K419" s="157"/>
      <c r="L419" s="157"/>
      <c r="M419" s="157"/>
      <c r="N419" s="157"/>
      <c r="O419" s="157"/>
      <c r="P419" s="169"/>
      <c r="Q419" s="169"/>
      <c r="R419" s="169"/>
      <c r="S419" s="169"/>
      <c r="T419" s="169"/>
      <c r="U419" s="157"/>
      <c r="V419" s="166"/>
      <c r="W419" s="168"/>
      <c r="X419" s="168"/>
      <c r="Y419" s="168"/>
      <c r="Z419" s="168"/>
      <c r="AA419" s="168"/>
      <c r="AB419" s="168"/>
      <c r="AC419" s="168"/>
      <c r="AD419" s="168"/>
      <c r="AE419" s="168"/>
      <c r="AF419" s="168"/>
      <c r="AG419" s="168"/>
      <c r="AH419" s="168"/>
      <c r="AI419" s="168"/>
      <c r="AJ419" s="168"/>
      <c r="AK419" s="168"/>
      <c r="AL419" s="168"/>
      <c r="AM419" s="168"/>
      <c r="AN419" s="168"/>
      <c r="AO419" s="168"/>
      <c r="AP419" s="168"/>
      <c r="AQ419" s="168"/>
      <c r="AR419" s="168"/>
      <c r="AS419" s="168"/>
      <c r="AT419" s="168"/>
      <c r="AU419" s="168"/>
      <c r="AV419" s="168"/>
      <c r="AW419" s="168"/>
      <c r="AX419" s="168"/>
      <c r="AY419" s="168"/>
      <c r="AZ419" s="168"/>
      <c r="BA419" s="168"/>
      <c r="BB419" s="168"/>
      <c r="BC419" s="168"/>
      <c r="BD419" s="168"/>
      <c r="BE419" s="168"/>
      <c r="BF419" s="168"/>
      <c r="BG419" s="168"/>
      <c r="BH419" s="168"/>
      <c r="BI419" s="168"/>
      <c r="BJ419" s="168"/>
      <c r="BK419" s="168"/>
      <c r="BL419" s="168"/>
      <c r="BM419" s="168"/>
      <c r="BN419" s="168"/>
      <c r="BO419" s="168"/>
      <c r="BP419" s="168"/>
      <c r="BQ419" s="168"/>
      <c r="BR419" s="180"/>
      <c r="BS419" s="176"/>
      <c r="BT419" s="176"/>
      <c r="BU419" s="176"/>
      <c r="BV419" s="176"/>
      <c r="BW419" s="182"/>
      <c r="BX419" s="182"/>
      <c r="BY419" s="182"/>
      <c r="BZ419" s="182"/>
      <c r="CA419" s="182"/>
      <c r="CB419" s="182"/>
      <c r="CC419" s="152"/>
      <c r="CD419" s="152"/>
      <c r="CE419" s="152"/>
      <c r="CF419" s="152"/>
    </row>
    <row r="420" ht="12.75" customHeight="1">
      <c r="A420" s="157">
        <v>2024.0</v>
      </c>
      <c r="B420" s="155"/>
      <c r="C420" s="155"/>
      <c r="D420" s="155"/>
      <c r="E420" s="155"/>
      <c r="F420" s="155"/>
      <c r="G420" s="155"/>
      <c r="H420" s="157"/>
      <c r="I420" s="169"/>
      <c r="J420" s="157"/>
      <c r="K420" s="157"/>
      <c r="L420" s="157"/>
      <c r="M420" s="157"/>
      <c r="N420" s="157"/>
      <c r="O420" s="157"/>
      <c r="P420" s="169"/>
      <c r="Q420" s="169"/>
      <c r="R420" s="169"/>
      <c r="S420" s="169"/>
      <c r="T420" s="169"/>
      <c r="U420" s="157"/>
      <c r="V420" s="166"/>
      <c r="W420" s="168"/>
      <c r="X420" s="168"/>
      <c r="Y420" s="168"/>
      <c r="Z420" s="168"/>
      <c r="AA420" s="168"/>
      <c r="AB420" s="168"/>
      <c r="AC420" s="168"/>
      <c r="AD420" s="168"/>
      <c r="AE420" s="168"/>
      <c r="AF420" s="168"/>
      <c r="AG420" s="168"/>
      <c r="AH420" s="168"/>
      <c r="AI420" s="168"/>
      <c r="AJ420" s="168"/>
      <c r="AK420" s="168"/>
      <c r="AL420" s="168"/>
      <c r="AM420" s="168"/>
      <c r="AN420" s="168"/>
      <c r="AO420" s="168"/>
      <c r="AP420" s="168"/>
      <c r="AQ420" s="168"/>
      <c r="AR420" s="168"/>
      <c r="AS420" s="168"/>
      <c r="AT420" s="168"/>
      <c r="AU420" s="168"/>
      <c r="AV420" s="168"/>
      <c r="AW420" s="168"/>
      <c r="AX420" s="168"/>
      <c r="AY420" s="168"/>
      <c r="AZ420" s="168"/>
      <c r="BA420" s="168"/>
      <c r="BB420" s="168"/>
      <c r="BC420" s="168"/>
      <c r="BD420" s="168"/>
      <c r="BE420" s="168"/>
      <c r="BF420" s="168"/>
      <c r="BG420" s="168"/>
      <c r="BH420" s="168"/>
      <c r="BI420" s="168"/>
      <c r="BJ420" s="168"/>
      <c r="BK420" s="168"/>
      <c r="BL420" s="168"/>
      <c r="BM420" s="168"/>
      <c r="BN420" s="168"/>
      <c r="BO420" s="168"/>
      <c r="BP420" s="168"/>
      <c r="BQ420" s="168"/>
      <c r="BR420" s="180"/>
      <c r="BS420" s="176"/>
      <c r="BT420" s="176"/>
      <c r="BU420" s="176"/>
      <c r="BV420" s="176"/>
      <c r="BW420" s="182"/>
      <c r="BX420" s="182"/>
      <c r="BY420" s="182"/>
      <c r="BZ420" s="182"/>
      <c r="CA420" s="182"/>
      <c r="CB420" s="182"/>
      <c r="CC420" s="152"/>
      <c r="CD420" s="152"/>
      <c r="CE420" s="152"/>
      <c r="CF420" s="152"/>
    </row>
    <row r="421" ht="12.75" customHeight="1">
      <c r="A421" s="157">
        <v>2024.0</v>
      </c>
      <c r="B421" s="155"/>
      <c r="C421" s="155"/>
      <c r="D421" s="155"/>
      <c r="E421" s="155"/>
      <c r="F421" s="155"/>
      <c r="G421" s="155"/>
      <c r="H421" s="157"/>
      <c r="I421" s="169"/>
      <c r="J421" s="157"/>
      <c r="K421" s="157"/>
      <c r="L421" s="157"/>
      <c r="M421" s="157"/>
      <c r="N421" s="157"/>
      <c r="O421" s="157"/>
      <c r="P421" s="169"/>
      <c r="Q421" s="169"/>
      <c r="R421" s="169"/>
      <c r="S421" s="169"/>
      <c r="T421" s="169"/>
      <c r="U421" s="157"/>
      <c r="V421" s="166"/>
      <c r="W421" s="168"/>
      <c r="X421" s="168"/>
      <c r="Y421" s="168"/>
      <c r="Z421" s="168"/>
      <c r="AA421" s="168"/>
      <c r="AB421" s="168"/>
      <c r="AC421" s="168"/>
      <c r="AD421" s="168"/>
      <c r="AE421" s="168"/>
      <c r="AF421" s="168"/>
      <c r="AG421" s="168"/>
      <c r="AH421" s="168"/>
      <c r="AI421" s="168"/>
      <c r="AJ421" s="168"/>
      <c r="AK421" s="168"/>
      <c r="AL421" s="168"/>
      <c r="AM421" s="168"/>
      <c r="AN421" s="168"/>
      <c r="AO421" s="168"/>
      <c r="AP421" s="168"/>
      <c r="AQ421" s="168"/>
      <c r="AR421" s="168"/>
      <c r="AS421" s="168"/>
      <c r="AT421" s="168"/>
      <c r="AU421" s="168"/>
      <c r="AV421" s="168"/>
      <c r="AW421" s="168"/>
      <c r="AX421" s="168"/>
      <c r="AY421" s="168"/>
      <c r="AZ421" s="168"/>
      <c r="BA421" s="168"/>
      <c r="BB421" s="168"/>
      <c r="BC421" s="168"/>
      <c r="BD421" s="168"/>
      <c r="BE421" s="168"/>
      <c r="BF421" s="168"/>
      <c r="BG421" s="168"/>
      <c r="BH421" s="168"/>
      <c r="BI421" s="168"/>
      <c r="BJ421" s="168"/>
      <c r="BK421" s="168"/>
      <c r="BL421" s="168"/>
      <c r="BM421" s="168"/>
      <c r="BN421" s="168"/>
      <c r="BO421" s="168"/>
      <c r="BP421" s="168"/>
      <c r="BQ421" s="168"/>
      <c r="BR421" s="180"/>
      <c r="BS421" s="176"/>
      <c r="BT421" s="176"/>
      <c r="BU421" s="176"/>
      <c r="BV421" s="176"/>
      <c r="BW421" s="182"/>
      <c r="BX421" s="182"/>
      <c r="BY421" s="182"/>
      <c r="BZ421" s="182"/>
      <c r="CA421" s="182"/>
      <c r="CB421" s="182"/>
      <c r="CC421" s="152"/>
      <c r="CD421" s="152"/>
      <c r="CE421" s="152"/>
      <c r="CF421" s="152"/>
    </row>
    <row r="422" ht="12.75" customHeight="1">
      <c r="A422" s="157">
        <v>2024.0</v>
      </c>
      <c r="B422" s="155"/>
      <c r="C422" s="155"/>
      <c r="D422" s="155"/>
      <c r="E422" s="155"/>
      <c r="F422" s="155"/>
      <c r="G422" s="155"/>
      <c r="H422" s="157"/>
      <c r="I422" s="169"/>
      <c r="J422" s="157"/>
      <c r="K422" s="157"/>
      <c r="L422" s="157"/>
      <c r="M422" s="157"/>
      <c r="N422" s="157"/>
      <c r="O422" s="157"/>
      <c r="P422" s="169"/>
      <c r="Q422" s="169"/>
      <c r="R422" s="169"/>
      <c r="S422" s="169"/>
      <c r="T422" s="169"/>
      <c r="U422" s="157"/>
      <c r="V422" s="166"/>
      <c r="W422" s="168"/>
      <c r="X422" s="168"/>
      <c r="Y422" s="168"/>
      <c r="Z422" s="168"/>
      <c r="AA422" s="168"/>
      <c r="AB422" s="168"/>
      <c r="AC422" s="168"/>
      <c r="AD422" s="168"/>
      <c r="AE422" s="168"/>
      <c r="AF422" s="168"/>
      <c r="AG422" s="168"/>
      <c r="AH422" s="168"/>
      <c r="AI422" s="168"/>
      <c r="AJ422" s="168"/>
      <c r="AK422" s="168"/>
      <c r="AL422" s="168"/>
      <c r="AM422" s="168"/>
      <c r="AN422" s="168"/>
      <c r="AO422" s="168"/>
      <c r="AP422" s="168"/>
      <c r="AQ422" s="168"/>
      <c r="AR422" s="168"/>
      <c r="AS422" s="168"/>
      <c r="AT422" s="168"/>
      <c r="AU422" s="168"/>
      <c r="AV422" s="168"/>
      <c r="AW422" s="168"/>
      <c r="AX422" s="168"/>
      <c r="AY422" s="168"/>
      <c r="AZ422" s="168"/>
      <c r="BA422" s="168"/>
      <c r="BB422" s="168"/>
      <c r="BC422" s="168"/>
      <c r="BD422" s="168"/>
      <c r="BE422" s="168"/>
      <c r="BF422" s="168"/>
      <c r="BG422" s="168"/>
      <c r="BH422" s="168"/>
      <c r="BI422" s="168"/>
      <c r="BJ422" s="168"/>
      <c r="BK422" s="168"/>
      <c r="BL422" s="168"/>
      <c r="BM422" s="168"/>
      <c r="BN422" s="168"/>
      <c r="BO422" s="168"/>
      <c r="BP422" s="168"/>
      <c r="BQ422" s="168"/>
      <c r="BR422" s="180"/>
      <c r="BS422" s="176"/>
      <c r="BT422" s="176"/>
      <c r="BU422" s="176"/>
      <c r="BV422" s="176"/>
      <c r="BW422" s="182"/>
      <c r="BX422" s="182"/>
      <c r="BY422" s="182"/>
      <c r="BZ422" s="182"/>
      <c r="CA422" s="182"/>
      <c r="CB422" s="182"/>
      <c r="CC422" s="152"/>
      <c r="CD422" s="152"/>
      <c r="CE422" s="152"/>
      <c r="CF422" s="152"/>
    </row>
    <row r="423" ht="12.75" customHeight="1">
      <c r="A423" s="157">
        <v>2024.0</v>
      </c>
      <c r="B423" s="155"/>
      <c r="C423" s="155"/>
      <c r="D423" s="155"/>
      <c r="E423" s="155"/>
      <c r="F423" s="155"/>
      <c r="G423" s="155"/>
      <c r="H423" s="157"/>
      <c r="I423" s="169"/>
      <c r="J423" s="157"/>
      <c r="K423" s="157"/>
      <c r="L423" s="157"/>
      <c r="M423" s="157"/>
      <c r="N423" s="157"/>
      <c r="O423" s="157"/>
      <c r="P423" s="169"/>
      <c r="Q423" s="169"/>
      <c r="R423" s="169"/>
      <c r="S423" s="169"/>
      <c r="T423" s="169"/>
      <c r="U423" s="157"/>
      <c r="V423" s="166"/>
      <c r="W423" s="168"/>
      <c r="X423" s="168"/>
      <c r="Y423" s="168"/>
      <c r="Z423" s="168"/>
      <c r="AA423" s="168"/>
      <c r="AB423" s="168"/>
      <c r="AC423" s="168"/>
      <c r="AD423" s="168"/>
      <c r="AE423" s="168"/>
      <c r="AF423" s="168"/>
      <c r="AG423" s="168"/>
      <c r="AH423" s="168"/>
      <c r="AI423" s="168"/>
      <c r="AJ423" s="168"/>
      <c r="AK423" s="168"/>
      <c r="AL423" s="168"/>
      <c r="AM423" s="168"/>
      <c r="AN423" s="168"/>
      <c r="AO423" s="168"/>
      <c r="AP423" s="168"/>
      <c r="AQ423" s="168"/>
      <c r="AR423" s="168"/>
      <c r="AS423" s="168"/>
      <c r="AT423" s="168"/>
      <c r="AU423" s="168"/>
      <c r="AV423" s="168"/>
      <c r="AW423" s="168"/>
      <c r="AX423" s="168"/>
      <c r="AY423" s="168"/>
      <c r="AZ423" s="168"/>
      <c r="BA423" s="168"/>
      <c r="BB423" s="168"/>
      <c r="BC423" s="168"/>
      <c r="BD423" s="168"/>
      <c r="BE423" s="168"/>
      <c r="BF423" s="168"/>
      <c r="BG423" s="168"/>
      <c r="BH423" s="168"/>
      <c r="BI423" s="168"/>
      <c r="BJ423" s="168"/>
      <c r="BK423" s="168"/>
      <c r="BL423" s="168"/>
      <c r="BM423" s="168"/>
      <c r="BN423" s="168"/>
      <c r="BO423" s="168"/>
      <c r="BP423" s="168"/>
      <c r="BQ423" s="168"/>
      <c r="BR423" s="180"/>
      <c r="BS423" s="176"/>
      <c r="BT423" s="176"/>
      <c r="BU423" s="176"/>
      <c r="BV423" s="176"/>
      <c r="BW423" s="182"/>
      <c r="BX423" s="182"/>
      <c r="BY423" s="182"/>
      <c r="BZ423" s="182"/>
      <c r="CA423" s="182"/>
      <c r="CB423" s="182"/>
      <c r="CC423" s="152"/>
      <c r="CD423" s="152"/>
      <c r="CE423" s="152"/>
      <c r="CF423" s="152"/>
    </row>
    <row r="424" ht="12.75" customHeight="1">
      <c r="A424" s="157">
        <v>2024.0</v>
      </c>
      <c r="B424" s="155"/>
      <c r="C424" s="155"/>
      <c r="D424" s="155"/>
      <c r="E424" s="155"/>
      <c r="F424" s="155"/>
      <c r="G424" s="155"/>
      <c r="H424" s="157"/>
      <c r="I424" s="169"/>
      <c r="J424" s="157"/>
      <c r="K424" s="157"/>
      <c r="L424" s="157"/>
      <c r="M424" s="157"/>
      <c r="N424" s="157"/>
      <c r="O424" s="157"/>
      <c r="P424" s="169"/>
      <c r="Q424" s="169"/>
      <c r="R424" s="169"/>
      <c r="S424" s="169"/>
      <c r="T424" s="169"/>
      <c r="U424" s="157"/>
      <c r="V424" s="166"/>
      <c r="W424" s="168"/>
      <c r="X424" s="168"/>
      <c r="Y424" s="168"/>
      <c r="Z424" s="168"/>
      <c r="AA424" s="168"/>
      <c r="AB424" s="168"/>
      <c r="AC424" s="168"/>
      <c r="AD424" s="168"/>
      <c r="AE424" s="168"/>
      <c r="AF424" s="168"/>
      <c r="AG424" s="168"/>
      <c r="AH424" s="168"/>
      <c r="AI424" s="168"/>
      <c r="AJ424" s="168"/>
      <c r="AK424" s="168"/>
      <c r="AL424" s="168"/>
      <c r="AM424" s="168"/>
      <c r="AN424" s="168"/>
      <c r="AO424" s="168"/>
      <c r="AP424" s="168"/>
      <c r="AQ424" s="168"/>
      <c r="AR424" s="168"/>
      <c r="AS424" s="168"/>
      <c r="AT424" s="168"/>
      <c r="AU424" s="168"/>
      <c r="AV424" s="168"/>
      <c r="AW424" s="168"/>
      <c r="AX424" s="168"/>
      <c r="AY424" s="168"/>
      <c r="AZ424" s="168"/>
      <c r="BA424" s="168"/>
      <c r="BB424" s="168"/>
      <c r="BC424" s="168"/>
      <c r="BD424" s="168"/>
      <c r="BE424" s="168"/>
      <c r="BF424" s="168"/>
      <c r="BG424" s="168"/>
      <c r="BH424" s="168"/>
      <c r="BI424" s="168"/>
      <c r="BJ424" s="168"/>
      <c r="BK424" s="168"/>
      <c r="BL424" s="168"/>
      <c r="BM424" s="168"/>
      <c r="BN424" s="168"/>
      <c r="BO424" s="168"/>
      <c r="BP424" s="168"/>
      <c r="BQ424" s="168"/>
      <c r="BR424" s="180"/>
      <c r="BS424" s="176"/>
      <c r="BT424" s="176"/>
      <c r="BU424" s="176"/>
      <c r="BV424" s="176"/>
      <c r="BW424" s="182"/>
      <c r="BX424" s="182"/>
      <c r="BY424" s="182"/>
      <c r="BZ424" s="182"/>
      <c r="CA424" s="182"/>
      <c r="CB424" s="182"/>
      <c r="CC424" s="152"/>
      <c r="CD424" s="152"/>
      <c r="CE424" s="152"/>
      <c r="CF424" s="152"/>
    </row>
    <row r="425" ht="12.75" customHeight="1">
      <c r="A425" s="157">
        <v>2024.0</v>
      </c>
      <c r="B425" s="155"/>
      <c r="C425" s="155"/>
      <c r="D425" s="155"/>
      <c r="E425" s="155"/>
      <c r="F425" s="155"/>
      <c r="G425" s="155"/>
      <c r="H425" s="157"/>
      <c r="I425" s="169"/>
      <c r="J425" s="157"/>
      <c r="K425" s="157"/>
      <c r="L425" s="157"/>
      <c r="M425" s="157"/>
      <c r="N425" s="157"/>
      <c r="O425" s="157"/>
      <c r="P425" s="169"/>
      <c r="Q425" s="169"/>
      <c r="R425" s="169"/>
      <c r="S425" s="169"/>
      <c r="T425" s="169"/>
      <c r="U425" s="157"/>
      <c r="V425" s="166"/>
      <c r="W425" s="168"/>
      <c r="X425" s="168"/>
      <c r="Y425" s="168"/>
      <c r="Z425" s="168"/>
      <c r="AA425" s="168"/>
      <c r="AB425" s="168"/>
      <c r="AC425" s="168"/>
      <c r="AD425" s="168"/>
      <c r="AE425" s="168"/>
      <c r="AF425" s="168"/>
      <c r="AG425" s="168"/>
      <c r="AH425" s="168"/>
      <c r="AI425" s="168"/>
      <c r="AJ425" s="168"/>
      <c r="AK425" s="168"/>
      <c r="AL425" s="168"/>
      <c r="AM425" s="168"/>
      <c r="AN425" s="168"/>
      <c r="AO425" s="168"/>
      <c r="AP425" s="168"/>
      <c r="AQ425" s="168"/>
      <c r="AR425" s="168"/>
      <c r="AS425" s="168"/>
      <c r="AT425" s="168"/>
      <c r="AU425" s="168"/>
      <c r="AV425" s="168"/>
      <c r="AW425" s="168"/>
      <c r="AX425" s="168"/>
      <c r="AY425" s="168"/>
      <c r="AZ425" s="168"/>
      <c r="BA425" s="168"/>
      <c r="BB425" s="168"/>
      <c r="BC425" s="168"/>
      <c r="BD425" s="168"/>
      <c r="BE425" s="168"/>
      <c r="BF425" s="168"/>
      <c r="BG425" s="168"/>
      <c r="BH425" s="168"/>
      <c r="BI425" s="168"/>
      <c r="BJ425" s="168"/>
      <c r="BK425" s="168"/>
      <c r="BL425" s="168"/>
      <c r="BM425" s="168"/>
      <c r="BN425" s="168"/>
      <c r="BO425" s="168"/>
      <c r="BP425" s="168"/>
      <c r="BQ425" s="168"/>
      <c r="BR425" s="180"/>
      <c r="BS425" s="176"/>
      <c r="BT425" s="176"/>
      <c r="BU425" s="176"/>
      <c r="BV425" s="176"/>
      <c r="BW425" s="182"/>
      <c r="BX425" s="182"/>
      <c r="BY425" s="182"/>
      <c r="BZ425" s="182"/>
      <c r="CA425" s="182"/>
      <c r="CB425" s="182"/>
      <c r="CC425" s="152"/>
      <c r="CD425" s="152"/>
      <c r="CE425" s="152"/>
      <c r="CF425" s="152"/>
    </row>
    <row r="426" ht="12.75" customHeight="1">
      <c r="A426" s="157">
        <v>2024.0</v>
      </c>
      <c r="B426" s="155"/>
      <c r="C426" s="155"/>
      <c r="D426" s="155"/>
      <c r="E426" s="155"/>
      <c r="F426" s="155"/>
      <c r="G426" s="155"/>
      <c r="H426" s="157"/>
      <c r="I426" s="169"/>
      <c r="J426" s="157"/>
      <c r="K426" s="157"/>
      <c r="L426" s="157"/>
      <c r="M426" s="157"/>
      <c r="N426" s="157"/>
      <c r="O426" s="157"/>
      <c r="P426" s="169"/>
      <c r="Q426" s="169"/>
      <c r="R426" s="169"/>
      <c r="S426" s="169"/>
      <c r="T426" s="169"/>
      <c r="U426" s="157"/>
      <c r="V426" s="166"/>
      <c r="W426" s="168"/>
      <c r="X426" s="168"/>
      <c r="Y426" s="168"/>
      <c r="Z426" s="168"/>
      <c r="AA426" s="168"/>
      <c r="AB426" s="168"/>
      <c r="AC426" s="168"/>
      <c r="AD426" s="168"/>
      <c r="AE426" s="168"/>
      <c r="AF426" s="168"/>
      <c r="AG426" s="168"/>
      <c r="AH426" s="168"/>
      <c r="AI426" s="168"/>
      <c r="AJ426" s="168"/>
      <c r="AK426" s="168"/>
      <c r="AL426" s="168"/>
      <c r="AM426" s="168"/>
      <c r="AN426" s="168"/>
      <c r="AO426" s="168"/>
      <c r="AP426" s="168"/>
      <c r="AQ426" s="168"/>
      <c r="AR426" s="168"/>
      <c r="AS426" s="168"/>
      <c r="AT426" s="168"/>
      <c r="AU426" s="168"/>
      <c r="AV426" s="168"/>
      <c r="AW426" s="168"/>
      <c r="AX426" s="168"/>
      <c r="AY426" s="168"/>
      <c r="AZ426" s="168"/>
      <c r="BA426" s="168"/>
      <c r="BB426" s="168"/>
      <c r="BC426" s="168"/>
      <c r="BD426" s="168"/>
      <c r="BE426" s="168"/>
      <c r="BF426" s="168"/>
      <c r="BG426" s="168"/>
      <c r="BH426" s="168"/>
      <c r="BI426" s="168"/>
      <c r="BJ426" s="168"/>
      <c r="BK426" s="168"/>
      <c r="BL426" s="168"/>
      <c r="BM426" s="168"/>
      <c r="BN426" s="168"/>
      <c r="BO426" s="168"/>
      <c r="BP426" s="168"/>
      <c r="BQ426" s="168"/>
      <c r="BR426" s="180"/>
      <c r="BS426" s="176"/>
      <c r="BT426" s="176"/>
      <c r="BU426" s="176"/>
      <c r="BV426" s="176"/>
      <c r="BW426" s="182"/>
      <c r="BX426" s="182"/>
      <c r="BY426" s="182"/>
      <c r="BZ426" s="182"/>
      <c r="CA426" s="182"/>
      <c r="CB426" s="182"/>
      <c r="CC426" s="152"/>
      <c r="CD426" s="152"/>
      <c r="CE426" s="152"/>
      <c r="CF426" s="152"/>
    </row>
    <row r="427" ht="12.75" customHeight="1">
      <c r="A427" s="157">
        <v>2024.0</v>
      </c>
      <c r="B427" s="155"/>
      <c r="C427" s="155"/>
      <c r="D427" s="155"/>
      <c r="E427" s="155"/>
      <c r="F427" s="155"/>
      <c r="G427" s="155"/>
      <c r="H427" s="157"/>
      <c r="I427" s="169"/>
      <c r="J427" s="157"/>
      <c r="K427" s="157"/>
      <c r="L427" s="157"/>
      <c r="M427" s="157"/>
      <c r="N427" s="157"/>
      <c r="O427" s="157"/>
      <c r="P427" s="169"/>
      <c r="Q427" s="169"/>
      <c r="R427" s="169"/>
      <c r="S427" s="169"/>
      <c r="T427" s="169"/>
      <c r="U427" s="157"/>
      <c r="V427" s="166"/>
      <c r="W427" s="168"/>
      <c r="X427" s="168"/>
      <c r="Y427" s="168"/>
      <c r="Z427" s="168"/>
      <c r="AA427" s="168"/>
      <c r="AB427" s="168"/>
      <c r="AC427" s="168"/>
      <c r="AD427" s="168"/>
      <c r="AE427" s="168"/>
      <c r="AF427" s="168"/>
      <c r="AG427" s="168"/>
      <c r="AH427" s="168"/>
      <c r="AI427" s="168"/>
      <c r="AJ427" s="168"/>
      <c r="AK427" s="168"/>
      <c r="AL427" s="168"/>
      <c r="AM427" s="168"/>
      <c r="AN427" s="168"/>
      <c r="AO427" s="168"/>
      <c r="AP427" s="168"/>
      <c r="AQ427" s="168"/>
      <c r="AR427" s="168"/>
      <c r="AS427" s="168"/>
      <c r="AT427" s="168"/>
      <c r="AU427" s="168"/>
      <c r="AV427" s="168"/>
      <c r="AW427" s="168"/>
      <c r="AX427" s="168"/>
      <c r="AY427" s="168"/>
      <c r="AZ427" s="168"/>
      <c r="BA427" s="168"/>
      <c r="BB427" s="168"/>
      <c r="BC427" s="168"/>
      <c r="BD427" s="168"/>
      <c r="BE427" s="168"/>
      <c r="BF427" s="168"/>
      <c r="BG427" s="168"/>
      <c r="BH427" s="168"/>
      <c r="BI427" s="168"/>
      <c r="BJ427" s="168"/>
      <c r="BK427" s="168"/>
      <c r="BL427" s="168"/>
      <c r="BM427" s="168"/>
      <c r="BN427" s="168"/>
      <c r="BO427" s="168"/>
      <c r="BP427" s="168"/>
      <c r="BQ427" s="168"/>
      <c r="BR427" s="180"/>
      <c r="BS427" s="176"/>
      <c r="BT427" s="176"/>
      <c r="BU427" s="176"/>
      <c r="BV427" s="176"/>
      <c r="BW427" s="182"/>
      <c r="BX427" s="182"/>
      <c r="BY427" s="182"/>
      <c r="BZ427" s="182"/>
      <c r="CA427" s="182"/>
      <c r="CB427" s="182"/>
      <c r="CC427" s="152"/>
      <c r="CD427" s="152"/>
      <c r="CE427" s="152"/>
      <c r="CF427" s="152"/>
    </row>
    <row r="428" ht="12.75" customHeight="1">
      <c r="A428" s="157">
        <v>2024.0</v>
      </c>
      <c r="B428" s="155"/>
      <c r="C428" s="155"/>
      <c r="D428" s="155"/>
      <c r="E428" s="155"/>
      <c r="F428" s="155"/>
      <c r="G428" s="155"/>
      <c r="H428" s="157"/>
      <c r="I428" s="169"/>
      <c r="J428" s="157"/>
      <c r="K428" s="157"/>
      <c r="L428" s="157"/>
      <c r="M428" s="157"/>
      <c r="N428" s="157"/>
      <c r="O428" s="157"/>
      <c r="P428" s="169"/>
      <c r="Q428" s="169"/>
      <c r="R428" s="169"/>
      <c r="S428" s="169"/>
      <c r="T428" s="169"/>
      <c r="U428" s="157"/>
      <c r="V428" s="166"/>
      <c r="W428" s="168"/>
      <c r="X428" s="168"/>
      <c r="Y428" s="168"/>
      <c r="Z428" s="168"/>
      <c r="AA428" s="168"/>
      <c r="AB428" s="168"/>
      <c r="AC428" s="168"/>
      <c r="AD428" s="168"/>
      <c r="AE428" s="168"/>
      <c r="AF428" s="168"/>
      <c r="AG428" s="168"/>
      <c r="AH428" s="168"/>
      <c r="AI428" s="168"/>
      <c r="AJ428" s="168"/>
      <c r="AK428" s="168"/>
      <c r="AL428" s="168"/>
      <c r="AM428" s="168"/>
      <c r="AN428" s="168"/>
      <c r="AO428" s="168"/>
      <c r="AP428" s="168"/>
      <c r="AQ428" s="168"/>
      <c r="AR428" s="168"/>
      <c r="AS428" s="168"/>
      <c r="AT428" s="168"/>
      <c r="AU428" s="168"/>
      <c r="AV428" s="168"/>
      <c r="AW428" s="168"/>
      <c r="AX428" s="168"/>
      <c r="AY428" s="168"/>
      <c r="AZ428" s="168"/>
      <c r="BA428" s="168"/>
      <c r="BB428" s="168"/>
      <c r="BC428" s="168"/>
      <c r="BD428" s="168"/>
      <c r="BE428" s="168"/>
      <c r="BF428" s="168"/>
      <c r="BG428" s="168"/>
      <c r="BH428" s="168"/>
      <c r="BI428" s="168"/>
      <c r="BJ428" s="168"/>
      <c r="BK428" s="168"/>
      <c r="BL428" s="168"/>
      <c r="BM428" s="168"/>
      <c r="BN428" s="168"/>
      <c r="BO428" s="168"/>
      <c r="BP428" s="168"/>
      <c r="BQ428" s="168"/>
      <c r="BR428" s="180"/>
      <c r="BS428" s="176"/>
      <c r="BT428" s="176"/>
      <c r="BU428" s="176"/>
      <c r="BV428" s="176"/>
      <c r="BW428" s="182"/>
      <c r="BX428" s="182"/>
      <c r="BY428" s="182"/>
      <c r="BZ428" s="182"/>
      <c r="CA428" s="182"/>
      <c r="CB428" s="182"/>
      <c r="CC428" s="152"/>
      <c r="CD428" s="152"/>
      <c r="CE428" s="152"/>
      <c r="CF428" s="152"/>
    </row>
    <row r="429" ht="12.75" customHeight="1">
      <c r="D429" s="242"/>
    </row>
    <row r="430" ht="12.75" customHeight="1">
      <c r="D430" s="242"/>
    </row>
    <row r="431" ht="12.75" customHeight="1">
      <c r="D431" s="242"/>
    </row>
    <row r="432" ht="12.75" customHeight="1">
      <c r="D432" s="242"/>
    </row>
    <row r="433" ht="12.75" customHeight="1">
      <c r="D433" s="242"/>
    </row>
    <row r="434" ht="12.75" customHeight="1">
      <c r="D434" s="242"/>
    </row>
    <row r="435" ht="12.75" customHeight="1">
      <c r="D435" s="242"/>
    </row>
    <row r="436" ht="12.75" customHeight="1">
      <c r="D436" s="242"/>
    </row>
    <row r="437" ht="12.75" customHeight="1">
      <c r="D437" s="242"/>
    </row>
    <row r="438" ht="12.75" customHeight="1">
      <c r="D438" s="242"/>
    </row>
    <row r="439" ht="12.75" customHeight="1">
      <c r="D439" s="242"/>
    </row>
    <row r="440" ht="12.75" customHeight="1">
      <c r="D440" s="242"/>
    </row>
    <row r="441" ht="12.75" customHeight="1">
      <c r="D441" s="242"/>
    </row>
    <row r="442" ht="12.75" customHeight="1">
      <c r="D442" s="242"/>
    </row>
    <row r="443" ht="12.75" customHeight="1">
      <c r="D443" s="242"/>
    </row>
    <row r="444" ht="12.75" customHeight="1">
      <c r="D444" s="242"/>
    </row>
    <row r="445" ht="12.75" customHeight="1">
      <c r="D445" s="242"/>
    </row>
    <row r="446" ht="12.75" customHeight="1">
      <c r="D446" s="242"/>
    </row>
    <row r="447" ht="12.75" customHeight="1">
      <c r="D447" s="242"/>
    </row>
    <row r="448" ht="12.75" customHeight="1">
      <c r="D448" s="242"/>
    </row>
    <row r="449" ht="12.75" customHeight="1">
      <c r="D449" s="242"/>
    </row>
    <row r="450" ht="12.75" customHeight="1">
      <c r="D450" s="242"/>
    </row>
    <row r="451" ht="12.75" customHeight="1">
      <c r="D451" s="242"/>
    </row>
    <row r="452" ht="12.75" customHeight="1">
      <c r="D452" s="242"/>
    </row>
    <row r="453" ht="12.75" customHeight="1">
      <c r="D453" s="242"/>
    </row>
    <row r="454" ht="12.75" customHeight="1">
      <c r="D454" s="242"/>
    </row>
    <row r="455" ht="12.75" customHeight="1">
      <c r="D455" s="242"/>
    </row>
    <row r="456" ht="12.75" customHeight="1">
      <c r="D456" s="242"/>
    </row>
    <row r="457" ht="12.75" customHeight="1">
      <c r="D457" s="242"/>
    </row>
    <row r="458" ht="12.75" customHeight="1">
      <c r="D458" s="242"/>
    </row>
    <row r="459" ht="12.75" customHeight="1">
      <c r="D459" s="242"/>
    </row>
    <row r="460" ht="12.75" customHeight="1">
      <c r="D460" s="242"/>
    </row>
    <row r="461" ht="12.75" customHeight="1">
      <c r="D461" s="242"/>
    </row>
    <row r="462" ht="12.75" customHeight="1">
      <c r="D462" s="242"/>
    </row>
    <row r="463" ht="12.75" customHeight="1">
      <c r="D463" s="242"/>
    </row>
    <row r="464" ht="12.75" customHeight="1">
      <c r="D464" s="242"/>
    </row>
    <row r="465" ht="12.75" customHeight="1">
      <c r="D465" s="242"/>
    </row>
    <row r="466" ht="12.75" customHeight="1">
      <c r="D466" s="242"/>
    </row>
    <row r="467" ht="12.75" customHeight="1">
      <c r="D467" s="242"/>
    </row>
    <row r="468" ht="12.75" customHeight="1">
      <c r="D468" s="242"/>
    </row>
    <row r="469" ht="12.75" customHeight="1">
      <c r="D469" s="242"/>
    </row>
    <row r="470" ht="12.75" customHeight="1">
      <c r="D470" s="242"/>
    </row>
    <row r="471" ht="12.75" customHeight="1">
      <c r="D471" s="242"/>
    </row>
    <row r="472" ht="12.75" customHeight="1">
      <c r="D472" s="242"/>
    </row>
    <row r="473" ht="12.75" customHeight="1">
      <c r="D473" s="242"/>
    </row>
    <row r="474" ht="12.75" customHeight="1">
      <c r="D474" s="242"/>
    </row>
    <row r="475" ht="12.75" customHeight="1">
      <c r="D475" s="242"/>
    </row>
    <row r="476" ht="12.75" customHeight="1">
      <c r="D476" s="242"/>
    </row>
    <row r="477" ht="12.75" customHeight="1">
      <c r="D477" s="242"/>
    </row>
    <row r="478" ht="12.75" customHeight="1">
      <c r="D478" s="242"/>
    </row>
    <row r="479" ht="12.75" customHeight="1">
      <c r="D479" s="242"/>
    </row>
    <row r="480" ht="12.75" customHeight="1">
      <c r="D480" s="242"/>
    </row>
    <row r="481" ht="12.75" customHeight="1">
      <c r="D481" s="242"/>
    </row>
    <row r="482" ht="12.75" customHeight="1">
      <c r="D482" s="242"/>
    </row>
    <row r="483" ht="12.75" customHeight="1">
      <c r="D483" s="242"/>
    </row>
    <row r="484" ht="12.75" customHeight="1">
      <c r="D484" s="242"/>
    </row>
    <row r="485" ht="12.75" customHeight="1">
      <c r="D485" s="242"/>
    </row>
    <row r="486" ht="12.75" customHeight="1">
      <c r="D486" s="242"/>
    </row>
    <row r="487" ht="12.75" customHeight="1">
      <c r="D487" s="242"/>
    </row>
    <row r="488" ht="12.75" customHeight="1">
      <c r="D488" s="242"/>
    </row>
    <row r="489" ht="12.75" customHeight="1">
      <c r="D489" s="242"/>
    </row>
    <row r="490" ht="12.75" customHeight="1">
      <c r="D490" s="242"/>
    </row>
    <row r="491" ht="12.75" customHeight="1">
      <c r="D491" s="242"/>
    </row>
    <row r="492" ht="12.75" customHeight="1">
      <c r="D492" s="242"/>
    </row>
    <row r="493" ht="12.75" customHeight="1">
      <c r="D493" s="242"/>
    </row>
    <row r="494" ht="12.75" customHeight="1">
      <c r="D494" s="242"/>
    </row>
    <row r="495" ht="12.75" customHeight="1">
      <c r="D495" s="242"/>
    </row>
    <row r="496" ht="12.75" customHeight="1">
      <c r="D496" s="242"/>
    </row>
    <row r="497" ht="12.75" customHeight="1">
      <c r="D497" s="242"/>
    </row>
    <row r="498" ht="12.75" customHeight="1">
      <c r="D498" s="242"/>
    </row>
    <row r="499" ht="12.75" customHeight="1">
      <c r="D499" s="242"/>
    </row>
    <row r="500" ht="12.75" customHeight="1">
      <c r="D500" s="242"/>
    </row>
    <row r="501" ht="12.75" customHeight="1">
      <c r="D501" s="242"/>
    </row>
    <row r="502" ht="12.75" customHeight="1">
      <c r="D502" s="242"/>
    </row>
    <row r="503" ht="12.75" customHeight="1">
      <c r="D503" s="242"/>
    </row>
    <row r="504" ht="12.75" customHeight="1">
      <c r="D504" s="242"/>
    </row>
    <row r="505" ht="12.75" customHeight="1">
      <c r="D505" s="242"/>
    </row>
    <row r="506" ht="12.75" customHeight="1">
      <c r="D506" s="242"/>
    </row>
    <row r="507" ht="12.75" customHeight="1">
      <c r="D507" s="242"/>
    </row>
    <row r="508" ht="12.75" customHeight="1">
      <c r="D508" s="242"/>
    </row>
    <row r="509" ht="12.75" customHeight="1">
      <c r="D509" s="242"/>
    </row>
    <row r="510" ht="12.75" customHeight="1">
      <c r="D510" s="242"/>
    </row>
    <row r="511" ht="12.75" customHeight="1">
      <c r="D511" s="242"/>
    </row>
    <row r="512" ht="12.75" customHeight="1">
      <c r="D512" s="242"/>
    </row>
    <row r="513" ht="12.75" customHeight="1">
      <c r="D513" s="242"/>
    </row>
    <row r="514" ht="12.75" customHeight="1">
      <c r="D514" s="242"/>
    </row>
    <row r="515" ht="12.75" customHeight="1">
      <c r="D515" s="242"/>
    </row>
    <row r="516" ht="12.75" customHeight="1">
      <c r="D516" s="242"/>
    </row>
    <row r="517" ht="12.75" customHeight="1">
      <c r="D517" s="242"/>
    </row>
    <row r="518" ht="12.75" customHeight="1">
      <c r="D518" s="242"/>
    </row>
    <row r="519" ht="12.75" customHeight="1">
      <c r="D519" s="242"/>
    </row>
    <row r="520" ht="12.75" customHeight="1">
      <c r="D520" s="242"/>
    </row>
    <row r="521" ht="12.75" customHeight="1">
      <c r="D521" s="242"/>
    </row>
    <row r="522" ht="12.75" customHeight="1">
      <c r="D522" s="242"/>
    </row>
    <row r="523" ht="12.75" customHeight="1">
      <c r="D523" s="242"/>
    </row>
    <row r="524" ht="12.75" customHeight="1">
      <c r="D524" s="242"/>
    </row>
    <row r="525" ht="12.75" customHeight="1">
      <c r="D525" s="242"/>
    </row>
    <row r="526" ht="12.75" customHeight="1">
      <c r="D526" s="242"/>
    </row>
    <row r="527" ht="12.75" customHeight="1">
      <c r="D527" s="242"/>
    </row>
    <row r="528" ht="12.75" customHeight="1">
      <c r="D528" s="242"/>
    </row>
    <row r="529" ht="12.75" customHeight="1">
      <c r="D529" s="242"/>
    </row>
    <row r="530" ht="12.75" customHeight="1">
      <c r="D530" s="242"/>
    </row>
    <row r="531" ht="12.75" customHeight="1">
      <c r="D531" s="242"/>
    </row>
    <row r="532" ht="12.75" customHeight="1">
      <c r="D532" s="242"/>
    </row>
    <row r="533" ht="12.75" customHeight="1">
      <c r="D533" s="242"/>
    </row>
    <row r="534" ht="12.75" customHeight="1">
      <c r="D534" s="242"/>
    </row>
    <row r="535" ht="12.75" customHeight="1">
      <c r="D535" s="242"/>
    </row>
    <row r="536" ht="12.75" customHeight="1">
      <c r="D536" s="242"/>
    </row>
    <row r="537" ht="12.75" customHeight="1">
      <c r="D537" s="242"/>
    </row>
    <row r="538" ht="12.75" customHeight="1">
      <c r="D538" s="242"/>
    </row>
    <row r="539" ht="12.75" customHeight="1">
      <c r="D539" s="242"/>
    </row>
    <row r="540" ht="12.75" customHeight="1">
      <c r="D540" s="242"/>
    </row>
    <row r="541" ht="12.75" customHeight="1">
      <c r="D541" s="242"/>
    </row>
    <row r="542" ht="12.75" customHeight="1">
      <c r="D542" s="242"/>
    </row>
    <row r="543" ht="12.75" customHeight="1">
      <c r="D543" s="242"/>
    </row>
    <row r="544" ht="12.75" customHeight="1">
      <c r="D544" s="242"/>
    </row>
    <row r="545" ht="12.75" customHeight="1">
      <c r="D545" s="242"/>
    </row>
    <row r="546" ht="12.75" customHeight="1">
      <c r="D546" s="242"/>
    </row>
    <row r="547" ht="12.75" customHeight="1">
      <c r="D547" s="242"/>
    </row>
    <row r="548" ht="12.75" customHeight="1">
      <c r="D548" s="242"/>
    </row>
    <row r="549" ht="12.75" customHeight="1">
      <c r="D549" s="242"/>
    </row>
    <row r="550" ht="12.75" customHeight="1">
      <c r="D550" s="242"/>
    </row>
    <row r="551" ht="12.75" customHeight="1">
      <c r="D551" s="242"/>
    </row>
    <row r="552" ht="12.75" customHeight="1">
      <c r="D552" s="242"/>
    </row>
    <row r="553" ht="12.75" customHeight="1">
      <c r="D553" s="242"/>
    </row>
    <row r="554" ht="12.75" customHeight="1">
      <c r="D554" s="242"/>
    </row>
    <row r="555" ht="12.75" customHeight="1">
      <c r="D555" s="242"/>
    </row>
    <row r="556" ht="12.75" customHeight="1">
      <c r="D556" s="242"/>
    </row>
    <row r="557" ht="12.75" customHeight="1">
      <c r="D557" s="242"/>
    </row>
    <row r="558" ht="12.75" customHeight="1">
      <c r="D558" s="242"/>
    </row>
    <row r="559" ht="12.75" customHeight="1">
      <c r="D559" s="242"/>
    </row>
    <row r="560" ht="12.75" customHeight="1">
      <c r="D560" s="242"/>
    </row>
    <row r="561" ht="12.75" customHeight="1">
      <c r="D561" s="242"/>
    </row>
    <row r="562" ht="12.75" customHeight="1">
      <c r="D562" s="242"/>
    </row>
    <row r="563" ht="12.75" customHeight="1">
      <c r="D563" s="242"/>
    </row>
    <row r="564" ht="12.75" customHeight="1">
      <c r="D564" s="242"/>
    </row>
    <row r="565" ht="12.75" customHeight="1">
      <c r="D565" s="242"/>
    </row>
    <row r="566" ht="12.75" customHeight="1">
      <c r="D566" s="242"/>
    </row>
    <row r="567" ht="12.75" customHeight="1">
      <c r="D567" s="242"/>
    </row>
    <row r="568" ht="12.75" customHeight="1">
      <c r="D568" s="242"/>
    </row>
    <row r="569" ht="12.75" customHeight="1">
      <c r="D569" s="242"/>
    </row>
    <row r="570" ht="12.75" customHeight="1">
      <c r="D570" s="242"/>
    </row>
    <row r="571" ht="12.75" customHeight="1">
      <c r="D571" s="242"/>
    </row>
    <row r="572" ht="12.75" customHeight="1">
      <c r="D572" s="242"/>
    </row>
    <row r="573" ht="12.75" customHeight="1">
      <c r="D573" s="242"/>
    </row>
    <row r="574" ht="12.75" customHeight="1">
      <c r="D574" s="242"/>
    </row>
    <row r="575" ht="12.75" customHeight="1">
      <c r="D575" s="242"/>
    </row>
    <row r="576" ht="12.75" customHeight="1">
      <c r="D576" s="242"/>
    </row>
    <row r="577" ht="12.75" customHeight="1">
      <c r="D577" s="242"/>
    </row>
    <row r="578" ht="12.75" customHeight="1">
      <c r="D578" s="242"/>
    </row>
    <row r="579" ht="12.75" customHeight="1">
      <c r="D579" s="242"/>
    </row>
    <row r="580" ht="12.75" customHeight="1">
      <c r="D580" s="242"/>
    </row>
    <row r="581" ht="12.75" customHeight="1">
      <c r="D581" s="242"/>
    </row>
    <row r="582" ht="12.75" customHeight="1">
      <c r="D582" s="242"/>
    </row>
    <row r="583" ht="12.75" customHeight="1">
      <c r="D583" s="242"/>
    </row>
    <row r="584" ht="12.75" customHeight="1">
      <c r="D584" s="242"/>
    </row>
    <row r="585" ht="12.75" customHeight="1">
      <c r="D585" s="242"/>
    </row>
    <row r="586" ht="12.75" customHeight="1">
      <c r="D586" s="242"/>
    </row>
    <row r="587" ht="12.75" customHeight="1">
      <c r="D587" s="242"/>
    </row>
    <row r="588" ht="12.75" customHeight="1">
      <c r="D588" s="242"/>
    </row>
    <row r="589" ht="12.75" customHeight="1">
      <c r="D589" s="242"/>
    </row>
    <row r="590" ht="12.75" customHeight="1">
      <c r="D590" s="242"/>
    </row>
    <row r="591" ht="12.75" customHeight="1">
      <c r="D591" s="242"/>
    </row>
    <row r="592" ht="12.75" customHeight="1">
      <c r="D592" s="242"/>
    </row>
    <row r="593" ht="12.75" customHeight="1">
      <c r="D593" s="242"/>
    </row>
    <row r="594" ht="12.75" customHeight="1">
      <c r="D594" s="242"/>
    </row>
    <row r="595" ht="12.75" customHeight="1">
      <c r="D595" s="242"/>
    </row>
    <row r="596" ht="12.75" customHeight="1">
      <c r="D596" s="242"/>
    </row>
    <row r="597" ht="12.75" customHeight="1">
      <c r="D597" s="242"/>
    </row>
    <row r="598" ht="12.75" customHeight="1">
      <c r="D598" s="242"/>
    </row>
    <row r="599" ht="12.75" customHeight="1">
      <c r="D599" s="242"/>
    </row>
    <row r="600" ht="12.75" customHeight="1">
      <c r="D600" s="242"/>
    </row>
    <row r="601" ht="12.75" customHeight="1">
      <c r="D601" s="242"/>
    </row>
    <row r="602" ht="12.75" customHeight="1">
      <c r="D602" s="242"/>
    </row>
    <row r="603" ht="12.75" customHeight="1">
      <c r="D603" s="242"/>
    </row>
    <row r="604" ht="12.75" customHeight="1">
      <c r="D604" s="242"/>
    </row>
    <row r="605" ht="12.75" customHeight="1">
      <c r="D605" s="242"/>
    </row>
    <row r="606" ht="12.75" customHeight="1">
      <c r="D606" s="242"/>
    </row>
    <row r="607" ht="12.75" customHeight="1">
      <c r="D607" s="242"/>
    </row>
    <row r="608" ht="12.75" customHeight="1">
      <c r="D608" s="242"/>
    </row>
    <row r="609" ht="12.75" customHeight="1">
      <c r="D609" s="242"/>
    </row>
    <row r="610" ht="12.75" customHeight="1">
      <c r="D610" s="242"/>
    </row>
    <row r="611" ht="12.75" customHeight="1">
      <c r="D611" s="242"/>
    </row>
    <row r="612" ht="12.75" customHeight="1">
      <c r="D612" s="242"/>
    </row>
    <row r="613" ht="12.75" customHeight="1">
      <c r="D613" s="242"/>
    </row>
    <row r="614" ht="12.75" customHeight="1">
      <c r="D614" s="242"/>
    </row>
    <row r="615" ht="12.75" customHeight="1">
      <c r="D615" s="242"/>
    </row>
    <row r="616" ht="12.75" customHeight="1">
      <c r="D616" s="242"/>
    </row>
    <row r="617" ht="12.75" customHeight="1">
      <c r="D617" s="242"/>
    </row>
    <row r="618" ht="12.75" customHeight="1">
      <c r="D618" s="242"/>
    </row>
    <row r="619" ht="12.75" customHeight="1">
      <c r="D619" s="242"/>
    </row>
    <row r="620" ht="12.75" customHeight="1">
      <c r="D620" s="242"/>
    </row>
    <row r="621" ht="12.75" customHeight="1">
      <c r="D621" s="242"/>
    </row>
    <row r="622" ht="12.75" customHeight="1">
      <c r="D622" s="242"/>
    </row>
    <row r="623" ht="12.75" customHeight="1">
      <c r="D623" s="242"/>
    </row>
    <row r="624" ht="12.75" customHeight="1">
      <c r="D624" s="242"/>
    </row>
    <row r="625" ht="12.75" customHeight="1">
      <c r="D625" s="242"/>
    </row>
    <row r="626" ht="12.75" customHeight="1">
      <c r="D626" s="242"/>
    </row>
    <row r="627" ht="12.75" customHeight="1">
      <c r="D627" s="242"/>
    </row>
    <row r="628" ht="12.75" customHeight="1">
      <c r="D628" s="242"/>
    </row>
    <row r="629" ht="12.75" customHeight="1">
      <c r="D629" s="242"/>
    </row>
    <row r="630" ht="12.75" customHeight="1">
      <c r="D630" s="242"/>
    </row>
    <row r="631" ht="12.75" customHeight="1">
      <c r="D631" s="242"/>
    </row>
    <row r="632" ht="12.75" customHeight="1">
      <c r="D632" s="242"/>
    </row>
    <row r="633" ht="12.75" customHeight="1">
      <c r="D633" s="242"/>
    </row>
    <row r="634" ht="12.75" customHeight="1">
      <c r="D634" s="242"/>
    </row>
    <row r="635" ht="12.75" customHeight="1">
      <c r="D635" s="242"/>
    </row>
    <row r="636" ht="12.75" customHeight="1">
      <c r="D636" s="242"/>
    </row>
    <row r="637" ht="12.75" customHeight="1">
      <c r="D637" s="242"/>
    </row>
    <row r="638" ht="12.75" customHeight="1">
      <c r="D638" s="242"/>
    </row>
    <row r="639" ht="12.75" customHeight="1">
      <c r="D639" s="242"/>
    </row>
    <row r="640" ht="12.75" customHeight="1">
      <c r="D640" s="242"/>
    </row>
    <row r="641" ht="12.75" customHeight="1">
      <c r="D641" s="242"/>
    </row>
    <row r="642" ht="12.75" customHeight="1">
      <c r="D642" s="242"/>
    </row>
    <row r="643" ht="12.75" customHeight="1">
      <c r="D643" s="242"/>
    </row>
    <row r="644" ht="12.75" customHeight="1">
      <c r="D644" s="242"/>
    </row>
    <row r="645" ht="12.75" customHeight="1">
      <c r="D645" s="242"/>
    </row>
    <row r="646" ht="12.75" customHeight="1">
      <c r="D646" s="242"/>
    </row>
    <row r="647" ht="12.75" customHeight="1">
      <c r="D647" s="242"/>
    </row>
    <row r="648" ht="12.75" customHeight="1">
      <c r="D648" s="242"/>
    </row>
    <row r="649" ht="12.75" customHeight="1">
      <c r="D649" s="242"/>
    </row>
    <row r="650" ht="12.75" customHeight="1">
      <c r="D650" s="242"/>
    </row>
    <row r="651" ht="12.75" customHeight="1">
      <c r="D651" s="242"/>
    </row>
    <row r="652" ht="12.75" customHeight="1">
      <c r="D652" s="242"/>
    </row>
    <row r="653" ht="12.75" customHeight="1">
      <c r="D653" s="242"/>
    </row>
    <row r="654" ht="12.75" customHeight="1">
      <c r="D654" s="242"/>
    </row>
    <row r="655" ht="12.75" customHeight="1">
      <c r="D655" s="242"/>
    </row>
    <row r="656" ht="12.75" customHeight="1">
      <c r="D656" s="242"/>
    </row>
    <row r="657" ht="12.75" customHeight="1">
      <c r="D657" s="242"/>
    </row>
    <row r="658" ht="12.75" customHeight="1">
      <c r="D658" s="242"/>
    </row>
    <row r="659" ht="12.75" customHeight="1">
      <c r="D659" s="242"/>
    </row>
    <row r="660" ht="12.75" customHeight="1">
      <c r="D660" s="242"/>
    </row>
    <row r="661" ht="12.75" customHeight="1">
      <c r="D661" s="242"/>
    </row>
    <row r="662" ht="12.75" customHeight="1">
      <c r="D662" s="242"/>
    </row>
    <row r="663" ht="12.75" customHeight="1">
      <c r="D663" s="242"/>
    </row>
    <row r="664" ht="12.75" customHeight="1">
      <c r="D664" s="242"/>
    </row>
    <row r="665" ht="12.75" customHeight="1">
      <c r="D665" s="242"/>
    </row>
    <row r="666" ht="12.75" customHeight="1">
      <c r="D666" s="242"/>
    </row>
    <row r="667" ht="12.75" customHeight="1">
      <c r="D667" s="242"/>
    </row>
    <row r="668" ht="12.75" customHeight="1">
      <c r="D668" s="242"/>
    </row>
    <row r="669" ht="12.75" customHeight="1">
      <c r="D669" s="242"/>
    </row>
    <row r="670" ht="12.75" customHeight="1">
      <c r="D670" s="242"/>
    </row>
    <row r="671" ht="12.75" customHeight="1">
      <c r="D671" s="242"/>
    </row>
    <row r="672" ht="12.75" customHeight="1">
      <c r="D672" s="242"/>
    </row>
    <row r="673" ht="12.75" customHeight="1">
      <c r="D673" s="242"/>
    </row>
    <row r="674" ht="12.75" customHeight="1">
      <c r="D674" s="242"/>
    </row>
    <row r="675" ht="12.75" customHeight="1">
      <c r="D675" s="242"/>
    </row>
    <row r="676" ht="12.75" customHeight="1">
      <c r="D676" s="242"/>
    </row>
    <row r="677" ht="12.75" customHeight="1">
      <c r="D677" s="242"/>
    </row>
    <row r="678" ht="12.75" customHeight="1">
      <c r="D678" s="242"/>
    </row>
    <row r="679" ht="12.75" customHeight="1">
      <c r="D679" s="242"/>
    </row>
    <row r="680" ht="12.75" customHeight="1">
      <c r="D680" s="242"/>
    </row>
    <row r="681" ht="12.75" customHeight="1">
      <c r="D681" s="242"/>
    </row>
    <row r="682" ht="12.75" customHeight="1">
      <c r="D682" s="242"/>
    </row>
    <row r="683" ht="12.75" customHeight="1">
      <c r="D683" s="242"/>
    </row>
    <row r="684" ht="12.75" customHeight="1">
      <c r="D684" s="242"/>
    </row>
    <row r="685" ht="12.75" customHeight="1">
      <c r="D685" s="242"/>
    </row>
    <row r="686" ht="12.75" customHeight="1">
      <c r="D686" s="242"/>
    </row>
    <row r="687" ht="12.75" customHeight="1">
      <c r="D687" s="242"/>
    </row>
    <row r="688" ht="12.75" customHeight="1">
      <c r="D688" s="242"/>
    </row>
    <row r="689" ht="12.75" customHeight="1">
      <c r="D689" s="242"/>
    </row>
    <row r="690" ht="12.75" customHeight="1">
      <c r="D690" s="242"/>
    </row>
    <row r="691" ht="12.75" customHeight="1">
      <c r="D691" s="242"/>
    </row>
    <row r="692" ht="12.75" customHeight="1">
      <c r="D692" s="242"/>
    </row>
    <row r="693" ht="12.75" customHeight="1">
      <c r="D693" s="242"/>
    </row>
    <row r="694" ht="12.75" customHeight="1">
      <c r="D694" s="242"/>
    </row>
    <row r="695" ht="12.75" customHeight="1">
      <c r="D695" s="242"/>
    </row>
    <row r="696" ht="12.75" customHeight="1">
      <c r="D696" s="242"/>
    </row>
    <row r="697" ht="12.75" customHeight="1">
      <c r="D697" s="242"/>
    </row>
    <row r="698" ht="12.75" customHeight="1">
      <c r="D698" s="242"/>
    </row>
    <row r="699" ht="12.75" customHeight="1">
      <c r="D699" s="242"/>
    </row>
    <row r="700" ht="12.75" customHeight="1">
      <c r="D700" s="242"/>
    </row>
    <row r="701" ht="12.75" customHeight="1">
      <c r="D701" s="242"/>
    </row>
    <row r="702" ht="12.75" customHeight="1">
      <c r="D702" s="242"/>
    </row>
    <row r="703" ht="12.75" customHeight="1">
      <c r="D703" s="242"/>
    </row>
    <row r="704" ht="12.75" customHeight="1">
      <c r="D704" s="242"/>
    </row>
    <row r="705" ht="12.75" customHeight="1">
      <c r="D705" s="242"/>
    </row>
    <row r="706" ht="12.75" customHeight="1">
      <c r="D706" s="242"/>
    </row>
    <row r="707" ht="12.75" customHeight="1">
      <c r="D707" s="242"/>
    </row>
    <row r="708" ht="12.75" customHeight="1">
      <c r="D708" s="242"/>
    </row>
    <row r="709" ht="12.75" customHeight="1">
      <c r="D709" s="242"/>
    </row>
    <row r="710" ht="12.75" customHeight="1">
      <c r="D710" s="242"/>
    </row>
    <row r="711" ht="12.75" customHeight="1">
      <c r="D711" s="242"/>
    </row>
    <row r="712" ht="12.75" customHeight="1">
      <c r="D712" s="242"/>
    </row>
    <row r="713" ht="12.75" customHeight="1">
      <c r="D713" s="242"/>
    </row>
    <row r="714" ht="12.75" customHeight="1">
      <c r="D714" s="242"/>
    </row>
    <row r="715" ht="12.75" customHeight="1">
      <c r="D715" s="242"/>
    </row>
    <row r="716" ht="12.75" customHeight="1">
      <c r="D716" s="242"/>
    </row>
    <row r="717" ht="12.75" customHeight="1">
      <c r="D717" s="242"/>
    </row>
    <row r="718" ht="12.75" customHeight="1">
      <c r="D718" s="242"/>
    </row>
    <row r="719" ht="12.75" customHeight="1">
      <c r="D719" s="242"/>
    </row>
    <row r="720" ht="12.75" customHeight="1">
      <c r="D720" s="242"/>
    </row>
    <row r="721" ht="12.75" customHeight="1">
      <c r="D721" s="242"/>
    </row>
    <row r="722" ht="12.75" customHeight="1">
      <c r="D722" s="242"/>
    </row>
    <row r="723" ht="12.75" customHeight="1">
      <c r="D723" s="242"/>
    </row>
    <row r="724" ht="12.75" customHeight="1">
      <c r="D724" s="242"/>
    </row>
    <row r="725" ht="12.75" customHeight="1">
      <c r="D725" s="242"/>
    </row>
    <row r="726" ht="12.75" customHeight="1">
      <c r="D726" s="242"/>
    </row>
    <row r="727" ht="12.75" customHeight="1">
      <c r="D727" s="242"/>
    </row>
    <row r="728" ht="12.75" customHeight="1">
      <c r="D728" s="242"/>
    </row>
    <row r="729" ht="12.75" customHeight="1">
      <c r="D729" s="242"/>
    </row>
    <row r="730" ht="12.75" customHeight="1">
      <c r="D730" s="242"/>
    </row>
    <row r="731" ht="12.75" customHeight="1">
      <c r="D731" s="242"/>
    </row>
    <row r="732" ht="12.75" customHeight="1">
      <c r="D732" s="242"/>
    </row>
    <row r="733" ht="12.75" customHeight="1">
      <c r="D733" s="242"/>
    </row>
    <row r="734" ht="12.75" customHeight="1">
      <c r="D734" s="242"/>
    </row>
    <row r="735" ht="12.75" customHeight="1">
      <c r="D735" s="242"/>
    </row>
    <row r="736" ht="12.75" customHeight="1">
      <c r="D736" s="242"/>
    </row>
    <row r="737" ht="12.75" customHeight="1">
      <c r="D737" s="242"/>
    </row>
    <row r="738" ht="12.75" customHeight="1">
      <c r="D738" s="242"/>
    </row>
    <row r="739" ht="12.75" customHeight="1">
      <c r="D739" s="242"/>
    </row>
    <row r="740" ht="12.75" customHeight="1">
      <c r="D740" s="242"/>
    </row>
    <row r="741" ht="12.75" customHeight="1">
      <c r="D741" s="242"/>
    </row>
    <row r="742" ht="12.75" customHeight="1">
      <c r="D742" s="242"/>
    </row>
    <row r="743" ht="12.75" customHeight="1">
      <c r="D743" s="242"/>
    </row>
    <row r="744" ht="12.75" customHeight="1">
      <c r="D744" s="242"/>
    </row>
    <row r="745" ht="12.75" customHeight="1">
      <c r="D745" s="242"/>
    </row>
    <row r="746" ht="12.75" customHeight="1">
      <c r="D746" s="242"/>
    </row>
    <row r="747" ht="12.75" customHeight="1">
      <c r="D747" s="242"/>
    </row>
    <row r="748" ht="12.75" customHeight="1">
      <c r="D748" s="242"/>
    </row>
    <row r="749" ht="12.75" customHeight="1">
      <c r="D749" s="242"/>
    </row>
    <row r="750" ht="12.75" customHeight="1">
      <c r="D750" s="242"/>
    </row>
    <row r="751" ht="12.75" customHeight="1">
      <c r="D751" s="242"/>
    </row>
    <row r="752" ht="12.75" customHeight="1">
      <c r="D752" s="242"/>
    </row>
    <row r="753" ht="12.75" customHeight="1">
      <c r="D753" s="242"/>
    </row>
    <row r="754" ht="12.75" customHeight="1">
      <c r="D754" s="242"/>
    </row>
    <row r="755" ht="12.75" customHeight="1">
      <c r="D755" s="242"/>
    </row>
    <row r="756" ht="12.75" customHeight="1">
      <c r="D756" s="242"/>
    </row>
    <row r="757" ht="12.75" customHeight="1">
      <c r="D757" s="242"/>
    </row>
    <row r="758" ht="12.75" customHeight="1">
      <c r="D758" s="242"/>
    </row>
    <row r="759" ht="12.75" customHeight="1">
      <c r="D759" s="242"/>
    </row>
    <row r="760" ht="12.75" customHeight="1">
      <c r="D760" s="242"/>
    </row>
    <row r="761" ht="12.75" customHeight="1">
      <c r="D761" s="242"/>
    </row>
    <row r="762" ht="12.75" customHeight="1">
      <c r="D762" s="242"/>
    </row>
    <row r="763" ht="12.75" customHeight="1">
      <c r="D763" s="242"/>
    </row>
    <row r="764" ht="12.75" customHeight="1">
      <c r="D764" s="242"/>
    </row>
    <row r="765" ht="12.75" customHeight="1">
      <c r="D765" s="242"/>
    </row>
    <row r="766" ht="12.75" customHeight="1">
      <c r="D766" s="242"/>
    </row>
    <row r="767" ht="12.75" customHeight="1">
      <c r="D767" s="242"/>
    </row>
    <row r="768" ht="12.75" customHeight="1">
      <c r="D768" s="242"/>
    </row>
    <row r="769" ht="12.75" customHeight="1">
      <c r="D769" s="242"/>
    </row>
    <row r="770" ht="12.75" customHeight="1">
      <c r="D770" s="242"/>
    </row>
    <row r="771" ht="12.75" customHeight="1">
      <c r="D771" s="242"/>
    </row>
    <row r="772" ht="12.75" customHeight="1">
      <c r="D772" s="242"/>
    </row>
    <row r="773" ht="12.75" customHeight="1">
      <c r="D773" s="242"/>
    </row>
    <row r="774" ht="12.75" customHeight="1">
      <c r="D774" s="242"/>
    </row>
    <row r="775" ht="12.75" customHeight="1">
      <c r="D775" s="242"/>
    </row>
    <row r="776" ht="12.75" customHeight="1">
      <c r="D776" s="242"/>
    </row>
    <row r="777" ht="12.75" customHeight="1">
      <c r="D777" s="242"/>
    </row>
    <row r="778" ht="12.75" customHeight="1">
      <c r="D778" s="242"/>
    </row>
    <row r="779" ht="12.75" customHeight="1">
      <c r="D779" s="242"/>
    </row>
    <row r="780" ht="12.75" customHeight="1">
      <c r="D780" s="242"/>
    </row>
    <row r="781" ht="12.75" customHeight="1">
      <c r="D781" s="242"/>
    </row>
    <row r="782" ht="12.75" customHeight="1">
      <c r="D782" s="242"/>
    </row>
    <row r="783" ht="12.75" customHeight="1">
      <c r="D783" s="242"/>
    </row>
    <row r="784" ht="12.75" customHeight="1">
      <c r="D784" s="242"/>
    </row>
    <row r="785" ht="12.75" customHeight="1">
      <c r="D785" s="242"/>
    </row>
    <row r="786" ht="12.75" customHeight="1">
      <c r="D786" s="242"/>
    </row>
    <row r="787" ht="12.75" customHeight="1">
      <c r="D787" s="242"/>
    </row>
    <row r="788" ht="12.75" customHeight="1">
      <c r="D788" s="242"/>
    </row>
    <row r="789" ht="12.75" customHeight="1">
      <c r="D789" s="242"/>
    </row>
    <row r="790" ht="12.75" customHeight="1">
      <c r="D790" s="242"/>
    </row>
    <row r="791" ht="12.75" customHeight="1">
      <c r="D791" s="242"/>
    </row>
    <row r="792" ht="12.75" customHeight="1">
      <c r="D792" s="242"/>
    </row>
    <row r="793" ht="12.75" customHeight="1">
      <c r="D793" s="242"/>
    </row>
    <row r="794" ht="12.75" customHeight="1">
      <c r="D794" s="242"/>
    </row>
    <row r="795" ht="12.75" customHeight="1">
      <c r="D795" s="242"/>
    </row>
    <row r="796" ht="12.75" customHeight="1">
      <c r="D796" s="242"/>
    </row>
    <row r="797" ht="12.75" customHeight="1">
      <c r="D797" s="242"/>
    </row>
    <row r="798" ht="12.75" customHeight="1">
      <c r="D798" s="242"/>
    </row>
    <row r="799" ht="12.75" customHeight="1">
      <c r="D799" s="242"/>
    </row>
    <row r="800" ht="12.75" customHeight="1">
      <c r="D800" s="242"/>
    </row>
    <row r="801" ht="12.75" customHeight="1">
      <c r="D801" s="242"/>
    </row>
    <row r="802" ht="12.75" customHeight="1">
      <c r="D802" s="242"/>
    </row>
    <row r="803" ht="12.75" customHeight="1">
      <c r="D803" s="242"/>
    </row>
    <row r="804" ht="12.75" customHeight="1">
      <c r="D804" s="242"/>
    </row>
    <row r="805" ht="12.75" customHeight="1">
      <c r="D805" s="242"/>
    </row>
    <row r="806" ht="12.75" customHeight="1">
      <c r="D806" s="242"/>
    </row>
    <row r="807" ht="12.75" customHeight="1">
      <c r="D807" s="242"/>
    </row>
    <row r="808" ht="12.75" customHeight="1">
      <c r="D808" s="242"/>
    </row>
    <row r="809" ht="12.75" customHeight="1">
      <c r="D809" s="242"/>
    </row>
    <row r="810" ht="12.75" customHeight="1">
      <c r="D810" s="242"/>
    </row>
    <row r="811" ht="12.75" customHeight="1">
      <c r="D811" s="242"/>
    </row>
    <row r="812" ht="12.75" customHeight="1">
      <c r="D812" s="242"/>
    </row>
    <row r="813" ht="12.75" customHeight="1">
      <c r="D813" s="242"/>
    </row>
    <row r="814" ht="12.75" customHeight="1">
      <c r="D814" s="242"/>
    </row>
    <row r="815" ht="12.75" customHeight="1">
      <c r="D815" s="242"/>
    </row>
    <row r="816" ht="12.75" customHeight="1">
      <c r="D816" s="242"/>
    </row>
    <row r="817" ht="12.75" customHeight="1">
      <c r="D817" s="242"/>
    </row>
    <row r="818" ht="12.75" customHeight="1">
      <c r="D818" s="242"/>
    </row>
    <row r="819" ht="12.75" customHeight="1">
      <c r="D819" s="242"/>
    </row>
    <row r="820" ht="12.75" customHeight="1">
      <c r="D820" s="242"/>
    </row>
    <row r="821" ht="12.75" customHeight="1">
      <c r="D821" s="242"/>
    </row>
    <row r="822" ht="12.75" customHeight="1">
      <c r="D822" s="242"/>
    </row>
    <row r="823" ht="12.75" customHeight="1">
      <c r="D823" s="242"/>
    </row>
    <row r="824" ht="12.75" customHeight="1">
      <c r="D824" s="242"/>
    </row>
    <row r="825" ht="12.75" customHeight="1">
      <c r="D825" s="242"/>
    </row>
    <row r="826" ht="12.75" customHeight="1">
      <c r="D826" s="242"/>
    </row>
    <row r="827" ht="12.75" customHeight="1">
      <c r="D827" s="242"/>
    </row>
    <row r="828" ht="12.75" customHeight="1">
      <c r="D828" s="242"/>
    </row>
    <row r="829" ht="12.75" customHeight="1">
      <c r="D829" s="242"/>
    </row>
    <row r="830" ht="12.75" customHeight="1">
      <c r="D830" s="242"/>
    </row>
    <row r="831" ht="12.75" customHeight="1">
      <c r="D831" s="242"/>
    </row>
    <row r="832" ht="12.75" customHeight="1">
      <c r="D832" s="242"/>
    </row>
    <row r="833" ht="12.75" customHeight="1">
      <c r="D833" s="242"/>
    </row>
    <row r="834" ht="12.75" customHeight="1">
      <c r="D834" s="242"/>
    </row>
    <row r="835" ht="12.75" customHeight="1">
      <c r="D835" s="242"/>
    </row>
    <row r="836" ht="12.75" customHeight="1">
      <c r="D836" s="242"/>
    </row>
    <row r="837" ht="12.75" customHeight="1">
      <c r="D837" s="242"/>
    </row>
    <row r="838" ht="12.75" customHeight="1">
      <c r="D838" s="242"/>
    </row>
    <row r="839" ht="12.75" customHeight="1">
      <c r="D839" s="242"/>
    </row>
    <row r="840" ht="12.75" customHeight="1">
      <c r="D840" s="242"/>
    </row>
    <row r="841" ht="12.75" customHeight="1">
      <c r="D841" s="242"/>
    </row>
    <row r="842" ht="12.75" customHeight="1">
      <c r="D842" s="242"/>
    </row>
    <row r="843" ht="12.75" customHeight="1">
      <c r="D843" s="242"/>
    </row>
    <row r="844" ht="12.75" customHeight="1">
      <c r="D844" s="242"/>
    </row>
    <row r="845" ht="12.75" customHeight="1">
      <c r="D845" s="242"/>
    </row>
    <row r="846" ht="12.75" customHeight="1">
      <c r="D846" s="242"/>
    </row>
    <row r="847" ht="12.75" customHeight="1">
      <c r="D847" s="242"/>
    </row>
    <row r="848" ht="12.75" customHeight="1">
      <c r="D848" s="242"/>
    </row>
    <row r="849" ht="12.75" customHeight="1">
      <c r="D849" s="242"/>
    </row>
    <row r="850" ht="12.75" customHeight="1">
      <c r="D850" s="242"/>
    </row>
    <row r="851" ht="12.75" customHeight="1">
      <c r="D851" s="242"/>
    </row>
    <row r="852" ht="12.75" customHeight="1">
      <c r="D852" s="242"/>
    </row>
    <row r="853" ht="12.75" customHeight="1">
      <c r="D853" s="242"/>
    </row>
    <row r="854" ht="12.75" customHeight="1">
      <c r="D854" s="242"/>
    </row>
    <row r="855" ht="12.75" customHeight="1">
      <c r="D855" s="242"/>
    </row>
    <row r="856" ht="12.75" customHeight="1">
      <c r="D856" s="242"/>
    </row>
    <row r="857" ht="12.75" customHeight="1">
      <c r="D857" s="242"/>
    </row>
    <row r="858" ht="12.75" customHeight="1">
      <c r="D858" s="242"/>
    </row>
    <row r="859" ht="12.75" customHeight="1">
      <c r="D859" s="242"/>
    </row>
    <row r="860" ht="12.75" customHeight="1">
      <c r="D860" s="242"/>
    </row>
    <row r="861" ht="12.75" customHeight="1">
      <c r="D861" s="242"/>
    </row>
    <row r="862" ht="12.75" customHeight="1">
      <c r="D862" s="242"/>
    </row>
    <row r="863" ht="12.75" customHeight="1">
      <c r="D863" s="242"/>
    </row>
    <row r="864" ht="12.75" customHeight="1">
      <c r="D864" s="242"/>
    </row>
    <row r="865" ht="12.75" customHeight="1">
      <c r="D865" s="242"/>
    </row>
    <row r="866" ht="12.75" customHeight="1">
      <c r="D866" s="242"/>
    </row>
    <row r="867" ht="12.75" customHeight="1">
      <c r="D867" s="242"/>
    </row>
    <row r="868" ht="12.75" customHeight="1">
      <c r="D868" s="242"/>
    </row>
    <row r="869" ht="12.75" customHeight="1">
      <c r="D869" s="242"/>
    </row>
    <row r="870" ht="12.75" customHeight="1">
      <c r="D870" s="242"/>
    </row>
    <row r="871" ht="12.75" customHeight="1">
      <c r="D871" s="242"/>
    </row>
    <row r="872" ht="12.75" customHeight="1">
      <c r="D872" s="242"/>
    </row>
    <row r="873" ht="12.75" customHeight="1">
      <c r="D873" s="242"/>
    </row>
    <row r="874" ht="12.75" customHeight="1">
      <c r="D874" s="242"/>
    </row>
    <row r="875" ht="12.75" customHeight="1">
      <c r="D875" s="242"/>
    </row>
    <row r="876" ht="12.75" customHeight="1">
      <c r="D876" s="242"/>
    </row>
    <row r="877" ht="12.75" customHeight="1">
      <c r="D877" s="242"/>
    </row>
    <row r="878" ht="12.75" customHeight="1">
      <c r="D878" s="242"/>
    </row>
    <row r="879" ht="12.75" customHeight="1">
      <c r="D879" s="242"/>
    </row>
    <row r="880" ht="12.75" customHeight="1">
      <c r="D880" s="242"/>
    </row>
    <row r="881" ht="12.75" customHeight="1">
      <c r="D881" s="242"/>
    </row>
    <row r="882" ht="12.75" customHeight="1">
      <c r="D882" s="242"/>
    </row>
    <row r="883" ht="12.75" customHeight="1">
      <c r="D883" s="242"/>
    </row>
    <row r="884" ht="12.75" customHeight="1">
      <c r="D884" s="242"/>
    </row>
    <row r="885" ht="12.75" customHeight="1">
      <c r="D885" s="242"/>
    </row>
    <row r="886" ht="12.75" customHeight="1">
      <c r="D886" s="242"/>
    </row>
    <row r="887" ht="12.75" customHeight="1">
      <c r="D887" s="242"/>
    </row>
    <row r="888" ht="12.75" customHeight="1">
      <c r="D888" s="242"/>
    </row>
    <row r="889" ht="12.75" customHeight="1">
      <c r="D889" s="242"/>
    </row>
    <row r="890" ht="12.75" customHeight="1">
      <c r="D890" s="242"/>
    </row>
    <row r="891" ht="12.75" customHeight="1">
      <c r="D891" s="242"/>
    </row>
    <row r="892" ht="12.75" customHeight="1">
      <c r="D892" s="242"/>
    </row>
    <row r="893" ht="12.75" customHeight="1">
      <c r="D893" s="242"/>
    </row>
    <row r="894" ht="12.75" customHeight="1">
      <c r="D894" s="242"/>
    </row>
    <row r="895" ht="12.75" customHeight="1">
      <c r="D895" s="242"/>
    </row>
    <row r="896" ht="12.75" customHeight="1">
      <c r="D896" s="242"/>
    </row>
    <row r="897" ht="12.75" customHeight="1">
      <c r="D897" s="242"/>
    </row>
    <row r="898" ht="12.75" customHeight="1">
      <c r="D898" s="242"/>
    </row>
    <row r="899" ht="12.75" customHeight="1">
      <c r="D899" s="242"/>
    </row>
    <row r="900" ht="12.75" customHeight="1">
      <c r="D900" s="242"/>
    </row>
    <row r="901" ht="12.75" customHeight="1">
      <c r="D901" s="242"/>
    </row>
    <row r="902" ht="12.75" customHeight="1">
      <c r="D902" s="242"/>
    </row>
    <row r="903" ht="12.75" customHeight="1">
      <c r="D903" s="242"/>
    </row>
    <row r="904" ht="12.75" customHeight="1">
      <c r="D904" s="242"/>
    </row>
    <row r="905" ht="12.75" customHeight="1">
      <c r="D905" s="242"/>
    </row>
    <row r="906" ht="12.75" customHeight="1">
      <c r="D906" s="242"/>
    </row>
    <row r="907" ht="12.75" customHeight="1">
      <c r="D907" s="242"/>
    </row>
    <row r="908" ht="12.75" customHeight="1">
      <c r="D908" s="242"/>
    </row>
    <row r="909" ht="12.75" customHeight="1">
      <c r="D909" s="242"/>
    </row>
    <row r="910" ht="12.75" customHeight="1">
      <c r="D910" s="242"/>
    </row>
    <row r="911" ht="12.75" customHeight="1">
      <c r="D911" s="242"/>
    </row>
    <row r="912" ht="12.75" customHeight="1">
      <c r="D912" s="242"/>
    </row>
    <row r="913" ht="12.75" customHeight="1">
      <c r="D913" s="242"/>
    </row>
    <row r="914" ht="12.75" customHeight="1">
      <c r="D914" s="242"/>
    </row>
    <row r="915" ht="12.75" customHeight="1">
      <c r="D915" s="242"/>
    </row>
    <row r="916" ht="12.75" customHeight="1">
      <c r="D916" s="242"/>
    </row>
    <row r="917" ht="12.75" customHeight="1">
      <c r="D917" s="242"/>
    </row>
    <row r="918" ht="12.75" customHeight="1">
      <c r="D918" s="242"/>
    </row>
    <row r="919" ht="12.75" customHeight="1">
      <c r="D919" s="242"/>
    </row>
    <row r="920" ht="12.75" customHeight="1">
      <c r="D920" s="242"/>
    </row>
    <row r="921" ht="12.75" customHeight="1">
      <c r="D921" s="242"/>
    </row>
    <row r="922" ht="12.75" customHeight="1">
      <c r="D922" s="242"/>
    </row>
    <row r="923" ht="12.75" customHeight="1">
      <c r="D923" s="242"/>
    </row>
    <row r="924" ht="12.75" customHeight="1">
      <c r="D924" s="242"/>
    </row>
    <row r="925" ht="12.75" customHeight="1">
      <c r="D925" s="242"/>
    </row>
    <row r="926" ht="12.75" customHeight="1">
      <c r="D926" s="242"/>
    </row>
    <row r="927" ht="12.75" customHeight="1">
      <c r="D927" s="242"/>
    </row>
    <row r="928" ht="12.75" customHeight="1">
      <c r="D928" s="242"/>
    </row>
    <row r="929" ht="12.75" customHeight="1">
      <c r="D929" s="242"/>
    </row>
    <row r="930" ht="12.75" customHeight="1">
      <c r="D930" s="242"/>
    </row>
    <row r="931" ht="12.75" customHeight="1">
      <c r="D931" s="242"/>
    </row>
    <row r="932" ht="12.75" customHeight="1">
      <c r="D932" s="242"/>
    </row>
    <row r="933" ht="12.75" customHeight="1">
      <c r="D933" s="242"/>
    </row>
    <row r="934" ht="12.75" customHeight="1">
      <c r="D934" s="242"/>
    </row>
    <row r="935" ht="12.75" customHeight="1">
      <c r="D935" s="242"/>
    </row>
    <row r="936" ht="12.75" customHeight="1">
      <c r="D936" s="242"/>
    </row>
    <row r="937" ht="12.75" customHeight="1">
      <c r="D937" s="242"/>
    </row>
    <row r="938" ht="12.75" customHeight="1">
      <c r="D938" s="242"/>
    </row>
    <row r="939" ht="12.75" customHeight="1">
      <c r="D939" s="242"/>
    </row>
    <row r="940" ht="12.75" customHeight="1">
      <c r="D940" s="242"/>
    </row>
    <row r="941" ht="12.75" customHeight="1">
      <c r="D941" s="242"/>
    </row>
    <row r="942" ht="12.75" customHeight="1">
      <c r="D942" s="242"/>
    </row>
    <row r="943" ht="12.75" customHeight="1">
      <c r="D943" s="242"/>
    </row>
    <row r="944" ht="12.75" customHeight="1">
      <c r="D944" s="242"/>
    </row>
    <row r="945" ht="12.75" customHeight="1">
      <c r="D945" s="242"/>
    </row>
    <row r="946" ht="12.75" customHeight="1">
      <c r="D946" s="242"/>
    </row>
    <row r="947" ht="12.75" customHeight="1">
      <c r="D947" s="242"/>
    </row>
    <row r="948" ht="12.75" customHeight="1">
      <c r="D948" s="242"/>
    </row>
    <row r="949" ht="12.75" customHeight="1">
      <c r="D949" s="242"/>
    </row>
    <row r="950" ht="12.75" customHeight="1">
      <c r="D950" s="242"/>
    </row>
    <row r="951" ht="12.75" customHeight="1">
      <c r="D951" s="242"/>
    </row>
    <row r="952" ht="12.75" customHeight="1">
      <c r="D952" s="242"/>
    </row>
    <row r="953" ht="12.75" customHeight="1">
      <c r="D953" s="242"/>
    </row>
    <row r="954" ht="12.75" customHeight="1">
      <c r="D954" s="242"/>
    </row>
    <row r="955" ht="12.75" customHeight="1">
      <c r="D955" s="242"/>
    </row>
    <row r="956" ht="12.75" customHeight="1">
      <c r="D956" s="242"/>
    </row>
    <row r="957" ht="12.75" customHeight="1">
      <c r="D957" s="242"/>
    </row>
    <row r="958" ht="12.75" customHeight="1">
      <c r="D958" s="242"/>
    </row>
    <row r="959" ht="12.75" customHeight="1">
      <c r="D959" s="242"/>
    </row>
    <row r="960" ht="12.75" customHeight="1">
      <c r="D960" s="242"/>
    </row>
    <row r="961" ht="12.75" customHeight="1">
      <c r="D961" s="242"/>
    </row>
    <row r="962" ht="12.75" customHeight="1">
      <c r="D962" s="242"/>
    </row>
    <row r="963" ht="12.75" customHeight="1">
      <c r="D963" s="242"/>
    </row>
    <row r="964" ht="12.75" customHeight="1">
      <c r="D964" s="242"/>
    </row>
    <row r="965" ht="12.75" customHeight="1">
      <c r="D965" s="242"/>
    </row>
    <row r="966" ht="12.75" customHeight="1">
      <c r="D966" s="242"/>
    </row>
    <row r="967" ht="12.75" customHeight="1">
      <c r="D967" s="242"/>
    </row>
    <row r="968" ht="12.75" customHeight="1">
      <c r="D968" s="242"/>
    </row>
    <row r="969" ht="12.75" customHeight="1">
      <c r="D969" s="242"/>
    </row>
    <row r="970" ht="12.75" customHeight="1">
      <c r="D970" s="242"/>
    </row>
    <row r="971" ht="12.75" customHeight="1">
      <c r="D971" s="242"/>
    </row>
    <row r="972" ht="12.75" customHeight="1">
      <c r="D972" s="242"/>
    </row>
    <row r="973" ht="12.75" customHeight="1">
      <c r="D973" s="242"/>
    </row>
    <row r="974" ht="12.75" customHeight="1">
      <c r="D974" s="242"/>
    </row>
    <row r="975" ht="12.75" customHeight="1">
      <c r="D975" s="242"/>
    </row>
    <row r="976" ht="12.75" customHeight="1">
      <c r="D976" s="242"/>
    </row>
    <row r="977" ht="12.75" customHeight="1">
      <c r="D977" s="242"/>
    </row>
    <row r="978" ht="12.75" customHeight="1">
      <c r="D978" s="242"/>
    </row>
    <row r="979" ht="12.75" customHeight="1">
      <c r="D979" s="242"/>
    </row>
    <row r="980" ht="12.75" customHeight="1">
      <c r="D980" s="242"/>
    </row>
    <row r="981" ht="12.75" customHeight="1">
      <c r="D981" s="242"/>
    </row>
    <row r="982" ht="12.75" customHeight="1">
      <c r="D982" s="242"/>
    </row>
    <row r="983" ht="12.75" customHeight="1">
      <c r="D983" s="242"/>
    </row>
    <row r="984" ht="12.75" customHeight="1">
      <c r="D984" s="242"/>
    </row>
    <row r="985" ht="12.75" customHeight="1">
      <c r="D985" s="242"/>
    </row>
    <row r="986" ht="12.75" customHeight="1">
      <c r="D986" s="242"/>
    </row>
    <row r="987" ht="12.75" customHeight="1">
      <c r="D987" s="242"/>
    </row>
    <row r="988" ht="12.75" customHeight="1">
      <c r="D988" s="242"/>
    </row>
    <row r="989" ht="12.75" customHeight="1">
      <c r="D989" s="242"/>
    </row>
    <row r="990" ht="12.75" customHeight="1">
      <c r="D990" s="242"/>
    </row>
    <row r="991" ht="12.75" customHeight="1">
      <c r="D991" s="242"/>
    </row>
    <row r="992" ht="12.75" customHeight="1">
      <c r="D992" s="242"/>
    </row>
    <row r="993" ht="12.75" customHeight="1">
      <c r="D993" s="242"/>
    </row>
    <row r="994" ht="12.75" customHeight="1">
      <c r="D994" s="242"/>
    </row>
    <row r="995" ht="12.75" customHeight="1">
      <c r="D995" s="242"/>
    </row>
    <row r="996" ht="12.75" customHeight="1">
      <c r="D996" s="242"/>
    </row>
    <row r="997" ht="12.75" customHeight="1">
      <c r="D997" s="242"/>
    </row>
    <row r="998" ht="12.75" customHeight="1">
      <c r="D998" s="242"/>
    </row>
    <row r="999" ht="12.75" customHeight="1">
      <c r="D999" s="242"/>
    </row>
    <row r="1000" ht="12.75" customHeight="1">
      <c r="D1000" s="242"/>
    </row>
    <row r="1001" ht="12.75" customHeight="1">
      <c r="D1001" s="242"/>
    </row>
    <row r="1002" ht="12.75" customHeight="1">
      <c r="D1002" s="242"/>
    </row>
    <row r="1003" ht="12.75" customHeight="1">
      <c r="D1003" s="242"/>
    </row>
    <row r="1004" ht="12.75" customHeight="1">
      <c r="D1004" s="242"/>
    </row>
    <row r="1005" ht="12.75" customHeight="1">
      <c r="D1005" s="242"/>
    </row>
    <row r="1006" ht="12.75" customHeight="1">
      <c r="D1006" s="242"/>
    </row>
    <row r="1007" ht="12.75" customHeight="1">
      <c r="D1007" s="242"/>
    </row>
    <row r="1008" ht="12.75" customHeight="1">
      <c r="D1008" s="242"/>
    </row>
    <row r="1009" ht="12.75" customHeight="1">
      <c r="D1009" s="242"/>
    </row>
    <row r="1010" ht="12.75" customHeight="1">
      <c r="D1010" s="242"/>
    </row>
    <row r="1011" ht="12.75" customHeight="1">
      <c r="D1011" s="242"/>
    </row>
    <row r="1012" ht="12.75" customHeight="1">
      <c r="D1012" s="242"/>
    </row>
    <row r="1013" ht="12.75" customHeight="1">
      <c r="D1013" s="242"/>
    </row>
    <row r="1014" ht="12.75" customHeight="1">
      <c r="D1014" s="242"/>
    </row>
    <row r="1015" ht="12.75" customHeight="1">
      <c r="D1015" s="242"/>
    </row>
    <row r="1016" ht="12.75" customHeight="1">
      <c r="D1016" s="242"/>
    </row>
    <row r="1017" ht="12.75" customHeight="1">
      <c r="D1017" s="242"/>
    </row>
    <row r="1018" ht="12.75" customHeight="1">
      <c r="D1018" s="242"/>
    </row>
    <row r="1019" ht="12.75" customHeight="1">
      <c r="D1019" s="242"/>
    </row>
    <row r="1020" ht="12.75" customHeight="1">
      <c r="D1020" s="242"/>
    </row>
    <row r="1021" ht="12.75" customHeight="1">
      <c r="D1021" s="242"/>
    </row>
    <row r="1022" ht="12.75" customHeight="1">
      <c r="D1022" s="242"/>
    </row>
    <row r="1023" ht="12.75" customHeight="1">
      <c r="D1023" s="242"/>
    </row>
    <row r="1024" ht="12.75" customHeight="1">
      <c r="D1024" s="242"/>
    </row>
    <row r="1025" ht="12.75" customHeight="1">
      <c r="D1025" s="242"/>
    </row>
    <row r="1026" ht="12.75" customHeight="1">
      <c r="D1026" s="242"/>
    </row>
    <row r="1027" ht="12.75" customHeight="1">
      <c r="D1027" s="242"/>
    </row>
    <row r="1028" ht="12.75" customHeight="1">
      <c r="D1028" s="242"/>
    </row>
    <row r="1029" ht="12.75" customHeight="1">
      <c r="D1029" s="242"/>
    </row>
    <row r="1030" ht="12.75" customHeight="1">
      <c r="D1030" s="242"/>
    </row>
    <row r="1031" ht="12.75" customHeight="1">
      <c r="D1031" s="242"/>
    </row>
    <row r="1032" ht="12.75" customHeight="1">
      <c r="D1032" s="242"/>
    </row>
    <row r="1033" ht="12.75" customHeight="1">
      <c r="D1033" s="242"/>
    </row>
    <row r="1034" ht="12.75" customHeight="1">
      <c r="D1034" s="242"/>
    </row>
    <row r="1035" ht="12.75" customHeight="1">
      <c r="D1035" s="242"/>
    </row>
    <row r="1036" ht="12.75" customHeight="1">
      <c r="D1036" s="242"/>
    </row>
    <row r="1037" ht="12.75" customHeight="1">
      <c r="D1037" s="242"/>
    </row>
    <row r="1038" ht="12.75" customHeight="1">
      <c r="D1038" s="242"/>
    </row>
    <row r="1039" ht="12.75" customHeight="1">
      <c r="D1039" s="242"/>
    </row>
    <row r="1040" ht="12.75" customHeight="1">
      <c r="D1040" s="242"/>
    </row>
    <row r="1041" ht="12.75" customHeight="1">
      <c r="D1041" s="242"/>
    </row>
    <row r="1042" ht="12.75" customHeight="1">
      <c r="D1042" s="242"/>
    </row>
    <row r="1043" ht="12.75" customHeight="1">
      <c r="D1043" s="242"/>
    </row>
    <row r="1044" ht="12.75" customHeight="1">
      <c r="D1044" s="242"/>
    </row>
    <row r="1045" ht="12.75" customHeight="1">
      <c r="D1045" s="242"/>
    </row>
    <row r="1046" ht="12.75" customHeight="1">
      <c r="D1046" s="242"/>
    </row>
    <row r="1047" ht="12.75" customHeight="1">
      <c r="D1047" s="242"/>
    </row>
    <row r="1048" ht="12.75" customHeight="1">
      <c r="D1048" s="242"/>
    </row>
    <row r="1049" ht="12.75" customHeight="1">
      <c r="D1049" s="242"/>
    </row>
    <row r="1050" ht="12.75" customHeight="1">
      <c r="D1050" s="242"/>
    </row>
    <row r="1051" ht="12.75" customHeight="1">
      <c r="D1051" s="242"/>
    </row>
    <row r="1052" ht="12.75" customHeight="1">
      <c r="D1052" s="242"/>
    </row>
    <row r="1053" ht="12.75" customHeight="1">
      <c r="D1053" s="242"/>
      <c r="F1053" s="243" t="s">
        <v>4158</v>
      </c>
    </row>
  </sheetData>
  <autoFilter ref="$A$1:$CF$428"/>
  <customSheetViews>
    <customSheetView guid="{809F6828-59D0-4E64-9E29-EBE32576E9DE}" filter="1" showAutoFilter="1">
      <autoFilter ref="$A$1:$CF$337"/>
    </customSheetView>
    <customSheetView guid="{482592B5-0B81-47B3-96C4-817BBA8A2FFC}" filter="1" showAutoFilter="1">
      <autoFilter ref="$A$1:$CA$337">
        <filterColumn colId="3">
          <filters/>
        </filterColumn>
      </autoFilter>
    </customSheetView>
    <customSheetView guid="{6CC56A46-EC64-4312-857F-B5A493D4899F}" filter="1" showAutoFilter="1">
      <autoFilter ref="$A$1:$CA$337"/>
    </customSheetView>
    <customSheetView guid="{8F01B27C-3254-4467-A131-A59B6575C8E4}" filter="1" showAutoFilter="1">
      <autoFilter ref="$A$1:$CF$337">
        <filterColumn colId="0">
          <filters>
            <filter val="2024"/>
          </filters>
        </filterColumn>
      </autoFilter>
    </customSheetView>
    <customSheetView guid="{BB073074-902B-4462-A493-E50514BBFEE6}" filter="1" showAutoFilter="1">
      <autoFilter ref="$A$1:$CF$337">
        <filterColumn colId="0">
          <filters>
            <filter val="2024"/>
          </filters>
        </filterColumn>
        <filterColumn colId="11">
          <filters>
            <filter val="ET ONLY"/>
            <filter val="ET ONLY + CREATIVE DIAGNOSTIC"/>
            <filter val="ICA EFFECTIVENESS"/>
          </filters>
        </filterColumn>
      </autoFilter>
    </customSheetView>
    <customSheetView guid="{E0EAD47F-67E1-4B8A-9ECC-678427A01EC3}" filter="1" showAutoFilter="1">
      <autoFilter ref="$A$1:$CF$337">
        <filterColumn colId="11">
          <filters>
            <filter val="ET ONLY + CREATIVE DIAGNOSTIC"/>
          </filters>
        </filterColumn>
      </autoFilter>
    </customSheetView>
    <customSheetView guid="{0E45BFA3-AC24-4168-8B71-9DF872BABD18}" filter="1" showAutoFilter="1">
      <autoFilter ref="$A$1:$CF$337"/>
    </customSheetView>
    <customSheetView guid="{1BCACB00-323C-42F9-937D-AAC078869931}" filter="1" showAutoFilter="1">
      <autoFilter ref="$A$1:$CA$1053"/>
    </customSheetView>
    <customSheetView guid="{526DC873-9FF9-4218-B154-11FB6367B0D7}" filter="1" showAutoFilter="1">
      <autoFilter ref="$A$1:$CF$337">
        <filterColumn colId="7">
          <filters>
            <filter val="AA 30-60 AB U"/>
            <filter val="F 25-45 A U"/>
            <filter val="F 22-50 A U"/>
            <filter val="F 15-30 AB U"/>
          </filters>
        </filterColumn>
      </autoFilter>
    </customSheetView>
    <customSheetView guid="{CC46A625-1E6C-42B2-B1A1-06502020C41D}" filter="1" showAutoFilter="1">
      <autoFilter ref="$A$1:$CF$337">
        <filterColumn colId="48">
          <filters blank="1">
            <filter val="32"/>
          </filters>
        </filterColumn>
        <filterColumn colId="50">
          <filters/>
        </filterColumn>
      </autoFilter>
    </customSheetView>
    <customSheetView guid="{6ABC3FB9-2D41-4B16-BD13-DD7D674CC2F9}" filter="1" showAutoFilter="1">
      <autoFilter ref="$A$1:$CA$337">
        <filterColumn colId="3">
          <filters/>
        </filterColumn>
      </autoFilter>
    </customSheetView>
    <customSheetView guid="{BCD7D8FB-D2F6-4F6B-ACF0-5E9D159C1C29}" filter="1" showAutoFilter="1">
      <autoFilter ref="$A$1:$CF$337"/>
    </customSheetView>
    <customSheetView guid="{9B8A9A9E-84F6-4053-9D7F-1C10D8D63EA9}" filter="1" showAutoFilter="1">
      <autoFilter ref="$A$1:$CF$337">
        <filterColumn colId="0">
          <filters>
            <filter val="2024"/>
            <filter val="2023"/>
          </filters>
        </filterColumn>
        <filterColumn colId="11">
          <filters>
            <filter val="ET ONLY + CREATIVE DIAGNOSTIC"/>
            <filter val="ICA EFFECTIVENESS"/>
          </filters>
        </filterColumn>
      </autoFilter>
    </customSheetView>
    <customSheetView guid="{AD1DB009-D933-46DD-9A41-351D5C8D0D93}" filter="1" showAutoFilter="1">
      <autoFilter ref="$A$1:$CF$337">
        <filterColumn colId="42">
          <filters>
            <filter val="44"/>
            <filter val="22"/>
            <filter val="46"/>
            <filter val="49"/>
            <filter val="28"/>
            <filter val="29"/>
            <filter val="30"/>
            <filter val="52"/>
            <filter val="31"/>
            <filter val="32"/>
            <filter val="54"/>
            <filter val="56"/>
            <filter val="36"/>
            <filter val="38"/>
            <filter val="5"/>
            <filter val="42"/>
          </filters>
        </filterColumn>
      </autoFilter>
    </customSheetView>
    <customSheetView guid="{9F70DC7E-85D0-41B6-9845-BAE35740C4C1}" filter="1" showAutoFilter="1">
      <autoFilter ref="$A$1:$CF$337">
        <filterColumn colId="0">
          <filters>
            <filter val="2024"/>
          </filters>
        </filterColumn>
        <filterColumn colId="11">
          <filters>
            <filter val="ET ONLY + CREATIVE DIAGNOSTIC"/>
          </filters>
        </filterColumn>
      </autoFilter>
    </customSheetView>
  </customSheetViews>
  <hyperlinks>
    <hyperlink r:id="rId1" ref="R15"/>
    <hyperlink r:id="rId2" ref="T15"/>
    <hyperlink r:id="rId3" ref="T16"/>
    <hyperlink r:id="rId4" ref="R17"/>
    <hyperlink r:id="rId5" ref="T17"/>
    <hyperlink r:id="rId6" ref="R19"/>
    <hyperlink r:id="rId7" ref="T19"/>
    <hyperlink r:id="rId8" ref="T36"/>
    <hyperlink r:id="rId9" ref="R39"/>
    <hyperlink r:id="rId10" ref="T39"/>
    <hyperlink r:id="rId11" ref="R40"/>
    <hyperlink r:id="rId12" ref="T40"/>
    <hyperlink r:id="rId13" ref="G41"/>
    <hyperlink r:id="rId14" ref="R43"/>
    <hyperlink r:id="rId15" ref="T43"/>
    <hyperlink r:id="rId16" ref="R45"/>
    <hyperlink r:id="rId17" ref="T45"/>
    <hyperlink r:id="rId18" ref="T80"/>
    <hyperlink r:id="rId19" ref="T84"/>
    <hyperlink r:id="rId20" ref="T96"/>
    <hyperlink r:id="rId21" ref="R97"/>
    <hyperlink r:id="rId22" ref="T97"/>
    <hyperlink r:id="rId23" ref="T98"/>
    <hyperlink r:id="rId24" ref="T99"/>
    <hyperlink r:id="rId25" ref="R100"/>
    <hyperlink r:id="rId26" ref="T100"/>
    <hyperlink r:id="rId27" ref="R101"/>
    <hyperlink r:id="rId28" ref="T101"/>
    <hyperlink r:id="rId29" ref="R102"/>
    <hyperlink r:id="rId30" ref="T102"/>
    <hyperlink r:id="rId31" ref="R103"/>
    <hyperlink r:id="rId32" ref="T103"/>
    <hyperlink r:id="rId33" ref="R104"/>
    <hyperlink r:id="rId34" ref="T104"/>
    <hyperlink r:id="rId35" ref="R105"/>
    <hyperlink r:id="rId36" ref="T105"/>
    <hyperlink r:id="rId37" ref="R106"/>
    <hyperlink r:id="rId38" ref="T106"/>
    <hyperlink r:id="rId39" ref="R107"/>
    <hyperlink r:id="rId40" ref="T107"/>
    <hyperlink r:id="rId41" ref="T108"/>
    <hyperlink r:id="rId42" ref="R109"/>
    <hyperlink r:id="rId43" ref="T109"/>
    <hyperlink r:id="rId44" ref="R110"/>
    <hyperlink r:id="rId45" ref="T110"/>
    <hyperlink r:id="rId46" ref="T111"/>
    <hyperlink r:id="rId47" ref="R112"/>
    <hyperlink r:id="rId48" ref="T112"/>
    <hyperlink r:id="rId49" ref="T113"/>
    <hyperlink r:id="rId50" ref="T114"/>
    <hyperlink r:id="rId51" ref="T115"/>
    <hyperlink r:id="rId52" ref="R116"/>
    <hyperlink r:id="rId53" ref="T116"/>
    <hyperlink r:id="rId54" ref="T117"/>
    <hyperlink r:id="rId55" ref="T118"/>
    <hyperlink r:id="rId56" ref="T119"/>
    <hyperlink r:id="rId57" ref="R120"/>
    <hyperlink r:id="rId58" ref="T120"/>
    <hyperlink r:id="rId59" ref="T121"/>
    <hyperlink r:id="rId60" ref="R122"/>
    <hyperlink r:id="rId61" ref="T122"/>
    <hyperlink r:id="rId62" ref="R123"/>
    <hyperlink r:id="rId63" ref="T123"/>
    <hyperlink r:id="rId64" ref="R124"/>
    <hyperlink r:id="rId65" ref="T124"/>
    <hyperlink r:id="rId66" ref="R125"/>
    <hyperlink r:id="rId67" ref="T125"/>
    <hyperlink r:id="rId68" ref="R126"/>
    <hyperlink r:id="rId69" ref="T126"/>
    <hyperlink r:id="rId70" ref="R127"/>
    <hyperlink r:id="rId71" ref="T127"/>
    <hyperlink r:id="rId72" ref="R128"/>
    <hyperlink r:id="rId73" ref="T128"/>
    <hyperlink r:id="rId74" ref="R129"/>
    <hyperlink r:id="rId75" ref="T129"/>
    <hyperlink r:id="rId76" ref="R130"/>
    <hyperlink r:id="rId77" ref="T130"/>
    <hyperlink r:id="rId78" ref="T131"/>
    <hyperlink r:id="rId79" ref="R132"/>
    <hyperlink r:id="rId80" ref="T132"/>
    <hyperlink r:id="rId81" ref="T133"/>
    <hyperlink r:id="rId82" ref="R134"/>
    <hyperlink r:id="rId83" ref="T134"/>
    <hyperlink r:id="rId84" ref="R136"/>
    <hyperlink r:id="rId85" ref="T136"/>
    <hyperlink r:id="rId86" ref="T137"/>
    <hyperlink r:id="rId87" ref="R138"/>
    <hyperlink r:id="rId88" ref="T138"/>
    <hyperlink r:id="rId89" ref="T139"/>
    <hyperlink r:id="rId90" ref="R140"/>
    <hyperlink r:id="rId91" ref="T140"/>
    <hyperlink r:id="rId92" ref="R141"/>
    <hyperlink r:id="rId93" ref="T141"/>
    <hyperlink r:id="rId94" ref="T142"/>
    <hyperlink r:id="rId95" ref="T143"/>
    <hyperlink r:id="rId96" ref="T144"/>
    <hyperlink r:id="rId97" ref="R145"/>
    <hyperlink r:id="rId98" ref="T145"/>
    <hyperlink r:id="rId99" ref="R146"/>
    <hyperlink r:id="rId100" ref="T146"/>
    <hyperlink r:id="rId101" ref="R147"/>
    <hyperlink r:id="rId102" ref="T147"/>
    <hyperlink r:id="rId103" ref="T148"/>
    <hyperlink r:id="rId104" ref="R149"/>
    <hyperlink r:id="rId105" ref="T149"/>
    <hyperlink r:id="rId106" ref="R150"/>
    <hyperlink r:id="rId107" ref="T150"/>
    <hyperlink r:id="rId108" ref="R151"/>
    <hyperlink r:id="rId109" ref="T151"/>
    <hyperlink r:id="rId110" ref="T152"/>
    <hyperlink r:id="rId111" ref="R153"/>
    <hyperlink r:id="rId112" ref="T153"/>
    <hyperlink r:id="rId113" ref="R154"/>
    <hyperlink r:id="rId114" ref="T154"/>
    <hyperlink r:id="rId115" ref="R155"/>
    <hyperlink r:id="rId116" ref="T155"/>
    <hyperlink r:id="rId117" ref="R156"/>
    <hyperlink r:id="rId118" ref="T156"/>
    <hyperlink r:id="rId119" ref="R157"/>
    <hyperlink r:id="rId120" ref="T157"/>
    <hyperlink r:id="rId121" ref="R158"/>
    <hyperlink r:id="rId122" ref="T158"/>
    <hyperlink r:id="rId123" ref="R159"/>
    <hyperlink r:id="rId124" ref="T159"/>
    <hyperlink r:id="rId125" ref="R160"/>
    <hyperlink r:id="rId126" ref="T160"/>
    <hyperlink r:id="rId127" ref="R161"/>
    <hyperlink r:id="rId128" ref="T161"/>
    <hyperlink r:id="rId129" ref="T162"/>
    <hyperlink r:id="rId130" ref="T163"/>
    <hyperlink r:id="rId131" ref="T164"/>
    <hyperlink r:id="rId132" ref="R165"/>
    <hyperlink r:id="rId133" ref="T165"/>
    <hyperlink r:id="rId134" ref="T166"/>
    <hyperlink r:id="rId135" ref="T167"/>
    <hyperlink r:id="rId136" ref="R168"/>
    <hyperlink r:id="rId137" ref="T168"/>
    <hyperlink r:id="rId138" ref="R169"/>
    <hyperlink r:id="rId139" ref="T169"/>
    <hyperlink r:id="rId140" ref="R170"/>
    <hyperlink r:id="rId141" ref="T170"/>
    <hyperlink r:id="rId142" ref="T171"/>
    <hyperlink r:id="rId143" ref="R172"/>
    <hyperlink r:id="rId144" ref="T172"/>
    <hyperlink r:id="rId145" ref="R173"/>
    <hyperlink r:id="rId146" ref="T173"/>
    <hyperlink r:id="rId147" ref="R174"/>
    <hyperlink r:id="rId148" ref="T174"/>
    <hyperlink r:id="rId149" ref="R175"/>
    <hyperlink r:id="rId150" ref="T175"/>
    <hyperlink r:id="rId151" ref="R176"/>
    <hyperlink r:id="rId152" ref="T176"/>
    <hyperlink r:id="rId153" ref="R177"/>
    <hyperlink r:id="rId154" ref="T177"/>
    <hyperlink r:id="rId155" ref="R178"/>
    <hyperlink r:id="rId156" ref="T178"/>
    <hyperlink r:id="rId157" ref="R179"/>
    <hyperlink r:id="rId158" ref="T179"/>
    <hyperlink r:id="rId159" ref="R180"/>
    <hyperlink r:id="rId160" ref="T180"/>
    <hyperlink r:id="rId161" ref="R181"/>
    <hyperlink r:id="rId162" ref="T181"/>
    <hyperlink r:id="rId163" ref="R182"/>
    <hyperlink r:id="rId164" ref="T182"/>
    <hyperlink r:id="rId165" ref="R183"/>
    <hyperlink r:id="rId166" ref="T183"/>
    <hyperlink r:id="rId167" ref="R184"/>
    <hyperlink r:id="rId168" ref="T184"/>
    <hyperlink r:id="rId169" ref="R185"/>
    <hyperlink r:id="rId170" ref="T185"/>
    <hyperlink r:id="rId171" ref="R186"/>
    <hyperlink r:id="rId172" ref="T186"/>
    <hyperlink r:id="rId173" ref="T187"/>
    <hyperlink r:id="rId174" ref="T188"/>
    <hyperlink r:id="rId175" ref="R189"/>
    <hyperlink r:id="rId176" ref="T189"/>
    <hyperlink r:id="rId177" ref="T190"/>
    <hyperlink r:id="rId178" ref="R191"/>
    <hyperlink r:id="rId179" ref="T191"/>
    <hyperlink r:id="rId180" ref="R192"/>
    <hyperlink r:id="rId181" ref="T192"/>
    <hyperlink r:id="rId182" ref="T193"/>
    <hyperlink r:id="rId183" ref="R194"/>
    <hyperlink r:id="rId184" ref="T194"/>
    <hyperlink r:id="rId185" ref="R195"/>
    <hyperlink r:id="rId186" ref="T195"/>
    <hyperlink r:id="rId187" ref="R196"/>
    <hyperlink r:id="rId188" ref="T196"/>
    <hyperlink r:id="rId189" ref="R197"/>
    <hyperlink r:id="rId190" ref="T197"/>
    <hyperlink r:id="rId191" ref="T198"/>
    <hyperlink r:id="rId192" ref="T199"/>
    <hyperlink r:id="rId193" ref="T200"/>
    <hyperlink r:id="rId194" ref="T201"/>
    <hyperlink r:id="rId195" ref="T202"/>
    <hyperlink r:id="rId196" ref="T203"/>
    <hyperlink r:id="rId197" ref="T204"/>
    <hyperlink r:id="rId198" ref="R205"/>
    <hyperlink r:id="rId199" ref="T205"/>
    <hyperlink r:id="rId200" ref="R206"/>
    <hyperlink r:id="rId201" ref="T206"/>
    <hyperlink r:id="rId202" ref="R207"/>
    <hyperlink r:id="rId203" ref="T207"/>
    <hyperlink r:id="rId204" ref="R208"/>
    <hyperlink r:id="rId205" ref="T208"/>
    <hyperlink r:id="rId206" ref="R209"/>
    <hyperlink r:id="rId207" ref="T209"/>
    <hyperlink r:id="rId208" ref="T210"/>
    <hyperlink r:id="rId209" ref="T211"/>
    <hyperlink r:id="rId210" ref="T212"/>
    <hyperlink r:id="rId211" ref="R213"/>
    <hyperlink r:id="rId212" ref="T213"/>
    <hyperlink r:id="rId213" ref="T214"/>
    <hyperlink r:id="rId214" ref="T215"/>
    <hyperlink r:id="rId215" ref="R216"/>
    <hyperlink r:id="rId216" ref="T216"/>
    <hyperlink r:id="rId217" ref="R217"/>
    <hyperlink r:id="rId218" ref="T217"/>
    <hyperlink r:id="rId219" ref="R218"/>
    <hyperlink r:id="rId220" ref="T218"/>
    <hyperlink r:id="rId221" ref="R219"/>
    <hyperlink r:id="rId222" ref="T219"/>
    <hyperlink r:id="rId223" ref="R220"/>
    <hyperlink r:id="rId224" ref="T220"/>
    <hyperlink r:id="rId225" ref="R221"/>
    <hyperlink r:id="rId226" ref="T221"/>
    <hyperlink r:id="rId227" ref="R222"/>
    <hyperlink r:id="rId228" ref="T222"/>
    <hyperlink r:id="rId229" ref="R223"/>
    <hyperlink r:id="rId230" ref="T223"/>
    <hyperlink r:id="rId231" ref="R224"/>
    <hyperlink r:id="rId232" ref="T224"/>
    <hyperlink r:id="rId233" ref="R225"/>
    <hyperlink r:id="rId234" ref="T225"/>
    <hyperlink r:id="rId235" ref="R226"/>
    <hyperlink r:id="rId236" ref="T226"/>
    <hyperlink r:id="rId237" ref="T227"/>
    <hyperlink r:id="rId238" ref="T228"/>
    <hyperlink r:id="rId239" ref="R229"/>
    <hyperlink r:id="rId240" ref="T229"/>
    <hyperlink r:id="rId241" ref="R230"/>
    <hyperlink r:id="rId242" ref="T230"/>
    <hyperlink r:id="rId243" ref="R231"/>
    <hyperlink r:id="rId244" ref="T231"/>
    <hyperlink r:id="rId245" ref="R232"/>
    <hyperlink r:id="rId246" ref="T232"/>
    <hyperlink r:id="rId247" ref="R233"/>
    <hyperlink r:id="rId248" ref="T233"/>
    <hyperlink r:id="rId249" ref="R234"/>
    <hyperlink r:id="rId250" ref="T234"/>
    <hyperlink r:id="rId251" ref="R235"/>
    <hyperlink r:id="rId252" ref="T235"/>
    <hyperlink r:id="rId253" ref="R236"/>
    <hyperlink r:id="rId254" ref="T236"/>
    <hyperlink r:id="rId255" ref="R237"/>
    <hyperlink r:id="rId256" ref="T237"/>
    <hyperlink r:id="rId257" ref="R238"/>
    <hyperlink r:id="rId258" ref="T238"/>
    <hyperlink r:id="rId259" ref="R239"/>
    <hyperlink r:id="rId260" ref="T239"/>
    <hyperlink r:id="rId261" ref="R240"/>
    <hyperlink r:id="rId262" ref="T240"/>
    <hyperlink r:id="rId263" ref="R241"/>
    <hyperlink r:id="rId264" ref="T241"/>
    <hyperlink r:id="rId265" ref="R242"/>
    <hyperlink r:id="rId266" ref="T242"/>
    <hyperlink r:id="rId267" ref="R243"/>
    <hyperlink r:id="rId268" ref="T243"/>
    <hyperlink r:id="rId269" ref="T244"/>
    <hyperlink r:id="rId270" ref="R245"/>
    <hyperlink r:id="rId271" ref="T245"/>
    <hyperlink r:id="rId272" ref="R246"/>
    <hyperlink r:id="rId273" ref="T246"/>
    <hyperlink r:id="rId274" ref="R247"/>
    <hyperlink r:id="rId275" ref="T247"/>
    <hyperlink r:id="rId276" ref="R248"/>
    <hyperlink r:id="rId277" ref="T248"/>
    <hyperlink r:id="rId278" ref="R249"/>
    <hyperlink r:id="rId279" ref="T249"/>
    <hyperlink r:id="rId280" ref="R250"/>
    <hyperlink r:id="rId281" ref="T250"/>
    <hyperlink r:id="rId282" ref="R251"/>
    <hyperlink r:id="rId283" ref="T251"/>
    <hyperlink r:id="rId284" ref="R252"/>
    <hyperlink r:id="rId285" ref="T252"/>
    <hyperlink r:id="rId286" ref="R253"/>
    <hyperlink r:id="rId287" ref="T253"/>
    <hyperlink r:id="rId288" ref="T254"/>
    <hyperlink r:id="rId289" ref="T255"/>
    <hyperlink r:id="rId290" ref="T256"/>
    <hyperlink r:id="rId291" ref="T257"/>
    <hyperlink r:id="rId292" ref="R258"/>
    <hyperlink r:id="rId293" ref="T258"/>
    <hyperlink r:id="rId294" ref="R259"/>
    <hyperlink r:id="rId295" ref="T259"/>
    <hyperlink r:id="rId296" ref="R260"/>
    <hyperlink r:id="rId297" ref="T260"/>
    <hyperlink r:id="rId298" ref="R261"/>
    <hyperlink r:id="rId299" ref="T261"/>
    <hyperlink r:id="rId300" ref="R262"/>
    <hyperlink r:id="rId301" ref="T262"/>
    <hyperlink r:id="rId302" ref="R263"/>
    <hyperlink r:id="rId303" ref="T263"/>
    <hyperlink r:id="rId304" ref="R264"/>
    <hyperlink r:id="rId305" ref="T264"/>
    <hyperlink r:id="rId306" ref="R265"/>
    <hyperlink r:id="rId307" ref="T265"/>
    <hyperlink r:id="rId308" ref="R266"/>
    <hyperlink r:id="rId309" ref="T266"/>
    <hyperlink r:id="rId310" ref="T267"/>
    <hyperlink r:id="rId311" ref="R268"/>
    <hyperlink r:id="rId312" ref="T268"/>
    <hyperlink r:id="rId313" ref="R269"/>
    <hyperlink r:id="rId314" ref="T269"/>
    <hyperlink r:id="rId315" ref="T270"/>
    <hyperlink r:id="rId316" ref="T271"/>
    <hyperlink r:id="rId317" ref="R272"/>
    <hyperlink r:id="rId318" ref="T272"/>
    <hyperlink r:id="rId319" ref="T273"/>
    <hyperlink r:id="rId320" ref="T274"/>
    <hyperlink r:id="rId321" ref="R275"/>
    <hyperlink r:id="rId322" ref="T275"/>
    <hyperlink r:id="rId323" ref="R276"/>
    <hyperlink r:id="rId324" ref="T276"/>
    <hyperlink r:id="rId325" ref="R277"/>
    <hyperlink r:id="rId326" ref="T277"/>
    <hyperlink r:id="rId327" ref="R278"/>
    <hyperlink r:id="rId328" ref="T278"/>
    <hyperlink r:id="rId329" ref="R279"/>
    <hyperlink r:id="rId330" ref="T279"/>
    <hyperlink r:id="rId331" ref="R280"/>
    <hyperlink r:id="rId332" ref="T280"/>
    <hyperlink r:id="rId333" ref="R281"/>
    <hyperlink r:id="rId334" ref="T281"/>
    <hyperlink r:id="rId335" ref="T282"/>
    <hyperlink r:id="rId336" ref="R283"/>
    <hyperlink r:id="rId337" ref="T283"/>
    <hyperlink r:id="rId338" ref="R284"/>
    <hyperlink r:id="rId339" ref="T284"/>
    <hyperlink r:id="rId340" ref="R285"/>
    <hyperlink r:id="rId341" ref="T285"/>
    <hyperlink r:id="rId342" ref="R286"/>
    <hyperlink r:id="rId343" ref="T286"/>
    <hyperlink r:id="rId344" ref="R287"/>
    <hyperlink r:id="rId345" ref="T287"/>
    <hyperlink r:id="rId346" ref="R288"/>
    <hyperlink r:id="rId347" ref="T288"/>
    <hyperlink r:id="rId348" ref="R289"/>
    <hyperlink r:id="rId349" ref="T289"/>
    <hyperlink r:id="rId350" ref="R290"/>
    <hyperlink r:id="rId351" ref="T290"/>
    <hyperlink r:id="rId352" ref="R291"/>
    <hyperlink r:id="rId353" ref="T291"/>
    <hyperlink r:id="rId354" ref="R292"/>
    <hyperlink r:id="rId355" ref="T292"/>
    <hyperlink r:id="rId356" ref="R293"/>
    <hyperlink r:id="rId357" ref="T293"/>
    <hyperlink r:id="rId358" location="gid=0" ref="T294"/>
    <hyperlink r:id="rId359" ref="T295"/>
    <hyperlink r:id="rId360" ref="T296"/>
    <hyperlink r:id="rId361" ref="T297"/>
    <hyperlink r:id="rId362" ref="R298"/>
    <hyperlink r:id="rId363" ref="T298"/>
    <hyperlink r:id="rId364" ref="R299"/>
    <hyperlink r:id="rId365" ref="T299"/>
    <hyperlink r:id="rId366" ref="T300"/>
    <hyperlink r:id="rId367" ref="T301"/>
    <hyperlink r:id="rId368" ref="R302"/>
    <hyperlink r:id="rId369" ref="T302"/>
    <hyperlink r:id="rId370" ref="R303"/>
    <hyperlink r:id="rId371" ref="T303"/>
    <hyperlink r:id="rId372" ref="T304"/>
    <hyperlink r:id="rId373" ref="T305"/>
    <hyperlink r:id="rId374" ref="R306"/>
    <hyperlink r:id="rId375" ref="T306"/>
    <hyperlink r:id="rId376" ref="R307"/>
    <hyperlink r:id="rId377" ref="T307"/>
    <hyperlink r:id="rId378" ref="R308"/>
    <hyperlink r:id="rId379" ref="T308"/>
    <hyperlink r:id="rId380" ref="R309"/>
    <hyperlink r:id="rId381" ref="T309"/>
    <hyperlink r:id="rId382" ref="R310"/>
    <hyperlink r:id="rId383" ref="T310"/>
    <hyperlink r:id="rId384" ref="R311"/>
    <hyperlink r:id="rId385" ref="T311"/>
    <hyperlink r:id="rId386" ref="T312"/>
    <hyperlink r:id="rId387" ref="T313"/>
    <hyperlink r:id="rId388" ref="R314"/>
    <hyperlink r:id="rId389" ref="T314"/>
    <hyperlink r:id="rId390" ref="R315"/>
    <hyperlink r:id="rId391" ref="T315"/>
    <hyperlink r:id="rId392" ref="R316"/>
    <hyperlink r:id="rId393" ref="T316"/>
    <hyperlink r:id="rId394" ref="R317"/>
    <hyperlink r:id="rId395" ref="T317"/>
    <hyperlink r:id="rId396" ref="R318"/>
    <hyperlink r:id="rId397" ref="T318"/>
    <hyperlink r:id="rId398" ref="R319"/>
    <hyperlink r:id="rId399" ref="T319"/>
    <hyperlink r:id="rId400" ref="R322"/>
    <hyperlink r:id="rId401" ref="T322"/>
    <hyperlink r:id="rId402" ref="T323"/>
    <hyperlink r:id="rId403" ref="R324"/>
    <hyperlink r:id="rId404" ref="T324"/>
    <hyperlink r:id="rId405" ref="R325"/>
    <hyperlink r:id="rId406" ref="T325"/>
    <hyperlink r:id="rId407" ref="R326"/>
    <hyperlink r:id="rId408" ref="T326"/>
    <hyperlink r:id="rId409" ref="R327"/>
    <hyperlink r:id="rId410" ref="T327"/>
    <hyperlink r:id="rId411" ref="R328"/>
    <hyperlink r:id="rId412" ref="T328"/>
    <hyperlink r:id="rId413" ref="R329"/>
    <hyperlink r:id="rId414" ref="T329"/>
    <hyperlink r:id="rId415" ref="R330"/>
    <hyperlink r:id="rId416" ref="T330"/>
    <hyperlink r:id="rId417" ref="T331"/>
    <hyperlink r:id="rId418" ref="R332"/>
    <hyperlink r:id="rId419" ref="T332"/>
    <hyperlink r:id="rId420" ref="R333"/>
    <hyperlink r:id="rId421" ref="T333"/>
    <hyperlink r:id="rId422" ref="R334"/>
    <hyperlink r:id="rId423" ref="T334"/>
    <hyperlink r:id="rId424" ref="R335"/>
    <hyperlink r:id="rId425" ref="T335"/>
    <hyperlink r:id="rId426" ref="R336"/>
    <hyperlink r:id="rId427" ref="T336"/>
    <hyperlink r:id="rId428" ref="T337"/>
    <hyperlink r:id="rId429" ref="R338"/>
    <hyperlink r:id="rId430" ref="T338"/>
    <hyperlink r:id="rId431" ref="R339"/>
    <hyperlink r:id="rId432" ref="T339"/>
    <hyperlink r:id="rId433" ref="R340"/>
    <hyperlink r:id="rId434" ref="T340"/>
    <hyperlink r:id="rId435" ref="T341"/>
    <hyperlink r:id="rId436" ref="R342"/>
    <hyperlink r:id="rId437" ref="T342"/>
    <hyperlink r:id="rId438" ref="R343"/>
    <hyperlink r:id="rId439" ref="T343"/>
    <hyperlink r:id="rId440" ref="R344"/>
    <hyperlink r:id="rId441" ref="T344"/>
    <hyperlink r:id="rId442" ref="T345"/>
    <hyperlink r:id="rId443" ref="R346"/>
    <hyperlink r:id="rId444" ref="T346"/>
    <hyperlink r:id="rId445" ref="R347"/>
    <hyperlink r:id="rId446" ref="T347"/>
    <hyperlink r:id="rId447" ref="R348"/>
    <hyperlink r:id="rId448" ref="T348"/>
    <hyperlink r:id="rId449" ref="R349"/>
    <hyperlink r:id="rId450" ref="T349"/>
    <hyperlink r:id="rId451" ref="R350"/>
    <hyperlink r:id="rId452" ref="T350"/>
    <hyperlink r:id="rId453" ref="R351"/>
    <hyperlink r:id="rId454" ref="T351"/>
    <hyperlink r:id="rId455" ref="R352"/>
    <hyperlink r:id="rId456" ref="T352"/>
    <hyperlink r:id="rId457" ref="R353"/>
    <hyperlink r:id="rId458" ref="T353"/>
    <hyperlink r:id="rId459" ref="R354"/>
    <hyperlink r:id="rId460" ref="T354"/>
    <hyperlink r:id="rId461" ref="R355"/>
    <hyperlink r:id="rId462" ref="T355"/>
    <hyperlink r:id="rId463" ref="R356"/>
    <hyperlink r:id="rId464" ref="T356"/>
    <hyperlink r:id="rId465" ref="R357"/>
    <hyperlink r:id="rId466" ref="T357"/>
    <hyperlink r:id="rId467" ref="R358"/>
    <hyperlink r:id="rId468" ref="T358"/>
    <hyperlink r:id="rId469" ref="R359"/>
    <hyperlink r:id="rId470" ref="T359"/>
    <hyperlink r:id="rId471" ref="T360"/>
    <hyperlink r:id="rId472" ref="R361"/>
    <hyperlink r:id="rId473" ref="T361"/>
    <hyperlink r:id="rId474" ref="R362"/>
    <hyperlink r:id="rId475" ref="T362"/>
    <hyperlink r:id="rId476" location="search/MAX+KLEEN/FMfcgzQVxtvhwwtShNkldDkfkWFnTKDs?projector=1" ref="R363"/>
    <hyperlink r:id="rId477" ref="T363"/>
    <hyperlink r:id="rId478" ref="R364"/>
    <hyperlink r:id="rId479" ref="T364"/>
    <hyperlink r:id="rId480" ref="R365"/>
    <hyperlink r:id="rId481" ref="T365"/>
    <hyperlink r:id="rId482" ref="R366"/>
    <hyperlink r:id="rId483" ref="T366"/>
    <hyperlink r:id="rId484" ref="R367"/>
    <hyperlink r:id="rId485" ref="T367"/>
    <hyperlink r:id="rId486" ref="R368"/>
    <hyperlink r:id="rId487" ref="T368"/>
    <hyperlink r:id="rId488" ref="R369"/>
    <hyperlink r:id="rId489" ref="T369"/>
    <hyperlink r:id="rId490" ref="R370"/>
    <hyperlink r:id="rId491" ref="T370"/>
    <hyperlink r:id="rId492" ref="R371"/>
    <hyperlink r:id="rId493" ref="T371"/>
    <hyperlink r:id="rId494" ref="R372"/>
    <hyperlink r:id="rId495" ref="T372"/>
    <hyperlink r:id="rId496" ref="R373"/>
    <hyperlink r:id="rId497" ref="T373"/>
    <hyperlink r:id="rId498" ref="R374"/>
    <hyperlink r:id="rId499" ref="T374"/>
    <hyperlink r:id="rId500" ref="R375"/>
    <hyperlink r:id="rId501" ref="T375"/>
    <hyperlink r:id="rId502" ref="R376"/>
    <hyperlink r:id="rId503" ref="T376"/>
    <hyperlink r:id="rId504" ref="T377"/>
    <hyperlink r:id="rId505" ref="R378"/>
    <hyperlink r:id="rId506" ref="T378"/>
    <hyperlink r:id="rId507" ref="R379"/>
    <hyperlink r:id="rId508" ref="T379"/>
    <hyperlink r:id="rId509" ref="R380"/>
    <hyperlink r:id="rId510" ref="T380"/>
    <hyperlink r:id="rId511" ref="R381"/>
    <hyperlink r:id="rId512" ref="T381"/>
    <hyperlink r:id="rId513" ref="R382"/>
    <hyperlink r:id="rId514" ref="T382"/>
    <hyperlink r:id="rId515" ref="R383"/>
    <hyperlink r:id="rId516" ref="T383"/>
    <hyperlink r:id="rId517" ref="R384"/>
    <hyperlink r:id="rId518" ref="T384"/>
    <hyperlink r:id="rId519" ref="R385"/>
    <hyperlink r:id="rId520" ref="T385"/>
    <hyperlink r:id="rId521" ref="R386"/>
    <hyperlink r:id="rId522" ref="T386"/>
  </hyperlinks>
  <printOptions/>
  <pageMargins bottom="0.75" footer="0.0" header="0.0" left="0.7" right="0.7" top="0.75"/>
  <pageSetup orientation="landscape"/>
  <drawing r:id="rId52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5.0" ySplit="3.0" topLeftCell="F4" activePane="bottomRight" state="frozen"/>
      <selection activeCell="F1" sqref="F1" pane="topRight"/>
      <selection activeCell="A4" sqref="A4" pane="bottomLeft"/>
      <selection activeCell="F4" sqref="F4" pane="bottomRight"/>
    </sheetView>
  </sheetViews>
  <sheetFormatPr customHeight="1" defaultColWidth="14.43" defaultRowHeight="15.0"/>
  <cols>
    <col customWidth="1" min="1" max="1" width="7.29"/>
    <col customWidth="1" min="2" max="2" width="31.57"/>
    <col customWidth="1" min="3" max="3" width="42.86"/>
    <col customWidth="1" min="4" max="4" width="17.57"/>
    <col customWidth="1" min="5" max="5" width="21.43"/>
    <col customWidth="1" min="6" max="6" width="13.71"/>
    <col customWidth="1" min="7" max="7" width="18.14"/>
    <col customWidth="1" min="8" max="8" width="21.0"/>
    <col customWidth="1" min="9" max="9" width="32.71"/>
    <col customWidth="1" min="10" max="11" width="40.57"/>
    <col customWidth="1" min="12" max="12" width="39.0"/>
    <col customWidth="1" min="13" max="13" width="32.29"/>
    <col customWidth="1" min="14" max="14" width="17.86"/>
    <col customWidth="1" min="15" max="15" width="93.14"/>
    <col customWidth="1" min="16" max="16" width="11.86"/>
    <col customWidth="1" min="17" max="19" width="14.29"/>
    <col customWidth="1" min="20" max="20" width="19.29"/>
    <col customWidth="1" min="21" max="21" width="74.71"/>
    <col customWidth="1" min="22" max="22" width="19.71"/>
    <col customWidth="1" hidden="1" min="23" max="23" width="19.71"/>
    <col customWidth="1" hidden="1" min="24" max="24" width="9.14"/>
    <col customWidth="1" min="25" max="28" width="19.71"/>
    <col customWidth="1" hidden="1" min="29" max="29" width="19.71"/>
    <col customWidth="1" min="30" max="30" width="19.71"/>
    <col customWidth="1" hidden="1" min="31" max="31" width="19.71"/>
    <col customWidth="1" min="32" max="32" width="19.71"/>
    <col customWidth="1" hidden="1" min="33" max="34" width="19.71"/>
    <col customWidth="1" min="35" max="38" width="19.71"/>
    <col customWidth="1" hidden="1" min="39" max="39" width="19.71"/>
    <col customWidth="1" min="40" max="40" width="19.71"/>
    <col customWidth="1" hidden="1" min="41" max="41" width="19.71"/>
    <col customWidth="1" min="42" max="42" width="19.71"/>
    <col customWidth="1" hidden="1" min="43" max="44" width="19.71"/>
    <col customWidth="1" min="45" max="48" width="19.71"/>
    <col customWidth="1" hidden="1" min="49" max="49" width="19.71"/>
    <col customWidth="1" min="50" max="50" width="19.71"/>
    <col customWidth="1" hidden="1" min="51" max="51" width="19.71"/>
    <col customWidth="1" min="52" max="52" width="19.71"/>
    <col customWidth="1" hidden="1" min="53" max="54" width="19.71"/>
    <col customWidth="1" min="55" max="58" width="19.71"/>
    <col customWidth="1" hidden="1" min="59" max="59" width="19.71"/>
    <col customWidth="1" min="60" max="60" width="19.71"/>
    <col customWidth="1" hidden="1" min="61" max="71" width="19.71"/>
    <col customWidth="1" min="72" max="72" width="19.71"/>
    <col customWidth="1" hidden="1" min="73" max="74" width="19.71"/>
    <col customWidth="1" min="75" max="78" width="19.71"/>
    <col customWidth="1" hidden="1" min="79" max="79" width="19.71"/>
    <col customWidth="1" min="80" max="80" width="19.71"/>
    <col customWidth="1" hidden="1" min="81" max="81" width="19.71"/>
    <col customWidth="1" min="82" max="82" width="19.71"/>
    <col customWidth="1" hidden="1" min="83" max="84" width="19.71"/>
    <col customWidth="1" min="85" max="88" width="19.71"/>
    <col customWidth="1" hidden="1" min="89" max="89" width="19.71"/>
    <col customWidth="1" min="90" max="90" width="19.71"/>
    <col customWidth="1" hidden="1" min="91" max="91" width="19.71"/>
    <col customWidth="1" min="92" max="115" width="17.29"/>
    <col customWidth="1" min="116" max="124" width="19.71"/>
    <col customWidth="1" min="125" max="125" width="10.43"/>
    <col customWidth="1" min="126" max="126" width="14.0"/>
  </cols>
  <sheetData>
    <row r="1" ht="15.75" customHeight="1"/>
    <row r="2" ht="15.75" customHeight="1">
      <c r="A2" s="244"/>
      <c r="B2" s="244"/>
      <c r="C2" s="244"/>
      <c r="D2" s="244"/>
      <c r="E2" s="244"/>
      <c r="F2" s="244"/>
      <c r="G2" s="244"/>
      <c r="H2" s="244"/>
      <c r="I2" s="244"/>
      <c r="J2" s="244"/>
      <c r="K2" s="244"/>
      <c r="L2" s="244"/>
      <c r="M2" s="244"/>
      <c r="N2" s="244"/>
      <c r="O2" s="245"/>
      <c r="P2" s="244"/>
      <c r="Q2" s="246" t="s">
        <v>4625</v>
      </c>
      <c r="R2" s="247"/>
      <c r="S2" s="248"/>
      <c r="T2" s="244"/>
      <c r="U2" s="244"/>
      <c r="V2" s="249" t="s">
        <v>4626</v>
      </c>
      <c r="W2" s="247"/>
      <c r="X2" s="247"/>
      <c r="Y2" s="247"/>
      <c r="Z2" s="247"/>
      <c r="AA2" s="247"/>
      <c r="AB2" s="247"/>
      <c r="AC2" s="247"/>
      <c r="AD2" s="247"/>
      <c r="AE2" s="248"/>
      <c r="AF2" s="249" t="s">
        <v>4627</v>
      </c>
      <c r="AG2" s="247"/>
      <c r="AH2" s="247"/>
      <c r="AI2" s="247"/>
      <c r="AJ2" s="247"/>
      <c r="AK2" s="247"/>
      <c r="AL2" s="247"/>
      <c r="AM2" s="247"/>
      <c r="AN2" s="247"/>
      <c r="AO2" s="248"/>
      <c r="AP2" s="249" t="s">
        <v>4628</v>
      </c>
      <c r="AQ2" s="247"/>
      <c r="AR2" s="247"/>
      <c r="AS2" s="247"/>
      <c r="AT2" s="247"/>
      <c r="AU2" s="247"/>
      <c r="AV2" s="247"/>
      <c r="AW2" s="247"/>
      <c r="AX2" s="247"/>
      <c r="AY2" s="248"/>
      <c r="AZ2" s="250" t="s">
        <v>4629</v>
      </c>
      <c r="BA2" s="247"/>
      <c r="BB2" s="247"/>
      <c r="BC2" s="247"/>
      <c r="BD2" s="247"/>
      <c r="BE2" s="247"/>
      <c r="BF2" s="247"/>
      <c r="BG2" s="247"/>
      <c r="BH2" s="247"/>
      <c r="BI2" s="248"/>
      <c r="BJ2" s="250" t="s">
        <v>4630</v>
      </c>
      <c r="BK2" s="247"/>
      <c r="BL2" s="247"/>
      <c r="BM2" s="247"/>
      <c r="BN2" s="247"/>
      <c r="BO2" s="247"/>
      <c r="BP2" s="247"/>
      <c r="BQ2" s="247"/>
      <c r="BR2" s="247"/>
      <c r="BS2" s="248"/>
      <c r="BT2" s="250" t="s">
        <v>4631</v>
      </c>
      <c r="BU2" s="247"/>
      <c r="BV2" s="247"/>
      <c r="BW2" s="247"/>
      <c r="BX2" s="247"/>
      <c r="BY2" s="247"/>
      <c r="BZ2" s="247"/>
      <c r="CA2" s="247"/>
      <c r="CB2" s="247"/>
      <c r="CC2" s="248"/>
      <c r="CD2" s="250" t="s">
        <v>4632</v>
      </c>
      <c r="CE2" s="247"/>
      <c r="CF2" s="247"/>
      <c r="CG2" s="247"/>
      <c r="CH2" s="247"/>
      <c r="CI2" s="247"/>
      <c r="CJ2" s="247"/>
      <c r="CK2" s="247"/>
      <c r="CL2" s="247"/>
      <c r="CM2" s="248"/>
      <c r="CN2" s="251" t="s">
        <v>4633</v>
      </c>
      <c r="CO2" s="247"/>
      <c r="CP2" s="248"/>
      <c r="CQ2" s="251" t="s">
        <v>4634</v>
      </c>
      <c r="CR2" s="247"/>
      <c r="CS2" s="248"/>
      <c r="CT2" s="251" t="s">
        <v>4628</v>
      </c>
      <c r="CU2" s="247"/>
      <c r="CV2" s="248"/>
      <c r="CW2" s="251" t="s">
        <v>4629</v>
      </c>
      <c r="CX2" s="247"/>
      <c r="CY2" s="248"/>
      <c r="CZ2" s="251" t="s">
        <v>4631</v>
      </c>
      <c r="DA2" s="247"/>
      <c r="DB2" s="248"/>
      <c r="DC2" s="251" t="s">
        <v>4632</v>
      </c>
      <c r="DD2" s="247"/>
      <c r="DE2" s="248"/>
      <c r="DF2" s="252" t="s">
        <v>4635</v>
      </c>
      <c r="DG2" s="247"/>
      <c r="DH2" s="248"/>
      <c r="DI2" s="252" t="s">
        <v>4636</v>
      </c>
      <c r="DJ2" s="247"/>
      <c r="DK2" s="248"/>
      <c r="DL2" s="253" t="s">
        <v>4637</v>
      </c>
      <c r="DM2" s="247"/>
      <c r="DN2" s="248"/>
      <c r="DO2" s="253" t="s">
        <v>4638</v>
      </c>
      <c r="DP2" s="247"/>
      <c r="DQ2" s="247"/>
      <c r="DR2" s="247"/>
      <c r="DS2" s="248"/>
      <c r="DT2" s="254"/>
      <c r="DU2" s="254"/>
      <c r="DV2" s="254"/>
    </row>
    <row r="3" ht="39.75" customHeight="1">
      <c r="A3" s="255" t="s">
        <v>3323</v>
      </c>
      <c r="B3" s="255" t="s">
        <v>4639</v>
      </c>
      <c r="C3" s="255" t="s">
        <v>4640</v>
      </c>
      <c r="D3" s="256" t="s">
        <v>4641</v>
      </c>
      <c r="E3" s="255" t="s">
        <v>4642</v>
      </c>
      <c r="F3" s="255" t="s">
        <v>4643</v>
      </c>
      <c r="G3" s="255" t="s">
        <v>4644</v>
      </c>
      <c r="H3" s="255" t="s">
        <v>4645</v>
      </c>
      <c r="I3" s="255" t="s">
        <v>4646</v>
      </c>
      <c r="J3" s="255" t="s">
        <v>4647</v>
      </c>
      <c r="K3" s="255" t="s">
        <v>4648</v>
      </c>
      <c r="L3" s="255" t="s">
        <v>4649</v>
      </c>
      <c r="M3" s="255" t="s">
        <v>4650</v>
      </c>
      <c r="N3" s="255" t="s">
        <v>4651</v>
      </c>
      <c r="O3" s="256" t="s">
        <v>4652</v>
      </c>
      <c r="P3" s="256" t="s">
        <v>4653</v>
      </c>
      <c r="Q3" s="256" t="s">
        <v>4654</v>
      </c>
      <c r="R3" s="256" t="s">
        <v>4655</v>
      </c>
      <c r="S3" s="256" t="s">
        <v>4656</v>
      </c>
      <c r="T3" s="255" t="s">
        <v>4657</v>
      </c>
      <c r="U3" s="255" t="s">
        <v>4658</v>
      </c>
      <c r="V3" s="257" t="s">
        <v>4659</v>
      </c>
      <c r="W3" s="258" t="s">
        <v>4660</v>
      </c>
      <c r="X3" s="258" t="s">
        <v>4661</v>
      </c>
      <c r="Y3" s="257" t="s">
        <v>4662</v>
      </c>
      <c r="Z3" s="257" t="s">
        <v>3337</v>
      </c>
      <c r="AA3" s="257" t="s">
        <v>4663</v>
      </c>
      <c r="AB3" s="259" t="s">
        <v>4664</v>
      </c>
      <c r="AC3" s="260" t="s">
        <v>4665</v>
      </c>
      <c r="AD3" s="261" t="s">
        <v>4666</v>
      </c>
      <c r="AE3" s="262" t="s">
        <v>4667</v>
      </c>
      <c r="AF3" s="263" t="s">
        <v>4668</v>
      </c>
      <c r="AG3" s="264" t="s">
        <v>4669</v>
      </c>
      <c r="AH3" s="264" t="s">
        <v>4670</v>
      </c>
      <c r="AI3" s="263" t="s">
        <v>4671</v>
      </c>
      <c r="AJ3" s="263" t="s">
        <v>4672</v>
      </c>
      <c r="AK3" s="263" t="s">
        <v>4673</v>
      </c>
      <c r="AL3" s="259" t="s">
        <v>4664</v>
      </c>
      <c r="AM3" s="260" t="s">
        <v>4665</v>
      </c>
      <c r="AN3" s="261" t="s">
        <v>4666</v>
      </c>
      <c r="AO3" s="262" t="s">
        <v>4674</v>
      </c>
      <c r="AP3" s="263" t="s">
        <v>4675</v>
      </c>
      <c r="AQ3" s="264" t="s">
        <v>4676</v>
      </c>
      <c r="AR3" s="264" t="s">
        <v>4677</v>
      </c>
      <c r="AS3" s="263" t="s">
        <v>4678</v>
      </c>
      <c r="AT3" s="263" t="s">
        <v>4679</v>
      </c>
      <c r="AU3" s="263" t="s">
        <v>4680</v>
      </c>
      <c r="AV3" s="259" t="s">
        <v>4664</v>
      </c>
      <c r="AW3" s="260" t="s">
        <v>4665</v>
      </c>
      <c r="AX3" s="261" t="s">
        <v>4666</v>
      </c>
      <c r="AY3" s="262" t="s">
        <v>4681</v>
      </c>
      <c r="AZ3" s="263" t="s">
        <v>4682</v>
      </c>
      <c r="BA3" s="264" t="s">
        <v>4683</v>
      </c>
      <c r="BB3" s="264" t="s">
        <v>4684</v>
      </c>
      <c r="BC3" s="263" t="s">
        <v>207</v>
      </c>
      <c r="BD3" s="263" t="s">
        <v>66</v>
      </c>
      <c r="BE3" s="263" t="s">
        <v>68</v>
      </c>
      <c r="BF3" s="259" t="s">
        <v>4664</v>
      </c>
      <c r="BG3" s="260" t="s">
        <v>4665</v>
      </c>
      <c r="BH3" s="261" t="s">
        <v>4666</v>
      </c>
      <c r="BI3" s="262" t="s">
        <v>4685</v>
      </c>
      <c r="BJ3" s="263" t="s">
        <v>4686</v>
      </c>
      <c r="BK3" s="264" t="s">
        <v>4687</v>
      </c>
      <c r="BL3" s="264" t="s">
        <v>4688</v>
      </c>
      <c r="BM3" s="263" t="s">
        <v>106</v>
      </c>
      <c r="BN3" s="263" t="s">
        <v>104</v>
      </c>
      <c r="BO3" s="263" t="s">
        <v>4689</v>
      </c>
      <c r="BP3" s="259" t="s">
        <v>4690</v>
      </c>
      <c r="BQ3" s="260" t="s">
        <v>4691</v>
      </c>
      <c r="BR3" s="261" t="s">
        <v>4692</v>
      </c>
      <c r="BS3" s="262" t="s">
        <v>4693</v>
      </c>
      <c r="BT3" s="263" t="s">
        <v>4694</v>
      </c>
      <c r="BU3" s="264" t="s">
        <v>4695</v>
      </c>
      <c r="BV3" s="264" t="s">
        <v>4696</v>
      </c>
      <c r="BW3" s="263" t="s">
        <v>4697</v>
      </c>
      <c r="BX3" s="263" t="s">
        <v>4698</v>
      </c>
      <c r="BY3" s="263" t="s">
        <v>4699</v>
      </c>
      <c r="BZ3" s="259" t="s">
        <v>4664</v>
      </c>
      <c r="CA3" s="260" t="s">
        <v>4665</v>
      </c>
      <c r="CB3" s="261" t="s">
        <v>4666</v>
      </c>
      <c r="CC3" s="262" t="s">
        <v>4700</v>
      </c>
      <c r="CD3" s="263" t="s">
        <v>4701</v>
      </c>
      <c r="CE3" s="264" t="s">
        <v>4702</v>
      </c>
      <c r="CF3" s="264" t="s">
        <v>4703</v>
      </c>
      <c r="CG3" s="263" t="s">
        <v>214</v>
      </c>
      <c r="CH3" s="263" t="s">
        <v>76</v>
      </c>
      <c r="CI3" s="263" t="s">
        <v>78</v>
      </c>
      <c r="CJ3" s="259" t="s">
        <v>4664</v>
      </c>
      <c r="CK3" s="260" t="s">
        <v>4665</v>
      </c>
      <c r="CL3" s="261" t="s">
        <v>4666</v>
      </c>
      <c r="CM3" s="262" t="s">
        <v>4704</v>
      </c>
      <c r="CN3" s="265" t="s">
        <v>2184</v>
      </c>
      <c r="CO3" s="265" t="s">
        <v>2185</v>
      </c>
      <c r="CP3" s="266" t="s">
        <v>4705</v>
      </c>
      <c r="CQ3" s="265" t="s">
        <v>2184</v>
      </c>
      <c r="CR3" s="265" t="s">
        <v>2185</v>
      </c>
      <c r="CS3" s="266" t="s">
        <v>4705</v>
      </c>
      <c r="CT3" s="265" t="s">
        <v>2184</v>
      </c>
      <c r="CU3" s="265" t="s">
        <v>2185</v>
      </c>
      <c r="CV3" s="266" t="s">
        <v>4705</v>
      </c>
      <c r="CW3" s="265" t="s">
        <v>2184</v>
      </c>
      <c r="CX3" s="265" t="s">
        <v>2185</v>
      </c>
      <c r="CY3" s="266" t="s">
        <v>4705</v>
      </c>
      <c r="CZ3" s="265" t="s">
        <v>2184</v>
      </c>
      <c r="DA3" s="265" t="s">
        <v>2185</v>
      </c>
      <c r="DB3" s="266" t="s">
        <v>4705</v>
      </c>
      <c r="DC3" s="265" t="s">
        <v>2184</v>
      </c>
      <c r="DD3" s="265" t="s">
        <v>2185</v>
      </c>
      <c r="DE3" s="266" t="s">
        <v>4705</v>
      </c>
      <c r="DF3" s="267" t="s">
        <v>4706</v>
      </c>
      <c r="DG3" s="268" t="s">
        <v>4707</v>
      </c>
      <c r="DH3" s="269" t="s">
        <v>4708</v>
      </c>
      <c r="DI3" s="267" t="s">
        <v>4709</v>
      </c>
      <c r="DJ3" s="268" t="s">
        <v>4707</v>
      </c>
      <c r="DK3" s="269" t="s">
        <v>4710</v>
      </c>
      <c r="DL3" s="267" t="s">
        <v>4709</v>
      </c>
      <c r="DM3" s="269" t="s">
        <v>4707</v>
      </c>
      <c r="DN3" s="269" t="s">
        <v>4710</v>
      </c>
      <c r="DO3" s="270" t="s">
        <v>4711</v>
      </c>
      <c r="DP3" s="270" t="s">
        <v>4712</v>
      </c>
      <c r="DQ3" s="271" t="s">
        <v>4713</v>
      </c>
      <c r="DR3" s="271" t="s">
        <v>4714</v>
      </c>
      <c r="DS3" s="270" t="s">
        <v>4715</v>
      </c>
      <c r="DT3" s="255" t="s">
        <v>231</v>
      </c>
      <c r="DU3" s="255" t="s">
        <v>4716</v>
      </c>
      <c r="DV3" s="255" t="s">
        <v>4717</v>
      </c>
    </row>
    <row r="4" ht="15.75" customHeight="1">
      <c r="A4" s="272">
        <v>2017.0</v>
      </c>
      <c r="B4" s="272" t="s">
        <v>4718</v>
      </c>
      <c r="C4" s="272" t="s">
        <v>4719</v>
      </c>
      <c r="D4" s="272">
        <v>16.0</v>
      </c>
      <c r="E4" s="272" t="s">
        <v>4720</v>
      </c>
      <c r="F4" s="272" t="s">
        <v>4721</v>
      </c>
      <c r="G4" s="272"/>
      <c r="H4" s="272"/>
      <c r="I4" s="272" t="s">
        <v>4722</v>
      </c>
      <c r="J4" s="272" t="s">
        <v>4723</v>
      </c>
      <c r="K4" s="272" t="s">
        <v>4724</v>
      </c>
      <c r="L4" s="272" t="s">
        <v>4725</v>
      </c>
      <c r="M4" s="272" t="s">
        <v>4726</v>
      </c>
      <c r="N4" s="272" t="s">
        <v>4727</v>
      </c>
      <c r="O4" s="272" t="s">
        <v>3272</v>
      </c>
      <c r="P4" s="273"/>
      <c r="Q4" s="274" t="s">
        <v>4728</v>
      </c>
      <c r="R4" s="274" t="s">
        <v>4728</v>
      </c>
      <c r="S4" s="274" t="s">
        <v>4729</v>
      </c>
      <c r="T4" s="274"/>
      <c r="U4" s="275" t="s">
        <v>4730</v>
      </c>
      <c r="V4" s="276"/>
      <c r="W4" s="276"/>
      <c r="X4" s="276"/>
      <c r="Y4" s="276"/>
      <c r="Z4" s="276"/>
      <c r="AA4" s="276"/>
      <c r="AB4" s="276"/>
      <c r="AC4" s="276"/>
      <c r="AD4" s="276"/>
      <c r="AE4" s="276"/>
      <c r="AF4" s="276"/>
      <c r="AG4" s="276"/>
      <c r="AH4" s="276"/>
      <c r="AI4" s="274">
        <v>84.0</v>
      </c>
      <c r="AJ4" s="274">
        <v>43.0</v>
      </c>
      <c r="AK4" s="274">
        <v>82.0</v>
      </c>
      <c r="AL4" s="276"/>
      <c r="AM4" s="274">
        <v>41.0</v>
      </c>
      <c r="AN4" s="274">
        <v>39.0</v>
      </c>
      <c r="AO4" s="274">
        <v>-2.0</v>
      </c>
      <c r="AP4" s="276"/>
      <c r="AQ4" s="276"/>
      <c r="AR4" s="276"/>
      <c r="AS4" s="274">
        <v>94.0</v>
      </c>
      <c r="AT4" s="274">
        <v>75.0</v>
      </c>
      <c r="AU4" s="274">
        <v>88.0</v>
      </c>
      <c r="AV4" s="276"/>
      <c r="AW4" s="274">
        <v>19.0</v>
      </c>
      <c r="AX4" s="274">
        <v>13.0</v>
      </c>
      <c r="AY4" s="274">
        <v>-6.0</v>
      </c>
      <c r="AZ4" s="276"/>
      <c r="BA4" s="276"/>
      <c r="BB4" s="276"/>
      <c r="BC4" s="274">
        <v>68.0</v>
      </c>
      <c r="BD4" s="274">
        <v>67.0</v>
      </c>
      <c r="BE4" s="274">
        <v>76.0</v>
      </c>
      <c r="BF4" s="276"/>
      <c r="BG4" s="274">
        <v>1.0</v>
      </c>
      <c r="BH4" s="274">
        <v>9.0</v>
      </c>
      <c r="BI4" s="274">
        <v>8.0</v>
      </c>
      <c r="BJ4" s="276"/>
      <c r="BK4" s="276"/>
      <c r="BL4" s="276"/>
      <c r="BM4" s="274">
        <v>78.0</v>
      </c>
      <c r="BN4" s="274">
        <v>67.0</v>
      </c>
      <c r="BO4" s="274">
        <v>78.0</v>
      </c>
      <c r="BP4" s="276"/>
      <c r="BQ4" s="274">
        <v>11.0</v>
      </c>
      <c r="BR4" s="274">
        <v>11.0</v>
      </c>
      <c r="BS4" s="274">
        <v>0.0</v>
      </c>
      <c r="BT4" s="276"/>
      <c r="BU4" s="276"/>
      <c r="BV4" s="276"/>
      <c r="BW4" s="274">
        <v>80.0</v>
      </c>
      <c r="BX4" s="274">
        <v>77.0</v>
      </c>
      <c r="BY4" s="274">
        <v>90.0</v>
      </c>
      <c r="BZ4" s="276"/>
      <c r="CA4" s="274">
        <v>3.0</v>
      </c>
      <c r="CB4" s="274">
        <v>13.0</v>
      </c>
      <c r="CC4" s="274">
        <v>10.0</v>
      </c>
      <c r="CD4" s="276"/>
      <c r="CE4" s="276"/>
      <c r="CF4" s="276"/>
      <c r="CG4" s="276"/>
      <c r="CH4" s="276"/>
      <c r="CI4" s="276"/>
      <c r="CJ4" s="276"/>
      <c r="CK4" s="276"/>
      <c r="CL4" s="276"/>
      <c r="CM4" s="276"/>
      <c r="CN4" s="276"/>
      <c r="CO4" s="276"/>
      <c r="CP4" s="276"/>
      <c r="CQ4" s="276"/>
      <c r="CR4" s="276"/>
      <c r="CS4" s="276"/>
      <c r="CT4" s="276"/>
      <c r="CU4" s="276"/>
      <c r="CV4" s="276"/>
      <c r="CW4" s="276"/>
      <c r="CX4" s="276"/>
      <c r="CY4" s="276"/>
      <c r="CZ4" s="276"/>
      <c r="DA4" s="276"/>
      <c r="DB4" s="276"/>
      <c r="DC4" s="276"/>
      <c r="DD4" s="276"/>
      <c r="DE4" s="276"/>
      <c r="DF4" s="276"/>
      <c r="DG4" s="274"/>
      <c r="DH4" s="274"/>
      <c r="DI4" s="276"/>
      <c r="DJ4" s="274"/>
      <c r="DK4" s="274"/>
      <c r="DL4" s="277"/>
      <c r="DM4" s="277"/>
      <c r="DN4" s="277"/>
      <c r="DO4" s="277"/>
      <c r="DP4" s="277"/>
      <c r="DQ4" s="277" t="s">
        <v>4728</v>
      </c>
      <c r="DR4" s="278" t="s">
        <v>4728</v>
      </c>
      <c r="DS4" s="83" t="s">
        <v>4728</v>
      </c>
      <c r="DT4" s="274"/>
      <c r="DU4" s="274"/>
      <c r="DV4" s="274"/>
    </row>
    <row r="5" ht="15.75" customHeight="1">
      <c r="A5" s="272">
        <v>2018.0</v>
      </c>
      <c r="B5" s="272" t="s">
        <v>4731</v>
      </c>
      <c r="C5" s="272" t="s">
        <v>4732</v>
      </c>
      <c r="D5" s="272">
        <v>16.0</v>
      </c>
      <c r="E5" s="272" t="s">
        <v>4720</v>
      </c>
      <c r="F5" s="272" t="s">
        <v>4721</v>
      </c>
      <c r="G5" s="272"/>
      <c r="H5" s="272"/>
      <c r="I5" s="272" t="s">
        <v>4722</v>
      </c>
      <c r="J5" s="272" t="s">
        <v>3665</v>
      </c>
      <c r="K5" s="272" t="s">
        <v>3665</v>
      </c>
      <c r="L5" s="272" t="s">
        <v>4733</v>
      </c>
      <c r="M5" s="272" t="s">
        <v>4734</v>
      </c>
      <c r="N5" s="272" t="s">
        <v>4735</v>
      </c>
      <c r="O5" s="272" t="s">
        <v>4736</v>
      </c>
      <c r="P5" s="273"/>
      <c r="Q5" s="274" t="s">
        <v>4729</v>
      </c>
      <c r="R5" s="274" t="s">
        <v>4729</v>
      </c>
      <c r="S5" s="274" t="s">
        <v>4729</v>
      </c>
      <c r="T5" s="274"/>
      <c r="U5" s="275" t="s">
        <v>4737</v>
      </c>
      <c r="V5" s="274">
        <v>0.0</v>
      </c>
      <c r="W5" s="276"/>
      <c r="X5" s="276"/>
      <c r="Y5" s="274">
        <v>13.0</v>
      </c>
      <c r="Z5" s="274">
        <v>3.0</v>
      </c>
      <c r="AA5" s="276"/>
      <c r="AB5" s="274">
        <v>13.0</v>
      </c>
      <c r="AC5" s="274">
        <v>10.0</v>
      </c>
      <c r="AD5" s="276"/>
      <c r="AE5" s="276"/>
      <c r="AF5" s="274">
        <v>0.0</v>
      </c>
      <c r="AG5" s="276"/>
      <c r="AH5" s="276"/>
      <c r="AI5" s="274">
        <v>20.0</v>
      </c>
      <c r="AJ5" s="274">
        <v>6.0</v>
      </c>
      <c r="AK5" s="276"/>
      <c r="AL5" s="274">
        <v>20.0</v>
      </c>
      <c r="AM5" s="274">
        <v>14.0</v>
      </c>
      <c r="AN5" s="276"/>
      <c r="AO5" s="276"/>
      <c r="AP5" s="274">
        <v>26.0</v>
      </c>
      <c r="AQ5" s="276"/>
      <c r="AR5" s="276"/>
      <c r="AS5" s="274">
        <v>71.0</v>
      </c>
      <c r="AT5" s="274">
        <v>46.0</v>
      </c>
      <c r="AU5" s="276"/>
      <c r="AV5" s="274">
        <v>45.0</v>
      </c>
      <c r="AW5" s="274">
        <v>25.0</v>
      </c>
      <c r="AX5" s="276"/>
      <c r="AY5" s="276"/>
      <c r="AZ5" s="276"/>
      <c r="BA5" s="276"/>
      <c r="BB5" s="276"/>
      <c r="BC5" s="274">
        <v>64.0</v>
      </c>
      <c r="BD5" s="274">
        <v>51.0</v>
      </c>
      <c r="BE5" s="276"/>
      <c r="BF5" s="276"/>
      <c r="BG5" s="274">
        <v>13.0</v>
      </c>
      <c r="BH5" s="276"/>
      <c r="BI5" s="276"/>
      <c r="BJ5" s="276"/>
      <c r="BK5" s="276"/>
      <c r="BL5" s="276"/>
      <c r="BM5" s="276"/>
      <c r="BN5" s="276"/>
      <c r="BO5" s="276"/>
      <c r="BP5" s="276"/>
      <c r="BQ5" s="276"/>
      <c r="BR5" s="276"/>
      <c r="BS5" s="276"/>
      <c r="BT5" s="274">
        <v>32.0</v>
      </c>
      <c r="BU5" s="276"/>
      <c r="BV5" s="276"/>
      <c r="BW5" s="274">
        <v>79.0</v>
      </c>
      <c r="BX5" s="274">
        <v>64.0</v>
      </c>
      <c r="BY5" s="276"/>
      <c r="BZ5" s="274">
        <v>47.0</v>
      </c>
      <c r="CA5" s="274">
        <v>15.0</v>
      </c>
      <c r="CB5" s="276"/>
      <c r="CC5" s="276"/>
      <c r="CD5" s="274">
        <v>29.0</v>
      </c>
      <c r="CE5" s="276"/>
      <c r="CF5" s="276"/>
      <c r="CG5" s="274">
        <v>71.0</v>
      </c>
      <c r="CH5" s="274">
        <v>77.0</v>
      </c>
      <c r="CI5" s="276"/>
      <c r="CJ5" s="274">
        <v>42.0</v>
      </c>
      <c r="CK5" s="274">
        <v>-6.0</v>
      </c>
      <c r="CL5" s="276"/>
      <c r="CM5" s="276"/>
      <c r="CN5" s="276"/>
      <c r="CO5" s="276"/>
      <c r="CP5" s="276"/>
      <c r="CQ5" s="276"/>
      <c r="CR5" s="276"/>
      <c r="CS5" s="276"/>
      <c r="CT5" s="276"/>
      <c r="CU5" s="276"/>
      <c r="CV5" s="276"/>
      <c r="CW5" s="276"/>
      <c r="CX5" s="276"/>
      <c r="CY5" s="276"/>
      <c r="CZ5" s="276"/>
      <c r="DA5" s="276"/>
      <c r="DB5" s="276"/>
      <c r="DC5" s="276"/>
      <c r="DD5" s="276"/>
      <c r="DE5" s="276"/>
      <c r="DF5" s="279">
        <v>0.96</v>
      </c>
      <c r="DG5" s="274"/>
      <c r="DH5" s="274">
        <v>5.4</v>
      </c>
      <c r="DI5" s="276">
        <v>0.91</v>
      </c>
      <c r="DJ5" s="274"/>
      <c r="DK5" s="274">
        <v>4.15</v>
      </c>
      <c r="DL5" s="280"/>
      <c r="DM5" s="280"/>
      <c r="DN5" s="280"/>
      <c r="DO5" s="280"/>
      <c r="DP5" s="280"/>
      <c r="DQ5" s="280"/>
      <c r="DR5" s="281"/>
      <c r="DS5" s="282">
        <v>0.11</v>
      </c>
      <c r="DT5" s="274"/>
      <c r="DU5" s="274"/>
      <c r="DV5" s="274"/>
    </row>
    <row r="6" ht="15.75" customHeight="1">
      <c r="A6" s="272">
        <v>2018.0</v>
      </c>
      <c r="B6" s="272" t="s">
        <v>4738</v>
      </c>
      <c r="C6" s="272" t="s">
        <v>4739</v>
      </c>
      <c r="D6" s="272">
        <v>17.0</v>
      </c>
      <c r="E6" s="272" t="s">
        <v>4740</v>
      </c>
      <c r="F6" s="272" t="s">
        <v>4721</v>
      </c>
      <c r="G6" s="272"/>
      <c r="H6" s="272"/>
      <c r="I6" s="272" t="s">
        <v>4741</v>
      </c>
      <c r="J6" s="272" t="s">
        <v>4742</v>
      </c>
      <c r="K6" s="272" t="s">
        <v>4742</v>
      </c>
      <c r="L6" s="272" t="s">
        <v>4738</v>
      </c>
      <c r="M6" s="272" t="s">
        <v>4743</v>
      </c>
      <c r="N6" s="272" t="s">
        <v>4744</v>
      </c>
      <c r="O6" s="272" t="s">
        <v>4745</v>
      </c>
      <c r="P6" s="273"/>
      <c r="Q6" s="274" t="s">
        <v>4729</v>
      </c>
      <c r="R6" s="274" t="s">
        <v>4729</v>
      </c>
      <c r="S6" s="274" t="s">
        <v>4729</v>
      </c>
      <c r="T6" s="274"/>
      <c r="U6" s="275" t="s">
        <v>4746</v>
      </c>
      <c r="V6" s="274">
        <v>5.0</v>
      </c>
      <c r="W6" s="276"/>
      <c r="X6" s="276"/>
      <c r="Y6" s="274">
        <v>44.0</v>
      </c>
      <c r="Z6" s="276"/>
      <c r="AA6" s="276"/>
      <c r="AB6" s="274">
        <v>39.0</v>
      </c>
      <c r="AC6" s="276"/>
      <c r="AD6" s="276"/>
      <c r="AE6" s="276"/>
      <c r="AF6" s="274">
        <v>53.0</v>
      </c>
      <c r="AG6" s="276"/>
      <c r="AH6" s="276"/>
      <c r="AI6" s="274">
        <v>78.0</v>
      </c>
      <c r="AJ6" s="276"/>
      <c r="AK6" s="276"/>
      <c r="AL6" s="274">
        <v>25.0</v>
      </c>
      <c r="AM6" s="276"/>
      <c r="AN6" s="276"/>
      <c r="AO6" s="276"/>
      <c r="AP6" s="276"/>
      <c r="AQ6" s="276"/>
      <c r="AR6" s="276"/>
      <c r="AS6" s="276"/>
      <c r="AT6" s="276"/>
      <c r="AU6" s="276"/>
      <c r="AV6" s="276"/>
      <c r="AW6" s="276"/>
      <c r="AX6" s="276"/>
      <c r="AY6" s="276"/>
      <c r="AZ6" s="276"/>
      <c r="BA6" s="276"/>
      <c r="BB6" s="276"/>
      <c r="BC6" s="274">
        <v>64.0</v>
      </c>
      <c r="BD6" s="276"/>
      <c r="BE6" s="276"/>
      <c r="BF6" s="276"/>
      <c r="BG6" s="276"/>
      <c r="BH6" s="276"/>
      <c r="BI6" s="276"/>
      <c r="BJ6" s="276"/>
      <c r="BK6" s="276"/>
      <c r="BL6" s="276"/>
      <c r="BM6" s="276"/>
      <c r="BN6" s="276"/>
      <c r="BO6" s="276"/>
      <c r="BP6" s="276"/>
      <c r="BQ6" s="276"/>
      <c r="BR6" s="276"/>
      <c r="BS6" s="276"/>
      <c r="BT6" s="274">
        <v>72.0</v>
      </c>
      <c r="BU6" s="276"/>
      <c r="BV6" s="276"/>
      <c r="BW6" s="274">
        <v>77.0</v>
      </c>
      <c r="BX6" s="276"/>
      <c r="BY6" s="276"/>
      <c r="BZ6" s="274">
        <v>5.0</v>
      </c>
      <c r="CA6" s="276"/>
      <c r="CB6" s="276"/>
      <c r="CC6" s="276"/>
      <c r="CD6" s="274">
        <v>72.0</v>
      </c>
      <c r="CE6" s="276"/>
      <c r="CF6" s="276"/>
      <c r="CG6" s="274">
        <v>76.0</v>
      </c>
      <c r="CH6" s="276"/>
      <c r="CI6" s="276"/>
      <c r="CJ6" s="274">
        <v>4.0</v>
      </c>
      <c r="CK6" s="276"/>
      <c r="CL6" s="276"/>
      <c r="CM6" s="276"/>
      <c r="CN6" s="276"/>
      <c r="CO6" s="276"/>
      <c r="CP6" s="276"/>
      <c r="CQ6" s="276"/>
      <c r="CR6" s="276"/>
      <c r="CS6" s="276"/>
      <c r="CT6" s="276"/>
      <c r="CU6" s="276"/>
      <c r="CV6" s="276"/>
      <c r="CW6" s="276"/>
      <c r="CX6" s="276"/>
      <c r="CY6" s="276"/>
      <c r="CZ6" s="276"/>
      <c r="DA6" s="276"/>
      <c r="DB6" s="276"/>
      <c r="DC6" s="276"/>
      <c r="DD6" s="276"/>
      <c r="DE6" s="276"/>
      <c r="DF6" s="279">
        <v>1.0</v>
      </c>
      <c r="DG6" s="274"/>
      <c r="DH6" s="274">
        <v>8.9</v>
      </c>
      <c r="DI6" s="276">
        <v>0.98</v>
      </c>
      <c r="DJ6" s="274"/>
      <c r="DK6" s="274">
        <v>4.9</v>
      </c>
      <c r="DL6" s="280"/>
      <c r="DM6" s="280"/>
      <c r="DN6" s="280"/>
      <c r="DO6" s="280"/>
      <c r="DP6" s="280"/>
      <c r="DQ6" s="280"/>
      <c r="DR6" s="281"/>
      <c r="DS6" s="282">
        <v>0.24</v>
      </c>
      <c r="DT6" s="274"/>
      <c r="DU6" s="274"/>
      <c r="DV6" s="274"/>
    </row>
    <row r="7" ht="15.75" customHeight="1">
      <c r="A7" s="272">
        <v>2018.0</v>
      </c>
      <c r="B7" s="272" t="s">
        <v>4747</v>
      </c>
      <c r="C7" s="272" t="s">
        <v>4748</v>
      </c>
      <c r="D7" s="272">
        <v>12.0</v>
      </c>
      <c r="E7" s="272" t="s">
        <v>4749</v>
      </c>
      <c r="F7" s="272" t="s">
        <v>4721</v>
      </c>
      <c r="G7" s="272"/>
      <c r="H7" s="272"/>
      <c r="I7" s="272" t="s">
        <v>4750</v>
      </c>
      <c r="J7" s="272" t="s">
        <v>4751</v>
      </c>
      <c r="K7" s="272" t="s">
        <v>328</v>
      </c>
      <c r="L7" s="272" t="s">
        <v>4752</v>
      </c>
      <c r="M7" s="272" t="s">
        <v>4753</v>
      </c>
      <c r="N7" s="272" t="s">
        <v>4727</v>
      </c>
      <c r="O7" s="272" t="s">
        <v>4754</v>
      </c>
      <c r="P7" s="273"/>
      <c r="Q7" s="274" t="s">
        <v>4729</v>
      </c>
      <c r="R7" s="274" t="s">
        <v>4729</v>
      </c>
      <c r="S7" s="274" t="s">
        <v>4729</v>
      </c>
      <c r="T7" s="274"/>
      <c r="U7" s="275" t="s">
        <v>4755</v>
      </c>
      <c r="V7" s="276"/>
      <c r="W7" s="276"/>
      <c r="X7" s="276"/>
      <c r="Y7" s="276"/>
      <c r="Z7" s="276"/>
      <c r="AA7" s="276"/>
      <c r="AB7" s="276"/>
      <c r="AC7" s="276"/>
      <c r="AD7" s="276"/>
      <c r="AE7" s="276"/>
      <c r="AF7" s="276"/>
      <c r="AG7" s="276"/>
      <c r="AH7" s="276"/>
      <c r="AI7" s="274">
        <v>66.0</v>
      </c>
      <c r="AJ7" s="276"/>
      <c r="AK7" s="274">
        <v>58.0</v>
      </c>
      <c r="AL7" s="276"/>
      <c r="AM7" s="276"/>
      <c r="AN7" s="276"/>
      <c r="AO7" s="274">
        <v>-8.0</v>
      </c>
      <c r="AP7" s="276"/>
      <c r="AQ7" s="276"/>
      <c r="AR7" s="276"/>
      <c r="AS7" s="274">
        <v>77.0</v>
      </c>
      <c r="AT7" s="276"/>
      <c r="AU7" s="274">
        <v>75.0</v>
      </c>
      <c r="AV7" s="276"/>
      <c r="AW7" s="276"/>
      <c r="AX7" s="276"/>
      <c r="AY7" s="274">
        <v>-2.0</v>
      </c>
      <c r="AZ7" s="276"/>
      <c r="BA7" s="276"/>
      <c r="BB7" s="276"/>
      <c r="BC7" s="274">
        <v>67.9</v>
      </c>
      <c r="BD7" s="276"/>
      <c r="BE7" s="274">
        <v>69.5</v>
      </c>
      <c r="BF7" s="276"/>
      <c r="BG7" s="276"/>
      <c r="BH7" s="276"/>
      <c r="BI7" s="274">
        <v>1.6</v>
      </c>
      <c r="BJ7" s="276"/>
      <c r="BK7" s="276"/>
      <c r="BL7" s="276"/>
      <c r="BM7" s="274">
        <v>76.0</v>
      </c>
      <c r="BN7" s="276"/>
      <c r="BO7" s="274">
        <v>57.0</v>
      </c>
      <c r="BP7" s="276"/>
      <c r="BQ7" s="276"/>
      <c r="BR7" s="276"/>
      <c r="BS7" s="274">
        <v>-19.0</v>
      </c>
      <c r="BT7" s="276"/>
      <c r="BU7" s="276"/>
      <c r="BV7" s="276"/>
      <c r="BW7" s="274">
        <v>81.0</v>
      </c>
      <c r="BX7" s="276"/>
      <c r="BY7" s="274">
        <v>84.0</v>
      </c>
      <c r="BZ7" s="276"/>
      <c r="CA7" s="276"/>
      <c r="CB7" s="276"/>
      <c r="CC7" s="274">
        <v>3.0</v>
      </c>
      <c r="CD7" s="276"/>
      <c r="CE7" s="276"/>
      <c r="CF7" s="276"/>
      <c r="CG7" s="274">
        <v>81.0</v>
      </c>
      <c r="CH7" s="276"/>
      <c r="CI7" s="274">
        <v>75.0</v>
      </c>
      <c r="CJ7" s="276"/>
      <c r="CK7" s="276"/>
      <c r="CL7" s="276"/>
      <c r="CM7" s="274">
        <v>-6.0</v>
      </c>
      <c r="CN7" s="276"/>
      <c r="CO7" s="276"/>
      <c r="CP7" s="276"/>
      <c r="CQ7" s="276"/>
      <c r="CR7" s="276"/>
      <c r="CS7" s="276"/>
      <c r="CT7" s="276"/>
      <c r="CU7" s="276"/>
      <c r="CV7" s="276"/>
      <c r="CW7" s="276"/>
      <c r="CX7" s="276"/>
      <c r="CY7" s="276"/>
      <c r="CZ7" s="276"/>
      <c r="DA7" s="276"/>
      <c r="DB7" s="276"/>
      <c r="DC7" s="276"/>
      <c r="DD7" s="276"/>
      <c r="DE7" s="276"/>
      <c r="DF7" s="279">
        <v>0.96</v>
      </c>
      <c r="DG7" s="274"/>
      <c r="DH7" s="274">
        <v>7.0</v>
      </c>
      <c r="DI7" s="276">
        <v>0.92</v>
      </c>
      <c r="DJ7" s="274"/>
      <c r="DK7" s="274"/>
      <c r="DL7" s="280"/>
      <c r="DM7" s="280"/>
      <c r="DN7" s="280"/>
      <c r="DO7" s="280"/>
      <c r="DP7" s="280"/>
      <c r="DQ7" s="280"/>
      <c r="DR7" s="281"/>
      <c r="DS7" s="282">
        <v>0.17</v>
      </c>
      <c r="DT7" s="274"/>
      <c r="DU7" s="274"/>
      <c r="DV7" s="274"/>
    </row>
    <row r="8" ht="15.75" customHeight="1">
      <c r="A8" s="272">
        <v>2018.0</v>
      </c>
      <c r="B8" s="272" t="s">
        <v>4756</v>
      </c>
      <c r="C8" s="272" t="s">
        <v>4757</v>
      </c>
      <c r="D8" s="272">
        <v>15.0</v>
      </c>
      <c r="E8" s="272" t="s">
        <v>4758</v>
      </c>
      <c r="F8" s="272" t="s">
        <v>4721</v>
      </c>
      <c r="G8" s="272"/>
      <c r="H8" s="272"/>
      <c r="I8" s="272" t="s">
        <v>4750</v>
      </c>
      <c r="J8" s="272" t="s">
        <v>4751</v>
      </c>
      <c r="K8" s="272" t="s">
        <v>328</v>
      </c>
      <c r="L8" s="272" t="s">
        <v>4759</v>
      </c>
      <c r="M8" s="272" t="s">
        <v>4760</v>
      </c>
      <c r="N8" s="272" t="s">
        <v>4735</v>
      </c>
      <c r="O8" s="272" t="s">
        <v>4761</v>
      </c>
      <c r="P8" s="273"/>
      <c r="Q8" s="274" t="s">
        <v>4729</v>
      </c>
      <c r="R8" s="274" t="s">
        <v>4729</v>
      </c>
      <c r="S8" s="274" t="s">
        <v>4729</v>
      </c>
      <c r="T8" s="274"/>
      <c r="U8" s="275" t="s">
        <v>4762</v>
      </c>
      <c r="V8" s="276"/>
      <c r="W8" s="276"/>
      <c r="X8" s="276"/>
      <c r="Y8" s="276"/>
      <c r="Z8" s="276"/>
      <c r="AA8" s="276"/>
      <c r="AB8" s="276"/>
      <c r="AC8" s="276"/>
      <c r="AD8" s="276"/>
      <c r="AE8" s="276"/>
      <c r="AF8" s="276"/>
      <c r="AG8" s="276"/>
      <c r="AH8" s="276"/>
      <c r="AI8" s="274">
        <v>70.0</v>
      </c>
      <c r="AJ8" s="274">
        <v>56.0</v>
      </c>
      <c r="AK8" s="274">
        <v>88.0</v>
      </c>
      <c r="AL8" s="276"/>
      <c r="AM8" s="274">
        <v>14.0</v>
      </c>
      <c r="AN8" s="274">
        <v>32.0</v>
      </c>
      <c r="AO8" s="274">
        <v>18.0</v>
      </c>
      <c r="AP8" s="276"/>
      <c r="AQ8" s="276"/>
      <c r="AR8" s="276"/>
      <c r="AS8" s="274">
        <v>92.0</v>
      </c>
      <c r="AT8" s="274">
        <v>84.0</v>
      </c>
      <c r="AU8" s="274">
        <v>94.0</v>
      </c>
      <c r="AV8" s="276"/>
      <c r="AW8" s="274">
        <v>8.0</v>
      </c>
      <c r="AX8" s="274">
        <v>10.0</v>
      </c>
      <c r="AY8" s="274">
        <v>2.0</v>
      </c>
      <c r="AZ8" s="276"/>
      <c r="BA8" s="276"/>
      <c r="BB8" s="276"/>
      <c r="BC8" s="274">
        <v>64.0</v>
      </c>
      <c r="BD8" s="274">
        <v>50.0</v>
      </c>
      <c r="BE8" s="274">
        <v>70.0</v>
      </c>
      <c r="BF8" s="276"/>
      <c r="BG8" s="274">
        <v>14.0</v>
      </c>
      <c r="BH8" s="274">
        <v>20.0</v>
      </c>
      <c r="BI8" s="274">
        <v>6.0</v>
      </c>
      <c r="BJ8" s="276"/>
      <c r="BK8" s="276"/>
      <c r="BL8" s="276"/>
      <c r="BM8" s="274">
        <v>74.0</v>
      </c>
      <c r="BN8" s="274">
        <v>76.0</v>
      </c>
      <c r="BO8" s="274">
        <v>83.0</v>
      </c>
      <c r="BP8" s="276"/>
      <c r="BQ8" s="274">
        <v>-2.0</v>
      </c>
      <c r="BR8" s="274">
        <v>7.0</v>
      </c>
      <c r="BS8" s="274">
        <v>9.0</v>
      </c>
      <c r="BT8" s="276"/>
      <c r="BU8" s="276"/>
      <c r="BV8" s="276"/>
      <c r="BW8" s="274">
        <v>91.0</v>
      </c>
      <c r="BX8" s="274">
        <v>83.0</v>
      </c>
      <c r="BY8" s="274">
        <v>96.0</v>
      </c>
      <c r="BZ8" s="276"/>
      <c r="CA8" s="274">
        <v>8.0</v>
      </c>
      <c r="CB8" s="274">
        <v>13.0</v>
      </c>
      <c r="CC8" s="274">
        <v>5.0</v>
      </c>
      <c r="CD8" s="276"/>
      <c r="CE8" s="276"/>
      <c r="CF8" s="276"/>
      <c r="CG8" s="274">
        <v>89.0</v>
      </c>
      <c r="CH8" s="274">
        <v>86.0</v>
      </c>
      <c r="CI8" s="274">
        <v>92.0</v>
      </c>
      <c r="CJ8" s="276"/>
      <c r="CK8" s="274">
        <v>3.0</v>
      </c>
      <c r="CL8" s="274">
        <v>6.0</v>
      </c>
      <c r="CM8" s="274">
        <v>3.0</v>
      </c>
      <c r="CN8" s="276"/>
      <c r="CO8" s="276"/>
      <c r="CP8" s="276"/>
      <c r="CQ8" s="276"/>
      <c r="CR8" s="276"/>
      <c r="CS8" s="276"/>
      <c r="CT8" s="276"/>
      <c r="CU8" s="276"/>
      <c r="CV8" s="276"/>
      <c r="CW8" s="276"/>
      <c r="CX8" s="276"/>
      <c r="CY8" s="276"/>
      <c r="CZ8" s="276"/>
      <c r="DA8" s="276"/>
      <c r="DB8" s="276"/>
      <c r="DC8" s="276"/>
      <c r="DD8" s="276"/>
      <c r="DE8" s="276"/>
      <c r="DF8" s="279">
        <v>0.93</v>
      </c>
      <c r="DG8" s="274"/>
      <c r="DH8" s="274">
        <v>7.0</v>
      </c>
      <c r="DI8" s="276">
        <v>0.92</v>
      </c>
      <c r="DJ8" s="274"/>
      <c r="DK8" s="274">
        <v>3.4</v>
      </c>
      <c r="DL8" s="280"/>
      <c r="DM8" s="280"/>
      <c r="DN8" s="280"/>
      <c r="DO8" s="280"/>
      <c r="DP8" s="280"/>
      <c r="DQ8" s="280"/>
      <c r="DR8" s="281"/>
      <c r="DS8" s="282">
        <v>0.16</v>
      </c>
      <c r="DT8" s="274"/>
      <c r="DU8" s="274"/>
      <c r="DV8" s="274"/>
    </row>
    <row r="9" ht="15.75" customHeight="1">
      <c r="A9" s="272">
        <v>2018.0</v>
      </c>
      <c r="B9" s="272" t="s">
        <v>4763</v>
      </c>
      <c r="C9" s="272" t="s">
        <v>4764</v>
      </c>
      <c r="D9" s="272">
        <v>16.0</v>
      </c>
      <c r="E9" s="272" t="s">
        <v>4758</v>
      </c>
      <c r="F9" s="272" t="s">
        <v>4721</v>
      </c>
      <c r="G9" s="272"/>
      <c r="H9" s="272"/>
      <c r="I9" s="272" t="s">
        <v>3494</v>
      </c>
      <c r="J9" s="272" t="s">
        <v>4765</v>
      </c>
      <c r="K9" s="272" t="s">
        <v>1486</v>
      </c>
      <c r="L9" s="272" t="s">
        <v>4766</v>
      </c>
      <c r="M9" s="272" t="s">
        <v>4767</v>
      </c>
      <c r="N9" s="272" t="s">
        <v>4735</v>
      </c>
      <c r="O9" s="272" t="s">
        <v>4768</v>
      </c>
      <c r="P9" s="273"/>
      <c r="Q9" s="274" t="s">
        <v>4729</v>
      </c>
      <c r="R9" s="274" t="s">
        <v>4729</v>
      </c>
      <c r="S9" s="274" t="s">
        <v>4729</v>
      </c>
      <c r="T9" s="274"/>
      <c r="U9" s="275" t="s">
        <v>4769</v>
      </c>
      <c r="V9" s="276"/>
      <c r="W9" s="276"/>
      <c r="X9" s="276"/>
      <c r="Y9" s="276"/>
      <c r="Z9" s="276"/>
      <c r="AA9" s="276"/>
      <c r="AB9" s="276"/>
      <c r="AC9" s="276"/>
      <c r="AD9" s="276"/>
      <c r="AE9" s="276"/>
      <c r="AF9" s="276"/>
      <c r="AG9" s="276"/>
      <c r="AH9" s="276"/>
      <c r="AI9" s="274">
        <v>48.0</v>
      </c>
      <c r="AJ9" s="274">
        <v>38.0</v>
      </c>
      <c r="AK9" s="274">
        <v>40.0</v>
      </c>
      <c r="AL9" s="276"/>
      <c r="AM9" s="274">
        <v>10.0</v>
      </c>
      <c r="AN9" s="274">
        <v>2.0</v>
      </c>
      <c r="AO9" s="274">
        <v>-8.0</v>
      </c>
      <c r="AP9" s="276"/>
      <c r="AQ9" s="276"/>
      <c r="AR9" s="276"/>
      <c r="AS9" s="274">
        <v>97.0</v>
      </c>
      <c r="AT9" s="274">
        <v>81.0</v>
      </c>
      <c r="AU9" s="274">
        <v>83.0</v>
      </c>
      <c r="AV9" s="276"/>
      <c r="AW9" s="274">
        <v>16.0</v>
      </c>
      <c r="AX9" s="274">
        <v>2.0</v>
      </c>
      <c r="AY9" s="274">
        <v>-14.0</v>
      </c>
      <c r="AZ9" s="276"/>
      <c r="BA9" s="276"/>
      <c r="BB9" s="276"/>
      <c r="BC9" s="274">
        <v>65.0</v>
      </c>
      <c r="BD9" s="274">
        <v>52.0</v>
      </c>
      <c r="BE9" s="274">
        <v>59.0</v>
      </c>
      <c r="BF9" s="276"/>
      <c r="BG9" s="274">
        <v>13.0</v>
      </c>
      <c r="BH9" s="274">
        <v>7.0</v>
      </c>
      <c r="BI9" s="274">
        <v>-6.0</v>
      </c>
      <c r="BJ9" s="276"/>
      <c r="BK9" s="276"/>
      <c r="BL9" s="276"/>
      <c r="BM9" s="274">
        <v>92.0</v>
      </c>
      <c r="BN9" s="274">
        <v>61.0</v>
      </c>
      <c r="BO9" s="274">
        <v>88.0</v>
      </c>
      <c r="BP9" s="276"/>
      <c r="BQ9" s="274">
        <v>31.0</v>
      </c>
      <c r="BR9" s="274">
        <v>27.0</v>
      </c>
      <c r="BS9" s="274">
        <v>-4.0</v>
      </c>
      <c r="BT9" s="276"/>
      <c r="BU9" s="276"/>
      <c r="BV9" s="276"/>
      <c r="BW9" s="274">
        <v>92.0</v>
      </c>
      <c r="BX9" s="274">
        <v>79.0</v>
      </c>
      <c r="BY9" s="274">
        <v>92.0</v>
      </c>
      <c r="BZ9" s="276"/>
      <c r="CA9" s="274">
        <v>13.0</v>
      </c>
      <c r="CB9" s="274">
        <v>13.0</v>
      </c>
      <c r="CC9" s="274">
        <v>0.0</v>
      </c>
      <c r="CD9" s="276"/>
      <c r="CE9" s="276"/>
      <c r="CF9" s="276"/>
      <c r="CG9" s="274">
        <v>92.0</v>
      </c>
      <c r="CH9" s="274">
        <v>75.0</v>
      </c>
      <c r="CI9" s="274">
        <v>92.0</v>
      </c>
      <c r="CJ9" s="276"/>
      <c r="CK9" s="274">
        <v>17.0</v>
      </c>
      <c r="CL9" s="274">
        <v>17.0</v>
      </c>
      <c r="CM9" s="274">
        <v>0.0</v>
      </c>
      <c r="CN9" s="276"/>
      <c r="CO9" s="276"/>
      <c r="CP9" s="276"/>
      <c r="CQ9" s="276"/>
      <c r="CR9" s="276"/>
      <c r="CS9" s="276"/>
      <c r="CT9" s="276"/>
      <c r="CU9" s="276"/>
      <c r="CV9" s="276"/>
      <c r="CW9" s="276"/>
      <c r="CX9" s="276"/>
      <c r="CY9" s="276"/>
      <c r="CZ9" s="276"/>
      <c r="DA9" s="276"/>
      <c r="DB9" s="276"/>
      <c r="DC9" s="276"/>
      <c r="DD9" s="276"/>
      <c r="DE9" s="276"/>
      <c r="DF9" s="279">
        <v>0.944</v>
      </c>
      <c r="DG9" s="274"/>
      <c r="DH9" s="274">
        <v>5.0</v>
      </c>
      <c r="DI9" s="276">
        <v>0.912</v>
      </c>
      <c r="DJ9" s="274"/>
      <c r="DK9" s="274">
        <v>3.5</v>
      </c>
      <c r="DL9" s="280"/>
      <c r="DM9" s="280"/>
      <c r="DN9" s="280"/>
      <c r="DO9" s="280"/>
      <c r="DP9" s="280"/>
      <c r="DQ9" s="280"/>
      <c r="DR9" s="281"/>
      <c r="DS9" s="282">
        <v>0.09</v>
      </c>
      <c r="DT9" s="274"/>
      <c r="DU9" s="274"/>
      <c r="DV9" s="274"/>
    </row>
    <row r="10" ht="15.75" customHeight="1">
      <c r="A10" s="272">
        <v>2018.0</v>
      </c>
      <c r="B10" s="272" t="s">
        <v>3513</v>
      </c>
      <c r="C10" s="272" t="s">
        <v>4770</v>
      </c>
      <c r="D10" s="272">
        <v>16.0</v>
      </c>
      <c r="E10" s="272" t="s">
        <v>4758</v>
      </c>
      <c r="F10" s="272" t="s">
        <v>4721</v>
      </c>
      <c r="G10" s="272"/>
      <c r="H10" s="272"/>
      <c r="I10" s="272" t="s">
        <v>4771</v>
      </c>
      <c r="J10" s="272" t="s">
        <v>4772</v>
      </c>
      <c r="K10" s="272" t="s">
        <v>4773</v>
      </c>
      <c r="L10" s="272" t="s">
        <v>4774</v>
      </c>
      <c r="M10" s="272" t="s">
        <v>4775</v>
      </c>
      <c r="N10" s="272" t="s">
        <v>4735</v>
      </c>
      <c r="O10" s="102" t="s">
        <v>4776</v>
      </c>
      <c r="P10" s="273"/>
      <c r="Q10" s="274" t="s">
        <v>4729</v>
      </c>
      <c r="R10" s="274" t="s">
        <v>4729</v>
      </c>
      <c r="S10" s="274" t="s">
        <v>4729</v>
      </c>
      <c r="T10" s="274"/>
      <c r="U10" s="275" t="s">
        <v>4777</v>
      </c>
      <c r="V10" s="276"/>
      <c r="W10" s="276"/>
      <c r="X10" s="276"/>
      <c r="Y10" s="274">
        <v>17.0</v>
      </c>
      <c r="Z10" s="274">
        <v>23.0</v>
      </c>
      <c r="AA10" s="274">
        <v>53.0</v>
      </c>
      <c r="AB10" s="276"/>
      <c r="AC10" s="274">
        <v>-6.0</v>
      </c>
      <c r="AD10" s="274">
        <v>30.0</v>
      </c>
      <c r="AE10" s="274">
        <v>36.0</v>
      </c>
      <c r="AF10" s="276"/>
      <c r="AG10" s="276"/>
      <c r="AH10" s="276"/>
      <c r="AI10" s="274">
        <v>33.0</v>
      </c>
      <c r="AJ10" s="274">
        <v>34.0</v>
      </c>
      <c r="AK10" s="274">
        <v>53.0</v>
      </c>
      <c r="AL10" s="276"/>
      <c r="AM10" s="274">
        <v>-1.0</v>
      </c>
      <c r="AN10" s="274">
        <v>19.0</v>
      </c>
      <c r="AO10" s="274">
        <v>20.0</v>
      </c>
      <c r="AP10" s="276"/>
      <c r="AQ10" s="276"/>
      <c r="AR10" s="276"/>
      <c r="AS10" s="274">
        <v>42.0</v>
      </c>
      <c r="AT10" s="274">
        <v>43.0</v>
      </c>
      <c r="AU10" s="274">
        <v>56.0</v>
      </c>
      <c r="AV10" s="276"/>
      <c r="AW10" s="274">
        <v>-1.0</v>
      </c>
      <c r="AX10" s="274">
        <v>13.0</v>
      </c>
      <c r="AY10" s="274">
        <v>14.0</v>
      </c>
      <c r="AZ10" s="276"/>
      <c r="BA10" s="276"/>
      <c r="BB10" s="276"/>
      <c r="BC10" s="274">
        <v>57.0</v>
      </c>
      <c r="BD10" s="274">
        <v>38.0</v>
      </c>
      <c r="BE10" s="274">
        <v>40.0</v>
      </c>
      <c r="BF10" s="276"/>
      <c r="BG10" s="274">
        <v>19.0</v>
      </c>
      <c r="BH10" s="274">
        <v>2.0</v>
      </c>
      <c r="BI10" s="274">
        <v>-17.0</v>
      </c>
      <c r="BJ10" s="276"/>
      <c r="BK10" s="276"/>
      <c r="BL10" s="276"/>
      <c r="BM10" s="276"/>
      <c r="BN10" s="276"/>
      <c r="BO10" s="276"/>
      <c r="BP10" s="276"/>
      <c r="BQ10" s="276"/>
      <c r="BR10" s="276"/>
      <c r="BS10" s="276"/>
      <c r="BT10" s="276"/>
      <c r="BU10" s="276"/>
      <c r="BV10" s="276"/>
      <c r="BW10" s="274">
        <v>64.0</v>
      </c>
      <c r="BX10" s="274">
        <v>66.0</v>
      </c>
      <c r="BY10" s="274">
        <v>86.0</v>
      </c>
      <c r="BZ10" s="276"/>
      <c r="CA10" s="274">
        <v>-2.0</v>
      </c>
      <c r="CB10" s="274">
        <v>20.0</v>
      </c>
      <c r="CC10" s="274">
        <v>22.0</v>
      </c>
      <c r="CD10" s="276"/>
      <c r="CE10" s="276"/>
      <c r="CF10" s="276"/>
      <c r="CG10" s="274">
        <v>91.0</v>
      </c>
      <c r="CH10" s="274">
        <v>83.0</v>
      </c>
      <c r="CI10" s="274">
        <v>90.0</v>
      </c>
      <c r="CJ10" s="276"/>
      <c r="CK10" s="274">
        <v>8.0</v>
      </c>
      <c r="CL10" s="274">
        <v>7.0</v>
      </c>
      <c r="CM10" s="274">
        <v>-1.0</v>
      </c>
      <c r="CN10" s="276"/>
      <c r="CO10" s="276"/>
      <c r="CP10" s="276"/>
      <c r="CQ10" s="276"/>
      <c r="CR10" s="276"/>
      <c r="CS10" s="276"/>
      <c r="CT10" s="276"/>
      <c r="CU10" s="276"/>
      <c r="CV10" s="276"/>
      <c r="CW10" s="276"/>
      <c r="CX10" s="276"/>
      <c r="CY10" s="276"/>
      <c r="CZ10" s="276"/>
      <c r="DA10" s="276"/>
      <c r="DB10" s="276"/>
      <c r="DC10" s="276"/>
      <c r="DD10" s="276"/>
      <c r="DE10" s="276"/>
      <c r="DF10" s="279">
        <v>0.94</v>
      </c>
      <c r="DG10" s="274"/>
      <c r="DH10" s="274">
        <v>5.6</v>
      </c>
      <c r="DI10" s="276">
        <v>0.84</v>
      </c>
      <c r="DJ10" s="274"/>
      <c r="DK10" s="274">
        <v>3.9</v>
      </c>
      <c r="DL10" s="280"/>
      <c r="DM10" s="280"/>
      <c r="DN10" s="280"/>
      <c r="DO10" s="280"/>
      <c r="DP10" s="280"/>
      <c r="DQ10" s="280"/>
      <c r="DR10" s="281"/>
      <c r="DS10" s="282">
        <v>0.09</v>
      </c>
      <c r="DT10" s="274"/>
      <c r="DU10" s="274"/>
      <c r="DV10" s="274"/>
    </row>
    <row r="11" ht="15.75" customHeight="1">
      <c r="A11" s="272">
        <v>2018.0</v>
      </c>
      <c r="B11" s="272" t="s">
        <v>4778</v>
      </c>
      <c r="C11" s="272" t="s">
        <v>4779</v>
      </c>
      <c r="D11" s="272">
        <v>14.0</v>
      </c>
      <c r="E11" s="272" t="s">
        <v>4758</v>
      </c>
      <c r="F11" s="272" t="s">
        <v>4721</v>
      </c>
      <c r="G11" s="272"/>
      <c r="H11" s="272"/>
      <c r="I11" s="272" t="s">
        <v>4780</v>
      </c>
      <c r="J11" s="272" t="s">
        <v>4781</v>
      </c>
      <c r="K11" s="272" t="s">
        <v>4782</v>
      </c>
      <c r="L11" s="272" t="s">
        <v>4314</v>
      </c>
      <c r="M11" s="272" t="s">
        <v>4783</v>
      </c>
      <c r="N11" s="272" t="s">
        <v>4735</v>
      </c>
      <c r="O11" s="272" t="s">
        <v>4784</v>
      </c>
      <c r="P11" s="273"/>
      <c r="Q11" s="274" t="s">
        <v>4729</v>
      </c>
      <c r="R11" s="274" t="s">
        <v>4729</v>
      </c>
      <c r="S11" s="274" t="s">
        <v>4729</v>
      </c>
      <c r="T11" s="274"/>
      <c r="U11" s="275" t="s">
        <v>4785</v>
      </c>
      <c r="V11" s="276"/>
      <c r="W11" s="276"/>
      <c r="X11" s="276"/>
      <c r="Y11" s="276"/>
      <c r="Z11" s="276"/>
      <c r="AA11" s="276"/>
      <c r="AB11" s="276"/>
      <c r="AC11" s="276"/>
      <c r="AD11" s="276"/>
      <c r="AE11" s="276"/>
      <c r="AF11" s="276"/>
      <c r="AG11" s="276"/>
      <c r="AH11" s="276"/>
      <c r="AI11" s="274">
        <v>78.0</v>
      </c>
      <c r="AJ11" s="274">
        <v>42.0</v>
      </c>
      <c r="AK11" s="274">
        <v>92.0</v>
      </c>
      <c r="AL11" s="276"/>
      <c r="AM11" s="274">
        <v>36.0</v>
      </c>
      <c r="AN11" s="274">
        <v>50.0</v>
      </c>
      <c r="AO11" s="274">
        <v>14.0</v>
      </c>
      <c r="AP11" s="276"/>
      <c r="AQ11" s="276"/>
      <c r="AR11" s="276"/>
      <c r="AS11" s="274">
        <v>88.0</v>
      </c>
      <c r="AT11" s="274">
        <v>78.0</v>
      </c>
      <c r="AU11" s="274">
        <v>98.0</v>
      </c>
      <c r="AV11" s="276"/>
      <c r="AW11" s="274">
        <v>10.0</v>
      </c>
      <c r="AX11" s="274">
        <v>20.0</v>
      </c>
      <c r="AY11" s="274">
        <v>10.0</v>
      </c>
      <c r="AZ11" s="276"/>
      <c r="BA11" s="276"/>
      <c r="BB11" s="276"/>
      <c r="BC11" s="274">
        <v>74.0</v>
      </c>
      <c r="BD11" s="274">
        <v>60.0</v>
      </c>
      <c r="BE11" s="274">
        <v>68.0</v>
      </c>
      <c r="BF11" s="276"/>
      <c r="BG11" s="274">
        <v>14.0</v>
      </c>
      <c r="BH11" s="274">
        <v>8.0</v>
      </c>
      <c r="BI11" s="274">
        <v>-6.0</v>
      </c>
      <c r="BJ11" s="276"/>
      <c r="BK11" s="276"/>
      <c r="BL11" s="276"/>
      <c r="BM11" s="274">
        <v>64.0</v>
      </c>
      <c r="BN11" s="274">
        <v>72.0</v>
      </c>
      <c r="BO11" s="274">
        <v>61.0</v>
      </c>
      <c r="BP11" s="276"/>
      <c r="BQ11" s="274">
        <v>-8.0</v>
      </c>
      <c r="BR11" s="274">
        <v>-11.0</v>
      </c>
      <c r="BS11" s="274">
        <v>-3.0</v>
      </c>
      <c r="BT11" s="276"/>
      <c r="BU11" s="276"/>
      <c r="BV11" s="276"/>
      <c r="BW11" s="274">
        <v>91.0</v>
      </c>
      <c r="BX11" s="274">
        <v>85.0</v>
      </c>
      <c r="BY11" s="274">
        <v>84.0</v>
      </c>
      <c r="BZ11" s="276"/>
      <c r="CA11" s="274">
        <v>6.0</v>
      </c>
      <c r="CB11" s="274">
        <v>-1.0</v>
      </c>
      <c r="CC11" s="274">
        <v>-7.0</v>
      </c>
      <c r="CD11" s="276"/>
      <c r="CE11" s="276"/>
      <c r="CF11" s="276"/>
      <c r="CG11" s="274">
        <v>91.0</v>
      </c>
      <c r="CH11" s="274">
        <v>80.0</v>
      </c>
      <c r="CI11" s="274">
        <v>78.0</v>
      </c>
      <c r="CJ11" s="276"/>
      <c r="CK11" s="274">
        <v>11.0</v>
      </c>
      <c r="CL11" s="274">
        <v>-2.0</v>
      </c>
      <c r="CM11" s="274">
        <v>-13.0</v>
      </c>
      <c r="CN11" s="276"/>
      <c r="CO11" s="276"/>
      <c r="CP11" s="276"/>
      <c r="CQ11" s="276"/>
      <c r="CR11" s="276"/>
      <c r="CS11" s="276"/>
      <c r="CT11" s="276"/>
      <c r="CU11" s="276"/>
      <c r="CV11" s="276"/>
      <c r="CW11" s="276"/>
      <c r="CX11" s="276"/>
      <c r="CY11" s="276"/>
      <c r="CZ11" s="276"/>
      <c r="DA11" s="276"/>
      <c r="DB11" s="276"/>
      <c r="DC11" s="276"/>
      <c r="DD11" s="276"/>
      <c r="DE11" s="276"/>
      <c r="DF11" s="279">
        <v>0.96</v>
      </c>
      <c r="DG11" s="274"/>
      <c r="DH11" s="274">
        <v>5.8</v>
      </c>
      <c r="DI11" s="276">
        <v>0.92</v>
      </c>
      <c r="DJ11" s="274"/>
      <c r="DK11" s="274">
        <v>3.6</v>
      </c>
      <c r="DL11" s="280"/>
      <c r="DM11" s="280"/>
      <c r="DN11" s="280"/>
      <c r="DO11" s="280"/>
      <c r="DP11" s="280"/>
      <c r="DQ11" s="280"/>
      <c r="DR11" s="281"/>
      <c r="DS11" s="282">
        <v>0.12</v>
      </c>
      <c r="DT11" s="274"/>
      <c r="DU11" s="274"/>
      <c r="DV11" s="274"/>
    </row>
    <row r="12" ht="15.75" customHeight="1">
      <c r="A12" s="272">
        <v>2018.0</v>
      </c>
      <c r="B12" s="272" t="s">
        <v>4786</v>
      </c>
      <c r="C12" s="272" t="s">
        <v>4787</v>
      </c>
      <c r="D12" s="272">
        <v>31.0</v>
      </c>
      <c r="E12" s="272" t="s">
        <v>4758</v>
      </c>
      <c r="F12" s="272" t="s">
        <v>4721</v>
      </c>
      <c r="G12" s="272"/>
      <c r="H12" s="272"/>
      <c r="I12" s="272" t="s">
        <v>4750</v>
      </c>
      <c r="J12" s="272" t="s">
        <v>4788</v>
      </c>
      <c r="K12" s="272" t="s">
        <v>4789</v>
      </c>
      <c r="L12" s="272" t="s">
        <v>4314</v>
      </c>
      <c r="M12" s="272" t="s">
        <v>4790</v>
      </c>
      <c r="N12" s="272" t="s">
        <v>4791</v>
      </c>
      <c r="O12" s="272" t="s">
        <v>4792</v>
      </c>
      <c r="P12" s="273"/>
      <c r="Q12" s="274" t="s">
        <v>4729</v>
      </c>
      <c r="R12" s="274" t="s">
        <v>4729</v>
      </c>
      <c r="S12" s="274" t="s">
        <v>4729</v>
      </c>
      <c r="T12" s="274"/>
      <c r="U12" s="275" t="s">
        <v>4793</v>
      </c>
      <c r="V12" s="276"/>
      <c r="W12" s="276"/>
      <c r="X12" s="276"/>
      <c r="Y12" s="276"/>
      <c r="Z12" s="276"/>
      <c r="AA12" s="276"/>
      <c r="AB12" s="276"/>
      <c r="AC12" s="276"/>
      <c r="AD12" s="276"/>
      <c r="AE12" s="276"/>
      <c r="AF12" s="276"/>
      <c r="AG12" s="276"/>
      <c r="AH12" s="276"/>
      <c r="AI12" s="274">
        <v>58.0</v>
      </c>
      <c r="AJ12" s="274">
        <v>56.0</v>
      </c>
      <c r="AK12" s="274">
        <v>70.0</v>
      </c>
      <c r="AL12" s="276"/>
      <c r="AM12" s="274">
        <v>2.0</v>
      </c>
      <c r="AN12" s="274">
        <v>14.0</v>
      </c>
      <c r="AO12" s="274">
        <v>12.0</v>
      </c>
      <c r="AP12" s="276"/>
      <c r="AQ12" s="276"/>
      <c r="AR12" s="276"/>
      <c r="AS12" s="274">
        <v>84.0</v>
      </c>
      <c r="AT12" s="274">
        <v>74.0</v>
      </c>
      <c r="AU12" s="274">
        <v>90.0</v>
      </c>
      <c r="AV12" s="276"/>
      <c r="AW12" s="274">
        <v>10.0</v>
      </c>
      <c r="AX12" s="274">
        <v>16.0</v>
      </c>
      <c r="AY12" s="274">
        <v>6.0</v>
      </c>
      <c r="AZ12" s="276"/>
      <c r="BA12" s="276"/>
      <c r="BB12" s="276"/>
      <c r="BC12" s="274">
        <v>58.0</v>
      </c>
      <c r="BD12" s="274">
        <v>70.0</v>
      </c>
      <c r="BE12" s="274">
        <v>80.0</v>
      </c>
      <c r="BF12" s="276"/>
      <c r="BG12" s="274">
        <v>-12.0</v>
      </c>
      <c r="BH12" s="274">
        <v>10.0</v>
      </c>
      <c r="BI12" s="274">
        <v>22.0</v>
      </c>
      <c r="BJ12" s="276"/>
      <c r="BK12" s="276"/>
      <c r="BL12" s="276"/>
      <c r="BM12" s="274">
        <v>84.0</v>
      </c>
      <c r="BN12" s="274">
        <v>69.0</v>
      </c>
      <c r="BO12" s="274">
        <v>87.0</v>
      </c>
      <c r="BP12" s="276"/>
      <c r="BQ12" s="274">
        <v>15.0</v>
      </c>
      <c r="BR12" s="274">
        <v>18.0</v>
      </c>
      <c r="BS12" s="274">
        <v>3.0</v>
      </c>
      <c r="BT12" s="276"/>
      <c r="BU12" s="276"/>
      <c r="BV12" s="276"/>
      <c r="BW12" s="274">
        <v>87.0</v>
      </c>
      <c r="BX12" s="274">
        <v>88.0</v>
      </c>
      <c r="BY12" s="274">
        <v>89.0</v>
      </c>
      <c r="BZ12" s="276"/>
      <c r="CA12" s="274">
        <v>-1.0</v>
      </c>
      <c r="CB12" s="274">
        <v>1.0</v>
      </c>
      <c r="CC12" s="274">
        <v>2.0</v>
      </c>
      <c r="CD12" s="276"/>
      <c r="CE12" s="276"/>
      <c r="CF12" s="276"/>
      <c r="CG12" s="274">
        <v>80.0</v>
      </c>
      <c r="CH12" s="274">
        <v>81.0</v>
      </c>
      <c r="CI12" s="274">
        <v>87.0</v>
      </c>
      <c r="CJ12" s="276"/>
      <c r="CK12" s="274">
        <v>-1.0</v>
      </c>
      <c r="CL12" s="274">
        <v>6.0</v>
      </c>
      <c r="CM12" s="274">
        <v>7.0</v>
      </c>
      <c r="CN12" s="276"/>
      <c r="CO12" s="276"/>
      <c r="CP12" s="276"/>
      <c r="CQ12" s="276"/>
      <c r="CR12" s="276"/>
      <c r="CS12" s="276"/>
      <c r="CT12" s="276"/>
      <c r="CU12" s="276"/>
      <c r="CV12" s="276"/>
      <c r="CW12" s="276"/>
      <c r="CX12" s="276"/>
      <c r="CY12" s="276"/>
      <c r="CZ12" s="276"/>
      <c r="DA12" s="276"/>
      <c r="DB12" s="276"/>
      <c r="DC12" s="276"/>
      <c r="DD12" s="276"/>
      <c r="DE12" s="276"/>
      <c r="DF12" s="279">
        <v>0.928</v>
      </c>
      <c r="DG12" s="274"/>
      <c r="DH12" s="274">
        <v>6.5</v>
      </c>
      <c r="DI12" s="276">
        <v>0.832</v>
      </c>
      <c r="DJ12" s="274"/>
      <c r="DK12" s="274">
        <v>5.2</v>
      </c>
      <c r="DL12" s="280"/>
      <c r="DM12" s="280"/>
      <c r="DN12" s="280"/>
      <c r="DO12" s="280"/>
      <c r="DP12" s="280"/>
      <c r="DQ12" s="280"/>
      <c r="DR12" s="281"/>
      <c r="DS12" s="282">
        <v>0.15</v>
      </c>
      <c r="DT12" s="274"/>
      <c r="DU12" s="274"/>
      <c r="DV12" s="274"/>
    </row>
    <row r="13" ht="15.75" customHeight="1">
      <c r="A13" s="272">
        <v>2018.0</v>
      </c>
      <c r="B13" s="272" t="s">
        <v>4778</v>
      </c>
      <c r="C13" s="272" t="s">
        <v>4794</v>
      </c>
      <c r="D13" s="272">
        <v>17.0</v>
      </c>
      <c r="E13" s="272" t="s">
        <v>4720</v>
      </c>
      <c r="F13" s="272" t="s">
        <v>4721</v>
      </c>
      <c r="G13" s="272"/>
      <c r="H13" s="272"/>
      <c r="I13" s="272" t="s">
        <v>4780</v>
      </c>
      <c r="J13" s="272" t="s">
        <v>4781</v>
      </c>
      <c r="K13" s="272" t="s">
        <v>4782</v>
      </c>
      <c r="L13" s="272" t="s">
        <v>4314</v>
      </c>
      <c r="M13" s="272" t="s">
        <v>4783</v>
      </c>
      <c r="N13" s="272" t="s">
        <v>4795</v>
      </c>
      <c r="O13" s="102" t="s">
        <v>4796</v>
      </c>
      <c r="P13" s="273"/>
      <c r="Q13" s="274" t="s">
        <v>4729</v>
      </c>
      <c r="R13" s="274" t="s">
        <v>4729</v>
      </c>
      <c r="S13" s="274" t="s">
        <v>4729</v>
      </c>
      <c r="T13" s="274"/>
      <c r="U13" s="275" t="s">
        <v>4797</v>
      </c>
      <c r="V13" s="276"/>
      <c r="W13" s="276"/>
      <c r="X13" s="276"/>
      <c r="Y13" s="274">
        <v>66.0</v>
      </c>
      <c r="Z13" s="274">
        <v>58.0</v>
      </c>
      <c r="AA13" s="274">
        <v>71.0</v>
      </c>
      <c r="AB13" s="276"/>
      <c r="AC13" s="274">
        <v>8.0</v>
      </c>
      <c r="AD13" s="274">
        <v>13.0</v>
      </c>
      <c r="AE13" s="274">
        <v>5.0</v>
      </c>
      <c r="AF13" s="276"/>
      <c r="AG13" s="276"/>
      <c r="AH13" s="276"/>
      <c r="AI13" s="274">
        <v>78.0</v>
      </c>
      <c r="AJ13" s="274">
        <v>68.0</v>
      </c>
      <c r="AK13" s="274">
        <v>89.0</v>
      </c>
      <c r="AL13" s="276"/>
      <c r="AM13" s="274">
        <v>10.0</v>
      </c>
      <c r="AN13" s="274">
        <v>21.0</v>
      </c>
      <c r="AO13" s="274">
        <v>11.0</v>
      </c>
      <c r="AP13" s="276"/>
      <c r="AQ13" s="276"/>
      <c r="AR13" s="276"/>
      <c r="AS13" s="274">
        <v>92.0</v>
      </c>
      <c r="AT13" s="274">
        <v>87.0</v>
      </c>
      <c r="AU13" s="274">
        <v>98.0</v>
      </c>
      <c r="AV13" s="276"/>
      <c r="AW13" s="274">
        <v>5.0</v>
      </c>
      <c r="AX13" s="274">
        <v>11.0</v>
      </c>
      <c r="AY13" s="274">
        <v>6.0</v>
      </c>
      <c r="AZ13" s="276"/>
      <c r="BA13" s="276"/>
      <c r="BB13" s="276"/>
      <c r="BC13" s="274">
        <v>80.0</v>
      </c>
      <c r="BD13" s="274">
        <v>68.0</v>
      </c>
      <c r="BE13" s="274">
        <v>77.0</v>
      </c>
      <c r="BF13" s="276"/>
      <c r="BG13" s="274">
        <v>12.0</v>
      </c>
      <c r="BH13" s="274">
        <v>9.0</v>
      </c>
      <c r="BI13" s="274">
        <v>-3.0</v>
      </c>
      <c r="BJ13" s="276"/>
      <c r="BK13" s="276"/>
      <c r="BL13" s="276"/>
      <c r="BM13" s="276"/>
      <c r="BN13" s="276"/>
      <c r="BO13" s="276"/>
      <c r="BP13" s="276"/>
      <c r="BQ13" s="276"/>
      <c r="BR13" s="276"/>
      <c r="BS13" s="276"/>
      <c r="BT13" s="276"/>
      <c r="BU13" s="276"/>
      <c r="BV13" s="276"/>
      <c r="BW13" s="274">
        <v>78.0</v>
      </c>
      <c r="BX13" s="274">
        <v>76.0</v>
      </c>
      <c r="BY13" s="274">
        <v>81.0</v>
      </c>
      <c r="BZ13" s="276"/>
      <c r="CA13" s="274">
        <v>2.0</v>
      </c>
      <c r="CB13" s="274">
        <v>5.0</v>
      </c>
      <c r="CC13" s="274">
        <v>3.0</v>
      </c>
      <c r="CD13" s="276"/>
      <c r="CE13" s="276"/>
      <c r="CF13" s="276"/>
      <c r="CG13" s="274">
        <v>75.0</v>
      </c>
      <c r="CH13" s="274">
        <v>72.0</v>
      </c>
      <c r="CI13" s="274">
        <v>83.0</v>
      </c>
      <c r="CJ13" s="276"/>
      <c r="CK13" s="274">
        <v>3.0</v>
      </c>
      <c r="CL13" s="274">
        <v>11.0</v>
      </c>
      <c r="CM13" s="274">
        <v>8.0</v>
      </c>
      <c r="CN13" s="276"/>
      <c r="CO13" s="276"/>
      <c r="CP13" s="276"/>
      <c r="CQ13" s="276"/>
      <c r="CR13" s="276"/>
      <c r="CS13" s="276"/>
      <c r="CT13" s="276"/>
      <c r="CU13" s="276"/>
      <c r="CV13" s="276"/>
      <c r="CW13" s="276"/>
      <c r="CX13" s="276"/>
      <c r="CY13" s="276"/>
      <c r="CZ13" s="276"/>
      <c r="DA13" s="276"/>
      <c r="DB13" s="276"/>
      <c r="DC13" s="276"/>
      <c r="DD13" s="276"/>
      <c r="DE13" s="276"/>
      <c r="DF13" s="279">
        <v>0.85</v>
      </c>
      <c r="DG13" s="274"/>
      <c r="DH13" s="274">
        <v>4.2</v>
      </c>
      <c r="DI13" s="276">
        <v>0.75</v>
      </c>
      <c r="DJ13" s="274"/>
      <c r="DK13" s="274">
        <v>2.6</v>
      </c>
      <c r="DL13" s="277"/>
      <c r="DM13" s="277"/>
      <c r="DN13" s="277"/>
      <c r="DO13" s="277"/>
      <c r="DP13" s="277"/>
      <c r="DQ13" s="277"/>
      <c r="DR13" s="277"/>
      <c r="DS13" s="283">
        <v>0.12</v>
      </c>
      <c r="DT13" s="274"/>
      <c r="DU13" s="274"/>
      <c r="DV13" s="274"/>
    </row>
    <row r="14" ht="15.75" customHeight="1">
      <c r="A14" s="272">
        <v>2019.0</v>
      </c>
      <c r="B14" s="272" t="s">
        <v>4756</v>
      </c>
      <c r="C14" s="272" t="s">
        <v>4798</v>
      </c>
      <c r="D14" s="272">
        <v>14.0</v>
      </c>
      <c r="E14" s="272" t="s">
        <v>4799</v>
      </c>
      <c r="F14" s="272" t="s">
        <v>4721</v>
      </c>
      <c r="G14" s="272"/>
      <c r="H14" s="272"/>
      <c r="I14" s="272" t="s">
        <v>4750</v>
      </c>
      <c r="J14" s="272" t="s">
        <v>4800</v>
      </c>
      <c r="K14" s="272" t="s">
        <v>328</v>
      </c>
      <c r="L14" s="272" t="s">
        <v>4759</v>
      </c>
      <c r="M14" s="272" t="s">
        <v>4801</v>
      </c>
      <c r="N14" s="272" t="s">
        <v>4735</v>
      </c>
      <c r="O14" s="102" t="s">
        <v>4802</v>
      </c>
      <c r="P14" s="273"/>
      <c r="Q14" s="274" t="s">
        <v>4729</v>
      </c>
      <c r="R14" s="274" t="s">
        <v>4729</v>
      </c>
      <c r="S14" s="274" t="s">
        <v>4729</v>
      </c>
      <c r="T14" s="274"/>
      <c r="U14" s="275" t="s">
        <v>4803</v>
      </c>
      <c r="V14" s="276"/>
      <c r="W14" s="276"/>
      <c r="X14" s="276"/>
      <c r="Y14" s="274">
        <v>86.0</v>
      </c>
      <c r="Z14" s="274">
        <v>14.0</v>
      </c>
      <c r="AA14" s="274">
        <v>74.0</v>
      </c>
      <c r="AB14" s="276"/>
      <c r="AC14" s="274">
        <v>72.0</v>
      </c>
      <c r="AD14" s="274">
        <v>60.0</v>
      </c>
      <c r="AE14" s="274">
        <v>-12.0</v>
      </c>
      <c r="AF14" s="276"/>
      <c r="AG14" s="276"/>
      <c r="AH14" s="276"/>
      <c r="AI14" s="274">
        <v>86.0</v>
      </c>
      <c r="AJ14" s="274">
        <v>61.0</v>
      </c>
      <c r="AK14" s="274">
        <v>94.0</v>
      </c>
      <c r="AL14" s="276"/>
      <c r="AM14" s="274">
        <v>25.0</v>
      </c>
      <c r="AN14" s="274">
        <v>33.0</v>
      </c>
      <c r="AO14" s="274">
        <v>8.0</v>
      </c>
      <c r="AP14" s="276"/>
      <c r="AQ14" s="276"/>
      <c r="AR14" s="276"/>
      <c r="AS14" s="274">
        <v>94.0</v>
      </c>
      <c r="AT14" s="274">
        <v>92.0</v>
      </c>
      <c r="AU14" s="274">
        <v>96.0</v>
      </c>
      <c r="AV14" s="276"/>
      <c r="AW14" s="274">
        <v>2.0</v>
      </c>
      <c r="AX14" s="274">
        <v>4.0</v>
      </c>
      <c r="AY14" s="274">
        <v>2.0</v>
      </c>
      <c r="AZ14" s="276"/>
      <c r="BA14" s="276"/>
      <c r="BB14" s="276"/>
      <c r="BC14" s="274">
        <v>60.0</v>
      </c>
      <c r="BD14" s="274">
        <v>51.0</v>
      </c>
      <c r="BE14" s="274">
        <v>58.0</v>
      </c>
      <c r="BF14" s="276"/>
      <c r="BG14" s="274">
        <v>9.0</v>
      </c>
      <c r="BH14" s="274">
        <v>7.0</v>
      </c>
      <c r="BI14" s="274">
        <v>-2.0</v>
      </c>
      <c r="BJ14" s="276"/>
      <c r="BK14" s="276"/>
      <c r="BL14" s="276"/>
      <c r="BM14" s="274">
        <v>92.0</v>
      </c>
      <c r="BN14" s="274">
        <v>80.0</v>
      </c>
      <c r="BO14" s="274">
        <v>78.0</v>
      </c>
      <c r="BP14" s="276"/>
      <c r="BQ14" s="274">
        <v>12.0</v>
      </c>
      <c r="BR14" s="274">
        <v>-2.0</v>
      </c>
      <c r="BS14" s="274">
        <v>-14.0</v>
      </c>
      <c r="BT14" s="276"/>
      <c r="BU14" s="276"/>
      <c r="BV14" s="276"/>
      <c r="BW14" s="274">
        <v>94.0</v>
      </c>
      <c r="BX14" s="274">
        <v>90.0</v>
      </c>
      <c r="BY14" s="274">
        <v>90.0</v>
      </c>
      <c r="BZ14" s="276"/>
      <c r="CA14" s="274">
        <v>4.0</v>
      </c>
      <c r="CB14" s="274">
        <v>0.0</v>
      </c>
      <c r="CC14" s="274">
        <v>-4.0</v>
      </c>
      <c r="CD14" s="276"/>
      <c r="CE14" s="276"/>
      <c r="CF14" s="276"/>
      <c r="CG14" s="274">
        <v>92.0</v>
      </c>
      <c r="CH14" s="274">
        <v>94.0</v>
      </c>
      <c r="CI14" s="274">
        <v>98.0</v>
      </c>
      <c r="CJ14" s="276"/>
      <c r="CK14" s="274">
        <v>-2.0</v>
      </c>
      <c r="CL14" s="274">
        <v>4.0</v>
      </c>
      <c r="CM14" s="274">
        <v>6.0</v>
      </c>
      <c r="CN14" s="276"/>
      <c r="CO14" s="276"/>
      <c r="CP14" s="276"/>
      <c r="CQ14" s="276"/>
      <c r="CR14" s="276"/>
      <c r="CS14" s="276"/>
      <c r="CT14" s="276"/>
      <c r="CU14" s="276"/>
      <c r="CV14" s="276"/>
      <c r="CW14" s="276"/>
      <c r="CX14" s="276"/>
      <c r="CY14" s="276"/>
      <c r="CZ14" s="276"/>
      <c r="DA14" s="276"/>
      <c r="DB14" s="276"/>
      <c r="DC14" s="276"/>
      <c r="DD14" s="276"/>
      <c r="DE14" s="276"/>
      <c r="DF14" s="279">
        <v>0.96</v>
      </c>
      <c r="DG14" s="274"/>
      <c r="DH14" s="274">
        <v>9.3</v>
      </c>
      <c r="DI14" s="276">
        <v>0.78</v>
      </c>
      <c r="DJ14" s="274"/>
      <c r="DK14" s="274">
        <v>4.2</v>
      </c>
      <c r="DL14" s="277"/>
      <c r="DM14" s="277"/>
      <c r="DN14" s="277"/>
      <c r="DO14" s="277"/>
      <c r="DP14" s="277"/>
      <c r="DQ14" s="277">
        <v>7.1</v>
      </c>
      <c r="DR14" s="277">
        <v>7.9</v>
      </c>
      <c r="DS14" s="283">
        <v>0.11</v>
      </c>
      <c r="DT14" s="274"/>
      <c r="DU14" s="274"/>
      <c r="DV14" s="274"/>
    </row>
    <row r="15" ht="15.75" customHeight="1">
      <c r="A15" s="272">
        <v>2019.0</v>
      </c>
      <c r="B15" s="272" t="s">
        <v>4756</v>
      </c>
      <c r="C15" s="272" t="s">
        <v>4804</v>
      </c>
      <c r="D15" s="272">
        <v>14.0</v>
      </c>
      <c r="E15" s="272" t="s">
        <v>4805</v>
      </c>
      <c r="F15" s="272" t="s">
        <v>4721</v>
      </c>
      <c r="G15" s="272"/>
      <c r="H15" s="272"/>
      <c r="I15" s="272" t="s">
        <v>4750</v>
      </c>
      <c r="J15" s="272" t="s">
        <v>4751</v>
      </c>
      <c r="K15" s="272" t="s">
        <v>328</v>
      </c>
      <c r="L15" s="272" t="s">
        <v>4759</v>
      </c>
      <c r="M15" s="272" t="s">
        <v>4760</v>
      </c>
      <c r="N15" s="272" t="s">
        <v>4735</v>
      </c>
      <c r="O15" s="272" t="s">
        <v>4806</v>
      </c>
      <c r="P15" s="273"/>
      <c r="Q15" s="274" t="s">
        <v>4729</v>
      </c>
      <c r="R15" s="274" t="s">
        <v>4729</v>
      </c>
      <c r="S15" s="274" t="s">
        <v>4729</v>
      </c>
      <c r="T15" s="274"/>
      <c r="U15" s="275" t="s">
        <v>4807</v>
      </c>
      <c r="V15" s="276"/>
      <c r="W15" s="276"/>
      <c r="X15" s="276"/>
      <c r="Y15" s="274">
        <v>86.0</v>
      </c>
      <c r="Z15" s="276"/>
      <c r="AA15" s="274">
        <v>71.0</v>
      </c>
      <c r="AB15" s="276"/>
      <c r="AC15" s="276"/>
      <c r="AD15" s="276"/>
      <c r="AE15" s="274">
        <v>-15.0</v>
      </c>
      <c r="AF15" s="276"/>
      <c r="AG15" s="276"/>
      <c r="AH15" s="276"/>
      <c r="AI15" s="274">
        <v>90.0</v>
      </c>
      <c r="AJ15" s="276"/>
      <c r="AK15" s="274">
        <v>94.0</v>
      </c>
      <c r="AL15" s="276"/>
      <c r="AM15" s="276"/>
      <c r="AN15" s="276"/>
      <c r="AO15" s="274">
        <v>4.0</v>
      </c>
      <c r="AP15" s="276"/>
      <c r="AQ15" s="276"/>
      <c r="AR15" s="276"/>
      <c r="AS15" s="274">
        <v>92.0</v>
      </c>
      <c r="AT15" s="276"/>
      <c r="AU15" s="274">
        <v>98.0</v>
      </c>
      <c r="AV15" s="276"/>
      <c r="AW15" s="276"/>
      <c r="AX15" s="276"/>
      <c r="AY15" s="274">
        <v>6.0</v>
      </c>
      <c r="AZ15" s="276"/>
      <c r="BA15" s="276"/>
      <c r="BB15" s="276"/>
      <c r="BC15" s="274">
        <v>56.0</v>
      </c>
      <c r="BD15" s="276"/>
      <c r="BE15" s="274">
        <v>48.0</v>
      </c>
      <c r="BF15" s="276"/>
      <c r="BG15" s="276"/>
      <c r="BH15" s="276"/>
      <c r="BI15" s="274">
        <v>-8.0</v>
      </c>
      <c r="BJ15" s="276"/>
      <c r="BK15" s="276"/>
      <c r="BL15" s="276"/>
      <c r="BM15" s="274">
        <v>82.0</v>
      </c>
      <c r="BN15" s="276"/>
      <c r="BO15" s="274">
        <v>88.0</v>
      </c>
      <c r="BP15" s="276"/>
      <c r="BQ15" s="276"/>
      <c r="BR15" s="276"/>
      <c r="BS15" s="274">
        <v>6.0</v>
      </c>
      <c r="BT15" s="276"/>
      <c r="BU15" s="276"/>
      <c r="BV15" s="276"/>
      <c r="BW15" s="274">
        <v>94.0</v>
      </c>
      <c r="BX15" s="276"/>
      <c r="BY15" s="274">
        <v>94.0</v>
      </c>
      <c r="BZ15" s="276"/>
      <c r="CA15" s="276"/>
      <c r="CB15" s="276"/>
      <c r="CC15" s="274">
        <v>0.0</v>
      </c>
      <c r="CD15" s="276"/>
      <c r="CE15" s="276"/>
      <c r="CF15" s="276"/>
      <c r="CG15" s="274">
        <v>94.0</v>
      </c>
      <c r="CH15" s="276"/>
      <c r="CI15" s="274">
        <v>91.0</v>
      </c>
      <c r="CJ15" s="276"/>
      <c r="CK15" s="276"/>
      <c r="CL15" s="276"/>
      <c r="CM15" s="274">
        <v>-3.0</v>
      </c>
      <c r="CN15" s="276"/>
      <c r="CO15" s="276"/>
      <c r="CP15" s="276"/>
      <c r="CQ15" s="276"/>
      <c r="CR15" s="276"/>
      <c r="CS15" s="276"/>
      <c r="CT15" s="276"/>
      <c r="CU15" s="276"/>
      <c r="CV15" s="276"/>
      <c r="CW15" s="276"/>
      <c r="CX15" s="276"/>
      <c r="CY15" s="276"/>
      <c r="CZ15" s="276"/>
      <c r="DA15" s="276"/>
      <c r="DB15" s="276"/>
      <c r="DC15" s="276"/>
      <c r="DD15" s="276"/>
      <c r="DE15" s="276"/>
      <c r="DF15" s="279">
        <v>0.94</v>
      </c>
      <c r="DG15" s="274"/>
      <c r="DH15" s="274">
        <v>5.3</v>
      </c>
      <c r="DI15" s="276">
        <v>0.88</v>
      </c>
      <c r="DJ15" s="274"/>
      <c r="DK15" s="274">
        <v>3.3</v>
      </c>
      <c r="DL15" s="277"/>
      <c r="DM15" s="277"/>
      <c r="DN15" s="277"/>
      <c r="DO15" s="277"/>
      <c r="DP15" s="277"/>
      <c r="DQ15" s="277">
        <v>9.4</v>
      </c>
      <c r="DR15" s="277">
        <v>10.3</v>
      </c>
      <c r="DS15" s="283">
        <v>0.15</v>
      </c>
      <c r="DT15" s="274"/>
      <c r="DU15" s="274"/>
      <c r="DV15" s="274"/>
    </row>
    <row r="16" ht="15.75" customHeight="1">
      <c r="A16" s="272">
        <v>2019.0</v>
      </c>
      <c r="B16" s="272" t="s">
        <v>4808</v>
      </c>
      <c r="C16" s="272" t="s">
        <v>4809</v>
      </c>
      <c r="D16" s="272">
        <v>15.0</v>
      </c>
      <c r="E16" s="272" t="s">
        <v>4805</v>
      </c>
      <c r="F16" s="272" t="s">
        <v>4721</v>
      </c>
      <c r="G16" s="272"/>
      <c r="H16" s="272"/>
      <c r="I16" s="272" t="s">
        <v>4810</v>
      </c>
      <c r="J16" s="272" t="s">
        <v>4811</v>
      </c>
      <c r="K16" s="272" t="s">
        <v>4812</v>
      </c>
      <c r="L16" s="272" t="s">
        <v>4813</v>
      </c>
      <c r="M16" s="272" t="s">
        <v>4814</v>
      </c>
      <c r="N16" s="272" t="s">
        <v>4815</v>
      </c>
      <c r="O16" s="272" t="s">
        <v>4816</v>
      </c>
      <c r="P16" s="273"/>
      <c r="Q16" s="274" t="s">
        <v>4728</v>
      </c>
      <c r="R16" s="274" t="s">
        <v>4729</v>
      </c>
      <c r="S16" s="274" t="s">
        <v>4728</v>
      </c>
      <c r="T16" s="274"/>
      <c r="U16" s="275" t="s">
        <v>4817</v>
      </c>
      <c r="V16" s="276"/>
      <c r="W16" s="276"/>
      <c r="X16" s="276"/>
      <c r="Y16" s="276"/>
      <c r="Z16" s="276"/>
      <c r="AA16" s="276"/>
      <c r="AB16" s="276"/>
      <c r="AC16" s="276"/>
      <c r="AD16" s="276"/>
      <c r="AE16" s="276"/>
      <c r="AF16" s="276"/>
      <c r="AG16" s="276"/>
      <c r="AH16" s="276"/>
      <c r="AI16" s="276"/>
      <c r="AJ16" s="276"/>
      <c r="AK16" s="276"/>
      <c r="AL16" s="276"/>
      <c r="AM16" s="276"/>
      <c r="AN16" s="276"/>
      <c r="AO16" s="276"/>
      <c r="AP16" s="276"/>
      <c r="AQ16" s="276"/>
      <c r="AR16" s="276"/>
      <c r="AS16" s="276"/>
      <c r="AT16" s="276"/>
      <c r="AU16" s="276"/>
      <c r="AV16" s="276"/>
      <c r="AW16" s="276"/>
      <c r="AX16" s="276"/>
      <c r="AY16" s="276"/>
      <c r="AZ16" s="276"/>
      <c r="BA16" s="276"/>
      <c r="BB16" s="276"/>
      <c r="BC16" s="276"/>
      <c r="BD16" s="276"/>
      <c r="BE16" s="276"/>
      <c r="BF16" s="276"/>
      <c r="BG16" s="276"/>
      <c r="BH16" s="276"/>
      <c r="BI16" s="276"/>
      <c r="BJ16" s="276"/>
      <c r="BK16" s="276"/>
      <c r="BL16" s="276"/>
      <c r="BM16" s="276"/>
      <c r="BN16" s="276"/>
      <c r="BO16" s="276"/>
      <c r="BP16" s="276"/>
      <c r="BQ16" s="276"/>
      <c r="BR16" s="276"/>
      <c r="BS16" s="276"/>
      <c r="BT16" s="276"/>
      <c r="BU16" s="276"/>
      <c r="BV16" s="276"/>
      <c r="BW16" s="276"/>
      <c r="BX16" s="276"/>
      <c r="BY16" s="276"/>
      <c r="BZ16" s="276"/>
      <c r="CA16" s="276"/>
      <c r="CB16" s="276"/>
      <c r="CC16" s="276"/>
      <c r="CD16" s="276"/>
      <c r="CE16" s="276"/>
      <c r="CF16" s="276"/>
      <c r="CG16" s="276"/>
      <c r="CH16" s="276"/>
      <c r="CI16" s="276"/>
      <c r="CJ16" s="276"/>
      <c r="CK16" s="276"/>
      <c r="CL16" s="276"/>
      <c r="CM16" s="276"/>
      <c r="CN16" s="276"/>
      <c r="CO16" s="276"/>
      <c r="CP16" s="276"/>
      <c r="CQ16" s="276"/>
      <c r="CR16" s="276"/>
      <c r="CS16" s="276"/>
      <c r="CT16" s="276"/>
      <c r="CU16" s="276"/>
      <c r="CV16" s="276"/>
      <c r="CW16" s="276"/>
      <c r="CX16" s="276"/>
      <c r="CY16" s="276"/>
      <c r="CZ16" s="276"/>
      <c r="DA16" s="276"/>
      <c r="DB16" s="276"/>
      <c r="DC16" s="276"/>
      <c r="DD16" s="276"/>
      <c r="DE16" s="276"/>
      <c r="DF16" s="279">
        <v>0.91</v>
      </c>
      <c r="DG16" s="274"/>
      <c r="DH16" s="274">
        <v>5.2</v>
      </c>
      <c r="DI16" s="276">
        <v>0.9</v>
      </c>
      <c r="DJ16" s="274"/>
      <c r="DK16" s="274">
        <v>4.2</v>
      </c>
      <c r="DL16" s="277"/>
      <c r="DM16" s="277"/>
      <c r="DN16" s="277"/>
      <c r="DO16" s="277"/>
      <c r="DP16" s="277"/>
      <c r="DQ16" s="277" t="s">
        <v>4728</v>
      </c>
      <c r="DR16" s="277" t="s">
        <v>4728</v>
      </c>
      <c r="DS16" s="82" t="s">
        <v>4728</v>
      </c>
      <c r="DT16" s="274"/>
      <c r="DU16" s="274"/>
      <c r="DV16" s="274"/>
    </row>
    <row r="17" ht="15.75" customHeight="1">
      <c r="A17" s="272">
        <v>2019.0</v>
      </c>
      <c r="B17" s="272" t="s">
        <v>4818</v>
      </c>
      <c r="C17" s="272" t="s">
        <v>4809</v>
      </c>
      <c r="D17" s="272">
        <v>10.0</v>
      </c>
      <c r="E17" s="272" t="s">
        <v>4805</v>
      </c>
      <c r="F17" s="272" t="s">
        <v>4721</v>
      </c>
      <c r="G17" s="272"/>
      <c r="H17" s="272"/>
      <c r="I17" s="272" t="s">
        <v>4750</v>
      </c>
      <c r="J17" s="272" t="s">
        <v>4788</v>
      </c>
      <c r="K17" s="272" t="s">
        <v>4789</v>
      </c>
      <c r="L17" s="272" t="s">
        <v>4819</v>
      </c>
      <c r="M17" s="272" t="s">
        <v>4820</v>
      </c>
      <c r="N17" s="272" t="s">
        <v>4735</v>
      </c>
      <c r="O17" s="272" t="s">
        <v>4821</v>
      </c>
      <c r="P17" s="273"/>
      <c r="Q17" s="274" t="s">
        <v>4729</v>
      </c>
      <c r="R17" s="274" t="s">
        <v>4729</v>
      </c>
      <c r="S17" s="274" t="s">
        <v>4729</v>
      </c>
      <c r="T17" s="274"/>
      <c r="U17" s="275" t="s">
        <v>4822</v>
      </c>
      <c r="V17" s="276"/>
      <c r="W17" s="276"/>
      <c r="X17" s="276"/>
      <c r="Y17" s="274">
        <v>80.0</v>
      </c>
      <c r="Z17" s="276"/>
      <c r="AA17" s="274">
        <v>33.0</v>
      </c>
      <c r="AB17" s="276"/>
      <c r="AC17" s="276"/>
      <c r="AD17" s="276"/>
      <c r="AE17" s="274">
        <v>-47.0</v>
      </c>
      <c r="AF17" s="276"/>
      <c r="AG17" s="276"/>
      <c r="AH17" s="276"/>
      <c r="AI17" s="274">
        <v>80.0</v>
      </c>
      <c r="AJ17" s="276"/>
      <c r="AK17" s="274">
        <v>42.0</v>
      </c>
      <c r="AL17" s="276"/>
      <c r="AM17" s="276"/>
      <c r="AN17" s="276"/>
      <c r="AO17" s="274">
        <v>-38.0</v>
      </c>
      <c r="AP17" s="276"/>
      <c r="AQ17" s="276"/>
      <c r="AR17" s="276"/>
      <c r="AS17" s="274">
        <v>85.0</v>
      </c>
      <c r="AT17" s="276"/>
      <c r="AU17" s="274">
        <v>49.0</v>
      </c>
      <c r="AV17" s="276"/>
      <c r="AW17" s="276"/>
      <c r="AX17" s="276"/>
      <c r="AY17" s="274">
        <v>-36.0</v>
      </c>
      <c r="AZ17" s="276"/>
      <c r="BA17" s="276"/>
      <c r="BB17" s="276"/>
      <c r="BC17" s="274">
        <v>68.0</v>
      </c>
      <c r="BD17" s="276"/>
      <c r="BE17" s="274">
        <v>35.0</v>
      </c>
      <c r="BF17" s="276"/>
      <c r="BG17" s="276"/>
      <c r="BH17" s="276"/>
      <c r="BI17" s="274">
        <v>-33.0</v>
      </c>
      <c r="BJ17" s="276"/>
      <c r="BK17" s="276"/>
      <c r="BL17" s="276"/>
      <c r="BM17" s="274">
        <v>73.0</v>
      </c>
      <c r="BN17" s="276"/>
      <c r="BO17" s="274">
        <v>77.0</v>
      </c>
      <c r="BP17" s="276"/>
      <c r="BQ17" s="276"/>
      <c r="BR17" s="276"/>
      <c r="BS17" s="274">
        <v>4.0</v>
      </c>
      <c r="BT17" s="276"/>
      <c r="BU17" s="276"/>
      <c r="BV17" s="276"/>
      <c r="BW17" s="274">
        <v>90.0</v>
      </c>
      <c r="BX17" s="276"/>
      <c r="BY17" s="274">
        <v>84.0</v>
      </c>
      <c r="BZ17" s="276"/>
      <c r="CA17" s="276"/>
      <c r="CB17" s="276"/>
      <c r="CC17" s="274">
        <v>-6.0</v>
      </c>
      <c r="CD17" s="276"/>
      <c r="CE17" s="276"/>
      <c r="CF17" s="276"/>
      <c r="CG17" s="274">
        <v>88.0</v>
      </c>
      <c r="CH17" s="276"/>
      <c r="CI17" s="274">
        <v>88.0</v>
      </c>
      <c r="CJ17" s="276"/>
      <c r="CK17" s="276"/>
      <c r="CL17" s="276"/>
      <c r="CM17" s="274">
        <v>0.0</v>
      </c>
      <c r="CN17" s="276"/>
      <c r="CO17" s="276"/>
      <c r="CP17" s="276"/>
      <c r="CQ17" s="276"/>
      <c r="CR17" s="276"/>
      <c r="CS17" s="276"/>
      <c r="CT17" s="276"/>
      <c r="CU17" s="276"/>
      <c r="CV17" s="276"/>
      <c r="CW17" s="276"/>
      <c r="CX17" s="276"/>
      <c r="CY17" s="276"/>
      <c r="CZ17" s="276"/>
      <c r="DA17" s="276"/>
      <c r="DB17" s="276"/>
      <c r="DC17" s="276"/>
      <c r="DD17" s="276"/>
      <c r="DE17" s="276"/>
      <c r="DF17" s="279">
        <v>0.92</v>
      </c>
      <c r="DG17" s="274"/>
      <c r="DH17" s="274">
        <v>6.1</v>
      </c>
      <c r="DI17" s="276">
        <v>0.86</v>
      </c>
      <c r="DJ17" s="274"/>
      <c r="DK17" s="274">
        <v>3.5</v>
      </c>
      <c r="DL17" s="277"/>
      <c r="DM17" s="277"/>
      <c r="DN17" s="277"/>
      <c r="DO17" s="277"/>
      <c r="DP17" s="277"/>
      <c r="DQ17" s="277">
        <v>4.7</v>
      </c>
      <c r="DR17" s="277">
        <v>5.3</v>
      </c>
      <c r="DS17" s="283">
        <v>0.18</v>
      </c>
      <c r="DT17" s="274"/>
      <c r="DU17" s="274"/>
      <c r="DV17" s="274"/>
    </row>
    <row r="18" ht="15.75" customHeight="1">
      <c r="A18" s="272">
        <v>2019.0</v>
      </c>
      <c r="B18" s="272" t="s">
        <v>4823</v>
      </c>
      <c r="C18" s="272" t="s">
        <v>4809</v>
      </c>
      <c r="D18" s="272">
        <v>11.0</v>
      </c>
      <c r="E18" s="272" t="s">
        <v>4805</v>
      </c>
      <c r="F18" s="272" t="s">
        <v>4721</v>
      </c>
      <c r="G18" s="272"/>
      <c r="H18" s="272"/>
      <c r="I18" s="272" t="s">
        <v>3494</v>
      </c>
      <c r="J18" s="272" t="s">
        <v>4765</v>
      </c>
      <c r="K18" s="272" t="s">
        <v>1486</v>
      </c>
      <c r="L18" s="272" t="s">
        <v>4824</v>
      </c>
      <c r="M18" s="272" t="s">
        <v>4825</v>
      </c>
      <c r="N18" s="272" t="s">
        <v>4735</v>
      </c>
      <c r="O18" s="272" t="s">
        <v>4821</v>
      </c>
      <c r="P18" s="273"/>
      <c r="Q18" s="274" t="s">
        <v>4729</v>
      </c>
      <c r="R18" s="274" t="s">
        <v>4729</v>
      </c>
      <c r="S18" s="274" t="s">
        <v>4729</v>
      </c>
      <c r="T18" s="274"/>
      <c r="U18" s="275" t="s">
        <v>4826</v>
      </c>
      <c r="V18" s="276"/>
      <c r="W18" s="276"/>
      <c r="X18" s="276"/>
      <c r="Y18" s="276"/>
      <c r="Z18" s="276"/>
      <c r="AA18" s="276"/>
      <c r="AB18" s="276"/>
      <c r="AC18" s="276"/>
      <c r="AD18" s="276"/>
      <c r="AE18" s="276"/>
      <c r="AF18" s="276"/>
      <c r="AG18" s="276"/>
      <c r="AH18" s="276"/>
      <c r="AI18" s="276"/>
      <c r="AJ18" s="276"/>
      <c r="AK18" s="276"/>
      <c r="AL18" s="276"/>
      <c r="AM18" s="276"/>
      <c r="AN18" s="276"/>
      <c r="AO18" s="276"/>
      <c r="AP18" s="276"/>
      <c r="AQ18" s="276"/>
      <c r="AR18" s="276"/>
      <c r="AS18" s="276"/>
      <c r="AT18" s="276"/>
      <c r="AU18" s="276"/>
      <c r="AV18" s="276"/>
      <c r="AW18" s="276"/>
      <c r="AX18" s="276"/>
      <c r="AY18" s="276"/>
      <c r="AZ18" s="276"/>
      <c r="BA18" s="276"/>
      <c r="BB18" s="276"/>
      <c r="BC18" s="276"/>
      <c r="BD18" s="276"/>
      <c r="BE18" s="276"/>
      <c r="BF18" s="276"/>
      <c r="BG18" s="276"/>
      <c r="BH18" s="276"/>
      <c r="BI18" s="276"/>
      <c r="BJ18" s="276"/>
      <c r="BK18" s="276"/>
      <c r="BL18" s="276"/>
      <c r="BM18" s="276"/>
      <c r="BN18" s="276"/>
      <c r="BO18" s="276"/>
      <c r="BP18" s="276"/>
      <c r="BQ18" s="276"/>
      <c r="BR18" s="276"/>
      <c r="BS18" s="276"/>
      <c r="BT18" s="276"/>
      <c r="BU18" s="276"/>
      <c r="BV18" s="276"/>
      <c r="BW18" s="276"/>
      <c r="BX18" s="276"/>
      <c r="BY18" s="276"/>
      <c r="BZ18" s="276"/>
      <c r="CA18" s="276"/>
      <c r="CB18" s="276"/>
      <c r="CC18" s="276"/>
      <c r="CD18" s="276"/>
      <c r="CE18" s="276"/>
      <c r="CF18" s="276"/>
      <c r="CG18" s="276"/>
      <c r="CH18" s="276"/>
      <c r="CI18" s="276"/>
      <c r="CJ18" s="276"/>
      <c r="CK18" s="276"/>
      <c r="CL18" s="276"/>
      <c r="CM18" s="276"/>
      <c r="CN18" s="276"/>
      <c r="CO18" s="276"/>
      <c r="CP18" s="276"/>
      <c r="CQ18" s="276"/>
      <c r="CR18" s="276"/>
      <c r="CS18" s="276"/>
      <c r="CT18" s="276"/>
      <c r="CU18" s="276"/>
      <c r="CV18" s="276"/>
      <c r="CW18" s="276"/>
      <c r="CX18" s="276"/>
      <c r="CY18" s="276"/>
      <c r="CZ18" s="276"/>
      <c r="DA18" s="276"/>
      <c r="DB18" s="276"/>
      <c r="DC18" s="276"/>
      <c r="DD18" s="276"/>
      <c r="DE18" s="276"/>
      <c r="DF18" s="279"/>
      <c r="DG18" s="274"/>
      <c r="DH18" s="274"/>
      <c r="DI18" s="276"/>
      <c r="DJ18" s="274"/>
      <c r="DK18" s="274"/>
      <c r="DL18" s="277"/>
      <c r="DM18" s="277"/>
      <c r="DN18" s="277"/>
      <c r="DO18" s="277"/>
      <c r="DP18" s="277"/>
      <c r="DQ18" s="277">
        <v>4.9</v>
      </c>
      <c r="DR18" s="277">
        <v>5.3</v>
      </c>
      <c r="DS18" s="283">
        <v>0.17</v>
      </c>
      <c r="DT18" s="274"/>
      <c r="DU18" s="274"/>
      <c r="DV18" s="274"/>
    </row>
    <row r="19" ht="15.75" customHeight="1">
      <c r="A19" s="272">
        <v>2019.0</v>
      </c>
      <c r="B19" s="272" t="s">
        <v>4818</v>
      </c>
      <c r="C19" s="272" t="s">
        <v>4827</v>
      </c>
      <c r="D19" s="272">
        <v>10.0</v>
      </c>
      <c r="E19" s="272" t="s">
        <v>4805</v>
      </c>
      <c r="F19" s="272" t="s">
        <v>4721</v>
      </c>
      <c r="G19" s="272"/>
      <c r="H19" s="272"/>
      <c r="I19" s="272" t="s">
        <v>4750</v>
      </c>
      <c r="J19" s="272" t="s">
        <v>4788</v>
      </c>
      <c r="K19" s="272" t="s">
        <v>4789</v>
      </c>
      <c r="L19" s="272" t="s">
        <v>4819</v>
      </c>
      <c r="M19" s="272" t="s">
        <v>4828</v>
      </c>
      <c r="N19" s="272" t="s">
        <v>4735</v>
      </c>
      <c r="O19" s="272" t="s">
        <v>4821</v>
      </c>
      <c r="P19" s="273"/>
      <c r="Q19" s="274" t="s">
        <v>4729</v>
      </c>
      <c r="R19" s="274" t="s">
        <v>4729</v>
      </c>
      <c r="S19" s="274" t="s">
        <v>4729</v>
      </c>
      <c r="T19" s="274"/>
      <c r="U19" s="275" t="s">
        <v>4829</v>
      </c>
      <c r="V19" s="276"/>
      <c r="W19" s="276"/>
      <c r="X19" s="276"/>
      <c r="Y19" s="274">
        <v>66.0</v>
      </c>
      <c r="Z19" s="276"/>
      <c r="AA19" s="276"/>
      <c r="AB19" s="276"/>
      <c r="AC19" s="276"/>
      <c r="AD19" s="276"/>
      <c r="AE19" s="276"/>
      <c r="AF19" s="276"/>
      <c r="AG19" s="276"/>
      <c r="AH19" s="276"/>
      <c r="AI19" s="274">
        <v>68.0</v>
      </c>
      <c r="AJ19" s="276"/>
      <c r="AK19" s="276"/>
      <c r="AL19" s="276"/>
      <c r="AM19" s="276"/>
      <c r="AN19" s="276"/>
      <c r="AO19" s="276"/>
      <c r="AP19" s="276"/>
      <c r="AQ19" s="276"/>
      <c r="AR19" s="276"/>
      <c r="AS19" s="274">
        <v>71.0</v>
      </c>
      <c r="AT19" s="276"/>
      <c r="AU19" s="276"/>
      <c r="AV19" s="276"/>
      <c r="AW19" s="276"/>
      <c r="AX19" s="276"/>
      <c r="AY19" s="276"/>
      <c r="AZ19" s="276"/>
      <c r="BA19" s="276"/>
      <c r="BB19" s="276"/>
      <c r="BC19" s="274">
        <v>49.0</v>
      </c>
      <c r="BD19" s="276"/>
      <c r="BE19" s="276"/>
      <c r="BF19" s="276"/>
      <c r="BG19" s="276"/>
      <c r="BH19" s="276"/>
      <c r="BI19" s="276"/>
      <c r="BJ19" s="276"/>
      <c r="BK19" s="276"/>
      <c r="BL19" s="276"/>
      <c r="BM19" s="274">
        <v>59.0</v>
      </c>
      <c r="BN19" s="276"/>
      <c r="BO19" s="276"/>
      <c r="BP19" s="276"/>
      <c r="BQ19" s="276"/>
      <c r="BR19" s="276"/>
      <c r="BS19" s="276"/>
      <c r="BT19" s="276"/>
      <c r="BU19" s="276"/>
      <c r="BV19" s="276"/>
      <c r="BW19" s="274">
        <v>90.0</v>
      </c>
      <c r="BX19" s="276"/>
      <c r="BY19" s="276"/>
      <c r="BZ19" s="276"/>
      <c r="CA19" s="276"/>
      <c r="CB19" s="276"/>
      <c r="CC19" s="276"/>
      <c r="CD19" s="276"/>
      <c r="CE19" s="276"/>
      <c r="CF19" s="276"/>
      <c r="CG19" s="274">
        <v>85.0</v>
      </c>
      <c r="CH19" s="276"/>
      <c r="CI19" s="276"/>
      <c r="CJ19" s="276"/>
      <c r="CK19" s="276"/>
      <c r="CL19" s="276"/>
      <c r="CM19" s="276"/>
      <c r="CN19" s="276"/>
      <c r="CO19" s="276"/>
      <c r="CP19" s="276"/>
      <c r="CQ19" s="276"/>
      <c r="CR19" s="276"/>
      <c r="CS19" s="276"/>
      <c r="CT19" s="276"/>
      <c r="CU19" s="276"/>
      <c r="CV19" s="276"/>
      <c r="CW19" s="276"/>
      <c r="CX19" s="276"/>
      <c r="CY19" s="276"/>
      <c r="CZ19" s="276"/>
      <c r="DA19" s="276"/>
      <c r="DB19" s="276"/>
      <c r="DC19" s="276"/>
      <c r="DD19" s="276"/>
      <c r="DE19" s="276"/>
      <c r="DF19" s="279">
        <v>0.97</v>
      </c>
      <c r="DG19" s="274"/>
      <c r="DH19" s="274">
        <v>5.7</v>
      </c>
      <c r="DI19" s="276">
        <v>0.94</v>
      </c>
      <c r="DJ19" s="274"/>
      <c r="DK19" s="274">
        <v>3.6</v>
      </c>
      <c r="DL19" s="277"/>
      <c r="DM19" s="277"/>
      <c r="DN19" s="277"/>
      <c r="DO19" s="277"/>
      <c r="DP19" s="277"/>
      <c r="DQ19" s="277">
        <v>4.8</v>
      </c>
      <c r="DR19" s="277">
        <v>5.5</v>
      </c>
      <c r="DS19" s="283">
        <v>0.17</v>
      </c>
      <c r="DT19" s="274"/>
      <c r="DU19" s="274"/>
      <c r="DV19" s="274"/>
    </row>
    <row r="20" ht="15.75" customHeight="1">
      <c r="A20" s="272">
        <v>2019.0</v>
      </c>
      <c r="B20" s="272" t="s">
        <v>4830</v>
      </c>
      <c r="C20" s="272" t="s">
        <v>4831</v>
      </c>
      <c r="D20" s="272">
        <v>14.0</v>
      </c>
      <c r="E20" s="272" t="s">
        <v>4805</v>
      </c>
      <c r="F20" s="272" t="s">
        <v>4721</v>
      </c>
      <c r="G20" s="272"/>
      <c r="H20" s="272"/>
      <c r="I20" s="272" t="s">
        <v>4810</v>
      </c>
      <c r="J20" s="272" t="s">
        <v>544</v>
      </c>
      <c r="K20" s="272" t="s">
        <v>544</v>
      </c>
      <c r="L20" s="272" t="s">
        <v>4832</v>
      </c>
      <c r="M20" s="272" t="s">
        <v>4833</v>
      </c>
      <c r="N20" s="272" t="s">
        <v>4735</v>
      </c>
      <c r="O20" s="272" t="s">
        <v>4834</v>
      </c>
      <c r="P20" s="273"/>
      <c r="Q20" s="274" t="s">
        <v>4729</v>
      </c>
      <c r="R20" s="274" t="s">
        <v>4729</v>
      </c>
      <c r="S20" s="274" t="s">
        <v>4729</v>
      </c>
      <c r="T20" s="274"/>
      <c r="U20" s="275" t="s">
        <v>4835</v>
      </c>
      <c r="V20" s="276"/>
      <c r="W20" s="276"/>
      <c r="X20" s="276"/>
      <c r="Y20" s="274">
        <v>75.0</v>
      </c>
      <c r="Z20" s="276"/>
      <c r="AA20" s="274">
        <v>66.0</v>
      </c>
      <c r="AB20" s="276"/>
      <c r="AC20" s="276"/>
      <c r="AD20" s="276"/>
      <c r="AE20" s="274">
        <v>-9.0</v>
      </c>
      <c r="AF20" s="276"/>
      <c r="AG20" s="276"/>
      <c r="AH20" s="276"/>
      <c r="AI20" s="274">
        <v>77.0</v>
      </c>
      <c r="AJ20" s="276"/>
      <c r="AK20" s="274">
        <v>82.0</v>
      </c>
      <c r="AL20" s="276"/>
      <c r="AM20" s="276"/>
      <c r="AN20" s="276"/>
      <c r="AO20" s="274">
        <v>5.0</v>
      </c>
      <c r="AP20" s="276"/>
      <c r="AQ20" s="276"/>
      <c r="AR20" s="276"/>
      <c r="AS20" s="274">
        <v>77.0</v>
      </c>
      <c r="AT20" s="276"/>
      <c r="AU20" s="274">
        <v>92.0</v>
      </c>
      <c r="AV20" s="276"/>
      <c r="AW20" s="276"/>
      <c r="AX20" s="276"/>
      <c r="AY20" s="274">
        <v>15.0</v>
      </c>
      <c r="AZ20" s="276"/>
      <c r="BA20" s="276"/>
      <c r="BB20" s="276"/>
      <c r="BC20" s="274">
        <v>44.0</v>
      </c>
      <c r="BD20" s="276"/>
      <c r="BE20" s="274">
        <v>50.0</v>
      </c>
      <c r="BF20" s="276"/>
      <c r="BG20" s="276"/>
      <c r="BH20" s="276"/>
      <c r="BI20" s="274">
        <v>6.0</v>
      </c>
      <c r="BJ20" s="276"/>
      <c r="BK20" s="276"/>
      <c r="BL20" s="276"/>
      <c r="BM20" s="274">
        <v>67.0</v>
      </c>
      <c r="BN20" s="276"/>
      <c r="BO20" s="274">
        <v>72.0</v>
      </c>
      <c r="BP20" s="276"/>
      <c r="BQ20" s="276"/>
      <c r="BR20" s="276"/>
      <c r="BS20" s="274">
        <v>5.0</v>
      </c>
      <c r="BT20" s="276"/>
      <c r="BU20" s="276"/>
      <c r="BV20" s="276"/>
      <c r="BW20" s="274">
        <v>77.0</v>
      </c>
      <c r="BX20" s="276"/>
      <c r="BY20" s="274">
        <v>82.0</v>
      </c>
      <c r="BZ20" s="276"/>
      <c r="CA20" s="276"/>
      <c r="CB20" s="276"/>
      <c r="CC20" s="274">
        <v>5.0</v>
      </c>
      <c r="CD20" s="276"/>
      <c r="CE20" s="276"/>
      <c r="CF20" s="276"/>
      <c r="CG20" s="274">
        <v>79.0</v>
      </c>
      <c r="CH20" s="276"/>
      <c r="CI20" s="274">
        <v>84.0</v>
      </c>
      <c r="CJ20" s="276"/>
      <c r="CK20" s="276"/>
      <c r="CL20" s="276"/>
      <c r="CM20" s="274">
        <v>5.0</v>
      </c>
      <c r="CN20" s="276"/>
      <c r="CO20" s="276"/>
      <c r="CP20" s="276"/>
      <c r="CQ20" s="276"/>
      <c r="CR20" s="276"/>
      <c r="CS20" s="276"/>
      <c r="CT20" s="276"/>
      <c r="CU20" s="276"/>
      <c r="CV20" s="276"/>
      <c r="CW20" s="276"/>
      <c r="CX20" s="276"/>
      <c r="CY20" s="276"/>
      <c r="CZ20" s="276"/>
      <c r="DA20" s="276"/>
      <c r="DB20" s="276"/>
      <c r="DC20" s="276"/>
      <c r="DD20" s="276"/>
      <c r="DE20" s="276"/>
      <c r="DF20" s="279">
        <v>0.98</v>
      </c>
      <c r="DG20" s="274"/>
      <c r="DH20" s="274">
        <v>7.3</v>
      </c>
      <c r="DI20" s="276">
        <v>0.88</v>
      </c>
      <c r="DJ20" s="274"/>
      <c r="DK20" s="274">
        <v>4.0</v>
      </c>
      <c r="DL20" s="277"/>
      <c r="DM20" s="277"/>
      <c r="DN20" s="277"/>
      <c r="DO20" s="277"/>
      <c r="DP20" s="277"/>
      <c r="DQ20" s="277">
        <v>3.8</v>
      </c>
      <c r="DR20" s="277">
        <v>4.1</v>
      </c>
      <c r="DS20" s="283">
        <v>0.16</v>
      </c>
      <c r="DT20" s="274"/>
      <c r="DU20" s="274"/>
      <c r="DV20" s="274"/>
    </row>
    <row r="21" ht="15.75" customHeight="1">
      <c r="A21" s="272">
        <v>2019.0</v>
      </c>
      <c r="B21" s="272" t="s">
        <v>4836</v>
      </c>
      <c r="C21" s="272" t="s">
        <v>4837</v>
      </c>
      <c r="D21" s="272">
        <v>22.0</v>
      </c>
      <c r="E21" s="272" t="s">
        <v>4838</v>
      </c>
      <c r="F21" s="272" t="s">
        <v>4721</v>
      </c>
      <c r="G21" s="272"/>
      <c r="H21" s="272"/>
      <c r="I21" s="272" t="s">
        <v>3494</v>
      </c>
      <c r="J21" s="272" t="s">
        <v>4839</v>
      </c>
      <c r="K21" s="272" t="s">
        <v>1313</v>
      </c>
      <c r="L21" s="272" t="s">
        <v>4840</v>
      </c>
      <c r="M21" s="272" t="s">
        <v>4841</v>
      </c>
      <c r="N21" s="272" t="s">
        <v>4735</v>
      </c>
      <c r="O21" s="102" t="s">
        <v>4834</v>
      </c>
      <c r="P21" s="273"/>
      <c r="Q21" s="274" t="s">
        <v>4729</v>
      </c>
      <c r="R21" s="274" t="s">
        <v>4729</v>
      </c>
      <c r="S21" s="274" t="s">
        <v>4729</v>
      </c>
      <c r="T21" s="274"/>
      <c r="U21" s="275" t="s">
        <v>4842</v>
      </c>
      <c r="V21" s="276"/>
      <c r="W21" s="274">
        <v>28.0</v>
      </c>
      <c r="X21" s="274">
        <v>78.0</v>
      </c>
      <c r="Y21" s="274">
        <v>79.0</v>
      </c>
      <c r="Z21" s="274">
        <v>28.0</v>
      </c>
      <c r="AA21" s="274">
        <v>61.0</v>
      </c>
      <c r="AB21" s="276"/>
      <c r="AC21" s="274">
        <v>51.0</v>
      </c>
      <c r="AD21" s="274">
        <v>33.0</v>
      </c>
      <c r="AE21" s="274">
        <v>-18.0</v>
      </c>
      <c r="AF21" s="276"/>
      <c r="AG21" s="274">
        <v>30.0</v>
      </c>
      <c r="AH21" s="274">
        <v>78.0</v>
      </c>
      <c r="AI21" s="274">
        <v>79.0</v>
      </c>
      <c r="AJ21" s="274">
        <v>50.0</v>
      </c>
      <c r="AK21" s="274">
        <v>83.0</v>
      </c>
      <c r="AL21" s="276"/>
      <c r="AM21" s="274">
        <v>29.0</v>
      </c>
      <c r="AN21" s="274">
        <v>33.0</v>
      </c>
      <c r="AO21" s="274">
        <v>4.0</v>
      </c>
      <c r="AP21" s="276"/>
      <c r="AQ21" s="274">
        <v>43.0</v>
      </c>
      <c r="AR21" s="274">
        <v>80.0</v>
      </c>
      <c r="AS21" s="274">
        <v>79.0</v>
      </c>
      <c r="AT21" s="274">
        <v>83.0</v>
      </c>
      <c r="AU21" s="274">
        <v>88.0</v>
      </c>
      <c r="AV21" s="276"/>
      <c r="AW21" s="274">
        <v>-4.0</v>
      </c>
      <c r="AX21" s="274">
        <v>5.0</v>
      </c>
      <c r="AY21" s="274">
        <v>9.0</v>
      </c>
      <c r="AZ21" s="276"/>
      <c r="BA21" s="274">
        <v>53.0</v>
      </c>
      <c r="BB21" s="274">
        <v>36.0</v>
      </c>
      <c r="BC21" s="274">
        <v>47.0</v>
      </c>
      <c r="BD21" s="274">
        <v>27.0</v>
      </c>
      <c r="BE21" s="274">
        <v>58.0</v>
      </c>
      <c r="BF21" s="276"/>
      <c r="BG21" s="274">
        <v>20.0</v>
      </c>
      <c r="BH21" s="274">
        <v>31.0</v>
      </c>
      <c r="BI21" s="274">
        <v>11.0</v>
      </c>
      <c r="BJ21" s="276"/>
      <c r="BK21" s="274">
        <v>94.0</v>
      </c>
      <c r="BL21" s="274">
        <v>79.0</v>
      </c>
      <c r="BM21" s="274">
        <v>79.0</v>
      </c>
      <c r="BN21" s="274">
        <v>63.0</v>
      </c>
      <c r="BO21" s="274">
        <v>70.0</v>
      </c>
      <c r="BP21" s="276"/>
      <c r="BQ21" s="274">
        <v>16.0</v>
      </c>
      <c r="BR21" s="274">
        <v>7.0</v>
      </c>
      <c r="BS21" s="274">
        <v>-9.0</v>
      </c>
      <c r="BT21" s="276"/>
      <c r="BU21" s="274">
        <v>85.0</v>
      </c>
      <c r="BV21" s="274">
        <v>90.0</v>
      </c>
      <c r="BW21" s="274">
        <v>84.0</v>
      </c>
      <c r="BX21" s="274">
        <v>83.0</v>
      </c>
      <c r="BY21" s="274">
        <v>83.0</v>
      </c>
      <c r="BZ21" s="276"/>
      <c r="CA21" s="274">
        <v>1.0</v>
      </c>
      <c r="CB21" s="274">
        <v>0.0</v>
      </c>
      <c r="CC21" s="274">
        <v>-1.0</v>
      </c>
      <c r="CD21" s="276"/>
      <c r="CE21" s="274">
        <v>85.0</v>
      </c>
      <c r="CF21" s="274">
        <v>85.0</v>
      </c>
      <c r="CG21" s="274">
        <v>77.0</v>
      </c>
      <c r="CH21" s="274">
        <v>83.0</v>
      </c>
      <c r="CI21" s="274">
        <v>93.0</v>
      </c>
      <c r="CJ21" s="276"/>
      <c r="CK21" s="274">
        <v>-6.0</v>
      </c>
      <c r="CL21" s="274">
        <v>10.0</v>
      </c>
      <c r="CM21" s="274">
        <v>16.0</v>
      </c>
      <c r="CN21" s="276"/>
      <c r="CO21" s="276"/>
      <c r="CP21" s="276"/>
      <c r="CQ21" s="276"/>
      <c r="CR21" s="276"/>
      <c r="CS21" s="276"/>
      <c r="CT21" s="276"/>
      <c r="CU21" s="276"/>
      <c r="CV21" s="276"/>
      <c r="CW21" s="276"/>
      <c r="CX21" s="276"/>
      <c r="CY21" s="276"/>
      <c r="CZ21" s="276"/>
      <c r="DA21" s="276"/>
      <c r="DB21" s="276"/>
      <c r="DC21" s="276"/>
      <c r="DD21" s="276"/>
      <c r="DE21" s="276"/>
      <c r="DF21" s="279">
        <v>0.94</v>
      </c>
      <c r="DG21" s="274"/>
      <c r="DH21" s="274">
        <v>7.3</v>
      </c>
      <c r="DI21" s="276">
        <v>0.86</v>
      </c>
      <c r="DJ21" s="274"/>
      <c r="DK21" s="274">
        <v>2.6</v>
      </c>
      <c r="DL21" s="277"/>
      <c r="DM21" s="277"/>
      <c r="DN21" s="277"/>
      <c r="DO21" s="277"/>
      <c r="DP21" s="277"/>
      <c r="DQ21" s="277">
        <v>4.0</v>
      </c>
      <c r="DR21" s="277">
        <v>4.5</v>
      </c>
      <c r="DS21" s="283">
        <v>0.15</v>
      </c>
      <c r="DT21" s="274"/>
      <c r="DU21" s="274"/>
      <c r="DV21" s="274"/>
    </row>
    <row r="22" ht="15.75" customHeight="1">
      <c r="A22" s="272">
        <v>2019.0</v>
      </c>
      <c r="B22" s="272" t="s">
        <v>4738</v>
      </c>
      <c r="C22" s="272" t="s">
        <v>4809</v>
      </c>
      <c r="D22" s="272">
        <v>15.0</v>
      </c>
      <c r="E22" s="272" t="s">
        <v>4838</v>
      </c>
      <c r="F22" s="272" t="s">
        <v>4721</v>
      </c>
      <c r="G22" s="272"/>
      <c r="H22" s="272"/>
      <c r="I22" s="272" t="s">
        <v>4741</v>
      </c>
      <c r="J22" s="272" t="s">
        <v>4742</v>
      </c>
      <c r="K22" s="272" t="s">
        <v>4742</v>
      </c>
      <c r="L22" s="272" t="s">
        <v>4738</v>
      </c>
      <c r="M22" s="272" t="s">
        <v>4743</v>
      </c>
      <c r="N22" s="272" t="s">
        <v>4727</v>
      </c>
      <c r="O22" s="272" t="s">
        <v>4843</v>
      </c>
      <c r="P22" s="273"/>
      <c r="Q22" s="274" t="s">
        <v>4729</v>
      </c>
      <c r="R22" s="274" t="s">
        <v>4729</v>
      </c>
      <c r="S22" s="274" t="s">
        <v>4729</v>
      </c>
      <c r="T22" s="275"/>
      <c r="U22" s="275" t="s">
        <v>4844</v>
      </c>
      <c r="V22" s="284"/>
      <c r="W22" s="285">
        <v>20.0</v>
      </c>
      <c r="X22" s="285">
        <v>65.0</v>
      </c>
      <c r="Y22" s="285">
        <v>68.0</v>
      </c>
      <c r="Z22" s="285">
        <v>15.0</v>
      </c>
      <c r="AA22" s="286"/>
      <c r="AB22" s="276"/>
      <c r="AC22" s="274">
        <v>53.0</v>
      </c>
      <c r="AD22" s="276"/>
      <c r="AE22" s="276"/>
      <c r="AF22" s="287"/>
      <c r="AG22" s="285">
        <v>40.0</v>
      </c>
      <c r="AH22" s="285">
        <v>70.0</v>
      </c>
      <c r="AI22" s="285">
        <v>71.0</v>
      </c>
      <c r="AJ22" s="285">
        <v>45.0</v>
      </c>
      <c r="AK22" s="286"/>
      <c r="AL22" s="276"/>
      <c r="AM22" s="274">
        <v>26.0</v>
      </c>
      <c r="AN22" s="276"/>
      <c r="AO22" s="276"/>
      <c r="AP22" s="287"/>
      <c r="AQ22" s="285">
        <v>43.0</v>
      </c>
      <c r="AR22" s="285">
        <v>79.0</v>
      </c>
      <c r="AS22" s="285">
        <v>73.0</v>
      </c>
      <c r="AT22" s="285">
        <v>68.0</v>
      </c>
      <c r="AU22" s="286"/>
      <c r="AV22" s="276"/>
      <c r="AW22" s="274">
        <v>5.0</v>
      </c>
      <c r="AX22" s="276"/>
      <c r="AY22" s="276"/>
      <c r="AZ22" s="287"/>
      <c r="BA22" s="285">
        <v>35.0</v>
      </c>
      <c r="BB22" s="285">
        <v>74.0</v>
      </c>
      <c r="BC22" s="285">
        <v>57.0</v>
      </c>
      <c r="BD22" s="285">
        <v>41.0</v>
      </c>
      <c r="BE22" s="286"/>
      <c r="BF22" s="276"/>
      <c r="BG22" s="274">
        <v>16.0</v>
      </c>
      <c r="BH22" s="276"/>
      <c r="BI22" s="276"/>
      <c r="BJ22" s="286"/>
      <c r="BK22" s="285">
        <v>77.0</v>
      </c>
      <c r="BL22" s="285">
        <v>65.0</v>
      </c>
      <c r="BM22" s="285">
        <v>77.0</v>
      </c>
      <c r="BN22" s="285">
        <v>67.0</v>
      </c>
      <c r="BO22" s="286"/>
      <c r="BP22" s="276"/>
      <c r="BQ22" s="274">
        <v>10.0</v>
      </c>
      <c r="BR22" s="276"/>
      <c r="BS22" s="276"/>
      <c r="BT22" s="287"/>
      <c r="BU22" s="285">
        <v>53.0</v>
      </c>
      <c r="BV22" s="285">
        <v>70.0</v>
      </c>
      <c r="BW22" s="285">
        <v>83.0</v>
      </c>
      <c r="BX22" s="285">
        <v>60.0</v>
      </c>
      <c r="BY22" s="286"/>
      <c r="BZ22" s="276"/>
      <c r="CA22" s="274">
        <v>23.0</v>
      </c>
      <c r="CB22" s="276"/>
      <c r="CC22" s="276"/>
      <c r="CD22" s="287"/>
      <c r="CE22" s="285">
        <v>48.0</v>
      </c>
      <c r="CF22" s="285">
        <v>63.0</v>
      </c>
      <c r="CG22" s="285">
        <v>68.0</v>
      </c>
      <c r="CH22" s="285">
        <v>55.0</v>
      </c>
      <c r="CI22" s="286"/>
      <c r="CJ22" s="276"/>
      <c r="CK22" s="274">
        <v>13.0</v>
      </c>
      <c r="CL22" s="276"/>
      <c r="CM22" s="276"/>
      <c r="CN22" s="276"/>
      <c r="CO22" s="276"/>
      <c r="CP22" s="276"/>
      <c r="CQ22" s="276"/>
      <c r="CR22" s="276"/>
      <c r="CS22" s="276"/>
      <c r="CT22" s="276"/>
      <c r="CU22" s="276"/>
      <c r="CV22" s="276"/>
      <c r="CW22" s="276"/>
      <c r="CX22" s="276"/>
      <c r="CY22" s="276"/>
      <c r="CZ22" s="276"/>
      <c r="DA22" s="276"/>
      <c r="DB22" s="276"/>
      <c r="DC22" s="276"/>
      <c r="DD22" s="276"/>
      <c r="DE22" s="276"/>
      <c r="DF22" s="279">
        <v>0.96</v>
      </c>
      <c r="DG22" s="274"/>
      <c r="DH22" s="274">
        <v>8.5</v>
      </c>
      <c r="DI22" s="276">
        <v>0.98</v>
      </c>
      <c r="DJ22" s="274"/>
      <c r="DK22" s="274">
        <v>4.4</v>
      </c>
      <c r="DL22" s="277"/>
      <c r="DM22" s="277"/>
      <c r="DN22" s="277"/>
      <c r="DO22" s="277"/>
      <c r="DP22" s="277"/>
      <c r="DQ22" s="277">
        <v>4.8</v>
      </c>
      <c r="DR22" s="277">
        <v>5.5</v>
      </c>
      <c r="DS22" s="283">
        <v>0.16</v>
      </c>
      <c r="DT22" s="274"/>
      <c r="DU22" s="274"/>
      <c r="DV22" s="274"/>
    </row>
    <row r="23" ht="15.75" customHeight="1">
      <c r="A23" s="272">
        <v>2019.0</v>
      </c>
      <c r="B23" s="272" t="s">
        <v>4845</v>
      </c>
      <c r="C23" s="272" t="s">
        <v>4846</v>
      </c>
      <c r="D23" s="272">
        <v>6.0</v>
      </c>
      <c r="E23" s="272" t="s">
        <v>4749</v>
      </c>
      <c r="F23" s="272" t="s">
        <v>4721</v>
      </c>
      <c r="G23" s="272"/>
      <c r="H23" s="272"/>
      <c r="I23" s="272" t="s">
        <v>4847</v>
      </c>
      <c r="J23" s="272" t="s">
        <v>4848</v>
      </c>
      <c r="K23" s="272" t="s">
        <v>4849</v>
      </c>
      <c r="L23" s="272" t="s">
        <v>4850</v>
      </c>
      <c r="M23" s="272" t="s">
        <v>4851</v>
      </c>
      <c r="N23" s="272" t="s">
        <v>4735</v>
      </c>
      <c r="O23" s="272" t="s">
        <v>4852</v>
      </c>
      <c r="P23" s="273"/>
      <c r="Q23" s="274" t="s">
        <v>4729</v>
      </c>
      <c r="R23" s="274" t="s">
        <v>4729</v>
      </c>
      <c r="S23" s="274" t="s">
        <v>4853</v>
      </c>
      <c r="T23" s="274"/>
      <c r="U23" s="275" t="s">
        <v>4854</v>
      </c>
      <c r="V23" s="276"/>
      <c r="W23" s="276"/>
      <c r="X23" s="276"/>
      <c r="Y23" s="276"/>
      <c r="Z23" s="276"/>
      <c r="AA23" s="276"/>
      <c r="AB23" s="276"/>
      <c r="AC23" s="276"/>
      <c r="AD23" s="276"/>
      <c r="AE23" s="276"/>
      <c r="AF23" s="276"/>
      <c r="AG23" s="276"/>
      <c r="AH23" s="276"/>
      <c r="AI23" s="276"/>
      <c r="AJ23" s="276"/>
      <c r="AK23" s="276"/>
      <c r="AL23" s="276"/>
      <c r="AM23" s="276"/>
      <c r="AN23" s="276"/>
      <c r="AO23" s="276"/>
      <c r="AP23" s="276"/>
      <c r="AQ23" s="276"/>
      <c r="AR23" s="276"/>
      <c r="AS23" s="276"/>
      <c r="AT23" s="276"/>
      <c r="AU23" s="276"/>
      <c r="AV23" s="276"/>
      <c r="AW23" s="276"/>
      <c r="AX23" s="276"/>
      <c r="AY23" s="276"/>
      <c r="AZ23" s="276"/>
      <c r="BA23" s="276"/>
      <c r="BB23" s="276"/>
      <c r="BC23" s="276"/>
      <c r="BD23" s="276"/>
      <c r="BE23" s="276"/>
      <c r="BF23" s="276"/>
      <c r="BG23" s="276"/>
      <c r="BH23" s="276"/>
      <c r="BI23" s="276"/>
      <c r="BJ23" s="276"/>
      <c r="BK23" s="276"/>
      <c r="BL23" s="276"/>
      <c r="BM23" s="276"/>
      <c r="BN23" s="276"/>
      <c r="BO23" s="276"/>
      <c r="BP23" s="276"/>
      <c r="BQ23" s="276"/>
      <c r="BR23" s="276"/>
      <c r="BS23" s="276"/>
      <c r="BT23" s="276"/>
      <c r="BU23" s="276"/>
      <c r="BV23" s="276"/>
      <c r="BW23" s="276"/>
      <c r="BX23" s="276"/>
      <c r="BY23" s="276"/>
      <c r="BZ23" s="276"/>
      <c r="CA23" s="276"/>
      <c r="CB23" s="276"/>
      <c r="CC23" s="276"/>
      <c r="CD23" s="276"/>
      <c r="CE23" s="276"/>
      <c r="CF23" s="276"/>
      <c r="CG23" s="276"/>
      <c r="CH23" s="276"/>
      <c r="CI23" s="276"/>
      <c r="CJ23" s="276"/>
      <c r="CK23" s="276"/>
      <c r="CL23" s="276"/>
      <c r="CM23" s="276"/>
      <c r="CN23" s="276"/>
      <c r="CO23" s="276"/>
      <c r="CP23" s="276"/>
      <c r="CQ23" s="276"/>
      <c r="CR23" s="276"/>
      <c r="CS23" s="276"/>
      <c r="CT23" s="276"/>
      <c r="CU23" s="276"/>
      <c r="CV23" s="276"/>
      <c r="CW23" s="276"/>
      <c r="CX23" s="276"/>
      <c r="CY23" s="276"/>
      <c r="CZ23" s="276"/>
      <c r="DA23" s="276"/>
      <c r="DB23" s="276"/>
      <c r="DC23" s="276"/>
      <c r="DD23" s="276"/>
      <c r="DE23" s="276"/>
      <c r="DF23" s="279">
        <v>0.92</v>
      </c>
      <c r="DG23" s="274"/>
      <c r="DH23" s="274">
        <v>6.1</v>
      </c>
      <c r="DI23" s="276">
        <v>0.86</v>
      </c>
      <c r="DJ23" s="274"/>
      <c r="DK23" s="274">
        <v>5.3</v>
      </c>
      <c r="DL23" s="277"/>
      <c r="DM23" s="277"/>
      <c r="DN23" s="277"/>
      <c r="DO23" s="277"/>
      <c r="DP23" s="277"/>
      <c r="DQ23" s="277">
        <v>5.4</v>
      </c>
      <c r="DR23" s="277">
        <v>6.2</v>
      </c>
      <c r="DS23" s="283">
        <v>0.21</v>
      </c>
      <c r="DT23" s="274"/>
      <c r="DU23" s="274"/>
      <c r="DV23" s="274"/>
    </row>
    <row r="24" ht="15.75" customHeight="1">
      <c r="A24" s="272">
        <v>2019.0</v>
      </c>
      <c r="B24" s="272" t="s">
        <v>4855</v>
      </c>
      <c r="C24" s="272" t="s">
        <v>4856</v>
      </c>
      <c r="D24" s="272">
        <v>11.0</v>
      </c>
      <c r="E24" s="272" t="s">
        <v>4749</v>
      </c>
      <c r="F24" s="272" t="s">
        <v>4721</v>
      </c>
      <c r="G24" s="272"/>
      <c r="H24" s="272"/>
      <c r="I24" s="272" t="s">
        <v>4857</v>
      </c>
      <c r="J24" s="272" t="s">
        <v>4858</v>
      </c>
      <c r="K24" s="272" t="s">
        <v>4858</v>
      </c>
      <c r="L24" s="272" t="s">
        <v>4859</v>
      </c>
      <c r="M24" s="272" t="s">
        <v>4860</v>
      </c>
      <c r="N24" s="272" t="s">
        <v>4815</v>
      </c>
      <c r="O24" s="102" t="s">
        <v>4861</v>
      </c>
      <c r="P24" s="273"/>
      <c r="Q24" s="274" t="s">
        <v>4853</v>
      </c>
      <c r="R24" s="274" t="s">
        <v>4729</v>
      </c>
      <c r="S24" s="274" t="s">
        <v>4729</v>
      </c>
      <c r="T24" s="275"/>
      <c r="U24" s="275" t="s">
        <v>4862</v>
      </c>
      <c r="V24" s="276"/>
      <c r="W24" s="276"/>
      <c r="X24" s="276"/>
      <c r="Y24" s="274">
        <v>46.0</v>
      </c>
      <c r="Z24" s="274">
        <v>10.0</v>
      </c>
      <c r="AA24" s="274">
        <v>22.0</v>
      </c>
      <c r="AB24" s="276"/>
      <c r="AC24" s="274">
        <v>36.0</v>
      </c>
      <c r="AD24" s="274">
        <v>12.0</v>
      </c>
      <c r="AE24" s="274">
        <v>-24.0</v>
      </c>
      <c r="AF24" s="276"/>
      <c r="AG24" s="276"/>
      <c r="AH24" s="276"/>
      <c r="AI24" s="274">
        <v>50.0</v>
      </c>
      <c r="AJ24" s="274">
        <v>26.0</v>
      </c>
      <c r="AK24" s="274">
        <v>51.0</v>
      </c>
      <c r="AL24" s="276"/>
      <c r="AM24" s="274">
        <v>24.0</v>
      </c>
      <c r="AN24" s="274">
        <v>25.0</v>
      </c>
      <c r="AO24" s="274">
        <v>1.0</v>
      </c>
      <c r="AP24" s="276"/>
      <c r="AQ24" s="276"/>
      <c r="AR24" s="276"/>
      <c r="AS24" s="274">
        <v>56.0</v>
      </c>
      <c r="AT24" s="274">
        <v>44.0</v>
      </c>
      <c r="AU24" s="274">
        <v>61.0</v>
      </c>
      <c r="AV24" s="276"/>
      <c r="AW24" s="274">
        <v>12.0</v>
      </c>
      <c r="AX24" s="274">
        <v>17.0</v>
      </c>
      <c r="AY24" s="274">
        <v>5.0</v>
      </c>
      <c r="AZ24" s="276"/>
      <c r="BA24" s="276"/>
      <c r="BB24" s="276"/>
      <c r="BC24" s="274">
        <v>36.0</v>
      </c>
      <c r="BD24" s="274">
        <v>2.0</v>
      </c>
      <c r="BE24" s="274">
        <v>12.0</v>
      </c>
      <c r="BF24" s="276"/>
      <c r="BG24" s="274">
        <v>34.0</v>
      </c>
      <c r="BH24" s="274">
        <v>10.0</v>
      </c>
      <c r="BI24" s="274">
        <v>-24.0</v>
      </c>
      <c r="BJ24" s="276"/>
      <c r="BK24" s="276"/>
      <c r="BL24" s="276"/>
      <c r="BM24" s="274">
        <v>40.0</v>
      </c>
      <c r="BN24" s="274">
        <v>32.0</v>
      </c>
      <c r="BO24" s="274">
        <v>35.0</v>
      </c>
      <c r="BP24" s="276"/>
      <c r="BQ24" s="274">
        <v>8.0</v>
      </c>
      <c r="BR24" s="274">
        <v>3.0</v>
      </c>
      <c r="BS24" s="274">
        <v>-5.0</v>
      </c>
      <c r="BT24" s="276"/>
      <c r="BU24" s="276"/>
      <c r="BV24" s="276"/>
      <c r="BW24" s="274">
        <v>84.0</v>
      </c>
      <c r="BX24" s="274">
        <v>78.0</v>
      </c>
      <c r="BY24" s="274">
        <v>82.0</v>
      </c>
      <c r="BZ24" s="276"/>
      <c r="CA24" s="274">
        <v>6.0</v>
      </c>
      <c r="CB24" s="274">
        <v>4.0</v>
      </c>
      <c r="CC24" s="274">
        <v>-2.0</v>
      </c>
      <c r="CD24" s="276"/>
      <c r="CE24" s="276"/>
      <c r="CF24" s="276"/>
      <c r="CG24" s="274">
        <v>80.0</v>
      </c>
      <c r="CH24" s="274">
        <v>74.0</v>
      </c>
      <c r="CI24" s="274">
        <v>78.0</v>
      </c>
      <c r="CJ24" s="276"/>
      <c r="CK24" s="274">
        <v>6.0</v>
      </c>
      <c r="CL24" s="274">
        <v>4.0</v>
      </c>
      <c r="CM24" s="274">
        <v>-2.0</v>
      </c>
      <c r="CN24" s="276"/>
      <c r="CO24" s="276"/>
      <c r="CP24" s="276"/>
      <c r="CQ24" s="276"/>
      <c r="CR24" s="276"/>
      <c r="CS24" s="276"/>
      <c r="CT24" s="276"/>
      <c r="CU24" s="276"/>
      <c r="CV24" s="276"/>
      <c r="CW24" s="276"/>
      <c r="CX24" s="276"/>
      <c r="CY24" s="276"/>
      <c r="CZ24" s="276"/>
      <c r="DA24" s="276"/>
      <c r="DB24" s="276"/>
      <c r="DC24" s="276"/>
      <c r="DD24" s="276"/>
      <c r="DE24" s="276"/>
      <c r="DF24" s="279">
        <v>0.96</v>
      </c>
      <c r="DG24" s="274"/>
      <c r="DH24" s="274">
        <v>5.3</v>
      </c>
      <c r="DI24" s="276">
        <v>0.98</v>
      </c>
      <c r="DJ24" s="274"/>
      <c r="DK24" s="274">
        <v>4.3</v>
      </c>
      <c r="DL24" s="277"/>
      <c r="DM24" s="277"/>
      <c r="DN24" s="277"/>
      <c r="DO24" s="277"/>
      <c r="DP24" s="277"/>
      <c r="DQ24" s="277" t="s">
        <v>4853</v>
      </c>
      <c r="DR24" s="277" t="s">
        <v>4853</v>
      </c>
      <c r="DS24" s="82" t="s">
        <v>4853</v>
      </c>
      <c r="DT24" s="274"/>
      <c r="DU24" s="274"/>
      <c r="DV24" s="274"/>
    </row>
    <row r="25" ht="15.75" customHeight="1">
      <c r="A25" s="272">
        <v>2019.0</v>
      </c>
      <c r="B25" s="272" t="s">
        <v>4738</v>
      </c>
      <c r="C25" s="272" t="s">
        <v>4863</v>
      </c>
      <c r="D25" s="272">
        <v>19.0</v>
      </c>
      <c r="E25" s="272" t="s">
        <v>4864</v>
      </c>
      <c r="F25" s="272" t="s">
        <v>4721</v>
      </c>
      <c r="G25" s="272"/>
      <c r="H25" s="272"/>
      <c r="I25" s="272" t="s">
        <v>4741</v>
      </c>
      <c r="J25" s="272" t="s">
        <v>4742</v>
      </c>
      <c r="K25" s="272" t="s">
        <v>4742</v>
      </c>
      <c r="L25" s="272" t="s">
        <v>4738</v>
      </c>
      <c r="M25" s="272" t="s">
        <v>4743</v>
      </c>
      <c r="N25" s="272" t="s">
        <v>4727</v>
      </c>
      <c r="O25" s="102" t="s">
        <v>4865</v>
      </c>
      <c r="P25" s="273"/>
      <c r="Q25" s="274" t="s">
        <v>4729</v>
      </c>
      <c r="R25" s="274" t="s">
        <v>4729</v>
      </c>
      <c r="S25" s="274" t="s">
        <v>4729</v>
      </c>
      <c r="T25" s="274"/>
      <c r="U25" s="275" t="s">
        <v>4866</v>
      </c>
      <c r="V25" s="276"/>
      <c r="W25" s="276"/>
      <c r="X25" s="276"/>
      <c r="Y25" s="274">
        <v>67.0</v>
      </c>
      <c r="Z25" s="274">
        <v>4.0</v>
      </c>
      <c r="AA25" s="274">
        <v>37.0</v>
      </c>
      <c r="AB25" s="276"/>
      <c r="AC25" s="274">
        <v>63.0</v>
      </c>
      <c r="AD25" s="274">
        <v>33.0</v>
      </c>
      <c r="AE25" s="274">
        <v>-30.0</v>
      </c>
      <c r="AF25" s="276"/>
      <c r="AG25" s="276"/>
      <c r="AH25" s="276"/>
      <c r="AI25" s="274">
        <v>69.0</v>
      </c>
      <c r="AJ25" s="274">
        <v>39.0</v>
      </c>
      <c r="AK25" s="274">
        <v>51.0</v>
      </c>
      <c r="AL25" s="276"/>
      <c r="AM25" s="274">
        <v>30.0</v>
      </c>
      <c r="AN25" s="274">
        <v>12.0</v>
      </c>
      <c r="AO25" s="274">
        <v>-18.0</v>
      </c>
      <c r="AP25" s="276"/>
      <c r="AQ25" s="276"/>
      <c r="AR25" s="276"/>
      <c r="AS25" s="274">
        <v>87.0</v>
      </c>
      <c r="AT25" s="274">
        <v>63.0</v>
      </c>
      <c r="AU25" s="274">
        <v>80.0</v>
      </c>
      <c r="AV25" s="276"/>
      <c r="AW25" s="274">
        <v>24.0</v>
      </c>
      <c r="AX25" s="274">
        <v>17.0</v>
      </c>
      <c r="AY25" s="274">
        <v>-7.0</v>
      </c>
      <c r="AZ25" s="276"/>
      <c r="BA25" s="276"/>
      <c r="BB25" s="276"/>
      <c r="BC25" s="274">
        <v>63.0</v>
      </c>
      <c r="BD25" s="274">
        <v>24.0</v>
      </c>
      <c r="BE25" s="274">
        <v>43.0</v>
      </c>
      <c r="BF25" s="276"/>
      <c r="BG25" s="274">
        <v>39.0</v>
      </c>
      <c r="BH25" s="274">
        <v>19.0</v>
      </c>
      <c r="BI25" s="274">
        <v>-20.0</v>
      </c>
      <c r="BJ25" s="276"/>
      <c r="BK25" s="276"/>
      <c r="BL25" s="276"/>
      <c r="BM25" s="274">
        <v>69.0</v>
      </c>
      <c r="BN25" s="274">
        <v>53.0</v>
      </c>
      <c r="BO25" s="274">
        <v>61.0</v>
      </c>
      <c r="BP25" s="276"/>
      <c r="BQ25" s="274">
        <v>16.0</v>
      </c>
      <c r="BR25" s="274">
        <v>8.0</v>
      </c>
      <c r="BS25" s="274">
        <v>-8.0</v>
      </c>
      <c r="BT25" s="276"/>
      <c r="BU25" s="276"/>
      <c r="BV25" s="276"/>
      <c r="BW25" s="274">
        <v>59.0</v>
      </c>
      <c r="BX25" s="274">
        <v>59.0</v>
      </c>
      <c r="BY25" s="274">
        <v>53.0</v>
      </c>
      <c r="BZ25" s="276"/>
      <c r="CA25" s="274">
        <v>0.0</v>
      </c>
      <c r="CB25" s="274">
        <v>-6.0</v>
      </c>
      <c r="CC25" s="274">
        <v>-6.0</v>
      </c>
      <c r="CD25" s="276"/>
      <c r="CE25" s="276"/>
      <c r="CF25" s="276"/>
      <c r="CG25" s="274">
        <v>56.0</v>
      </c>
      <c r="CH25" s="274">
        <v>41.0</v>
      </c>
      <c r="CI25" s="274">
        <v>51.0</v>
      </c>
      <c r="CJ25" s="276"/>
      <c r="CK25" s="274">
        <v>15.0</v>
      </c>
      <c r="CL25" s="274">
        <v>10.0</v>
      </c>
      <c r="CM25" s="274">
        <v>-5.0</v>
      </c>
      <c r="CN25" s="276"/>
      <c r="CO25" s="276"/>
      <c r="CP25" s="276"/>
      <c r="CQ25" s="276"/>
      <c r="CR25" s="276"/>
      <c r="CS25" s="276"/>
      <c r="CT25" s="276"/>
      <c r="CU25" s="276"/>
      <c r="CV25" s="276"/>
      <c r="CW25" s="276"/>
      <c r="CX25" s="276"/>
      <c r="CY25" s="276"/>
      <c r="CZ25" s="276"/>
      <c r="DA25" s="276"/>
      <c r="DB25" s="276"/>
      <c r="DC25" s="276"/>
      <c r="DD25" s="276"/>
      <c r="DE25" s="276"/>
      <c r="DF25" s="279">
        <v>0.98</v>
      </c>
      <c r="DG25" s="274"/>
      <c r="DH25" s="274">
        <v>6.5</v>
      </c>
      <c r="DI25" s="276">
        <v>1.0</v>
      </c>
      <c r="DJ25" s="274"/>
      <c r="DK25" s="274">
        <v>5.0</v>
      </c>
      <c r="DL25" s="277"/>
      <c r="DM25" s="277"/>
      <c r="DN25" s="277"/>
      <c r="DO25" s="277"/>
      <c r="DP25" s="277"/>
      <c r="DQ25" s="277">
        <v>4.6</v>
      </c>
      <c r="DR25" s="277">
        <v>4.8</v>
      </c>
      <c r="DS25" s="283">
        <v>0.18</v>
      </c>
      <c r="DT25" s="274"/>
      <c r="DU25" s="274"/>
      <c r="DV25" s="274"/>
    </row>
    <row r="26" ht="15.75" customHeight="1">
      <c r="A26" s="272">
        <v>2019.0</v>
      </c>
      <c r="B26" s="272" t="s">
        <v>4836</v>
      </c>
      <c r="C26" s="272" t="s">
        <v>4837</v>
      </c>
      <c r="D26" s="272">
        <v>9.0</v>
      </c>
      <c r="E26" s="272" t="s">
        <v>4740</v>
      </c>
      <c r="F26" s="272" t="s">
        <v>4721</v>
      </c>
      <c r="G26" s="272"/>
      <c r="H26" s="272"/>
      <c r="I26" s="272" t="s">
        <v>3494</v>
      </c>
      <c r="J26" s="272" t="s">
        <v>4839</v>
      </c>
      <c r="K26" s="272" t="s">
        <v>1313</v>
      </c>
      <c r="L26" s="272" t="s">
        <v>4840</v>
      </c>
      <c r="M26" s="272" t="s">
        <v>4841</v>
      </c>
      <c r="N26" s="272" t="s">
        <v>4735</v>
      </c>
      <c r="O26" s="102" t="s">
        <v>4867</v>
      </c>
      <c r="P26" s="273"/>
      <c r="Q26" s="274" t="s">
        <v>4729</v>
      </c>
      <c r="R26" s="274" t="s">
        <v>4729</v>
      </c>
      <c r="S26" s="274" t="s">
        <v>4729</v>
      </c>
      <c r="T26" s="274"/>
      <c r="U26" s="275" t="s">
        <v>4868</v>
      </c>
      <c r="V26" s="276"/>
      <c r="W26" s="276"/>
      <c r="X26" s="276"/>
      <c r="Y26" s="274">
        <v>59.0</v>
      </c>
      <c r="Z26" s="274">
        <v>30.0</v>
      </c>
      <c r="AA26" s="274">
        <v>72.0</v>
      </c>
      <c r="AB26" s="276"/>
      <c r="AC26" s="274">
        <v>29.0</v>
      </c>
      <c r="AD26" s="274">
        <v>42.0</v>
      </c>
      <c r="AE26" s="274">
        <v>13.0</v>
      </c>
      <c r="AF26" s="276"/>
      <c r="AG26" s="276"/>
      <c r="AH26" s="276"/>
      <c r="AI26" s="274">
        <v>61.0</v>
      </c>
      <c r="AJ26" s="274">
        <v>54.0</v>
      </c>
      <c r="AK26" s="274">
        <v>80.0</v>
      </c>
      <c r="AL26" s="276"/>
      <c r="AM26" s="274">
        <v>7.0</v>
      </c>
      <c r="AN26" s="274">
        <v>26.0</v>
      </c>
      <c r="AO26" s="274">
        <v>19.0</v>
      </c>
      <c r="AP26" s="276"/>
      <c r="AQ26" s="276"/>
      <c r="AR26" s="276"/>
      <c r="AS26" s="274">
        <v>70.0</v>
      </c>
      <c r="AT26" s="274">
        <v>70.0</v>
      </c>
      <c r="AU26" s="274">
        <v>88.0</v>
      </c>
      <c r="AV26" s="276"/>
      <c r="AW26" s="274">
        <v>0.0</v>
      </c>
      <c r="AX26" s="274">
        <v>18.0</v>
      </c>
      <c r="AY26" s="274">
        <v>18.0</v>
      </c>
      <c r="AZ26" s="276"/>
      <c r="BA26" s="276"/>
      <c r="BB26" s="276"/>
      <c r="BC26" s="274">
        <v>52.0</v>
      </c>
      <c r="BD26" s="274">
        <v>38.0</v>
      </c>
      <c r="BE26" s="274">
        <v>64.0</v>
      </c>
      <c r="BF26" s="276"/>
      <c r="BG26" s="274">
        <v>14.0</v>
      </c>
      <c r="BH26" s="274">
        <v>26.0</v>
      </c>
      <c r="BI26" s="274">
        <v>12.0</v>
      </c>
      <c r="BJ26" s="276"/>
      <c r="BK26" s="276"/>
      <c r="BL26" s="276"/>
      <c r="BM26" s="274">
        <v>62.0</v>
      </c>
      <c r="BN26" s="274">
        <v>54.0</v>
      </c>
      <c r="BO26" s="274">
        <v>74.0</v>
      </c>
      <c r="BP26" s="276"/>
      <c r="BQ26" s="274">
        <v>8.0</v>
      </c>
      <c r="BR26" s="274">
        <v>20.0</v>
      </c>
      <c r="BS26" s="274">
        <v>12.0</v>
      </c>
      <c r="BT26" s="276"/>
      <c r="BU26" s="276"/>
      <c r="BV26" s="276"/>
      <c r="BW26" s="274">
        <v>81.0</v>
      </c>
      <c r="BX26" s="274">
        <v>78.0</v>
      </c>
      <c r="BY26" s="274">
        <v>82.0</v>
      </c>
      <c r="BZ26" s="276"/>
      <c r="CA26" s="274">
        <v>3.0</v>
      </c>
      <c r="CB26" s="274">
        <v>4.0</v>
      </c>
      <c r="CC26" s="274">
        <v>1.0</v>
      </c>
      <c r="CD26" s="276"/>
      <c r="CE26" s="276"/>
      <c r="CF26" s="276"/>
      <c r="CG26" s="274">
        <v>83.0</v>
      </c>
      <c r="CH26" s="274">
        <v>76.0</v>
      </c>
      <c r="CI26" s="274">
        <v>86.0</v>
      </c>
      <c r="CJ26" s="276"/>
      <c r="CK26" s="274">
        <v>7.0</v>
      </c>
      <c r="CL26" s="274">
        <v>10.0</v>
      </c>
      <c r="CM26" s="274">
        <v>3.0</v>
      </c>
      <c r="CN26" s="276"/>
      <c r="CO26" s="276"/>
      <c r="CP26" s="276"/>
      <c r="CQ26" s="276"/>
      <c r="CR26" s="276"/>
      <c r="CS26" s="276"/>
      <c r="CT26" s="276"/>
      <c r="CU26" s="276"/>
      <c r="CV26" s="276"/>
      <c r="CW26" s="276"/>
      <c r="CX26" s="276"/>
      <c r="CY26" s="276"/>
      <c r="CZ26" s="276"/>
      <c r="DA26" s="276"/>
      <c r="DB26" s="276"/>
      <c r="DC26" s="276"/>
      <c r="DD26" s="276"/>
      <c r="DE26" s="276"/>
      <c r="DF26" s="279">
        <v>0.95</v>
      </c>
      <c r="DG26" s="274"/>
      <c r="DH26" s="274">
        <v>6.9</v>
      </c>
      <c r="DI26" s="276">
        <v>0.85</v>
      </c>
      <c r="DJ26" s="274"/>
      <c r="DK26" s="274">
        <v>2.4</v>
      </c>
      <c r="DL26" s="277"/>
      <c r="DM26" s="277"/>
      <c r="DN26" s="277"/>
      <c r="DO26" s="277"/>
      <c r="DP26" s="277"/>
      <c r="DQ26" s="277">
        <v>3.7</v>
      </c>
      <c r="DR26" s="277">
        <v>4.1</v>
      </c>
      <c r="DS26" s="283">
        <v>0.1</v>
      </c>
      <c r="DT26" s="274"/>
      <c r="DU26" s="274"/>
      <c r="DV26" s="274"/>
    </row>
    <row r="27" ht="15.75" customHeight="1">
      <c r="A27" s="272">
        <v>2019.0</v>
      </c>
      <c r="B27" s="272" t="s">
        <v>4830</v>
      </c>
      <c r="C27" s="272" t="s">
        <v>4831</v>
      </c>
      <c r="D27" s="272">
        <v>13.0</v>
      </c>
      <c r="E27" s="272" t="s">
        <v>4740</v>
      </c>
      <c r="F27" s="272" t="s">
        <v>4721</v>
      </c>
      <c r="G27" s="272"/>
      <c r="H27" s="272"/>
      <c r="I27" s="272" t="s">
        <v>4810</v>
      </c>
      <c r="J27" s="272" t="s">
        <v>544</v>
      </c>
      <c r="K27" s="272" t="s">
        <v>544</v>
      </c>
      <c r="L27" s="272" t="s">
        <v>4832</v>
      </c>
      <c r="M27" s="272" t="s">
        <v>4833</v>
      </c>
      <c r="N27" s="272" t="s">
        <v>4735</v>
      </c>
      <c r="O27" s="102" t="s">
        <v>4869</v>
      </c>
      <c r="P27" s="273"/>
      <c r="Q27" s="274" t="s">
        <v>4729</v>
      </c>
      <c r="R27" s="274" t="s">
        <v>4729</v>
      </c>
      <c r="S27" s="274" t="s">
        <v>4729</v>
      </c>
      <c r="T27" s="274"/>
      <c r="U27" s="275" t="s">
        <v>4870</v>
      </c>
      <c r="V27" s="276"/>
      <c r="W27" s="276"/>
      <c r="X27" s="276"/>
      <c r="Y27" s="274">
        <v>88.0</v>
      </c>
      <c r="Z27" s="274">
        <v>9.0</v>
      </c>
      <c r="AA27" s="274">
        <v>80.0</v>
      </c>
      <c r="AB27" s="276"/>
      <c r="AC27" s="274">
        <v>79.0</v>
      </c>
      <c r="AD27" s="274">
        <v>71.0</v>
      </c>
      <c r="AE27" s="274">
        <v>-8.0</v>
      </c>
      <c r="AF27" s="276"/>
      <c r="AG27" s="276"/>
      <c r="AH27" s="276"/>
      <c r="AI27" s="274">
        <v>88.0</v>
      </c>
      <c r="AJ27" s="274">
        <v>30.0</v>
      </c>
      <c r="AK27" s="274">
        <v>80.0</v>
      </c>
      <c r="AL27" s="276"/>
      <c r="AM27" s="274">
        <v>58.0</v>
      </c>
      <c r="AN27" s="274">
        <v>50.0</v>
      </c>
      <c r="AO27" s="274">
        <v>-8.0</v>
      </c>
      <c r="AP27" s="276"/>
      <c r="AQ27" s="276"/>
      <c r="AR27" s="276"/>
      <c r="AS27" s="274">
        <v>92.0</v>
      </c>
      <c r="AT27" s="274">
        <v>61.0</v>
      </c>
      <c r="AU27" s="274">
        <v>92.0</v>
      </c>
      <c r="AV27" s="276"/>
      <c r="AW27" s="274">
        <v>31.0</v>
      </c>
      <c r="AX27" s="274">
        <v>31.0</v>
      </c>
      <c r="AY27" s="274">
        <v>0.0</v>
      </c>
      <c r="AZ27" s="276"/>
      <c r="BA27" s="276"/>
      <c r="BB27" s="276"/>
      <c r="BC27" s="274">
        <v>68.0</v>
      </c>
      <c r="BD27" s="274">
        <v>30.0</v>
      </c>
      <c r="BE27" s="274">
        <v>51.0</v>
      </c>
      <c r="BF27" s="276"/>
      <c r="BG27" s="274">
        <v>38.0</v>
      </c>
      <c r="BH27" s="274">
        <v>21.0</v>
      </c>
      <c r="BI27" s="274">
        <v>-17.0</v>
      </c>
      <c r="BJ27" s="276"/>
      <c r="BK27" s="276"/>
      <c r="BL27" s="276"/>
      <c r="BM27" s="274">
        <v>64.0</v>
      </c>
      <c r="BN27" s="274">
        <v>43.0</v>
      </c>
      <c r="BO27" s="274">
        <v>69.0</v>
      </c>
      <c r="BP27" s="276"/>
      <c r="BQ27" s="274">
        <v>21.0</v>
      </c>
      <c r="BR27" s="274">
        <v>26.0</v>
      </c>
      <c r="BS27" s="274">
        <v>5.0</v>
      </c>
      <c r="BT27" s="276"/>
      <c r="BU27" s="276"/>
      <c r="BV27" s="276"/>
      <c r="BW27" s="274">
        <v>80.0</v>
      </c>
      <c r="BX27" s="274">
        <v>70.0</v>
      </c>
      <c r="BY27" s="274">
        <v>82.0</v>
      </c>
      <c r="BZ27" s="276"/>
      <c r="CA27" s="274">
        <v>10.0</v>
      </c>
      <c r="CB27" s="274">
        <v>12.0</v>
      </c>
      <c r="CC27" s="274">
        <v>2.0</v>
      </c>
      <c r="CD27" s="276"/>
      <c r="CE27" s="276"/>
      <c r="CF27" s="276"/>
      <c r="CG27" s="274">
        <v>80.0</v>
      </c>
      <c r="CH27" s="274">
        <v>72.0</v>
      </c>
      <c r="CI27" s="274">
        <v>80.0</v>
      </c>
      <c r="CJ27" s="276"/>
      <c r="CK27" s="274">
        <v>8.0</v>
      </c>
      <c r="CL27" s="274">
        <v>8.0</v>
      </c>
      <c r="CM27" s="274">
        <v>0.0</v>
      </c>
      <c r="CN27" s="276"/>
      <c r="CO27" s="276"/>
      <c r="CP27" s="276"/>
      <c r="CQ27" s="276"/>
      <c r="CR27" s="276"/>
      <c r="CS27" s="276"/>
      <c r="CT27" s="276"/>
      <c r="CU27" s="276"/>
      <c r="CV27" s="276"/>
      <c r="CW27" s="276"/>
      <c r="CX27" s="276"/>
      <c r="CY27" s="276"/>
      <c r="CZ27" s="276"/>
      <c r="DA27" s="276"/>
      <c r="DB27" s="276"/>
      <c r="DC27" s="276"/>
      <c r="DD27" s="276"/>
      <c r="DE27" s="276"/>
      <c r="DF27" s="279">
        <v>0.9</v>
      </c>
      <c r="DG27" s="274"/>
      <c r="DH27" s="274">
        <v>4.8</v>
      </c>
      <c r="DI27" s="276">
        <v>0.86</v>
      </c>
      <c r="DJ27" s="274"/>
      <c r="DK27" s="274">
        <v>3.1</v>
      </c>
      <c r="DL27" s="277"/>
      <c r="DM27" s="277"/>
      <c r="DN27" s="277"/>
      <c r="DO27" s="277"/>
      <c r="DP27" s="277"/>
      <c r="DQ27" s="277">
        <v>2.6</v>
      </c>
      <c r="DR27" s="277">
        <v>2.9</v>
      </c>
      <c r="DS27" s="283">
        <v>0.17</v>
      </c>
      <c r="DT27" s="274"/>
      <c r="DU27" s="274"/>
      <c r="DV27" s="274"/>
    </row>
    <row r="28" ht="15.75" customHeight="1">
      <c r="A28" s="272">
        <v>2019.0</v>
      </c>
      <c r="B28" s="272" t="s">
        <v>4823</v>
      </c>
      <c r="C28" s="272" t="s">
        <v>4871</v>
      </c>
      <c r="D28" s="272">
        <v>21.0</v>
      </c>
      <c r="E28" s="272" t="s">
        <v>4872</v>
      </c>
      <c r="F28" s="272" t="s">
        <v>4721</v>
      </c>
      <c r="G28" s="272"/>
      <c r="H28" s="272"/>
      <c r="I28" s="272" t="s">
        <v>3494</v>
      </c>
      <c r="J28" s="272" t="s">
        <v>4765</v>
      </c>
      <c r="K28" s="272" t="s">
        <v>1486</v>
      </c>
      <c r="L28" s="272" t="s">
        <v>4873</v>
      </c>
      <c r="M28" s="272" t="s">
        <v>4874</v>
      </c>
      <c r="N28" s="272" t="s">
        <v>4735</v>
      </c>
      <c r="O28" s="272" t="s">
        <v>4875</v>
      </c>
      <c r="P28" s="273"/>
      <c r="Q28" s="274" t="s">
        <v>4729</v>
      </c>
      <c r="R28" s="274" t="s">
        <v>4729</v>
      </c>
      <c r="S28" s="274" t="s">
        <v>4729</v>
      </c>
      <c r="T28" s="274"/>
      <c r="U28" s="275" t="s">
        <v>4826</v>
      </c>
      <c r="V28" s="276"/>
      <c r="W28" s="276"/>
      <c r="X28" s="276"/>
      <c r="Y28" s="274">
        <v>87.0</v>
      </c>
      <c r="Z28" s="276"/>
      <c r="AA28" s="276"/>
      <c r="AB28" s="276"/>
      <c r="AC28" s="276"/>
      <c r="AD28" s="276"/>
      <c r="AE28" s="276"/>
      <c r="AF28" s="276"/>
      <c r="AG28" s="276"/>
      <c r="AH28" s="276"/>
      <c r="AI28" s="274">
        <v>87.0</v>
      </c>
      <c r="AJ28" s="276"/>
      <c r="AK28" s="276"/>
      <c r="AL28" s="276"/>
      <c r="AM28" s="276"/>
      <c r="AN28" s="276"/>
      <c r="AO28" s="276"/>
      <c r="AP28" s="276"/>
      <c r="AQ28" s="276"/>
      <c r="AR28" s="276"/>
      <c r="AS28" s="274">
        <v>91.0</v>
      </c>
      <c r="AT28" s="276"/>
      <c r="AU28" s="276"/>
      <c r="AV28" s="276"/>
      <c r="AW28" s="276"/>
      <c r="AX28" s="276"/>
      <c r="AY28" s="276"/>
      <c r="AZ28" s="276"/>
      <c r="BA28" s="276"/>
      <c r="BB28" s="276"/>
      <c r="BC28" s="274">
        <v>62.0</v>
      </c>
      <c r="BD28" s="276"/>
      <c r="BE28" s="276"/>
      <c r="BF28" s="276"/>
      <c r="BG28" s="276"/>
      <c r="BH28" s="276"/>
      <c r="BI28" s="276"/>
      <c r="BJ28" s="276"/>
      <c r="BK28" s="276"/>
      <c r="BL28" s="276"/>
      <c r="BM28" s="274">
        <v>76.0</v>
      </c>
      <c r="BN28" s="276"/>
      <c r="BO28" s="276"/>
      <c r="BP28" s="276"/>
      <c r="BQ28" s="276"/>
      <c r="BR28" s="276"/>
      <c r="BS28" s="276"/>
      <c r="BT28" s="274">
        <v>78.0</v>
      </c>
      <c r="BU28" s="276"/>
      <c r="BV28" s="276"/>
      <c r="BW28" s="274">
        <v>89.0</v>
      </c>
      <c r="BX28" s="276"/>
      <c r="BY28" s="276"/>
      <c r="BZ28" s="274">
        <v>11.0</v>
      </c>
      <c r="CA28" s="276"/>
      <c r="CB28" s="276"/>
      <c r="CC28" s="276"/>
      <c r="CD28" s="274">
        <v>78.0</v>
      </c>
      <c r="CE28" s="276"/>
      <c r="CF28" s="276"/>
      <c r="CG28" s="274">
        <v>95.0</v>
      </c>
      <c r="CH28" s="276"/>
      <c r="CI28" s="276"/>
      <c r="CJ28" s="274">
        <v>17.0</v>
      </c>
      <c r="CK28" s="276"/>
      <c r="CL28" s="276"/>
      <c r="CM28" s="276"/>
      <c r="CN28" s="276"/>
      <c r="CO28" s="276"/>
      <c r="CP28" s="276"/>
      <c r="CQ28" s="276"/>
      <c r="CR28" s="276"/>
      <c r="CS28" s="276"/>
      <c r="CT28" s="276"/>
      <c r="CU28" s="276"/>
      <c r="CV28" s="276"/>
      <c r="CW28" s="276"/>
      <c r="CX28" s="276"/>
      <c r="CY28" s="276"/>
      <c r="CZ28" s="276"/>
      <c r="DA28" s="276"/>
      <c r="DB28" s="276"/>
      <c r="DC28" s="276"/>
      <c r="DD28" s="276"/>
      <c r="DE28" s="276"/>
      <c r="DF28" s="279">
        <v>0.98</v>
      </c>
      <c r="DG28" s="274"/>
      <c r="DH28" s="274">
        <v>7.3</v>
      </c>
      <c r="DI28" s="276">
        <v>0.89</v>
      </c>
      <c r="DJ28" s="274"/>
      <c r="DK28" s="274">
        <v>3.4</v>
      </c>
      <c r="DL28" s="277"/>
      <c r="DM28" s="277"/>
      <c r="DN28" s="277"/>
      <c r="DO28" s="277"/>
      <c r="DP28" s="277"/>
      <c r="DQ28" s="277">
        <v>7.2</v>
      </c>
      <c r="DR28" s="277">
        <v>8.2</v>
      </c>
      <c r="DS28" s="283">
        <v>0.17</v>
      </c>
      <c r="DT28" s="274"/>
      <c r="DU28" s="274"/>
      <c r="DV28" s="274"/>
    </row>
    <row r="29" ht="15.75" customHeight="1">
      <c r="A29" s="272">
        <v>2019.0</v>
      </c>
      <c r="B29" s="272" t="s">
        <v>4855</v>
      </c>
      <c r="C29" s="272" t="s">
        <v>4876</v>
      </c>
      <c r="D29" s="272">
        <v>39.0</v>
      </c>
      <c r="E29" s="272" t="s">
        <v>4720</v>
      </c>
      <c r="F29" s="272" t="s">
        <v>4721</v>
      </c>
      <c r="G29" s="272"/>
      <c r="H29" s="272"/>
      <c r="I29" s="272" t="s">
        <v>4857</v>
      </c>
      <c r="J29" s="272" t="s">
        <v>4877</v>
      </c>
      <c r="K29" s="272" t="s">
        <v>4877</v>
      </c>
      <c r="L29" s="272" t="s">
        <v>4859</v>
      </c>
      <c r="M29" s="272" t="s">
        <v>4878</v>
      </c>
      <c r="N29" s="272" t="s">
        <v>4879</v>
      </c>
      <c r="O29" s="272" t="s">
        <v>4880</v>
      </c>
      <c r="P29" s="273"/>
      <c r="Q29" s="274" t="s">
        <v>4729</v>
      </c>
      <c r="R29" s="274" t="s">
        <v>4729</v>
      </c>
      <c r="S29" s="274" t="s">
        <v>4729</v>
      </c>
      <c r="T29" s="274"/>
      <c r="U29" s="275" t="s">
        <v>4881</v>
      </c>
      <c r="V29" s="276"/>
      <c r="W29" s="276"/>
      <c r="X29" s="276"/>
      <c r="Y29" s="274">
        <v>52.0</v>
      </c>
      <c r="Z29" s="276"/>
      <c r="AA29" s="276"/>
      <c r="AB29" s="276"/>
      <c r="AC29" s="276"/>
      <c r="AD29" s="276"/>
      <c r="AE29" s="276"/>
      <c r="AF29" s="276"/>
      <c r="AG29" s="276"/>
      <c r="AH29" s="276"/>
      <c r="AI29" s="274">
        <v>68.0</v>
      </c>
      <c r="AJ29" s="276"/>
      <c r="AK29" s="276"/>
      <c r="AL29" s="276"/>
      <c r="AM29" s="276"/>
      <c r="AN29" s="276"/>
      <c r="AO29" s="276"/>
      <c r="AP29" s="276"/>
      <c r="AQ29" s="276"/>
      <c r="AR29" s="276"/>
      <c r="AS29" s="274">
        <v>86.0</v>
      </c>
      <c r="AT29" s="276"/>
      <c r="AU29" s="276"/>
      <c r="AV29" s="276"/>
      <c r="AW29" s="276"/>
      <c r="AX29" s="276"/>
      <c r="AY29" s="276"/>
      <c r="AZ29" s="276"/>
      <c r="BA29" s="276"/>
      <c r="BB29" s="276"/>
      <c r="BC29" s="274">
        <v>70.0</v>
      </c>
      <c r="BD29" s="276"/>
      <c r="BE29" s="276"/>
      <c r="BF29" s="276"/>
      <c r="BG29" s="276"/>
      <c r="BH29" s="276"/>
      <c r="BI29" s="276"/>
      <c r="BJ29" s="276"/>
      <c r="BK29" s="276"/>
      <c r="BL29" s="276"/>
      <c r="BM29" s="276"/>
      <c r="BN29" s="274">
        <v>72.0</v>
      </c>
      <c r="BO29" s="276"/>
      <c r="BP29" s="276"/>
      <c r="BQ29" s="276"/>
      <c r="BR29" s="276"/>
      <c r="BS29" s="276"/>
      <c r="BT29" s="274">
        <v>88.0</v>
      </c>
      <c r="BU29" s="276"/>
      <c r="BV29" s="276"/>
      <c r="BW29" s="274">
        <v>94.0</v>
      </c>
      <c r="BX29" s="276"/>
      <c r="BY29" s="276"/>
      <c r="BZ29" s="274">
        <v>6.0</v>
      </c>
      <c r="CA29" s="276"/>
      <c r="CB29" s="276"/>
      <c r="CC29" s="276"/>
      <c r="CD29" s="274">
        <v>86.0</v>
      </c>
      <c r="CE29" s="276"/>
      <c r="CF29" s="276"/>
      <c r="CG29" s="274">
        <v>94.0</v>
      </c>
      <c r="CH29" s="276"/>
      <c r="CI29" s="276"/>
      <c r="CJ29" s="274">
        <v>8.0</v>
      </c>
      <c r="CK29" s="276"/>
      <c r="CL29" s="276"/>
      <c r="CM29" s="276"/>
      <c r="CN29" s="276"/>
      <c r="CO29" s="276"/>
      <c r="CP29" s="276"/>
      <c r="CQ29" s="276"/>
      <c r="CR29" s="276"/>
      <c r="CS29" s="276"/>
      <c r="CT29" s="276"/>
      <c r="CU29" s="276"/>
      <c r="CV29" s="276"/>
      <c r="CW29" s="276"/>
      <c r="CX29" s="276"/>
      <c r="CY29" s="276"/>
      <c r="CZ29" s="276"/>
      <c r="DA29" s="276"/>
      <c r="DB29" s="276"/>
      <c r="DC29" s="276"/>
      <c r="DD29" s="276"/>
      <c r="DE29" s="276"/>
      <c r="DF29" s="279">
        <v>0.97</v>
      </c>
      <c r="DG29" s="274"/>
      <c r="DH29" s="274">
        <v>5.19</v>
      </c>
      <c r="DI29" s="276">
        <v>0.94</v>
      </c>
      <c r="DJ29" s="274"/>
      <c r="DK29" s="274">
        <v>2.7</v>
      </c>
      <c r="DL29" s="288"/>
      <c r="DM29" s="288"/>
      <c r="DN29" s="288"/>
      <c r="DO29" s="288"/>
      <c r="DP29" s="288"/>
      <c r="DQ29" s="288">
        <v>4.2</v>
      </c>
      <c r="DR29" s="288">
        <v>4.8</v>
      </c>
      <c r="DS29" s="289">
        <v>0.17</v>
      </c>
      <c r="DT29" s="274"/>
      <c r="DU29" s="274"/>
      <c r="DV29" s="274"/>
    </row>
    <row r="30" ht="15.75" customHeight="1">
      <c r="A30" s="274">
        <v>2020.0</v>
      </c>
      <c r="B30" s="272" t="s">
        <v>4756</v>
      </c>
      <c r="C30" s="272" t="s">
        <v>4804</v>
      </c>
      <c r="D30" s="274">
        <v>18.0</v>
      </c>
      <c r="E30" s="274" t="s">
        <v>4799</v>
      </c>
      <c r="F30" s="274" t="s">
        <v>4721</v>
      </c>
      <c r="G30" s="274"/>
      <c r="H30" s="274"/>
      <c r="I30" s="272" t="s">
        <v>4750</v>
      </c>
      <c r="J30" s="272" t="s">
        <v>4751</v>
      </c>
      <c r="K30" s="272" t="s">
        <v>328</v>
      </c>
      <c r="L30" s="272" t="s">
        <v>4759</v>
      </c>
      <c r="M30" s="272" t="s">
        <v>4759</v>
      </c>
      <c r="N30" s="274" t="s">
        <v>4727</v>
      </c>
      <c r="O30" s="272" t="s">
        <v>4882</v>
      </c>
      <c r="P30" s="273"/>
      <c r="Q30" s="274" t="s">
        <v>4729</v>
      </c>
      <c r="R30" s="274" t="s">
        <v>4729</v>
      </c>
      <c r="S30" s="274" t="s">
        <v>4853</v>
      </c>
      <c r="T30" s="274"/>
      <c r="U30" s="275" t="s">
        <v>4883</v>
      </c>
      <c r="V30" s="276"/>
      <c r="W30" s="276"/>
      <c r="X30" s="276"/>
      <c r="Y30" s="276"/>
      <c r="Z30" s="276"/>
      <c r="AA30" s="276"/>
      <c r="AB30" s="276"/>
      <c r="AC30" s="276"/>
      <c r="AD30" s="276"/>
      <c r="AE30" s="276"/>
      <c r="AF30" s="276"/>
      <c r="AG30" s="276"/>
      <c r="AH30" s="276"/>
      <c r="AI30" s="276"/>
      <c r="AJ30" s="276"/>
      <c r="AK30" s="276"/>
      <c r="AL30" s="276"/>
      <c r="AM30" s="276"/>
      <c r="AN30" s="276"/>
      <c r="AO30" s="276"/>
      <c r="AP30" s="276"/>
      <c r="AQ30" s="276"/>
      <c r="AR30" s="276"/>
      <c r="AS30" s="276"/>
      <c r="AT30" s="276"/>
      <c r="AU30" s="276"/>
      <c r="AV30" s="276"/>
      <c r="AW30" s="276"/>
      <c r="AX30" s="276"/>
      <c r="AY30" s="276"/>
      <c r="AZ30" s="276"/>
      <c r="BA30" s="276"/>
      <c r="BB30" s="276"/>
      <c r="BC30" s="276"/>
      <c r="BD30" s="276"/>
      <c r="BE30" s="276"/>
      <c r="BF30" s="276"/>
      <c r="BG30" s="276"/>
      <c r="BH30" s="276"/>
      <c r="BI30" s="276"/>
      <c r="BJ30" s="276"/>
      <c r="BK30" s="276"/>
      <c r="BL30" s="276"/>
      <c r="BM30" s="276"/>
      <c r="BN30" s="276"/>
      <c r="BO30" s="276"/>
      <c r="BP30" s="276"/>
      <c r="BQ30" s="276"/>
      <c r="BR30" s="276"/>
      <c r="BS30" s="276"/>
      <c r="BT30" s="276"/>
      <c r="BU30" s="276"/>
      <c r="BV30" s="276"/>
      <c r="BW30" s="276"/>
      <c r="BX30" s="276"/>
      <c r="BY30" s="276"/>
      <c r="BZ30" s="276"/>
      <c r="CA30" s="276"/>
      <c r="CB30" s="276"/>
      <c r="CC30" s="276"/>
      <c r="CD30" s="276"/>
      <c r="CE30" s="276"/>
      <c r="CF30" s="276"/>
      <c r="CG30" s="276"/>
      <c r="CH30" s="276"/>
      <c r="CI30" s="276"/>
      <c r="CJ30" s="276"/>
      <c r="CK30" s="276"/>
      <c r="CL30" s="276"/>
      <c r="CM30" s="276"/>
      <c r="CN30" s="276"/>
      <c r="CO30" s="276"/>
      <c r="CP30" s="276"/>
      <c r="CQ30" s="276"/>
      <c r="CR30" s="276"/>
      <c r="CS30" s="276"/>
      <c r="CT30" s="276"/>
      <c r="CU30" s="276"/>
      <c r="CV30" s="276"/>
      <c r="CW30" s="276"/>
      <c r="CX30" s="276"/>
      <c r="CY30" s="276"/>
      <c r="CZ30" s="276"/>
      <c r="DA30" s="276"/>
      <c r="DB30" s="276"/>
      <c r="DC30" s="276"/>
      <c r="DD30" s="276"/>
      <c r="DE30" s="276"/>
      <c r="DF30" s="279"/>
      <c r="DG30" s="274"/>
      <c r="DH30" s="274"/>
      <c r="DI30" s="276"/>
      <c r="DJ30" s="274"/>
      <c r="DK30" s="274"/>
      <c r="DL30" s="288"/>
      <c r="DM30" s="288"/>
      <c r="DN30" s="288"/>
      <c r="DO30" s="288"/>
      <c r="DP30" s="288"/>
      <c r="DQ30" s="288">
        <v>6.1</v>
      </c>
      <c r="DR30" s="288">
        <v>6.9</v>
      </c>
      <c r="DS30" s="289">
        <v>0.21</v>
      </c>
      <c r="DT30" s="274"/>
      <c r="DU30" s="274"/>
      <c r="DV30" s="274"/>
    </row>
    <row r="31" ht="15.75" customHeight="1">
      <c r="A31" s="274">
        <v>2020.0</v>
      </c>
      <c r="B31" s="274" t="s">
        <v>4836</v>
      </c>
      <c r="C31" s="272" t="s">
        <v>4837</v>
      </c>
      <c r="D31" s="274">
        <v>29.0</v>
      </c>
      <c r="E31" s="274" t="s">
        <v>4799</v>
      </c>
      <c r="F31" s="274" t="s">
        <v>4721</v>
      </c>
      <c r="G31" s="274"/>
      <c r="H31" s="274"/>
      <c r="I31" s="274" t="s">
        <v>3494</v>
      </c>
      <c r="J31" s="274" t="s">
        <v>4839</v>
      </c>
      <c r="K31" s="274" t="s">
        <v>1313</v>
      </c>
      <c r="L31" s="274" t="s">
        <v>4840</v>
      </c>
      <c r="M31" s="274" t="s">
        <v>4841</v>
      </c>
      <c r="N31" s="274" t="s">
        <v>4735</v>
      </c>
      <c r="O31" s="272" t="s">
        <v>4884</v>
      </c>
      <c r="P31" s="273"/>
      <c r="Q31" s="274" t="s">
        <v>4729</v>
      </c>
      <c r="R31" s="274" t="s">
        <v>4729</v>
      </c>
      <c r="S31" s="274" t="s">
        <v>4853</v>
      </c>
      <c r="T31" s="275"/>
      <c r="U31" s="275" t="s">
        <v>4885</v>
      </c>
      <c r="V31" s="276"/>
      <c r="W31" s="276"/>
      <c r="X31" s="276"/>
      <c r="Y31" s="276"/>
      <c r="Z31" s="276"/>
      <c r="AA31" s="276"/>
      <c r="AB31" s="276"/>
      <c r="AC31" s="276"/>
      <c r="AD31" s="276"/>
      <c r="AE31" s="276"/>
      <c r="AF31" s="276"/>
      <c r="AG31" s="276"/>
      <c r="AH31" s="276"/>
      <c r="AI31" s="276"/>
      <c r="AJ31" s="276"/>
      <c r="AK31" s="276"/>
      <c r="AL31" s="276"/>
      <c r="AM31" s="276"/>
      <c r="AN31" s="276"/>
      <c r="AO31" s="276"/>
      <c r="AP31" s="276"/>
      <c r="AQ31" s="276"/>
      <c r="AR31" s="276"/>
      <c r="AS31" s="276"/>
      <c r="AT31" s="276"/>
      <c r="AU31" s="276"/>
      <c r="AV31" s="276"/>
      <c r="AW31" s="276"/>
      <c r="AX31" s="276"/>
      <c r="AY31" s="276"/>
      <c r="AZ31" s="276"/>
      <c r="BA31" s="276"/>
      <c r="BB31" s="276"/>
      <c r="BC31" s="276"/>
      <c r="BD31" s="276"/>
      <c r="BE31" s="276"/>
      <c r="BF31" s="276"/>
      <c r="BG31" s="276"/>
      <c r="BH31" s="276"/>
      <c r="BI31" s="276"/>
      <c r="BJ31" s="276"/>
      <c r="BK31" s="276"/>
      <c r="BL31" s="276"/>
      <c r="BM31" s="276"/>
      <c r="BN31" s="276"/>
      <c r="BO31" s="276"/>
      <c r="BP31" s="276"/>
      <c r="BQ31" s="276"/>
      <c r="BR31" s="276"/>
      <c r="BS31" s="276"/>
      <c r="BT31" s="276"/>
      <c r="BU31" s="276"/>
      <c r="BV31" s="276"/>
      <c r="BW31" s="276"/>
      <c r="BX31" s="276"/>
      <c r="BY31" s="276"/>
      <c r="BZ31" s="276"/>
      <c r="CA31" s="276"/>
      <c r="CB31" s="276"/>
      <c r="CC31" s="276"/>
      <c r="CD31" s="276"/>
      <c r="CE31" s="276"/>
      <c r="CF31" s="276"/>
      <c r="CG31" s="276"/>
      <c r="CH31" s="276"/>
      <c r="CI31" s="276"/>
      <c r="CJ31" s="276"/>
      <c r="CK31" s="276"/>
      <c r="CL31" s="276"/>
      <c r="CM31" s="276"/>
      <c r="CN31" s="276"/>
      <c r="CO31" s="276"/>
      <c r="CP31" s="276"/>
      <c r="CQ31" s="276"/>
      <c r="CR31" s="276"/>
      <c r="CS31" s="276"/>
      <c r="CT31" s="276"/>
      <c r="CU31" s="276"/>
      <c r="CV31" s="276"/>
      <c r="CW31" s="276"/>
      <c r="CX31" s="276"/>
      <c r="CY31" s="276"/>
      <c r="CZ31" s="276"/>
      <c r="DA31" s="276"/>
      <c r="DB31" s="276"/>
      <c r="DC31" s="276"/>
      <c r="DD31" s="276"/>
      <c r="DE31" s="276"/>
      <c r="DF31" s="279"/>
      <c r="DG31" s="274"/>
      <c r="DH31" s="274"/>
      <c r="DI31" s="276"/>
      <c r="DJ31" s="274"/>
      <c r="DK31" s="274"/>
      <c r="DL31" s="288"/>
      <c r="DM31" s="288"/>
      <c r="DN31" s="288"/>
      <c r="DO31" s="288"/>
      <c r="DP31" s="288"/>
      <c r="DQ31" s="288">
        <v>4.6</v>
      </c>
      <c r="DR31" s="288">
        <v>5.0</v>
      </c>
      <c r="DS31" s="290"/>
      <c r="DT31" s="274"/>
      <c r="DU31" s="274"/>
      <c r="DV31" s="274"/>
    </row>
    <row r="32" ht="15.75" customHeight="1">
      <c r="A32" s="274">
        <v>2020.0</v>
      </c>
      <c r="B32" s="272" t="s">
        <v>4756</v>
      </c>
      <c r="C32" s="272" t="s">
        <v>4804</v>
      </c>
      <c r="D32" s="274">
        <v>20.0</v>
      </c>
      <c r="E32" s="274" t="s">
        <v>4886</v>
      </c>
      <c r="F32" s="274" t="s">
        <v>4721</v>
      </c>
      <c r="G32" s="274"/>
      <c r="H32" s="274"/>
      <c r="I32" s="272" t="s">
        <v>4750</v>
      </c>
      <c r="J32" s="272" t="s">
        <v>4751</v>
      </c>
      <c r="K32" s="272" t="s">
        <v>328</v>
      </c>
      <c r="L32" s="272" t="s">
        <v>4759</v>
      </c>
      <c r="M32" s="272" t="s">
        <v>4759</v>
      </c>
      <c r="N32" s="274" t="s">
        <v>4727</v>
      </c>
      <c r="O32" s="272" t="s">
        <v>4887</v>
      </c>
      <c r="P32" s="273"/>
      <c r="Q32" s="274" t="s">
        <v>4729</v>
      </c>
      <c r="R32" s="274" t="s">
        <v>4729</v>
      </c>
      <c r="S32" s="274" t="s">
        <v>4853</v>
      </c>
      <c r="T32" s="274"/>
      <c r="U32" s="275" t="s">
        <v>4888</v>
      </c>
      <c r="V32" s="276"/>
      <c r="W32" s="276"/>
      <c r="X32" s="276"/>
      <c r="Y32" s="276"/>
      <c r="Z32" s="276"/>
      <c r="AA32" s="276"/>
      <c r="AB32" s="276"/>
      <c r="AC32" s="276"/>
      <c r="AD32" s="276"/>
      <c r="AE32" s="276"/>
      <c r="AF32" s="276"/>
      <c r="AG32" s="276"/>
      <c r="AH32" s="276"/>
      <c r="AI32" s="276"/>
      <c r="AJ32" s="276"/>
      <c r="AK32" s="276"/>
      <c r="AL32" s="276"/>
      <c r="AM32" s="276"/>
      <c r="AN32" s="276"/>
      <c r="AO32" s="276"/>
      <c r="AP32" s="276"/>
      <c r="AQ32" s="276"/>
      <c r="AR32" s="276"/>
      <c r="AS32" s="276"/>
      <c r="AT32" s="276"/>
      <c r="AU32" s="276"/>
      <c r="AV32" s="276"/>
      <c r="AW32" s="276"/>
      <c r="AX32" s="276"/>
      <c r="AY32" s="276"/>
      <c r="AZ32" s="276"/>
      <c r="BA32" s="276"/>
      <c r="BB32" s="276"/>
      <c r="BC32" s="276"/>
      <c r="BD32" s="276"/>
      <c r="BE32" s="276"/>
      <c r="BF32" s="276"/>
      <c r="BG32" s="276"/>
      <c r="BH32" s="276"/>
      <c r="BI32" s="276"/>
      <c r="BJ32" s="276"/>
      <c r="BK32" s="276"/>
      <c r="BL32" s="276"/>
      <c r="BM32" s="276"/>
      <c r="BN32" s="276"/>
      <c r="BO32" s="276"/>
      <c r="BP32" s="276"/>
      <c r="BQ32" s="276"/>
      <c r="BR32" s="276"/>
      <c r="BS32" s="276"/>
      <c r="BT32" s="276"/>
      <c r="BU32" s="276"/>
      <c r="BV32" s="276"/>
      <c r="BW32" s="276"/>
      <c r="BX32" s="276"/>
      <c r="BY32" s="276"/>
      <c r="BZ32" s="276"/>
      <c r="CA32" s="276"/>
      <c r="CB32" s="276"/>
      <c r="CC32" s="276"/>
      <c r="CD32" s="276"/>
      <c r="CE32" s="276"/>
      <c r="CF32" s="276"/>
      <c r="CG32" s="276"/>
      <c r="CH32" s="276"/>
      <c r="CI32" s="276"/>
      <c r="CJ32" s="276"/>
      <c r="CK32" s="276"/>
      <c r="CL32" s="276"/>
      <c r="CM32" s="276"/>
      <c r="CN32" s="276"/>
      <c r="CO32" s="276"/>
      <c r="CP32" s="276"/>
      <c r="CQ32" s="276"/>
      <c r="CR32" s="276"/>
      <c r="CS32" s="276"/>
      <c r="CT32" s="276"/>
      <c r="CU32" s="276"/>
      <c r="CV32" s="276"/>
      <c r="CW32" s="276"/>
      <c r="CX32" s="276"/>
      <c r="CY32" s="276"/>
      <c r="CZ32" s="276"/>
      <c r="DA32" s="276"/>
      <c r="DB32" s="276"/>
      <c r="DC32" s="276"/>
      <c r="DD32" s="276"/>
      <c r="DE32" s="276"/>
      <c r="DF32" s="279"/>
      <c r="DG32" s="274"/>
      <c r="DH32" s="274"/>
      <c r="DI32" s="276"/>
      <c r="DJ32" s="274"/>
      <c r="DK32" s="274"/>
      <c r="DL32" s="288"/>
      <c r="DM32" s="288"/>
      <c r="DN32" s="288"/>
      <c r="DO32" s="288"/>
      <c r="DP32" s="288"/>
      <c r="DQ32" s="288">
        <v>6.4</v>
      </c>
      <c r="DR32" s="288">
        <v>7.6</v>
      </c>
      <c r="DS32" s="289">
        <v>0.18</v>
      </c>
      <c r="DT32" s="274"/>
      <c r="DU32" s="274"/>
      <c r="DV32" s="274"/>
    </row>
    <row r="33" ht="15.75" customHeight="1">
      <c r="A33" s="274">
        <v>2020.0</v>
      </c>
      <c r="B33" s="274" t="s">
        <v>4889</v>
      </c>
      <c r="C33" s="274" t="s">
        <v>4890</v>
      </c>
      <c r="D33" s="274">
        <v>22.0</v>
      </c>
      <c r="E33" s="274" t="s">
        <v>4891</v>
      </c>
      <c r="F33" s="274" t="s">
        <v>4721</v>
      </c>
      <c r="G33" s="274"/>
      <c r="H33" s="274"/>
      <c r="I33" s="274" t="s">
        <v>4810</v>
      </c>
      <c r="J33" s="274" t="s">
        <v>4892</v>
      </c>
      <c r="K33" s="274" t="s">
        <v>4892</v>
      </c>
      <c r="L33" s="274" t="s">
        <v>4889</v>
      </c>
      <c r="M33" s="274" t="s">
        <v>4889</v>
      </c>
      <c r="N33" s="274" t="s">
        <v>4815</v>
      </c>
      <c r="O33" s="291" t="s">
        <v>4893</v>
      </c>
      <c r="P33" s="273"/>
      <c r="Q33" s="274" t="s">
        <v>4853</v>
      </c>
      <c r="R33" s="274" t="s">
        <v>4729</v>
      </c>
      <c r="S33" s="274" t="s">
        <v>4853</v>
      </c>
      <c r="T33" s="275"/>
      <c r="U33" s="275" t="s">
        <v>4894</v>
      </c>
      <c r="V33" s="276"/>
      <c r="W33" s="276"/>
      <c r="X33" s="276"/>
      <c r="Y33" s="276"/>
      <c r="Z33" s="276"/>
      <c r="AA33" s="276"/>
      <c r="AB33" s="276"/>
      <c r="AC33" s="276"/>
      <c r="AD33" s="276"/>
      <c r="AE33" s="276"/>
      <c r="AF33" s="276"/>
      <c r="AG33" s="276"/>
      <c r="AH33" s="276"/>
      <c r="AI33" s="276"/>
      <c r="AJ33" s="276"/>
      <c r="AK33" s="276"/>
      <c r="AL33" s="276"/>
      <c r="AM33" s="276"/>
      <c r="AN33" s="276"/>
      <c r="AO33" s="276"/>
      <c r="AP33" s="276"/>
      <c r="AQ33" s="276"/>
      <c r="AR33" s="276"/>
      <c r="AS33" s="276"/>
      <c r="AT33" s="276"/>
      <c r="AU33" s="276"/>
      <c r="AV33" s="276"/>
      <c r="AW33" s="276"/>
      <c r="AX33" s="276"/>
      <c r="AY33" s="276"/>
      <c r="AZ33" s="276"/>
      <c r="BA33" s="276"/>
      <c r="BB33" s="276"/>
      <c r="BC33" s="276"/>
      <c r="BD33" s="276"/>
      <c r="BE33" s="276"/>
      <c r="BF33" s="276"/>
      <c r="BG33" s="276"/>
      <c r="BH33" s="276"/>
      <c r="BI33" s="276"/>
      <c r="BJ33" s="276"/>
      <c r="BK33" s="276"/>
      <c r="BL33" s="276"/>
      <c r="BM33" s="276"/>
      <c r="BN33" s="276"/>
      <c r="BO33" s="276"/>
      <c r="BP33" s="276"/>
      <c r="BQ33" s="276"/>
      <c r="BR33" s="276"/>
      <c r="BS33" s="276"/>
      <c r="BT33" s="276"/>
      <c r="BU33" s="276"/>
      <c r="BV33" s="276"/>
      <c r="BW33" s="276"/>
      <c r="BX33" s="276"/>
      <c r="BY33" s="276"/>
      <c r="BZ33" s="276"/>
      <c r="CA33" s="276"/>
      <c r="CB33" s="276"/>
      <c r="CC33" s="276"/>
      <c r="CD33" s="276"/>
      <c r="CE33" s="276"/>
      <c r="CF33" s="276"/>
      <c r="CG33" s="276"/>
      <c r="CH33" s="276"/>
      <c r="CI33" s="276"/>
      <c r="CJ33" s="276"/>
      <c r="CK33" s="276"/>
      <c r="CL33" s="276"/>
      <c r="CM33" s="276"/>
      <c r="CN33" s="276"/>
      <c r="CO33" s="276"/>
      <c r="CP33" s="276"/>
      <c r="CQ33" s="276"/>
      <c r="CR33" s="276"/>
      <c r="CS33" s="276"/>
      <c r="CT33" s="276"/>
      <c r="CU33" s="276"/>
      <c r="CV33" s="276"/>
      <c r="CW33" s="276"/>
      <c r="CX33" s="276"/>
      <c r="CY33" s="276"/>
      <c r="CZ33" s="276"/>
      <c r="DA33" s="276"/>
      <c r="DB33" s="276"/>
      <c r="DC33" s="276"/>
      <c r="DD33" s="276"/>
      <c r="DE33" s="276"/>
      <c r="DF33" s="279"/>
      <c r="DG33" s="274"/>
      <c r="DH33" s="274"/>
      <c r="DI33" s="276"/>
      <c r="DJ33" s="274"/>
      <c r="DK33" s="274"/>
      <c r="DL33" s="288"/>
      <c r="DM33" s="288"/>
      <c r="DN33" s="288"/>
      <c r="DO33" s="288"/>
      <c r="DP33" s="288"/>
      <c r="DQ33" s="288" t="s">
        <v>4853</v>
      </c>
      <c r="DR33" s="288" t="s">
        <v>4853</v>
      </c>
      <c r="DS33" s="290" t="s">
        <v>4853</v>
      </c>
      <c r="DT33" s="274"/>
      <c r="DU33" s="274"/>
      <c r="DV33" s="274"/>
    </row>
    <row r="34" ht="15.75" customHeight="1">
      <c r="A34" s="274">
        <v>2020.0</v>
      </c>
      <c r="B34" s="274" t="s">
        <v>4895</v>
      </c>
      <c r="C34" s="274" t="s">
        <v>4896</v>
      </c>
      <c r="D34" s="274">
        <v>29.0</v>
      </c>
      <c r="E34" s="274" t="s">
        <v>4805</v>
      </c>
      <c r="F34" s="274" t="s">
        <v>4721</v>
      </c>
      <c r="G34" s="274"/>
      <c r="H34" s="274"/>
      <c r="I34" s="274" t="s">
        <v>4897</v>
      </c>
      <c r="J34" s="274" t="s">
        <v>4898</v>
      </c>
      <c r="K34" s="274" t="s">
        <v>4899</v>
      </c>
      <c r="L34" s="274" t="s">
        <v>4900</v>
      </c>
      <c r="M34" s="274" t="s">
        <v>4895</v>
      </c>
      <c r="N34" s="274" t="s">
        <v>4815</v>
      </c>
      <c r="O34" s="274" t="s">
        <v>4901</v>
      </c>
      <c r="P34" s="273"/>
      <c r="Q34" s="274" t="s">
        <v>4853</v>
      </c>
      <c r="R34" s="274" t="s">
        <v>4729</v>
      </c>
      <c r="S34" s="274" t="s">
        <v>4853</v>
      </c>
      <c r="T34" s="275"/>
      <c r="U34" s="275" t="s">
        <v>4902</v>
      </c>
      <c r="V34" s="276"/>
      <c r="W34" s="276"/>
      <c r="X34" s="276"/>
      <c r="Y34" s="276"/>
      <c r="Z34" s="276"/>
      <c r="AA34" s="276"/>
      <c r="AB34" s="276"/>
      <c r="AC34" s="276"/>
      <c r="AD34" s="276"/>
      <c r="AE34" s="276"/>
      <c r="AF34" s="276"/>
      <c r="AG34" s="276"/>
      <c r="AH34" s="276"/>
      <c r="AI34" s="276"/>
      <c r="AJ34" s="276"/>
      <c r="AK34" s="276"/>
      <c r="AL34" s="276"/>
      <c r="AM34" s="276"/>
      <c r="AN34" s="276"/>
      <c r="AO34" s="276"/>
      <c r="AP34" s="276"/>
      <c r="AQ34" s="276"/>
      <c r="AR34" s="276"/>
      <c r="AS34" s="276"/>
      <c r="AT34" s="276"/>
      <c r="AU34" s="276"/>
      <c r="AV34" s="276"/>
      <c r="AW34" s="276"/>
      <c r="AX34" s="276"/>
      <c r="AY34" s="276"/>
      <c r="AZ34" s="276"/>
      <c r="BA34" s="276"/>
      <c r="BB34" s="276"/>
      <c r="BC34" s="276"/>
      <c r="BD34" s="276"/>
      <c r="BE34" s="276"/>
      <c r="BF34" s="276"/>
      <c r="BG34" s="276"/>
      <c r="BH34" s="276"/>
      <c r="BI34" s="276"/>
      <c r="BJ34" s="276"/>
      <c r="BK34" s="276"/>
      <c r="BL34" s="276"/>
      <c r="BM34" s="276"/>
      <c r="BN34" s="276"/>
      <c r="BO34" s="276"/>
      <c r="BP34" s="276"/>
      <c r="BQ34" s="276"/>
      <c r="BR34" s="276"/>
      <c r="BS34" s="276"/>
      <c r="BT34" s="276"/>
      <c r="BU34" s="276"/>
      <c r="BV34" s="276"/>
      <c r="BW34" s="276"/>
      <c r="BX34" s="276"/>
      <c r="BY34" s="276"/>
      <c r="BZ34" s="276"/>
      <c r="CA34" s="276"/>
      <c r="CB34" s="276"/>
      <c r="CC34" s="276"/>
      <c r="CD34" s="276"/>
      <c r="CE34" s="276"/>
      <c r="CF34" s="276"/>
      <c r="CG34" s="276"/>
      <c r="CH34" s="276"/>
      <c r="CI34" s="276"/>
      <c r="CJ34" s="276"/>
      <c r="CK34" s="276"/>
      <c r="CL34" s="276"/>
      <c r="CM34" s="276"/>
      <c r="CN34" s="276"/>
      <c r="CO34" s="276"/>
      <c r="CP34" s="276"/>
      <c r="CQ34" s="276"/>
      <c r="CR34" s="276"/>
      <c r="CS34" s="276"/>
      <c r="CT34" s="276"/>
      <c r="CU34" s="276"/>
      <c r="CV34" s="276"/>
      <c r="CW34" s="276"/>
      <c r="CX34" s="276"/>
      <c r="CY34" s="276"/>
      <c r="CZ34" s="276"/>
      <c r="DA34" s="276"/>
      <c r="DB34" s="276"/>
      <c r="DC34" s="276"/>
      <c r="DD34" s="276"/>
      <c r="DE34" s="276"/>
      <c r="DF34" s="279"/>
      <c r="DG34" s="274"/>
      <c r="DH34" s="274"/>
      <c r="DI34" s="276"/>
      <c r="DJ34" s="274"/>
      <c r="DK34" s="274"/>
      <c r="DL34" s="288"/>
      <c r="DM34" s="288"/>
      <c r="DN34" s="288"/>
      <c r="DO34" s="288"/>
      <c r="DP34" s="288"/>
      <c r="DQ34" s="288" t="s">
        <v>4853</v>
      </c>
      <c r="DR34" s="288" t="s">
        <v>4853</v>
      </c>
      <c r="DS34" s="290" t="s">
        <v>4853</v>
      </c>
      <c r="DT34" s="274"/>
      <c r="DU34" s="274"/>
      <c r="DV34" s="274"/>
    </row>
    <row r="35" ht="15.75" customHeight="1">
      <c r="A35" s="274">
        <v>2020.0</v>
      </c>
      <c r="B35" s="274" t="s">
        <v>4903</v>
      </c>
      <c r="C35" s="274" t="s">
        <v>4904</v>
      </c>
      <c r="D35" s="274">
        <v>42.0</v>
      </c>
      <c r="E35" s="274" t="s">
        <v>4805</v>
      </c>
      <c r="F35" s="274" t="s">
        <v>4721</v>
      </c>
      <c r="G35" s="274"/>
      <c r="H35" s="274"/>
      <c r="I35" s="274"/>
      <c r="J35" s="274"/>
      <c r="K35" s="274"/>
      <c r="L35" s="274"/>
      <c r="M35" s="274"/>
      <c r="N35" s="274" t="s">
        <v>4815</v>
      </c>
      <c r="O35" s="274" t="s">
        <v>4905</v>
      </c>
      <c r="P35" s="273"/>
      <c r="Q35" s="274" t="s">
        <v>4853</v>
      </c>
      <c r="R35" s="274" t="s">
        <v>4729</v>
      </c>
      <c r="S35" s="274" t="s">
        <v>4853</v>
      </c>
      <c r="T35" s="274"/>
      <c r="U35" s="275" t="s">
        <v>4906</v>
      </c>
      <c r="V35" s="276"/>
      <c r="W35" s="276"/>
      <c r="X35" s="276"/>
      <c r="Y35" s="276"/>
      <c r="Z35" s="276"/>
      <c r="AA35" s="276"/>
      <c r="AB35" s="276"/>
      <c r="AC35" s="276"/>
      <c r="AD35" s="276"/>
      <c r="AE35" s="276"/>
      <c r="AF35" s="276"/>
      <c r="AG35" s="276"/>
      <c r="AH35" s="276"/>
      <c r="AI35" s="276"/>
      <c r="AJ35" s="276"/>
      <c r="AK35" s="276"/>
      <c r="AL35" s="276"/>
      <c r="AM35" s="276"/>
      <c r="AN35" s="276"/>
      <c r="AO35" s="276"/>
      <c r="AP35" s="276"/>
      <c r="AQ35" s="276"/>
      <c r="AR35" s="276"/>
      <c r="AS35" s="276"/>
      <c r="AT35" s="276"/>
      <c r="AU35" s="276"/>
      <c r="AV35" s="276"/>
      <c r="AW35" s="276"/>
      <c r="AX35" s="276"/>
      <c r="AY35" s="276"/>
      <c r="AZ35" s="276"/>
      <c r="BA35" s="276"/>
      <c r="BB35" s="276"/>
      <c r="BC35" s="276"/>
      <c r="BD35" s="276"/>
      <c r="BE35" s="276"/>
      <c r="BF35" s="276"/>
      <c r="BG35" s="276"/>
      <c r="BH35" s="276"/>
      <c r="BI35" s="276"/>
      <c r="BJ35" s="276"/>
      <c r="BK35" s="276"/>
      <c r="BL35" s="276"/>
      <c r="BM35" s="276"/>
      <c r="BN35" s="276"/>
      <c r="BO35" s="276"/>
      <c r="BP35" s="276"/>
      <c r="BQ35" s="276"/>
      <c r="BR35" s="276"/>
      <c r="BS35" s="276"/>
      <c r="BT35" s="276"/>
      <c r="BU35" s="276"/>
      <c r="BV35" s="276"/>
      <c r="BW35" s="276"/>
      <c r="BX35" s="276"/>
      <c r="BY35" s="276"/>
      <c r="BZ35" s="276"/>
      <c r="CA35" s="276"/>
      <c r="CB35" s="276"/>
      <c r="CC35" s="276"/>
      <c r="CD35" s="276"/>
      <c r="CE35" s="276"/>
      <c r="CF35" s="276"/>
      <c r="CG35" s="276"/>
      <c r="CH35" s="276"/>
      <c r="CI35" s="276"/>
      <c r="CJ35" s="276"/>
      <c r="CK35" s="276"/>
      <c r="CL35" s="276"/>
      <c r="CM35" s="276"/>
      <c r="CN35" s="276"/>
      <c r="CO35" s="276"/>
      <c r="CP35" s="276"/>
      <c r="CQ35" s="276"/>
      <c r="CR35" s="276"/>
      <c r="CS35" s="276"/>
      <c r="CT35" s="276"/>
      <c r="CU35" s="276"/>
      <c r="CV35" s="276"/>
      <c r="CW35" s="276"/>
      <c r="CX35" s="276"/>
      <c r="CY35" s="276"/>
      <c r="CZ35" s="276"/>
      <c r="DA35" s="276"/>
      <c r="DB35" s="276"/>
      <c r="DC35" s="276"/>
      <c r="DD35" s="276"/>
      <c r="DE35" s="276"/>
      <c r="DF35" s="279"/>
      <c r="DG35" s="274"/>
      <c r="DH35" s="274"/>
      <c r="DI35" s="276"/>
      <c r="DJ35" s="274"/>
      <c r="DK35" s="274"/>
      <c r="DL35" s="288"/>
      <c r="DM35" s="288"/>
      <c r="DN35" s="288"/>
      <c r="DO35" s="288"/>
      <c r="DP35" s="288"/>
      <c r="DQ35" s="288" t="s">
        <v>4853</v>
      </c>
      <c r="DR35" s="288" t="s">
        <v>4853</v>
      </c>
      <c r="DS35" s="290" t="s">
        <v>4853</v>
      </c>
      <c r="DT35" s="274"/>
      <c r="DU35" s="274"/>
      <c r="DV35" s="274"/>
    </row>
    <row r="36" ht="15.75" customHeight="1">
      <c r="A36" s="274">
        <v>2020.0</v>
      </c>
      <c r="B36" s="274" t="s">
        <v>4907</v>
      </c>
      <c r="C36" s="274" t="s">
        <v>4908</v>
      </c>
      <c r="D36" s="274">
        <v>47.0</v>
      </c>
      <c r="E36" s="274" t="s">
        <v>4909</v>
      </c>
      <c r="F36" s="274" t="s">
        <v>4721</v>
      </c>
      <c r="G36" s="274"/>
      <c r="H36" s="274"/>
      <c r="I36" s="272" t="s">
        <v>3494</v>
      </c>
      <c r="J36" s="272" t="s">
        <v>4910</v>
      </c>
      <c r="K36" s="272" t="s">
        <v>4910</v>
      </c>
      <c r="L36" s="272" t="s">
        <v>4911</v>
      </c>
      <c r="M36" s="272" t="s">
        <v>4911</v>
      </c>
      <c r="N36" s="274" t="s">
        <v>4879</v>
      </c>
      <c r="O36" s="291" t="s">
        <v>4912</v>
      </c>
      <c r="P36" s="273"/>
      <c r="Q36" s="274" t="s">
        <v>4729</v>
      </c>
      <c r="R36" s="274" t="s">
        <v>4729</v>
      </c>
      <c r="S36" s="274" t="s">
        <v>4729</v>
      </c>
      <c r="T36" s="274"/>
      <c r="U36" s="275" t="s">
        <v>4913</v>
      </c>
      <c r="V36" s="274">
        <v>10.0</v>
      </c>
      <c r="W36" s="276"/>
      <c r="X36" s="276"/>
      <c r="Y36" s="274">
        <v>82.0</v>
      </c>
      <c r="Z36" s="276"/>
      <c r="AA36" s="276"/>
      <c r="AB36" s="274">
        <v>72.0</v>
      </c>
      <c r="AC36" s="276"/>
      <c r="AD36" s="276"/>
      <c r="AE36" s="276"/>
      <c r="AF36" s="274">
        <v>44.0</v>
      </c>
      <c r="AG36" s="276"/>
      <c r="AH36" s="276"/>
      <c r="AI36" s="274">
        <v>90.0</v>
      </c>
      <c r="AJ36" s="276"/>
      <c r="AK36" s="276"/>
      <c r="AL36" s="274">
        <v>46.0</v>
      </c>
      <c r="AM36" s="276"/>
      <c r="AN36" s="276"/>
      <c r="AO36" s="276"/>
      <c r="AP36" s="274">
        <v>82.0</v>
      </c>
      <c r="AQ36" s="276"/>
      <c r="AR36" s="276"/>
      <c r="AS36" s="274">
        <v>96.0</v>
      </c>
      <c r="AT36" s="276"/>
      <c r="AU36" s="276"/>
      <c r="AV36" s="274">
        <v>14.0</v>
      </c>
      <c r="AW36" s="276"/>
      <c r="AX36" s="276"/>
      <c r="AY36" s="276"/>
      <c r="AZ36" s="276"/>
      <c r="BA36" s="276"/>
      <c r="BB36" s="276"/>
      <c r="BC36" s="274">
        <v>80.0</v>
      </c>
      <c r="BD36" s="276"/>
      <c r="BE36" s="276"/>
      <c r="BF36" s="276"/>
      <c r="BG36" s="276"/>
      <c r="BH36" s="276"/>
      <c r="BI36" s="276"/>
      <c r="BJ36" s="276"/>
      <c r="BK36" s="276"/>
      <c r="BL36" s="276"/>
      <c r="BM36" s="274">
        <v>86.0</v>
      </c>
      <c r="BN36" s="276"/>
      <c r="BO36" s="276"/>
      <c r="BP36" s="276"/>
      <c r="BQ36" s="276"/>
      <c r="BR36" s="276"/>
      <c r="BS36" s="276"/>
      <c r="BT36" s="274">
        <v>92.0</v>
      </c>
      <c r="BU36" s="276"/>
      <c r="BV36" s="276"/>
      <c r="BW36" s="274">
        <v>90.0</v>
      </c>
      <c r="BX36" s="276"/>
      <c r="BY36" s="276"/>
      <c r="BZ36" s="274">
        <v>-2.0</v>
      </c>
      <c r="CA36" s="276"/>
      <c r="CB36" s="276"/>
      <c r="CC36" s="276"/>
      <c r="CD36" s="274">
        <v>88.0</v>
      </c>
      <c r="CE36" s="276"/>
      <c r="CF36" s="276"/>
      <c r="CG36" s="274">
        <v>90.0</v>
      </c>
      <c r="CH36" s="276"/>
      <c r="CI36" s="276"/>
      <c r="CJ36" s="274">
        <v>2.0</v>
      </c>
      <c r="CK36" s="276"/>
      <c r="CL36" s="276"/>
      <c r="CM36" s="276"/>
      <c r="CN36" s="276"/>
      <c r="CO36" s="276"/>
      <c r="CP36" s="276"/>
      <c r="CQ36" s="276"/>
      <c r="CR36" s="276"/>
      <c r="CS36" s="276"/>
      <c r="CT36" s="276"/>
      <c r="CU36" s="276"/>
      <c r="CV36" s="276"/>
      <c r="CW36" s="276"/>
      <c r="CX36" s="276"/>
      <c r="CY36" s="276"/>
      <c r="CZ36" s="276"/>
      <c r="DA36" s="276"/>
      <c r="DB36" s="276"/>
      <c r="DC36" s="276"/>
      <c r="DD36" s="276"/>
      <c r="DE36" s="276"/>
      <c r="DF36" s="279"/>
      <c r="DG36" s="274"/>
      <c r="DH36" s="274"/>
      <c r="DI36" s="276"/>
      <c r="DJ36" s="274"/>
      <c r="DK36" s="274"/>
      <c r="DL36" s="288"/>
      <c r="DM36" s="288"/>
      <c r="DN36" s="288"/>
      <c r="DO36" s="288"/>
      <c r="DP36" s="288"/>
      <c r="DQ36" s="288">
        <v>5.7</v>
      </c>
      <c r="DR36" s="288">
        <v>6.8</v>
      </c>
      <c r="DS36" s="290"/>
      <c r="DT36" s="274"/>
      <c r="DU36" s="274"/>
      <c r="DV36" s="274"/>
    </row>
    <row r="37" ht="15.75" customHeight="1">
      <c r="A37" s="274">
        <v>2020.0</v>
      </c>
      <c r="B37" s="274" t="s">
        <v>4914</v>
      </c>
      <c r="C37" s="274" t="s">
        <v>4915</v>
      </c>
      <c r="D37" s="274">
        <v>303.0</v>
      </c>
      <c r="E37" s="274" t="s">
        <v>4916</v>
      </c>
      <c r="F37" s="274" t="s">
        <v>4721</v>
      </c>
      <c r="G37" s="274"/>
      <c r="H37" s="274"/>
      <c r="I37" s="274" t="s">
        <v>4917</v>
      </c>
      <c r="J37" s="274" t="s">
        <v>4918</v>
      </c>
      <c r="K37" s="274" t="s">
        <v>4918</v>
      </c>
      <c r="L37" s="274" t="s">
        <v>4919</v>
      </c>
      <c r="M37" s="274" t="s">
        <v>4914</v>
      </c>
      <c r="N37" s="274" t="s">
        <v>4920</v>
      </c>
      <c r="O37" s="291" t="s">
        <v>4921</v>
      </c>
      <c r="P37" s="273"/>
      <c r="Q37" s="274" t="s">
        <v>4729</v>
      </c>
      <c r="R37" s="274" t="s">
        <v>4729</v>
      </c>
      <c r="S37" s="274" t="s">
        <v>4729</v>
      </c>
      <c r="T37" s="274"/>
      <c r="U37" s="275" t="s">
        <v>4922</v>
      </c>
      <c r="V37" s="274">
        <v>44.0</v>
      </c>
      <c r="W37" s="276"/>
      <c r="X37" s="276"/>
      <c r="Y37" s="274">
        <v>47.0</v>
      </c>
      <c r="Z37" s="276"/>
      <c r="AA37" s="276"/>
      <c r="AB37" s="274">
        <v>3.0</v>
      </c>
      <c r="AC37" s="276"/>
      <c r="AD37" s="276"/>
      <c r="AE37" s="276"/>
      <c r="AF37" s="274">
        <v>4.0</v>
      </c>
      <c r="AG37" s="276"/>
      <c r="AH37" s="276"/>
      <c r="AI37" s="274">
        <v>8.0</v>
      </c>
      <c r="AJ37" s="276"/>
      <c r="AK37" s="276"/>
      <c r="AL37" s="274">
        <v>4.0</v>
      </c>
      <c r="AM37" s="276"/>
      <c r="AN37" s="276"/>
      <c r="AO37" s="276"/>
      <c r="AP37" s="274">
        <v>100.0</v>
      </c>
      <c r="AQ37" s="276"/>
      <c r="AR37" s="276"/>
      <c r="AS37" s="274">
        <v>95.0</v>
      </c>
      <c r="AT37" s="276"/>
      <c r="AU37" s="276"/>
      <c r="AV37" s="274">
        <v>-5.0</v>
      </c>
      <c r="AW37" s="276"/>
      <c r="AX37" s="276"/>
      <c r="AY37" s="276"/>
      <c r="AZ37" s="276"/>
      <c r="BA37" s="276"/>
      <c r="BB37" s="276"/>
      <c r="BC37" s="274">
        <v>69.0</v>
      </c>
      <c r="BD37" s="276"/>
      <c r="BE37" s="276"/>
      <c r="BF37" s="276"/>
      <c r="BG37" s="276"/>
      <c r="BH37" s="276"/>
      <c r="BI37" s="276"/>
      <c r="BJ37" s="276"/>
      <c r="BK37" s="276"/>
      <c r="BL37" s="276"/>
      <c r="BM37" s="274">
        <v>82.0</v>
      </c>
      <c r="BN37" s="276"/>
      <c r="BO37" s="276"/>
      <c r="BP37" s="276"/>
      <c r="BQ37" s="276"/>
      <c r="BR37" s="276"/>
      <c r="BS37" s="276"/>
      <c r="BT37" s="274">
        <v>94.0</v>
      </c>
      <c r="BU37" s="276"/>
      <c r="BV37" s="276"/>
      <c r="BW37" s="276"/>
      <c r="BX37" s="276"/>
      <c r="BY37" s="276"/>
      <c r="BZ37" s="276"/>
      <c r="CA37" s="276"/>
      <c r="CB37" s="276"/>
      <c r="CC37" s="276"/>
      <c r="CD37" s="274">
        <v>96.0</v>
      </c>
      <c r="CE37" s="276"/>
      <c r="CF37" s="276"/>
      <c r="CG37" s="274">
        <v>91.0</v>
      </c>
      <c r="CH37" s="276"/>
      <c r="CI37" s="276"/>
      <c r="CJ37" s="274">
        <v>-5.0</v>
      </c>
      <c r="CK37" s="276"/>
      <c r="CL37" s="276"/>
      <c r="CM37" s="276"/>
      <c r="CN37" s="276"/>
      <c r="CO37" s="276"/>
      <c r="CP37" s="276"/>
      <c r="CQ37" s="276"/>
      <c r="CR37" s="276"/>
      <c r="CS37" s="276"/>
      <c r="CT37" s="276"/>
      <c r="CU37" s="276"/>
      <c r="CV37" s="276"/>
      <c r="CW37" s="276"/>
      <c r="CX37" s="276"/>
      <c r="CY37" s="276"/>
      <c r="CZ37" s="276"/>
      <c r="DA37" s="276"/>
      <c r="DB37" s="276"/>
      <c r="DC37" s="276"/>
      <c r="DD37" s="276"/>
      <c r="DE37" s="276"/>
      <c r="DF37" s="279"/>
      <c r="DG37" s="274"/>
      <c r="DH37" s="274"/>
      <c r="DI37" s="276"/>
      <c r="DJ37" s="274"/>
      <c r="DK37" s="274"/>
      <c r="DL37" s="292"/>
      <c r="DM37" s="292"/>
      <c r="DN37" s="292"/>
      <c r="DO37" s="292"/>
      <c r="DP37" s="292"/>
      <c r="DQ37" s="292"/>
      <c r="DR37" s="288"/>
      <c r="DS37" s="290"/>
      <c r="DT37" s="274"/>
      <c r="DU37" s="274"/>
      <c r="DV37" s="274"/>
    </row>
    <row r="38" ht="15.75" customHeight="1">
      <c r="A38" s="274">
        <v>2020.0</v>
      </c>
      <c r="B38" s="274" t="s">
        <v>4923</v>
      </c>
      <c r="C38" s="274" t="s">
        <v>4924</v>
      </c>
      <c r="D38" s="274">
        <v>72.0</v>
      </c>
      <c r="E38" s="274" t="s">
        <v>4749</v>
      </c>
      <c r="F38" s="274" t="s">
        <v>4721</v>
      </c>
      <c r="G38" s="274"/>
      <c r="H38" s="274"/>
      <c r="I38" s="274" t="s">
        <v>4722</v>
      </c>
      <c r="J38" s="274" t="s">
        <v>4925</v>
      </c>
      <c r="K38" s="274" t="s">
        <v>4925</v>
      </c>
      <c r="L38" s="274" t="s">
        <v>4926</v>
      </c>
      <c r="M38" s="274" t="s">
        <v>4927</v>
      </c>
      <c r="N38" s="274" t="s">
        <v>4727</v>
      </c>
      <c r="O38" s="291" t="s">
        <v>4928</v>
      </c>
      <c r="P38" s="273"/>
      <c r="Q38" s="274" t="s">
        <v>4729</v>
      </c>
      <c r="R38" s="274" t="s">
        <v>4729</v>
      </c>
      <c r="S38" s="274" t="s">
        <v>4729</v>
      </c>
      <c r="T38" s="274"/>
      <c r="U38" s="275" t="s">
        <v>4929</v>
      </c>
      <c r="V38" s="274">
        <v>37.0</v>
      </c>
      <c r="W38" s="276"/>
      <c r="X38" s="276"/>
      <c r="Y38" s="274">
        <v>67.0</v>
      </c>
      <c r="Z38" s="276"/>
      <c r="AA38" s="276"/>
      <c r="AB38" s="274">
        <v>30.0</v>
      </c>
      <c r="AC38" s="276"/>
      <c r="AD38" s="276"/>
      <c r="AE38" s="276"/>
      <c r="AF38" s="274">
        <v>69.0</v>
      </c>
      <c r="AG38" s="276"/>
      <c r="AH38" s="276"/>
      <c r="AI38" s="274">
        <v>85.0</v>
      </c>
      <c r="AJ38" s="276"/>
      <c r="AK38" s="276"/>
      <c r="AL38" s="274">
        <v>16.0</v>
      </c>
      <c r="AM38" s="276"/>
      <c r="AN38" s="276"/>
      <c r="AO38" s="276"/>
      <c r="AP38" s="274">
        <v>97.0</v>
      </c>
      <c r="AQ38" s="276"/>
      <c r="AR38" s="276"/>
      <c r="AS38" s="274">
        <v>100.0</v>
      </c>
      <c r="AT38" s="276"/>
      <c r="AU38" s="276"/>
      <c r="AV38" s="274">
        <v>3.0</v>
      </c>
      <c r="AW38" s="276"/>
      <c r="AX38" s="276"/>
      <c r="AY38" s="276"/>
      <c r="AZ38" s="276"/>
      <c r="BA38" s="276"/>
      <c r="BB38" s="276"/>
      <c r="BC38" s="274">
        <v>67.0</v>
      </c>
      <c r="BD38" s="276"/>
      <c r="BE38" s="276"/>
      <c r="BF38" s="276"/>
      <c r="BG38" s="276"/>
      <c r="BH38" s="276"/>
      <c r="BI38" s="276"/>
      <c r="BJ38" s="276"/>
      <c r="BK38" s="276"/>
      <c r="BL38" s="276"/>
      <c r="BM38" s="274">
        <v>88.0</v>
      </c>
      <c r="BN38" s="276"/>
      <c r="BO38" s="276"/>
      <c r="BP38" s="276"/>
      <c r="BQ38" s="276"/>
      <c r="BR38" s="276"/>
      <c r="BS38" s="276"/>
      <c r="BT38" s="274">
        <v>91.0</v>
      </c>
      <c r="BU38" s="276"/>
      <c r="BV38" s="276"/>
      <c r="BW38" s="274">
        <v>97.0</v>
      </c>
      <c r="BX38" s="276"/>
      <c r="BY38" s="276"/>
      <c r="BZ38" s="274">
        <v>6.0</v>
      </c>
      <c r="CA38" s="276"/>
      <c r="CB38" s="276"/>
      <c r="CC38" s="276"/>
      <c r="CD38" s="274">
        <v>94.0</v>
      </c>
      <c r="CE38" s="276"/>
      <c r="CF38" s="276"/>
      <c r="CG38" s="274">
        <v>94.0</v>
      </c>
      <c r="CH38" s="276"/>
      <c r="CI38" s="276"/>
      <c r="CJ38" s="274">
        <v>0.0</v>
      </c>
      <c r="CK38" s="276"/>
      <c r="CL38" s="276"/>
      <c r="CM38" s="276"/>
      <c r="CN38" s="276"/>
      <c r="CO38" s="276"/>
      <c r="CP38" s="276"/>
      <c r="CQ38" s="276"/>
      <c r="CR38" s="276"/>
      <c r="CS38" s="276"/>
      <c r="CT38" s="276"/>
      <c r="CU38" s="276"/>
      <c r="CV38" s="276"/>
      <c r="CW38" s="276"/>
      <c r="CX38" s="276"/>
      <c r="CY38" s="276"/>
      <c r="CZ38" s="276"/>
      <c r="DA38" s="276"/>
      <c r="DB38" s="276"/>
      <c r="DC38" s="276"/>
      <c r="DD38" s="276"/>
      <c r="DE38" s="276"/>
      <c r="DF38" s="279"/>
      <c r="DG38" s="274"/>
      <c r="DH38" s="274"/>
      <c r="DI38" s="276"/>
      <c r="DJ38" s="274"/>
      <c r="DK38" s="274"/>
      <c r="DL38" s="288"/>
      <c r="DM38" s="288"/>
      <c r="DN38" s="288"/>
      <c r="DO38" s="288"/>
      <c r="DP38" s="288"/>
      <c r="DQ38" s="288">
        <v>3.9</v>
      </c>
      <c r="DR38" s="288">
        <v>4.6</v>
      </c>
      <c r="DS38" s="289">
        <v>0.2</v>
      </c>
      <c r="DT38" s="274"/>
      <c r="DU38" s="274"/>
      <c r="DV38" s="274"/>
    </row>
    <row r="39" ht="15.75" customHeight="1">
      <c r="A39" s="274">
        <v>2020.0</v>
      </c>
      <c r="B39" s="274" t="s">
        <v>4930</v>
      </c>
      <c r="C39" s="274" t="s">
        <v>4931</v>
      </c>
      <c r="D39" s="274">
        <v>32.0</v>
      </c>
      <c r="E39" s="274" t="s">
        <v>4932</v>
      </c>
      <c r="F39" s="274" t="s">
        <v>4721</v>
      </c>
      <c r="G39" s="274"/>
      <c r="H39" s="274"/>
      <c r="I39" s="274"/>
      <c r="J39" s="274"/>
      <c r="K39" s="274"/>
      <c r="L39" s="274"/>
      <c r="M39" s="274" t="s">
        <v>4930</v>
      </c>
      <c r="N39" s="274" t="s">
        <v>4815</v>
      </c>
      <c r="O39" s="274" t="s">
        <v>4933</v>
      </c>
      <c r="P39" s="273"/>
      <c r="Q39" s="274" t="s">
        <v>4853</v>
      </c>
      <c r="R39" s="274" t="s">
        <v>4729</v>
      </c>
      <c r="S39" s="274" t="s">
        <v>4853</v>
      </c>
      <c r="T39" s="275"/>
      <c r="U39" s="275" t="s">
        <v>4934</v>
      </c>
      <c r="V39" s="274">
        <v>52.0</v>
      </c>
      <c r="W39" s="276"/>
      <c r="X39" s="276"/>
      <c r="Y39" s="276"/>
      <c r="Z39" s="276"/>
      <c r="AA39" s="276"/>
      <c r="AB39" s="276"/>
      <c r="AC39" s="276"/>
      <c r="AD39" s="276"/>
      <c r="AE39" s="276"/>
      <c r="AF39" s="276"/>
      <c r="AG39" s="276"/>
      <c r="AH39" s="276"/>
      <c r="AI39" s="276"/>
      <c r="AJ39" s="276"/>
      <c r="AK39" s="276"/>
      <c r="AL39" s="276"/>
      <c r="AM39" s="276"/>
      <c r="AN39" s="276"/>
      <c r="AO39" s="276"/>
      <c r="AP39" s="276"/>
      <c r="AQ39" s="276"/>
      <c r="AR39" s="276"/>
      <c r="AS39" s="276"/>
      <c r="AT39" s="276"/>
      <c r="AU39" s="276"/>
      <c r="AV39" s="276"/>
      <c r="AW39" s="276"/>
      <c r="AX39" s="276"/>
      <c r="AY39" s="276"/>
      <c r="AZ39" s="274">
        <v>66.0</v>
      </c>
      <c r="BA39" s="276"/>
      <c r="BB39" s="276"/>
      <c r="BC39" s="276"/>
      <c r="BD39" s="276"/>
      <c r="BE39" s="276"/>
      <c r="BF39" s="276"/>
      <c r="BG39" s="276"/>
      <c r="BH39" s="276"/>
      <c r="BI39" s="276"/>
      <c r="BJ39" s="274">
        <v>70.0</v>
      </c>
      <c r="BK39" s="276"/>
      <c r="BL39" s="276"/>
      <c r="BM39" s="276"/>
      <c r="BN39" s="276"/>
      <c r="BO39" s="276"/>
      <c r="BP39" s="276"/>
      <c r="BQ39" s="276"/>
      <c r="BR39" s="276"/>
      <c r="BS39" s="276"/>
      <c r="BT39" s="274">
        <v>76.0</v>
      </c>
      <c r="BU39" s="276"/>
      <c r="BV39" s="276"/>
      <c r="BW39" s="276"/>
      <c r="BX39" s="276"/>
      <c r="BY39" s="276"/>
      <c r="BZ39" s="276"/>
      <c r="CA39" s="276"/>
      <c r="CB39" s="276"/>
      <c r="CC39" s="276"/>
      <c r="CD39" s="274">
        <v>70.0</v>
      </c>
      <c r="CE39" s="276"/>
      <c r="CF39" s="276"/>
      <c r="CG39" s="276"/>
      <c r="CH39" s="276"/>
      <c r="CI39" s="276"/>
      <c r="CJ39" s="276"/>
      <c r="CK39" s="276"/>
      <c r="CL39" s="276"/>
      <c r="CM39" s="276"/>
      <c r="CN39" s="276"/>
      <c r="CO39" s="276"/>
      <c r="CP39" s="276"/>
      <c r="CQ39" s="276"/>
      <c r="CR39" s="276"/>
      <c r="CS39" s="276"/>
      <c r="CT39" s="276"/>
      <c r="CU39" s="276"/>
      <c r="CV39" s="276"/>
      <c r="CW39" s="276"/>
      <c r="CX39" s="276"/>
      <c r="CY39" s="276"/>
      <c r="CZ39" s="276"/>
      <c r="DA39" s="276"/>
      <c r="DB39" s="276"/>
      <c r="DC39" s="276"/>
      <c r="DD39" s="276"/>
      <c r="DE39" s="276"/>
      <c r="DF39" s="279"/>
      <c r="DG39" s="274"/>
      <c r="DH39" s="274"/>
      <c r="DI39" s="276"/>
      <c r="DJ39" s="274"/>
      <c r="DK39" s="274"/>
      <c r="DL39" s="288"/>
      <c r="DM39" s="288"/>
      <c r="DN39" s="288"/>
      <c r="DO39" s="288"/>
      <c r="DP39" s="288"/>
      <c r="DQ39" s="288" t="s">
        <v>4853</v>
      </c>
      <c r="DR39" s="288" t="s">
        <v>4853</v>
      </c>
      <c r="DS39" s="290" t="s">
        <v>4853</v>
      </c>
      <c r="DT39" s="274"/>
      <c r="DU39" s="274"/>
      <c r="DV39" s="274"/>
    </row>
    <row r="40" ht="15.75" customHeight="1">
      <c r="A40" s="293">
        <v>2020.0</v>
      </c>
      <c r="B40" s="293" t="s">
        <v>4914</v>
      </c>
      <c r="C40" s="293" t="s">
        <v>4915</v>
      </c>
      <c r="D40" s="293">
        <v>164.0</v>
      </c>
      <c r="E40" s="293" t="s">
        <v>2829</v>
      </c>
      <c r="F40" s="293" t="s">
        <v>4721</v>
      </c>
      <c r="G40" s="293"/>
      <c r="H40" s="293"/>
      <c r="I40" s="293" t="s">
        <v>4917</v>
      </c>
      <c r="J40" s="293" t="s">
        <v>4918</v>
      </c>
      <c r="K40" s="293" t="s">
        <v>4918</v>
      </c>
      <c r="L40" s="293" t="s">
        <v>4919</v>
      </c>
      <c r="M40" s="293" t="s">
        <v>4914</v>
      </c>
      <c r="N40" s="293" t="s">
        <v>4920</v>
      </c>
      <c r="O40" s="294" t="s">
        <v>4935</v>
      </c>
      <c r="P40" s="295"/>
      <c r="Q40" s="293" t="s">
        <v>4729</v>
      </c>
      <c r="R40" s="293" t="s">
        <v>4729</v>
      </c>
      <c r="S40" s="293" t="s">
        <v>4729</v>
      </c>
      <c r="T40" s="293"/>
      <c r="U40" s="296" t="s">
        <v>4936</v>
      </c>
      <c r="V40" s="297"/>
      <c r="W40" s="297"/>
      <c r="X40" s="297"/>
      <c r="Y40" s="293">
        <v>83.0</v>
      </c>
      <c r="Z40" s="293">
        <v>51.0</v>
      </c>
      <c r="AA40" s="293">
        <v>88.0</v>
      </c>
      <c r="AB40" s="297"/>
      <c r="AC40" s="293">
        <v>32.0</v>
      </c>
      <c r="AD40" s="293">
        <v>37.0</v>
      </c>
      <c r="AE40" s="293">
        <v>5.0</v>
      </c>
      <c r="AF40" s="297"/>
      <c r="AG40" s="297"/>
      <c r="AH40" s="297"/>
      <c r="AI40" s="293">
        <v>96.0</v>
      </c>
      <c r="AJ40" s="293">
        <v>93.0</v>
      </c>
      <c r="AK40" s="293">
        <v>94.0</v>
      </c>
      <c r="AL40" s="297"/>
      <c r="AM40" s="293">
        <v>3.0</v>
      </c>
      <c r="AN40" s="293">
        <v>1.0</v>
      </c>
      <c r="AO40" s="293">
        <v>-2.0</v>
      </c>
      <c r="AP40" s="297"/>
      <c r="AQ40" s="297"/>
      <c r="AR40" s="297"/>
      <c r="AS40" s="293">
        <v>96.0</v>
      </c>
      <c r="AT40" s="293">
        <v>93.0</v>
      </c>
      <c r="AU40" s="293">
        <v>94.0</v>
      </c>
      <c r="AV40" s="297"/>
      <c r="AW40" s="293">
        <v>3.0</v>
      </c>
      <c r="AX40" s="293">
        <v>1.0</v>
      </c>
      <c r="AY40" s="293">
        <v>-2.0</v>
      </c>
      <c r="AZ40" s="297"/>
      <c r="BA40" s="297"/>
      <c r="BB40" s="297"/>
      <c r="BC40" s="297"/>
      <c r="BD40" s="293">
        <v>66.0</v>
      </c>
      <c r="BE40" s="293">
        <v>64.0</v>
      </c>
      <c r="BF40" s="297"/>
      <c r="BG40" s="297"/>
      <c r="BH40" s="293">
        <v>-2.0</v>
      </c>
      <c r="BI40" s="297"/>
      <c r="BJ40" s="297"/>
      <c r="BK40" s="297"/>
      <c r="BL40" s="297"/>
      <c r="BM40" s="293">
        <v>92.0</v>
      </c>
      <c r="BN40" s="293">
        <v>92.0</v>
      </c>
      <c r="BO40" s="293">
        <v>82.0</v>
      </c>
      <c r="BP40" s="297"/>
      <c r="BQ40" s="293">
        <v>0.0</v>
      </c>
      <c r="BR40" s="293">
        <v>-10.0</v>
      </c>
      <c r="BS40" s="293">
        <v>-10.0</v>
      </c>
      <c r="BT40" s="297"/>
      <c r="BU40" s="297"/>
      <c r="BV40" s="297"/>
      <c r="BW40" s="293">
        <v>94.0</v>
      </c>
      <c r="BX40" s="293">
        <v>98.0</v>
      </c>
      <c r="BY40" s="293">
        <v>92.0</v>
      </c>
      <c r="BZ40" s="297"/>
      <c r="CA40" s="293">
        <v>-4.0</v>
      </c>
      <c r="CB40" s="293">
        <v>-6.0</v>
      </c>
      <c r="CC40" s="293">
        <v>-2.0</v>
      </c>
      <c r="CD40" s="297"/>
      <c r="CE40" s="297"/>
      <c r="CF40" s="297"/>
      <c r="CG40" s="293">
        <v>96.0</v>
      </c>
      <c r="CH40" s="293">
        <v>94.0</v>
      </c>
      <c r="CI40" s="293">
        <v>93.0</v>
      </c>
      <c r="CJ40" s="297"/>
      <c r="CK40" s="293">
        <v>2.0</v>
      </c>
      <c r="CL40" s="293">
        <v>-1.0</v>
      </c>
      <c r="CM40" s="293">
        <v>-3.0</v>
      </c>
      <c r="CN40" s="297"/>
      <c r="CO40" s="297"/>
      <c r="CP40" s="297"/>
      <c r="CQ40" s="297"/>
      <c r="CR40" s="297"/>
      <c r="CS40" s="297"/>
      <c r="CT40" s="297"/>
      <c r="CU40" s="297"/>
      <c r="CV40" s="297"/>
      <c r="CW40" s="297"/>
      <c r="CX40" s="297"/>
      <c r="CY40" s="297"/>
      <c r="CZ40" s="297"/>
      <c r="DA40" s="297"/>
      <c r="DB40" s="297"/>
      <c r="DC40" s="297"/>
      <c r="DD40" s="297"/>
      <c r="DE40" s="297"/>
      <c r="DF40" s="298">
        <v>0.95</v>
      </c>
      <c r="DG40" s="293">
        <v>0.7</v>
      </c>
      <c r="DH40" s="293">
        <v>11.0</v>
      </c>
      <c r="DI40" s="297">
        <v>0.6</v>
      </c>
      <c r="DJ40" s="293">
        <v>1.11</v>
      </c>
      <c r="DK40" s="293">
        <v>3.77</v>
      </c>
      <c r="DL40" s="299"/>
      <c r="DM40" s="299"/>
      <c r="DN40" s="299"/>
      <c r="DO40" s="299"/>
      <c r="DP40" s="299"/>
      <c r="DQ40" s="299">
        <v>2.9</v>
      </c>
      <c r="DR40" s="299">
        <v>3.5</v>
      </c>
      <c r="DS40" s="300">
        <v>0.32</v>
      </c>
      <c r="DT40" s="293"/>
      <c r="DU40" s="293"/>
      <c r="DV40" s="293"/>
    </row>
    <row r="41" ht="22.5" customHeight="1">
      <c r="A41" s="274">
        <v>2021.0</v>
      </c>
      <c r="B41" s="274" t="s">
        <v>4914</v>
      </c>
      <c r="C41" s="274" t="s">
        <v>4915</v>
      </c>
      <c r="D41" s="274">
        <v>43.0</v>
      </c>
      <c r="E41" s="274" t="s">
        <v>4937</v>
      </c>
      <c r="F41" s="274" t="s">
        <v>4721</v>
      </c>
      <c r="G41" s="274"/>
      <c r="H41" s="274"/>
      <c r="I41" s="274" t="s">
        <v>4917</v>
      </c>
      <c r="J41" s="274" t="s">
        <v>4918</v>
      </c>
      <c r="K41" s="274" t="s">
        <v>4918</v>
      </c>
      <c r="L41" s="274" t="s">
        <v>4919</v>
      </c>
      <c r="M41" s="274" t="s">
        <v>4914</v>
      </c>
      <c r="N41" s="274" t="s">
        <v>4815</v>
      </c>
      <c r="O41" s="274" t="s">
        <v>4938</v>
      </c>
      <c r="P41" s="273"/>
      <c r="Q41" s="274" t="s">
        <v>4853</v>
      </c>
      <c r="R41" s="274" t="s">
        <v>4729</v>
      </c>
      <c r="S41" s="274" t="s">
        <v>4853</v>
      </c>
      <c r="T41" s="275" t="s">
        <v>4939</v>
      </c>
      <c r="U41" s="275" t="s">
        <v>4940</v>
      </c>
      <c r="V41" s="274">
        <v>94.0</v>
      </c>
      <c r="W41" s="276"/>
      <c r="X41" s="276"/>
      <c r="Y41" s="276"/>
      <c r="Z41" s="276"/>
      <c r="AA41" s="276"/>
      <c r="AB41" s="276"/>
      <c r="AC41" s="276"/>
      <c r="AD41" s="276"/>
      <c r="AE41" s="276"/>
      <c r="AF41" s="276"/>
      <c r="AG41" s="276"/>
      <c r="AH41" s="276"/>
      <c r="AI41" s="276"/>
      <c r="AJ41" s="276"/>
      <c r="AK41" s="276"/>
      <c r="AL41" s="276"/>
      <c r="AM41" s="276"/>
      <c r="AN41" s="276"/>
      <c r="AO41" s="276"/>
      <c r="AP41" s="276"/>
      <c r="AQ41" s="276"/>
      <c r="AR41" s="276"/>
      <c r="AS41" s="276"/>
      <c r="AT41" s="276"/>
      <c r="AU41" s="276"/>
      <c r="AV41" s="276"/>
      <c r="AW41" s="276"/>
      <c r="AX41" s="276"/>
      <c r="AY41" s="276"/>
      <c r="AZ41" s="274">
        <v>62.0</v>
      </c>
      <c r="BA41" s="276"/>
      <c r="BB41" s="276"/>
      <c r="BC41" s="276"/>
      <c r="BD41" s="276"/>
      <c r="BE41" s="276"/>
      <c r="BF41" s="276"/>
      <c r="BG41" s="276"/>
      <c r="BH41" s="276"/>
      <c r="BI41" s="276"/>
      <c r="BJ41" s="274">
        <v>87.0</v>
      </c>
      <c r="BK41" s="276"/>
      <c r="BL41" s="276"/>
      <c r="BM41" s="276"/>
      <c r="BN41" s="276"/>
      <c r="BO41" s="276"/>
      <c r="BP41" s="276"/>
      <c r="BQ41" s="276"/>
      <c r="BR41" s="276"/>
      <c r="BS41" s="276"/>
      <c r="BT41" s="274">
        <v>93.0</v>
      </c>
      <c r="BU41" s="276"/>
      <c r="BV41" s="276"/>
      <c r="BW41" s="276"/>
      <c r="BX41" s="276"/>
      <c r="BY41" s="276"/>
      <c r="BZ41" s="276"/>
      <c r="CA41" s="276"/>
      <c r="CB41" s="276"/>
      <c r="CC41" s="276"/>
      <c r="CD41" s="274">
        <v>95.0</v>
      </c>
      <c r="CE41" s="276"/>
      <c r="CF41" s="276"/>
      <c r="CG41" s="276"/>
      <c r="CH41" s="276"/>
      <c r="CI41" s="276"/>
      <c r="CJ41" s="276"/>
      <c r="CK41" s="276"/>
      <c r="CL41" s="276"/>
      <c r="CM41" s="276"/>
      <c r="CN41" s="276"/>
      <c r="CO41" s="276"/>
      <c r="CP41" s="276"/>
      <c r="CQ41" s="276"/>
      <c r="CR41" s="276"/>
      <c r="CS41" s="276"/>
      <c r="CT41" s="276"/>
      <c r="CU41" s="276"/>
      <c r="CV41" s="276"/>
      <c r="CW41" s="276"/>
      <c r="CX41" s="276"/>
      <c r="CY41" s="276"/>
      <c r="CZ41" s="276"/>
      <c r="DA41" s="276"/>
      <c r="DB41" s="276"/>
      <c r="DC41" s="276"/>
      <c r="DD41" s="276"/>
      <c r="DE41" s="276"/>
      <c r="DF41" s="279">
        <v>0.95</v>
      </c>
      <c r="DG41" s="274"/>
      <c r="DH41" s="274">
        <v>11.0</v>
      </c>
      <c r="DI41" s="276">
        <v>0.81</v>
      </c>
      <c r="DJ41" s="274"/>
      <c r="DK41" s="274">
        <v>5.2</v>
      </c>
      <c r="DL41" s="277"/>
      <c r="DM41" s="277"/>
      <c r="DN41" s="277"/>
      <c r="DO41" s="277"/>
      <c r="DP41" s="277"/>
      <c r="DQ41" s="277" t="s">
        <v>4853</v>
      </c>
      <c r="DR41" s="277" t="s">
        <v>4853</v>
      </c>
      <c r="DS41" s="82" t="s">
        <v>4853</v>
      </c>
      <c r="DT41" s="274"/>
      <c r="DU41" s="274"/>
      <c r="DV41" s="274"/>
    </row>
    <row r="42" ht="30.75" customHeight="1">
      <c r="A42" s="301">
        <v>2021.0</v>
      </c>
      <c r="B42" s="301" t="s">
        <v>4763</v>
      </c>
      <c r="C42" s="301" t="s">
        <v>4941</v>
      </c>
      <c r="D42" s="301">
        <v>21.0</v>
      </c>
      <c r="E42" s="301" t="s">
        <v>357</v>
      </c>
      <c r="F42" s="301" t="s">
        <v>4721</v>
      </c>
      <c r="G42" s="301"/>
      <c r="H42" s="301"/>
      <c r="I42" s="301" t="s">
        <v>3494</v>
      </c>
      <c r="J42" s="301" t="s">
        <v>4765</v>
      </c>
      <c r="K42" s="301" t="s">
        <v>1486</v>
      </c>
      <c r="L42" s="301" t="s">
        <v>4766</v>
      </c>
      <c r="M42" s="301" t="s">
        <v>4767</v>
      </c>
      <c r="N42" s="301" t="s">
        <v>4735</v>
      </c>
      <c r="O42" s="302" t="s">
        <v>4942</v>
      </c>
      <c r="P42" s="295"/>
      <c r="Q42" s="293" t="s">
        <v>4729</v>
      </c>
      <c r="R42" s="293" t="s">
        <v>4729</v>
      </c>
      <c r="S42" s="293" t="s">
        <v>4729</v>
      </c>
      <c r="T42" s="293" t="s">
        <v>4943</v>
      </c>
      <c r="U42" s="296" t="s">
        <v>4944</v>
      </c>
      <c r="V42" s="297"/>
      <c r="W42" s="297"/>
      <c r="X42" s="297"/>
      <c r="Y42" s="293">
        <v>84.0</v>
      </c>
      <c r="Z42" s="293">
        <v>50.0</v>
      </c>
      <c r="AA42" s="293">
        <v>80.0</v>
      </c>
      <c r="AB42" s="297"/>
      <c r="AC42" s="293">
        <v>34.0</v>
      </c>
      <c r="AD42" s="293">
        <v>30.0</v>
      </c>
      <c r="AE42" s="293">
        <v>-4.0</v>
      </c>
      <c r="AF42" s="297"/>
      <c r="AG42" s="297"/>
      <c r="AH42" s="297"/>
      <c r="AI42" s="293">
        <v>92.0</v>
      </c>
      <c r="AJ42" s="293">
        <v>76.0</v>
      </c>
      <c r="AK42" s="293">
        <v>88.0</v>
      </c>
      <c r="AL42" s="297"/>
      <c r="AM42" s="293">
        <v>16.0</v>
      </c>
      <c r="AN42" s="293">
        <v>12.0</v>
      </c>
      <c r="AO42" s="293">
        <v>-4.0</v>
      </c>
      <c r="AP42" s="297"/>
      <c r="AQ42" s="297"/>
      <c r="AR42" s="297"/>
      <c r="AS42" s="293">
        <v>92.0</v>
      </c>
      <c r="AT42" s="293">
        <v>90.0</v>
      </c>
      <c r="AU42" s="293">
        <v>92.0</v>
      </c>
      <c r="AV42" s="297"/>
      <c r="AW42" s="293">
        <v>2.0</v>
      </c>
      <c r="AX42" s="293">
        <v>2.0</v>
      </c>
      <c r="AY42" s="293">
        <v>0.0</v>
      </c>
      <c r="AZ42" s="297"/>
      <c r="BA42" s="297"/>
      <c r="BB42" s="297"/>
      <c r="BC42" s="297"/>
      <c r="BD42" s="293">
        <v>40.0</v>
      </c>
      <c r="BE42" s="293">
        <v>42.0</v>
      </c>
      <c r="BF42" s="297"/>
      <c r="BG42" s="297"/>
      <c r="BH42" s="293">
        <v>2.0</v>
      </c>
      <c r="BI42" s="297"/>
      <c r="BJ42" s="297"/>
      <c r="BK42" s="297"/>
      <c r="BL42" s="297"/>
      <c r="BM42" s="293">
        <v>80.0</v>
      </c>
      <c r="BN42" s="293">
        <v>90.0</v>
      </c>
      <c r="BO42" s="293">
        <v>78.0</v>
      </c>
      <c r="BP42" s="297"/>
      <c r="BQ42" s="293">
        <v>-10.0</v>
      </c>
      <c r="BR42" s="293">
        <v>-12.0</v>
      </c>
      <c r="BS42" s="293">
        <v>-2.0</v>
      </c>
      <c r="BT42" s="297"/>
      <c r="BU42" s="297"/>
      <c r="BV42" s="297"/>
      <c r="BW42" s="293">
        <v>94.0</v>
      </c>
      <c r="BX42" s="293">
        <v>98.0</v>
      </c>
      <c r="BY42" s="293">
        <v>86.0</v>
      </c>
      <c r="BZ42" s="297"/>
      <c r="CA42" s="293">
        <v>-4.0</v>
      </c>
      <c r="CB42" s="293">
        <v>-12.0</v>
      </c>
      <c r="CC42" s="293">
        <v>-8.0</v>
      </c>
      <c r="CD42" s="297"/>
      <c r="CE42" s="297"/>
      <c r="CF42" s="297"/>
      <c r="CG42" s="293">
        <v>96.0</v>
      </c>
      <c r="CH42" s="293">
        <v>96.0</v>
      </c>
      <c r="CI42" s="293">
        <v>94.0</v>
      </c>
      <c r="CJ42" s="297"/>
      <c r="CK42" s="293">
        <v>0.0</v>
      </c>
      <c r="CL42" s="293">
        <v>-2.0</v>
      </c>
      <c r="CM42" s="293">
        <v>-2.0</v>
      </c>
      <c r="CN42" s="297"/>
      <c r="CO42" s="297"/>
      <c r="CP42" s="297"/>
      <c r="CQ42" s="297"/>
      <c r="CR42" s="297"/>
      <c r="CS42" s="297"/>
      <c r="CT42" s="297"/>
      <c r="CU42" s="297"/>
      <c r="CV42" s="297"/>
      <c r="CW42" s="297"/>
      <c r="CX42" s="297"/>
      <c r="CY42" s="297"/>
      <c r="CZ42" s="297"/>
      <c r="DA42" s="297"/>
      <c r="DB42" s="297"/>
      <c r="DC42" s="297"/>
      <c r="DD42" s="297"/>
      <c r="DE42" s="297"/>
      <c r="DF42" s="298">
        <v>0.91</v>
      </c>
      <c r="DG42" s="293">
        <v>2.35</v>
      </c>
      <c r="DH42" s="293">
        <v>7.73</v>
      </c>
      <c r="DI42" s="297">
        <v>0.82</v>
      </c>
      <c r="DJ42" s="293">
        <v>1.31</v>
      </c>
      <c r="DK42" s="293">
        <v>4.2</v>
      </c>
      <c r="DL42" s="303"/>
      <c r="DM42" s="303"/>
      <c r="DN42" s="303"/>
      <c r="DO42" s="303"/>
      <c r="DP42" s="303"/>
      <c r="DQ42" s="303">
        <v>2.8</v>
      </c>
      <c r="DR42" s="304">
        <v>3.3</v>
      </c>
      <c r="DS42" s="305">
        <v>0.18</v>
      </c>
      <c r="DT42" s="293"/>
      <c r="DU42" s="293"/>
      <c r="DV42" s="293"/>
    </row>
    <row r="43" ht="22.5" customHeight="1">
      <c r="A43" s="272">
        <v>2021.0</v>
      </c>
      <c r="B43" s="272" t="s">
        <v>4845</v>
      </c>
      <c r="C43" s="272" t="s">
        <v>4846</v>
      </c>
      <c r="D43" s="272">
        <v>6.0</v>
      </c>
      <c r="E43" s="272" t="s">
        <v>4799</v>
      </c>
      <c r="F43" s="272" t="s">
        <v>4721</v>
      </c>
      <c r="G43" s="272"/>
      <c r="H43" s="272"/>
      <c r="I43" s="272" t="s">
        <v>4847</v>
      </c>
      <c r="J43" s="272" t="s">
        <v>4848</v>
      </c>
      <c r="K43" s="272" t="s">
        <v>4849</v>
      </c>
      <c r="L43" s="272" t="s">
        <v>4850</v>
      </c>
      <c r="M43" s="272" t="s">
        <v>4851</v>
      </c>
      <c r="N43" s="272" t="s">
        <v>4735</v>
      </c>
      <c r="O43" s="272" t="s">
        <v>4945</v>
      </c>
      <c r="P43" s="273"/>
      <c r="Q43" s="274" t="s">
        <v>4729</v>
      </c>
      <c r="R43" s="274" t="s">
        <v>4729</v>
      </c>
      <c r="S43" s="274" t="s">
        <v>4853</v>
      </c>
      <c r="T43" s="275" t="s">
        <v>4939</v>
      </c>
      <c r="U43" s="275" t="s">
        <v>4946</v>
      </c>
      <c r="V43" s="276"/>
      <c r="W43" s="276"/>
      <c r="X43" s="276"/>
      <c r="Y43" s="276"/>
      <c r="Z43" s="276"/>
      <c r="AA43" s="276"/>
      <c r="AB43" s="276"/>
      <c r="AC43" s="276"/>
      <c r="AD43" s="276"/>
      <c r="AE43" s="276"/>
      <c r="AF43" s="276"/>
      <c r="AG43" s="276"/>
      <c r="AH43" s="276"/>
      <c r="AI43" s="276"/>
      <c r="AJ43" s="276"/>
      <c r="AK43" s="276"/>
      <c r="AL43" s="276"/>
      <c r="AM43" s="276"/>
      <c r="AN43" s="276"/>
      <c r="AO43" s="276"/>
      <c r="AP43" s="276"/>
      <c r="AQ43" s="276"/>
      <c r="AR43" s="276"/>
      <c r="AS43" s="276"/>
      <c r="AT43" s="276"/>
      <c r="AU43" s="276"/>
      <c r="AV43" s="276"/>
      <c r="AW43" s="276"/>
      <c r="AX43" s="276"/>
      <c r="AY43" s="276"/>
      <c r="AZ43" s="276"/>
      <c r="BA43" s="276"/>
      <c r="BB43" s="276"/>
      <c r="BC43" s="276"/>
      <c r="BD43" s="276"/>
      <c r="BE43" s="276"/>
      <c r="BF43" s="276"/>
      <c r="BG43" s="276"/>
      <c r="BH43" s="276"/>
      <c r="BI43" s="276"/>
      <c r="BJ43" s="276"/>
      <c r="BK43" s="276"/>
      <c r="BL43" s="276"/>
      <c r="BM43" s="276"/>
      <c r="BN43" s="276"/>
      <c r="BO43" s="276"/>
      <c r="BP43" s="276"/>
      <c r="BQ43" s="276"/>
      <c r="BR43" s="276"/>
      <c r="BS43" s="276"/>
      <c r="BT43" s="276"/>
      <c r="BU43" s="276"/>
      <c r="BV43" s="276"/>
      <c r="BW43" s="276"/>
      <c r="BX43" s="276"/>
      <c r="BY43" s="276"/>
      <c r="BZ43" s="276"/>
      <c r="CA43" s="276"/>
      <c r="CB43" s="276"/>
      <c r="CC43" s="276"/>
      <c r="CD43" s="276"/>
      <c r="CE43" s="276"/>
      <c r="CF43" s="276"/>
      <c r="CG43" s="276"/>
      <c r="CH43" s="276"/>
      <c r="CI43" s="276"/>
      <c r="CJ43" s="276"/>
      <c r="CK43" s="276"/>
      <c r="CL43" s="276"/>
      <c r="CM43" s="276"/>
      <c r="CN43" s="276"/>
      <c r="CO43" s="276"/>
      <c r="CP43" s="276"/>
      <c r="CQ43" s="276"/>
      <c r="CR43" s="276"/>
      <c r="CS43" s="276"/>
      <c r="CT43" s="276"/>
      <c r="CU43" s="276"/>
      <c r="CV43" s="276"/>
      <c r="CW43" s="276"/>
      <c r="CX43" s="276"/>
      <c r="CY43" s="276"/>
      <c r="CZ43" s="276"/>
      <c r="DA43" s="276"/>
      <c r="DB43" s="276"/>
      <c r="DC43" s="276"/>
      <c r="DD43" s="276"/>
      <c r="DE43" s="276"/>
      <c r="DF43" s="279">
        <v>0.91</v>
      </c>
      <c r="DG43" s="274"/>
      <c r="DH43" s="274">
        <v>9.0</v>
      </c>
      <c r="DI43" s="276">
        <v>0.84</v>
      </c>
      <c r="DJ43" s="274"/>
      <c r="DK43" s="274">
        <v>4.0</v>
      </c>
      <c r="DL43" s="280"/>
      <c r="DM43" s="280"/>
      <c r="DN43" s="280"/>
      <c r="DO43" s="280"/>
      <c r="DP43" s="280"/>
      <c r="DQ43" s="280">
        <v>7.5</v>
      </c>
      <c r="DR43" s="281">
        <v>8.7</v>
      </c>
      <c r="DS43" s="282">
        <v>0.17</v>
      </c>
      <c r="DT43" s="274"/>
      <c r="DU43" s="274"/>
      <c r="DV43" s="274"/>
    </row>
    <row r="44" ht="22.5" customHeight="1">
      <c r="A44" s="306">
        <v>2021.0</v>
      </c>
      <c r="B44" s="307" t="s">
        <v>4914</v>
      </c>
      <c r="C44" s="306" t="s">
        <v>4915</v>
      </c>
      <c r="D44" s="306">
        <v>41.0</v>
      </c>
      <c r="E44" s="306" t="s">
        <v>4799</v>
      </c>
      <c r="F44" s="306" t="s">
        <v>4721</v>
      </c>
      <c r="G44" s="306"/>
      <c r="H44" s="306"/>
      <c r="I44" s="306" t="s">
        <v>4917</v>
      </c>
      <c r="J44" s="306" t="s">
        <v>4918</v>
      </c>
      <c r="K44" s="306" t="s">
        <v>4918</v>
      </c>
      <c r="L44" s="306" t="s">
        <v>4919</v>
      </c>
      <c r="M44" s="306" t="s">
        <v>4914</v>
      </c>
      <c r="N44" s="306" t="s">
        <v>4815</v>
      </c>
      <c r="O44" s="306" t="s">
        <v>4947</v>
      </c>
      <c r="P44" s="308"/>
      <c r="Q44" s="306" t="s">
        <v>4853</v>
      </c>
      <c r="R44" s="306" t="s">
        <v>4729</v>
      </c>
      <c r="S44" s="306" t="s">
        <v>4853</v>
      </c>
      <c r="T44" s="309" t="s">
        <v>4948</v>
      </c>
      <c r="U44" s="309" t="s">
        <v>4949</v>
      </c>
      <c r="V44" s="310"/>
      <c r="W44" s="310"/>
      <c r="X44" s="310"/>
      <c r="Y44" s="310"/>
      <c r="Z44" s="310"/>
      <c r="AA44" s="310"/>
      <c r="AB44" s="310"/>
      <c r="AC44" s="310"/>
      <c r="AD44" s="310"/>
      <c r="AE44" s="310"/>
      <c r="AF44" s="310"/>
      <c r="AG44" s="310"/>
      <c r="AH44" s="310"/>
      <c r="AI44" s="310"/>
      <c r="AJ44" s="310"/>
      <c r="AK44" s="310"/>
      <c r="AL44" s="310"/>
      <c r="AM44" s="310"/>
      <c r="AN44" s="310"/>
      <c r="AO44" s="310"/>
      <c r="AP44" s="310"/>
      <c r="AQ44" s="310"/>
      <c r="AR44" s="310"/>
      <c r="AS44" s="310"/>
      <c r="AT44" s="310"/>
      <c r="AU44" s="310"/>
      <c r="AV44" s="310"/>
      <c r="AW44" s="310"/>
      <c r="AX44" s="310"/>
      <c r="AY44" s="310"/>
      <c r="AZ44" s="310"/>
      <c r="BA44" s="310"/>
      <c r="BB44" s="310"/>
      <c r="BC44" s="310"/>
      <c r="BD44" s="310"/>
      <c r="BE44" s="310"/>
      <c r="BF44" s="310"/>
      <c r="BG44" s="310"/>
      <c r="BH44" s="310"/>
      <c r="BI44" s="310"/>
      <c r="BJ44" s="310"/>
      <c r="BK44" s="310"/>
      <c r="BL44" s="310"/>
      <c r="BM44" s="310"/>
      <c r="BN44" s="310"/>
      <c r="BO44" s="310"/>
      <c r="BP44" s="310"/>
      <c r="BQ44" s="310"/>
      <c r="BR44" s="310"/>
      <c r="BS44" s="310"/>
      <c r="BT44" s="310"/>
      <c r="BU44" s="310"/>
      <c r="BV44" s="310"/>
      <c r="BW44" s="310"/>
      <c r="BX44" s="310"/>
      <c r="BY44" s="310"/>
      <c r="BZ44" s="310"/>
      <c r="CA44" s="310"/>
      <c r="CB44" s="310"/>
      <c r="CC44" s="310"/>
      <c r="CD44" s="310"/>
      <c r="CE44" s="310"/>
      <c r="CF44" s="310"/>
      <c r="CG44" s="310"/>
      <c r="CH44" s="310"/>
      <c r="CI44" s="310"/>
      <c r="CJ44" s="310"/>
      <c r="CK44" s="310"/>
      <c r="CL44" s="310"/>
      <c r="CM44" s="310"/>
      <c r="CN44" s="310"/>
      <c r="CO44" s="310"/>
      <c r="CP44" s="310"/>
      <c r="CQ44" s="310"/>
      <c r="CR44" s="310"/>
      <c r="CS44" s="310"/>
      <c r="CT44" s="310"/>
      <c r="CU44" s="310"/>
      <c r="CV44" s="310"/>
      <c r="CW44" s="310"/>
      <c r="CX44" s="310"/>
      <c r="CY44" s="310"/>
      <c r="CZ44" s="310"/>
      <c r="DA44" s="310"/>
      <c r="DB44" s="310"/>
      <c r="DC44" s="310"/>
      <c r="DD44" s="310"/>
      <c r="DE44" s="310"/>
      <c r="DF44" s="311"/>
      <c r="DG44" s="306"/>
      <c r="DH44" s="306"/>
      <c r="DI44" s="310"/>
      <c r="DJ44" s="306"/>
      <c r="DK44" s="306"/>
      <c r="DL44" s="312"/>
      <c r="DM44" s="312"/>
      <c r="DN44" s="312"/>
      <c r="DO44" s="312"/>
      <c r="DP44" s="312"/>
      <c r="DQ44" s="312" t="s">
        <v>4853</v>
      </c>
      <c r="DR44" s="313" t="s">
        <v>4853</v>
      </c>
      <c r="DS44" s="314" t="s">
        <v>4853</v>
      </c>
      <c r="DT44" s="306"/>
      <c r="DU44" s="306"/>
      <c r="DV44" s="306"/>
    </row>
    <row r="45" ht="22.5" customHeight="1">
      <c r="A45" s="274">
        <v>2021.0</v>
      </c>
      <c r="B45" s="274" t="s">
        <v>4950</v>
      </c>
      <c r="C45" s="274" t="s">
        <v>4951</v>
      </c>
      <c r="D45" s="274">
        <v>5.0</v>
      </c>
      <c r="E45" s="274" t="s">
        <v>4891</v>
      </c>
      <c r="F45" s="274" t="s">
        <v>4721</v>
      </c>
      <c r="G45" s="274"/>
      <c r="H45" s="274"/>
      <c r="I45" s="274" t="s">
        <v>4780</v>
      </c>
      <c r="J45" s="274" t="s">
        <v>4952</v>
      </c>
      <c r="K45" s="274" t="s">
        <v>4952</v>
      </c>
      <c r="L45" s="274" t="s">
        <v>4953</v>
      </c>
      <c r="M45" s="274" t="s">
        <v>4954</v>
      </c>
      <c r="N45" s="274" t="s">
        <v>4795</v>
      </c>
      <c r="O45" s="274" t="s">
        <v>4955</v>
      </c>
      <c r="P45" s="273"/>
      <c r="Q45" s="274" t="s">
        <v>4729</v>
      </c>
      <c r="R45" s="274" t="s">
        <v>4729</v>
      </c>
      <c r="S45" s="274" t="s">
        <v>4853</v>
      </c>
      <c r="T45" s="275" t="s">
        <v>4939</v>
      </c>
      <c r="U45" s="275" t="s">
        <v>4956</v>
      </c>
      <c r="V45" s="276"/>
      <c r="W45" s="276"/>
      <c r="X45" s="276"/>
      <c r="Y45" s="276"/>
      <c r="Z45" s="276"/>
      <c r="AA45" s="276"/>
      <c r="AB45" s="276"/>
      <c r="AC45" s="276"/>
      <c r="AD45" s="276"/>
      <c r="AE45" s="276"/>
      <c r="AF45" s="276"/>
      <c r="AG45" s="276"/>
      <c r="AH45" s="276"/>
      <c r="AI45" s="276"/>
      <c r="AJ45" s="276"/>
      <c r="AK45" s="276"/>
      <c r="AL45" s="276"/>
      <c r="AM45" s="276"/>
      <c r="AN45" s="276"/>
      <c r="AO45" s="276"/>
      <c r="AP45" s="276"/>
      <c r="AQ45" s="276"/>
      <c r="AR45" s="276"/>
      <c r="AS45" s="276"/>
      <c r="AT45" s="276"/>
      <c r="AU45" s="276"/>
      <c r="AV45" s="276"/>
      <c r="AW45" s="276"/>
      <c r="AX45" s="276"/>
      <c r="AY45" s="276"/>
      <c r="AZ45" s="276"/>
      <c r="BA45" s="276"/>
      <c r="BB45" s="276"/>
      <c r="BC45" s="276"/>
      <c r="BD45" s="276"/>
      <c r="BE45" s="276"/>
      <c r="BF45" s="276"/>
      <c r="BG45" s="276"/>
      <c r="BH45" s="276"/>
      <c r="BI45" s="276"/>
      <c r="BJ45" s="276"/>
      <c r="BK45" s="276"/>
      <c r="BL45" s="276"/>
      <c r="BM45" s="276"/>
      <c r="BN45" s="276"/>
      <c r="BO45" s="276"/>
      <c r="BP45" s="276"/>
      <c r="BQ45" s="276"/>
      <c r="BR45" s="276"/>
      <c r="BS45" s="276"/>
      <c r="BT45" s="276"/>
      <c r="BU45" s="276"/>
      <c r="BV45" s="276"/>
      <c r="BW45" s="276"/>
      <c r="BX45" s="276"/>
      <c r="BY45" s="276"/>
      <c r="BZ45" s="276"/>
      <c r="CA45" s="276"/>
      <c r="CB45" s="276"/>
      <c r="CC45" s="276"/>
      <c r="CD45" s="276"/>
      <c r="CE45" s="276"/>
      <c r="CF45" s="276"/>
      <c r="CG45" s="276"/>
      <c r="CH45" s="276"/>
      <c r="CI45" s="276"/>
      <c r="CJ45" s="276"/>
      <c r="CK45" s="276"/>
      <c r="CL45" s="276"/>
      <c r="CM45" s="276"/>
      <c r="CN45" s="276"/>
      <c r="CO45" s="276"/>
      <c r="CP45" s="276"/>
      <c r="CQ45" s="276"/>
      <c r="CR45" s="276"/>
      <c r="CS45" s="276"/>
      <c r="CT45" s="276"/>
      <c r="CU45" s="276"/>
      <c r="CV45" s="276"/>
      <c r="CW45" s="276"/>
      <c r="CX45" s="276"/>
      <c r="CY45" s="276"/>
      <c r="CZ45" s="276"/>
      <c r="DA45" s="276"/>
      <c r="DB45" s="276"/>
      <c r="DC45" s="276"/>
      <c r="DD45" s="276"/>
      <c r="DE45" s="276"/>
      <c r="DF45" s="279">
        <v>0.93</v>
      </c>
      <c r="DG45" s="274"/>
      <c r="DH45" s="274">
        <v>6.7</v>
      </c>
      <c r="DI45" s="276">
        <v>0.78</v>
      </c>
      <c r="DJ45" s="274"/>
      <c r="DK45" s="274">
        <v>3.5</v>
      </c>
      <c r="DL45" s="280"/>
      <c r="DM45" s="280"/>
      <c r="DN45" s="280"/>
      <c r="DO45" s="280"/>
      <c r="DP45" s="280"/>
      <c r="DQ45" s="280">
        <v>9.5</v>
      </c>
      <c r="DR45" s="281">
        <v>11.0</v>
      </c>
      <c r="DS45" s="315">
        <v>0.15</v>
      </c>
      <c r="DT45" s="276"/>
      <c r="DU45" s="276"/>
      <c r="DV45" s="276"/>
    </row>
    <row r="46" ht="22.5" customHeight="1">
      <c r="A46" s="274">
        <v>2021.0</v>
      </c>
      <c r="B46" s="274" t="s">
        <v>4957</v>
      </c>
      <c r="C46" s="272" t="s">
        <v>4958</v>
      </c>
      <c r="D46" s="274">
        <v>35.0</v>
      </c>
      <c r="E46" s="274" t="s">
        <v>264</v>
      </c>
      <c r="F46" s="274" t="s">
        <v>4721</v>
      </c>
      <c r="G46" s="274"/>
      <c r="H46" s="274"/>
      <c r="I46" s="272" t="s">
        <v>4959</v>
      </c>
      <c r="J46" s="272" t="s">
        <v>4960</v>
      </c>
      <c r="K46" s="272" t="s">
        <v>4960</v>
      </c>
      <c r="L46" s="272" t="s">
        <v>4961</v>
      </c>
      <c r="M46" s="274" t="s">
        <v>4957</v>
      </c>
      <c r="N46" s="274" t="s">
        <v>4962</v>
      </c>
      <c r="O46" s="274" t="s">
        <v>4963</v>
      </c>
      <c r="P46" s="273"/>
      <c r="Q46" s="274" t="s">
        <v>4729</v>
      </c>
      <c r="R46" s="274" t="s">
        <v>4729</v>
      </c>
      <c r="S46" s="274" t="s">
        <v>4729</v>
      </c>
      <c r="T46" s="274" t="s">
        <v>4964</v>
      </c>
      <c r="U46" s="275" t="s">
        <v>4965</v>
      </c>
      <c r="V46" s="274">
        <v>40.0</v>
      </c>
      <c r="W46" s="276"/>
      <c r="X46" s="276"/>
      <c r="Y46" s="274">
        <v>60.0</v>
      </c>
      <c r="Z46" s="276"/>
      <c r="AA46" s="276"/>
      <c r="AB46" s="274">
        <v>20.0</v>
      </c>
      <c r="AC46" s="276"/>
      <c r="AD46" s="276"/>
      <c r="AE46" s="276"/>
      <c r="AF46" s="274">
        <v>66.0</v>
      </c>
      <c r="AG46" s="276"/>
      <c r="AH46" s="276"/>
      <c r="AI46" s="274">
        <v>74.0</v>
      </c>
      <c r="AJ46" s="276"/>
      <c r="AK46" s="276"/>
      <c r="AL46" s="274">
        <v>8.0</v>
      </c>
      <c r="AM46" s="276"/>
      <c r="AN46" s="276"/>
      <c r="AO46" s="276"/>
      <c r="AP46" s="274">
        <v>90.0</v>
      </c>
      <c r="AQ46" s="276"/>
      <c r="AR46" s="276"/>
      <c r="AS46" s="274">
        <v>98.0</v>
      </c>
      <c r="AT46" s="276"/>
      <c r="AU46" s="276"/>
      <c r="AV46" s="274">
        <v>8.0</v>
      </c>
      <c r="AW46" s="276"/>
      <c r="AX46" s="276"/>
      <c r="AY46" s="276"/>
      <c r="AZ46" s="276"/>
      <c r="BA46" s="276"/>
      <c r="BB46" s="276"/>
      <c r="BC46" s="274">
        <v>84.0</v>
      </c>
      <c r="BD46" s="276"/>
      <c r="BE46" s="276"/>
      <c r="BF46" s="276"/>
      <c r="BG46" s="276"/>
      <c r="BH46" s="276"/>
      <c r="BI46" s="276"/>
      <c r="BJ46" s="276"/>
      <c r="BK46" s="276"/>
      <c r="BL46" s="276"/>
      <c r="BM46" s="274">
        <v>74.0</v>
      </c>
      <c r="BN46" s="276"/>
      <c r="BO46" s="276"/>
      <c r="BP46" s="276"/>
      <c r="BQ46" s="276"/>
      <c r="BR46" s="276"/>
      <c r="BS46" s="276"/>
      <c r="BT46" s="274">
        <v>84.0</v>
      </c>
      <c r="BU46" s="276"/>
      <c r="BV46" s="276"/>
      <c r="BW46" s="274">
        <v>74.0</v>
      </c>
      <c r="BX46" s="276"/>
      <c r="BY46" s="276"/>
      <c r="BZ46" s="274">
        <v>-10.0</v>
      </c>
      <c r="CA46" s="276"/>
      <c r="CB46" s="276"/>
      <c r="CC46" s="276"/>
      <c r="CD46" s="274">
        <v>78.0</v>
      </c>
      <c r="CE46" s="276"/>
      <c r="CF46" s="276"/>
      <c r="CG46" s="274">
        <v>86.0</v>
      </c>
      <c r="CH46" s="276"/>
      <c r="CI46" s="276"/>
      <c r="CJ46" s="274">
        <v>8.0</v>
      </c>
      <c r="CK46" s="276"/>
      <c r="CL46" s="276"/>
      <c r="CM46" s="276"/>
      <c r="CN46" s="276"/>
      <c r="CO46" s="276"/>
      <c r="CP46" s="276"/>
      <c r="CQ46" s="276"/>
      <c r="CR46" s="276"/>
      <c r="CS46" s="276"/>
      <c r="CT46" s="276"/>
      <c r="CU46" s="276"/>
      <c r="CV46" s="276"/>
      <c r="CW46" s="276"/>
      <c r="CX46" s="276"/>
      <c r="CY46" s="276"/>
      <c r="CZ46" s="276"/>
      <c r="DA46" s="276"/>
      <c r="DB46" s="276"/>
      <c r="DC46" s="276"/>
      <c r="DD46" s="276"/>
      <c r="DE46" s="276"/>
      <c r="DF46" s="279">
        <v>0.9</v>
      </c>
      <c r="DG46" s="274"/>
      <c r="DH46" s="274">
        <v>6.4</v>
      </c>
      <c r="DI46" s="276">
        <v>0.81</v>
      </c>
      <c r="DJ46" s="274"/>
      <c r="DK46" s="274">
        <v>4.0</v>
      </c>
      <c r="DL46" s="280"/>
      <c r="DM46" s="280"/>
      <c r="DN46" s="280"/>
      <c r="DO46" s="280"/>
      <c r="DP46" s="280"/>
      <c r="DQ46" s="280">
        <v>4.4</v>
      </c>
      <c r="DR46" s="281">
        <v>4.8</v>
      </c>
      <c r="DS46" s="315">
        <v>0.18</v>
      </c>
      <c r="DT46" s="276"/>
      <c r="DU46" s="276"/>
      <c r="DV46" s="276"/>
    </row>
    <row r="47" ht="22.5" customHeight="1">
      <c r="A47" s="274">
        <v>2021.0</v>
      </c>
      <c r="B47" s="274" t="s">
        <v>4966</v>
      </c>
      <c r="C47" s="274" t="s">
        <v>4967</v>
      </c>
      <c r="D47" s="274">
        <v>15.0</v>
      </c>
      <c r="E47" s="274" t="s">
        <v>264</v>
      </c>
      <c r="F47" s="274" t="s">
        <v>4721</v>
      </c>
      <c r="G47" s="274"/>
      <c r="H47" s="274"/>
      <c r="I47" s="274" t="s">
        <v>4847</v>
      </c>
      <c r="J47" s="274" t="s">
        <v>4848</v>
      </c>
      <c r="K47" s="274" t="s">
        <v>4848</v>
      </c>
      <c r="L47" s="274" t="s">
        <v>4968</v>
      </c>
      <c r="M47" s="274" t="s">
        <v>4966</v>
      </c>
      <c r="N47" s="274" t="s">
        <v>4735</v>
      </c>
      <c r="O47" s="274" t="s">
        <v>4969</v>
      </c>
      <c r="P47" s="273"/>
      <c r="Q47" s="274" t="s">
        <v>4729</v>
      </c>
      <c r="R47" s="274" t="s">
        <v>4729</v>
      </c>
      <c r="S47" s="274" t="s">
        <v>4729</v>
      </c>
      <c r="T47" s="274" t="s">
        <v>4943</v>
      </c>
      <c r="U47" s="275" t="s">
        <v>4970</v>
      </c>
      <c r="V47" s="276"/>
      <c r="W47" s="276"/>
      <c r="X47" s="276"/>
      <c r="Y47" s="274">
        <v>32.0</v>
      </c>
      <c r="Z47" s="274">
        <v>16.0</v>
      </c>
      <c r="AA47" s="274">
        <v>44.0</v>
      </c>
      <c r="AB47" s="276"/>
      <c r="AC47" s="274">
        <v>16.0</v>
      </c>
      <c r="AD47" s="274">
        <v>28.0</v>
      </c>
      <c r="AE47" s="274">
        <v>12.0</v>
      </c>
      <c r="AF47" s="276"/>
      <c r="AG47" s="276"/>
      <c r="AH47" s="276"/>
      <c r="AI47" s="274">
        <v>50.0</v>
      </c>
      <c r="AJ47" s="274">
        <v>50.0</v>
      </c>
      <c r="AK47" s="274">
        <v>72.0</v>
      </c>
      <c r="AL47" s="276"/>
      <c r="AM47" s="274">
        <v>0.0</v>
      </c>
      <c r="AN47" s="274">
        <v>22.0</v>
      </c>
      <c r="AO47" s="274">
        <v>22.0</v>
      </c>
      <c r="AP47" s="276"/>
      <c r="AQ47" s="276"/>
      <c r="AR47" s="276"/>
      <c r="AS47" s="274">
        <v>90.0</v>
      </c>
      <c r="AT47" s="274">
        <v>90.0</v>
      </c>
      <c r="AU47" s="274">
        <v>92.0</v>
      </c>
      <c r="AV47" s="276"/>
      <c r="AW47" s="274">
        <v>0.0</v>
      </c>
      <c r="AX47" s="274">
        <v>2.0</v>
      </c>
      <c r="AY47" s="274">
        <v>2.0</v>
      </c>
      <c r="AZ47" s="276"/>
      <c r="BA47" s="276"/>
      <c r="BB47" s="276"/>
      <c r="BC47" s="274">
        <v>60.0</v>
      </c>
      <c r="BD47" s="276"/>
      <c r="BE47" s="274">
        <v>62.0</v>
      </c>
      <c r="BF47" s="276"/>
      <c r="BG47" s="276"/>
      <c r="BH47" s="276"/>
      <c r="BI47" s="274">
        <v>2.0</v>
      </c>
      <c r="BJ47" s="276"/>
      <c r="BK47" s="276"/>
      <c r="BL47" s="276"/>
      <c r="BM47" s="274">
        <v>88.0</v>
      </c>
      <c r="BN47" s="274">
        <v>86.0</v>
      </c>
      <c r="BO47" s="274">
        <v>84.0</v>
      </c>
      <c r="BP47" s="276"/>
      <c r="BQ47" s="274">
        <v>2.0</v>
      </c>
      <c r="BR47" s="274">
        <v>-2.0</v>
      </c>
      <c r="BS47" s="274">
        <v>-4.0</v>
      </c>
      <c r="BT47" s="276"/>
      <c r="BU47" s="276"/>
      <c r="BV47" s="276"/>
      <c r="BW47" s="274">
        <v>90.0</v>
      </c>
      <c r="BX47" s="274">
        <v>94.0</v>
      </c>
      <c r="BY47" s="274">
        <v>92.0</v>
      </c>
      <c r="BZ47" s="276"/>
      <c r="CA47" s="274">
        <v>-4.0</v>
      </c>
      <c r="CB47" s="274">
        <v>-2.0</v>
      </c>
      <c r="CC47" s="274">
        <v>2.0</v>
      </c>
      <c r="CD47" s="276"/>
      <c r="CE47" s="276"/>
      <c r="CF47" s="276"/>
      <c r="CG47" s="274">
        <v>90.0</v>
      </c>
      <c r="CH47" s="274">
        <v>88.0</v>
      </c>
      <c r="CI47" s="274">
        <v>88.0</v>
      </c>
      <c r="CJ47" s="276"/>
      <c r="CK47" s="274">
        <v>2.0</v>
      </c>
      <c r="CL47" s="274">
        <v>0.0</v>
      </c>
      <c r="CM47" s="274">
        <v>-2.0</v>
      </c>
      <c r="CN47" s="276"/>
      <c r="CO47" s="276"/>
      <c r="CP47" s="276"/>
      <c r="CQ47" s="276"/>
      <c r="CR47" s="276"/>
      <c r="CS47" s="276"/>
      <c r="CT47" s="276"/>
      <c r="CU47" s="276"/>
      <c r="CV47" s="276"/>
      <c r="CW47" s="276"/>
      <c r="CX47" s="276"/>
      <c r="CY47" s="276"/>
      <c r="CZ47" s="276"/>
      <c r="DA47" s="276"/>
      <c r="DB47" s="276"/>
      <c r="DC47" s="276"/>
      <c r="DD47" s="276"/>
      <c r="DE47" s="276"/>
      <c r="DF47" s="279">
        <v>0.92</v>
      </c>
      <c r="DG47" s="274"/>
      <c r="DH47" s="274">
        <v>4.9</v>
      </c>
      <c r="DI47" s="276">
        <v>0.84</v>
      </c>
      <c r="DJ47" s="274"/>
      <c r="DK47" s="274">
        <v>4.0</v>
      </c>
      <c r="DL47" s="280"/>
      <c r="DM47" s="280"/>
      <c r="DN47" s="280"/>
      <c r="DO47" s="280"/>
      <c r="DP47" s="280"/>
      <c r="DQ47" s="280">
        <v>4.8</v>
      </c>
      <c r="DR47" s="281">
        <v>5.9</v>
      </c>
      <c r="DS47" s="315">
        <v>0.16</v>
      </c>
      <c r="DT47" s="276"/>
      <c r="DU47" s="276"/>
      <c r="DV47" s="276"/>
    </row>
    <row r="48" ht="22.5" customHeight="1">
      <c r="A48" s="274">
        <v>2021.0</v>
      </c>
      <c r="B48" s="274" t="s">
        <v>4971</v>
      </c>
      <c r="C48" s="274" t="s">
        <v>4972</v>
      </c>
      <c r="D48" s="274">
        <v>15.0</v>
      </c>
      <c r="E48" s="274" t="s">
        <v>264</v>
      </c>
      <c r="F48" s="274" t="s">
        <v>4721</v>
      </c>
      <c r="G48" s="274"/>
      <c r="H48" s="274"/>
      <c r="I48" s="274" t="s">
        <v>3540</v>
      </c>
      <c r="J48" s="274" t="s">
        <v>4898</v>
      </c>
      <c r="K48" s="274" t="s">
        <v>4898</v>
      </c>
      <c r="L48" s="274" t="s">
        <v>4973</v>
      </c>
      <c r="M48" s="274" t="s">
        <v>4971</v>
      </c>
      <c r="N48" s="274" t="s">
        <v>4735</v>
      </c>
      <c r="O48" s="274" t="s">
        <v>4974</v>
      </c>
      <c r="P48" s="273"/>
      <c r="Q48" s="274" t="s">
        <v>4729</v>
      </c>
      <c r="R48" s="274" t="s">
        <v>4729</v>
      </c>
      <c r="S48" s="274" t="s">
        <v>4729</v>
      </c>
      <c r="T48" s="274" t="s">
        <v>4964</v>
      </c>
      <c r="U48" s="275" t="s">
        <v>4975</v>
      </c>
      <c r="V48" s="274">
        <v>10.0</v>
      </c>
      <c r="W48" s="276"/>
      <c r="X48" s="276"/>
      <c r="Y48" s="274">
        <v>62.0</v>
      </c>
      <c r="Z48" s="276"/>
      <c r="AA48" s="276"/>
      <c r="AB48" s="274">
        <v>52.0</v>
      </c>
      <c r="AC48" s="276"/>
      <c r="AD48" s="276"/>
      <c r="AE48" s="276"/>
      <c r="AF48" s="274">
        <v>12.0</v>
      </c>
      <c r="AG48" s="276"/>
      <c r="AH48" s="276"/>
      <c r="AI48" s="274">
        <v>64.0</v>
      </c>
      <c r="AJ48" s="276"/>
      <c r="AK48" s="276"/>
      <c r="AL48" s="274">
        <v>52.0</v>
      </c>
      <c r="AM48" s="276"/>
      <c r="AN48" s="276"/>
      <c r="AO48" s="276"/>
      <c r="AP48" s="274">
        <v>28.0</v>
      </c>
      <c r="AQ48" s="276"/>
      <c r="AR48" s="276"/>
      <c r="AS48" s="274">
        <v>80.0</v>
      </c>
      <c r="AT48" s="276"/>
      <c r="AU48" s="276"/>
      <c r="AV48" s="274">
        <v>52.0</v>
      </c>
      <c r="AW48" s="276"/>
      <c r="AX48" s="276"/>
      <c r="AY48" s="276"/>
      <c r="AZ48" s="274">
        <v>74.0</v>
      </c>
      <c r="BA48" s="276"/>
      <c r="BB48" s="276"/>
      <c r="BC48" s="276"/>
      <c r="BD48" s="276"/>
      <c r="BE48" s="276"/>
      <c r="BF48" s="276"/>
      <c r="BG48" s="276"/>
      <c r="BH48" s="276"/>
      <c r="BI48" s="276"/>
      <c r="BJ48" s="276"/>
      <c r="BK48" s="276"/>
      <c r="BL48" s="276"/>
      <c r="BM48" s="274">
        <v>70.0</v>
      </c>
      <c r="BN48" s="276"/>
      <c r="BO48" s="276"/>
      <c r="BP48" s="276"/>
      <c r="BQ48" s="276"/>
      <c r="BR48" s="276"/>
      <c r="BS48" s="276"/>
      <c r="BT48" s="274">
        <v>68.0</v>
      </c>
      <c r="BU48" s="276"/>
      <c r="BV48" s="276"/>
      <c r="BW48" s="274">
        <v>76.0</v>
      </c>
      <c r="BX48" s="276"/>
      <c r="BY48" s="276"/>
      <c r="BZ48" s="274">
        <v>8.0</v>
      </c>
      <c r="CA48" s="276"/>
      <c r="CB48" s="276"/>
      <c r="CC48" s="276"/>
      <c r="CD48" s="274">
        <v>70.0</v>
      </c>
      <c r="CE48" s="276"/>
      <c r="CF48" s="276"/>
      <c r="CG48" s="274">
        <v>76.0</v>
      </c>
      <c r="CH48" s="276"/>
      <c r="CI48" s="276"/>
      <c r="CJ48" s="274">
        <v>6.0</v>
      </c>
      <c r="CK48" s="276"/>
      <c r="CL48" s="276"/>
      <c r="CM48" s="276"/>
      <c r="CN48" s="276"/>
      <c r="CO48" s="276"/>
      <c r="CP48" s="276"/>
      <c r="CQ48" s="276"/>
      <c r="CR48" s="276"/>
      <c r="CS48" s="276"/>
      <c r="CT48" s="276"/>
      <c r="CU48" s="276"/>
      <c r="CV48" s="276"/>
      <c r="CW48" s="276"/>
      <c r="CX48" s="276"/>
      <c r="CY48" s="276"/>
      <c r="CZ48" s="276"/>
      <c r="DA48" s="276"/>
      <c r="DB48" s="276"/>
      <c r="DC48" s="276"/>
      <c r="DD48" s="276"/>
      <c r="DE48" s="276"/>
      <c r="DF48" s="279">
        <v>0.92</v>
      </c>
      <c r="DG48" s="274"/>
      <c r="DH48" s="274">
        <v>6.7</v>
      </c>
      <c r="DI48" s="276">
        <v>0.82</v>
      </c>
      <c r="DJ48" s="274"/>
      <c r="DK48" s="274">
        <v>2.6</v>
      </c>
      <c r="DL48" s="280"/>
      <c r="DM48" s="280"/>
      <c r="DN48" s="280"/>
      <c r="DO48" s="280"/>
      <c r="DP48" s="280"/>
      <c r="DQ48" s="280">
        <v>5.3</v>
      </c>
      <c r="DR48" s="277">
        <v>6.0</v>
      </c>
      <c r="DS48" s="315">
        <v>0.17</v>
      </c>
      <c r="DT48" s="276"/>
      <c r="DU48" s="276"/>
      <c r="DV48" s="276"/>
    </row>
    <row r="49" ht="22.5" customHeight="1">
      <c r="A49" s="306">
        <v>2021.0</v>
      </c>
      <c r="B49" s="307" t="s">
        <v>4976</v>
      </c>
      <c r="C49" s="306" t="s">
        <v>2000</v>
      </c>
      <c r="D49" s="306">
        <v>25.0</v>
      </c>
      <c r="E49" s="306" t="s">
        <v>4977</v>
      </c>
      <c r="F49" s="306" t="s">
        <v>4721</v>
      </c>
      <c r="G49" s="306"/>
      <c r="H49" s="306"/>
      <c r="I49" s="306" t="s">
        <v>4978</v>
      </c>
      <c r="J49" s="306" t="s">
        <v>4979</v>
      </c>
      <c r="K49" s="306" t="s">
        <v>4979</v>
      </c>
      <c r="L49" s="306" t="s">
        <v>4980</v>
      </c>
      <c r="M49" s="306" t="s">
        <v>4981</v>
      </c>
      <c r="N49" s="306" t="s">
        <v>4815</v>
      </c>
      <c r="O49" s="306" t="s">
        <v>4982</v>
      </c>
      <c r="P49" s="308"/>
      <c r="Q49" s="306" t="s">
        <v>4853</v>
      </c>
      <c r="R49" s="306" t="s">
        <v>4729</v>
      </c>
      <c r="S49" s="306" t="s">
        <v>4729</v>
      </c>
      <c r="T49" s="306" t="s">
        <v>4948</v>
      </c>
      <c r="U49" s="309" t="s">
        <v>4983</v>
      </c>
      <c r="V49" s="310"/>
      <c r="W49" s="310"/>
      <c r="X49" s="310"/>
      <c r="Y49" s="310"/>
      <c r="Z49" s="310"/>
      <c r="AA49" s="310"/>
      <c r="AB49" s="310"/>
      <c r="AC49" s="310"/>
      <c r="AD49" s="310"/>
      <c r="AE49" s="310"/>
      <c r="AF49" s="310"/>
      <c r="AG49" s="310"/>
      <c r="AH49" s="310"/>
      <c r="AI49" s="310"/>
      <c r="AJ49" s="310"/>
      <c r="AK49" s="310"/>
      <c r="AL49" s="310"/>
      <c r="AM49" s="310"/>
      <c r="AN49" s="310"/>
      <c r="AO49" s="310"/>
      <c r="AP49" s="310"/>
      <c r="AQ49" s="310"/>
      <c r="AR49" s="310"/>
      <c r="AS49" s="310"/>
      <c r="AT49" s="310"/>
      <c r="AU49" s="310"/>
      <c r="AV49" s="310"/>
      <c r="AW49" s="310"/>
      <c r="AX49" s="310"/>
      <c r="AY49" s="310"/>
      <c r="AZ49" s="310"/>
      <c r="BA49" s="310"/>
      <c r="BB49" s="310"/>
      <c r="BC49" s="310"/>
      <c r="BD49" s="310"/>
      <c r="BE49" s="310"/>
      <c r="BF49" s="310"/>
      <c r="BG49" s="310"/>
      <c r="BH49" s="310"/>
      <c r="BI49" s="310"/>
      <c r="BJ49" s="310"/>
      <c r="BK49" s="310"/>
      <c r="BL49" s="310"/>
      <c r="BM49" s="310"/>
      <c r="BN49" s="310"/>
      <c r="BO49" s="310"/>
      <c r="BP49" s="310"/>
      <c r="BQ49" s="310"/>
      <c r="BR49" s="310"/>
      <c r="BS49" s="310"/>
      <c r="BT49" s="310"/>
      <c r="BU49" s="310"/>
      <c r="BV49" s="310"/>
      <c r="BW49" s="310"/>
      <c r="BX49" s="310"/>
      <c r="BY49" s="310"/>
      <c r="BZ49" s="310"/>
      <c r="CA49" s="310"/>
      <c r="CB49" s="310"/>
      <c r="CC49" s="310"/>
      <c r="CD49" s="310"/>
      <c r="CE49" s="310"/>
      <c r="CF49" s="310"/>
      <c r="CG49" s="310"/>
      <c r="CH49" s="310"/>
      <c r="CI49" s="310"/>
      <c r="CJ49" s="310"/>
      <c r="CK49" s="310"/>
      <c r="CL49" s="310"/>
      <c r="CM49" s="310"/>
      <c r="CN49" s="310"/>
      <c r="CO49" s="310"/>
      <c r="CP49" s="310"/>
      <c r="CQ49" s="310"/>
      <c r="CR49" s="310"/>
      <c r="CS49" s="310"/>
      <c r="CT49" s="310"/>
      <c r="CU49" s="310"/>
      <c r="CV49" s="310"/>
      <c r="CW49" s="310"/>
      <c r="CX49" s="310"/>
      <c r="CY49" s="310"/>
      <c r="CZ49" s="310"/>
      <c r="DA49" s="310"/>
      <c r="DB49" s="310"/>
      <c r="DC49" s="310"/>
      <c r="DD49" s="310"/>
      <c r="DE49" s="310"/>
      <c r="DF49" s="311">
        <v>0.93</v>
      </c>
      <c r="DG49" s="306"/>
      <c r="DH49" s="306">
        <v>6.0</v>
      </c>
      <c r="DI49" s="310">
        <v>0.84</v>
      </c>
      <c r="DJ49" s="306"/>
      <c r="DK49" s="306">
        <v>3.4</v>
      </c>
      <c r="DL49" s="312"/>
      <c r="DM49" s="312"/>
      <c r="DN49" s="312"/>
      <c r="DO49" s="312"/>
      <c r="DP49" s="312"/>
      <c r="DQ49" s="312" t="s">
        <v>4853</v>
      </c>
      <c r="DR49" s="316" t="s">
        <v>4853</v>
      </c>
      <c r="DS49" s="314" t="s">
        <v>4853</v>
      </c>
      <c r="DT49" s="310"/>
      <c r="DU49" s="310"/>
      <c r="DV49" s="310"/>
    </row>
    <row r="50" ht="22.5" customHeight="1">
      <c r="A50" s="274">
        <v>2021.0</v>
      </c>
      <c r="B50" s="274" t="s">
        <v>4907</v>
      </c>
      <c r="C50" s="274" t="s">
        <v>4908</v>
      </c>
      <c r="D50" s="274">
        <v>74.0</v>
      </c>
      <c r="E50" s="274" t="s">
        <v>2676</v>
      </c>
      <c r="F50" s="274" t="s">
        <v>4721</v>
      </c>
      <c r="G50" s="274"/>
      <c r="H50" s="274"/>
      <c r="I50" s="272" t="s">
        <v>3494</v>
      </c>
      <c r="J50" s="272" t="s">
        <v>4910</v>
      </c>
      <c r="K50" s="272" t="s">
        <v>4910</v>
      </c>
      <c r="L50" s="272" t="s">
        <v>4911</v>
      </c>
      <c r="M50" s="272" t="s">
        <v>4911</v>
      </c>
      <c r="N50" s="274" t="s">
        <v>4815</v>
      </c>
      <c r="O50" s="291"/>
      <c r="P50" s="273"/>
      <c r="Q50" s="274" t="s">
        <v>4853</v>
      </c>
      <c r="R50" s="274" t="s">
        <v>4729</v>
      </c>
      <c r="S50" s="274" t="s">
        <v>4729</v>
      </c>
      <c r="T50" s="274" t="s">
        <v>4964</v>
      </c>
      <c r="U50" s="275" t="s">
        <v>4984</v>
      </c>
      <c r="V50" s="274">
        <v>10.0</v>
      </c>
      <c r="W50" s="276"/>
      <c r="X50" s="276"/>
      <c r="Y50" s="274">
        <v>82.0</v>
      </c>
      <c r="Z50" s="276"/>
      <c r="AA50" s="276"/>
      <c r="AB50" s="274">
        <v>72.0</v>
      </c>
      <c r="AC50" s="276"/>
      <c r="AD50" s="276"/>
      <c r="AE50" s="276"/>
      <c r="AF50" s="274">
        <v>44.0</v>
      </c>
      <c r="AG50" s="276"/>
      <c r="AH50" s="276"/>
      <c r="AI50" s="274">
        <v>90.0</v>
      </c>
      <c r="AJ50" s="276"/>
      <c r="AK50" s="276"/>
      <c r="AL50" s="274">
        <v>46.0</v>
      </c>
      <c r="AM50" s="276"/>
      <c r="AN50" s="276"/>
      <c r="AO50" s="276"/>
      <c r="AP50" s="274">
        <v>82.0</v>
      </c>
      <c r="AQ50" s="276"/>
      <c r="AR50" s="276"/>
      <c r="AS50" s="274">
        <v>96.0</v>
      </c>
      <c r="AT50" s="276"/>
      <c r="AU50" s="276"/>
      <c r="AV50" s="274">
        <v>14.0</v>
      </c>
      <c r="AW50" s="276"/>
      <c r="AX50" s="276"/>
      <c r="AY50" s="276"/>
      <c r="AZ50" s="276"/>
      <c r="BA50" s="276"/>
      <c r="BB50" s="276"/>
      <c r="BC50" s="274">
        <v>80.0</v>
      </c>
      <c r="BD50" s="276"/>
      <c r="BE50" s="276"/>
      <c r="BF50" s="276"/>
      <c r="BG50" s="276"/>
      <c r="BH50" s="276"/>
      <c r="BI50" s="276"/>
      <c r="BJ50" s="276"/>
      <c r="BK50" s="276"/>
      <c r="BL50" s="276"/>
      <c r="BM50" s="274">
        <v>86.0</v>
      </c>
      <c r="BN50" s="276"/>
      <c r="BO50" s="276"/>
      <c r="BP50" s="276"/>
      <c r="BQ50" s="276"/>
      <c r="BR50" s="276"/>
      <c r="BS50" s="276"/>
      <c r="BT50" s="274">
        <v>92.0</v>
      </c>
      <c r="BU50" s="276"/>
      <c r="BV50" s="276"/>
      <c r="BW50" s="274">
        <v>90.0</v>
      </c>
      <c r="BX50" s="276"/>
      <c r="BY50" s="276"/>
      <c r="BZ50" s="274">
        <v>-2.0</v>
      </c>
      <c r="CA50" s="276"/>
      <c r="CB50" s="276"/>
      <c r="CC50" s="276"/>
      <c r="CD50" s="274">
        <v>88.0</v>
      </c>
      <c r="CE50" s="276"/>
      <c r="CF50" s="276"/>
      <c r="CG50" s="274">
        <v>90.0</v>
      </c>
      <c r="CH50" s="276"/>
      <c r="CI50" s="276"/>
      <c r="CJ50" s="274">
        <v>2.0</v>
      </c>
      <c r="CK50" s="276"/>
      <c r="CL50" s="276"/>
      <c r="CM50" s="276"/>
      <c r="CN50" s="276"/>
      <c r="CO50" s="276"/>
      <c r="CP50" s="276"/>
      <c r="CQ50" s="276"/>
      <c r="CR50" s="276"/>
      <c r="CS50" s="276"/>
      <c r="CT50" s="276"/>
      <c r="CU50" s="276"/>
      <c r="CV50" s="276"/>
      <c r="CW50" s="276"/>
      <c r="CX50" s="276"/>
      <c r="CY50" s="276"/>
      <c r="CZ50" s="276"/>
      <c r="DA50" s="276"/>
      <c r="DB50" s="276"/>
      <c r="DC50" s="276"/>
      <c r="DD50" s="276"/>
      <c r="DE50" s="276"/>
      <c r="DF50" s="279">
        <v>0.94</v>
      </c>
      <c r="DG50" s="274"/>
      <c r="DH50" s="274">
        <v>7.0</v>
      </c>
      <c r="DI50" s="276">
        <v>0.85</v>
      </c>
      <c r="DJ50" s="274"/>
      <c r="DK50" s="274">
        <v>3.2</v>
      </c>
      <c r="DL50" s="280"/>
      <c r="DM50" s="280"/>
      <c r="DN50" s="280"/>
      <c r="DO50" s="280"/>
      <c r="DP50" s="280"/>
      <c r="DQ50" s="280" t="s">
        <v>4853</v>
      </c>
      <c r="DR50" s="277" t="s">
        <v>4853</v>
      </c>
      <c r="DS50" s="317" t="s">
        <v>4853</v>
      </c>
      <c r="DT50" s="276"/>
      <c r="DU50" s="276"/>
      <c r="DV50" s="276"/>
    </row>
    <row r="51" ht="22.5" customHeight="1">
      <c r="A51" s="274">
        <v>2021.0</v>
      </c>
      <c r="B51" s="274" t="s">
        <v>4914</v>
      </c>
      <c r="C51" s="274" t="s">
        <v>4915</v>
      </c>
      <c r="D51" s="274">
        <v>203.0</v>
      </c>
      <c r="E51" s="274" t="s">
        <v>2610</v>
      </c>
      <c r="F51" s="274" t="s">
        <v>4721</v>
      </c>
      <c r="G51" s="274"/>
      <c r="H51" s="274"/>
      <c r="I51" s="274" t="s">
        <v>4917</v>
      </c>
      <c r="J51" s="274" t="s">
        <v>4918</v>
      </c>
      <c r="K51" s="274" t="s">
        <v>4918</v>
      </c>
      <c r="L51" s="274" t="s">
        <v>4919</v>
      </c>
      <c r="M51" s="274" t="s">
        <v>4914</v>
      </c>
      <c r="N51" s="274" t="s">
        <v>4815</v>
      </c>
      <c r="O51" s="274" t="s">
        <v>4985</v>
      </c>
      <c r="P51" s="273"/>
      <c r="Q51" s="274" t="s">
        <v>4729</v>
      </c>
      <c r="R51" s="274" t="s">
        <v>4729</v>
      </c>
      <c r="S51" s="274" t="s">
        <v>4729</v>
      </c>
      <c r="T51" s="274" t="s">
        <v>4943</v>
      </c>
      <c r="U51" s="275" t="s">
        <v>4986</v>
      </c>
      <c r="V51" s="276"/>
      <c r="W51" s="276"/>
      <c r="X51" s="276"/>
      <c r="Y51" s="274">
        <v>73.0</v>
      </c>
      <c r="Z51" s="274">
        <v>12.0</v>
      </c>
      <c r="AA51" s="274">
        <v>66.0</v>
      </c>
      <c r="AB51" s="276"/>
      <c r="AC51" s="274">
        <v>61.0</v>
      </c>
      <c r="AD51" s="274">
        <v>54.0</v>
      </c>
      <c r="AE51" s="274">
        <v>-7.0</v>
      </c>
      <c r="AF51" s="276"/>
      <c r="AG51" s="276"/>
      <c r="AH51" s="276"/>
      <c r="AI51" s="274">
        <v>72.0</v>
      </c>
      <c r="AJ51" s="274">
        <v>52.0</v>
      </c>
      <c r="AK51" s="274">
        <v>98.0</v>
      </c>
      <c r="AL51" s="276"/>
      <c r="AM51" s="274">
        <v>20.0</v>
      </c>
      <c r="AN51" s="274">
        <v>46.0</v>
      </c>
      <c r="AO51" s="274">
        <v>26.0</v>
      </c>
      <c r="AP51" s="276"/>
      <c r="AQ51" s="276"/>
      <c r="AR51" s="276"/>
      <c r="AS51" s="274">
        <v>86.0</v>
      </c>
      <c r="AT51" s="274">
        <v>96.0</v>
      </c>
      <c r="AU51" s="274">
        <v>98.0</v>
      </c>
      <c r="AV51" s="276"/>
      <c r="AW51" s="274">
        <v>-10.0</v>
      </c>
      <c r="AX51" s="274">
        <v>2.0</v>
      </c>
      <c r="AY51" s="274">
        <v>12.0</v>
      </c>
      <c r="AZ51" s="276"/>
      <c r="BA51" s="276"/>
      <c r="BB51" s="276"/>
      <c r="BC51" s="274">
        <v>76.0</v>
      </c>
      <c r="BD51" s="276"/>
      <c r="BE51" s="274">
        <v>84.0</v>
      </c>
      <c r="BF51" s="276"/>
      <c r="BG51" s="276"/>
      <c r="BH51" s="276"/>
      <c r="BI51" s="274">
        <v>8.0</v>
      </c>
      <c r="BJ51" s="276"/>
      <c r="BK51" s="276"/>
      <c r="BL51" s="276"/>
      <c r="BM51" s="274">
        <v>92.0</v>
      </c>
      <c r="BN51" s="274">
        <v>87.0</v>
      </c>
      <c r="BO51" s="274">
        <v>84.0</v>
      </c>
      <c r="BP51" s="276"/>
      <c r="BQ51" s="274">
        <v>5.0</v>
      </c>
      <c r="BR51" s="274">
        <v>-3.0</v>
      </c>
      <c r="BS51" s="274">
        <v>-8.0</v>
      </c>
      <c r="BT51" s="276"/>
      <c r="BU51" s="276"/>
      <c r="BV51" s="276"/>
      <c r="BW51" s="274">
        <v>92.0</v>
      </c>
      <c r="BX51" s="274">
        <v>88.0</v>
      </c>
      <c r="BY51" s="274">
        <v>94.0</v>
      </c>
      <c r="BZ51" s="276"/>
      <c r="CA51" s="274">
        <v>4.0</v>
      </c>
      <c r="CB51" s="274">
        <v>6.0</v>
      </c>
      <c r="CC51" s="274">
        <v>2.0</v>
      </c>
      <c r="CD51" s="276"/>
      <c r="CE51" s="276"/>
      <c r="CF51" s="276"/>
      <c r="CG51" s="274">
        <v>96.0</v>
      </c>
      <c r="CH51" s="274">
        <v>92.0</v>
      </c>
      <c r="CI51" s="274">
        <v>88.0</v>
      </c>
      <c r="CJ51" s="276"/>
      <c r="CK51" s="274">
        <v>4.0</v>
      </c>
      <c r="CL51" s="274">
        <v>-4.0</v>
      </c>
      <c r="CM51" s="274">
        <v>-8.0</v>
      </c>
      <c r="CN51" s="276"/>
      <c r="CO51" s="276"/>
      <c r="CP51" s="276"/>
      <c r="CQ51" s="276"/>
      <c r="CR51" s="276"/>
      <c r="CS51" s="276"/>
      <c r="CT51" s="276"/>
      <c r="CU51" s="276"/>
      <c r="CV51" s="276"/>
      <c r="CW51" s="276"/>
      <c r="CX51" s="276"/>
      <c r="CY51" s="276"/>
      <c r="CZ51" s="276"/>
      <c r="DA51" s="276"/>
      <c r="DB51" s="276"/>
      <c r="DC51" s="276"/>
      <c r="DD51" s="276"/>
      <c r="DE51" s="276"/>
      <c r="DF51" s="279">
        <v>0.93</v>
      </c>
      <c r="DG51" s="274"/>
      <c r="DH51" s="274">
        <v>5.3</v>
      </c>
      <c r="DI51" s="276">
        <v>0.85</v>
      </c>
      <c r="DJ51" s="274"/>
      <c r="DK51" s="274">
        <v>2.1</v>
      </c>
      <c r="DL51" s="280"/>
      <c r="DM51" s="280"/>
      <c r="DN51" s="280"/>
      <c r="DO51" s="280"/>
      <c r="DP51" s="280"/>
      <c r="DQ51" s="280">
        <v>3.8</v>
      </c>
      <c r="DR51" s="277">
        <v>4.4</v>
      </c>
      <c r="DS51" s="315">
        <v>0.18</v>
      </c>
      <c r="DT51" s="276"/>
      <c r="DU51" s="276"/>
      <c r="DV51" s="276"/>
    </row>
    <row r="52" ht="15.75" customHeight="1">
      <c r="A52" s="274">
        <v>2021.0</v>
      </c>
      <c r="B52" s="274" t="s">
        <v>4889</v>
      </c>
      <c r="C52" s="318" t="s">
        <v>4987</v>
      </c>
      <c r="D52" s="274">
        <v>51.0</v>
      </c>
      <c r="E52" s="274" t="s">
        <v>2669</v>
      </c>
      <c r="F52" s="274" t="s">
        <v>4721</v>
      </c>
      <c r="G52" s="274"/>
      <c r="H52" s="274"/>
      <c r="I52" s="274" t="s">
        <v>4810</v>
      </c>
      <c r="J52" s="274" t="s">
        <v>4892</v>
      </c>
      <c r="K52" s="274" t="s">
        <v>4892</v>
      </c>
      <c r="L52" s="274" t="s">
        <v>4889</v>
      </c>
      <c r="M52" s="274" t="s">
        <v>4889</v>
      </c>
      <c r="N52" s="274" t="s">
        <v>4815</v>
      </c>
      <c r="O52" s="319" t="s">
        <v>4988</v>
      </c>
      <c r="P52" s="273"/>
      <c r="Q52" s="274" t="s">
        <v>4853</v>
      </c>
      <c r="R52" s="274" t="s">
        <v>4729</v>
      </c>
      <c r="S52" s="274" t="s">
        <v>4729</v>
      </c>
      <c r="T52" s="274" t="s">
        <v>4943</v>
      </c>
      <c r="U52" s="275" t="s">
        <v>4989</v>
      </c>
      <c r="V52" s="276"/>
      <c r="W52" s="276"/>
      <c r="X52" s="276"/>
      <c r="Y52" s="274">
        <v>55.0</v>
      </c>
      <c r="Z52" s="274">
        <v>15.0</v>
      </c>
      <c r="AA52" s="274">
        <v>55.0</v>
      </c>
      <c r="AB52" s="276"/>
      <c r="AC52" s="274">
        <v>40.0</v>
      </c>
      <c r="AD52" s="274">
        <v>40.0</v>
      </c>
      <c r="AE52" s="276"/>
      <c r="AF52" s="276"/>
      <c r="AG52" s="276"/>
      <c r="AH52" s="276"/>
      <c r="AI52" s="274">
        <v>74.0</v>
      </c>
      <c r="AJ52" s="274">
        <v>64.0</v>
      </c>
      <c r="AK52" s="274">
        <v>87.0</v>
      </c>
      <c r="AL52" s="276"/>
      <c r="AM52" s="274">
        <v>10.0</v>
      </c>
      <c r="AN52" s="274">
        <v>23.0</v>
      </c>
      <c r="AO52" s="274">
        <v>13.0</v>
      </c>
      <c r="AP52" s="276"/>
      <c r="AQ52" s="276"/>
      <c r="AR52" s="276"/>
      <c r="AS52" s="274">
        <v>87.0</v>
      </c>
      <c r="AT52" s="274">
        <v>91.0</v>
      </c>
      <c r="AU52" s="274">
        <v>98.0</v>
      </c>
      <c r="AV52" s="276"/>
      <c r="AW52" s="274">
        <v>-4.0</v>
      </c>
      <c r="AX52" s="274">
        <v>7.0</v>
      </c>
      <c r="AY52" s="274">
        <v>11.0</v>
      </c>
      <c r="AZ52" s="276"/>
      <c r="BA52" s="276"/>
      <c r="BB52" s="276"/>
      <c r="BC52" s="276"/>
      <c r="BD52" s="276"/>
      <c r="BE52" s="276"/>
      <c r="BF52" s="276"/>
      <c r="BG52" s="276"/>
      <c r="BH52" s="276"/>
      <c r="BI52" s="276"/>
      <c r="BJ52" s="276"/>
      <c r="BK52" s="276"/>
      <c r="BL52" s="276"/>
      <c r="BM52" s="276"/>
      <c r="BN52" s="276"/>
      <c r="BO52" s="276"/>
      <c r="BP52" s="276"/>
      <c r="BQ52" s="276"/>
      <c r="BR52" s="276"/>
      <c r="BS52" s="276"/>
      <c r="BT52" s="276"/>
      <c r="BU52" s="276"/>
      <c r="BV52" s="276"/>
      <c r="BW52" s="274">
        <v>81.0</v>
      </c>
      <c r="BX52" s="274">
        <v>81.0</v>
      </c>
      <c r="BY52" s="274">
        <v>94.0</v>
      </c>
      <c r="BZ52" s="276"/>
      <c r="CA52" s="274">
        <v>0.0</v>
      </c>
      <c r="CB52" s="274">
        <v>13.0</v>
      </c>
      <c r="CC52" s="274">
        <v>13.0</v>
      </c>
      <c r="CD52" s="276"/>
      <c r="CE52" s="276"/>
      <c r="CF52" s="276"/>
      <c r="CG52" s="274">
        <v>81.0</v>
      </c>
      <c r="CH52" s="274">
        <v>74.0</v>
      </c>
      <c r="CI52" s="274">
        <v>96.0</v>
      </c>
      <c r="CJ52" s="276"/>
      <c r="CK52" s="274">
        <v>7.0</v>
      </c>
      <c r="CL52" s="274">
        <v>22.0</v>
      </c>
      <c r="CM52" s="274">
        <v>15.0</v>
      </c>
      <c r="CN52" s="276"/>
      <c r="CO52" s="276"/>
      <c r="CP52" s="276"/>
      <c r="CQ52" s="276"/>
      <c r="CR52" s="276"/>
      <c r="CS52" s="276"/>
      <c r="CT52" s="276"/>
      <c r="CU52" s="276"/>
      <c r="CV52" s="276"/>
      <c r="CW52" s="276"/>
      <c r="CX52" s="276"/>
      <c r="CY52" s="276"/>
      <c r="CZ52" s="276"/>
      <c r="DA52" s="276"/>
      <c r="DB52" s="276"/>
      <c r="DC52" s="276"/>
      <c r="DD52" s="276"/>
      <c r="DE52" s="276"/>
      <c r="DF52" s="279">
        <v>0.93</v>
      </c>
      <c r="DG52" s="320"/>
      <c r="DH52" s="320">
        <v>5.83</v>
      </c>
      <c r="DI52" s="276">
        <v>0.9</v>
      </c>
      <c r="DJ52" s="320"/>
      <c r="DK52" s="320">
        <v>4.63</v>
      </c>
      <c r="DL52" s="280"/>
      <c r="DM52" s="280"/>
      <c r="DN52" s="280"/>
      <c r="DO52" s="280"/>
      <c r="DP52" s="280"/>
      <c r="DQ52" s="280" t="s">
        <v>4853</v>
      </c>
      <c r="DR52" s="277" t="s">
        <v>4853</v>
      </c>
      <c r="DS52" s="317" t="s">
        <v>4853</v>
      </c>
      <c r="DT52" s="276"/>
      <c r="DU52" s="276"/>
      <c r="DV52" s="276"/>
    </row>
    <row r="53" ht="15.75" customHeight="1">
      <c r="A53" s="293">
        <v>2021.0</v>
      </c>
      <c r="B53" s="293" t="s">
        <v>4990</v>
      </c>
      <c r="C53" s="293" t="s">
        <v>4991</v>
      </c>
      <c r="D53" s="293">
        <v>30.0</v>
      </c>
      <c r="E53" s="293" t="s">
        <v>2750</v>
      </c>
      <c r="F53" s="293" t="s">
        <v>4721</v>
      </c>
      <c r="G53" s="293"/>
      <c r="H53" s="293"/>
      <c r="I53" s="293" t="s">
        <v>4750</v>
      </c>
      <c r="J53" s="293" t="s">
        <v>4992</v>
      </c>
      <c r="K53" s="293" t="s">
        <v>4992</v>
      </c>
      <c r="L53" s="293" t="s">
        <v>4993</v>
      </c>
      <c r="M53" s="293" t="s">
        <v>4990</v>
      </c>
      <c r="N53" s="293" t="s">
        <v>4727</v>
      </c>
      <c r="O53" s="321" t="s">
        <v>4994</v>
      </c>
      <c r="P53" s="295"/>
      <c r="Q53" s="293" t="s">
        <v>4729</v>
      </c>
      <c r="R53" s="293" t="s">
        <v>4729</v>
      </c>
      <c r="S53" s="293" t="s">
        <v>4729</v>
      </c>
      <c r="T53" s="293" t="s">
        <v>4943</v>
      </c>
      <c r="U53" s="296" t="s">
        <v>4995</v>
      </c>
      <c r="V53" s="297"/>
      <c r="W53" s="297"/>
      <c r="X53" s="297"/>
      <c r="Y53" s="293">
        <v>57.0</v>
      </c>
      <c r="Z53" s="293">
        <v>8.0</v>
      </c>
      <c r="AA53" s="293">
        <v>69.0</v>
      </c>
      <c r="AB53" s="297"/>
      <c r="AC53" s="293">
        <v>49.0</v>
      </c>
      <c r="AD53" s="293">
        <v>61.0</v>
      </c>
      <c r="AE53" s="293">
        <v>12.0</v>
      </c>
      <c r="AF53" s="297"/>
      <c r="AG53" s="297"/>
      <c r="AH53" s="297"/>
      <c r="AI53" s="293">
        <v>84.0</v>
      </c>
      <c r="AJ53" s="293">
        <v>34.0</v>
      </c>
      <c r="AK53" s="293">
        <v>88.0</v>
      </c>
      <c r="AL53" s="297"/>
      <c r="AM53" s="293">
        <v>50.0</v>
      </c>
      <c r="AN53" s="293">
        <v>54.0</v>
      </c>
      <c r="AO53" s="293">
        <v>4.0</v>
      </c>
      <c r="AP53" s="297"/>
      <c r="AQ53" s="297"/>
      <c r="AR53" s="297"/>
      <c r="AS53" s="293">
        <v>94.0</v>
      </c>
      <c r="AT53" s="293">
        <v>58.0</v>
      </c>
      <c r="AU53" s="293">
        <v>98.0</v>
      </c>
      <c r="AV53" s="297"/>
      <c r="AW53" s="293">
        <v>36.0</v>
      </c>
      <c r="AX53" s="293">
        <v>40.0</v>
      </c>
      <c r="AY53" s="293">
        <v>4.0</v>
      </c>
      <c r="AZ53" s="297"/>
      <c r="BA53" s="297"/>
      <c r="BB53" s="297"/>
      <c r="BC53" s="293">
        <v>20.0</v>
      </c>
      <c r="BD53" s="293">
        <v>38.0</v>
      </c>
      <c r="BE53" s="293">
        <v>58.0</v>
      </c>
      <c r="BF53" s="297"/>
      <c r="BG53" s="293">
        <v>-18.0</v>
      </c>
      <c r="BH53" s="293">
        <v>20.0</v>
      </c>
      <c r="BI53" s="293">
        <v>38.0</v>
      </c>
      <c r="BJ53" s="297"/>
      <c r="BK53" s="297"/>
      <c r="BL53" s="297"/>
      <c r="BM53" s="293">
        <v>67.0</v>
      </c>
      <c r="BN53" s="293">
        <v>44.0</v>
      </c>
      <c r="BO53" s="293">
        <v>61.0</v>
      </c>
      <c r="BP53" s="297"/>
      <c r="BQ53" s="293">
        <v>23.0</v>
      </c>
      <c r="BR53" s="293">
        <v>17.0</v>
      </c>
      <c r="BS53" s="293">
        <v>-6.0</v>
      </c>
      <c r="BT53" s="297"/>
      <c r="BU53" s="297"/>
      <c r="BV53" s="297"/>
      <c r="BW53" s="293">
        <v>73.0</v>
      </c>
      <c r="BX53" s="293">
        <v>48.0</v>
      </c>
      <c r="BY53" s="293">
        <v>78.0</v>
      </c>
      <c r="BZ53" s="297"/>
      <c r="CA53" s="293">
        <v>25.0</v>
      </c>
      <c r="CB53" s="293">
        <v>30.0</v>
      </c>
      <c r="CC53" s="293">
        <v>5.0</v>
      </c>
      <c r="CD53" s="297"/>
      <c r="CE53" s="297"/>
      <c r="CF53" s="297"/>
      <c r="CG53" s="293">
        <v>71.0</v>
      </c>
      <c r="CH53" s="293">
        <v>50.0</v>
      </c>
      <c r="CI53" s="293">
        <v>76.0</v>
      </c>
      <c r="CJ53" s="297"/>
      <c r="CK53" s="293">
        <v>21.0</v>
      </c>
      <c r="CL53" s="293">
        <v>26.0</v>
      </c>
      <c r="CM53" s="293">
        <v>5.0</v>
      </c>
      <c r="CN53" s="297"/>
      <c r="CO53" s="297"/>
      <c r="CP53" s="297"/>
      <c r="CQ53" s="297"/>
      <c r="CR53" s="297"/>
      <c r="CS53" s="297"/>
      <c r="CT53" s="297"/>
      <c r="CU53" s="297"/>
      <c r="CV53" s="297"/>
      <c r="CW53" s="297"/>
      <c r="CX53" s="297"/>
      <c r="CY53" s="297"/>
      <c r="CZ53" s="297"/>
      <c r="DA53" s="297"/>
      <c r="DB53" s="297"/>
      <c r="DC53" s="297"/>
      <c r="DD53" s="297"/>
      <c r="DE53" s="297"/>
      <c r="DF53" s="298">
        <v>0.93</v>
      </c>
      <c r="DG53" s="322">
        <v>1.33</v>
      </c>
      <c r="DH53" s="322">
        <v>6.0</v>
      </c>
      <c r="DI53" s="297">
        <v>0.87</v>
      </c>
      <c r="DJ53" s="322">
        <v>1.45</v>
      </c>
      <c r="DK53" s="322">
        <v>4.0</v>
      </c>
      <c r="DL53" s="303"/>
      <c r="DM53" s="303"/>
      <c r="DN53" s="303"/>
      <c r="DO53" s="303"/>
      <c r="DP53" s="303"/>
      <c r="DQ53" s="303">
        <v>4.1</v>
      </c>
      <c r="DR53" s="299">
        <v>4.9</v>
      </c>
      <c r="DS53" s="323">
        <v>0.17</v>
      </c>
      <c r="DT53" s="297"/>
      <c r="DU53" s="297"/>
      <c r="DV53" s="297"/>
    </row>
    <row r="54" ht="15.75" customHeight="1">
      <c r="A54" s="274">
        <v>2021.0</v>
      </c>
      <c r="B54" s="274" t="s">
        <v>4996</v>
      </c>
      <c r="C54" s="274" t="s">
        <v>4997</v>
      </c>
      <c r="D54" s="274">
        <v>44.0</v>
      </c>
      <c r="E54" s="274" t="s">
        <v>1950</v>
      </c>
      <c r="F54" s="274" t="s">
        <v>4721</v>
      </c>
      <c r="G54" s="274"/>
      <c r="H54" s="274"/>
      <c r="I54" s="274" t="s">
        <v>3494</v>
      </c>
      <c r="J54" s="274" t="s">
        <v>4839</v>
      </c>
      <c r="K54" s="274" t="s">
        <v>4839</v>
      </c>
      <c r="L54" s="274" t="s">
        <v>4998</v>
      </c>
      <c r="M54" s="274" t="s">
        <v>4996</v>
      </c>
      <c r="N54" s="274" t="s">
        <v>4815</v>
      </c>
      <c r="O54" s="274" t="s">
        <v>4999</v>
      </c>
      <c r="P54" s="273"/>
      <c r="Q54" s="274" t="s">
        <v>4853</v>
      </c>
      <c r="R54" s="274" t="s">
        <v>4729</v>
      </c>
      <c r="S54" s="274" t="s">
        <v>4853</v>
      </c>
      <c r="T54" s="274" t="s">
        <v>4939</v>
      </c>
      <c r="U54" s="275" t="s">
        <v>5000</v>
      </c>
      <c r="V54" s="276"/>
      <c r="W54" s="276"/>
      <c r="X54" s="276"/>
      <c r="Y54" s="276"/>
      <c r="Z54" s="276"/>
      <c r="AA54" s="276"/>
      <c r="AB54" s="276"/>
      <c r="AC54" s="276"/>
      <c r="AD54" s="276"/>
      <c r="AE54" s="276"/>
      <c r="AF54" s="276"/>
      <c r="AG54" s="276"/>
      <c r="AH54" s="276"/>
      <c r="AI54" s="276"/>
      <c r="AJ54" s="276"/>
      <c r="AK54" s="276"/>
      <c r="AL54" s="276"/>
      <c r="AM54" s="276"/>
      <c r="AN54" s="276"/>
      <c r="AO54" s="276"/>
      <c r="AP54" s="276"/>
      <c r="AQ54" s="276"/>
      <c r="AR54" s="276"/>
      <c r="AS54" s="276"/>
      <c r="AT54" s="276"/>
      <c r="AU54" s="276"/>
      <c r="AV54" s="276"/>
      <c r="AW54" s="276"/>
      <c r="AX54" s="276"/>
      <c r="AY54" s="276"/>
      <c r="AZ54" s="276"/>
      <c r="BA54" s="276"/>
      <c r="BB54" s="276"/>
      <c r="BC54" s="276"/>
      <c r="BD54" s="276"/>
      <c r="BE54" s="276"/>
      <c r="BF54" s="276"/>
      <c r="BG54" s="276"/>
      <c r="BH54" s="276"/>
      <c r="BI54" s="276"/>
      <c r="BJ54" s="276"/>
      <c r="BK54" s="276"/>
      <c r="BL54" s="276"/>
      <c r="BM54" s="276"/>
      <c r="BN54" s="276"/>
      <c r="BO54" s="276"/>
      <c r="BP54" s="276"/>
      <c r="BQ54" s="276"/>
      <c r="BR54" s="276"/>
      <c r="BS54" s="276"/>
      <c r="BT54" s="276"/>
      <c r="BU54" s="276"/>
      <c r="BV54" s="276"/>
      <c r="BW54" s="276"/>
      <c r="BX54" s="276"/>
      <c r="BY54" s="276"/>
      <c r="BZ54" s="276"/>
      <c r="CA54" s="276"/>
      <c r="CB54" s="276"/>
      <c r="CC54" s="276"/>
      <c r="CD54" s="276"/>
      <c r="CE54" s="276"/>
      <c r="CF54" s="276"/>
      <c r="CG54" s="276"/>
      <c r="CH54" s="276"/>
      <c r="CI54" s="276"/>
      <c r="CJ54" s="276"/>
      <c r="CK54" s="276"/>
      <c r="CL54" s="276"/>
      <c r="CM54" s="276"/>
      <c r="CN54" s="276"/>
      <c r="CO54" s="276"/>
      <c r="CP54" s="276"/>
      <c r="CQ54" s="276"/>
      <c r="CR54" s="276"/>
      <c r="CS54" s="276"/>
      <c r="CT54" s="276"/>
      <c r="CU54" s="276"/>
      <c r="CV54" s="276"/>
      <c r="CW54" s="276"/>
      <c r="CX54" s="276"/>
      <c r="CY54" s="276"/>
      <c r="CZ54" s="276"/>
      <c r="DA54" s="276"/>
      <c r="DB54" s="276"/>
      <c r="DC54" s="276"/>
      <c r="DD54" s="276"/>
      <c r="DE54" s="276"/>
      <c r="DF54" s="279">
        <v>0.92</v>
      </c>
      <c r="DG54" s="320"/>
      <c r="DH54" s="320">
        <v>0.31</v>
      </c>
      <c r="DI54" s="276">
        <v>0.89</v>
      </c>
      <c r="DJ54" s="320"/>
      <c r="DK54" s="320">
        <v>1.01</v>
      </c>
      <c r="DL54" s="280"/>
      <c r="DM54" s="280"/>
      <c r="DN54" s="280"/>
      <c r="DO54" s="280"/>
      <c r="DP54" s="280"/>
      <c r="DQ54" s="280" t="s">
        <v>4853</v>
      </c>
      <c r="DR54" s="277" t="s">
        <v>4853</v>
      </c>
      <c r="DS54" s="317" t="s">
        <v>4853</v>
      </c>
      <c r="DT54" s="276"/>
      <c r="DU54" s="276"/>
      <c r="DV54" s="276"/>
    </row>
    <row r="55" ht="15.75" customHeight="1">
      <c r="A55" s="293">
        <v>2021.0</v>
      </c>
      <c r="B55" s="293" t="s">
        <v>5001</v>
      </c>
      <c r="C55" s="293" t="s">
        <v>4997</v>
      </c>
      <c r="D55" s="293">
        <v>17.0</v>
      </c>
      <c r="E55" s="293" t="s">
        <v>5002</v>
      </c>
      <c r="F55" s="293" t="s">
        <v>4721</v>
      </c>
      <c r="G55" s="293"/>
      <c r="H55" s="293"/>
      <c r="I55" s="293" t="s">
        <v>5003</v>
      </c>
      <c r="J55" s="293" t="s">
        <v>5004</v>
      </c>
      <c r="K55" s="293" t="s">
        <v>5004</v>
      </c>
      <c r="L55" s="293" t="s">
        <v>5005</v>
      </c>
      <c r="M55" s="293" t="s">
        <v>5006</v>
      </c>
      <c r="N55" s="293" t="s">
        <v>4727</v>
      </c>
      <c r="O55" s="294" t="s">
        <v>5007</v>
      </c>
      <c r="P55" s="295"/>
      <c r="Q55" s="293" t="s">
        <v>4729</v>
      </c>
      <c r="R55" s="293" t="s">
        <v>4729</v>
      </c>
      <c r="S55" s="293" t="s">
        <v>4729</v>
      </c>
      <c r="T55" s="293" t="s">
        <v>4943</v>
      </c>
      <c r="U55" s="296" t="s">
        <v>5008</v>
      </c>
      <c r="V55" s="297"/>
      <c r="W55" s="297"/>
      <c r="X55" s="297"/>
      <c r="Y55" s="293">
        <v>66.0</v>
      </c>
      <c r="Z55" s="293">
        <v>12.0</v>
      </c>
      <c r="AA55" s="293">
        <v>59.0</v>
      </c>
      <c r="AB55" s="297"/>
      <c r="AC55" s="293">
        <v>54.0</v>
      </c>
      <c r="AD55" s="293">
        <v>47.0</v>
      </c>
      <c r="AE55" s="293">
        <v>-7.0</v>
      </c>
      <c r="AF55" s="297"/>
      <c r="AG55" s="297"/>
      <c r="AH55" s="297"/>
      <c r="AI55" s="293">
        <v>68.0</v>
      </c>
      <c r="AJ55" s="293">
        <v>34.0</v>
      </c>
      <c r="AK55" s="293">
        <v>73.0</v>
      </c>
      <c r="AL55" s="297"/>
      <c r="AM55" s="293">
        <v>34.0</v>
      </c>
      <c r="AN55" s="293">
        <v>39.0</v>
      </c>
      <c r="AO55" s="293">
        <v>5.0</v>
      </c>
      <c r="AP55" s="297"/>
      <c r="AQ55" s="297"/>
      <c r="AR55" s="297"/>
      <c r="AS55" s="293">
        <v>80.0</v>
      </c>
      <c r="AT55" s="293">
        <v>75.0</v>
      </c>
      <c r="AU55" s="293">
        <v>86.0</v>
      </c>
      <c r="AV55" s="297"/>
      <c r="AW55" s="293">
        <v>5.0</v>
      </c>
      <c r="AX55" s="293">
        <v>11.0</v>
      </c>
      <c r="AY55" s="293">
        <v>6.0</v>
      </c>
      <c r="AZ55" s="297"/>
      <c r="BA55" s="297"/>
      <c r="BB55" s="297"/>
      <c r="BC55" s="293">
        <v>26.0</v>
      </c>
      <c r="BD55" s="293">
        <v>24.0</v>
      </c>
      <c r="BE55" s="293">
        <v>25.0</v>
      </c>
      <c r="BF55" s="297"/>
      <c r="BG55" s="293">
        <v>2.0</v>
      </c>
      <c r="BH55" s="293">
        <v>1.0</v>
      </c>
      <c r="BI55" s="293">
        <v>-1.0</v>
      </c>
      <c r="BJ55" s="297"/>
      <c r="BK55" s="297"/>
      <c r="BL55" s="297"/>
      <c r="BM55" s="293">
        <v>58.0</v>
      </c>
      <c r="BN55" s="293">
        <v>64.0</v>
      </c>
      <c r="BO55" s="293">
        <v>59.0</v>
      </c>
      <c r="BP55" s="297"/>
      <c r="BQ55" s="293">
        <v>-6.0</v>
      </c>
      <c r="BR55" s="293">
        <v>-5.0</v>
      </c>
      <c r="BS55" s="293">
        <v>1.0</v>
      </c>
      <c r="BT55" s="297"/>
      <c r="BU55" s="297"/>
      <c r="BV55" s="297"/>
      <c r="BW55" s="293">
        <v>58.0</v>
      </c>
      <c r="BX55" s="293">
        <v>60.0</v>
      </c>
      <c r="BY55" s="293">
        <v>61.0</v>
      </c>
      <c r="BZ55" s="297"/>
      <c r="CA55" s="293">
        <v>-2.0</v>
      </c>
      <c r="CB55" s="293">
        <v>1.0</v>
      </c>
      <c r="CC55" s="293">
        <v>3.0</v>
      </c>
      <c r="CD55" s="297"/>
      <c r="CE55" s="297"/>
      <c r="CF55" s="297"/>
      <c r="CG55" s="293">
        <v>66.0</v>
      </c>
      <c r="CH55" s="293">
        <v>62.0</v>
      </c>
      <c r="CI55" s="293">
        <v>69.0</v>
      </c>
      <c r="CJ55" s="297"/>
      <c r="CK55" s="293">
        <v>4.0</v>
      </c>
      <c r="CL55" s="293">
        <v>7.0</v>
      </c>
      <c r="CM55" s="293">
        <v>3.0</v>
      </c>
      <c r="CN55" s="297"/>
      <c r="CO55" s="297"/>
      <c r="CP55" s="297"/>
      <c r="CQ55" s="297"/>
      <c r="CR55" s="297"/>
      <c r="CS55" s="297"/>
      <c r="CT55" s="297"/>
      <c r="CU55" s="297"/>
      <c r="CV55" s="297"/>
      <c r="CW55" s="297"/>
      <c r="CX55" s="297"/>
      <c r="CY55" s="297"/>
      <c r="CZ55" s="297"/>
      <c r="DA55" s="297"/>
      <c r="DB55" s="297"/>
      <c r="DC55" s="297"/>
      <c r="DD55" s="297"/>
      <c r="DE55" s="297"/>
      <c r="DF55" s="298">
        <v>0.95</v>
      </c>
      <c r="DG55" s="322">
        <v>1.86</v>
      </c>
      <c r="DH55" s="322">
        <v>10.06</v>
      </c>
      <c r="DI55" s="297">
        <v>0.87</v>
      </c>
      <c r="DJ55" s="322">
        <v>2.3</v>
      </c>
      <c r="DK55" s="322">
        <v>3.37</v>
      </c>
      <c r="DL55" s="303"/>
      <c r="DM55" s="303"/>
      <c r="DN55" s="303"/>
      <c r="DO55" s="303"/>
      <c r="DP55" s="303"/>
      <c r="DQ55" s="303">
        <v>3.1</v>
      </c>
      <c r="DR55" s="299">
        <v>3.7</v>
      </c>
      <c r="DS55" s="323">
        <v>0.18</v>
      </c>
      <c r="DT55" s="297"/>
      <c r="DU55" s="297"/>
      <c r="DV55" s="297"/>
    </row>
    <row r="56" ht="15.75" customHeight="1">
      <c r="A56" s="293">
        <v>2021.0</v>
      </c>
      <c r="B56" s="293" t="s">
        <v>789</v>
      </c>
      <c r="C56" s="293" t="s">
        <v>5009</v>
      </c>
      <c r="D56" s="293">
        <v>25.0</v>
      </c>
      <c r="E56" s="293" t="s">
        <v>2829</v>
      </c>
      <c r="F56" s="293" t="s">
        <v>4721</v>
      </c>
      <c r="G56" s="293"/>
      <c r="H56" s="293"/>
      <c r="I56" s="293" t="s">
        <v>4917</v>
      </c>
      <c r="J56" s="293" t="s">
        <v>4918</v>
      </c>
      <c r="K56" s="293" t="s">
        <v>4918</v>
      </c>
      <c r="L56" s="293" t="s">
        <v>5010</v>
      </c>
      <c r="M56" s="293" t="s">
        <v>1191</v>
      </c>
      <c r="N56" s="293" t="s">
        <v>4815</v>
      </c>
      <c r="O56" s="294" t="s">
        <v>5011</v>
      </c>
      <c r="P56" s="295"/>
      <c r="Q56" s="293" t="s">
        <v>4853</v>
      </c>
      <c r="R56" s="293" t="s">
        <v>4729</v>
      </c>
      <c r="S56" s="293" t="s">
        <v>4729</v>
      </c>
      <c r="T56" s="293" t="s">
        <v>4943</v>
      </c>
      <c r="U56" s="296" t="s">
        <v>5012</v>
      </c>
      <c r="V56" s="297"/>
      <c r="W56" s="297"/>
      <c r="X56" s="297"/>
      <c r="Y56" s="293">
        <v>88.0</v>
      </c>
      <c r="Z56" s="293">
        <v>14.0</v>
      </c>
      <c r="AA56" s="293">
        <v>91.0</v>
      </c>
      <c r="AB56" s="297"/>
      <c r="AC56" s="293">
        <v>74.0</v>
      </c>
      <c r="AD56" s="293">
        <v>77.0</v>
      </c>
      <c r="AE56" s="293">
        <v>3.0</v>
      </c>
      <c r="AF56" s="297"/>
      <c r="AG56" s="297"/>
      <c r="AH56" s="297"/>
      <c r="AI56" s="293">
        <v>93.0</v>
      </c>
      <c r="AJ56" s="293">
        <v>46.0</v>
      </c>
      <c r="AK56" s="293">
        <v>100.0</v>
      </c>
      <c r="AL56" s="297"/>
      <c r="AM56" s="293">
        <v>47.0</v>
      </c>
      <c r="AN56" s="293">
        <v>54.0</v>
      </c>
      <c r="AO56" s="293">
        <v>7.0</v>
      </c>
      <c r="AP56" s="297"/>
      <c r="AQ56" s="297"/>
      <c r="AR56" s="297"/>
      <c r="AS56" s="293">
        <v>98.0</v>
      </c>
      <c r="AT56" s="293">
        <v>80.0</v>
      </c>
      <c r="AU56" s="293">
        <v>100.0</v>
      </c>
      <c r="AV56" s="297"/>
      <c r="AW56" s="293">
        <v>18.0</v>
      </c>
      <c r="AX56" s="293">
        <v>20.0</v>
      </c>
      <c r="AY56" s="293">
        <v>2.0</v>
      </c>
      <c r="AZ56" s="297"/>
      <c r="BA56" s="297"/>
      <c r="BB56" s="297"/>
      <c r="BC56" s="293">
        <v>52.0</v>
      </c>
      <c r="BD56" s="293">
        <v>57.0</v>
      </c>
      <c r="BE56" s="293">
        <v>65.0</v>
      </c>
      <c r="BF56" s="297"/>
      <c r="BG56" s="293">
        <v>-5.0</v>
      </c>
      <c r="BH56" s="293">
        <v>8.0</v>
      </c>
      <c r="BI56" s="293">
        <v>13.0</v>
      </c>
      <c r="BJ56" s="297"/>
      <c r="BK56" s="297"/>
      <c r="BL56" s="297"/>
      <c r="BM56" s="293">
        <v>66.0</v>
      </c>
      <c r="BN56" s="293">
        <v>54.0</v>
      </c>
      <c r="BO56" s="293">
        <v>74.0</v>
      </c>
      <c r="BP56" s="297"/>
      <c r="BQ56" s="293">
        <v>12.0</v>
      </c>
      <c r="BR56" s="293">
        <v>20.0</v>
      </c>
      <c r="BS56" s="293">
        <v>8.0</v>
      </c>
      <c r="BT56" s="297"/>
      <c r="BU56" s="297"/>
      <c r="BV56" s="297"/>
      <c r="BW56" s="293">
        <v>82.0</v>
      </c>
      <c r="BX56" s="293">
        <v>66.0</v>
      </c>
      <c r="BY56" s="293">
        <v>89.0</v>
      </c>
      <c r="BZ56" s="297"/>
      <c r="CA56" s="293">
        <v>16.0</v>
      </c>
      <c r="CB56" s="293">
        <v>23.0</v>
      </c>
      <c r="CC56" s="293">
        <v>7.0</v>
      </c>
      <c r="CD56" s="297"/>
      <c r="CE56" s="297"/>
      <c r="CF56" s="297"/>
      <c r="CG56" s="293">
        <v>86.0</v>
      </c>
      <c r="CH56" s="293">
        <v>66.0</v>
      </c>
      <c r="CI56" s="293">
        <v>91.0</v>
      </c>
      <c r="CJ56" s="297"/>
      <c r="CK56" s="293">
        <v>20.0</v>
      </c>
      <c r="CL56" s="293">
        <v>25.0</v>
      </c>
      <c r="CM56" s="293">
        <v>5.0</v>
      </c>
      <c r="CN56" s="297"/>
      <c r="CO56" s="297"/>
      <c r="CP56" s="297"/>
      <c r="CQ56" s="297"/>
      <c r="CR56" s="297"/>
      <c r="CS56" s="297"/>
      <c r="CT56" s="297"/>
      <c r="CU56" s="297"/>
      <c r="CV56" s="297"/>
      <c r="CW56" s="297"/>
      <c r="CX56" s="297"/>
      <c r="CY56" s="297"/>
      <c r="CZ56" s="297"/>
      <c r="DA56" s="297"/>
      <c r="DB56" s="297"/>
      <c r="DC56" s="297"/>
      <c r="DD56" s="297"/>
      <c r="DE56" s="297"/>
      <c r="DF56" s="298">
        <v>0.93</v>
      </c>
      <c r="DG56" s="322">
        <v>1.17</v>
      </c>
      <c r="DH56" s="322">
        <v>6.39</v>
      </c>
      <c r="DI56" s="297">
        <v>0.82</v>
      </c>
      <c r="DJ56" s="322">
        <v>1.92</v>
      </c>
      <c r="DK56" s="322">
        <v>2.87</v>
      </c>
      <c r="DL56" s="303"/>
      <c r="DM56" s="303"/>
      <c r="DN56" s="303"/>
      <c r="DO56" s="303"/>
      <c r="DP56" s="303"/>
      <c r="DQ56" s="303" t="s">
        <v>4853</v>
      </c>
      <c r="DR56" s="299" t="s">
        <v>4853</v>
      </c>
      <c r="DS56" s="324" t="s">
        <v>4853</v>
      </c>
      <c r="DT56" s="297"/>
      <c r="DU56" s="297"/>
      <c r="DV56" s="297"/>
    </row>
    <row r="57" ht="15.75" customHeight="1">
      <c r="A57" s="293">
        <v>2021.0</v>
      </c>
      <c r="B57" s="293" t="s">
        <v>4971</v>
      </c>
      <c r="C57" s="294" t="s">
        <v>5013</v>
      </c>
      <c r="D57" s="293">
        <v>21.0</v>
      </c>
      <c r="E57" s="293" t="s">
        <v>4302</v>
      </c>
      <c r="F57" s="293" t="s">
        <v>4721</v>
      </c>
      <c r="G57" s="293"/>
      <c r="H57" s="293"/>
      <c r="I57" s="293" t="s">
        <v>3540</v>
      </c>
      <c r="J57" s="293" t="s">
        <v>4898</v>
      </c>
      <c r="K57" s="293" t="s">
        <v>4898</v>
      </c>
      <c r="L57" s="293" t="s">
        <v>4973</v>
      </c>
      <c r="M57" s="293" t="s">
        <v>5014</v>
      </c>
      <c r="N57" s="293" t="s">
        <v>5015</v>
      </c>
      <c r="O57" s="294" t="s">
        <v>5016</v>
      </c>
      <c r="P57" s="295"/>
      <c r="Q57" s="293" t="s">
        <v>4729</v>
      </c>
      <c r="R57" s="293" t="s">
        <v>4729</v>
      </c>
      <c r="S57" s="293" t="s">
        <v>4729</v>
      </c>
      <c r="T57" s="293" t="s">
        <v>4943</v>
      </c>
      <c r="U57" s="296" t="s">
        <v>5017</v>
      </c>
      <c r="V57" s="297"/>
      <c r="W57" s="297"/>
      <c r="X57" s="297"/>
      <c r="Y57" s="293">
        <v>73.0</v>
      </c>
      <c r="Z57" s="293">
        <v>31.0</v>
      </c>
      <c r="AA57" s="293">
        <v>62.0</v>
      </c>
      <c r="AB57" s="297"/>
      <c r="AC57" s="293">
        <v>42.0</v>
      </c>
      <c r="AD57" s="293">
        <v>31.0</v>
      </c>
      <c r="AE57" s="293">
        <v>-11.0</v>
      </c>
      <c r="AF57" s="297"/>
      <c r="AG57" s="297"/>
      <c r="AH57" s="297"/>
      <c r="AI57" s="293">
        <v>87.0</v>
      </c>
      <c r="AJ57" s="293">
        <v>54.0</v>
      </c>
      <c r="AK57" s="293">
        <v>73.0</v>
      </c>
      <c r="AL57" s="297"/>
      <c r="AM57" s="293">
        <v>33.0</v>
      </c>
      <c r="AN57" s="293">
        <v>19.0</v>
      </c>
      <c r="AO57" s="293">
        <v>-14.0</v>
      </c>
      <c r="AP57" s="297"/>
      <c r="AQ57" s="297"/>
      <c r="AR57" s="297"/>
      <c r="AS57" s="297"/>
      <c r="AT57" s="297"/>
      <c r="AU57" s="297"/>
      <c r="AV57" s="297"/>
      <c r="AW57" s="297"/>
      <c r="AX57" s="297"/>
      <c r="AY57" s="297"/>
      <c r="AZ57" s="297"/>
      <c r="BA57" s="297"/>
      <c r="BB57" s="297"/>
      <c r="BC57" s="293">
        <v>61.0</v>
      </c>
      <c r="BD57" s="293">
        <v>67.0</v>
      </c>
      <c r="BE57" s="293">
        <v>71.0</v>
      </c>
      <c r="BF57" s="297"/>
      <c r="BG57" s="293">
        <v>-6.0</v>
      </c>
      <c r="BH57" s="293">
        <v>4.0</v>
      </c>
      <c r="BI57" s="293">
        <v>10.0</v>
      </c>
      <c r="BJ57" s="297"/>
      <c r="BK57" s="297"/>
      <c r="BL57" s="297"/>
      <c r="BM57" s="293">
        <v>87.0</v>
      </c>
      <c r="BN57" s="293">
        <v>83.0</v>
      </c>
      <c r="BO57" s="293">
        <v>75.0</v>
      </c>
      <c r="BP57" s="297"/>
      <c r="BQ57" s="293">
        <v>4.0</v>
      </c>
      <c r="BR57" s="293">
        <v>-8.0</v>
      </c>
      <c r="BS57" s="293">
        <v>-12.0</v>
      </c>
      <c r="BT57" s="297"/>
      <c r="BU57" s="297"/>
      <c r="BV57" s="297"/>
      <c r="BW57" s="293">
        <v>96.0</v>
      </c>
      <c r="BX57" s="293">
        <v>81.0</v>
      </c>
      <c r="BY57" s="297"/>
      <c r="BZ57" s="297"/>
      <c r="CA57" s="293">
        <v>15.0</v>
      </c>
      <c r="CB57" s="297"/>
      <c r="CC57" s="297"/>
      <c r="CD57" s="297"/>
      <c r="CE57" s="297"/>
      <c r="CF57" s="297"/>
      <c r="CG57" s="293">
        <v>85.0</v>
      </c>
      <c r="CH57" s="293">
        <v>65.0</v>
      </c>
      <c r="CI57" s="293">
        <v>75.0</v>
      </c>
      <c r="CJ57" s="297"/>
      <c r="CK57" s="293">
        <v>20.0</v>
      </c>
      <c r="CL57" s="293">
        <v>10.0</v>
      </c>
      <c r="CM57" s="293">
        <v>-10.0</v>
      </c>
      <c r="CN57" s="297"/>
      <c r="CO57" s="297"/>
      <c r="CP57" s="297"/>
      <c r="CQ57" s="297"/>
      <c r="CR57" s="297"/>
      <c r="CS57" s="297"/>
      <c r="CT57" s="297"/>
      <c r="CU57" s="297"/>
      <c r="CV57" s="297"/>
      <c r="CW57" s="297"/>
      <c r="CX57" s="297"/>
      <c r="CY57" s="297"/>
      <c r="CZ57" s="297"/>
      <c r="DA57" s="297"/>
      <c r="DB57" s="297"/>
      <c r="DC57" s="297"/>
      <c r="DD57" s="297"/>
      <c r="DE57" s="297"/>
      <c r="DF57" s="298">
        <v>0.94</v>
      </c>
      <c r="DG57" s="322">
        <v>2.31</v>
      </c>
      <c r="DH57" s="322">
        <v>6.57</v>
      </c>
      <c r="DI57" s="297">
        <v>0.84</v>
      </c>
      <c r="DJ57" s="322">
        <v>1.56</v>
      </c>
      <c r="DK57" s="322">
        <v>3.57</v>
      </c>
      <c r="DL57" s="303"/>
      <c r="DM57" s="303"/>
      <c r="DN57" s="303"/>
      <c r="DO57" s="303"/>
      <c r="DP57" s="303"/>
      <c r="DQ57" s="303">
        <v>4.1</v>
      </c>
      <c r="DR57" s="299">
        <v>4.7</v>
      </c>
      <c r="DS57" s="325">
        <v>0.16</v>
      </c>
      <c r="DT57" s="297"/>
      <c r="DU57" s="297"/>
      <c r="DV57" s="297"/>
    </row>
    <row r="58" ht="15.75" customHeight="1">
      <c r="A58" s="274">
        <v>2021.0</v>
      </c>
      <c r="B58" s="274" t="s">
        <v>5018</v>
      </c>
      <c r="C58" s="274" t="s">
        <v>5019</v>
      </c>
      <c r="D58" s="274">
        <v>101.0</v>
      </c>
      <c r="E58" s="274" t="s">
        <v>4302</v>
      </c>
      <c r="F58" s="274" t="s">
        <v>4721</v>
      </c>
      <c r="G58" s="274"/>
      <c r="H58" s="274"/>
      <c r="I58" s="274" t="s">
        <v>4722</v>
      </c>
      <c r="J58" s="274" t="s">
        <v>5020</v>
      </c>
      <c r="K58" s="274" t="s">
        <v>5020</v>
      </c>
      <c r="L58" s="274" t="s">
        <v>5021</v>
      </c>
      <c r="M58" s="274" t="s">
        <v>5018</v>
      </c>
      <c r="N58" s="274" t="s">
        <v>4815</v>
      </c>
      <c r="O58" s="274" t="s">
        <v>5022</v>
      </c>
      <c r="P58" s="273"/>
      <c r="Q58" s="274" t="s">
        <v>4853</v>
      </c>
      <c r="R58" s="274" t="s">
        <v>4729</v>
      </c>
      <c r="S58" s="274" t="s">
        <v>4729</v>
      </c>
      <c r="T58" s="274" t="s">
        <v>4964</v>
      </c>
      <c r="U58" s="275" t="s">
        <v>5023</v>
      </c>
      <c r="V58" s="274">
        <v>8.0</v>
      </c>
      <c r="W58" s="276"/>
      <c r="X58" s="276"/>
      <c r="Y58" s="274">
        <v>64.0</v>
      </c>
      <c r="Z58" s="276"/>
      <c r="AA58" s="276"/>
      <c r="AB58" s="274">
        <v>56.0</v>
      </c>
      <c r="AC58" s="276"/>
      <c r="AD58" s="276"/>
      <c r="AE58" s="276"/>
      <c r="AF58" s="274">
        <v>12.0</v>
      </c>
      <c r="AG58" s="276"/>
      <c r="AH58" s="276"/>
      <c r="AI58" s="274">
        <v>68.0</v>
      </c>
      <c r="AJ58" s="276"/>
      <c r="AK58" s="276"/>
      <c r="AL58" s="274">
        <v>56.0</v>
      </c>
      <c r="AM58" s="276"/>
      <c r="AN58" s="276"/>
      <c r="AO58" s="276"/>
      <c r="AP58" s="274">
        <v>52.0</v>
      </c>
      <c r="AQ58" s="276"/>
      <c r="AR58" s="276"/>
      <c r="AS58" s="274">
        <v>86.0</v>
      </c>
      <c r="AT58" s="276"/>
      <c r="AU58" s="276"/>
      <c r="AV58" s="274">
        <v>34.0</v>
      </c>
      <c r="AW58" s="276"/>
      <c r="AX58" s="276"/>
      <c r="AY58" s="276"/>
      <c r="AZ58" s="276"/>
      <c r="BA58" s="276"/>
      <c r="BB58" s="276"/>
      <c r="BC58" s="274">
        <v>78.0</v>
      </c>
      <c r="BD58" s="276"/>
      <c r="BE58" s="276"/>
      <c r="BF58" s="276"/>
      <c r="BG58" s="276"/>
      <c r="BH58" s="276"/>
      <c r="BI58" s="276"/>
      <c r="BJ58" s="276"/>
      <c r="BK58" s="276"/>
      <c r="BL58" s="276"/>
      <c r="BM58" s="274">
        <v>70.0</v>
      </c>
      <c r="BN58" s="276"/>
      <c r="BO58" s="276"/>
      <c r="BP58" s="276"/>
      <c r="BQ58" s="276"/>
      <c r="BR58" s="276"/>
      <c r="BS58" s="276"/>
      <c r="BT58" s="274">
        <v>52.0</v>
      </c>
      <c r="BU58" s="276"/>
      <c r="BV58" s="276"/>
      <c r="BW58" s="274">
        <v>74.0</v>
      </c>
      <c r="BX58" s="276"/>
      <c r="BY58" s="276"/>
      <c r="BZ58" s="274">
        <v>22.0</v>
      </c>
      <c r="CA58" s="276"/>
      <c r="CB58" s="276"/>
      <c r="CC58" s="276"/>
      <c r="CD58" s="274">
        <v>50.0</v>
      </c>
      <c r="CE58" s="276"/>
      <c r="CF58" s="276"/>
      <c r="CG58" s="274">
        <v>76.0</v>
      </c>
      <c r="CH58" s="276"/>
      <c r="CI58" s="276"/>
      <c r="CJ58" s="274">
        <v>26.0</v>
      </c>
      <c r="CK58" s="276"/>
      <c r="CL58" s="276"/>
      <c r="CM58" s="276"/>
      <c r="CN58" s="276"/>
      <c r="CO58" s="276"/>
      <c r="CP58" s="276"/>
      <c r="CQ58" s="276"/>
      <c r="CR58" s="276"/>
      <c r="CS58" s="276"/>
      <c r="CT58" s="276"/>
      <c r="CU58" s="276"/>
      <c r="CV58" s="276"/>
      <c r="CW58" s="276"/>
      <c r="CX58" s="276"/>
      <c r="CY58" s="276"/>
      <c r="CZ58" s="276"/>
      <c r="DA58" s="276"/>
      <c r="DB58" s="276"/>
      <c r="DC58" s="276"/>
      <c r="DD58" s="276"/>
      <c r="DE58" s="276"/>
      <c r="DF58" s="279">
        <v>0.93</v>
      </c>
      <c r="DG58" s="320"/>
      <c r="DH58" s="320">
        <v>9.61</v>
      </c>
      <c r="DI58" s="276">
        <v>0.84</v>
      </c>
      <c r="DJ58" s="320"/>
      <c r="DK58" s="320">
        <v>3.39</v>
      </c>
      <c r="DL58" s="280"/>
      <c r="DM58" s="280"/>
      <c r="DN58" s="280"/>
      <c r="DO58" s="280"/>
      <c r="DP58" s="280"/>
      <c r="DQ58" s="280" t="s">
        <v>4853</v>
      </c>
      <c r="DR58" s="277" t="s">
        <v>4853</v>
      </c>
      <c r="DS58" s="317" t="s">
        <v>4853</v>
      </c>
      <c r="DT58" s="276"/>
      <c r="DU58" s="276"/>
      <c r="DV58" s="276"/>
    </row>
    <row r="59" ht="15.75" customHeight="1">
      <c r="A59" s="274">
        <v>2021.0</v>
      </c>
      <c r="B59" s="319" t="s">
        <v>4914</v>
      </c>
      <c r="C59" s="326" t="s">
        <v>5024</v>
      </c>
      <c r="D59" s="274">
        <v>117.0</v>
      </c>
      <c r="E59" s="274" t="s">
        <v>5025</v>
      </c>
      <c r="F59" s="274" t="s">
        <v>4721</v>
      </c>
      <c r="G59" s="274"/>
      <c r="H59" s="274"/>
      <c r="I59" s="274" t="s">
        <v>4917</v>
      </c>
      <c r="J59" s="274" t="s">
        <v>4918</v>
      </c>
      <c r="K59" s="274" t="s">
        <v>4918</v>
      </c>
      <c r="L59" s="274" t="s">
        <v>4919</v>
      </c>
      <c r="M59" s="319" t="s">
        <v>4914</v>
      </c>
      <c r="N59" s="274" t="s">
        <v>5026</v>
      </c>
      <c r="O59" s="274" t="s">
        <v>5027</v>
      </c>
      <c r="P59" s="273"/>
      <c r="Q59" s="274" t="s">
        <v>4729</v>
      </c>
      <c r="R59" s="274" t="s">
        <v>4729</v>
      </c>
      <c r="S59" s="274" t="s">
        <v>4729</v>
      </c>
      <c r="T59" s="274" t="s">
        <v>4964</v>
      </c>
      <c r="U59" s="275" t="s">
        <v>5028</v>
      </c>
      <c r="V59" s="274">
        <v>36.0</v>
      </c>
      <c r="W59" s="276"/>
      <c r="X59" s="276"/>
      <c r="Y59" s="274">
        <v>64.0</v>
      </c>
      <c r="Z59" s="276"/>
      <c r="AA59" s="276"/>
      <c r="AB59" s="274">
        <v>28.0</v>
      </c>
      <c r="AC59" s="276"/>
      <c r="AD59" s="276"/>
      <c r="AE59" s="276"/>
      <c r="AF59" s="274">
        <v>94.0</v>
      </c>
      <c r="AG59" s="276"/>
      <c r="AH59" s="276"/>
      <c r="AI59" s="274">
        <v>98.0</v>
      </c>
      <c r="AJ59" s="276"/>
      <c r="AK59" s="276"/>
      <c r="AL59" s="274">
        <v>4.0</v>
      </c>
      <c r="AM59" s="276"/>
      <c r="AN59" s="276"/>
      <c r="AO59" s="276"/>
      <c r="AP59" s="274">
        <v>98.0</v>
      </c>
      <c r="AQ59" s="276"/>
      <c r="AR59" s="276"/>
      <c r="AS59" s="274">
        <v>100.0</v>
      </c>
      <c r="AT59" s="276"/>
      <c r="AU59" s="276"/>
      <c r="AV59" s="274">
        <v>2.0</v>
      </c>
      <c r="AW59" s="276"/>
      <c r="AX59" s="276"/>
      <c r="AY59" s="276"/>
      <c r="AZ59" s="276"/>
      <c r="BA59" s="276"/>
      <c r="BB59" s="276"/>
      <c r="BC59" s="274">
        <v>70.0</v>
      </c>
      <c r="BD59" s="276"/>
      <c r="BE59" s="276"/>
      <c r="BF59" s="276"/>
      <c r="BG59" s="276"/>
      <c r="BH59" s="276"/>
      <c r="BI59" s="276"/>
      <c r="BJ59" s="276"/>
      <c r="BK59" s="276"/>
      <c r="BL59" s="276"/>
      <c r="BM59" s="274">
        <v>73.0</v>
      </c>
      <c r="BN59" s="276"/>
      <c r="BO59" s="276"/>
      <c r="BP59" s="276"/>
      <c r="BQ59" s="276"/>
      <c r="BR59" s="276"/>
      <c r="BS59" s="276"/>
      <c r="BT59" s="274">
        <v>72.0</v>
      </c>
      <c r="BU59" s="276"/>
      <c r="BV59" s="276"/>
      <c r="BW59" s="274">
        <v>84.0</v>
      </c>
      <c r="BX59" s="276"/>
      <c r="BY59" s="276"/>
      <c r="BZ59" s="274">
        <v>12.0</v>
      </c>
      <c r="CA59" s="276"/>
      <c r="CB59" s="276"/>
      <c r="CC59" s="276"/>
      <c r="CD59" s="274">
        <v>66.0</v>
      </c>
      <c r="CE59" s="276"/>
      <c r="CF59" s="276"/>
      <c r="CG59" s="274">
        <v>76.0</v>
      </c>
      <c r="CH59" s="276"/>
      <c r="CI59" s="276"/>
      <c r="CJ59" s="274">
        <v>10.0</v>
      </c>
      <c r="CK59" s="276"/>
      <c r="CL59" s="276"/>
      <c r="CM59" s="276"/>
      <c r="CN59" s="276"/>
      <c r="CO59" s="276"/>
      <c r="CP59" s="276"/>
      <c r="CQ59" s="276"/>
      <c r="CR59" s="276"/>
      <c r="CS59" s="276"/>
      <c r="CT59" s="276"/>
      <c r="CU59" s="276"/>
      <c r="CV59" s="276"/>
      <c r="CW59" s="276"/>
      <c r="CX59" s="276"/>
      <c r="CY59" s="276"/>
      <c r="CZ59" s="276"/>
      <c r="DA59" s="276"/>
      <c r="DB59" s="276"/>
      <c r="DC59" s="276"/>
      <c r="DD59" s="276"/>
      <c r="DE59" s="276"/>
      <c r="DF59" s="279">
        <v>0.93</v>
      </c>
      <c r="DG59" s="320"/>
      <c r="DH59" s="320">
        <v>6.56</v>
      </c>
      <c r="DI59" s="276">
        <v>0.86</v>
      </c>
      <c r="DJ59" s="320"/>
      <c r="DK59" s="320">
        <v>3.2</v>
      </c>
      <c r="DL59" s="280"/>
      <c r="DM59" s="280"/>
      <c r="DN59" s="280"/>
      <c r="DO59" s="280"/>
      <c r="DP59" s="280"/>
      <c r="DQ59" s="280">
        <v>2.0</v>
      </c>
      <c r="DR59" s="277">
        <v>2.4</v>
      </c>
      <c r="DS59" s="315">
        <v>0.18</v>
      </c>
      <c r="DT59" s="276"/>
      <c r="DU59" s="276"/>
      <c r="DV59" s="276"/>
    </row>
    <row r="60" ht="15.75" customHeight="1">
      <c r="A60" s="293">
        <v>2021.0</v>
      </c>
      <c r="B60" s="293" t="s">
        <v>5029</v>
      </c>
      <c r="C60" s="293" t="s">
        <v>5030</v>
      </c>
      <c r="D60" s="293">
        <v>13.0</v>
      </c>
      <c r="E60" s="293" t="s">
        <v>5025</v>
      </c>
      <c r="F60" s="293" t="s">
        <v>4721</v>
      </c>
      <c r="G60" s="293"/>
      <c r="H60" s="293"/>
      <c r="I60" s="293" t="s">
        <v>4741</v>
      </c>
      <c r="J60" s="293" t="s">
        <v>5031</v>
      </c>
      <c r="K60" s="293" t="s">
        <v>5031</v>
      </c>
      <c r="L60" s="293" t="s">
        <v>5032</v>
      </c>
      <c r="M60" s="293" t="s">
        <v>5029</v>
      </c>
      <c r="N60" s="293" t="s">
        <v>4735</v>
      </c>
      <c r="O60" s="294" t="s">
        <v>5033</v>
      </c>
      <c r="P60" s="295"/>
      <c r="Q60" s="293" t="s">
        <v>4729</v>
      </c>
      <c r="R60" s="293" t="s">
        <v>4729</v>
      </c>
      <c r="S60" s="293" t="s">
        <v>4729</v>
      </c>
      <c r="T60" s="293" t="s">
        <v>4943</v>
      </c>
      <c r="U60" s="296" t="s">
        <v>5034</v>
      </c>
      <c r="V60" s="297"/>
      <c r="W60" s="297"/>
      <c r="X60" s="297"/>
      <c r="Y60" s="293">
        <v>66.0</v>
      </c>
      <c r="Z60" s="293">
        <v>12.0</v>
      </c>
      <c r="AA60" s="293">
        <v>82.0</v>
      </c>
      <c r="AB60" s="297"/>
      <c r="AC60" s="293">
        <v>54.0</v>
      </c>
      <c r="AD60" s="293">
        <v>70.0</v>
      </c>
      <c r="AE60" s="293">
        <v>16.0</v>
      </c>
      <c r="AF60" s="297"/>
      <c r="AG60" s="297"/>
      <c r="AH60" s="297"/>
      <c r="AI60" s="293">
        <v>84.0</v>
      </c>
      <c r="AJ60" s="293">
        <v>48.0</v>
      </c>
      <c r="AK60" s="293">
        <v>92.0</v>
      </c>
      <c r="AL60" s="297"/>
      <c r="AM60" s="293">
        <v>36.0</v>
      </c>
      <c r="AN60" s="293">
        <v>44.0</v>
      </c>
      <c r="AO60" s="293">
        <v>8.0</v>
      </c>
      <c r="AP60" s="297"/>
      <c r="AQ60" s="297"/>
      <c r="AR60" s="297"/>
      <c r="AS60" s="293">
        <v>92.0</v>
      </c>
      <c r="AT60" s="293">
        <v>86.0</v>
      </c>
      <c r="AU60" s="293">
        <v>98.0</v>
      </c>
      <c r="AV60" s="297"/>
      <c r="AW60" s="293">
        <v>6.0</v>
      </c>
      <c r="AX60" s="293">
        <v>12.0</v>
      </c>
      <c r="AY60" s="293">
        <v>6.0</v>
      </c>
      <c r="AZ60" s="297"/>
      <c r="BA60" s="297"/>
      <c r="BB60" s="297"/>
      <c r="BC60" s="293">
        <v>48.0</v>
      </c>
      <c r="BD60" s="293">
        <v>30.0</v>
      </c>
      <c r="BE60" s="293">
        <v>50.0</v>
      </c>
      <c r="BF60" s="297"/>
      <c r="BG60" s="293">
        <v>18.0</v>
      </c>
      <c r="BH60" s="293">
        <v>20.0</v>
      </c>
      <c r="BI60" s="293">
        <v>2.0</v>
      </c>
      <c r="BJ60" s="297"/>
      <c r="BK60" s="297"/>
      <c r="BL60" s="297"/>
      <c r="BM60" s="293">
        <v>68.0</v>
      </c>
      <c r="BN60" s="293">
        <v>56.0</v>
      </c>
      <c r="BO60" s="293">
        <v>74.0</v>
      </c>
      <c r="BP60" s="297"/>
      <c r="BQ60" s="293">
        <v>12.0</v>
      </c>
      <c r="BR60" s="293">
        <v>18.0</v>
      </c>
      <c r="BS60" s="293">
        <v>6.0</v>
      </c>
      <c r="BT60" s="297"/>
      <c r="BU60" s="297"/>
      <c r="BV60" s="297"/>
      <c r="BW60" s="293">
        <v>80.0</v>
      </c>
      <c r="BX60" s="293">
        <v>64.0</v>
      </c>
      <c r="BY60" s="293">
        <v>84.0</v>
      </c>
      <c r="BZ60" s="297"/>
      <c r="CA60" s="293">
        <v>16.0</v>
      </c>
      <c r="CB60" s="293">
        <v>20.0</v>
      </c>
      <c r="CC60" s="293">
        <v>4.0</v>
      </c>
      <c r="CD60" s="297"/>
      <c r="CE60" s="297"/>
      <c r="CF60" s="297"/>
      <c r="CG60" s="293">
        <v>74.0</v>
      </c>
      <c r="CH60" s="293">
        <v>66.0</v>
      </c>
      <c r="CI60" s="293">
        <v>86.0</v>
      </c>
      <c r="CJ60" s="297"/>
      <c r="CK60" s="293">
        <v>8.0</v>
      </c>
      <c r="CL60" s="293">
        <v>20.0</v>
      </c>
      <c r="CM60" s="293">
        <v>12.0</v>
      </c>
      <c r="CN60" s="297"/>
      <c r="CO60" s="297"/>
      <c r="CP60" s="297"/>
      <c r="CQ60" s="297"/>
      <c r="CR60" s="297"/>
      <c r="CS60" s="297"/>
      <c r="CT60" s="297"/>
      <c r="CU60" s="297"/>
      <c r="CV60" s="297"/>
      <c r="CW60" s="297"/>
      <c r="CX60" s="297"/>
      <c r="CY60" s="297"/>
      <c r="CZ60" s="297"/>
      <c r="DA60" s="297"/>
      <c r="DB60" s="297"/>
      <c r="DC60" s="297"/>
      <c r="DD60" s="297"/>
      <c r="DE60" s="297"/>
      <c r="DF60" s="298">
        <v>0.94</v>
      </c>
      <c r="DG60" s="322">
        <v>1.55</v>
      </c>
      <c r="DH60" s="322">
        <v>5.5</v>
      </c>
      <c r="DI60" s="297">
        <v>0.88</v>
      </c>
      <c r="DJ60" s="322">
        <v>2.73</v>
      </c>
      <c r="DK60" s="322">
        <v>2.7</v>
      </c>
      <c r="DL60" s="303"/>
      <c r="DM60" s="303"/>
      <c r="DN60" s="303"/>
      <c r="DO60" s="303"/>
      <c r="DP60" s="303"/>
      <c r="DQ60" s="303">
        <v>4.4</v>
      </c>
      <c r="DR60" s="299">
        <v>5.3</v>
      </c>
      <c r="DS60" s="323">
        <v>0.16</v>
      </c>
      <c r="DT60" s="297"/>
      <c r="DU60" s="297"/>
      <c r="DV60" s="297"/>
    </row>
    <row r="61" ht="15.75" customHeight="1">
      <c r="A61" s="274">
        <v>2022.0</v>
      </c>
      <c r="B61" s="274" t="s">
        <v>5035</v>
      </c>
      <c r="C61" s="327" t="s">
        <v>5036</v>
      </c>
      <c r="D61" s="274">
        <v>23.0</v>
      </c>
      <c r="E61" s="274" t="s">
        <v>5037</v>
      </c>
      <c r="F61" s="274" t="s">
        <v>4721</v>
      </c>
      <c r="G61" s="274"/>
      <c r="H61" s="274"/>
      <c r="I61" s="274" t="s">
        <v>3540</v>
      </c>
      <c r="J61" s="274" t="s">
        <v>5038</v>
      </c>
      <c r="K61" s="274" t="s">
        <v>5038</v>
      </c>
      <c r="L61" s="274" t="s">
        <v>5039</v>
      </c>
      <c r="M61" s="274" t="s">
        <v>5040</v>
      </c>
      <c r="N61" s="274" t="s">
        <v>4727</v>
      </c>
      <c r="O61" s="274" t="s">
        <v>5041</v>
      </c>
      <c r="P61" s="273"/>
      <c r="Q61" s="274" t="s">
        <v>4729</v>
      </c>
      <c r="R61" s="274" t="s">
        <v>4729</v>
      </c>
      <c r="S61" s="274" t="s">
        <v>4729</v>
      </c>
      <c r="T61" s="274" t="s">
        <v>4943</v>
      </c>
      <c r="U61" s="275" t="s">
        <v>5042</v>
      </c>
      <c r="V61" s="276"/>
      <c r="W61" s="276"/>
      <c r="X61" s="276"/>
      <c r="Y61" s="274">
        <v>45.0</v>
      </c>
      <c r="Z61" s="274">
        <v>2.0</v>
      </c>
      <c r="AA61" s="274">
        <v>64.0</v>
      </c>
      <c r="AB61" s="276"/>
      <c r="AC61" s="274">
        <v>43.0</v>
      </c>
      <c r="AD61" s="274">
        <v>62.0</v>
      </c>
      <c r="AE61" s="274">
        <v>19.0</v>
      </c>
      <c r="AF61" s="276"/>
      <c r="AG61" s="276"/>
      <c r="AH61" s="276"/>
      <c r="AI61" s="274">
        <v>55.0</v>
      </c>
      <c r="AJ61" s="274">
        <v>20.0</v>
      </c>
      <c r="AK61" s="274">
        <v>76.0</v>
      </c>
      <c r="AL61" s="276"/>
      <c r="AM61" s="274">
        <v>35.0</v>
      </c>
      <c r="AN61" s="274">
        <v>56.0</v>
      </c>
      <c r="AO61" s="274">
        <v>21.0</v>
      </c>
      <c r="AP61" s="276"/>
      <c r="AQ61" s="276"/>
      <c r="AR61" s="276"/>
      <c r="AS61" s="274">
        <v>85.0</v>
      </c>
      <c r="AT61" s="274">
        <v>82.0</v>
      </c>
      <c r="AU61" s="274">
        <v>100.0</v>
      </c>
      <c r="AV61" s="276"/>
      <c r="AW61" s="274">
        <v>3.0</v>
      </c>
      <c r="AX61" s="274">
        <v>18.0</v>
      </c>
      <c r="AY61" s="274">
        <v>15.0</v>
      </c>
      <c r="AZ61" s="276"/>
      <c r="BA61" s="276"/>
      <c r="BB61" s="276"/>
      <c r="BC61" s="276"/>
      <c r="BD61" s="276"/>
      <c r="BE61" s="276"/>
      <c r="BF61" s="276"/>
      <c r="BG61" s="276"/>
      <c r="BH61" s="276"/>
      <c r="BI61" s="276"/>
      <c r="BJ61" s="276"/>
      <c r="BK61" s="276"/>
      <c r="BL61" s="276"/>
      <c r="BM61" s="276"/>
      <c r="BN61" s="276"/>
      <c r="BO61" s="276"/>
      <c r="BP61" s="276"/>
      <c r="BQ61" s="276"/>
      <c r="BR61" s="276"/>
      <c r="BS61" s="276"/>
      <c r="BT61" s="276"/>
      <c r="BU61" s="276"/>
      <c r="BV61" s="276"/>
      <c r="BW61" s="274">
        <v>73.0</v>
      </c>
      <c r="BX61" s="274">
        <v>73.0</v>
      </c>
      <c r="BY61" s="274">
        <v>89.0</v>
      </c>
      <c r="BZ61" s="276"/>
      <c r="CA61" s="274">
        <v>0.0</v>
      </c>
      <c r="CB61" s="274">
        <v>16.0</v>
      </c>
      <c r="CC61" s="274">
        <v>16.0</v>
      </c>
      <c r="CD61" s="276"/>
      <c r="CE61" s="276"/>
      <c r="CF61" s="276"/>
      <c r="CG61" s="274">
        <v>76.0</v>
      </c>
      <c r="CH61" s="274">
        <v>73.0</v>
      </c>
      <c r="CI61" s="274">
        <v>89.0</v>
      </c>
      <c r="CJ61" s="276"/>
      <c r="CK61" s="274">
        <v>3.0</v>
      </c>
      <c r="CL61" s="274">
        <v>16.0</v>
      </c>
      <c r="CM61" s="274">
        <v>16.0</v>
      </c>
      <c r="CN61" s="276"/>
      <c r="CO61" s="276"/>
      <c r="CP61" s="276"/>
      <c r="CQ61" s="276"/>
      <c r="CR61" s="276"/>
      <c r="CS61" s="276"/>
      <c r="CT61" s="276"/>
      <c r="CU61" s="276"/>
      <c r="CV61" s="276"/>
      <c r="CW61" s="276"/>
      <c r="CX61" s="276"/>
      <c r="CY61" s="276"/>
      <c r="CZ61" s="276"/>
      <c r="DA61" s="276"/>
      <c r="DB61" s="276"/>
      <c r="DC61" s="276"/>
      <c r="DD61" s="276"/>
      <c r="DE61" s="276"/>
      <c r="DF61" s="279">
        <v>0.96</v>
      </c>
      <c r="DG61" s="320"/>
      <c r="DH61" s="320">
        <v>7.05</v>
      </c>
      <c r="DI61" s="276">
        <v>0.92</v>
      </c>
      <c r="DJ61" s="320"/>
      <c r="DK61" s="320">
        <v>3.77</v>
      </c>
      <c r="DL61" s="280"/>
      <c r="DM61" s="280"/>
      <c r="DN61" s="280"/>
      <c r="DO61" s="280"/>
      <c r="DP61" s="280"/>
      <c r="DQ61" s="280">
        <v>4.9</v>
      </c>
      <c r="DR61" s="277">
        <v>5.5</v>
      </c>
      <c r="DS61" s="315">
        <v>0.17</v>
      </c>
      <c r="DT61" s="276"/>
      <c r="DU61" s="276"/>
      <c r="DV61" s="276"/>
    </row>
    <row r="62" ht="15.75" customHeight="1">
      <c r="A62" s="274">
        <v>2022.0</v>
      </c>
      <c r="B62" s="274" t="s">
        <v>5043</v>
      </c>
      <c r="C62" s="328" t="s">
        <v>5044</v>
      </c>
      <c r="D62" s="274">
        <v>89.0</v>
      </c>
      <c r="E62" s="274" t="s">
        <v>5045</v>
      </c>
      <c r="F62" s="274" t="s">
        <v>4721</v>
      </c>
      <c r="G62" s="274"/>
      <c r="H62" s="274"/>
      <c r="I62" s="274" t="s">
        <v>3540</v>
      </c>
      <c r="J62" s="274" t="s">
        <v>5038</v>
      </c>
      <c r="K62" s="274" t="s">
        <v>5038</v>
      </c>
      <c r="L62" s="274" t="s">
        <v>5046</v>
      </c>
      <c r="M62" s="274" t="s">
        <v>5047</v>
      </c>
      <c r="N62" s="274" t="s">
        <v>4815</v>
      </c>
      <c r="O62" s="274" t="s">
        <v>5048</v>
      </c>
      <c r="P62" s="273"/>
      <c r="Q62" s="274" t="s">
        <v>4853</v>
      </c>
      <c r="R62" s="274" t="s">
        <v>4729</v>
      </c>
      <c r="S62" s="274" t="s">
        <v>4729</v>
      </c>
      <c r="T62" s="275" t="s">
        <v>5049</v>
      </c>
      <c r="U62" s="275" t="s">
        <v>5050</v>
      </c>
      <c r="V62" s="274"/>
      <c r="W62" s="276"/>
      <c r="X62" s="276"/>
      <c r="Y62" s="274"/>
      <c r="Z62" s="276"/>
      <c r="AA62" s="276"/>
      <c r="AB62" s="274"/>
      <c r="AC62" s="276"/>
      <c r="AD62" s="276"/>
      <c r="AE62" s="276"/>
      <c r="AF62" s="274"/>
      <c r="AG62" s="276"/>
      <c r="AH62" s="276"/>
      <c r="AI62" s="274"/>
      <c r="AJ62" s="276"/>
      <c r="AK62" s="276"/>
      <c r="AL62" s="274"/>
      <c r="AM62" s="276"/>
      <c r="AN62" s="276"/>
      <c r="AO62" s="276"/>
      <c r="AP62" s="274"/>
      <c r="AQ62" s="276"/>
      <c r="AR62" s="276"/>
      <c r="AS62" s="274"/>
      <c r="AT62" s="276"/>
      <c r="AU62" s="276"/>
      <c r="AV62" s="274"/>
      <c r="AW62" s="276"/>
      <c r="AX62" s="276"/>
      <c r="AY62" s="276"/>
      <c r="AZ62" s="274"/>
      <c r="BA62" s="276"/>
      <c r="BB62" s="276"/>
      <c r="BC62" s="274"/>
      <c r="BD62" s="276"/>
      <c r="BE62" s="276"/>
      <c r="BF62" s="274"/>
      <c r="BG62" s="276"/>
      <c r="BH62" s="276"/>
      <c r="BI62" s="276"/>
      <c r="BJ62" s="274"/>
      <c r="BK62" s="276"/>
      <c r="BL62" s="276"/>
      <c r="BM62" s="274"/>
      <c r="BN62" s="276"/>
      <c r="BO62" s="276"/>
      <c r="BP62" s="274"/>
      <c r="BQ62" s="276"/>
      <c r="BR62" s="276"/>
      <c r="BS62" s="276"/>
      <c r="BT62" s="274"/>
      <c r="BU62" s="276"/>
      <c r="BV62" s="276"/>
      <c r="BW62" s="274"/>
      <c r="BX62" s="276"/>
      <c r="BY62" s="276"/>
      <c r="BZ62" s="274"/>
      <c r="CA62" s="276"/>
      <c r="CB62" s="276"/>
      <c r="CC62" s="276"/>
      <c r="CD62" s="274"/>
      <c r="CE62" s="276"/>
      <c r="CF62" s="276"/>
      <c r="CG62" s="274"/>
      <c r="CH62" s="276"/>
      <c r="CI62" s="276"/>
      <c r="CJ62" s="274"/>
      <c r="CK62" s="276"/>
      <c r="CL62" s="276"/>
      <c r="CM62" s="276"/>
      <c r="CN62" s="274">
        <v>29.0</v>
      </c>
      <c r="CO62" s="274">
        <v>54.0</v>
      </c>
      <c r="CP62" s="320">
        <f>CO62-CN62</f>
        <v>25</v>
      </c>
      <c r="CQ62" s="274">
        <v>67.0</v>
      </c>
      <c r="CR62" s="274">
        <v>80.0</v>
      </c>
      <c r="CS62" s="320">
        <f>CR62-CQ62</f>
        <v>13</v>
      </c>
      <c r="CT62" s="274">
        <v>91.0</v>
      </c>
      <c r="CU62" s="274">
        <v>98.0</v>
      </c>
      <c r="CV62" s="320">
        <f>CU62-CT62</f>
        <v>7</v>
      </c>
      <c r="CW62" s="274">
        <v>41.0</v>
      </c>
      <c r="CX62" s="274">
        <v>88.0</v>
      </c>
      <c r="CY62" s="320">
        <f>CX62-CW62</f>
        <v>47</v>
      </c>
      <c r="CZ62" s="274">
        <v>77.0</v>
      </c>
      <c r="DA62" s="274">
        <v>96.0</v>
      </c>
      <c r="DB62" s="320">
        <f>DA62-CZ62</f>
        <v>19</v>
      </c>
      <c r="DC62" s="274">
        <v>83.0</v>
      </c>
      <c r="DD62" s="274">
        <v>90.0</v>
      </c>
      <c r="DE62" s="320">
        <f>DD62-DC62</f>
        <v>7</v>
      </c>
      <c r="DF62" s="279">
        <v>0.95</v>
      </c>
      <c r="DG62" s="320"/>
      <c r="DH62" s="320">
        <v>6.1</v>
      </c>
      <c r="DI62" s="276">
        <v>0.9</v>
      </c>
      <c r="DJ62" s="320"/>
      <c r="DK62" s="320">
        <v>3.6</v>
      </c>
      <c r="DL62" s="280"/>
      <c r="DM62" s="280"/>
      <c r="DN62" s="280"/>
      <c r="DO62" s="280" t="s">
        <v>4853</v>
      </c>
      <c r="DP62" s="280" t="s">
        <v>4853</v>
      </c>
      <c r="DQ62" s="280" t="s">
        <v>4853</v>
      </c>
      <c r="DR62" s="277" t="s">
        <v>4853</v>
      </c>
      <c r="DS62" s="317" t="s">
        <v>4853</v>
      </c>
      <c r="DT62" s="276"/>
      <c r="DU62" s="276"/>
      <c r="DV62" s="276"/>
    </row>
    <row r="63" ht="15.75" customHeight="1">
      <c r="A63" s="274">
        <v>2022.0</v>
      </c>
      <c r="B63" s="274" t="s">
        <v>5051</v>
      </c>
      <c r="C63" s="328" t="s">
        <v>5052</v>
      </c>
      <c r="D63" s="274">
        <v>37.0</v>
      </c>
      <c r="E63" s="274" t="s">
        <v>2189</v>
      </c>
      <c r="F63" s="274" t="s">
        <v>4721</v>
      </c>
      <c r="G63" s="274"/>
      <c r="H63" s="274"/>
      <c r="I63" s="274" t="s">
        <v>4810</v>
      </c>
      <c r="J63" s="274" t="s">
        <v>5053</v>
      </c>
      <c r="K63" s="274" t="s">
        <v>5053</v>
      </c>
      <c r="L63" s="274" t="s">
        <v>5054</v>
      </c>
      <c r="M63" s="274" t="s">
        <v>5055</v>
      </c>
      <c r="N63" s="274" t="s">
        <v>5015</v>
      </c>
      <c r="O63" s="274" t="s">
        <v>5056</v>
      </c>
      <c r="P63" s="273"/>
      <c r="Q63" s="274" t="s">
        <v>4729</v>
      </c>
      <c r="R63" s="274" t="s">
        <v>4729</v>
      </c>
      <c r="S63" s="274" t="s">
        <v>4729</v>
      </c>
      <c r="T63" s="274" t="s">
        <v>4964</v>
      </c>
      <c r="U63" s="275" t="s">
        <v>5057</v>
      </c>
      <c r="V63" s="274">
        <v>4.0</v>
      </c>
      <c r="W63" s="276"/>
      <c r="X63" s="276"/>
      <c r="Y63" s="274">
        <v>53.0</v>
      </c>
      <c r="Z63" s="276"/>
      <c r="AA63" s="276"/>
      <c r="AB63" s="274">
        <v>49.0</v>
      </c>
      <c r="AC63" s="276"/>
      <c r="AD63" s="276"/>
      <c r="AE63" s="276"/>
      <c r="AF63" s="274">
        <v>32.0</v>
      </c>
      <c r="AG63" s="276"/>
      <c r="AH63" s="276"/>
      <c r="AI63" s="274">
        <v>74.0</v>
      </c>
      <c r="AJ63" s="276"/>
      <c r="AK63" s="276"/>
      <c r="AL63" s="274">
        <v>42.0</v>
      </c>
      <c r="AM63" s="276"/>
      <c r="AN63" s="276"/>
      <c r="AO63" s="276"/>
      <c r="AP63" s="274">
        <v>96.0</v>
      </c>
      <c r="AQ63" s="276"/>
      <c r="AR63" s="276"/>
      <c r="AS63" s="274">
        <v>98.0</v>
      </c>
      <c r="AT63" s="276"/>
      <c r="AU63" s="276"/>
      <c r="AV63" s="274">
        <v>2.0</v>
      </c>
      <c r="AW63" s="276"/>
      <c r="AX63" s="276"/>
      <c r="AY63" s="276"/>
      <c r="AZ63" s="276"/>
      <c r="BA63" s="276"/>
      <c r="BB63" s="276"/>
      <c r="BC63" s="274">
        <v>72.0</v>
      </c>
      <c r="BD63" s="276"/>
      <c r="BE63" s="276"/>
      <c r="BF63" s="276"/>
      <c r="BG63" s="276"/>
      <c r="BH63" s="276"/>
      <c r="BI63" s="276"/>
      <c r="BJ63" s="276"/>
      <c r="BK63" s="276"/>
      <c r="BL63" s="276"/>
      <c r="BM63" s="276"/>
      <c r="BN63" s="276"/>
      <c r="BO63" s="276"/>
      <c r="BP63" s="276"/>
      <c r="BQ63" s="276"/>
      <c r="BR63" s="276"/>
      <c r="BS63" s="276"/>
      <c r="BT63" s="274">
        <v>87.0</v>
      </c>
      <c r="BU63" s="276"/>
      <c r="BV63" s="276"/>
      <c r="BW63" s="274">
        <v>94.0</v>
      </c>
      <c r="BX63" s="276"/>
      <c r="BY63" s="276"/>
      <c r="BZ63" s="274">
        <v>7.0</v>
      </c>
      <c r="CA63" s="276"/>
      <c r="CB63" s="276"/>
      <c r="CC63" s="276"/>
      <c r="CD63" s="274">
        <v>87.0</v>
      </c>
      <c r="CE63" s="276"/>
      <c r="CF63" s="276"/>
      <c r="CG63" s="274">
        <v>92.0</v>
      </c>
      <c r="CH63" s="276"/>
      <c r="CI63" s="276"/>
      <c r="CJ63" s="274">
        <v>5.0</v>
      </c>
      <c r="CK63" s="276"/>
      <c r="CL63" s="276"/>
      <c r="CM63" s="276"/>
      <c r="CN63" s="276"/>
      <c r="CO63" s="276"/>
      <c r="CP63" s="276"/>
      <c r="CQ63" s="276"/>
      <c r="CR63" s="276"/>
      <c r="CS63" s="276"/>
      <c r="CT63" s="276"/>
      <c r="CU63" s="276"/>
      <c r="CV63" s="276"/>
      <c r="CW63" s="276"/>
      <c r="CX63" s="276"/>
      <c r="CY63" s="276"/>
      <c r="CZ63" s="276"/>
      <c r="DA63" s="276"/>
      <c r="DB63" s="276"/>
      <c r="DC63" s="276"/>
      <c r="DD63" s="276"/>
      <c r="DE63" s="276"/>
      <c r="DF63" s="279">
        <v>0.95</v>
      </c>
      <c r="DG63" s="320"/>
      <c r="DH63" s="320">
        <v>5.53</v>
      </c>
      <c r="DI63" s="276">
        <v>0.9</v>
      </c>
      <c r="DJ63" s="320"/>
      <c r="DK63" s="320">
        <v>3.27</v>
      </c>
      <c r="DL63" s="280"/>
      <c r="DM63" s="280"/>
      <c r="DN63" s="280"/>
      <c r="DO63" s="280"/>
      <c r="DP63" s="280"/>
      <c r="DQ63" s="280">
        <v>2.4</v>
      </c>
      <c r="DR63" s="277">
        <v>2.9</v>
      </c>
      <c r="DS63" s="315">
        <v>0.15</v>
      </c>
      <c r="DT63" s="276"/>
      <c r="DU63" s="276"/>
      <c r="DV63" s="276"/>
    </row>
    <row r="64" ht="15.75" customHeight="1">
      <c r="A64" s="274">
        <v>2022.0</v>
      </c>
      <c r="B64" s="274" t="s">
        <v>5051</v>
      </c>
      <c r="C64" s="328" t="s">
        <v>5052</v>
      </c>
      <c r="D64" s="274">
        <v>37.0</v>
      </c>
      <c r="E64" s="274" t="s">
        <v>2189</v>
      </c>
      <c r="F64" s="274" t="s">
        <v>4721</v>
      </c>
      <c r="G64" s="274"/>
      <c r="H64" s="274"/>
      <c r="I64" s="274" t="s">
        <v>4810</v>
      </c>
      <c r="J64" s="274" t="s">
        <v>5053</v>
      </c>
      <c r="K64" s="274" t="s">
        <v>5053</v>
      </c>
      <c r="L64" s="274" t="s">
        <v>5054</v>
      </c>
      <c r="M64" s="274" t="s">
        <v>5058</v>
      </c>
      <c r="N64" s="274" t="s">
        <v>5015</v>
      </c>
      <c r="O64" s="274" t="s">
        <v>5056</v>
      </c>
      <c r="P64" s="273"/>
      <c r="Q64" s="274" t="s">
        <v>4729</v>
      </c>
      <c r="R64" s="274" t="s">
        <v>4729</v>
      </c>
      <c r="S64" s="274" t="s">
        <v>4729</v>
      </c>
      <c r="T64" s="274" t="s">
        <v>4964</v>
      </c>
      <c r="U64" s="275" t="s">
        <v>5057</v>
      </c>
      <c r="V64" s="274">
        <v>4.0</v>
      </c>
      <c r="W64" s="276"/>
      <c r="X64" s="276"/>
      <c r="Y64" s="274">
        <v>40.0</v>
      </c>
      <c r="Z64" s="276"/>
      <c r="AA64" s="276"/>
      <c r="AB64" s="274">
        <v>36.0</v>
      </c>
      <c r="AC64" s="276"/>
      <c r="AD64" s="276"/>
      <c r="AE64" s="276"/>
      <c r="AF64" s="274">
        <v>32.0</v>
      </c>
      <c r="AG64" s="276"/>
      <c r="AH64" s="276"/>
      <c r="AI64" s="274">
        <v>70.0</v>
      </c>
      <c r="AJ64" s="276"/>
      <c r="AK64" s="276"/>
      <c r="AL64" s="274">
        <v>38.0</v>
      </c>
      <c r="AM64" s="276"/>
      <c r="AN64" s="276"/>
      <c r="AO64" s="276"/>
      <c r="AP64" s="274">
        <v>96.0</v>
      </c>
      <c r="AQ64" s="276"/>
      <c r="AR64" s="276"/>
      <c r="AS64" s="274">
        <v>98.0</v>
      </c>
      <c r="AT64" s="276"/>
      <c r="AU64" s="276"/>
      <c r="AV64" s="274">
        <v>2.0</v>
      </c>
      <c r="AW64" s="276"/>
      <c r="AX64" s="276"/>
      <c r="AY64" s="276"/>
      <c r="AZ64" s="276"/>
      <c r="BA64" s="276"/>
      <c r="BB64" s="276"/>
      <c r="BC64" s="274">
        <v>74.0</v>
      </c>
      <c r="BD64" s="276"/>
      <c r="BE64" s="276"/>
      <c r="BF64" s="276"/>
      <c r="BG64" s="276"/>
      <c r="BH64" s="276"/>
      <c r="BI64" s="276"/>
      <c r="BJ64" s="276"/>
      <c r="BK64" s="276"/>
      <c r="BL64" s="276"/>
      <c r="BM64" s="276"/>
      <c r="BN64" s="276"/>
      <c r="BO64" s="276"/>
      <c r="BP64" s="276"/>
      <c r="BQ64" s="276"/>
      <c r="BR64" s="276"/>
      <c r="BS64" s="276"/>
      <c r="BT64" s="274">
        <v>87.0</v>
      </c>
      <c r="BU64" s="276"/>
      <c r="BV64" s="276"/>
      <c r="BW64" s="274">
        <v>90.0</v>
      </c>
      <c r="BX64" s="276"/>
      <c r="BY64" s="276"/>
      <c r="BZ64" s="274">
        <v>3.0</v>
      </c>
      <c r="CA64" s="276"/>
      <c r="CB64" s="276"/>
      <c r="CC64" s="276"/>
      <c r="CD64" s="274">
        <v>87.0</v>
      </c>
      <c r="CE64" s="276"/>
      <c r="CF64" s="276"/>
      <c r="CG64" s="274">
        <v>88.0</v>
      </c>
      <c r="CH64" s="276"/>
      <c r="CI64" s="276"/>
      <c r="CJ64" s="274">
        <v>1.0</v>
      </c>
      <c r="CK64" s="276"/>
      <c r="CL64" s="276"/>
      <c r="CM64" s="276"/>
      <c r="CN64" s="276"/>
      <c r="CO64" s="276"/>
      <c r="CP64" s="276"/>
      <c r="CQ64" s="276"/>
      <c r="CR64" s="276"/>
      <c r="CS64" s="276"/>
      <c r="CT64" s="276"/>
      <c r="CU64" s="276"/>
      <c r="CV64" s="276"/>
      <c r="CW64" s="276"/>
      <c r="CX64" s="276"/>
      <c r="CY64" s="276"/>
      <c r="CZ64" s="276"/>
      <c r="DA64" s="276"/>
      <c r="DB64" s="276"/>
      <c r="DC64" s="276"/>
      <c r="DD64" s="276"/>
      <c r="DE64" s="276"/>
      <c r="DF64" s="279">
        <v>0.94</v>
      </c>
      <c r="DG64" s="320"/>
      <c r="DH64" s="320">
        <v>5.79</v>
      </c>
      <c r="DI64" s="276">
        <v>0.88</v>
      </c>
      <c r="DJ64" s="320"/>
      <c r="DK64" s="320">
        <v>3.33</v>
      </c>
      <c r="DL64" s="280"/>
      <c r="DM64" s="280"/>
      <c r="DN64" s="280"/>
      <c r="DO64" s="280"/>
      <c r="DP64" s="280"/>
      <c r="DQ64" s="280">
        <v>2.4</v>
      </c>
      <c r="DR64" s="277">
        <v>2.9</v>
      </c>
      <c r="DS64" s="315">
        <v>0.15</v>
      </c>
      <c r="DT64" s="276"/>
      <c r="DU64" s="276"/>
      <c r="DV64" s="276"/>
    </row>
    <row r="65" ht="15.75" customHeight="1">
      <c r="A65" s="274">
        <v>2022.0</v>
      </c>
      <c r="B65" s="274" t="s">
        <v>5059</v>
      </c>
      <c r="C65" s="328" t="s">
        <v>5060</v>
      </c>
      <c r="D65" s="274">
        <v>98.0</v>
      </c>
      <c r="E65" s="274" t="s">
        <v>2352</v>
      </c>
      <c r="F65" s="274" t="s">
        <v>4721</v>
      </c>
      <c r="G65" s="329"/>
      <c r="H65" s="329"/>
      <c r="I65" s="274" t="s">
        <v>3540</v>
      </c>
      <c r="J65" s="274" t="s">
        <v>5061</v>
      </c>
      <c r="K65" s="274" t="s">
        <v>5061</v>
      </c>
      <c r="L65" s="274" t="s">
        <v>5062</v>
      </c>
      <c r="M65" s="274" t="s">
        <v>5063</v>
      </c>
      <c r="N65" s="274" t="s">
        <v>4815</v>
      </c>
      <c r="O65" s="274" t="s">
        <v>5064</v>
      </c>
      <c r="P65" s="330"/>
      <c r="Q65" s="274" t="s">
        <v>4853</v>
      </c>
      <c r="R65" s="274" t="s">
        <v>4729</v>
      </c>
      <c r="S65" s="274" t="s">
        <v>4729</v>
      </c>
      <c r="T65" s="274" t="s">
        <v>5049</v>
      </c>
      <c r="U65" s="275" t="s">
        <v>5065</v>
      </c>
      <c r="V65" s="274"/>
      <c r="W65" s="276"/>
      <c r="X65" s="276"/>
      <c r="Y65" s="276"/>
      <c r="Z65" s="276"/>
      <c r="AA65" s="276"/>
      <c r="AB65" s="276"/>
      <c r="AC65" s="276"/>
      <c r="AD65" s="276"/>
      <c r="AE65" s="276"/>
      <c r="AF65" s="274"/>
      <c r="AG65" s="276"/>
      <c r="AH65" s="276"/>
      <c r="AI65" s="276"/>
      <c r="AJ65" s="276"/>
      <c r="AK65" s="276"/>
      <c r="AL65" s="276"/>
      <c r="AM65" s="276"/>
      <c r="AN65" s="276"/>
      <c r="AO65" s="276"/>
      <c r="AP65" s="276"/>
      <c r="AQ65" s="276"/>
      <c r="AR65" s="276"/>
      <c r="AS65" s="276"/>
      <c r="AT65" s="276"/>
      <c r="AU65" s="276"/>
      <c r="AV65" s="276"/>
      <c r="AW65" s="276"/>
      <c r="AX65" s="276"/>
      <c r="AY65" s="276"/>
      <c r="AZ65" s="274"/>
      <c r="BA65" s="276"/>
      <c r="BB65" s="276"/>
      <c r="BC65" s="276"/>
      <c r="BD65" s="276"/>
      <c r="BE65" s="276"/>
      <c r="BF65" s="276"/>
      <c r="BG65" s="276"/>
      <c r="BH65" s="276"/>
      <c r="BI65" s="276"/>
      <c r="BJ65" s="276"/>
      <c r="BK65" s="276"/>
      <c r="BL65" s="276"/>
      <c r="BM65" s="276"/>
      <c r="BN65" s="276"/>
      <c r="BO65" s="276"/>
      <c r="BP65" s="276"/>
      <c r="BQ65" s="276"/>
      <c r="BR65" s="276"/>
      <c r="BS65" s="276"/>
      <c r="BT65" s="274"/>
      <c r="BU65" s="276"/>
      <c r="BV65" s="276"/>
      <c r="BW65" s="276"/>
      <c r="BX65" s="276"/>
      <c r="BY65" s="276"/>
      <c r="BZ65" s="276"/>
      <c r="CA65" s="276"/>
      <c r="CB65" s="276"/>
      <c r="CC65" s="276"/>
      <c r="CD65" s="274"/>
      <c r="CE65" s="276"/>
      <c r="CF65" s="276"/>
      <c r="CG65" s="276"/>
      <c r="CH65" s="276"/>
      <c r="CI65" s="276"/>
      <c r="CJ65" s="276"/>
      <c r="CK65" s="276"/>
      <c r="CL65" s="276"/>
      <c r="CM65" s="276"/>
      <c r="CN65" s="274">
        <v>1.0</v>
      </c>
      <c r="CO65" s="276"/>
      <c r="CP65" s="320"/>
      <c r="CQ65" s="274">
        <v>3.0</v>
      </c>
      <c r="CR65" s="276"/>
      <c r="CS65" s="320"/>
      <c r="CT65" s="276"/>
      <c r="CU65" s="276"/>
      <c r="CV65" s="320"/>
      <c r="CW65" s="274">
        <v>53.0</v>
      </c>
      <c r="CX65" s="276"/>
      <c r="CY65" s="320"/>
      <c r="CZ65" s="274">
        <v>83.0</v>
      </c>
      <c r="DA65" s="276"/>
      <c r="DB65" s="320"/>
      <c r="DC65" s="274">
        <v>79.0</v>
      </c>
      <c r="DD65" s="276"/>
      <c r="DE65" s="320"/>
      <c r="DF65" s="279">
        <v>0.96</v>
      </c>
      <c r="DG65" s="331"/>
      <c r="DH65" s="331">
        <v>6.1</v>
      </c>
      <c r="DI65" s="276">
        <v>0.94</v>
      </c>
      <c r="DJ65" s="331"/>
      <c r="DK65" s="331">
        <v>4.7</v>
      </c>
      <c r="DL65" s="280"/>
      <c r="DM65" s="280"/>
      <c r="DN65" s="280"/>
      <c r="DO65" s="280" t="s">
        <v>4853</v>
      </c>
      <c r="DP65" s="277" t="s">
        <v>4853</v>
      </c>
      <c r="DQ65" s="280" t="s">
        <v>4853</v>
      </c>
      <c r="DR65" s="277" t="s">
        <v>4853</v>
      </c>
      <c r="DS65" s="317" t="s">
        <v>4853</v>
      </c>
      <c r="DT65" s="332"/>
      <c r="DU65" s="332"/>
      <c r="DV65" s="332"/>
    </row>
    <row r="66" ht="15.75" customHeight="1">
      <c r="A66" s="274">
        <v>2022.0</v>
      </c>
      <c r="B66" s="274" t="s">
        <v>4845</v>
      </c>
      <c r="C66" s="328" t="s">
        <v>5066</v>
      </c>
      <c r="D66" s="274">
        <v>5.0</v>
      </c>
      <c r="E66" s="272" t="s">
        <v>5067</v>
      </c>
      <c r="F66" s="274" t="s">
        <v>4721</v>
      </c>
      <c r="G66" s="272"/>
      <c r="H66" s="272"/>
      <c r="I66" s="272" t="s">
        <v>4847</v>
      </c>
      <c r="J66" s="272" t="s">
        <v>4848</v>
      </c>
      <c r="K66" s="272" t="s">
        <v>4849</v>
      </c>
      <c r="L66" s="272" t="s">
        <v>4850</v>
      </c>
      <c r="M66" s="272" t="s">
        <v>4851</v>
      </c>
      <c r="N66" s="274" t="s">
        <v>4735</v>
      </c>
      <c r="O66" s="274" t="s">
        <v>5068</v>
      </c>
      <c r="P66" s="273"/>
      <c r="Q66" s="274" t="s">
        <v>4729</v>
      </c>
      <c r="R66" s="274" t="s">
        <v>4729</v>
      </c>
      <c r="S66" s="274" t="s">
        <v>4853</v>
      </c>
      <c r="T66" s="274" t="s">
        <v>4939</v>
      </c>
      <c r="U66" s="275" t="s">
        <v>5069</v>
      </c>
      <c r="V66" s="276"/>
      <c r="W66" s="276"/>
      <c r="X66" s="276"/>
      <c r="Y66" s="276"/>
      <c r="Z66" s="276"/>
      <c r="AA66" s="276"/>
      <c r="AB66" s="276"/>
      <c r="AC66" s="276"/>
      <c r="AD66" s="276"/>
      <c r="AE66" s="276"/>
      <c r="AF66" s="276"/>
      <c r="AG66" s="276"/>
      <c r="AH66" s="276"/>
      <c r="AI66" s="276"/>
      <c r="AJ66" s="276"/>
      <c r="AK66" s="276"/>
      <c r="AL66" s="276"/>
      <c r="AM66" s="276"/>
      <c r="AN66" s="276"/>
      <c r="AO66" s="276"/>
      <c r="AP66" s="276"/>
      <c r="AQ66" s="276"/>
      <c r="AR66" s="276"/>
      <c r="AS66" s="276"/>
      <c r="AT66" s="276"/>
      <c r="AU66" s="276"/>
      <c r="AV66" s="276"/>
      <c r="AW66" s="276"/>
      <c r="AX66" s="276"/>
      <c r="AY66" s="276"/>
      <c r="AZ66" s="276"/>
      <c r="BA66" s="276"/>
      <c r="BB66" s="276"/>
      <c r="BC66" s="276"/>
      <c r="BD66" s="276"/>
      <c r="BE66" s="276"/>
      <c r="BF66" s="276"/>
      <c r="BG66" s="276"/>
      <c r="BH66" s="276"/>
      <c r="BI66" s="276"/>
      <c r="BJ66" s="276"/>
      <c r="BK66" s="276"/>
      <c r="BL66" s="276"/>
      <c r="BM66" s="276"/>
      <c r="BN66" s="276"/>
      <c r="BO66" s="276"/>
      <c r="BP66" s="276"/>
      <c r="BQ66" s="276"/>
      <c r="BR66" s="276"/>
      <c r="BS66" s="276"/>
      <c r="BT66" s="276"/>
      <c r="BU66" s="276"/>
      <c r="BV66" s="276"/>
      <c r="BW66" s="276"/>
      <c r="BX66" s="276"/>
      <c r="BY66" s="276"/>
      <c r="BZ66" s="276"/>
      <c r="CA66" s="276"/>
      <c r="CB66" s="276"/>
      <c r="CC66" s="276"/>
      <c r="CD66" s="276"/>
      <c r="CE66" s="276"/>
      <c r="CF66" s="276"/>
      <c r="CG66" s="276"/>
      <c r="CH66" s="276"/>
      <c r="CI66" s="276"/>
      <c r="CJ66" s="276"/>
      <c r="CK66" s="276"/>
      <c r="CL66" s="276"/>
      <c r="CM66" s="276"/>
      <c r="CN66" s="276"/>
      <c r="CO66" s="276"/>
      <c r="CP66" s="276"/>
      <c r="CQ66" s="276"/>
      <c r="CR66" s="276"/>
      <c r="CS66" s="276"/>
      <c r="CT66" s="276"/>
      <c r="CU66" s="276"/>
      <c r="CV66" s="276"/>
      <c r="CW66" s="276"/>
      <c r="CX66" s="276"/>
      <c r="CY66" s="276"/>
      <c r="CZ66" s="276"/>
      <c r="DA66" s="276"/>
      <c r="DB66" s="276"/>
      <c r="DC66" s="276"/>
      <c r="DD66" s="276"/>
      <c r="DE66" s="276"/>
      <c r="DF66" s="279">
        <v>0.94</v>
      </c>
      <c r="DG66" s="331"/>
      <c r="DH66" s="331">
        <v>5.4</v>
      </c>
      <c r="DI66" s="276">
        <v>0.87</v>
      </c>
      <c r="DJ66" s="331"/>
      <c r="DK66" s="331">
        <v>2.9</v>
      </c>
      <c r="DL66" s="280"/>
      <c r="DM66" s="280"/>
      <c r="DN66" s="280"/>
      <c r="DO66" s="280"/>
      <c r="DP66" s="280"/>
      <c r="DQ66" s="280">
        <v>6.9</v>
      </c>
      <c r="DR66" s="277">
        <v>7.7</v>
      </c>
      <c r="DS66" s="282">
        <v>0.12</v>
      </c>
      <c r="DT66" s="332"/>
      <c r="DU66" s="332"/>
      <c r="DV66" s="332"/>
    </row>
    <row r="67" ht="15.75" customHeight="1">
      <c r="A67" s="274">
        <v>2022.0</v>
      </c>
      <c r="B67" s="274" t="s">
        <v>4971</v>
      </c>
      <c r="C67" s="328" t="s">
        <v>5070</v>
      </c>
      <c r="D67" s="274">
        <v>7.0</v>
      </c>
      <c r="E67" s="272" t="s">
        <v>264</v>
      </c>
      <c r="F67" s="274" t="s">
        <v>4721</v>
      </c>
      <c r="G67" s="272"/>
      <c r="H67" s="272"/>
      <c r="I67" s="274" t="s">
        <v>3540</v>
      </c>
      <c r="J67" s="274" t="s">
        <v>4898</v>
      </c>
      <c r="K67" s="274" t="s">
        <v>4898</v>
      </c>
      <c r="L67" s="274" t="s">
        <v>4973</v>
      </c>
      <c r="M67" s="274" t="s">
        <v>5014</v>
      </c>
      <c r="N67" s="274" t="s">
        <v>4735</v>
      </c>
      <c r="O67" s="274" t="s">
        <v>5071</v>
      </c>
      <c r="P67" s="273"/>
      <c r="Q67" s="274" t="s">
        <v>4729</v>
      </c>
      <c r="R67" s="274" t="s">
        <v>4729</v>
      </c>
      <c r="S67" s="274" t="s">
        <v>4853</v>
      </c>
      <c r="T67" s="274" t="s">
        <v>4939</v>
      </c>
      <c r="U67" s="275" t="s">
        <v>5072</v>
      </c>
      <c r="V67" s="276"/>
      <c r="W67" s="276"/>
      <c r="X67" s="276"/>
      <c r="Y67" s="276"/>
      <c r="Z67" s="276"/>
      <c r="AA67" s="276"/>
      <c r="AB67" s="276"/>
      <c r="AC67" s="276"/>
      <c r="AD67" s="276"/>
      <c r="AE67" s="276"/>
      <c r="AF67" s="276"/>
      <c r="AG67" s="276"/>
      <c r="AH67" s="276"/>
      <c r="AI67" s="276"/>
      <c r="AJ67" s="276"/>
      <c r="AK67" s="276"/>
      <c r="AL67" s="276"/>
      <c r="AM67" s="276"/>
      <c r="AN67" s="276"/>
      <c r="AO67" s="276"/>
      <c r="AP67" s="276"/>
      <c r="AQ67" s="276"/>
      <c r="AR67" s="276"/>
      <c r="AS67" s="276"/>
      <c r="AT67" s="276"/>
      <c r="AU67" s="276"/>
      <c r="AV67" s="276"/>
      <c r="AW67" s="276"/>
      <c r="AX67" s="276"/>
      <c r="AY67" s="276"/>
      <c r="AZ67" s="276"/>
      <c r="BA67" s="276"/>
      <c r="BB67" s="276"/>
      <c r="BC67" s="276"/>
      <c r="BD67" s="276"/>
      <c r="BE67" s="276"/>
      <c r="BF67" s="276"/>
      <c r="BG67" s="276"/>
      <c r="BH67" s="276"/>
      <c r="BI67" s="276"/>
      <c r="BJ67" s="276"/>
      <c r="BK67" s="276"/>
      <c r="BL67" s="276"/>
      <c r="BM67" s="276"/>
      <c r="BN67" s="276"/>
      <c r="BO67" s="276"/>
      <c r="BP67" s="276"/>
      <c r="BQ67" s="276"/>
      <c r="BR67" s="276"/>
      <c r="BS67" s="276"/>
      <c r="BT67" s="276"/>
      <c r="BU67" s="276"/>
      <c r="BV67" s="276"/>
      <c r="BW67" s="276"/>
      <c r="BX67" s="276"/>
      <c r="BY67" s="276"/>
      <c r="BZ67" s="276"/>
      <c r="CA67" s="276"/>
      <c r="CB67" s="276"/>
      <c r="CC67" s="276"/>
      <c r="CD67" s="276"/>
      <c r="CE67" s="276"/>
      <c r="CF67" s="276"/>
      <c r="CG67" s="276"/>
      <c r="CH67" s="276"/>
      <c r="CI67" s="276"/>
      <c r="CJ67" s="276"/>
      <c r="CK67" s="276"/>
      <c r="CL67" s="276"/>
      <c r="CM67" s="276"/>
      <c r="CN67" s="276"/>
      <c r="CO67" s="276"/>
      <c r="CP67" s="276"/>
      <c r="CQ67" s="276"/>
      <c r="CR67" s="276"/>
      <c r="CS67" s="276"/>
      <c r="CT67" s="276"/>
      <c r="CU67" s="276"/>
      <c r="CV67" s="276"/>
      <c r="CW67" s="276"/>
      <c r="CX67" s="276"/>
      <c r="CY67" s="276"/>
      <c r="CZ67" s="276"/>
      <c r="DA67" s="276"/>
      <c r="DB67" s="276"/>
      <c r="DC67" s="276"/>
      <c r="DD67" s="276"/>
      <c r="DE67" s="276"/>
      <c r="DF67" s="279">
        <v>0.94</v>
      </c>
      <c r="DG67" s="331"/>
      <c r="DH67" s="331">
        <v>5.2</v>
      </c>
      <c r="DI67" s="276">
        <v>0.87</v>
      </c>
      <c r="DJ67" s="331"/>
      <c r="DK67" s="331">
        <v>3.3</v>
      </c>
      <c r="DL67" s="280"/>
      <c r="DM67" s="280"/>
      <c r="DN67" s="280"/>
      <c r="DO67" s="280"/>
      <c r="DP67" s="280"/>
      <c r="DQ67" s="280">
        <v>3.1</v>
      </c>
      <c r="DR67" s="277">
        <v>3.4</v>
      </c>
      <c r="DS67" s="282">
        <v>0.16</v>
      </c>
      <c r="DT67" s="332"/>
      <c r="DU67" s="332"/>
      <c r="DV67" s="332"/>
    </row>
    <row r="68" ht="15.75" customHeight="1">
      <c r="A68" s="274">
        <v>2022.0</v>
      </c>
      <c r="B68" s="274" t="s">
        <v>5073</v>
      </c>
      <c r="C68" s="328" t="s">
        <v>5074</v>
      </c>
      <c r="D68" s="274">
        <v>28.0</v>
      </c>
      <c r="E68" s="272" t="s">
        <v>264</v>
      </c>
      <c r="F68" s="274" t="s">
        <v>4721</v>
      </c>
      <c r="G68" s="272"/>
      <c r="H68" s="272"/>
      <c r="I68" s="272" t="s">
        <v>4185</v>
      </c>
      <c r="J68" s="272" t="s">
        <v>5075</v>
      </c>
      <c r="K68" s="272" t="s">
        <v>5075</v>
      </c>
      <c r="L68" s="272" t="s">
        <v>5076</v>
      </c>
      <c r="M68" s="274" t="s">
        <v>5073</v>
      </c>
      <c r="N68" s="274" t="s">
        <v>4727</v>
      </c>
      <c r="O68" s="274" t="s">
        <v>5077</v>
      </c>
      <c r="P68" s="273"/>
      <c r="Q68" s="274" t="s">
        <v>4729</v>
      </c>
      <c r="R68" s="274" t="s">
        <v>4729</v>
      </c>
      <c r="S68" s="274" t="s">
        <v>4729</v>
      </c>
      <c r="T68" s="274" t="s">
        <v>4964</v>
      </c>
      <c r="U68" s="275" t="s">
        <v>5078</v>
      </c>
      <c r="V68" s="274">
        <v>10.0</v>
      </c>
      <c r="W68" s="276"/>
      <c r="X68" s="276"/>
      <c r="Y68" s="274">
        <v>40.0</v>
      </c>
      <c r="Z68" s="276"/>
      <c r="AA68" s="276"/>
      <c r="AB68" s="274">
        <v>30.0</v>
      </c>
      <c r="AC68" s="276"/>
      <c r="AD68" s="276"/>
      <c r="AE68" s="276"/>
      <c r="AF68" s="274">
        <v>14.0</v>
      </c>
      <c r="AG68" s="276"/>
      <c r="AH68" s="276"/>
      <c r="AI68" s="274">
        <v>60.0</v>
      </c>
      <c r="AJ68" s="276"/>
      <c r="AK68" s="276"/>
      <c r="AL68" s="274">
        <v>46.0</v>
      </c>
      <c r="AM68" s="276"/>
      <c r="AN68" s="276"/>
      <c r="AO68" s="276"/>
      <c r="AP68" s="274">
        <v>54.0</v>
      </c>
      <c r="AQ68" s="276"/>
      <c r="AR68" s="276"/>
      <c r="AS68" s="274">
        <v>83.0</v>
      </c>
      <c r="AT68" s="276"/>
      <c r="AU68" s="276"/>
      <c r="AV68" s="274">
        <v>29.0</v>
      </c>
      <c r="AW68" s="276"/>
      <c r="AX68" s="276"/>
      <c r="AY68" s="276"/>
      <c r="AZ68" s="274">
        <v>30.0</v>
      </c>
      <c r="BA68" s="276"/>
      <c r="BB68" s="276"/>
      <c r="BC68" s="274">
        <v>52.0</v>
      </c>
      <c r="BD68" s="276"/>
      <c r="BE68" s="276"/>
      <c r="BF68" s="274">
        <v>22.0</v>
      </c>
      <c r="BG68" s="276"/>
      <c r="BH68" s="276"/>
      <c r="BI68" s="276"/>
      <c r="BJ68" s="276"/>
      <c r="BK68" s="276"/>
      <c r="BL68" s="276"/>
      <c r="BM68" s="276"/>
      <c r="BN68" s="276"/>
      <c r="BO68" s="276"/>
      <c r="BP68" s="276"/>
      <c r="BQ68" s="276"/>
      <c r="BR68" s="276"/>
      <c r="BS68" s="276"/>
      <c r="BT68" s="274">
        <v>42.0</v>
      </c>
      <c r="BU68" s="276"/>
      <c r="BV68" s="276"/>
      <c r="BW68" s="274">
        <v>62.0</v>
      </c>
      <c r="BX68" s="276"/>
      <c r="BY68" s="276"/>
      <c r="BZ68" s="274">
        <v>20.0</v>
      </c>
      <c r="CA68" s="276"/>
      <c r="CB68" s="276"/>
      <c r="CC68" s="276"/>
      <c r="CD68" s="274">
        <v>40.0</v>
      </c>
      <c r="CE68" s="276"/>
      <c r="CF68" s="276"/>
      <c r="CG68" s="274">
        <v>69.0</v>
      </c>
      <c r="CH68" s="276"/>
      <c r="CI68" s="276"/>
      <c r="CJ68" s="274">
        <v>29.0</v>
      </c>
      <c r="CK68" s="276"/>
      <c r="CL68" s="276"/>
      <c r="CM68" s="276"/>
      <c r="CN68" s="276"/>
      <c r="CO68" s="276"/>
      <c r="CP68" s="276"/>
      <c r="CQ68" s="276"/>
      <c r="CR68" s="276"/>
      <c r="CS68" s="276"/>
      <c r="CT68" s="276"/>
      <c r="CU68" s="276"/>
      <c r="CV68" s="276"/>
      <c r="CW68" s="276"/>
      <c r="CX68" s="276"/>
      <c r="CY68" s="276"/>
      <c r="CZ68" s="276"/>
      <c r="DA68" s="276"/>
      <c r="DB68" s="276"/>
      <c r="DC68" s="276"/>
      <c r="DD68" s="276"/>
      <c r="DE68" s="276"/>
      <c r="DF68" s="279">
        <v>0.94</v>
      </c>
      <c r="DG68" s="331"/>
      <c r="DH68" s="331">
        <v>6.7</v>
      </c>
      <c r="DI68" s="276">
        <v>0.89</v>
      </c>
      <c r="DJ68" s="331"/>
      <c r="DK68" s="331">
        <v>3.3</v>
      </c>
      <c r="DL68" s="280"/>
      <c r="DM68" s="280"/>
      <c r="DN68" s="280"/>
      <c r="DO68" s="280"/>
      <c r="DP68" s="280"/>
      <c r="DQ68" s="280">
        <v>2.5</v>
      </c>
      <c r="DR68" s="281">
        <v>2.9</v>
      </c>
      <c r="DS68" s="282">
        <v>0.18</v>
      </c>
      <c r="DT68" s="332"/>
      <c r="DU68" s="332"/>
      <c r="DV68" s="332"/>
    </row>
    <row r="69" ht="15.75" customHeight="1">
      <c r="A69" s="274">
        <v>2022.0</v>
      </c>
      <c r="B69" s="274" t="s">
        <v>5079</v>
      </c>
      <c r="C69" s="328" t="s">
        <v>5080</v>
      </c>
      <c r="D69" s="274">
        <v>10.0</v>
      </c>
      <c r="E69" s="272" t="s">
        <v>376</v>
      </c>
      <c r="F69" s="274" t="s">
        <v>4721</v>
      </c>
      <c r="G69" s="272"/>
      <c r="H69" s="272"/>
      <c r="I69" s="272" t="s">
        <v>4780</v>
      </c>
      <c r="J69" s="272" t="s">
        <v>5081</v>
      </c>
      <c r="K69" s="272" t="s">
        <v>5081</v>
      </c>
      <c r="L69" s="272" t="s">
        <v>5082</v>
      </c>
      <c r="M69" s="274" t="s">
        <v>5083</v>
      </c>
      <c r="N69" s="274" t="s">
        <v>4735</v>
      </c>
      <c r="O69" s="274" t="s">
        <v>5084</v>
      </c>
      <c r="P69" s="273"/>
      <c r="Q69" s="274" t="s">
        <v>4729</v>
      </c>
      <c r="R69" s="274" t="s">
        <v>4729</v>
      </c>
      <c r="S69" s="274" t="s">
        <v>4729</v>
      </c>
      <c r="T69" s="274" t="s">
        <v>5049</v>
      </c>
      <c r="U69" s="275" t="s">
        <v>5085</v>
      </c>
      <c r="V69" s="274"/>
      <c r="W69" s="276"/>
      <c r="X69" s="276"/>
      <c r="Y69" s="274"/>
      <c r="Z69" s="276"/>
      <c r="AA69" s="276"/>
      <c r="AB69" s="274"/>
      <c r="AC69" s="276"/>
      <c r="AD69" s="276"/>
      <c r="AE69" s="276"/>
      <c r="AF69" s="274"/>
      <c r="AG69" s="276"/>
      <c r="AH69" s="276"/>
      <c r="AI69" s="274"/>
      <c r="AJ69" s="276"/>
      <c r="AK69" s="276"/>
      <c r="AL69" s="274"/>
      <c r="AM69" s="276"/>
      <c r="AN69" s="276"/>
      <c r="AO69" s="276"/>
      <c r="AP69" s="274"/>
      <c r="AQ69" s="276"/>
      <c r="AR69" s="276"/>
      <c r="AS69" s="274"/>
      <c r="AT69" s="276"/>
      <c r="AU69" s="276"/>
      <c r="AV69" s="274"/>
      <c r="AW69" s="276"/>
      <c r="AX69" s="276"/>
      <c r="AY69" s="276"/>
      <c r="AZ69" s="274"/>
      <c r="BA69" s="276"/>
      <c r="BB69" s="276"/>
      <c r="BC69" s="274"/>
      <c r="BD69" s="276"/>
      <c r="BE69" s="276"/>
      <c r="BF69" s="274"/>
      <c r="BG69" s="276"/>
      <c r="BH69" s="276"/>
      <c r="BI69" s="276"/>
      <c r="BJ69" s="276"/>
      <c r="BK69" s="276"/>
      <c r="BL69" s="276"/>
      <c r="BM69" s="276"/>
      <c r="BN69" s="276"/>
      <c r="BO69" s="276"/>
      <c r="BP69" s="276"/>
      <c r="BQ69" s="276"/>
      <c r="BR69" s="276"/>
      <c r="BS69" s="276"/>
      <c r="BT69" s="274"/>
      <c r="BU69" s="276"/>
      <c r="BV69" s="276"/>
      <c r="BW69" s="274"/>
      <c r="BX69" s="276"/>
      <c r="BY69" s="276"/>
      <c r="BZ69" s="274"/>
      <c r="CA69" s="276"/>
      <c r="CB69" s="276"/>
      <c r="CC69" s="276"/>
      <c r="CD69" s="274"/>
      <c r="CE69" s="276"/>
      <c r="CF69" s="276"/>
      <c r="CG69" s="274"/>
      <c r="CH69" s="276"/>
      <c r="CI69" s="276"/>
      <c r="CJ69" s="274"/>
      <c r="CK69" s="276"/>
      <c r="CL69" s="276"/>
      <c r="CM69" s="276"/>
      <c r="CN69" s="274">
        <v>7.0</v>
      </c>
      <c r="CO69" s="274">
        <v>20.0</v>
      </c>
      <c r="CP69" s="320">
        <f>CO69-CN69</f>
        <v>13</v>
      </c>
      <c r="CQ69" s="274">
        <v>15.0</v>
      </c>
      <c r="CR69" s="274">
        <v>49.0</v>
      </c>
      <c r="CS69" s="320">
        <f>CR69-CQ69</f>
        <v>34</v>
      </c>
      <c r="CT69" s="274">
        <v>76.0</v>
      </c>
      <c r="CU69" s="274">
        <v>100.0</v>
      </c>
      <c r="CV69" s="320">
        <f>CU69-CT69</f>
        <v>24</v>
      </c>
      <c r="CW69" s="274">
        <v>51.0</v>
      </c>
      <c r="CX69" s="274">
        <v>80.0</v>
      </c>
      <c r="CY69" s="320">
        <f>CX69-CW69</f>
        <v>29</v>
      </c>
      <c r="CZ69" s="274">
        <v>22.0</v>
      </c>
      <c r="DA69" s="274">
        <v>27.0</v>
      </c>
      <c r="DB69" s="320">
        <f>DA69-CZ69</f>
        <v>5</v>
      </c>
      <c r="DC69" s="274">
        <v>28.0</v>
      </c>
      <c r="DD69" s="274">
        <v>84.0</v>
      </c>
      <c r="DE69" s="320">
        <f>DD69-DC69</f>
        <v>56</v>
      </c>
      <c r="DF69" s="279">
        <v>0.94</v>
      </c>
      <c r="DG69" s="331"/>
      <c r="DH69" s="331">
        <v>4.9</v>
      </c>
      <c r="DI69" s="276">
        <v>0.89</v>
      </c>
      <c r="DJ69" s="331"/>
      <c r="DK69" s="331">
        <v>3.0</v>
      </c>
      <c r="DL69" s="280"/>
      <c r="DM69" s="280"/>
      <c r="DN69" s="280"/>
      <c r="DO69" s="280">
        <v>1183.0</v>
      </c>
      <c r="DP69" s="280">
        <v>560.0</v>
      </c>
      <c r="DQ69" s="280">
        <v>11.0</v>
      </c>
      <c r="DR69" s="281">
        <v>12.7</v>
      </c>
      <c r="DS69" s="282">
        <v>0.18</v>
      </c>
      <c r="DT69" s="332"/>
      <c r="DU69" s="332"/>
      <c r="DV69" s="332"/>
    </row>
    <row r="70" ht="15.75" customHeight="1">
      <c r="A70" s="272">
        <v>2022.0</v>
      </c>
      <c r="B70" s="272" t="s">
        <v>5086</v>
      </c>
      <c r="C70" s="272" t="s">
        <v>5087</v>
      </c>
      <c r="D70" s="272">
        <v>22.0</v>
      </c>
      <c r="E70" s="272" t="s">
        <v>376</v>
      </c>
      <c r="F70" s="272" t="s">
        <v>4721</v>
      </c>
      <c r="G70" s="272"/>
      <c r="H70" s="272"/>
      <c r="I70" s="333" t="s">
        <v>4750</v>
      </c>
      <c r="J70" s="334" t="s">
        <v>5088</v>
      </c>
      <c r="K70" s="334" t="s">
        <v>5088</v>
      </c>
      <c r="L70" s="272" t="s">
        <v>4819</v>
      </c>
      <c r="M70" s="272" t="s">
        <v>5089</v>
      </c>
      <c r="N70" s="272" t="s">
        <v>4727</v>
      </c>
      <c r="O70" s="272" t="s">
        <v>5090</v>
      </c>
      <c r="P70" s="335"/>
      <c r="Q70" s="272" t="s">
        <v>4729</v>
      </c>
      <c r="R70" s="272" t="s">
        <v>4729</v>
      </c>
      <c r="S70" s="272" t="s">
        <v>4729</v>
      </c>
      <c r="T70" s="272" t="s">
        <v>4964</v>
      </c>
      <c r="U70" s="336" t="s">
        <v>5091</v>
      </c>
      <c r="V70" s="272">
        <v>11.0</v>
      </c>
      <c r="W70" s="337"/>
      <c r="X70" s="337"/>
      <c r="Y70" s="272">
        <v>67.0</v>
      </c>
      <c r="Z70" s="337"/>
      <c r="AA70" s="337"/>
      <c r="AB70" s="272">
        <v>56.0</v>
      </c>
      <c r="AC70" s="337"/>
      <c r="AD70" s="337"/>
      <c r="AE70" s="337"/>
      <c r="AF70" s="272">
        <v>55.0</v>
      </c>
      <c r="AG70" s="337"/>
      <c r="AH70" s="337"/>
      <c r="AI70" s="272">
        <v>80.0</v>
      </c>
      <c r="AJ70" s="337"/>
      <c r="AK70" s="337"/>
      <c r="AL70" s="272">
        <v>25.0</v>
      </c>
      <c r="AM70" s="337"/>
      <c r="AN70" s="337"/>
      <c r="AO70" s="337"/>
      <c r="AP70" s="272">
        <v>98.0</v>
      </c>
      <c r="AQ70" s="337"/>
      <c r="AR70" s="337"/>
      <c r="AS70" s="272">
        <v>98.0</v>
      </c>
      <c r="AT70" s="337"/>
      <c r="AU70" s="337"/>
      <c r="AV70" s="272">
        <v>0.0</v>
      </c>
      <c r="AW70" s="337"/>
      <c r="AX70" s="337"/>
      <c r="AY70" s="337"/>
      <c r="AZ70" s="337"/>
      <c r="BA70" s="337"/>
      <c r="BB70" s="337"/>
      <c r="BC70" s="272">
        <v>91.0</v>
      </c>
      <c r="BD70" s="337"/>
      <c r="BE70" s="337"/>
      <c r="BF70" s="337"/>
      <c r="BG70" s="337"/>
      <c r="BH70" s="337"/>
      <c r="BI70" s="337"/>
      <c r="BJ70" s="337"/>
      <c r="BK70" s="337"/>
      <c r="BL70" s="337"/>
      <c r="BM70" s="337"/>
      <c r="BN70" s="337"/>
      <c r="BO70" s="337"/>
      <c r="BP70" s="337"/>
      <c r="BQ70" s="337"/>
      <c r="BR70" s="337"/>
      <c r="BS70" s="337"/>
      <c r="BT70" s="272">
        <v>83.0</v>
      </c>
      <c r="BU70" s="337"/>
      <c r="BV70" s="337"/>
      <c r="BW70" s="272">
        <v>87.0</v>
      </c>
      <c r="BX70" s="337"/>
      <c r="BY70" s="337"/>
      <c r="BZ70" s="272">
        <v>4.0</v>
      </c>
      <c r="CA70" s="337"/>
      <c r="CB70" s="337"/>
      <c r="CC70" s="337"/>
      <c r="CD70" s="272">
        <v>83.0</v>
      </c>
      <c r="CE70" s="337"/>
      <c r="CF70" s="337"/>
      <c r="CG70" s="272">
        <v>91.0</v>
      </c>
      <c r="CH70" s="337"/>
      <c r="CI70" s="337"/>
      <c r="CJ70" s="272">
        <v>8.0</v>
      </c>
      <c r="CK70" s="337"/>
      <c r="CL70" s="337"/>
      <c r="CM70" s="337"/>
      <c r="CN70" s="337"/>
      <c r="CO70" s="337"/>
      <c r="CP70" s="337"/>
      <c r="CQ70" s="337"/>
      <c r="CR70" s="337"/>
      <c r="CS70" s="337"/>
      <c r="CT70" s="337"/>
      <c r="CU70" s="337"/>
      <c r="CV70" s="337"/>
      <c r="CW70" s="337"/>
      <c r="CX70" s="337"/>
      <c r="CY70" s="337"/>
      <c r="CZ70" s="337"/>
      <c r="DA70" s="337"/>
      <c r="DB70" s="337"/>
      <c r="DC70" s="337"/>
      <c r="DD70" s="337"/>
      <c r="DE70" s="337"/>
      <c r="DF70" s="338">
        <v>0.92</v>
      </c>
      <c r="DG70" s="339"/>
      <c r="DH70" s="339">
        <v>4.71</v>
      </c>
      <c r="DI70" s="337">
        <v>0.83</v>
      </c>
      <c r="DJ70" s="339"/>
      <c r="DK70" s="339">
        <v>2.29</v>
      </c>
      <c r="DL70" s="280"/>
      <c r="DM70" s="280"/>
      <c r="DN70" s="280"/>
      <c r="DO70" s="280"/>
      <c r="DP70" s="280"/>
      <c r="DQ70" s="280">
        <v>4.5</v>
      </c>
      <c r="DR70" s="281">
        <v>5.0</v>
      </c>
      <c r="DS70" s="340">
        <v>0.16</v>
      </c>
      <c r="DT70" s="255"/>
      <c r="DU70" s="255"/>
      <c r="DV70" s="255"/>
    </row>
    <row r="71" ht="15.75" customHeight="1">
      <c r="A71" s="272">
        <v>2022.0</v>
      </c>
      <c r="B71" s="272" t="s">
        <v>5086</v>
      </c>
      <c r="C71" s="272" t="s">
        <v>5092</v>
      </c>
      <c r="D71" s="272">
        <v>22.0</v>
      </c>
      <c r="E71" s="272" t="s">
        <v>376</v>
      </c>
      <c r="F71" s="272" t="s">
        <v>4721</v>
      </c>
      <c r="G71" s="272"/>
      <c r="H71" s="272"/>
      <c r="I71" s="333" t="s">
        <v>4750</v>
      </c>
      <c r="J71" s="334" t="s">
        <v>5088</v>
      </c>
      <c r="K71" s="334" t="s">
        <v>5088</v>
      </c>
      <c r="L71" s="272" t="s">
        <v>4819</v>
      </c>
      <c r="M71" s="272" t="s">
        <v>5093</v>
      </c>
      <c r="N71" s="272" t="s">
        <v>4727</v>
      </c>
      <c r="O71" s="272" t="s">
        <v>5090</v>
      </c>
      <c r="P71" s="335"/>
      <c r="Q71" s="272" t="s">
        <v>4729</v>
      </c>
      <c r="R71" s="272" t="s">
        <v>4729</v>
      </c>
      <c r="S71" s="272" t="s">
        <v>4729</v>
      </c>
      <c r="T71" s="272" t="s">
        <v>4964</v>
      </c>
      <c r="U71" s="336" t="s">
        <v>5091</v>
      </c>
      <c r="V71" s="272">
        <v>11.0</v>
      </c>
      <c r="W71" s="337"/>
      <c r="X71" s="337"/>
      <c r="Y71" s="272">
        <v>55.0</v>
      </c>
      <c r="Z71" s="337"/>
      <c r="AA71" s="337"/>
      <c r="AB71" s="272">
        <v>44.0</v>
      </c>
      <c r="AC71" s="337"/>
      <c r="AD71" s="337"/>
      <c r="AE71" s="337"/>
      <c r="AF71" s="272">
        <v>55.0</v>
      </c>
      <c r="AG71" s="337"/>
      <c r="AH71" s="337"/>
      <c r="AI71" s="272">
        <v>78.0</v>
      </c>
      <c r="AJ71" s="337"/>
      <c r="AK71" s="337"/>
      <c r="AL71" s="272">
        <v>23.0</v>
      </c>
      <c r="AM71" s="337"/>
      <c r="AN71" s="337"/>
      <c r="AO71" s="337"/>
      <c r="AP71" s="272">
        <v>98.0</v>
      </c>
      <c r="AQ71" s="337"/>
      <c r="AR71" s="337"/>
      <c r="AS71" s="272">
        <v>98.0</v>
      </c>
      <c r="AT71" s="337"/>
      <c r="AU71" s="337"/>
      <c r="AV71" s="272">
        <v>0.0</v>
      </c>
      <c r="AW71" s="337"/>
      <c r="AX71" s="337"/>
      <c r="AY71" s="337"/>
      <c r="AZ71" s="337"/>
      <c r="BA71" s="337"/>
      <c r="BB71" s="337"/>
      <c r="BC71" s="272">
        <v>85.0</v>
      </c>
      <c r="BD71" s="337"/>
      <c r="BE71" s="337"/>
      <c r="BF71" s="337"/>
      <c r="BG71" s="337"/>
      <c r="BH71" s="337"/>
      <c r="BI71" s="337"/>
      <c r="BJ71" s="337"/>
      <c r="BK71" s="337"/>
      <c r="BL71" s="337"/>
      <c r="BM71" s="337"/>
      <c r="BN71" s="337"/>
      <c r="BO71" s="337"/>
      <c r="BP71" s="337"/>
      <c r="BQ71" s="337"/>
      <c r="BR71" s="337"/>
      <c r="BS71" s="337"/>
      <c r="BT71" s="272">
        <v>83.0</v>
      </c>
      <c r="BU71" s="337"/>
      <c r="BV71" s="337"/>
      <c r="BW71" s="272">
        <v>85.0</v>
      </c>
      <c r="BX71" s="337"/>
      <c r="BY71" s="337"/>
      <c r="BZ71" s="272">
        <v>2.0</v>
      </c>
      <c r="CA71" s="337"/>
      <c r="CB71" s="337"/>
      <c r="CC71" s="337"/>
      <c r="CD71" s="272">
        <v>83.0</v>
      </c>
      <c r="CE71" s="337"/>
      <c r="CF71" s="337"/>
      <c r="CG71" s="272">
        <v>91.0</v>
      </c>
      <c r="CH71" s="337"/>
      <c r="CI71" s="337"/>
      <c r="CJ71" s="272">
        <v>8.0</v>
      </c>
      <c r="CK71" s="337"/>
      <c r="CL71" s="337"/>
      <c r="CM71" s="337"/>
      <c r="CN71" s="337"/>
      <c r="CO71" s="337"/>
      <c r="CP71" s="337"/>
      <c r="CQ71" s="337"/>
      <c r="CR71" s="337"/>
      <c r="CS71" s="337"/>
      <c r="CT71" s="337"/>
      <c r="CU71" s="337"/>
      <c r="CV71" s="337"/>
      <c r="CW71" s="337"/>
      <c r="CX71" s="337"/>
      <c r="CY71" s="337"/>
      <c r="CZ71" s="337"/>
      <c r="DA71" s="337"/>
      <c r="DB71" s="337"/>
      <c r="DC71" s="337"/>
      <c r="DD71" s="337"/>
      <c r="DE71" s="337"/>
      <c r="DF71" s="338">
        <v>0.94</v>
      </c>
      <c r="DG71" s="339"/>
      <c r="DH71" s="339">
        <v>5.32</v>
      </c>
      <c r="DI71" s="337">
        <v>0.88</v>
      </c>
      <c r="DJ71" s="339"/>
      <c r="DK71" s="339">
        <v>3.23</v>
      </c>
      <c r="DL71" s="280"/>
      <c r="DM71" s="280"/>
      <c r="DN71" s="280"/>
      <c r="DO71" s="280"/>
      <c r="DP71" s="280"/>
      <c r="DQ71" s="280">
        <v>4.5</v>
      </c>
      <c r="DR71" s="281">
        <v>5.0</v>
      </c>
      <c r="DS71" s="340">
        <v>0.16</v>
      </c>
      <c r="DT71" s="255"/>
      <c r="DU71" s="255"/>
      <c r="DV71" s="255"/>
    </row>
    <row r="72" ht="15.75" customHeight="1">
      <c r="A72" s="274">
        <v>2022.0</v>
      </c>
      <c r="B72" s="274" t="s">
        <v>1098</v>
      </c>
      <c r="C72" s="82" t="s">
        <v>5094</v>
      </c>
      <c r="D72" s="274">
        <v>65.0</v>
      </c>
      <c r="E72" s="272" t="s">
        <v>628</v>
      </c>
      <c r="F72" s="274" t="s">
        <v>4721</v>
      </c>
      <c r="G72" s="272"/>
      <c r="H72" s="272"/>
      <c r="I72" s="341" t="s">
        <v>4722</v>
      </c>
      <c r="J72" s="272" t="s">
        <v>4925</v>
      </c>
      <c r="K72" s="272" t="s">
        <v>4925</v>
      </c>
      <c r="L72" s="272" t="s">
        <v>5095</v>
      </c>
      <c r="M72" s="274" t="s">
        <v>5096</v>
      </c>
      <c r="N72" s="274" t="s">
        <v>4815</v>
      </c>
      <c r="O72" s="274" t="s">
        <v>5097</v>
      </c>
      <c r="P72" s="273"/>
      <c r="Q72" s="274" t="s">
        <v>4853</v>
      </c>
      <c r="R72" s="274" t="s">
        <v>4729</v>
      </c>
      <c r="S72" s="274" t="s">
        <v>4729</v>
      </c>
      <c r="T72" s="274" t="s">
        <v>4964</v>
      </c>
      <c r="U72" s="275" t="s">
        <v>5098</v>
      </c>
      <c r="V72" s="274">
        <v>12.0</v>
      </c>
      <c r="W72" s="276"/>
      <c r="X72" s="276"/>
      <c r="Y72" s="274">
        <v>58.0</v>
      </c>
      <c r="Z72" s="276"/>
      <c r="AA72" s="276"/>
      <c r="AB72" s="274">
        <v>46.0</v>
      </c>
      <c r="AC72" s="276"/>
      <c r="AD72" s="276"/>
      <c r="AE72" s="276"/>
      <c r="AF72" s="274">
        <v>27.0</v>
      </c>
      <c r="AG72" s="276"/>
      <c r="AH72" s="276"/>
      <c r="AI72" s="274">
        <v>73.0</v>
      </c>
      <c r="AJ72" s="276"/>
      <c r="AK72" s="276"/>
      <c r="AL72" s="274">
        <v>46.0</v>
      </c>
      <c r="AM72" s="276"/>
      <c r="AN72" s="276"/>
      <c r="AO72" s="276"/>
      <c r="AP72" s="274">
        <v>79.0</v>
      </c>
      <c r="AQ72" s="276"/>
      <c r="AR72" s="276"/>
      <c r="AS72" s="274">
        <v>90.0</v>
      </c>
      <c r="AT72" s="276"/>
      <c r="AU72" s="276"/>
      <c r="AV72" s="274">
        <v>11.0</v>
      </c>
      <c r="AW72" s="276"/>
      <c r="AX72" s="276"/>
      <c r="AY72" s="276"/>
      <c r="AZ72" s="274">
        <v>56.0</v>
      </c>
      <c r="BA72" s="276"/>
      <c r="BB72" s="276"/>
      <c r="BC72" s="274">
        <v>65.0</v>
      </c>
      <c r="BD72" s="276"/>
      <c r="BE72" s="276"/>
      <c r="BF72" s="274">
        <v>9.0</v>
      </c>
      <c r="BG72" s="276"/>
      <c r="BH72" s="276"/>
      <c r="BI72" s="276"/>
      <c r="BJ72" s="276"/>
      <c r="BK72" s="276"/>
      <c r="BL72" s="276"/>
      <c r="BM72" s="276"/>
      <c r="BN72" s="276"/>
      <c r="BO72" s="276"/>
      <c r="BP72" s="276"/>
      <c r="BQ72" s="276"/>
      <c r="BR72" s="276"/>
      <c r="BS72" s="276"/>
      <c r="BT72" s="274">
        <v>71.0</v>
      </c>
      <c r="BU72" s="276"/>
      <c r="BV72" s="276"/>
      <c r="BW72" s="274">
        <v>81.0</v>
      </c>
      <c r="BX72" s="276"/>
      <c r="BY72" s="276"/>
      <c r="BZ72" s="274">
        <v>10.0</v>
      </c>
      <c r="CA72" s="276"/>
      <c r="CB72" s="276"/>
      <c r="CC72" s="276"/>
      <c r="CD72" s="274">
        <v>73.0</v>
      </c>
      <c r="CE72" s="276"/>
      <c r="CF72" s="276"/>
      <c r="CG72" s="274">
        <v>79.0</v>
      </c>
      <c r="CH72" s="276"/>
      <c r="CI72" s="276"/>
      <c r="CJ72" s="274">
        <v>6.0</v>
      </c>
      <c r="CK72" s="276"/>
      <c r="CL72" s="276"/>
      <c r="CM72" s="276"/>
      <c r="CN72" s="276"/>
      <c r="CO72" s="276"/>
      <c r="CP72" s="276"/>
      <c r="CQ72" s="276"/>
      <c r="CR72" s="276"/>
      <c r="CS72" s="276"/>
      <c r="CT72" s="276"/>
      <c r="CU72" s="276"/>
      <c r="CV72" s="276"/>
      <c r="CW72" s="276"/>
      <c r="CX72" s="276"/>
      <c r="CY72" s="276"/>
      <c r="CZ72" s="276"/>
      <c r="DA72" s="276"/>
      <c r="DB72" s="276"/>
      <c r="DC72" s="276"/>
      <c r="DD72" s="276"/>
      <c r="DE72" s="276"/>
      <c r="DF72" s="279">
        <v>0.95</v>
      </c>
      <c r="DG72" s="331"/>
      <c r="DH72" s="331">
        <v>7.0</v>
      </c>
      <c r="DI72" s="276">
        <v>0.9</v>
      </c>
      <c r="DJ72" s="331"/>
      <c r="DK72" s="331">
        <v>3.3</v>
      </c>
      <c r="DL72" s="280"/>
      <c r="DM72" s="280"/>
      <c r="DN72" s="280"/>
      <c r="DO72" s="280"/>
      <c r="DP72" s="280"/>
      <c r="DQ72" s="280" t="s">
        <v>4853</v>
      </c>
      <c r="DR72" s="281" t="s">
        <v>4853</v>
      </c>
      <c r="DS72" s="317" t="s">
        <v>4853</v>
      </c>
      <c r="DT72" s="332"/>
      <c r="DU72" s="332"/>
      <c r="DV72" s="332"/>
    </row>
    <row r="73" ht="15.75" customHeight="1">
      <c r="A73" s="272">
        <v>2022.0</v>
      </c>
      <c r="B73" s="272" t="s">
        <v>5099</v>
      </c>
      <c r="C73" s="82" t="s">
        <v>5100</v>
      </c>
      <c r="D73" s="272">
        <v>26.0</v>
      </c>
      <c r="E73" s="272" t="s">
        <v>628</v>
      </c>
      <c r="F73" s="272" t="s">
        <v>4721</v>
      </c>
      <c r="G73" s="272"/>
      <c r="H73" s="272"/>
      <c r="I73" s="272" t="s">
        <v>4722</v>
      </c>
      <c r="J73" s="272" t="s">
        <v>4723</v>
      </c>
      <c r="K73" s="272" t="s">
        <v>4723</v>
      </c>
      <c r="L73" s="342" t="s">
        <v>5101</v>
      </c>
      <c r="M73" s="272" t="s">
        <v>5102</v>
      </c>
      <c r="N73" s="272" t="s">
        <v>4815</v>
      </c>
      <c r="O73" s="272" t="s">
        <v>5103</v>
      </c>
      <c r="P73" s="335"/>
      <c r="Q73" s="272" t="s">
        <v>4853</v>
      </c>
      <c r="R73" s="272" t="s">
        <v>4729</v>
      </c>
      <c r="S73" s="272" t="s">
        <v>4729</v>
      </c>
      <c r="T73" s="272" t="s">
        <v>4964</v>
      </c>
      <c r="U73" s="336" t="s">
        <v>5104</v>
      </c>
      <c r="V73" s="272">
        <v>0.0</v>
      </c>
      <c r="W73" s="337"/>
      <c r="X73" s="337"/>
      <c r="Y73" s="272">
        <v>17.0</v>
      </c>
      <c r="Z73" s="337"/>
      <c r="AA73" s="337"/>
      <c r="AB73" s="272">
        <v>17.0</v>
      </c>
      <c r="AC73" s="337"/>
      <c r="AD73" s="337"/>
      <c r="AE73" s="337"/>
      <c r="AF73" s="272">
        <v>4.0</v>
      </c>
      <c r="AG73" s="337"/>
      <c r="AH73" s="337"/>
      <c r="AI73" s="272">
        <v>44.0</v>
      </c>
      <c r="AJ73" s="337"/>
      <c r="AK73" s="337"/>
      <c r="AL73" s="272">
        <v>40.0</v>
      </c>
      <c r="AM73" s="337"/>
      <c r="AN73" s="337"/>
      <c r="AO73" s="337"/>
      <c r="AP73" s="272">
        <v>52.0</v>
      </c>
      <c r="AQ73" s="337"/>
      <c r="AR73" s="337"/>
      <c r="AS73" s="272">
        <v>81.0</v>
      </c>
      <c r="AT73" s="337"/>
      <c r="AU73" s="337"/>
      <c r="AV73" s="272">
        <v>29.0</v>
      </c>
      <c r="AW73" s="337"/>
      <c r="AX73" s="337"/>
      <c r="AY73" s="337"/>
      <c r="AZ73" s="272">
        <v>19.0</v>
      </c>
      <c r="BA73" s="337"/>
      <c r="BB73" s="337"/>
      <c r="BC73" s="272">
        <v>42.0</v>
      </c>
      <c r="BD73" s="337"/>
      <c r="BE73" s="337"/>
      <c r="BF73" s="272">
        <v>23.0</v>
      </c>
      <c r="BG73" s="337"/>
      <c r="BH73" s="337"/>
      <c r="BI73" s="337"/>
      <c r="BJ73" s="337"/>
      <c r="BK73" s="337"/>
      <c r="BL73" s="337"/>
      <c r="BM73" s="337"/>
      <c r="BN73" s="337"/>
      <c r="BO73" s="337"/>
      <c r="BP73" s="337"/>
      <c r="BQ73" s="337"/>
      <c r="BR73" s="337"/>
      <c r="BS73" s="337"/>
      <c r="BT73" s="272">
        <v>40.0</v>
      </c>
      <c r="BU73" s="337"/>
      <c r="BV73" s="337"/>
      <c r="BW73" s="272">
        <v>65.0</v>
      </c>
      <c r="BX73" s="337"/>
      <c r="BY73" s="337"/>
      <c r="BZ73" s="272">
        <v>25.0</v>
      </c>
      <c r="CA73" s="337"/>
      <c r="CB73" s="337"/>
      <c r="CC73" s="337"/>
      <c r="CD73" s="272">
        <v>44.0</v>
      </c>
      <c r="CE73" s="337"/>
      <c r="CF73" s="337"/>
      <c r="CG73" s="272">
        <v>65.0</v>
      </c>
      <c r="CH73" s="337"/>
      <c r="CI73" s="337"/>
      <c r="CJ73" s="272">
        <v>21.0</v>
      </c>
      <c r="CK73" s="337"/>
      <c r="CL73" s="337"/>
      <c r="CM73" s="337"/>
      <c r="CN73" s="337"/>
      <c r="CO73" s="337"/>
      <c r="CP73" s="337"/>
      <c r="CQ73" s="337"/>
      <c r="CR73" s="337"/>
      <c r="CS73" s="337"/>
      <c r="CT73" s="337"/>
      <c r="CU73" s="337"/>
      <c r="CV73" s="337"/>
      <c r="CW73" s="337"/>
      <c r="CX73" s="337"/>
      <c r="CY73" s="337"/>
      <c r="CZ73" s="337"/>
      <c r="DA73" s="337"/>
      <c r="DB73" s="337"/>
      <c r="DC73" s="337"/>
      <c r="DD73" s="337"/>
      <c r="DE73" s="337"/>
      <c r="DF73" s="338">
        <v>0.95</v>
      </c>
      <c r="DG73" s="339"/>
      <c r="DH73" s="339">
        <v>5.6</v>
      </c>
      <c r="DI73" s="337">
        <v>0.9</v>
      </c>
      <c r="DJ73" s="339"/>
      <c r="DK73" s="339">
        <v>3.6</v>
      </c>
      <c r="DL73" s="280"/>
      <c r="DM73" s="280"/>
      <c r="DN73" s="280"/>
      <c r="DO73" s="280"/>
      <c r="DP73" s="280"/>
      <c r="DQ73" s="280" t="s">
        <v>4853</v>
      </c>
      <c r="DR73" s="281" t="s">
        <v>4853</v>
      </c>
      <c r="DS73" s="317" t="s">
        <v>4853</v>
      </c>
      <c r="DT73" s="255"/>
      <c r="DU73" s="255"/>
      <c r="DV73" s="255"/>
    </row>
    <row r="74" ht="15.75" customHeight="1">
      <c r="A74" s="341">
        <v>2022.0</v>
      </c>
      <c r="B74" s="319" t="s">
        <v>5043</v>
      </c>
      <c r="C74" s="318" t="s">
        <v>5105</v>
      </c>
      <c r="D74" s="341">
        <v>297.0</v>
      </c>
      <c r="E74" s="341" t="s">
        <v>5106</v>
      </c>
      <c r="F74" s="274" t="s">
        <v>4721</v>
      </c>
      <c r="G74" s="272"/>
      <c r="H74" s="272"/>
      <c r="I74" s="274" t="s">
        <v>3540</v>
      </c>
      <c r="J74" s="274" t="s">
        <v>5038</v>
      </c>
      <c r="K74" s="274" t="s">
        <v>5038</v>
      </c>
      <c r="L74" s="274" t="s">
        <v>5046</v>
      </c>
      <c r="M74" s="274" t="s">
        <v>5047</v>
      </c>
      <c r="N74" s="341" t="s">
        <v>4815</v>
      </c>
      <c r="O74" s="341" t="s">
        <v>5107</v>
      </c>
      <c r="P74" s="343"/>
      <c r="Q74" s="274" t="s">
        <v>4853</v>
      </c>
      <c r="R74" s="274" t="s">
        <v>4853</v>
      </c>
      <c r="S74" s="274" t="s">
        <v>4729</v>
      </c>
      <c r="T74" s="275" t="s">
        <v>3272</v>
      </c>
      <c r="U74" s="275" t="s">
        <v>5108</v>
      </c>
      <c r="V74" s="344"/>
      <c r="W74" s="344"/>
      <c r="X74" s="344"/>
      <c r="Y74" s="344"/>
      <c r="Z74" s="344"/>
      <c r="AA74" s="344"/>
      <c r="AB74" s="276"/>
      <c r="AC74" s="276"/>
      <c r="AD74" s="276"/>
      <c r="AE74" s="276"/>
      <c r="AF74" s="344"/>
      <c r="AG74" s="344"/>
      <c r="AH74" s="344"/>
      <c r="AI74" s="344"/>
      <c r="AJ74" s="344"/>
      <c r="AK74" s="344"/>
      <c r="AL74" s="276"/>
      <c r="AM74" s="276"/>
      <c r="AN74" s="276"/>
      <c r="AO74" s="276"/>
      <c r="AP74" s="344"/>
      <c r="AQ74" s="344"/>
      <c r="AR74" s="344"/>
      <c r="AS74" s="344"/>
      <c r="AT74" s="344"/>
      <c r="AU74" s="344"/>
      <c r="AV74" s="276"/>
      <c r="AW74" s="276"/>
      <c r="AX74" s="276"/>
      <c r="AY74" s="276"/>
      <c r="AZ74" s="344"/>
      <c r="BA74" s="344"/>
      <c r="BB74" s="344"/>
      <c r="BC74" s="344"/>
      <c r="BD74" s="344"/>
      <c r="BE74" s="344"/>
      <c r="BF74" s="276"/>
      <c r="BG74" s="276"/>
      <c r="BH74" s="276"/>
      <c r="BI74" s="276"/>
      <c r="BJ74" s="344"/>
      <c r="BK74" s="344"/>
      <c r="BL74" s="344"/>
      <c r="BM74" s="344"/>
      <c r="BN74" s="344"/>
      <c r="BO74" s="344"/>
      <c r="BP74" s="276"/>
      <c r="BQ74" s="276"/>
      <c r="BR74" s="276"/>
      <c r="BS74" s="276"/>
      <c r="BT74" s="344"/>
      <c r="BU74" s="344"/>
      <c r="BV74" s="344"/>
      <c r="BW74" s="344"/>
      <c r="BX74" s="344"/>
      <c r="BY74" s="344"/>
      <c r="BZ74" s="276"/>
      <c r="CA74" s="276"/>
      <c r="CB74" s="276"/>
      <c r="CC74" s="276"/>
      <c r="CD74" s="344"/>
      <c r="CE74" s="344"/>
      <c r="CF74" s="344"/>
      <c r="CG74" s="344"/>
      <c r="CH74" s="344"/>
      <c r="CI74" s="344"/>
      <c r="CJ74" s="276"/>
      <c r="CK74" s="276"/>
      <c r="CL74" s="276"/>
      <c r="CM74" s="276"/>
      <c r="CN74" s="344"/>
      <c r="CO74" s="344"/>
      <c r="CP74" s="344"/>
      <c r="CQ74" s="344"/>
      <c r="CR74" s="344"/>
      <c r="CS74" s="344"/>
      <c r="CT74" s="344"/>
      <c r="CU74" s="344"/>
      <c r="CV74" s="344"/>
      <c r="CW74" s="344"/>
      <c r="CX74" s="344"/>
      <c r="CY74" s="344"/>
      <c r="CZ74" s="344"/>
      <c r="DA74" s="344"/>
      <c r="DB74" s="344"/>
      <c r="DC74" s="344"/>
      <c r="DD74" s="344"/>
      <c r="DE74" s="344"/>
      <c r="DF74" s="345"/>
      <c r="DG74" s="346"/>
      <c r="DH74" s="347"/>
      <c r="DI74" s="344"/>
      <c r="DJ74" s="347"/>
      <c r="DK74" s="347"/>
      <c r="DL74" s="280"/>
      <c r="DM74" s="280"/>
      <c r="DN74" s="280"/>
      <c r="DO74" s="280"/>
      <c r="DP74" s="280"/>
      <c r="DQ74" s="280" t="s">
        <v>4853</v>
      </c>
      <c r="DR74" s="281" t="s">
        <v>4853</v>
      </c>
      <c r="DS74" s="317" t="s">
        <v>4853</v>
      </c>
      <c r="DT74" s="348"/>
      <c r="DU74" s="348"/>
      <c r="DV74" s="348"/>
    </row>
    <row r="75" ht="15.75" customHeight="1">
      <c r="A75" s="341">
        <v>2022.0</v>
      </c>
      <c r="B75" s="319" t="s">
        <v>5109</v>
      </c>
      <c r="C75" s="318" t="s">
        <v>5110</v>
      </c>
      <c r="D75" s="341">
        <v>45.0</v>
      </c>
      <c r="E75" s="341" t="s">
        <v>3282</v>
      </c>
      <c r="F75" s="274" t="s">
        <v>4721</v>
      </c>
      <c r="G75" s="272"/>
      <c r="H75" s="272"/>
      <c r="I75" s="341" t="s">
        <v>4750</v>
      </c>
      <c r="J75" s="341" t="s">
        <v>5111</v>
      </c>
      <c r="K75" s="341" t="s">
        <v>5111</v>
      </c>
      <c r="L75" s="82" t="s">
        <v>5112</v>
      </c>
      <c r="M75" s="349" t="s">
        <v>2019</v>
      </c>
      <c r="N75" s="274" t="s">
        <v>5015</v>
      </c>
      <c r="O75" s="341" t="s">
        <v>5113</v>
      </c>
      <c r="P75" s="343"/>
      <c r="Q75" s="274" t="s">
        <v>4729</v>
      </c>
      <c r="R75" s="274" t="s">
        <v>4729</v>
      </c>
      <c r="S75" s="274" t="s">
        <v>4729</v>
      </c>
      <c r="T75" s="275" t="s">
        <v>5049</v>
      </c>
      <c r="U75" s="350" t="s">
        <v>5114</v>
      </c>
      <c r="V75" s="341"/>
      <c r="W75" s="344"/>
      <c r="X75" s="344"/>
      <c r="Y75" s="341"/>
      <c r="Z75" s="344"/>
      <c r="AA75" s="344"/>
      <c r="AB75" s="274"/>
      <c r="AC75" s="276"/>
      <c r="AD75" s="276"/>
      <c r="AE75" s="276"/>
      <c r="AF75" s="341"/>
      <c r="AG75" s="344"/>
      <c r="AH75" s="344"/>
      <c r="AI75" s="341"/>
      <c r="AJ75" s="344"/>
      <c r="AK75" s="344"/>
      <c r="AL75" s="274"/>
      <c r="AM75" s="276"/>
      <c r="AN75" s="276"/>
      <c r="AO75" s="276"/>
      <c r="AP75" s="341"/>
      <c r="AQ75" s="344"/>
      <c r="AR75" s="344"/>
      <c r="AS75" s="341"/>
      <c r="AT75" s="344"/>
      <c r="AU75" s="344"/>
      <c r="AV75" s="274"/>
      <c r="AW75" s="276"/>
      <c r="AX75" s="276"/>
      <c r="AY75" s="276"/>
      <c r="AZ75" s="344"/>
      <c r="BA75" s="344"/>
      <c r="BB75" s="344"/>
      <c r="BC75" s="344"/>
      <c r="BD75" s="344"/>
      <c r="BE75" s="344"/>
      <c r="BF75" s="276"/>
      <c r="BG75" s="276"/>
      <c r="BH75" s="276"/>
      <c r="BI75" s="276"/>
      <c r="BJ75" s="344"/>
      <c r="BK75" s="344"/>
      <c r="BL75" s="344"/>
      <c r="BM75" s="344"/>
      <c r="BN75" s="344"/>
      <c r="BO75" s="344"/>
      <c r="BP75" s="276"/>
      <c r="BQ75" s="276"/>
      <c r="BR75" s="276"/>
      <c r="BS75" s="276"/>
      <c r="BT75" s="341"/>
      <c r="BU75" s="344"/>
      <c r="BV75" s="344"/>
      <c r="BW75" s="341"/>
      <c r="BX75" s="344"/>
      <c r="BY75" s="344"/>
      <c r="BZ75" s="274"/>
      <c r="CA75" s="276"/>
      <c r="CB75" s="276"/>
      <c r="CC75" s="276"/>
      <c r="CD75" s="341"/>
      <c r="CE75" s="344"/>
      <c r="CF75" s="344"/>
      <c r="CG75" s="341"/>
      <c r="CH75" s="344"/>
      <c r="CI75" s="344"/>
      <c r="CJ75" s="274"/>
      <c r="CK75" s="276"/>
      <c r="CL75" s="276"/>
      <c r="CM75" s="276"/>
      <c r="CN75" s="341">
        <v>47.0</v>
      </c>
      <c r="CO75" s="341">
        <v>56.0</v>
      </c>
      <c r="CP75" s="320">
        <f>CO75-CN75</f>
        <v>9</v>
      </c>
      <c r="CQ75" s="341">
        <v>83.0</v>
      </c>
      <c r="CR75" s="341">
        <v>92.0</v>
      </c>
      <c r="CS75" s="320">
        <f>CR75-CQ75</f>
        <v>9</v>
      </c>
      <c r="CT75" s="341">
        <v>97.0</v>
      </c>
      <c r="CU75" s="341">
        <v>100.0</v>
      </c>
      <c r="CV75" s="320">
        <f>CU75-CT75</f>
        <v>3</v>
      </c>
      <c r="CW75" s="344"/>
      <c r="CX75" s="344"/>
      <c r="CY75" s="320"/>
      <c r="CZ75" s="341">
        <v>68.0</v>
      </c>
      <c r="DA75" s="341">
        <v>81.0</v>
      </c>
      <c r="DB75" s="320">
        <f>DA75-CZ75</f>
        <v>13</v>
      </c>
      <c r="DC75" s="341">
        <v>68.0</v>
      </c>
      <c r="DD75" s="341">
        <v>85.0</v>
      </c>
      <c r="DE75" s="320">
        <f>DD75-DC75</f>
        <v>17</v>
      </c>
      <c r="DF75" s="345">
        <v>0.94</v>
      </c>
      <c r="DG75" s="347"/>
      <c r="DH75" s="347">
        <v>7.2</v>
      </c>
      <c r="DI75" s="344">
        <v>0.89</v>
      </c>
      <c r="DJ75" s="347"/>
      <c r="DK75" s="347">
        <v>3.4</v>
      </c>
      <c r="DL75" s="280"/>
      <c r="DM75" s="280"/>
      <c r="DN75" s="280"/>
      <c r="DO75" s="280" t="s">
        <v>4853</v>
      </c>
      <c r="DP75" s="280">
        <v>720.0</v>
      </c>
      <c r="DQ75" s="280">
        <v>3.3</v>
      </c>
      <c r="DR75" s="281">
        <v>3.8</v>
      </c>
      <c r="DS75" s="340">
        <v>0.18</v>
      </c>
      <c r="DT75" s="348"/>
      <c r="DU75" s="348"/>
      <c r="DV75" s="348"/>
    </row>
    <row r="76" ht="15.75" customHeight="1">
      <c r="A76" s="318">
        <v>2022.0</v>
      </c>
      <c r="B76" s="319" t="s">
        <v>5109</v>
      </c>
      <c r="C76" s="318" t="s">
        <v>5110</v>
      </c>
      <c r="D76" s="318">
        <v>45.0</v>
      </c>
      <c r="E76" s="351" t="s">
        <v>3282</v>
      </c>
      <c r="F76" s="285" t="s">
        <v>4721</v>
      </c>
      <c r="G76" s="352"/>
      <c r="H76" s="352"/>
      <c r="I76" s="351" t="s">
        <v>4750</v>
      </c>
      <c r="J76" s="351" t="s">
        <v>5111</v>
      </c>
      <c r="K76" s="318" t="s">
        <v>5111</v>
      </c>
      <c r="L76" s="98" t="s">
        <v>5112</v>
      </c>
      <c r="M76" s="349" t="s">
        <v>2019</v>
      </c>
      <c r="N76" s="285" t="s">
        <v>5015</v>
      </c>
      <c r="O76" s="353" t="s">
        <v>5113</v>
      </c>
      <c r="P76" s="354"/>
      <c r="Q76" s="285" t="s">
        <v>4729</v>
      </c>
      <c r="R76" s="285" t="s">
        <v>4729</v>
      </c>
      <c r="S76" s="285" t="s">
        <v>4729</v>
      </c>
      <c r="T76" s="275" t="s">
        <v>3272</v>
      </c>
      <c r="U76" s="355" t="s">
        <v>5114</v>
      </c>
      <c r="V76" s="287"/>
      <c r="W76" s="287"/>
      <c r="X76" s="287"/>
      <c r="Y76" s="287"/>
      <c r="Z76" s="287"/>
      <c r="AA76" s="287"/>
      <c r="AB76" s="287"/>
      <c r="AC76" s="287"/>
      <c r="AD76" s="287"/>
      <c r="AE76" s="287"/>
      <c r="AF76" s="287"/>
      <c r="AG76" s="287"/>
      <c r="AH76" s="287"/>
      <c r="AI76" s="287"/>
      <c r="AJ76" s="287"/>
      <c r="AK76" s="287"/>
      <c r="AL76" s="287"/>
      <c r="AM76" s="287"/>
      <c r="AN76" s="287"/>
      <c r="AO76" s="287"/>
      <c r="AP76" s="287"/>
      <c r="AQ76" s="287"/>
      <c r="AR76" s="287"/>
      <c r="AS76" s="287"/>
      <c r="AT76" s="287"/>
      <c r="AU76" s="287"/>
      <c r="AV76" s="287"/>
      <c r="AW76" s="287"/>
      <c r="AX76" s="287"/>
      <c r="AY76" s="287"/>
      <c r="AZ76" s="287"/>
      <c r="BA76" s="287"/>
      <c r="BB76" s="287"/>
      <c r="BC76" s="287"/>
      <c r="BD76" s="287"/>
      <c r="BE76" s="287"/>
      <c r="BF76" s="287"/>
      <c r="BG76" s="287"/>
      <c r="BH76" s="287"/>
      <c r="BI76" s="287"/>
      <c r="BJ76" s="287"/>
      <c r="BK76" s="287"/>
      <c r="BL76" s="287"/>
      <c r="BM76" s="287"/>
      <c r="BN76" s="287"/>
      <c r="BO76" s="287"/>
      <c r="BP76" s="287"/>
      <c r="BQ76" s="287"/>
      <c r="BR76" s="287"/>
      <c r="BS76" s="287"/>
      <c r="BT76" s="287"/>
      <c r="BU76" s="287"/>
      <c r="BV76" s="287"/>
      <c r="BW76" s="287"/>
      <c r="BX76" s="287"/>
      <c r="BY76" s="287"/>
      <c r="BZ76" s="287"/>
      <c r="CA76" s="287"/>
      <c r="CB76" s="287"/>
      <c r="CC76" s="287"/>
      <c r="CD76" s="287"/>
      <c r="CE76" s="287"/>
      <c r="CF76" s="287"/>
      <c r="CG76" s="287"/>
      <c r="CH76" s="287"/>
      <c r="CI76" s="287"/>
      <c r="CJ76" s="287"/>
      <c r="CK76" s="287"/>
      <c r="CL76" s="287"/>
      <c r="CM76" s="287"/>
      <c r="CN76" s="286"/>
      <c r="CO76" s="286"/>
      <c r="CP76" s="286"/>
      <c r="CQ76" s="286"/>
      <c r="CR76" s="286"/>
      <c r="CS76" s="286"/>
      <c r="CT76" s="286"/>
      <c r="CU76" s="286"/>
      <c r="CV76" s="286"/>
      <c r="CW76" s="286"/>
      <c r="CX76" s="286"/>
      <c r="CY76" s="286"/>
      <c r="CZ76" s="286"/>
      <c r="DA76" s="286"/>
      <c r="DB76" s="286"/>
      <c r="DC76" s="286"/>
      <c r="DD76" s="286"/>
      <c r="DE76" s="286"/>
      <c r="DF76" s="356">
        <v>0.94</v>
      </c>
      <c r="DG76" s="357"/>
      <c r="DH76" s="357">
        <v>7.2</v>
      </c>
      <c r="DI76" s="287">
        <v>0.89</v>
      </c>
      <c r="DJ76" s="357"/>
      <c r="DK76" s="357">
        <v>3.4</v>
      </c>
      <c r="DL76" s="281"/>
      <c r="DM76" s="281"/>
      <c r="DN76" s="281"/>
      <c r="DO76" s="281"/>
      <c r="DP76" s="281"/>
      <c r="DQ76" s="280">
        <v>3.3</v>
      </c>
      <c r="DR76" s="281">
        <v>3.8</v>
      </c>
      <c r="DS76" s="340">
        <v>0.18</v>
      </c>
      <c r="DT76" s="352"/>
      <c r="DU76" s="352"/>
      <c r="DV76" s="352"/>
    </row>
    <row r="77" ht="15.75" customHeight="1">
      <c r="A77" s="358">
        <v>2022.0</v>
      </c>
      <c r="B77" s="358" t="s">
        <v>5099</v>
      </c>
      <c r="C77" s="359" t="s">
        <v>5100</v>
      </c>
      <c r="D77" s="358">
        <v>36.0</v>
      </c>
      <c r="E77" s="358" t="s">
        <v>646</v>
      </c>
      <c r="F77" s="358" t="s">
        <v>4721</v>
      </c>
      <c r="G77" s="358"/>
      <c r="H77" s="358"/>
      <c r="I77" s="358" t="s">
        <v>4722</v>
      </c>
      <c r="J77" s="360" t="s">
        <v>5115</v>
      </c>
      <c r="K77" s="361" t="s">
        <v>5115</v>
      </c>
      <c r="L77" s="361" t="s">
        <v>5101</v>
      </c>
      <c r="M77" s="358" t="s">
        <v>5116</v>
      </c>
      <c r="N77" s="358" t="s">
        <v>4815</v>
      </c>
      <c r="O77" s="358" t="s">
        <v>5117</v>
      </c>
      <c r="P77" s="362"/>
      <c r="Q77" s="358" t="s">
        <v>4853</v>
      </c>
      <c r="R77" s="358" t="s">
        <v>4729</v>
      </c>
      <c r="S77" s="358" t="s">
        <v>4729</v>
      </c>
      <c r="T77" s="272" t="s">
        <v>4964</v>
      </c>
      <c r="U77" s="363" t="s">
        <v>5118</v>
      </c>
      <c r="V77" s="358">
        <v>4.0</v>
      </c>
      <c r="W77" s="364"/>
      <c r="X77" s="364"/>
      <c r="Y77" s="358">
        <v>32.0</v>
      </c>
      <c r="Z77" s="364"/>
      <c r="AA77" s="364"/>
      <c r="AB77" s="358">
        <v>28.0</v>
      </c>
      <c r="AC77" s="364"/>
      <c r="AD77" s="364"/>
      <c r="AE77" s="364"/>
      <c r="AF77" s="358">
        <v>4.0</v>
      </c>
      <c r="AG77" s="364"/>
      <c r="AH77" s="364"/>
      <c r="AI77" s="358">
        <v>46.0</v>
      </c>
      <c r="AJ77" s="364"/>
      <c r="AK77" s="364"/>
      <c r="AL77" s="358">
        <v>42.0</v>
      </c>
      <c r="AM77" s="364"/>
      <c r="AN77" s="364"/>
      <c r="AO77" s="364"/>
      <c r="AP77" s="358">
        <v>74.0</v>
      </c>
      <c r="AQ77" s="364"/>
      <c r="AR77" s="364"/>
      <c r="AS77" s="358">
        <v>90.0</v>
      </c>
      <c r="AT77" s="364"/>
      <c r="AU77" s="364"/>
      <c r="AV77" s="358">
        <v>16.0</v>
      </c>
      <c r="AW77" s="364"/>
      <c r="AX77" s="364"/>
      <c r="AY77" s="364"/>
      <c r="AZ77" s="358">
        <v>12.0</v>
      </c>
      <c r="BA77" s="364"/>
      <c r="BB77" s="364"/>
      <c r="BC77" s="358">
        <v>44.0</v>
      </c>
      <c r="BD77" s="364"/>
      <c r="BE77" s="364"/>
      <c r="BF77" s="358">
        <v>32.0</v>
      </c>
      <c r="BG77" s="364"/>
      <c r="BH77" s="364"/>
      <c r="BI77" s="364"/>
      <c r="BJ77" s="364"/>
      <c r="BK77" s="364"/>
      <c r="BL77" s="364"/>
      <c r="BM77" s="364"/>
      <c r="BN77" s="364"/>
      <c r="BO77" s="364"/>
      <c r="BP77" s="364"/>
      <c r="BQ77" s="364"/>
      <c r="BR77" s="364"/>
      <c r="BS77" s="364"/>
      <c r="BT77" s="358">
        <v>60.0</v>
      </c>
      <c r="BU77" s="364"/>
      <c r="BV77" s="364"/>
      <c r="BW77" s="358">
        <v>82.0</v>
      </c>
      <c r="BX77" s="364"/>
      <c r="BY77" s="364"/>
      <c r="BZ77" s="358">
        <v>22.0</v>
      </c>
      <c r="CA77" s="364"/>
      <c r="CB77" s="364"/>
      <c r="CC77" s="364"/>
      <c r="CD77" s="358">
        <v>62.0</v>
      </c>
      <c r="CE77" s="364"/>
      <c r="CF77" s="364"/>
      <c r="CG77" s="358">
        <v>80.0</v>
      </c>
      <c r="CH77" s="364"/>
      <c r="CI77" s="364"/>
      <c r="CJ77" s="358">
        <v>18.0</v>
      </c>
      <c r="CK77" s="364"/>
      <c r="CL77" s="364"/>
      <c r="CM77" s="364"/>
      <c r="CN77" s="364"/>
      <c r="CO77" s="364"/>
      <c r="CP77" s="364"/>
      <c r="CQ77" s="364"/>
      <c r="CR77" s="364"/>
      <c r="CS77" s="364"/>
      <c r="CT77" s="364"/>
      <c r="CU77" s="364"/>
      <c r="CV77" s="364"/>
      <c r="CW77" s="364"/>
      <c r="CX77" s="364"/>
      <c r="CY77" s="364"/>
      <c r="CZ77" s="364"/>
      <c r="DA77" s="364"/>
      <c r="DB77" s="364"/>
      <c r="DC77" s="364"/>
      <c r="DD77" s="364"/>
      <c r="DE77" s="364"/>
      <c r="DF77" s="365">
        <v>0.93</v>
      </c>
      <c r="DG77" s="366"/>
      <c r="DH77" s="366">
        <v>5.9</v>
      </c>
      <c r="DI77" s="364">
        <v>0.86</v>
      </c>
      <c r="DJ77" s="366"/>
      <c r="DK77" s="366">
        <v>2.7</v>
      </c>
      <c r="DL77" s="367"/>
      <c r="DM77" s="367"/>
      <c r="DN77" s="367"/>
      <c r="DO77" s="367"/>
      <c r="DP77" s="367"/>
      <c r="DQ77" s="367" t="s">
        <v>4853</v>
      </c>
      <c r="DR77" s="368" t="s">
        <v>4853</v>
      </c>
      <c r="DS77" s="369" t="s">
        <v>4853</v>
      </c>
      <c r="DT77" s="358"/>
      <c r="DU77" s="358"/>
      <c r="DV77" s="358"/>
    </row>
    <row r="78" ht="15.75" customHeight="1">
      <c r="A78" s="274">
        <v>2022.0</v>
      </c>
      <c r="B78" s="274" t="s">
        <v>4889</v>
      </c>
      <c r="C78" s="274" t="s">
        <v>5119</v>
      </c>
      <c r="D78" s="274">
        <v>68.0</v>
      </c>
      <c r="E78" s="274" t="s">
        <v>2676</v>
      </c>
      <c r="F78" s="274" t="s">
        <v>4721</v>
      </c>
      <c r="G78" s="274"/>
      <c r="H78" s="274"/>
      <c r="I78" s="274" t="s">
        <v>4810</v>
      </c>
      <c r="J78" s="274" t="s">
        <v>4892</v>
      </c>
      <c r="K78" s="274" t="s">
        <v>4892</v>
      </c>
      <c r="L78" s="274" t="s">
        <v>4889</v>
      </c>
      <c r="M78" s="274" t="s">
        <v>5120</v>
      </c>
      <c r="N78" s="274" t="s">
        <v>4815</v>
      </c>
      <c r="O78" s="274" t="s">
        <v>5121</v>
      </c>
      <c r="P78" s="273"/>
      <c r="Q78" s="274" t="s">
        <v>4853</v>
      </c>
      <c r="R78" s="274" t="s">
        <v>4729</v>
      </c>
      <c r="S78" s="274" t="s">
        <v>4729</v>
      </c>
      <c r="T78" s="274" t="s">
        <v>4964</v>
      </c>
      <c r="U78" s="275" t="s">
        <v>5122</v>
      </c>
      <c r="V78" s="274">
        <v>42.0</v>
      </c>
      <c r="W78" s="276"/>
      <c r="X78" s="276"/>
      <c r="Y78" s="274">
        <v>74.0</v>
      </c>
      <c r="Z78" s="276"/>
      <c r="AA78" s="276"/>
      <c r="AB78" s="306">
        <v>32.0</v>
      </c>
      <c r="AC78" s="276"/>
      <c r="AD78" s="276"/>
      <c r="AE78" s="276"/>
      <c r="AF78" s="274">
        <v>73.0</v>
      </c>
      <c r="AG78" s="276"/>
      <c r="AH78" s="276"/>
      <c r="AI78" s="274">
        <v>90.0</v>
      </c>
      <c r="AJ78" s="276"/>
      <c r="AK78" s="276"/>
      <c r="AL78" s="306">
        <v>17.0</v>
      </c>
      <c r="AM78" s="276"/>
      <c r="AN78" s="276"/>
      <c r="AO78" s="276"/>
      <c r="AP78" s="274">
        <v>93.0</v>
      </c>
      <c r="AQ78" s="276"/>
      <c r="AR78" s="276"/>
      <c r="AS78" s="274">
        <v>98.0</v>
      </c>
      <c r="AT78" s="276"/>
      <c r="AU78" s="276"/>
      <c r="AV78" s="306">
        <v>5.0</v>
      </c>
      <c r="AW78" s="276"/>
      <c r="AX78" s="276"/>
      <c r="AY78" s="276"/>
      <c r="AZ78" s="276"/>
      <c r="BA78" s="276"/>
      <c r="BB78" s="276"/>
      <c r="BC78" s="276"/>
      <c r="BD78" s="276"/>
      <c r="BE78" s="276"/>
      <c r="BF78" s="276"/>
      <c r="BG78" s="276"/>
      <c r="BH78" s="276"/>
      <c r="BI78" s="276"/>
      <c r="BJ78" s="276"/>
      <c r="BK78" s="276"/>
      <c r="BL78" s="276"/>
      <c r="BM78" s="276"/>
      <c r="BN78" s="276"/>
      <c r="BO78" s="276"/>
      <c r="BP78" s="276"/>
      <c r="BQ78" s="276"/>
      <c r="BR78" s="276"/>
      <c r="BS78" s="276"/>
      <c r="BT78" s="274">
        <v>91.0</v>
      </c>
      <c r="BU78" s="276"/>
      <c r="BV78" s="276"/>
      <c r="BW78" s="274">
        <v>93.0</v>
      </c>
      <c r="BX78" s="276"/>
      <c r="BY78" s="276"/>
      <c r="BZ78" s="306">
        <v>2.0</v>
      </c>
      <c r="CA78" s="276"/>
      <c r="CB78" s="276"/>
      <c r="CC78" s="276"/>
      <c r="CD78" s="274">
        <v>89.0</v>
      </c>
      <c r="CE78" s="276"/>
      <c r="CF78" s="276"/>
      <c r="CG78" s="274">
        <v>92.0</v>
      </c>
      <c r="CH78" s="276"/>
      <c r="CI78" s="276"/>
      <c r="CJ78" s="306">
        <v>3.0</v>
      </c>
      <c r="CK78" s="276"/>
      <c r="CL78" s="276"/>
      <c r="CM78" s="276"/>
      <c r="CN78" s="276"/>
      <c r="CO78" s="276"/>
      <c r="CP78" s="276"/>
      <c r="CQ78" s="276"/>
      <c r="CR78" s="276"/>
      <c r="CS78" s="276"/>
      <c r="CT78" s="276"/>
      <c r="CU78" s="276"/>
      <c r="CV78" s="276"/>
      <c r="CW78" s="276"/>
      <c r="CX78" s="276"/>
      <c r="CY78" s="276"/>
      <c r="CZ78" s="276"/>
      <c r="DA78" s="276"/>
      <c r="DB78" s="276"/>
      <c r="DC78" s="276"/>
      <c r="DD78" s="276"/>
      <c r="DE78" s="276"/>
      <c r="DF78" s="279">
        <v>0.93</v>
      </c>
      <c r="DG78" s="331"/>
      <c r="DH78" s="331">
        <v>5.8</v>
      </c>
      <c r="DI78" s="276">
        <v>0.86</v>
      </c>
      <c r="DJ78" s="331"/>
      <c r="DK78" s="331">
        <v>2.95</v>
      </c>
      <c r="DL78" s="280"/>
      <c r="DM78" s="280"/>
      <c r="DN78" s="280"/>
      <c r="DO78" s="280"/>
      <c r="DP78" s="280"/>
      <c r="DQ78" s="280" t="s">
        <v>4853</v>
      </c>
      <c r="DR78" s="281" t="s">
        <v>4853</v>
      </c>
      <c r="DS78" s="317" t="s">
        <v>4853</v>
      </c>
      <c r="DT78" s="274"/>
      <c r="DU78" s="274"/>
      <c r="DV78" s="274"/>
    </row>
    <row r="79" ht="15.75" customHeight="1">
      <c r="A79" s="274">
        <v>2022.0</v>
      </c>
      <c r="B79" s="274" t="s">
        <v>5123</v>
      </c>
      <c r="C79" s="274" t="s">
        <v>5124</v>
      </c>
      <c r="D79" s="274">
        <v>18.0</v>
      </c>
      <c r="E79" s="274" t="s">
        <v>447</v>
      </c>
      <c r="F79" s="274" t="s">
        <v>4721</v>
      </c>
      <c r="G79" s="274"/>
      <c r="H79" s="274"/>
      <c r="I79" s="274" t="s">
        <v>4741</v>
      </c>
      <c r="J79" s="274" t="s">
        <v>4742</v>
      </c>
      <c r="K79" s="274" t="s">
        <v>4742</v>
      </c>
      <c r="L79" s="274" t="s">
        <v>5125</v>
      </c>
      <c r="M79" s="274" t="s">
        <v>5123</v>
      </c>
      <c r="N79" s="274" t="s">
        <v>4727</v>
      </c>
      <c r="O79" s="274" t="s">
        <v>5126</v>
      </c>
      <c r="P79" s="273"/>
      <c r="Q79" s="285" t="s">
        <v>4729</v>
      </c>
      <c r="R79" s="285" t="s">
        <v>4729</v>
      </c>
      <c r="S79" s="285" t="s">
        <v>4729</v>
      </c>
      <c r="T79" s="274" t="s">
        <v>4943</v>
      </c>
      <c r="U79" s="275" t="s">
        <v>5127</v>
      </c>
      <c r="V79" s="276"/>
      <c r="W79" s="276"/>
      <c r="X79" s="276"/>
      <c r="Y79" s="274">
        <v>46.0</v>
      </c>
      <c r="Z79" s="274">
        <v>38.0</v>
      </c>
      <c r="AA79" s="274">
        <v>50.0</v>
      </c>
      <c r="AB79" s="276"/>
      <c r="AC79" s="274">
        <v>8.0</v>
      </c>
      <c r="AD79" s="274">
        <v>12.0</v>
      </c>
      <c r="AE79" s="274">
        <v>4.0</v>
      </c>
      <c r="AF79" s="276"/>
      <c r="AG79" s="276"/>
      <c r="AH79" s="276"/>
      <c r="AI79" s="274">
        <v>58.0</v>
      </c>
      <c r="AJ79" s="274">
        <v>56.0</v>
      </c>
      <c r="AK79" s="274">
        <v>63.0</v>
      </c>
      <c r="AL79" s="276"/>
      <c r="AM79" s="274">
        <v>2.0</v>
      </c>
      <c r="AN79" s="274">
        <v>7.0</v>
      </c>
      <c r="AO79" s="274">
        <v>5.0</v>
      </c>
      <c r="AP79" s="276"/>
      <c r="AQ79" s="276"/>
      <c r="AR79" s="276"/>
      <c r="AS79" s="274">
        <v>100.0</v>
      </c>
      <c r="AT79" s="274">
        <v>92.0</v>
      </c>
      <c r="AU79" s="274">
        <v>92.0</v>
      </c>
      <c r="AV79" s="276"/>
      <c r="AW79" s="274">
        <v>8.0</v>
      </c>
      <c r="AX79" s="274">
        <v>0.0</v>
      </c>
      <c r="AY79" s="274">
        <v>-8.0</v>
      </c>
      <c r="AZ79" s="276"/>
      <c r="BA79" s="276"/>
      <c r="BB79" s="276"/>
      <c r="BC79" s="276"/>
      <c r="BD79" s="276"/>
      <c r="BE79" s="276"/>
      <c r="BF79" s="276"/>
      <c r="BG79" s="276"/>
      <c r="BH79" s="276"/>
      <c r="BI79" s="276"/>
      <c r="BJ79" s="276"/>
      <c r="BK79" s="276"/>
      <c r="BL79" s="276"/>
      <c r="BM79" s="276"/>
      <c r="BN79" s="276"/>
      <c r="BO79" s="276"/>
      <c r="BP79" s="276"/>
      <c r="BQ79" s="276"/>
      <c r="BR79" s="276"/>
      <c r="BS79" s="276"/>
      <c r="BT79" s="276"/>
      <c r="BU79" s="276"/>
      <c r="BV79" s="276"/>
      <c r="BW79" s="274">
        <v>71.0</v>
      </c>
      <c r="BX79" s="274">
        <v>65.0</v>
      </c>
      <c r="BY79" s="274">
        <v>79.0</v>
      </c>
      <c r="BZ79" s="276"/>
      <c r="CA79" s="274">
        <v>6.0</v>
      </c>
      <c r="CB79" s="274">
        <v>14.0</v>
      </c>
      <c r="CC79" s="274">
        <v>8.0</v>
      </c>
      <c r="CD79" s="276"/>
      <c r="CE79" s="276"/>
      <c r="CF79" s="276"/>
      <c r="CG79" s="274">
        <v>69.0</v>
      </c>
      <c r="CH79" s="274">
        <v>63.0</v>
      </c>
      <c r="CI79" s="274">
        <v>75.0</v>
      </c>
      <c r="CJ79" s="276"/>
      <c r="CK79" s="274">
        <v>6.0</v>
      </c>
      <c r="CL79" s="274">
        <v>12.0</v>
      </c>
      <c r="CM79" s="274">
        <v>12.0</v>
      </c>
      <c r="CN79" s="276"/>
      <c r="CO79" s="276"/>
      <c r="CP79" s="276"/>
      <c r="CQ79" s="276"/>
      <c r="CR79" s="276"/>
      <c r="CS79" s="276"/>
      <c r="CT79" s="276"/>
      <c r="CU79" s="276"/>
      <c r="CV79" s="276"/>
      <c r="CW79" s="276"/>
      <c r="CX79" s="276"/>
      <c r="CY79" s="276"/>
      <c r="CZ79" s="276"/>
      <c r="DA79" s="276"/>
      <c r="DB79" s="276"/>
      <c r="DC79" s="276"/>
      <c r="DD79" s="276"/>
      <c r="DE79" s="276"/>
      <c r="DF79" s="279">
        <v>0.94</v>
      </c>
      <c r="DG79" s="331">
        <v>1.74</v>
      </c>
      <c r="DH79" s="331">
        <v>5.3</v>
      </c>
      <c r="DI79" s="276">
        <v>0.87</v>
      </c>
      <c r="DJ79" s="331">
        <v>1.28</v>
      </c>
      <c r="DK79" s="331">
        <v>3.18</v>
      </c>
      <c r="DL79" s="280"/>
      <c r="DM79" s="280"/>
      <c r="DN79" s="280"/>
      <c r="DO79" s="280"/>
      <c r="DP79" s="280"/>
      <c r="DQ79" s="280">
        <v>3.1</v>
      </c>
      <c r="DR79" s="281">
        <v>3.5</v>
      </c>
      <c r="DS79" s="282">
        <v>0.18</v>
      </c>
      <c r="DT79" s="274"/>
      <c r="DU79" s="274"/>
      <c r="DV79" s="274"/>
    </row>
    <row r="80" ht="15.75" customHeight="1">
      <c r="A80" s="274">
        <v>2022.0</v>
      </c>
      <c r="B80" s="274" t="s">
        <v>5035</v>
      </c>
      <c r="C80" s="274" t="s">
        <v>5128</v>
      </c>
      <c r="D80" s="274">
        <v>17.0</v>
      </c>
      <c r="E80" s="274" t="s">
        <v>4302</v>
      </c>
      <c r="F80" s="274" t="s">
        <v>4721</v>
      </c>
      <c r="G80" s="274"/>
      <c r="H80" s="274"/>
      <c r="I80" s="274" t="s">
        <v>3540</v>
      </c>
      <c r="J80" s="274" t="s">
        <v>5038</v>
      </c>
      <c r="K80" s="274" t="s">
        <v>5038</v>
      </c>
      <c r="L80" s="274" t="s">
        <v>5039</v>
      </c>
      <c r="M80" s="274" t="s">
        <v>5129</v>
      </c>
      <c r="N80" s="274" t="s">
        <v>4735</v>
      </c>
      <c r="O80" s="274" t="s">
        <v>5130</v>
      </c>
      <c r="P80" s="273"/>
      <c r="Q80" s="285" t="s">
        <v>4729</v>
      </c>
      <c r="R80" s="285" t="s">
        <v>4729</v>
      </c>
      <c r="S80" s="285" t="s">
        <v>4729</v>
      </c>
      <c r="T80" s="274" t="s">
        <v>4964</v>
      </c>
      <c r="U80" s="275" t="s">
        <v>5131</v>
      </c>
      <c r="V80" s="274">
        <v>36.0</v>
      </c>
      <c r="W80" s="276"/>
      <c r="X80" s="276"/>
      <c r="Y80" s="274">
        <v>64.0</v>
      </c>
      <c r="Z80" s="276"/>
      <c r="AA80" s="276"/>
      <c r="AB80" s="306">
        <v>28.0</v>
      </c>
      <c r="AC80" s="276"/>
      <c r="AD80" s="276"/>
      <c r="AE80" s="276"/>
      <c r="AF80" s="274">
        <v>74.0</v>
      </c>
      <c r="AG80" s="276"/>
      <c r="AH80" s="276"/>
      <c r="AI80" s="274">
        <v>85.0</v>
      </c>
      <c r="AJ80" s="276"/>
      <c r="AK80" s="276"/>
      <c r="AL80" s="306">
        <v>11.0</v>
      </c>
      <c r="AM80" s="276"/>
      <c r="AN80" s="276"/>
      <c r="AO80" s="276"/>
      <c r="AP80" s="274">
        <v>97.0</v>
      </c>
      <c r="AQ80" s="276"/>
      <c r="AR80" s="276"/>
      <c r="AS80" s="274">
        <v>100.0</v>
      </c>
      <c r="AT80" s="276"/>
      <c r="AU80" s="276"/>
      <c r="AV80" s="306">
        <v>3.0</v>
      </c>
      <c r="AW80" s="276"/>
      <c r="AX80" s="276"/>
      <c r="AY80" s="276"/>
      <c r="AZ80" s="276"/>
      <c r="BA80" s="276"/>
      <c r="BB80" s="276"/>
      <c r="BC80" s="276"/>
      <c r="BD80" s="276"/>
      <c r="BE80" s="276"/>
      <c r="BF80" s="276"/>
      <c r="BG80" s="276"/>
      <c r="BH80" s="276"/>
      <c r="BI80" s="276"/>
      <c r="BJ80" s="276"/>
      <c r="BK80" s="276"/>
      <c r="BL80" s="276"/>
      <c r="BM80" s="276"/>
      <c r="BN80" s="276"/>
      <c r="BO80" s="276"/>
      <c r="BP80" s="276"/>
      <c r="BQ80" s="276"/>
      <c r="BR80" s="276"/>
      <c r="BS80" s="276"/>
      <c r="BT80" s="274">
        <v>84.0</v>
      </c>
      <c r="BU80" s="276"/>
      <c r="BV80" s="276"/>
      <c r="BW80" s="274">
        <v>91.0</v>
      </c>
      <c r="BX80" s="276"/>
      <c r="BY80" s="276"/>
      <c r="BZ80" s="306">
        <v>7.0</v>
      </c>
      <c r="CA80" s="276"/>
      <c r="CB80" s="276"/>
      <c r="CC80" s="276"/>
      <c r="CD80" s="274">
        <v>91.0</v>
      </c>
      <c r="CE80" s="276"/>
      <c r="CF80" s="276"/>
      <c r="CG80" s="274">
        <v>92.0</v>
      </c>
      <c r="CH80" s="276"/>
      <c r="CI80" s="276"/>
      <c r="CJ80" s="306">
        <v>1.0</v>
      </c>
      <c r="CK80" s="276"/>
      <c r="CL80" s="276"/>
      <c r="CM80" s="276"/>
      <c r="CN80" s="276"/>
      <c r="CO80" s="276"/>
      <c r="CP80" s="276"/>
      <c r="CQ80" s="276"/>
      <c r="CR80" s="276"/>
      <c r="CS80" s="276"/>
      <c r="CT80" s="276"/>
      <c r="CU80" s="276"/>
      <c r="CV80" s="276"/>
      <c r="CW80" s="276"/>
      <c r="CX80" s="276"/>
      <c r="CY80" s="276"/>
      <c r="CZ80" s="276"/>
      <c r="DA80" s="276"/>
      <c r="DB80" s="276"/>
      <c r="DC80" s="276"/>
      <c r="DD80" s="276"/>
      <c r="DE80" s="276"/>
      <c r="DF80" s="279">
        <v>0.93</v>
      </c>
      <c r="DG80" s="331">
        <v>1.47</v>
      </c>
      <c r="DH80" s="331">
        <v>5.24</v>
      </c>
      <c r="DI80" s="276">
        <v>0.86</v>
      </c>
      <c r="DJ80" s="331">
        <v>1.64</v>
      </c>
      <c r="DK80" s="331">
        <v>2.96</v>
      </c>
      <c r="DL80" s="280"/>
      <c r="DM80" s="280"/>
      <c r="DN80" s="280"/>
      <c r="DO80" s="280"/>
      <c r="DP80" s="280"/>
      <c r="DQ80" s="280">
        <v>5.2</v>
      </c>
      <c r="DR80" s="281">
        <v>6.0</v>
      </c>
      <c r="DS80" s="282">
        <v>0.15</v>
      </c>
      <c r="DT80" s="274"/>
      <c r="DU80" s="274"/>
      <c r="DV80" s="274"/>
    </row>
    <row r="81" ht="15.75" customHeight="1">
      <c r="A81" s="274">
        <v>2023.0</v>
      </c>
      <c r="B81" s="274" t="s">
        <v>5132</v>
      </c>
      <c r="C81" s="274" t="s">
        <v>5133</v>
      </c>
      <c r="D81" s="274">
        <v>20.0</v>
      </c>
      <c r="E81" s="274" t="s">
        <v>2317</v>
      </c>
      <c r="F81" s="274" t="s">
        <v>4721</v>
      </c>
      <c r="G81" s="274"/>
      <c r="H81" s="274"/>
      <c r="I81" s="274" t="s">
        <v>4722</v>
      </c>
      <c r="J81" s="274" t="s">
        <v>5134</v>
      </c>
      <c r="K81" s="274" t="s">
        <v>5134</v>
      </c>
      <c r="L81" s="274" t="s">
        <v>5135</v>
      </c>
      <c r="M81" s="274" t="s">
        <v>5136</v>
      </c>
      <c r="N81" s="274" t="s">
        <v>4735</v>
      </c>
      <c r="O81" s="274" t="s">
        <v>5137</v>
      </c>
      <c r="P81" s="273"/>
      <c r="Q81" s="370" t="s">
        <v>4729</v>
      </c>
      <c r="R81" s="370" t="s">
        <v>4729</v>
      </c>
      <c r="S81" s="370" t="s">
        <v>4729</v>
      </c>
      <c r="T81" s="370" t="s">
        <v>4964</v>
      </c>
      <c r="U81" s="275" t="s">
        <v>5138</v>
      </c>
      <c r="V81" s="274">
        <v>30.0</v>
      </c>
      <c r="W81" s="276"/>
      <c r="X81" s="276"/>
      <c r="Y81" s="274">
        <v>66.0</v>
      </c>
      <c r="Z81" s="276"/>
      <c r="AA81" s="276"/>
      <c r="AB81" s="274">
        <v>36.0</v>
      </c>
      <c r="AC81" s="276"/>
      <c r="AD81" s="276"/>
      <c r="AE81" s="276"/>
      <c r="AF81" s="274">
        <v>68.0</v>
      </c>
      <c r="AG81" s="276"/>
      <c r="AH81" s="276"/>
      <c r="AI81" s="274">
        <v>86.0</v>
      </c>
      <c r="AJ81" s="276"/>
      <c r="AK81" s="276"/>
      <c r="AL81" s="274">
        <v>18.0</v>
      </c>
      <c r="AM81" s="276"/>
      <c r="AN81" s="276"/>
      <c r="AO81" s="276"/>
      <c r="AP81" s="274">
        <v>96.0</v>
      </c>
      <c r="AQ81" s="276"/>
      <c r="AR81" s="276"/>
      <c r="AS81" s="274">
        <v>100.0</v>
      </c>
      <c r="AT81" s="276"/>
      <c r="AU81" s="276"/>
      <c r="AV81" s="274">
        <v>4.0</v>
      </c>
      <c r="AW81" s="276"/>
      <c r="AX81" s="276"/>
      <c r="AY81" s="276"/>
      <c r="AZ81" s="274">
        <v>48.0</v>
      </c>
      <c r="BA81" s="276"/>
      <c r="BB81" s="276"/>
      <c r="BC81" s="274">
        <v>86.0</v>
      </c>
      <c r="BD81" s="276"/>
      <c r="BE81" s="276"/>
      <c r="BF81" s="274">
        <v>38.0</v>
      </c>
      <c r="BG81" s="276"/>
      <c r="BH81" s="276"/>
      <c r="BI81" s="276"/>
      <c r="BJ81" s="276"/>
      <c r="BK81" s="276"/>
      <c r="BL81" s="276"/>
      <c r="BM81" s="276"/>
      <c r="BN81" s="276"/>
      <c r="BO81" s="276"/>
      <c r="BP81" s="276"/>
      <c r="BQ81" s="276"/>
      <c r="BR81" s="276"/>
      <c r="BS81" s="276"/>
      <c r="BT81" s="274">
        <v>82.0</v>
      </c>
      <c r="BU81" s="276"/>
      <c r="BV81" s="276"/>
      <c r="BW81" s="274">
        <v>98.0</v>
      </c>
      <c r="BX81" s="276"/>
      <c r="BY81" s="276"/>
      <c r="BZ81" s="274">
        <v>16.0</v>
      </c>
      <c r="CA81" s="276"/>
      <c r="CB81" s="276"/>
      <c r="CC81" s="276"/>
      <c r="CD81" s="274">
        <v>94.0</v>
      </c>
      <c r="CE81" s="276"/>
      <c r="CF81" s="276"/>
      <c r="CG81" s="274">
        <v>98.0</v>
      </c>
      <c r="CH81" s="276"/>
      <c r="CI81" s="276"/>
      <c r="CJ81" s="274">
        <v>4.0</v>
      </c>
      <c r="CK81" s="276"/>
      <c r="CL81" s="276"/>
      <c r="CM81" s="276"/>
      <c r="CN81" s="276"/>
      <c r="CO81" s="276"/>
      <c r="CP81" s="276"/>
      <c r="CQ81" s="276"/>
      <c r="CR81" s="276"/>
      <c r="CS81" s="276"/>
      <c r="CT81" s="276"/>
      <c r="CU81" s="276"/>
      <c r="CV81" s="276"/>
      <c r="CW81" s="276"/>
      <c r="CX81" s="276"/>
      <c r="CY81" s="276"/>
      <c r="CZ81" s="276"/>
      <c r="DA81" s="276"/>
      <c r="DB81" s="276"/>
      <c r="DC81" s="276"/>
      <c r="DD81" s="276"/>
      <c r="DE81" s="276"/>
      <c r="DF81" s="279">
        <v>0.94</v>
      </c>
      <c r="DG81" s="331">
        <v>1.31</v>
      </c>
      <c r="DH81" s="331">
        <v>4.9</v>
      </c>
      <c r="DI81" s="276">
        <v>0.89</v>
      </c>
      <c r="DJ81" s="331">
        <v>1.51</v>
      </c>
      <c r="DK81" s="331">
        <v>3.0</v>
      </c>
      <c r="DL81" s="280"/>
      <c r="DM81" s="280"/>
      <c r="DN81" s="280"/>
      <c r="DO81" s="280"/>
      <c r="DP81" s="280"/>
      <c r="DQ81" s="280">
        <v>3.4</v>
      </c>
      <c r="DR81" s="281">
        <v>4.0</v>
      </c>
      <c r="DS81" s="282">
        <v>0.16</v>
      </c>
      <c r="DT81" s="274"/>
      <c r="DU81" s="274"/>
      <c r="DV81" s="274"/>
    </row>
    <row r="82" ht="15.75" customHeight="1">
      <c r="A82" s="274">
        <v>2023.0</v>
      </c>
      <c r="B82" s="274" t="s">
        <v>4845</v>
      </c>
      <c r="C82" s="274" t="s">
        <v>5066</v>
      </c>
      <c r="D82" s="274">
        <v>5.0</v>
      </c>
      <c r="E82" s="274" t="s">
        <v>5139</v>
      </c>
      <c r="F82" s="274" t="s">
        <v>4721</v>
      </c>
      <c r="G82" s="274"/>
      <c r="H82" s="274"/>
      <c r="I82" s="272" t="s">
        <v>4847</v>
      </c>
      <c r="J82" s="272" t="s">
        <v>4848</v>
      </c>
      <c r="K82" s="272" t="s">
        <v>4849</v>
      </c>
      <c r="L82" s="272" t="s">
        <v>4850</v>
      </c>
      <c r="M82" s="272" t="s">
        <v>4851</v>
      </c>
      <c r="N82" s="274" t="s">
        <v>4735</v>
      </c>
      <c r="O82" s="274" t="s">
        <v>5140</v>
      </c>
      <c r="P82" s="273"/>
      <c r="Q82" s="370" t="s">
        <v>4729</v>
      </c>
      <c r="R82" s="370" t="s">
        <v>4729</v>
      </c>
      <c r="S82" s="370" t="s">
        <v>4853</v>
      </c>
      <c r="T82" s="370" t="s">
        <v>4939</v>
      </c>
      <c r="U82" s="275" t="s">
        <v>5141</v>
      </c>
      <c r="V82" s="276"/>
      <c r="W82" s="276"/>
      <c r="X82" s="276"/>
      <c r="Y82" s="276"/>
      <c r="Z82" s="276"/>
      <c r="AA82" s="276"/>
      <c r="AB82" s="276"/>
      <c r="AC82" s="276"/>
      <c r="AD82" s="276"/>
      <c r="AE82" s="276"/>
      <c r="AF82" s="276"/>
      <c r="AG82" s="276"/>
      <c r="AH82" s="276"/>
      <c r="AI82" s="276"/>
      <c r="AJ82" s="276"/>
      <c r="AK82" s="276"/>
      <c r="AL82" s="276"/>
      <c r="AM82" s="276"/>
      <c r="AN82" s="276"/>
      <c r="AO82" s="276"/>
      <c r="AP82" s="276"/>
      <c r="AQ82" s="276"/>
      <c r="AR82" s="276"/>
      <c r="AS82" s="276"/>
      <c r="AT82" s="276"/>
      <c r="AU82" s="276"/>
      <c r="AV82" s="276"/>
      <c r="AW82" s="276"/>
      <c r="AX82" s="276"/>
      <c r="AY82" s="276"/>
      <c r="AZ82" s="276"/>
      <c r="BA82" s="276"/>
      <c r="BB82" s="276"/>
      <c r="BC82" s="276"/>
      <c r="BD82" s="276"/>
      <c r="BE82" s="276"/>
      <c r="BF82" s="276"/>
      <c r="BG82" s="276"/>
      <c r="BH82" s="276"/>
      <c r="BI82" s="276"/>
      <c r="BJ82" s="276"/>
      <c r="BK82" s="276"/>
      <c r="BL82" s="276"/>
      <c r="BM82" s="276"/>
      <c r="BN82" s="276"/>
      <c r="BO82" s="276"/>
      <c r="BP82" s="276"/>
      <c r="BQ82" s="276"/>
      <c r="BR82" s="276"/>
      <c r="BS82" s="276"/>
      <c r="BT82" s="276"/>
      <c r="BU82" s="276"/>
      <c r="BV82" s="276"/>
      <c r="BW82" s="276"/>
      <c r="BX82" s="276"/>
      <c r="BY82" s="276"/>
      <c r="BZ82" s="276"/>
      <c r="CA82" s="276"/>
      <c r="CB82" s="276"/>
      <c r="CC82" s="276"/>
      <c r="CD82" s="276"/>
      <c r="CE82" s="276"/>
      <c r="CF82" s="276"/>
      <c r="CG82" s="276"/>
      <c r="CH82" s="276"/>
      <c r="CI82" s="276"/>
      <c r="CJ82" s="276"/>
      <c r="CK82" s="276"/>
      <c r="CL82" s="276"/>
      <c r="CM82" s="276"/>
      <c r="CN82" s="276"/>
      <c r="CO82" s="276"/>
      <c r="CP82" s="276"/>
      <c r="CQ82" s="276"/>
      <c r="CR82" s="276"/>
      <c r="CS82" s="276"/>
      <c r="CT82" s="276"/>
      <c r="CU82" s="276"/>
      <c r="CV82" s="276"/>
      <c r="CW82" s="276"/>
      <c r="CX82" s="276"/>
      <c r="CY82" s="276"/>
      <c r="CZ82" s="276"/>
      <c r="DA82" s="276"/>
      <c r="DB82" s="276"/>
      <c r="DC82" s="276"/>
      <c r="DD82" s="276"/>
      <c r="DE82" s="276"/>
      <c r="DF82" s="279">
        <v>0.94</v>
      </c>
      <c r="DG82" s="331">
        <v>1.08</v>
      </c>
      <c r="DH82" s="331">
        <v>5.3</v>
      </c>
      <c r="DI82" s="276">
        <v>0.87</v>
      </c>
      <c r="DJ82" s="331">
        <v>1.59</v>
      </c>
      <c r="DK82" s="331">
        <v>3.0</v>
      </c>
      <c r="DL82" s="280"/>
      <c r="DM82" s="280"/>
      <c r="DN82" s="280"/>
      <c r="DO82" s="280"/>
      <c r="DP82" s="280"/>
      <c r="DQ82" s="280">
        <v>6.0</v>
      </c>
      <c r="DR82" s="281">
        <v>7.0</v>
      </c>
      <c r="DS82" s="282">
        <v>0.16</v>
      </c>
      <c r="DT82" s="274"/>
      <c r="DU82" s="274"/>
      <c r="DV82" s="274"/>
    </row>
    <row r="83" ht="15.75" customHeight="1">
      <c r="A83" s="274">
        <v>2023.0</v>
      </c>
      <c r="B83" s="274" t="s">
        <v>5142</v>
      </c>
      <c r="C83" s="274" t="s">
        <v>5143</v>
      </c>
      <c r="D83" s="274">
        <v>29.0</v>
      </c>
      <c r="E83" s="274" t="s">
        <v>2432</v>
      </c>
      <c r="F83" s="274" t="s">
        <v>4721</v>
      </c>
      <c r="G83" s="274"/>
      <c r="H83" s="274"/>
      <c r="I83" s="274" t="s">
        <v>4959</v>
      </c>
      <c r="J83" s="274" t="s">
        <v>5144</v>
      </c>
      <c r="K83" s="274" t="s">
        <v>5144</v>
      </c>
      <c r="L83" s="274" t="s">
        <v>5145</v>
      </c>
      <c r="M83" s="274" t="s">
        <v>5142</v>
      </c>
      <c r="N83" s="274" t="s">
        <v>4815</v>
      </c>
      <c r="O83" s="137" t="s">
        <v>5146</v>
      </c>
      <c r="P83" s="273"/>
      <c r="Q83" s="370" t="s">
        <v>4853</v>
      </c>
      <c r="R83" s="370" t="s">
        <v>4729</v>
      </c>
      <c r="S83" s="370" t="s">
        <v>4729</v>
      </c>
      <c r="T83" s="370" t="s">
        <v>4964</v>
      </c>
      <c r="U83" s="275" t="s">
        <v>5147</v>
      </c>
      <c r="V83" s="274">
        <v>1.0</v>
      </c>
      <c r="W83" s="276"/>
      <c r="X83" s="276"/>
      <c r="Y83" s="274">
        <v>12.0</v>
      </c>
      <c r="Z83" s="276"/>
      <c r="AA83" s="276"/>
      <c r="AB83" s="274">
        <v>11.0</v>
      </c>
      <c r="AC83" s="276"/>
      <c r="AD83" s="276"/>
      <c r="AE83" s="276"/>
      <c r="AF83" s="274">
        <v>1.0</v>
      </c>
      <c r="AG83" s="276"/>
      <c r="AH83" s="276"/>
      <c r="AI83" s="274">
        <v>26.0</v>
      </c>
      <c r="AJ83" s="276"/>
      <c r="AK83" s="276"/>
      <c r="AL83" s="274">
        <v>25.0</v>
      </c>
      <c r="AM83" s="276"/>
      <c r="AN83" s="276"/>
      <c r="AO83" s="276"/>
      <c r="AP83" s="274">
        <v>66.0</v>
      </c>
      <c r="AQ83" s="276"/>
      <c r="AR83" s="276"/>
      <c r="AS83" s="274">
        <v>81.0</v>
      </c>
      <c r="AT83" s="276"/>
      <c r="AU83" s="276"/>
      <c r="AV83" s="274">
        <v>15.0</v>
      </c>
      <c r="AW83" s="276"/>
      <c r="AX83" s="276"/>
      <c r="AY83" s="276"/>
      <c r="AZ83" s="276"/>
      <c r="BA83" s="276"/>
      <c r="BB83" s="276"/>
      <c r="BC83" s="276"/>
      <c r="BD83" s="276"/>
      <c r="BE83" s="276"/>
      <c r="BF83" s="276"/>
      <c r="BG83" s="276"/>
      <c r="BH83" s="276"/>
      <c r="BI83" s="276"/>
      <c r="BJ83" s="276"/>
      <c r="BK83" s="276"/>
      <c r="BL83" s="276"/>
      <c r="BM83" s="276"/>
      <c r="BN83" s="276"/>
      <c r="BO83" s="276"/>
      <c r="BP83" s="276"/>
      <c r="BQ83" s="276"/>
      <c r="BR83" s="276"/>
      <c r="BS83" s="276"/>
      <c r="BT83" s="274">
        <v>56.0</v>
      </c>
      <c r="BU83" s="276"/>
      <c r="BV83" s="276"/>
      <c r="BW83" s="274">
        <v>72.0</v>
      </c>
      <c r="BX83" s="276"/>
      <c r="BY83" s="276"/>
      <c r="BZ83" s="274">
        <v>16.0</v>
      </c>
      <c r="CA83" s="276"/>
      <c r="CB83" s="276"/>
      <c r="CC83" s="276"/>
      <c r="CD83" s="274">
        <v>62.0</v>
      </c>
      <c r="CE83" s="276"/>
      <c r="CF83" s="276"/>
      <c r="CG83" s="274">
        <v>72.0</v>
      </c>
      <c r="CH83" s="276"/>
      <c r="CI83" s="276"/>
      <c r="CJ83" s="274">
        <v>10.0</v>
      </c>
      <c r="CK83" s="276"/>
      <c r="CL83" s="276"/>
      <c r="CM83" s="276"/>
      <c r="CN83" s="276"/>
      <c r="CO83" s="276"/>
      <c r="CP83" s="276"/>
      <c r="CQ83" s="276"/>
      <c r="CR83" s="276"/>
      <c r="CS83" s="276"/>
      <c r="CT83" s="276"/>
      <c r="CU83" s="276"/>
      <c r="CV83" s="276"/>
      <c r="CW83" s="276"/>
      <c r="CX83" s="276"/>
      <c r="CY83" s="276"/>
      <c r="CZ83" s="276"/>
      <c r="DA83" s="276"/>
      <c r="DB83" s="276"/>
      <c r="DC83" s="276"/>
      <c r="DD83" s="276"/>
      <c r="DE83" s="276"/>
      <c r="DF83" s="279">
        <v>0.93</v>
      </c>
      <c r="DG83" s="331">
        <v>1.2</v>
      </c>
      <c r="DH83" s="331">
        <v>4.7</v>
      </c>
      <c r="DI83" s="276">
        <v>0.87</v>
      </c>
      <c r="DJ83" s="331">
        <v>1.7</v>
      </c>
      <c r="DK83" s="331">
        <v>3.1</v>
      </c>
      <c r="DL83" s="280"/>
      <c r="DM83" s="280"/>
      <c r="DN83" s="280"/>
      <c r="DO83" s="280"/>
      <c r="DP83" s="280"/>
      <c r="DQ83" s="280" t="s">
        <v>4853</v>
      </c>
      <c r="DR83" s="281" t="s">
        <v>4853</v>
      </c>
      <c r="DS83" s="317" t="s">
        <v>4853</v>
      </c>
      <c r="DT83" s="274"/>
      <c r="DU83" s="274"/>
      <c r="DV83" s="274"/>
    </row>
    <row r="84" ht="15.75" customHeight="1">
      <c r="A84" s="274">
        <v>2023.0</v>
      </c>
      <c r="B84" s="274" t="s">
        <v>5079</v>
      </c>
      <c r="C84" s="274" t="s">
        <v>5148</v>
      </c>
      <c r="D84" s="274">
        <v>6.0</v>
      </c>
      <c r="E84" s="274" t="s">
        <v>395</v>
      </c>
      <c r="F84" s="274" t="s">
        <v>4721</v>
      </c>
      <c r="G84" s="274"/>
      <c r="H84" s="274"/>
      <c r="I84" s="272" t="s">
        <v>4780</v>
      </c>
      <c r="J84" s="272" t="s">
        <v>5081</v>
      </c>
      <c r="K84" s="272" t="s">
        <v>5081</v>
      </c>
      <c r="L84" s="272" t="s">
        <v>5082</v>
      </c>
      <c r="M84" s="274" t="s">
        <v>5083</v>
      </c>
      <c r="N84" s="274" t="s">
        <v>4735</v>
      </c>
      <c r="O84" s="274" t="s">
        <v>5149</v>
      </c>
      <c r="P84" s="273"/>
      <c r="Q84" s="370" t="s">
        <v>4729</v>
      </c>
      <c r="R84" s="370" t="s">
        <v>4729</v>
      </c>
      <c r="S84" s="370" t="s">
        <v>4853</v>
      </c>
      <c r="T84" s="370" t="s">
        <v>4939</v>
      </c>
      <c r="U84" s="275" t="s">
        <v>5150</v>
      </c>
      <c r="V84" s="276"/>
      <c r="W84" s="276"/>
      <c r="X84" s="276"/>
      <c r="Y84" s="276"/>
      <c r="Z84" s="276"/>
      <c r="AA84" s="276"/>
      <c r="AB84" s="276"/>
      <c r="AC84" s="276"/>
      <c r="AD84" s="276"/>
      <c r="AE84" s="276"/>
      <c r="AF84" s="276"/>
      <c r="AG84" s="276"/>
      <c r="AH84" s="276"/>
      <c r="AI84" s="276"/>
      <c r="AJ84" s="276"/>
      <c r="AK84" s="276"/>
      <c r="AL84" s="276"/>
      <c r="AM84" s="276"/>
      <c r="AN84" s="276"/>
      <c r="AO84" s="276"/>
      <c r="AP84" s="276"/>
      <c r="AQ84" s="276"/>
      <c r="AR84" s="276"/>
      <c r="AS84" s="276"/>
      <c r="AT84" s="276"/>
      <c r="AU84" s="276"/>
      <c r="AV84" s="276"/>
      <c r="AW84" s="276"/>
      <c r="AX84" s="276"/>
      <c r="AY84" s="276"/>
      <c r="AZ84" s="276"/>
      <c r="BA84" s="276"/>
      <c r="BB84" s="276"/>
      <c r="BC84" s="276"/>
      <c r="BD84" s="276"/>
      <c r="BE84" s="276"/>
      <c r="BF84" s="276"/>
      <c r="BG84" s="276"/>
      <c r="BH84" s="276"/>
      <c r="BI84" s="276"/>
      <c r="BJ84" s="276"/>
      <c r="BK84" s="276"/>
      <c r="BL84" s="276"/>
      <c r="BM84" s="276"/>
      <c r="BN84" s="276"/>
      <c r="BO84" s="276"/>
      <c r="BP84" s="276"/>
      <c r="BQ84" s="276"/>
      <c r="BR84" s="276"/>
      <c r="BS84" s="276"/>
      <c r="BT84" s="276"/>
      <c r="BU84" s="276"/>
      <c r="BV84" s="276"/>
      <c r="BW84" s="276"/>
      <c r="BX84" s="276"/>
      <c r="BY84" s="276"/>
      <c r="BZ84" s="276"/>
      <c r="CA84" s="276"/>
      <c r="CB84" s="276"/>
      <c r="CC84" s="276"/>
      <c r="CD84" s="276"/>
      <c r="CE84" s="276"/>
      <c r="CF84" s="276"/>
      <c r="CG84" s="276"/>
      <c r="CH84" s="276"/>
      <c r="CI84" s="276"/>
      <c r="CJ84" s="276"/>
      <c r="CK84" s="276"/>
      <c r="CL84" s="276"/>
      <c r="CM84" s="276"/>
      <c r="CN84" s="276"/>
      <c r="CO84" s="276"/>
      <c r="CP84" s="276"/>
      <c r="CQ84" s="276"/>
      <c r="CR84" s="276"/>
      <c r="CS84" s="276"/>
      <c r="CT84" s="276"/>
      <c r="CU84" s="276"/>
      <c r="CV84" s="276"/>
      <c r="CW84" s="276"/>
      <c r="CX84" s="276"/>
      <c r="CY84" s="276"/>
      <c r="CZ84" s="276"/>
      <c r="DA84" s="276"/>
      <c r="DB84" s="276"/>
      <c r="DC84" s="276"/>
      <c r="DD84" s="276"/>
      <c r="DE84" s="276"/>
      <c r="DF84" s="279">
        <v>0.96</v>
      </c>
      <c r="DG84" s="331">
        <v>0.93</v>
      </c>
      <c r="DH84" s="331">
        <v>5.0</v>
      </c>
      <c r="DI84" s="276">
        <v>0.92</v>
      </c>
      <c r="DJ84" s="331">
        <v>1.39</v>
      </c>
      <c r="DK84" s="331">
        <v>2.8</v>
      </c>
      <c r="DL84" s="280"/>
      <c r="DM84" s="280"/>
      <c r="DN84" s="280"/>
      <c r="DO84" s="280"/>
      <c r="DP84" s="280"/>
      <c r="DQ84" s="280">
        <v>10.1</v>
      </c>
      <c r="DR84" s="281">
        <v>11.7</v>
      </c>
      <c r="DS84" s="282">
        <v>0.18</v>
      </c>
      <c r="DT84" s="274"/>
      <c r="DU84" s="274"/>
      <c r="DV84" s="274"/>
    </row>
    <row r="85" ht="15.75" customHeight="1">
      <c r="A85" s="274">
        <v>2023.0</v>
      </c>
      <c r="B85" s="274" t="s">
        <v>4889</v>
      </c>
      <c r="C85" s="274" t="s">
        <v>5151</v>
      </c>
      <c r="D85" s="274">
        <v>4.0</v>
      </c>
      <c r="E85" s="274" t="s">
        <v>395</v>
      </c>
      <c r="F85" s="274" t="s">
        <v>4721</v>
      </c>
      <c r="G85" s="274"/>
      <c r="H85" s="274"/>
      <c r="I85" s="274" t="s">
        <v>4810</v>
      </c>
      <c r="J85" s="274" t="s">
        <v>4892</v>
      </c>
      <c r="K85" s="274" t="s">
        <v>4892</v>
      </c>
      <c r="L85" s="274" t="s">
        <v>4889</v>
      </c>
      <c r="M85" s="274" t="s">
        <v>5152</v>
      </c>
      <c r="N85" s="274" t="s">
        <v>4815</v>
      </c>
      <c r="O85" s="371" t="s">
        <v>5153</v>
      </c>
      <c r="P85" s="273"/>
      <c r="Q85" s="370" t="s">
        <v>4853</v>
      </c>
      <c r="R85" s="370" t="s">
        <v>4729</v>
      </c>
      <c r="S85" s="370" t="s">
        <v>4853</v>
      </c>
      <c r="T85" s="370" t="s">
        <v>4939</v>
      </c>
      <c r="U85" s="275" t="s">
        <v>5154</v>
      </c>
      <c r="V85" s="276"/>
      <c r="W85" s="276"/>
      <c r="X85" s="276"/>
      <c r="Y85" s="276"/>
      <c r="Z85" s="276"/>
      <c r="AA85" s="276"/>
      <c r="AB85" s="276"/>
      <c r="AC85" s="276"/>
      <c r="AD85" s="276"/>
      <c r="AE85" s="276"/>
      <c r="AF85" s="276"/>
      <c r="AG85" s="276"/>
      <c r="AH85" s="276"/>
      <c r="AI85" s="276"/>
      <c r="AJ85" s="276"/>
      <c r="AK85" s="276"/>
      <c r="AL85" s="276"/>
      <c r="AM85" s="276"/>
      <c r="AN85" s="276"/>
      <c r="AO85" s="276"/>
      <c r="AP85" s="276"/>
      <c r="AQ85" s="276"/>
      <c r="AR85" s="276"/>
      <c r="AS85" s="276"/>
      <c r="AT85" s="276"/>
      <c r="AU85" s="276"/>
      <c r="AV85" s="276"/>
      <c r="AW85" s="276"/>
      <c r="AX85" s="276"/>
      <c r="AY85" s="276"/>
      <c r="AZ85" s="276"/>
      <c r="BA85" s="276"/>
      <c r="BB85" s="276"/>
      <c r="BC85" s="276"/>
      <c r="BD85" s="276"/>
      <c r="BE85" s="276"/>
      <c r="BF85" s="276"/>
      <c r="BG85" s="276"/>
      <c r="BH85" s="276"/>
      <c r="BI85" s="276"/>
      <c r="BJ85" s="276"/>
      <c r="BK85" s="276"/>
      <c r="BL85" s="276"/>
      <c r="BM85" s="276"/>
      <c r="BN85" s="276"/>
      <c r="BO85" s="276"/>
      <c r="BP85" s="276"/>
      <c r="BQ85" s="276"/>
      <c r="BR85" s="276"/>
      <c r="BS85" s="276"/>
      <c r="BT85" s="276"/>
      <c r="BU85" s="276"/>
      <c r="BV85" s="276"/>
      <c r="BW85" s="276"/>
      <c r="BX85" s="276"/>
      <c r="BY85" s="276"/>
      <c r="BZ85" s="276"/>
      <c r="CA85" s="276"/>
      <c r="CB85" s="276"/>
      <c r="CC85" s="276"/>
      <c r="CD85" s="276"/>
      <c r="CE85" s="276"/>
      <c r="CF85" s="276"/>
      <c r="CG85" s="276"/>
      <c r="CH85" s="276"/>
      <c r="CI85" s="276"/>
      <c r="CJ85" s="276"/>
      <c r="CK85" s="276"/>
      <c r="CL85" s="276"/>
      <c r="CM85" s="276"/>
      <c r="CN85" s="276"/>
      <c r="CO85" s="276"/>
      <c r="CP85" s="276"/>
      <c r="CQ85" s="276"/>
      <c r="CR85" s="276"/>
      <c r="CS85" s="276"/>
      <c r="CT85" s="276"/>
      <c r="CU85" s="276"/>
      <c r="CV85" s="276"/>
      <c r="CW85" s="276"/>
      <c r="CX85" s="276"/>
      <c r="CY85" s="276"/>
      <c r="CZ85" s="276"/>
      <c r="DA85" s="276"/>
      <c r="DB85" s="276"/>
      <c r="DC85" s="276"/>
      <c r="DD85" s="276"/>
      <c r="DE85" s="276"/>
      <c r="DF85" s="279">
        <v>0.96</v>
      </c>
      <c r="DG85" s="331">
        <v>3.79</v>
      </c>
      <c r="DH85" s="331">
        <v>11.4</v>
      </c>
      <c r="DI85" s="274" t="s">
        <v>3983</v>
      </c>
      <c r="DJ85" s="331" t="s">
        <v>3983</v>
      </c>
      <c r="DK85" s="331" t="s">
        <v>3983</v>
      </c>
      <c r="DL85" s="280"/>
      <c r="DM85" s="280"/>
      <c r="DN85" s="280"/>
      <c r="DO85" s="280"/>
      <c r="DP85" s="280"/>
      <c r="DQ85" s="280" t="s">
        <v>4853</v>
      </c>
      <c r="DR85" s="281" t="s">
        <v>4853</v>
      </c>
      <c r="DS85" s="317" t="s">
        <v>4853</v>
      </c>
      <c r="DT85" s="274"/>
      <c r="DU85" s="274"/>
      <c r="DV85" s="274"/>
    </row>
    <row r="86" ht="15.75" customHeight="1">
      <c r="A86" s="274">
        <v>2023.0</v>
      </c>
      <c r="B86" s="274" t="s">
        <v>5155</v>
      </c>
      <c r="C86" s="274" t="s">
        <v>1239</v>
      </c>
      <c r="D86" s="274">
        <v>9.0</v>
      </c>
      <c r="E86" s="274" t="s">
        <v>395</v>
      </c>
      <c r="F86" s="274" t="s">
        <v>4721</v>
      </c>
      <c r="G86" s="274"/>
      <c r="H86" s="274"/>
      <c r="I86" s="272" t="s">
        <v>4185</v>
      </c>
      <c r="J86" s="272" t="s">
        <v>5075</v>
      </c>
      <c r="K86" s="272" t="s">
        <v>5075</v>
      </c>
      <c r="L86" s="272" t="s">
        <v>5076</v>
      </c>
      <c r="M86" s="274" t="s">
        <v>5073</v>
      </c>
      <c r="N86" s="274" t="s">
        <v>4735</v>
      </c>
      <c r="O86" s="274" t="s">
        <v>5156</v>
      </c>
      <c r="P86" s="273"/>
      <c r="Q86" s="274" t="s">
        <v>4729</v>
      </c>
      <c r="R86" s="370" t="s">
        <v>4729</v>
      </c>
      <c r="S86" s="370" t="s">
        <v>4729</v>
      </c>
      <c r="T86" s="370" t="s">
        <v>4943</v>
      </c>
      <c r="U86" s="275" t="s">
        <v>5157</v>
      </c>
      <c r="V86" s="276"/>
      <c r="W86" s="276"/>
      <c r="X86" s="276"/>
      <c r="Y86" s="274">
        <v>34.0</v>
      </c>
      <c r="Z86" s="274">
        <v>15.0</v>
      </c>
      <c r="AA86" s="274">
        <v>35.0</v>
      </c>
      <c r="AB86" s="276"/>
      <c r="AC86" s="274">
        <v>19.0</v>
      </c>
      <c r="AD86" s="274">
        <v>20.0</v>
      </c>
      <c r="AE86" s="274">
        <v>1.0</v>
      </c>
      <c r="AF86" s="276"/>
      <c r="AG86" s="276"/>
      <c r="AH86" s="276"/>
      <c r="AI86" s="274">
        <v>44.0</v>
      </c>
      <c r="AJ86" s="274">
        <v>18.0</v>
      </c>
      <c r="AK86" s="274">
        <v>57.0</v>
      </c>
      <c r="AL86" s="276"/>
      <c r="AM86" s="274">
        <v>26.0</v>
      </c>
      <c r="AN86" s="274">
        <v>39.0</v>
      </c>
      <c r="AO86" s="274">
        <v>13.0</v>
      </c>
      <c r="AP86" s="276"/>
      <c r="AQ86" s="276"/>
      <c r="AR86" s="276"/>
      <c r="AS86" s="274">
        <v>82.0</v>
      </c>
      <c r="AT86" s="274">
        <v>77.0</v>
      </c>
      <c r="AU86" s="274">
        <v>91.0</v>
      </c>
      <c r="AV86" s="276"/>
      <c r="AW86" s="274">
        <v>5.0</v>
      </c>
      <c r="AX86" s="274">
        <v>14.0</v>
      </c>
      <c r="AY86" s="274">
        <v>9.0</v>
      </c>
      <c r="AZ86" s="276"/>
      <c r="BA86" s="276"/>
      <c r="BB86" s="276"/>
      <c r="BC86" s="276"/>
      <c r="BD86" s="276"/>
      <c r="BE86" s="276"/>
      <c r="BF86" s="276"/>
      <c r="BG86" s="276"/>
      <c r="BH86" s="276"/>
      <c r="BI86" s="276"/>
      <c r="BJ86" s="276"/>
      <c r="BK86" s="276"/>
      <c r="BL86" s="276"/>
      <c r="BM86" s="276"/>
      <c r="BN86" s="276"/>
      <c r="BO86" s="276"/>
      <c r="BP86" s="276"/>
      <c r="BQ86" s="276"/>
      <c r="BR86" s="276"/>
      <c r="BS86" s="276"/>
      <c r="BT86" s="276"/>
      <c r="BU86" s="276"/>
      <c r="BV86" s="276"/>
      <c r="BW86" s="276"/>
      <c r="BX86" s="276"/>
      <c r="BY86" s="276"/>
      <c r="BZ86" s="276"/>
      <c r="CA86" s="276"/>
      <c r="CB86" s="276"/>
      <c r="CC86" s="276"/>
      <c r="CD86" s="276"/>
      <c r="CE86" s="276"/>
      <c r="CF86" s="276"/>
      <c r="CG86" s="276"/>
      <c r="CH86" s="276"/>
      <c r="CI86" s="276"/>
      <c r="CJ86" s="276"/>
      <c r="CK86" s="276"/>
      <c r="CL86" s="276"/>
      <c r="CM86" s="276"/>
      <c r="CN86" s="276"/>
      <c r="CO86" s="276"/>
      <c r="CP86" s="276"/>
      <c r="CQ86" s="276"/>
      <c r="CR86" s="276"/>
      <c r="CS86" s="276"/>
      <c r="CT86" s="276"/>
      <c r="CU86" s="276"/>
      <c r="CV86" s="276"/>
      <c r="CW86" s="276"/>
      <c r="CX86" s="276"/>
      <c r="CY86" s="276"/>
      <c r="CZ86" s="276"/>
      <c r="DA86" s="276"/>
      <c r="DB86" s="276"/>
      <c r="DC86" s="276"/>
      <c r="DD86" s="276"/>
      <c r="DE86" s="276"/>
      <c r="DF86" s="279">
        <v>0.95</v>
      </c>
      <c r="DG86" s="331">
        <v>1.36</v>
      </c>
      <c r="DH86" s="331">
        <v>5.3</v>
      </c>
      <c r="DI86" s="276">
        <v>0.9</v>
      </c>
      <c r="DJ86" s="331">
        <v>1.28</v>
      </c>
      <c r="DK86" s="331">
        <v>2.9</v>
      </c>
      <c r="DL86" s="280"/>
      <c r="DM86" s="280"/>
      <c r="DN86" s="280"/>
      <c r="DO86" s="280"/>
      <c r="DP86" s="280"/>
      <c r="DQ86" s="280">
        <v>3.2</v>
      </c>
      <c r="DR86" s="281">
        <v>3.6</v>
      </c>
      <c r="DS86" s="282">
        <v>0.16</v>
      </c>
      <c r="DT86" s="274"/>
      <c r="DU86" s="274"/>
      <c r="DV86" s="274"/>
    </row>
    <row r="87" ht="15.75" customHeight="1">
      <c r="A87" s="293">
        <v>2023.0</v>
      </c>
      <c r="B87" s="372" t="s">
        <v>5158</v>
      </c>
      <c r="C87" s="372" t="s">
        <v>5159</v>
      </c>
      <c r="D87" s="372">
        <v>132.0</v>
      </c>
      <c r="E87" s="372" t="s">
        <v>376</v>
      </c>
      <c r="F87" s="372" t="s">
        <v>4721</v>
      </c>
      <c r="G87" s="372"/>
      <c r="H87" s="372"/>
      <c r="I87" s="373" t="s">
        <v>3540</v>
      </c>
      <c r="J87" s="373" t="s">
        <v>5160</v>
      </c>
      <c r="K87" s="374" t="s">
        <v>5161</v>
      </c>
      <c r="L87" s="373" t="s">
        <v>2358</v>
      </c>
      <c r="M87" s="373" t="s">
        <v>5162</v>
      </c>
      <c r="N87" s="372" t="s">
        <v>5163</v>
      </c>
      <c r="O87" s="375" t="s">
        <v>5164</v>
      </c>
      <c r="P87" s="376"/>
      <c r="Q87" s="372" t="s">
        <v>4729</v>
      </c>
      <c r="R87" s="377" t="s">
        <v>4729</v>
      </c>
      <c r="S87" s="377" t="s">
        <v>4729</v>
      </c>
      <c r="T87" s="377" t="s">
        <v>5165</v>
      </c>
      <c r="U87" s="378" t="s">
        <v>5166</v>
      </c>
      <c r="V87" s="372"/>
      <c r="W87" s="372"/>
      <c r="X87" s="372"/>
      <c r="Y87" s="372"/>
      <c r="Z87" s="372">
        <v>77.0</v>
      </c>
      <c r="AA87" s="372">
        <v>87.0</v>
      </c>
      <c r="AB87" s="372"/>
      <c r="AC87" s="372"/>
      <c r="AD87" s="372">
        <f>AA87-Z87</f>
        <v>10</v>
      </c>
      <c r="AE87" s="372"/>
      <c r="AF87" s="372"/>
      <c r="AG87" s="372"/>
      <c r="AH87" s="372"/>
      <c r="AI87" s="372"/>
      <c r="AJ87" s="372">
        <v>93.0</v>
      </c>
      <c r="AK87" s="372">
        <v>100.0</v>
      </c>
      <c r="AL87" s="372"/>
      <c r="AM87" s="372"/>
      <c r="AN87" s="372">
        <f>AK87-AJ87</f>
        <v>7</v>
      </c>
      <c r="AO87" s="372"/>
      <c r="AP87" s="372"/>
      <c r="AQ87" s="372"/>
      <c r="AR87" s="372"/>
      <c r="AS87" s="372"/>
      <c r="AT87" s="372">
        <v>100.0</v>
      </c>
      <c r="AU87" s="372">
        <v>100.0</v>
      </c>
      <c r="AV87" s="372"/>
      <c r="AW87" s="372"/>
      <c r="AX87" s="372">
        <f>AU87-AS87</f>
        <v>100</v>
      </c>
      <c r="AY87" s="372"/>
      <c r="AZ87" s="372"/>
      <c r="BA87" s="372"/>
      <c r="BB87" s="372"/>
      <c r="BC87" s="372"/>
      <c r="BD87" s="372">
        <v>67.0</v>
      </c>
      <c r="BE87" s="372">
        <v>81.0</v>
      </c>
      <c r="BF87" s="372"/>
      <c r="BG87" s="372"/>
      <c r="BH87" s="372">
        <f>BE87-BD87</f>
        <v>14</v>
      </c>
      <c r="BI87" s="372"/>
      <c r="BJ87" s="372"/>
      <c r="BK87" s="372"/>
      <c r="BL87" s="372"/>
      <c r="BM87" s="372"/>
      <c r="BN87" s="372"/>
      <c r="BO87" s="372"/>
      <c r="BP87" s="372"/>
      <c r="BQ87" s="372"/>
      <c r="BR87" s="372"/>
      <c r="BS87" s="372"/>
      <c r="BT87" s="372"/>
      <c r="BU87" s="372"/>
      <c r="BV87" s="372"/>
      <c r="BW87" s="372"/>
      <c r="BX87" s="372">
        <v>84.0</v>
      </c>
      <c r="BY87" s="372">
        <v>90.0</v>
      </c>
      <c r="BZ87" s="372"/>
      <c r="CA87" s="372"/>
      <c r="CB87" s="372">
        <f>BY87-BX87</f>
        <v>6</v>
      </c>
      <c r="CC87" s="372"/>
      <c r="CD87" s="372"/>
      <c r="CE87" s="372"/>
      <c r="CF87" s="372"/>
      <c r="CG87" s="372"/>
      <c r="CH87" s="372">
        <v>88.0</v>
      </c>
      <c r="CI87" s="372">
        <v>89.0</v>
      </c>
      <c r="CJ87" s="372"/>
      <c r="CK87" s="372"/>
      <c r="CL87" s="372">
        <f>CI87-CH87</f>
        <v>1</v>
      </c>
      <c r="CM87" s="372"/>
      <c r="CN87" s="297"/>
      <c r="CO87" s="297"/>
      <c r="CP87" s="297"/>
      <c r="CQ87" s="297"/>
      <c r="CR87" s="297"/>
      <c r="CS87" s="297"/>
      <c r="CT87" s="297"/>
      <c r="CU87" s="297"/>
      <c r="CV87" s="297"/>
      <c r="CW87" s="297"/>
      <c r="CX87" s="297"/>
      <c r="CY87" s="297"/>
      <c r="CZ87" s="297"/>
      <c r="DA87" s="297"/>
      <c r="DB87" s="297"/>
      <c r="DC87" s="297"/>
      <c r="DD87" s="297"/>
      <c r="DE87" s="297"/>
      <c r="DF87" s="298">
        <v>0.94</v>
      </c>
      <c r="DG87" s="322">
        <v>2.26</v>
      </c>
      <c r="DH87" s="322">
        <v>6.36</v>
      </c>
      <c r="DI87" s="297">
        <v>0.89</v>
      </c>
      <c r="DJ87" s="322">
        <v>2.0</v>
      </c>
      <c r="DK87" s="322">
        <v>3.33</v>
      </c>
      <c r="DL87" s="303"/>
      <c r="DM87" s="303"/>
      <c r="DN87" s="303"/>
      <c r="DO87" s="303"/>
      <c r="DP87" s="303"/>
      <c r="DQ87" s="303">
        <v>9.9</v>
      </c>
      <c r="DR87" s="304">
        <v>10.5</v>
      </c>
      <c r="DS87" s="305">
        <v>0.1</v>
      </c>
      <c r="DT87" s="372"/>
      <c r="DU87" s="372"/>
      <c r="DV87" s="372"/>
    </row>
    <row r="88" ht="15.75" customHeight="1">
      <c r="A88" s="274">
        <v>2023.0</v>
      </c>
      <c r="B88" s="274" t="s">
        <v>5167</v>
      </c>
      <c r="C88" s="274" t="s">
        <v>5168</v>
      </c>
      <c r="D88" s="274">
        <v>26.0</v>
      </c>
      <c r="E88" s="274" t="s">
        <v>628</v>
      </c>
      <c r="F88" s="274" t="s">
        <v>4721</v>
      </c>
      <c r="G88" s="274"/>
      <c r="H88" s="274"/>
      <c r="I88" s="272" t="s">
        <v>5169</v>
      </c>
      <c r="J88" s="272" t="s">
        <v>5170</v>
      </c>
      <c r="K88" s="272" t="s">
        <v>5170</v>
      </c>
      <c r="L88" s="272" t="s">
        <v>5171</v>
      </c>
      <c r="M88" s="274" t="s">
        <v>5167</v>
      </c>
      <c r="N88" s="274" t="s">
        <v>4815</v>
      </c>
      <c r="O88" s="274" t="s">
        <v>5172</v>
      </c>
      <c r="P88" s="273"/>
      <c r="Q88" s="274" t="s">
        <v>4853</v>
      </c>
      <c r="R88" s="274" t="s">
        <v>4729</v>
      </c>
      <c r="S88" s="274" t="s">
        <v>4729</v>
      </c>
      <c r="T88" s="274" t="s">
        <v>4964</v>
      </c>
      <c r="U88" s="275" t="s">
        <v>5173</v>
      </c>
      <c r="V88" s="274">
        <v>29.0</v>
      </c>
      <c r="W88" s="276"/>
      <c r="X88" s="276"/>
      <c r="Y88" s="274">
        <v>63.0</v>
      </c>
      <c r="Z88" s="276"/>
      <c r="AA88" s="276"/>
      <c r="AB88" s="274">
        <v>34.0</v>
      </c>
      <c r="AC88" s="276"/>
      <c r="AD88" s="276"/>
      <c r="AE88" s="276"/>
      <c r="AF88" s="274">
        <v>72.0</v>
      </c>
      <c r="AG88" s="276"/>
      <c r="AH88" s="276"/>
      <c r="AI88" s="274">
        <v>89.0</v>
      </c>
      <c r="AJ88" s="276"/>
      <c r="AK88" s="276"/>
      <c r="AL88" s="274">
        <v>17.0</v>
      </c>
      <c r="AM88" s="276"/>
      <c r="AN88" s="276"/>
      <c r="AO88" s="276"/>
      <c r="AP88" s="274">
        <v>98.0</v>
      </c>
      <c r="AQ88" s="276"/>
      <c r="AR88" s="276"/>
      <c r="AS88" s="274">
        <v>100.0</v>
      </c>
      <c r="AT88" s="276"/>
      <c r="AU88" s="276"/>
      <c r="AV88" s="274">
        <v>2.0</v>
      </c>
      <c r="AW88" s="276"/>
      <c r="AX88" s="276"/>
      <c r="AY88" s="276"/>
      <c r="AZ88" s="276"/>
      <c r="BA88" s="276"/>
      <c r="BB88" s="276"/>
      <c r="BC88" s="276"/>
      <c r="BD88" s="276"/>
      <c r="BE88" s="276"/>
      <c r="BF88" s="276"/>
      <c r="BG88" s="276"/>
      <c r="BH88" s="276"/>
      <c r="BI88" s="276"/>
      <c r="BJ88" s="276"/>
      <c r="BK88" s="276"/>
      <c r="BL88" s="276"/>
      <c r="BM88" s="276"/>
      <c r="BN88" s="276"/>
      <c r="BO88" s="276"/>
      <c r="BP88" s="276"/>
      <c r="BQ88" s="276"/>
      <c r="BR88" s="276"/>
      <c r="BS88" s="276"/>
      <c r="BT88" s="274">
        <v>91.0</v>
      </c>
      <c r="BU88" s="276"/>
      <c r="BV88" s="276"/>
      <c r="BW88" s="274">
        <v>93.0</v>
      </c>
      <c r="BX88" s="276"/>
      <c r="BY88" s="276"/>
      <c r="BZ88" s="274">
        <v>2.0</v>
      </c>
      <c r="CA88" s="276"/>
      <c r="CB88" s="276"/>
      <c r="CC88" s="276"/>
      <c r="CD88" s="274">
        <v>85.0</v>
      </c>
      <c r="CE88" s="276"/>
      <c r="CF88" s="276"/>
      <c r="CG88" s="274">
        <v>91.0</v>
      </c>
      <c r="CH88" s="276"/>
      <c r="CI88" s="276"/>
      <c r="CJ88" s="274">
        <v>6.0</v>
      </c>
      <c r="CK88" s="276"/>
      <c r="CL88" s="276"/>
      <c r="CM88" s="276"/>
      <c r="CN88" s="276"/>
      <c r="CO88" s="276"/>
      <c r="CP88" s="276"/>
      <c r="CQ88" s="276"/>
      <c r="CR88" s="276"/>
      <c r="CS88" s="276"/>
      <c r="CT88" s="276"/>
      <c r="CU88" s="276"/>
      <c r="CV88" s="276"/>
      <c r="CW88" s="276"/>
      <c r="CX88" s="276"/>
      <c r="CY88" s="276"/>
      <c r="CZ88" s="276"/>
      <c r="DA88" s="276"/>
      <c r="DB88" s="276"/>
      <c r="DC88" s="276"/>
      <c r="DD88" s="276"/>
      <c r="DE88" s="276"/>
      <c r="DF88" s="279">
        <v>0.92</v>
      </c>
      <c r="DG88" s="331">
        <v>2.69</v>
      </c>
      <c r="DH88" s="331">
        <v>5.53</v>
      </c>
      <c r="DI88" s="276">
        <v>0.84</v>
      </c>
      <c r="DJ88" s="331">
        <v>2.22</v>
      </c>
      <c r="DK88" s="331">
        <v>2.11</v>
      </c>
      <c r="DL88" s="379"/>
      <c r="DM88" s="379"/>
      <c r="DN88" s="379"/>
      <c r="DO88" s="379"/>
      <c r="DP88" s="379"/>
      <c r="DQ88" s="379"/>
      <c r="DR88" s="379"/>
      <c r="DS88" s="274"/>
      <c r="DT88" s="274"/>
      <c r="DU88" s="274"/>
      <c r="DV88" s="274"/>
    </row>
    <row r="89" ht="15.75" customHeight="1">
      <c r="A89" s="274">
        <v>2023.0</v>
      </c>
      <c r="B89" s="274" t="s">
        <v>5174</v>
      </c>
      <c r="C89" s="274" t="s">
        <v>5175</v>
      </c>
      <c r="D89" s="274">
        <v>18.0</v>
      </c>
      <c r="E89" s="274" t="s">
        <v>2669</v>
      </c>
      <c r="F89" s="274" t="s">
        <v>4721</v>
      </c>
      <c r="G89" s="274"/>
      <c r="H89" s="274"/>
      <c r="I89" s="319" t="s">
        <v>4847</v>
      </c>
      <c r="J89" s="319" t="s">
        <v>4848</v>
      </c>
      <c r="K89" s="319" t="s">
        <v>4848</v>
      </c>
      <c r="L89" s="319" t="s">
        <v>5174</v>
      </c>
      <c r="M89" s="274" t="s">
        <v>5174</v>
      </c>
      <c r="N89" s="274" t="s">
        <v>4735</v>
      </c>
      <c r="O89" s="274" t="s">
        <v>5176</v>
      </c>
      <c r="P89" s="380" t="s">
        <v>5177</v>
      </c>
      <c r="Q89" s="274" t="s">
        <v>4729</v>
      </c>
      <c r="R89" s="370" t="s">
        <v>4729</v>
      </c>
      <c r="S89" s="370" t="s">
        <v>4729</v>
      </c>
      <c r="T89" s="370" t="s">
        <v>4964</v>
      </c>
      <c r="U89" s="275" t="s">
        <v>5178</v>
      </c>
      <c r="V89" s="274">
        <v>0.0</v>
      </c>
      <c r="W89" s="276"/>
      <c r="X89" s="276"/>
      <c r="Y89" s="274">
        <v>4.0</v>
      </c>
      <c r="Z89" s="276"/>
      <c r="AA89" s="276"/>
      <c r="AB89" s="274">
        <v>4.0</v>
      </c>
      <c r="AC89" s="276"/>
      <c r="AD89" s="276"/>
      <c r="AE89" s="276"/>
      <c r="AF89" s="274">
        <v>3.0</v>
      </c>
      <c r="AG89" s="276"/>
      <c r="AH89" s="276"/>
      <c r="AI89" s="274">
        <v>5.0</v>
      </c>
      <c r="AJ89" s="276"/>
      <c r="AK89" s="276"/>
      <c r="AL89" s="274">
        <v>2.0</v>
      </c>
      <c r="AM89" s="276"/>
      <c r="AN89" s="276"/>
      <c r="AO89" s="276"/>
      <c r="AP89" s="274">
        <v>66.0</v>
      </c>
      <c r="AQ89" s="276"/>
      <c r="AR89" s="276"/>
      <c r="AS89" s="274">
        <v>70.0</v>
      </c>
      <c r="AT89" s="276"/>
      <c r="AU89" s="276"/>
      <c r="AV89" s="274">
        <v>4.0</v>
      </c>
      <c r="AW89" s="276"/>
      <c r="AX89" s="276"/>
      <c r="AY89" s="276"/>
      <c r="AZ89" s="276"/>
      <c r="BA89" s="276"/>
      <c r="BB89" s="276"/>
      <c r="BC89" s="276"/>
      <c r="BD89" s="276"/>
      <c r="BE89" s="276"/>
      <c r="BF89" s="276"/>
      <c r="BG89" s="276"/>
      <c r="BH89" s="276"/>
      <c r="BI89" s="276"/>
      <c r="BJ89" s="276"/>
      <c r="BK89" s="276"/>
      <c r="BL89" s="276"/>
      <c r="BM89" s="276"/>
      <c r="BN89" s="276"/>
      <c r="BO89" s="276"/>
      <c r="BP89" s="276"/>
      <c r="BQ89" s="276"/>
      <c r="BR89" s="276"/>
      <c r="BS89" s="276"/>
      <c r="BT89" s="274">
        <v>60.0</v>
      </c>
      <c r="BU89" s="276"/>
      <c r="BV89" s="276"/>
      <c r="BW89" s="274">
        <v>64.0</v>
      </c>
      <c r="BX89" s="276"/>
      <c r="BY89" s="276"/>
      <c r="BZ89" s="274">
        <v>4.0</v>
      </c>
      <c r="CA89" s="276"/>
      <c r="CB89" s="276"/>
      <c r="CC89" s="276"/>
      <c r="CD89" s="274">
        <v>57.0</v>
      </c>
      <c r="CE89" s="276"/>
      <c r="CF89" s="276"/>
      <c r="CG89" s="274">
        <v>69.0</v>
      </c>
      <c r="CH89" s="276"/>
      <c r="CI89" s="276"/>
      <c r="CJ89" s="274">
        <v>12.0</v>
      </c>
      <c r="CK89" s="276"/>
      <c r="CL89" s="276"/>
      <c r="CM89" s="276"/>
      <c r="CN89" s="276"/>
      <c r="CO89" s="276"/>
      <c r="CP89" s="276"/>
      <c r="CQ89" s="276"/>
      <c r="CR89" s="276"/>
      <c r="CS89" s="276"/>
      <c r="CT89" s="276"/>
      <c r="CU89" s="276"/>
      <c r="CV89" s="276"/>
      <c r="CW89" s="276"/>
      <c r="CX89" s="276"/>
      <c r="CY89" s="276"/>
      <c r="CZ89" s="276"/>
      <c r="DA89" s="276"/>
      <c r="DB89" s="276"/>
      <c r="DC89" s="276"/>
      <c r="DD89" s="276"/>
      <c r="DE89" s="276"/>
      <c r="DF89" s="279">
        <v>0.93</v>
      </c>
      <c r="DG89" s="331">
        <v>2.04</v>
      </c>
      <c r="DH89" s="331">
        <v>6.07</v>
      </c>
      <c r="DI89" s="276">
        <v>0.86</v>
      </c>
      <c r="DJ89" s="331">
        <v>1.81</v>
      </c>
      <c r="DK89" s="331">
        <v>3.18</v>
      </c>
      <c r="DL89" s="379"/>
      <c r="DM89" s="379"/>
      <c r="DN89" s="379"/>
      <c r="DO89" s="379"/>
      <c r="DP89" s="379"/>
      <c r="DQ89" s="379">
        <v>5.22307692307692</v>
      </c>
      <c r="DR89" s="379">
        <v>6.05576923076923</v>
      </c>
      <c r="DS89" s="279">
        <f>(DR89-DQ89)/DQ89</f>
        <v>0.1594256259</v>
      </c>
      <c r="DT89" s="274"/>
      <c r="DU89" s="274"/>
      <c r="DV89" s="274"/>
    </row>
    <row r="90" ht="15.75" customHeight="1">
      <c r="A90" s="274">
        <v>2023.0</v>
      </c>
      <c r="B90" s="274" t="s">
        <v>5047</v>
      </c>
      <c r="C90" s="274" t="s">
        <v>5179</v>
      </c>
      <c r="D90" s="274">
        <v>23.0</v>
      </c>
      <c r="E90" s="274" t="s">
        <v>476</v>
      </c>
      <c r="F90" s="274" t="s">
        <v>4721</v>
      </c>
      <c r="G90" s="274"/>
      <c r="H90" s="274"/>
      <c r="I90" s="319" t="s">
        <v>3540</v>
      </c>
      <c r="J90" s="319" t="s">
        <v>5038</v>
      </c>
      <c r="K90" s="319" t="s">
        <v>5038</v>
      </c>
      <c r="L90" s="319" t="s">
        <v>5046</v>
      </c>
      <c r="M90" s="274" t="s">
        <v>5047</v>
      </c>
      <c r="N90" s="274" t="s">
        <v>4815</v>
      </c>
      <c r="O90" s="137" t="s">
        <v>5180</v>
      </c>
      <c r="P90" s="380" t="s">
        <v>5181</v>
      </c>
      <c r="Q90" s="274" t="s">
        <v>4853</v>
      </c>
      <c r="R90" s="370" t="s">
        <v>4729</v>
      </c>
      <c r="S90" s="370" t="s">
        <v>4729</v>
      </c>
      <c r="T90" s="370" t="s">
        <v>4964</v>
      </c>
      <c r="U90" s="275" t="s">
        <v>5182</v>
      </c>
      <c r="V90" s="274">
        <v>52.0</v>
      </c>
      <c r="W90" s="276"/>
      <c r="X90" s="276"/>
      <c r="Y90" s="274">
        <v>71.0</v>
      </c>
      <c r="Z90" s="276"/>
      <c r="AA90" s="276"/>
      <c r="AB90" s="274">
        <v>19.0</v>
      </c>
      <c r="AC90" s="276"/>
      <c r="AD90" s="276"/>
      <c r="AE90" s="276"/>
      <c r="AF90" s="274">
        <v>85.0</v>
      </c>
      <c r="AG90" s="276"/>
      <c r="AH90" s="276"/>
      <c r="AI90" s="274">
        <v>90.0</v>
      </c>
      <c r="AJ90" s="276"/>
      <c r="AK90" s="276"/>
      <c r="AL90" s="274">
        <v>5.0</v>
      </c>
      <c r="AM90" s="276"/>
      <c r="AN90" s="276"/>
      <c r="AO90" s="276"/>
      <c r="AP90" s="274">
        <v>100.0</v>
      </c>
      <c r="AQ90" s="276"/>
      <c r="AR90" s="276"/>
      <c r="AS90" s="274">
        <v>100.0</v>
      </c>
      <c r="AT90" s="276"/>
      <c r="AU90" s="276"/>
      <c r="AV90" s="274">
        <v>0.0</v>
      </c>
      <c r="AW90" s="276"/>
      <c r="AX90" s="371"/>
      <c r="AY90" s="276"/>
      <c r="AZ90" s="276"/>
      <c r="BA90" s="276"/>
      <c r="BB90" s="276"/>
      <c r="BC90" s="276"/>
      <c r="BD90" s="276"/>
      <c r="BE90" s="276"/>
      <c r="BF90" s="276"/>
      <c r="BG90" s="276"/>
      <c r="BH90" s="276"/>
      <c r="BI90" s="276"/>
      <c r="BJ90" s="276"/>
      <c r="BK90" s="276"/>
      <c r="BL90" s="276"/>
      <c r="BM90" s="276"/>
      <c r="BN90" s="276"/>
      <c r="BO90" s="276"/>
      <c r="BP90" s="276"/>
      <c r="BQ90" s="276"/>
      <c r="BR90" s="276"/>
      <c r="BS90" s="276"/>
      <c r="BT90" s="274">
        <v>96.0</v>
      </c>
      <c r="BU90" s="276"/>
      <c r="BV90" s="276"/>
      <c r="BW90" s="274">
        <v>100.0</v>
      </c>
      <c r="BX90" s="276"/>
      <c r="BY90" s="276"/>
      <c r="BZ90" s="274">
        <v>4.0</v>
      </c>
      <c r="CA90" s="276"/>
      <c r="CB90" s="276"/>
      <c r="CC90" s="276"/>
      <c r="CD90" s="274">
        <v>98.0</v>
      </c>
      <c r="CE90" s="276"/>
      <c r="CF90" s="276"/>
      <c r="CG90" s="274">
        <v>100.0</v>
      </c>
      <c r="CH90" s="276"/>
      <c r="CI90" s="276"/>
      <c r="CJ90" s="274">
        <v>2.0</v>
      </c>
      <c r="CK90" s="276"/>
      <c r="CL90" s="276"/>
      <c r="CM90" s="276"/>
      <c r="CN90" s="276"/>
      <c r="CO90" s="276"/>
      <c r="CP90" s="276"/>
      <c r="CQ90" s="276"/>
      <c r="CR90" s="276"/>
      <c r="CS90" s="276"/>
      <c r="CT90" s="276"/>
      <c r="CU90" s="276"/>
      <c r="CV90" s="276"/>
      <c r="CW90" s="276"/>
      <c r="CX90" s="276"/>
      <c r="CY90" s="276"/>
      <c r="CZ90" s="276"/>
      <c r="DA90" s="276"/>
      <c r="DB90" s="276"/>
      <c r="DC90" s="276"/>
      <c r="DD90" s="276"/>
      <c r="DE90" s="276"/>
      <c r="DF90" s="279">
        <v>0.93</v>
      </c>
      <c r="DG90" s="331">
        <v>1.84</v>
      </c>
      <c r="DH90" s="331">
        <v>5.25</v>
      </c>
      <c r="DI90" s="276">
        <v>0.86</v>
      </c>
      <c r="DJ90" s="331">
        <v>2.07</v>
      </c>
      <c r="DK90" s="331">
        <v>2.07</v>
      </c>
      <c r="DL90" s="379"/>
      <c r="DM90" s="379"/>
      <c r="DN90" s="379"/>
      <c r="DO90" s="272"/>
      <c r="DP90" s="272"/>
      <c r="DQ90" s="272" t="s">
        <v>4853</v>
      </c>
      <c r="DR90" s="272" t="s">
        <v>4853</v>
      </c>
      <c r="DS90" s="272" t="s">
        <v>4853</v>
      </c>
      <c r="DT90" s="274"/>
      <c r="DU90" s="274"/>
      <c r="DV90" s="274"/>
    </row>
    <row r="91" ht="15.75" customHeight="1">
      <c r="A91" s="293">
        <v>2023.0</v>
      </c>
      <c r="B91" s="293" t="s">
        <v>5183</v>
      </c>
      <c r="C91" s="293" t="s">
        <v>5184</v>
      </c>
      <c r="D91" s="293">
        <v>26.0</v>
      </c>
      <c r="E91" s="293" t="s">
        <v>486</v>
      </c>
      <c r="F91" s="293" t="s">
        <v>4721</v>
      </c>
      <c r="G91" s="293"/>
      <c r="H91" s="293"/>
      <c r="I91" s="381" t="s">
        <v>3540</v>
      </c>
      <c r="J91" s="381" t="s">
        <v>5185</v>
      </c>
      <c r="K91" s="381" t="s">
        <v>5185</v>
      </c>
      <c r="L91" s="381" t="s">
        <v>5039</v>
      </c>
      <c r="M91" s="293" t="s">
        <v>5186</v>
      </c>
      <c r="N91" s="293" t="s">
        <v>4791</v>
      </c>
      <c r="O91" s="294" t="s">
        <v>5187</v>
      </c>
      <c r="P91" s="382" t="s">
        <v>5188</v>
      </c>
      <c r="Q91" s="293" t="s">
        <v>4729</v>
      </c>
      <c r="R91" s="383" t="s">
        <v>4729</v>
      </c>
      <c r="S91" s="383" t="s">
        <v>4729</v>
      </c>
      <c r="T91" s="383" t="s">
        <v>4943</v>
      </c>
      <c r="U91" s="296" t="s">
        <v>5189</v>
      </c>
      <c r="V91" s="297"/>
      <c r="W91" s="297"/>
      <c r="X91" s="297"/>
      <c r="Y91" s="293">
        <v>29.0</v>
      </c>
      <c r="Z91" s="293">
        <v>41.0</v>
      </c>
      <c r="AA91" s="293">
        <v>56.0</v>
      </c>
      <c r="AB91" s="297"/>
      <c r="AC91" s="297"/>
      <c r="AD91" s="293">
        <v>15.0</v>
      </c>
      <c r="AE91" s="297"/>
      <c r="AF91" s="297"/>
      <c r="AG91" s="297"/>
      <c r="AH91" s="297"/>
      <c r="AI91" s="293">
        <v>42.0</v>
      </c>
      <c r="AJ91" s="293">
        <v>66.0</v>
      </c>
      <c r="AK91" s="293">
        <v>66.0</v>
      </c>
      <c r="AL91" s="297"/>
      <c r="AM91" s="297"/>
      <c r="AN91" s="293">
        <v>0.0</v>
      </c>
      <c r="AO91" s="297"/>
      <c r="AP91" s="297"/>
      <c r="AQ91" s="297"/>
      <c r="AR91" s="297"/>
      <c r="AS91" s="293">
        <v>94.0</v>
      </c>
      <c r="AT91" s="293">
        <v>95.0</v>
      </c>
      <c r="AU91" s="293">
        <v>100.0</v>
      </c>
      <c r="AV91" s="297"/>
      <c r="AW91" s="297"/>
      <c r="AX91" s="293">
        <v>5.0</v>
      </c>
      <c r="AY91" s="297"/>
      <c r="AZ91" s="297"/>
      <c r="BA91" s="297"/>
      <c r="BB91" s="297"/>
      <c r="BC91" s="293">
        <v>4.0</v>
      </c>
      <c r="BD91" s="293">
        <v>3.0</v>
      </c>
      <c r="BE91" s="293">
        <v>14.0</v>
      </c>
      <c r="BF91" s="297"/>
      <c r="BG91" s="297"/>
      <c r="BH91" s="293">
        <v>11.0</v>
      </c>
      <c r="BI91" s="297"/>
      <c r="BJ91" s="297"/>
      <c r="BK91" s="297"/>
      <c r="BL91" s="297"/>
      <c r="BM91" s="297"/>
      <c r="BN91" s="297"/>
      <c r="BO91" s="297"/>
      <c r="BP91" s="297"/>
      <c r="BQ91" s="297"/>
      <c r="BR91" s="297"/>
      <c r="BS91" s="297"/>
      <c r="BT91" s="297"/>
      <c r="BU91" s="297"/>
      <c r="BV91" s="297"/>
      <c r="BW91" s="293">
        <v>81.0</v>
      </c>
      <c r="BX91" s="293">
        <v>87.0</v>
      </c>
      <c r="BY91" s="293">
        <v>98.0</v>
      </c>
      <c r="BZ91" s="297"/>
      <c r="CA91" s="297"/>
      <c r="CB91" s="293">
        <v>11.0</v>
      </c>
      <c r="CC91" s="297"/>
      <c r="CD91" s="297"/>
      <c r="CE91" s="297"/>
      <c r="CF91" s="297"/>
      <c r="CG91" s="293">
        <v>83.0</v>
      </c>
      <c r="CH91" s="293">
        <v>86.0</v>
      </c>
      <c r="CI91" s="293">
        <v>95.0</v>
      </c>
      <c r="CJ91" s="297"/>
      <c r="CK91" s="297"/>
      <c r="CL91" s="293">
        <v>9.0</v>
      </c>
      <c r="CM91" s="297"/>
      <c r="CN91" s="297"/>
      <c r="CO91" s="297"/>
      <c r="CP91" s="297"/>
      <c r="CQ91" s="297"/>
      <c r="CR91" s="297"/>
      <c r="CS91" s="297"/>
      <c r="CT91" s="297"/>
      <c r="CU91" s="297"/>
      <c r="CV91" s="297"/>
      <c r="CW91" s="297"/>
      <c r="CX91" s="297"/>
      <c r="CY91" s="297"/>
      <c r="CZ91" s="297"/>
      <c r="DA91" s="297"/>
      <c r="DB91" s="297"/>
      <c r="DC91" s="297"/>
      <c r="DD91" s="297"/>
      <c r="DE91" s="297"/>
      <c r="DF91" s="298">
        <v>0.93</v>
      </c>
      <c r="DG91" s="384">
        <v>2.28</v>
      </c>
      <c r="DH91" s="384">
        <v>6.7</v>
      </c>
      <c r="DI91" s="297">
        <v>0.86</v>
      </c>
      <c r="DJ91" s="384">
        <v>2.35</v>
      </c>
      <c r="DK91" s="384">
        <v>3.2</v>
      </c>
      <c r="DL91" s="385"/>
      <c r="DM91" s="385"/>
      <c r="DN91" s="385"/>
      <c r="DO91" s="385"/>
      <c r="DP91" s="385"/>
      <c r="DQ91" s="385">
        <v>2.96926229508197</v>
      </c>
      <c r="DR91" s="385">
        <v>3.5</v>
      </c>
      <c r="DS91" s="298">
        <f t="shared" ref="DS91:DS93" si="1">(DR91-DQ91)/DQ91</f>
        <v>0.1787439614</v>
      </c>
      <c r="DT91" s="293"/>
      <c r="DU91" s="293"/>
      <c r="DV91" s="293"/>
    </row>
    <row r="92" ht="15.75" customHeight="1">
      <c r="A92" s="293">
        <v>2023.0</v>
      </c>
      <c r="B92" s="293" t="s">
        <v>5190</v>
      </c>
      <c r="C92" s="293" t="s">
        <v>5191</v>
      </c>
      <c r="D92" s="293">
        <v>26.0</v>
      </c>
      <c r="E92" s="293" t="s">
        <v>5192</v>
      </c>
      <c r="F92" s="293" t="s">
        <v>4721</v>
      </c>
      <c r="G92" s="293"/>
      <c r="H92" s="293"/>
      <c r="I92" s="381" t="s">
        <v>4750</v>
      </c>
      <c r="J92" s="381" t="s">
        <v>5193</v>
      </c>
      <c r="K92" s="381" t="s">
        <v>5193</v>
      </c>
      <c r="L92" s="381" t="s">
        <v>5194</v>
      </c>
      <c r="M92" s="293" t="s">
        <v>5195</v>
      </c>
      <c r="N92" s="293" t="s">
        <v>4791</v>
      </c>
      <c r="O92" s="294" t="s">
        <v>5196</v>
      </c>
      <c r="P92" s="382" t="s">
        <v>5197</v>
      </c>
      <c r="Q92" s="293" t="s">
        <v>4729</v>
      </c>
      <c r="R92" s="383" t="s">
        <v>4729</v>
      </c>
      <c r="S92" s="383" t="s">
        <v>4729</v>
      </c>
      <c r="T92" s="383" t="s">
        <v>4943</v>
      </c>
      <c r="U92" s="296" t="s">
        <v>5198</v>
      </c>
      <c r="V92" s="297"/>
      <c r="W92" s="297"/>
      <c r="X92" s="297"/>
      <c r="Y92" s="293">
        <v>47.0</v>
      </c>
      <c r="Z92" s="293">
        <v>41.0</v>
      </c>
      <c r="AA92" s="293">
        <v>54.0</v>
      </c>
      <c r="AB92" s="297"/>
      <c r="AC92" s="297"/>
      <c r="AD92" s="293">
        <v>13.0</v>
      </c>
      <c r="AE92" s="297"/>
      <c r="AF92" s="297"/>
      <c r="AG92" s="297"/>
      <c r="AH92" s="297"/>
      <c r="AI92" s="293">
        <v>57.0</v>
      </c>
      <c r="AJ92" s="293">
        <v>58.0</v>
      </c>
      <c r="AK92" s="293">
        <v>59.0</v>
      </c>
      <c r="AL92" s="297"/>
      <c r="AM92" s="297"/>
      <c r="AN92" s="293">
        <f t="shared" ref="AN92:AN93" si="2">AK92-AJ92</f>
        <v>1</v>
      </c>
      <c r="AO92" s="297"/>
      <c r="AP92" s="297"/>
      <c r="AQ92" s="297"/>
      <c r="AR92" s="297"/>
      <c r="AS92" s="293">
        <v>97.0</v>
      </c>
      <c r="AT92" s="293">
        <v>97.0</v>
      </c>
      <c r="AU92" s="293">
        <v>100.0</v>
      </c>
      <c r="AV92" s="297"/>
      <c r="AW92" s="297"/>
      <c r="AX92" s="293">
        <v>3.0</v>
      </c>
      <c r="AY92" s="297"/>
      <c r="AZ92" s="297"/>
      <c r="BA92" s="297"/>
      <c r="BB92" s="297"/>
      <c r="BC92" s="293">
        <v>33.0</v>
      </c>
      <c r="BD92" s="293">
        <v>26.0</v>
      </c>
      <c r="BE92" s="293">
        <v>43.0</v>
      </c>
      <c r="BF92" s="297"/>
      <c r="BG92" s="297"/>
      <c r="BH92" s="293">
        <v>17.0</v>
      </c>
      <c r="BI92" s="297"/>
      <c r="BJ92" s="297"/>
      <c r="BK92" s="297"/>
      <c r="BL92" s="297"/>
      <c r="BM92" s="297"/>
      <c r="BN92" s="297"/>
      <c r="BO92" s="297"/>
      <c r="BP92" s="297"/>
      <c r="BQ92" s="297"/>
      <c r="BR92" s="297"/>
      <c r="BS92" s="297"/>
      <c r="BT92" s="297"/>
      <c r="BU92" s="297"/>
      <c r="BV92" s="297"/>
      <c r="BW92" s="293">
        <v>80.0</v>
      </c>
      <c r="BX92" s="293">
        <v>86.0</v>
      </c>
      <c r="BY92" s="293">
        <v>97.0</v>
      </c>
      <c r="BZ92" s="297"/>
      <c r="CA92" s="297"/>
      <c r="CB92" s="293">
        <v>11.0</v>
      </c>
      <c r="CC92" s="297"/>
      <c r="CD92" s="297"/>
      <c r="CE92" s="297"/>
      <c r="CF92" s="297"/>
      <c r="CG92" s="293">
        <v>88.0</v>
      </c>
      <c r="CH92" s="293">
        <v>90.0</v>
      </c>
      <c r="CI92" s="293">
        <v>92.0</v>
      </c>
      <c r="CJ92" s="297"/>
      <c r="CK92" s="297"/>
      <c r="CL92" s="293">
        <v>2.0</v>
      </c>
      <c r="CM92" s="297"/>
      <c r="CN92" s="297"/>
      <c r="CO92" s="297"/>
      <c r="CP92" s="297"/>
      <c r="CQ92" s="297"/>
      <c r="CR92" s="297"/>
      <c r="CS92" s="297"/>
      <c r="CT92" s="297"/>
      <c r="CU92" s="297"/>
      <c r="CV92" s="297"/>
      <c r="CW92" s="297"/>
      <c r="CX92" s="297"/>
      <c r="CY92" s="297"/>
      <c r="CZ92" s="297"/>
      <c r="DA92" s="297"/>
      <c r="DB92" s="297"/>
      <c r="DC92" s="297"/>
      <c r="DD92" s="297"/>
      <c r="DE92" s="297"/>
      <c r="DF92" s="298">
        <v>0.93</v>
      </c>
      <c r="DG92" s="384">
        <v>1.2</v>
      </c>
      <c r="DH92" s="384">
        <v>7.4</v>
      </c>
      <c r="DI92" s="297">
        <v>0.86</v>
      </c>
      <c r="DJ92" s="384">
        <v>1.9</v>
      </c>
      <c r="DK92" s="384">
        <v>3.0</v>
      </c>
      <c r="DL92" s="385"/>
      <c r="DM92" s="385"/>
      <c r="DN92" s="385"/>
      <c r="DO92" s="385"/>
      <c r="DP92" s="385"/>
      <c r="DQ92" s="385">
        <v>2.46389891696751</v>
      </c>
      <c r="DR92" s="385">
        <v>2.88194945848375</v>
      </c>
      <c r="DS92" s="298">
        <f t="shared" si="1"/>
        <v>0.1696703297</v>
      </c>
      <c r="DT92" s="293"/>
      <c r="DU92" s="293"/>
      <c r="DV92" s="293"/>
    </row>
    <row r="93" ht="15.75" customHeight="1">
      <c r="A93" s="274">
        <v>2024.0</v>
      </c>
      <c r="B93" s="274" t="s">
        <v>5199</v>
      </c>
      <c r="C93" s="272" t="s">
        <v>5200</v>
      </c>
      <c r="D93" s="274">
        <v>27.0</v>
      </c>
      <c r="E93" s="274" t="s">
        <v>301</v>
      </c>
      <c r="F93" s="274" t="s">
        <v>4721</v>
      </c>
      <c r="G93" s="274"/>
      <c r="H93" s="274"/>
      <c r="I93" s="274" t="s">
        <v>4750</v>
      </c>
      <c r="J93" s="274" t="s">
        <v>5201</v>
      </c>
      <c r="K93" s="274" t="s">
        <v>5201</v>
      </c>
      <c r="L93" s="274" t="s">
        <v>5202</v>
      </c>
      <c r="M93" s="274" t="s">
        <v>5199</v>
      </c>
      <c r="N93" s="274" t="s">
        <v>4735</v>
      </c>
      <c r="O93" s="137" t="s">
        <v>5203</v>
      </c>
      <c r="P93" s="380" t="s">
        <v>5204</v>
      </c>
      <c r="Q93" s="274" t="s">
        <v>4729</v>
      </c>
      <c r="R93" s="274" t="s">
        <v>4729</v>
      </c>
      <c r="S93" s="274" t="s">
        <v>4729</v>
      </c>
      <c r="T93" s="274" t="s">
        <v>4943</v>
      </c>
      <c r="U93" s="275" t="s">
        <v>5205</v>
      </c>
      <c r="V93" s="386"/>
      <c r="W93" s="386"/>
      <c r="X93" s="386"/>
      <c r="Y93" s="386">
        <v>52.0</v>
      </c>
      <c r="Z93" s="386">
        <v>21.0</v>
      </c>
      <c r="AA93" s="386">
        <v>47.0</v>
      </c>
      <c r="AB93" s="386"/>
      <c r="AC93" s="386"/>
      <c r="AD93" s="386">
        <v>13.0</v>
      </c>
      <c r="AE93" s="386"/>
      <c r="AF93" s="386"/>
      <c r="AG93" s="386"/>
      <c r="AH93" s="386"/>
      <c r="AI93" s="386">
        <v>59.0</v>
      </c>
      <c r="AJ93" s="386">
        <v>33.0</v>
      </c>
      <c r="AK93" s="386">
        <v>53.0</v>
      </c>
      <c r="AL93" s="386"/>
      <c r="AM93" s="386"/>
      <c r="AN93" s="386">
        <f t="shared" si="2"/>
        <v>20</v>
      </c>
      <c r="AO93" s="386"/>
      <c r="AP93" s="386"/>
      <c r="AQ93" s="386"/>
      <c r="AR93" s="386"/>
      <c r="AS93" s="386">
        <v>92.0</v>
      </c>
      <c r="AT93" s="386">
        <v>88.0</v>
      </c>
      <c r="AU93" s="386">
        <v>97.0</v>
      </c>
      <c r="AV93" s="386"/>
      <c r="AW93" s="386"/>
      <c r="AX93" s="386">
        <f>AU93-AT93</f>
        <v>9</v>
      </c>
      <c r="AY93" s="386"/>
      <c r="AZ93" s="386"/>
      <c r="BA93" s="386"/>
      <c r="BB93" s="386"/>
      <c r="BC93" s="386">
        <v>60.0</v>
      </c>
      <c r="BD93" s="386">
        <v>57.0</v>
      </c>
      <c r="BE93" s="386">
        <v>58.0</v>
      </c>
      <c r="BF93" s="386"/>
      <c r="BG93" s="386"/>
      <c r="BH93" s="386">
        <v>1.0</v>
      </c>
      <c r="BI93" s="386"/>
      <c r="BJ93" s="386"/>
      <c r="BK93" s="386"/>
      <c r="BL93" s="386"/>
      <c r="BM93" s="386"/>
      <c r="BN93" s="386"/>
      <c r="BO93" s="386"/>
      <c r="BP93" s="386"/>
      <c r="BQ93" s="386"/>
      <c r="BR93" s="386"/>
      <c r="BS93" s="386"/>
      <c r="BT93" s="386"/>
      <c r="BU93" s="386"/>
      <c r="BV93" s="386"/>
      <c r="BW93" s="386">
        <v>82.0</v>
      </c>
      <c r="BX93" s="386">
        <v>74.0</v>
      </c>
      <c r="BY93" s="386">
        <v>91.0</v>
      </c>
      <c r="BZ93" s="386"/>
      <c r="CA93" s="386"/>
      <c r="CB93" s="386">
        <v>17.0</v>
      </c>
      <c r="CC93" s="386"/>
      <c r="CD93" s="386"/>
      <c r="CE93" s="386"/>
      <c r="CF93" s="386"/>
      <c r="CG93" s="386">
        <v>87.0</v>
      </c>
      <c r="CH93" s="386">
        <v>77.0</v>
      </c>
      <c r="CI93" s="386">
        <v>94.0</v>
      </c>
      <c r="CJ93" s="386"/>
      <c r="CK93" s="386"/>
      <c r="CL93" s="386">
        <v>17.0</v>
      </c>
      <c r="CM93" s="320"/>
      <c r="CN93" s="276"/>
      <c r="CO93" s="276"/>
      <c r="CP93" s="276"/>
      <c r="CQ93" s="276"/>
      <c r="CR93" s="276"/>
      <c r="CS93" s="276"/>
      <c r="CT93" s="276"/>
      <c r="CU93" s="276"/>
      <c r="CV93" s="276"/>
      <c r="CW93" s="276"/>
      <c r="CX93" s="276"/>
      <c r="CY93" s="276"/>
      <c r="CZ93" s="276"/>
      <c r="DA93" s="276"/>
      <c r="DB93" s="276"/>
      <c r="DC93" s="276"/>
      <c r="DD93" s="276"/>
      <c r="DE93" s="276"/>
      <c r="DF93" s="279">
        <v>0.93</v>
      </c>
      <c r="DG93" s="331">
        <v>1.19</v>
      </c>
      <c r="DH93" s="331">
        <v>5.27</v>
      </c>
      <c r="DI93" s="276">
        <v>0.86</v>
      </c>
      <c r="DJ93" s="331">
        <v>1.85</v>
      </c>
      <c r="DK93" s="331">
        <v>3.22</v>
      </c>
      <c r="DL93" s="379"/>
      <c r="DM93" s="379"/>
      <c r="DN93" s="379"/>
      <c r="DO93" s="379"/>
      <c r="DP93" s="379"/>
      <c r="DQ93" s="379">
        <v>4.97184466019417</v>
      </c>
      <c r="DR93" s="379">
        <v>5.71067961165049</v>
      </c>
      <c r="DS93" s="279">
        <f t="shared" si="1"/>
        <v>0.1486037883</v>
      </c>
      <c r="DT93" s="274"/>
      <c r="DU93" s="274"/>
      <c r="DV93" s="274"/>
    </row>
    <row r="94" ht="15.75" customHeight="1">
      <c r="A94" s="274">
        <v>2024.0</v>
      </c>
      <c r="B94" s="274" t="s">
        <v>5047</v>
      </c>
      <c r="C94" s="274" t="s">
        <v>5179</v>
      </c>
      <c r="D94" s="274">
        <v>18.0</v>
      </c>
      <c r="E94" s="274" t="s">
        <v>2432</v>
      </c>
      <c r="F94" s="274" t="s">
        <v>4721</v>
      </c>
      <c r="G94" s="274"/>
      <c r="H94" s="274"/>
      <c r="I94" s="274" t="s">
        <v>3540</v>
      </c>
      <c r="J94" s="274" t="s">
        <v>5038</v>
      </c>
      <c r="K94" s="274" t="s">
        <v>5038</v>
      </c>
      <c r="L94" s="274" t="s">
        <v>5046</v>
      </c>
      <c r="M94" s="274" t="s">
        <v>5047</v>
      </c>
      <c r="N94" s="274" t="s">
        <v>4815</v>
      </c>
      <c r="O94" s="137" t="s">
        <v>5206</v>
      </c>
      <c r="P94" s="380" t="s">
        <v>5207</v>
      </c>
      <c r="Q94" s="274" t="s">
        <v>4853</v>
      </c>
      <c r="R94" s="274" t="s">
        <v>4729</v>
      </c>
      <c r="S94" s="274" t="s">
        <v>4729</v>
      </c>
      <c r="T94" s="274" t="s">
        <v>4964</v>
      </c>
      <c r="U94" s="275" t="s">
        <v>5208</v>
      </c>
      <c r="V94" s="386">
        <v>54.0</v>
      </c>
      <c r="W94" s="386"/>
      <c r="X94" s="386"/>
      <c r="Y94" s="386">
        <v>68.0</v>
      </c>
      <c r="Z94" s="386"/>
      <c r="AA94" s="386"/>
      <c r="AB94" s="386">
        <v>14.0</v>
      </c>
      <c r="AC94" s="386"/>
      <c r="AD94" s="386"/>
      <c r="AE94" s="386"/>
      <c r="AF94" s="386">
        <v>87.0</v>
      </c>
      <c r="AG94" s="386"/>
      <c r="AH94" s="386"/>
      <c r="AI94" s="386">
        <v>93.0</v>
      </c>
      <c r="AJ94" s="386"/>
      <c r="AK94" s="386"/>
      <c r="AL94" s="386">
        <v>6.0</v>
      </c>
      <c r="AM94" s="386"/>
      <c r="AN94" s="386"/>
      <c r="AO94" s="386"/>
      <c r="AP94" s="386">
        <v>99.0</v>
      </c>
      <c r="AQ94" s="386"/>
      <c r="AR94" s="386"/>
      <c r="AS94" s="386">
        <v>100.0</v>
      </c>
      <c r="AT94" s="386"/>
      <c r="AU94" s="386"/>
      <c r="AV94" s="386">
        <v>1.0</v>
      </c>
      <c r="AW94" s="386"/>
      <c r="AX94" s="386"/>
      <c r="AY94" s="386"/>
      <c r="AZ94" s="386" t="s">
        <v>3272</v>
      </c>
      <c r="BA94" s="386"/>
      <c r="BB94" s="386"/>
      <c r="BC94" s="386">
        <v>24.0</v>
      </c>
      <c r="BD94" s="386"/>
      <c r="BE94" s="386"/>
      <c r="BF94" s="386"/>
      <c r="BG94" s="386"/>
      <c r="BH94" s="386"/>
      <c r="BI94" s="386"/>
      <c r="BJ94" s="386"/>
      <c r="BK94" s="386"/>
      <c r="BL94" s="386"/>
      <c r="BM94" s="386"/>
      <c r="BN94" s="386"/>
      <c r="BO94" s="386"/>
      <c r="BP94" s="386"/>
      <c r="BQ94" s="386"/>
      <c r="BR94" s="386"/>
      <c r="BS94" s="386"/>
      <c r="BT94" s="386">
        <v>95.0</v>
      </c>
      <c r="BU94" s="386"/>
      <c r="BV94" s="386"/>
      <c r="BW94" s="386">
        <v>100.0</v>
      </c>
      <c r="BX94" s="386"/>
      <c r="BY94" s="386"/>
      <c r="BZ94" s="386">
        <v>5.0</v>
      </c>
      <c r="CA94" s="386"/>
      <c r="CB94" s="386"/>
      <c r="CC94" s="386"/>
      <c r="CD94" s="386">
        <v>95.0</v>
      </c>
      <c r="CE94" s="386"/>
      <c r="CF94" s="386"/>
      <c r="CG94" s="386">
        <v>99.0</v>
      </c>
      <c r="CH94" s="386"/>
      <c r="CI94" s="386"/>
      <c r="CJ94" s="386">
        <v>4.0</v>
      </c>
      <c r="CK94" s="386"/>
      <c r="CL94" s="386"/>
      <c r="CM94" s="320"/>
      <c r="CN94" s="276"/>
      <c r="CO94" s="276"/>
      <c r="CP94" s="276"/>
      <c r="CQ94" s="276"/>
      <c r="CR94" s="276"/>
      <c r="CS94" s="276"/>
      <c r="CT94" s="276"/>
      <c r="CU94" s="276"/>
      <c r="CV94" s="276"/>
      <c r="CW94" s="276"/>
      <c r="CX94" s="276"/>
      <c r="CY94" s="276"/>
      <c r="CZ94" s="276"/>
      <c r="DA94" s="276"/>
      <c r="DB94" s="276"/>
      <c r="DC94" s="276"/>
      <c r="DD94" s="276"/>
      <c r="DE94" s="276"/>
      <c r="DF94" s="279">
        <v>0.93</v>
      </c>
      <c r="DG94" s="331">
        <v>1.72</v>
      </c>
      <c r="DH94" s="331">
        <v>5.0</v>
      </c>
      <c r="DI94" s="276">
        <v>0.87</v>
      </c>
      <c r="DJ94" s="331">
        <v>1.7</v>
      </c>
      <c r="DK94" s="331">
        <v>2.7</v>
      </c>
      <c r="DL94" s="379"/>
      <c r="DM94" s="379"/>
      <c r="DN94" s="379"/>
      <c r="DO94" s="379"/>
      <c r="DP94" s="379"/>
      <c r="DQ94" s="379"/>
      <c r="DR94" s="379"/>
      <c r="DS94" s="279"/>
      <c r="DT94" s="274"/>
      <c r="DU94" s="274"/>
      <c r="DV94" s="274"/>
    </row>
    <row r="95" ht="15.75" customHeight="1">
      <c r="A95" s="274">
        <v>2024.0</v>
      </c>
      <c r="B95" s="274" t="s">
        <v>5209</v>
      </c>
      <c r="C95" s="274" t="s">
        <v>5210</v>
      </c>
      <c r="D95" s="274">
        <v>6.0</v>
      </c>
      <c r="E95" s="274" t="s">
        <v>376</v>
      </c>
      <c r="F95" s="274" t="s">
        <v>4721</v>
      </c>
      <c r="G95" s="274"/>
      <c r="H95" s="274"/>
      <c r="I95" s="274" t="s">
        <v>4780</v>
      </c>
      <c r="J95" s="274" t="s">
        <v>4781</v>
      </c>
      <c r="K95" s="274" t="s">
        <v>4781</v>
      </c>
      <c r="L95" s="274" t="s">
        <v>5211</v>
      </c>
      <c r="M95" s="274" t="s">
        <v>5212</v>
      </c>
      <c r="N95" s="274" t="s">
        <v>4735</v>
      </c>
      <c r="O95" s="274" t="s">
        <v>5213</v>
      </c>
      <c r="P95" s="380" t="s">
        <v>5214</v>
      </c>
      <c r="Q95" s="274" t="s">
        <v>4729</v>
      </c>
      <c r="R95" s="274" t="s">
        <v>4729</v>
      </c>
      <c r="S95" s="274" t="s">
        <v>4729</v>
      </c>
      <c r="T95" s="274" t="s">
        <v>4943</v>
      </c>
      <c r="U95" s="275" t="s">
        <v>5215</v>
      </c>
      <c r="V95" s="386"/>
      <c r="W95" s="386"/>
      <c r="X95" s="386"/>
      <c r="Y95" s="386"/>
      <c r="Z95" s="386"/>
      <c r="AA95" s="386"/>
      <c r="AB95" s="386"/>
      <c r="AC95" s="386"/>
      <c r="AD95" s="386"/>
      <c r="AE95" s="386"/>
      <c r="AF95" s="386"/>
      <c r="AG95" s="386"/>
      <c r="AH95" s="386"/>
      <c r="AI95" s="386"/>
      <c r="AJ95" s="386"/>
      <c r="AK95" s="386"/>
      <c r="AL95" s="386"/>
      <c r="AM95" s="386"/>
      <c r="AN95" s="386"/>
      <c r="AO95" s="386"/>
      <c r="AP95" s="386"/>
      <c r="AQ95" s="386"/>
      <c r="AR95" s="386"/>
      <c r="AS95" s="386"/>
      <c r="AT95" s="386"/>
      <c r="AU95" s="386"/>
      <c r="AV95" s="386"/>
      <c r="AW95" s="386"/>
      <c r="AX95" s="386"/>
      <c r="AY95" s="386"/>
      <c r="AZ95" s="386"/>
      <c r="BA95" s="386"/>
      <c r="BB95" s="386"/>
      <c r="BC95" s="386"/>
      <c r="BD95" s="386"/>
      <c r="BE95" s="386"/>
      <c r="BF95" s="386"/>
      <c r="BG95" s="386"/>
      <c r="BH95" s="386"/>
      <c r="BI95" s="386"/>
      <c r="BJ95" s="386"/>
      <c r="BK95" s="386"/>
      <c r="BL95" s="386"/>
      <c r="BM95" s="386"/>
      <c r="BN95" s="386"/>
      <c r="BO95" s="386"/>
      <c r="BP95" s="386"/>
      <c r="BQ95" s="386"/>
      <c r="BR95" s="386"/>
      <c r="BS95" s="386"/>
      <c r="BT95" s="386"/>
      <c r="BU95" s="386"/>
      <c r="BV95" s="386"/>
      <c r="BW95" s="386"/>
      <c r="BX95" s="386"/>
      <c r="BY95" s="386"/>
      <c r="BZ95" s="386"/>
      <c r="CA95" s="386"/>
      <c r="CB95" s="386"/>
      <c r="CC95" s="386"/>
      <c r="CD95" s="386"/>
      <c r="CE95" s="386"/>
      <c r="CF95" s="386"/>
      <c r="CG95" s="386"/>
      <c r="CH95" s="386"/>
      <c r="CI95" s="386"/>
      <c r="CJ95" s="386"/>
      <c r="CK95" s="386"/>
      <c r="CL95" s="386"/>
      <c r="CM95" s="320"/>
      <c r="CN95" s="276"/>
      <c r="CO95" s="276"/>
      <c r="CP95" s="276"/>
      <c r="CQ95" s="276"/>
      <c r="CR95" s="276"/>
      <c r="CS95" s="276"/>
      <c r="CT95" s="276"/>
      <c r="CU95" s="276"/>
      <c r="CV95" s="276"/>
      <c r="CW95" s="276"/>
      <c r="CX95" s="276"/>
      <c r="CY95" s="276"/>
      <c r="CZ95" s="276"/>
      <c r="DA95" s="276"/>
      <c r="DB95" s="276"/>
      <c r="DC95" s="276"/>
      <c r="DD95" s="276"/>
      <c r="DE95" s="276"/>
      <c r="DF95" s="279">
        <v>0.95</v>
      </c>
      <c r="DG95" s="331">
        <v>1.4</v>
      </c>
      <c r="DH95" s="331">
        <v>8.2</v>
      </c>
      <c r="DI95" s="276">
        <v>0.94</v>
      </c>
      <c r="DJ95" s="331">
        <v>1.7</v>
      </c>
      <c r="DK95" s="331">
        <v>3.8</v>
      </c>
      <c r="DL95" s="379"/>
      <c r="DM95" s="379"/>
      <c r="DN95" s="379"/>
      <c r="DO95" s="379"/>
      <c r="DP95" s="379"/>
      <c r="DQ95" s="379">
        <v>12.4483870967742</v>
      </c>
      <c r="DR95" s="379">
        <v>14.3709677419355</v>
      </c>
      <c r="DS95" s="279">
        <v>0.17</v>
      </c>
      <c r="DT95" s="274"/>
      <c r="DU95" s="274"/>
      <c r="DV95" s="274"/>
    </row>
    <row r="96" ht="15.75" customHeight="1">
      <c r="A96" s="274">
        <v>2024.0</v>
      </c>
      <c r="B96" s="274" t="s">
        <v>5216</v>
      </c>
      <c r="C96" s="102" t="s">
        <v>5217</v>
      </c>
      <c r="D96" s="272">
        <v>156.0</v>
      </c>
      <c r="E96" s="272" t="s">
        <v>2467</v>
      </c>
      <c r="F96" s="274" t="s">
        <v>4721</v>
      </c>
      <c r="G96" s="272"/>
      <c r="H96" s="272"/>
      <c r="I96" s="274" t="s">
        <v>3540</v>
      </c>
      <c r="J96" s="274" t="s">
        <v>5185</v>
      </c>
      <c r="K96" s="274" t="s">
        <v>5218</v>
      </c>
      <c r="L96" s="274" t="s">
        <v>2358</v>
      </c>
      <c r="M96" s="272" t="s">
        <v>5219</v>
      </c>
      <c r="N96" s="272" t="s">
        <v>4815</v>
      </c>
      <c r="O96" s="102" t="s">
        <v>5220</v>
      </c>
      <c r="P96" s="380" t="s">
        <v>5221</v>
      </c>
      <c r="Q96" s="274" t="s">
        <v>4853</v>
      </c>
      <c r="R96" s="274" t="s">
        <v>4729</v>
      </c>
      <c r="S96" s="274" t="s">
        <v>4729</v>
      </c>
      <c r="T96" s="272" t="s">
        <v>5222</v>
      </c>
      <c r="U96" s="275" t="s">
        <v>5223</v>
      </c>
      <c r="V96" s="386">
        <v>33.0</v>
      </c>
      <c r="W96" s="386"/>
      <c r="X96" s="386"/>
      <c r="Y96" s="386">
        <v>83.0</v>
      </c>
      <c r="Z96" s="386"/>
      <c r="AA96" s="386"/>
      <c r="AB96" s="386">
        <v>50.0</v>
      </c>
      <c r="AC96" s="386"/>
      <c r="AD96" s="386"/>
      <c r="AE96" s="386"/>
      <c r="AF96" s="386">
        <v>68.0</v>
      </c>
      <c r="AG96" s="386"/>
      <c r="AH96" s="386"/>
      <c r="AI96" s="386">
        <v>90.0</v>
      </c>
      <c r="AJ96" s="386"/>
      <c r="AK96" s="386"/>
      <c r="AL96" s="386">
        <v>22.0</v>
      </c>
      <c r="AM96" s="386"/>
      <c r="AN96" s="386"/>
      <c r="AO96" s="386"/>
      <c r="AP96" s="386">
        <v>98.0</v>
      </c>
      <c r="AQ96" s="386"/>
      <c r="AR96" s="386"/>
      <c r="AS96" s="386">
        <v>100.0</v>
      </c>
      <c r="AT96" s="386"/>
      <c r="AU96" s="386"/>
      <c r="AV96" s="386">
        <v>2.0</v>
      </c>
      <c r="AW96" s="386"/>
      <c r="AX96" s="386"/>
      <c r="AY96" s="386"/>
      <c r="AZ96" s="386">
        <v>65.0</v>
      </c>
      <c r="BA96" s="386"/>
      <c r="BB96" s="386"/>
      <c r="BC96" s="386">
        <v>83.0</v>
      </c>
      <c r="BD96" s="386"/>
      <c r="BE96" s="386"/>
      <c r="BF96" s="386">
        <v>18.0</v>
      </c>
      <c r="BG96" s="386"/>
      <c r="BH96" s="386"/>
      <c r="BI96" s="386"/>
      <c r="BJ96" s="386"/>
      <c r="BK96" s="386"/>
      <c r="BL96" s="386"/>
      <c r="BM96" s="386"/>
      <c r="BN96" s="386"/>
      <c r="BO96" s="386"/>
      <c r="BP96" s="386"/>
      <c r="BQ96" s="386"/>
      <c r="BR96" s="386"/>
      <c r="BS96" s="386"/>
      <c r="BT96" s="386">
        <v>96.0</v>
      </c>
      <c r="BU96" s="386"/>
      <c r="BV96" s="386"/>
      <c r="BW96" s="386">
        <v>96.0</v>
      </c>
      <c r="BX96" s="386"/>
      <c r="BY96" s="386"/>
      <c r="BZ96" s="386">
        <v>0.0</v>
      </c>
      <c r="CA96" s="386"/>
      <c r="CB96" s="386"/>
      <c r="CC96" s="386"/>
      <c r="CD96" s="386">
        <v>96.0</v>
      </c>
      <c r="CE96" s="386"/>
      <c r="CF96" s="386"/>
      <c r="CG96" s="386">
        <v>96.0</v>
      </c>
      <c r="CH96" s="386"/>
      <c r="CI96" s="386"/>
      <c r="CJ96" s="386">
        <v>0.0</v>
      </c>
      <c r="CK96" s="386"/>
      <c r="CL96" s="386"/>
      <c r="CM96" s="320"/>
      <c r="CN96" s="276"/>
      <c r="CO96" s="276"/>
      <c r="CP96" s="276"/>
      <c r="CQ96" s="276"/>
      <c r="CR96" s="276"/>
      <c r="CS96" s="276"/>
      <c r="CT96" s="276"/>
      <c r="CU96" s="276"/>
      <c r="CV96" s="276"/>
      <c r="CW96" s="276"/>
      <c r="CX96" s="276"/>
      <c r="CY96" s="276"/>
      <c r="CZ96" s="276"/>
      <c r="DA96" s="276"/>
      <c r="DB96" s="276"/>
      <c r="DC96" s="276"/>
      <c r="DD96" s="276"/>
      <c r="DE96" s="276"/>
      <c r="DF96" s="279">
        <v>0.94</v>
      </c>
      <c r="DG96" s="331">
        <v>1.26</v>
      </c>
      <c r="DH96" s="331">
        <v>7.85</v>
      </c>
      <c r="DI96" s="276">
        <v>0.87</v>
      </c>
      <c r="DJ96" s="331">
        <v>1.69</v>
      </c>
      <c r="DK96" s="331">
        <v>3.04</v>
      </c>
      <c r="DL96" s="379"/>
      <c r="DM96" s="379"/>
      <c r="DN96" s="379"/>
      <c r="DO96" s="272"/>
      <c r="DP96" s="272"/>
      <c r="DQ96" s="272" t="s">
        <v>4853</v>
      </c>
      <c r="DR96" s="272" t="s">
        <v>4853</v>
      </c>
      <c r="DS96" s="272" t="s">
        <v>4853</v>
      </c>
      <c r="DT96" s="274"/>
      <c r="DU96" s="274"/>
      <c r="DV96" s="274"/>
    </row>
    <row r="97" ht="15.75" customHeight="1">
      <c r="A97" s="274">
        <v>2024.0</v>
      </c>
      <c r="B97" s="274" t="s">
        <v>5216</v>
      </c>
      <c r="C97" s="272" t="s">
        <v>5224</v>
      </c>
      <c r="D97" s="274">
        <v>50.0</v>
      </c>
      <c r="E97" s="274" t="s">
        <v>405</v>
      </c>
      <c r="F97" s="274" t="s">
        <v>4721</v>
      </c>
      <c r="G97" s="274"/>
      <c r="H97" s="274"/>
      <c r="I97" s="274" t="s">
        <v>3540</v>
      </c>
      <c r="J97" s="274" t="s">
        <v>5185</v>
      </c>
      <c r="K97" s="274" t="s">
        <v>5225</v>
      </c>
      <c r="L97" s="274" t="s">
        <v>2358</v>
      </c>
      <c r="M97" s="274" t="s">
        <v>5226</v>
      </c>
      <c r="N97" s="274" t="s">
        <v>4735</v>
      </c>
      <c r="O97" s="137" t="s">
        <v>5227</v>
      </c>
      <c r="P97" s="380" t="s">
        <v>5228</v>
      </c>
      <c r="Q97" s="274" t="s">
        <v>4729</v>
      </c>
      <c r="R97" s="274" t="s">
        <v>4729</v>
      </c>
      <c r="S97" s="274" t="s">
        <v>4729</v>
      </c>
      <c r="T97" s="274" t="s">
        <v>5165</v>
      </c>
      <c r="U97" s="275" t="s">
        <v>5229</v>
      </c>
      <c r="V97" s="386"/>
      <c r="W97" s="386"/>
      <c r="X97" s="386"/>
      <c r="Y97" s="386">
        <v>83.0</v>
      </c>
      <c r="Z97" s="386">
        <v>73.0</v>
      </c>
      <c r="AA97" s="386">
        <v>93.0</v>
      </c>
      <c r="AB97" s="386"/>
      <c r="AC97" s="386"/>
      <c r="AD97" s="386">
        <v>20.0</v>
      </c>
      <c r="AE97" s="386"/>
      <c r="AF97" s="386"/>
      <c r="AG97" s="386"/>
      <c r="AH97" s="386"/>
      <c r="AI97" s="386">
        <v>95.0</v>
      </c>
      <c r="AJ97" s="386">
        <v>91.0</v>
      </c>
      <c r="AK97" s="386">
        <v>97.0</v>
      </c>
      <c r="AL97" s="386"/>
      <c r="AM97" s="386"/>
      <c r="AN97" s="386">
        <v>6.0</v>
      </c>
      <c r="AO97" s="386"/>
      <c r="AP97" s="386"/>
      <c r="AQ97" s="386"/>
      <c r="AR97" s="386"/>
      <c r="AS97" s="386">
        <v>100.0</v>
      </c>
      <c r="AT97" s="386">
        <v>100.0</v>
      </c>
      <c r="AU97" s="386">
        <v>100.0</v>
      </c>
      <c r="AV97" s="386"/>
      <c r="AW97" s="386"/>
      <c r="AX97" s="386">
        <v>0.0</v>
      </c>
      <c r="AY97" s="386"/>
      <c r="AZ97" s="386"/>
      <c r="BA97" s="386"/>
      <c r="BB97" s="386"/>
      <c r="BC97" s="386">
        <v>89.0</v>
      </c>
      <c r="BD97" s="386">
        <v>77.0</v>
      </c>
      <c r="BE97" s="386">
        <v>95.0</v>
      </c>
      <c r="BF97" s="386"/>
      <c r="BG97" s="386"/>
      <c r="BH97" s="386">
        <v>18.0</v>
      </c>
      <c r="BI97" s="386"/>
      <c r="BJ97" s="386"/>
      <c r="BK97" s="386"/>
      <c r="BL97" s="386"/>
      <c r="BM97" s="386"/>
      <c r="BN97" s="386"/>
      <c r="BO97" s="386"/>
      <c r="BP97" s="386"/>
      <c r="BQ97" s="386"/>
      <c r="BR97" s="386"/>
      <c r="BS97" s="386"/>
      <c r="BT97" s="386"/>
      <c r="BU97" s="386"/>
      <c r="BV97" s="386"/>
      <c r="BW97" s="386">
        <v>84.0</v>
      </c>
      <c r="BX97" s="386">
        <v>77.0</v>
      </c>
      <c r="BY97" s="386">
        <v>80.0</v>
      </c>
      <c r="BZ97" s="386"/>
      <c r="CA97" s="386"/>
      <c r="CB97" s="386">
        <v>3.0</v>
      </c>
      <c r="CC97" s="386"/>
      <c r="CD97" s="386"/>
      <c r="CE97" s="386"/>
      <c r="CF97" s="386"/>
      <c r="CG97" s="386">
        <v>79.0</v>
      </c>
      <c r="CH97" s="386">
        <v>78.0</v>
      </c>
      <c r="CI97" s="386">
        <v>80.0</v>
      </c>
      <c r="CJ97" s="386"/>
      <c r="CK97" s="386"/>
      <c r="CL97" s="386">
        <v>2.0</v>
      </c>
      <c r="CM97" s="320"/>
      <c r="CN97" s="276"/>
      <c r="CO97" s="276"/>
      <c r="CP97" s="276"/>
      <c r="CQ97" s="276"/>
      <c r="CR97" s="276"/>
      <c r="CS97" s="276"/>
      <c r="CT97" s="276"/>
      <c r="CU97" s="276"/>
      <c r="CV97" s="276"/>
      <c r="CW97" s="276"/>
      <c r="CX97" s="276"/>
      <c r="CY97" s="276"/>
      <c r="CZ97" s="276"/>
      <c r="DA97" s="276"/>
      <c r="DB97" s="276"/>
      <c r="DC97" s="276"/>
      <c r="DD97" s="276"/>
      <c r="DE97" s="276"/>
      <c r="DF97" s="279">
        <v>0.93</v>
      </c>
      <c r="DG97" s="331">
        <v>1.24</v>
      </c>
      <c r="DH97" s="331">
        <v>6.24</v>
      </c>
      <c r="DI97" s="276">
        <v>0.85</v>
      </c>
      <c r="DJ97" s="331">
        <v>1.53</v>
      </c>
      <c r="DK97" s="331">
        <v>3.23</v>
      </c>
      <c r="DL97" s="379"/>
      <c r="DM97" s="379"/>
      <c r="DN97" s="379"/>
      <c r="DO97" s="379"/>
      <c r="DP97" s="379"/>
      <c r="DQ97" s="379">
        <v>7.3</v>
      </c>
      <c r="DR97" s="379">
        <v>8.58010204081633</v>
      </c>
      <c r="DS97" s="279">
        <f t="shared" ref="DS97:DS100" si="3">(DR97-DQ97)/DQ97</f>
        <v>0.1753564439</v>
      </c>
      <c r="DT97" s="274"/>
      <c r="DU97" s="274"/>
      <c r="DV97" s="274"/>
    </row>
    <row r="98" ht="15.75" customHeight="1">
      <c r="A98" s="274">
        <v>2024.0</v>
      </c>
      <c r="B98" s="274" t="s">
        <v>5230</v>
      </c>
      <c r="C98" s="274" t="s">
        <v>5231</v>
      </c>
      <c r="D98" s="274">
        <v>362.0</v>
      </c>
      <c r="E98" s="274" t="s">
        <v>2467</v>
      </c>
      <c r="F98" s="274" t="s">
        <v>4721</v>
      </c>
      <c r="G98" s="274"/>
      <c r="H98" s="274"/>
      <c r="I98" s="358" t="s">
        <v>4722</v>
      </c>
      <c r="J98" s="274" t="s">
        <v>5232</v>
      </c>
      <c r="K98" s="274" t="s">
        <v>5233</v>
      </c>
      <c r="L98" s="274" t="s">
        <v>5234</v>
      </c>
      <c r="M98" s="137" t="s">
        <v>5235</v>
      </c>
      <c r="N98" s="272" t="s">
        <v>4815</v>
      </c>
      <c r="O98" s="274" t="s">
        <v>5236</v>
      </c>
      <c r="P98" s="380" t="s">
        <v>5237</v>
      </c>
      <c r="Q98" s="274" t="s">
        <v>4729</v>
      </c>
      <c r="R98" s="274" t="s">
        <v>4729</v>
      </c>
      <c r="S98" s="274" t="s">
        <v>4729</v>
      </c>
      <c r="T98" s="137" t="s">
        <v>5238</v>
      </c>
      <c r="U98" s="275" t="s">
        <v>5239</v>
      </c>
      <c r="V98" s="386"/>
      <c r="W98" s="386"/>
      <c r="X98" s="386"/>
      <c r="Y98" s="386"/>
      <c r="Z98" s="386"/>
      <c r="AA98" s="386"/>
      <c r="AB98" s="386"/>
      <c r="AC98" s="386"/>
      <c r="AD98" s="386"/>
      <c r="AE98" s="386"/>
      <c r="AF98" s="386"/>
      <c r="AG98" s="386"/>
      <c r="AH98" s="386"/>
      <c r="AI98" s="386"/>
      <c r="AJ98" s="386"/>
      <c r="AK98" s="386"/>
      <c r="AL98" s="386"/>
      <c r="AM98" s="386"/>
      <c r="AN98" s="386"/>
      <c r="AO98" s="386"/>
      <c r="AP98" s="386"/>
      <c r="AQ98" s="386"/>
      <c r="AR98" s="386"/>
      <c r="AS98" s="386"/>
      <c r="AT98" s="386"/>
      <c r="AU98" s="386"/>
      <c r="AV98" s="386"/>
      <c r="AW98" s="386"/>
      <c r="AX98" s="386"/>
      <c r="AY98" s="386"/>
      <c r="AZ98" s="386"/>
      <c r="BA98" s="386"/>
      <c r="BB98" s="386"/>
      <c r="BC98" s="386"/>
      <c r="BD98" s="386"/>
      <c r="BE98" s="386"/>
      <c r="BF98" s="386"/>
      <c r="BG98" s="386"/>
      <c r="BH98" s="386"/>
      <c r="BI98" s="386"/>
      <c r="BJ98" s="386"/>
      <c r="BK98" s="386"/>
      <c r="BL98" s="386"/>
      <c r="BM98" s="386"/>
      <c r="BN98" s="386"/>
      <c r="BO98" s="386"/>
      <c r="BP98" s="386"/>
      <c r="BQ98" s="386"/>
      <c r="BR98" s="386"/>
      <c r="BS98" s="386"/>
      <c r="BT98" s="386"/>
      <c r="BU98" s="386"/>
      <c r="BV98" s="386"/>
      <c r="BW98" s="386"/>
      <c r="BX98" s="386"/>
      <c r="BY98" s="386"/>
      <c r="BZ98" s="386"/>
      <c r="CA98" s="386"/>
      <c r="CB98" s="386"/>
      <c r="CC98" s="386"/>
      <c r="CD98" s="386"/>
      <c r="CE98" s="386"/>
      <c r="CF98" s="386"/>
      <c r="CG98" s="386"/>
      <c r="CH98" s="386"/>
      <c r="CI98" s="386"/>
      <c r="CJ98" s="386"/>
      <c r="CK98" s="386"/>
      <c r="CL98" s="386"/>
      <c r="CM98" s="320"/>
      <c r="CN98" s="386">
        <v>0.0</v>
      </c>
      <c r="CO98" s="386">
        <v>1.0</v>
      </c>
      <c r="CP98" s="386">
        <v>1.0</v>
      </c>
      <c r="CQ98" s="386">
        <v>0.0</v>
      </c>
      <c r="CR98" s="386">
        <v>3.0</v>
      </c>
      <c r="CS98" s="386">
        <v>3.0</v>
      </c>
      <c r="CT98" s="386">
        <v>32.0</v>
      </c>
      <c r="CU98" s="386">
        <v>37.0</v>
      </c>
      <c r="CV98" s="386">
        <v>5.0</v>
      </c>
      <c r="CW98" s="386">
        <v>6.0</v>
      </c>
      <c r="CX98" s="386">
        <v>7.0</v>
      </c>
      <c r="CY98" s="386">
        <v>1.0</v>
      </c>
      <c r="CZ98" s="386">
        <v>29.0</v>
      </c>
      <c r="DA98" s="386">
        <v>33.0</v>
      </c>
      <c r="DB98" s="386">
        <f t="shared" ref="DB98:DB99" si="4">DA98-CZ98</f>
        <v>4</v>
      </c>
      <c r="DC98" s="386">
        <v>29.0</v>
      </c>
      <c r="DD98" s="386">
        <v>35.0</v>
      </c>
      <c r="DE98" s="386">
        <v>6.0</v>
      </c>
      <c r="DF98" s="279"/>
      <c r="DG98" s="331"/>
      <c r="DH98" s="331"/>
      <c r="DI98" s="276"/>
      <c r="DJ98" s="331"/>
      <c r="DK98" s="331"/>
      <c r="DL98" s="279">
        <v>0.94</v>
      </c>
      <c r="DM98" s="274">
        <v>1.4</v>
      </c>
      <c r="DN98" s="274">
        <v>3.07</v>
      </c>
      <c r="DO98" s="379" t="s">
        <v>4853</v>
      </c>
      <c r="DP98" s="379">
        <v>392.8</v>
      </c>
      <c r="DQ98" s="379">
        <v>0.689627071823204</v>
      </c>
      <c r="DR98" s="379">
        <v>1.08674033149171</v>
      </c>
      <c r="DS98" s="279">
        <f t="shared" si="3"/>
        <v>0.5758376895</v>
      </c>
      <c r="DT98" s="274"/>
      <c r="DU98" s="274"/>
      <c r="DV98" s="274"/>
    </row>
    <row r="99" ht="15.75" customHeight="1">
      <c r="A99" s="274">
        <v>2024.0</v>
      </c>
      <c r="B99" s="274" t="s">
        <v>5240</v>
      </c>
      <c r="C99" s="102" t="s">
        <v>5241</v>
      </c>
      <c r="D99" s="272">
        <v>53.0</v>
      </c>
      <c r="E99" s="272" t="s">
        <v>2676</v>
      </c>
      <c r="F99" s="274" t="s">
        <v>4721</v>
      </c>
      <c r="G99" s="272"/>
      <c r="H99" s="272"/>
      <c r="I99" s="274" t="s">
        <v>911</v>
      </c>
      <c r="J99" s="274" t="s">
        <v>958</v>
      </c>
      <c r="K99" s="274" t="s">
        <v>959</v>
      </c>
      <c r="L99" s="274" t="s">
        <v>5242</v>
      </c>
      <c r="M99" s="272" t="s">
        <v>5243</v>
      </c>
      <c r="N99" s="272" t="s">
        <v>5244</v>
      </c>
      <c r="O99" s="102" t="s">
        <v>5245</v>
      </c>
      <c r="P99" s="380" t="s">
        <v>5246</v>
      </c>
      <c r="Q99" s="274" t="s">
        <v>4853</v>
      </c>
      <c r="R99" s="274" t="s">
        <v>4729</v>
      </c>
      <c r="S99" s="274" t="s">
        <v>4729</v>
      </c>
      <c r="T99" s="274" t="s">
        <v>5049</v>
      </c>
      <c r="U99" s="275" t="s">
        <v>5247</v>
      </c>
      <c r="V99" s="387"/>
      <c r="W99" s="387"/>
      <c r="X99" s="387"/>
      <c r="Y99" s="387"/>
      <c r="Z99" s="388"/>
      <c r="AA99" s="388"/>
      <c r="AB99" s="386"/>
      <c r="AC99" s="388"/>
      <c r="AD99" s="388"/>
      <c r="AE99" s="388"/>
      <c r="AF99" s="387"/>
      <c r="AG99" s="387"/>
      <c r="AH99" s="387"/>
      <c r="AI99" s="387"/>
      <c r="AJ99" s="388"/>
      <c r="AK99" s="388"/>
      <c r="AL99" s="386"/>
      <c r="AM99" s="388"/>
      <c r="AN99" s="388"/>
      <c r="AO99" s="388"/>
      <c r="AP99" s="387"/>
      <c r="AQ99" s="388"/>
      <c r="AR99" s="388"/>
      <c r="AS99" s="387"/>
      <c r="AT99" s="388"/>
      <c r="AU99" s="388"/>
      <c r="AV99" s="386"/>
      <c r="AW99" s="388"/>
      <c r="AX99" s="388"/>
      <c r="AY99" s="388"/>
      <c r="AZ99" s="386"/>
      <c r="BA99" s="386"/>
      <c r="BB99" s="386"/>
      <c r="BC99" s="386"/>
      <c r="BD99" s="388"/>
      <c r="BE99" s="388"/>
      <c r="BF99" s="386"/>
      <c r="BG99" s="388"/>
      <c r="BH99" s="388"/>
      <c r="BI99" s="388"/>
      <c r="BJ99" s="388"/>
      <c r="BK99" s="388"/>
      <c r="BL99" s="388"/>
      <c r="BM99" s="388"/>
      <c r="BN99" s="388"/>
      <c r="BO99" s="388"/>
      <c r="BP99" s="388"/>
      <c r="BQ99" s="388"/>
      <c r="BR99" s="388"/>
      <c r="BS99" s="388"/>
      <c r="BT99" s="387"/>
      <c r="BU99" s="387"/>
      <c r="BV99" s="387"/>
      <c r="BW99" s="387"/>
      <c r="BX99" s="388"/>
      <c r="BY99" s="388"/>
      <c r="BZ99" s="386"/>
      <c r="CA99" s="388"/>
      <c r="CB99" s="388"/>
      <c r="CC99" s="388"/>
      <c r="CD99" s="387"/>
      <c r="CE99" s="387"/>
      <c r="CF99" s="387"/>
      <c r="CG99" s="387"/>
      <c r="CH99" s="388"/>
      <c r="CI99" s="388"/>
      <c r="CJ99" s="386"/>
      <c r="CK99" s="388"/>
      <c r="CL99" s="388"/>
      <c r="CM99" s="337"/>
      <c r="CN99" s="387">
        <v>11.0</v>
      </c>
      <c r="CO99" s="387">
        <v>18.0</v>
      </c>
      <c r="CP99" s="386">
        <f>CO99-CN99</f>
        <v>7</v>
      </c>
      <c r="CQ99" s="387">
        <v>66.0</v>
      </c>
      <c r="CR99" s="387">
        <v>79.0</v>
      </c>
      <c r="CS99" s="386">
        <f>CR99-CQ99</f>
        <v>13</v>
      </c>
      <c r="CT99" s="387">
        <v>97.0</v>
      </c>
      <c r="CU99" s="387">
        <v>98.0</v>
      </c>
      <c r="CV99" s="386">
        <f>CU99-CT99</f>
        <v>1</v>
      </c>
      <c r="CW99" s="386">
        <v>35.0</v>
      </c>
      <c r="CX99" s="386">
        <v>45.0</v>
      </c>
      <c r="CY99" s="386">
        <f>CX99-CW99</f>
        <v>10</v>
      </c>
      <c r="CZ99" s="387">
        <v>89.0</v>
      </c>
      <c r="DA99" s="387">
        <v>93.0</v>
      </c>
      <c r="DB99" s="386">
        <f t="shared" si="4"/>
        <v>4</v>
      </c>
      <c r="DC99" s="387">
        <v>89.0</v>
      </c>
      <c r="DD99" s="387">
        <v>90.0</v>
      </c>
      <c r="DE99" s="386">
        <f>DD99-DC99</f>
        <v>1</v>
      </c>
      <c r="DF99" s="338">
        <v>0.93</v>
      </c>
      <c r="DG99" s="339">
        <v>0.9</v>
      </c>
      <c r="DH99" s="339">
        <v>7.8</v>
      </c>
      <c r="DI99" s="337"/>
      <c r="DJ99" s="339"/>
      <c r="DK99" s="339"/>
      <c r="DL99" s="272"/>
      <c r="DM99" s="272"/>
      <c r="DN99" s="272"/>
      <c r="DO99" s="389">
        <v>4180.0</v>
      </c>
      <c r="DP99" s="389">
        <v>1628.0</v>
      </c>
      <c r="DQ99" s="389">
        <v>6.3538961038961</v>
      </c>
      <c r="DR99" s="389">
        <v>7.30909090909091</v>
      </c>
      <c r="DS99" s="279">
        <f t="shared" si="3"/>
        <v>0.150332141</v>
      </c>
      <c r="DT99" s="272"/>
      <c r="DU99" s="272"/>
      <c r="DV99" s="272"/>
    </row>
    <row r="100" ht="15.75" customHeight="1">
      <c r="A100" s="274">
        <v>2024.0</v>
      </c>
      <c r="B100" s="274" t="s">
        <v>5043</v>
      </c>
      <c r="C100" s="102" t="s">
        <v>5248</v>
      </c>
      <c r="D100" s="272">
        <v>13.0</v>
      </c>
      <c r="E100" s="272" t="s">
        <v>5249</v>
      </c>
      <c r="F100" s="274" t="s">
        <v>4721</v>
      </c>
      <c r="G100" s="272"/>
      <c r="H100" s="272"/>
      <c r="I100" s="274" t="s">
        <v>3540</v>
      </c>
      <c r="J100" s="274" t="s">
        <v>5038</v>
      </c>
      <c r="K100" s="274" t="s">
        <v>5038</v>
      </c>
      <c r="L100" s="274" t="s">
        <v>5046</v>
      </c>
      <c r="M100" s="272" t="s">
        <v>5250</v>
      </c>
      <c r="N100" s="272" t="s">
        <v>5244</v>
      </c>
      <c r="O100" s="102" t="s">
        <v>5251</v>
      </c>
      <c r="P100" s="380" t="s">
        <v>5252</v>
      </c>
      <c r="Q100" s="274" t="s">
        <v>4729</v>
      </c>
      <c r="R100" s="274" t="s">
        <v>4729</v>
      </c>
      <c r="S100" s="274" t="s">
        <v>4729</v>
      </c>
      <c r="T100" s="274" t="s">
        <v>5049</v>
      </c>
      <c r="U100" s="275" t="s">
        <v>5253</v>
      </c>
      <c r="V100" s="390"/>
      <c r="W100" s="390"/>
      <c r="X100" s="390"/>
      <c r="Y100" s="390"/>
      <c r="Z100" s="390"/>
      <c r="AA100" s="390"/>
      <c r="AB100" s="390"/>
      <c r="AC100" s="390"/>
      <c r="AD100" s="390"/>
      <c r="AE100" s="390"/>
      <c r="AF100" s="390"/>
      <c r="AG100" s="390"/>
      <c r="AH100" s="390"/>
      <c r="AI100" s="390"/>
      <c r="AJ100" s="390"/>
      <c r="AK100" s="390"/>
      <c r="AL100" s="390"/>
      <c r="AM100" s="390"/>
      <c r="AN100" s="390"/>
      <c r="AO100" s="390"/>
      <c r="AP100" s="390"/>
      <c r="AQ100" s="390"/>
      <c r="AR100" s="390"/>
      <c r="AS100" s="390"/>
      <c r="AT100" s="390"/>
      <c r="AU100" s="390"/>
      <c r="AV100" s="390"/>
      <c r="AW100" s="390"/>
      <c r="AX100" s="390"/>
      <c r="AY100" s="390"/>
      <c r="AZ100" s="390"/>
      <c r="BA100" s="390"/>
      <c r="BB100" s="390"/>
      <c r="BC100" s="390"/>
      <c r="BD100" s="390"/>
      <c r="BE100" s="390"/>
      <c r="BF100" s="390"/>
      <c r="BG100" s="390"/>
      <c r="BH100" s="390"/>
      <c r="BI100" s="390"/>
      <c r="BJ100" s="390"/>
      <c r="BK100" s="390"/>
      <c r="BL100" s="390"/>
      <c r="BM100" s="390"/>
      <c r="BN100" s="390"/>
      <c r="BO100" s="390"/>
      <c r="BP100" s="390"/>
      <c r="BQ100" s="390"/>
      <c r="BR100" s="390"/>
      <c r="BS100" s="390"/>
      <c r="BT100" s="390"/>
      <c r="BU100" s="390"/>
      <c r="BV100" s="390"/>
      <c r="BW100" s="390"/>
      <c r="BX100" s="390"/>
      <c r="BY100" s="390"/>
      <c r="BZ100" s="390"/>
      <c r="CA100" s="390"/>
      <c r="CB100" s="390"/>
      <c r="CC100" s="390"/>
      <c r="CD100" s="390"/>
      <c r="CE100" s="390"/>
      <c r="CF100" s="390"/>
      <c r="CG100" s="390"/>
      <c r="CH100" s="390"/>
      <c r="CI100" s="390"/>
      <c r="CJ100" s="390"/>
      <c r="CK100" s="390"/>
      <c r="CL100" s="390"/>
      <c r="CM100" s="391"/>
      <c r="CN100" s="392">
        <v>57.0</v>
      </c>
      <c r="CO100" s="392">
        <v>76.0</v>
      </c>
      <c r="CP100" s="388">
        <v>19.0</v>
      </c>
      <c r="CQ100" s="392">
        <v>89.0</v>
      </c>
      <c r="CR100" s="392">
        <v>89.0</v>
      </c>
      <c r="CS100" s="388">
        <v>0.0</v>
      </c>
      <c r="CT100" s="392">
        <v>97.0</v>
      </c>
      <c r="CU100" s="392">
        <v>100.0</v>
      </c>
      <c r="CV100" s="392">
        <v>3.0</v>
      </c>
      <c r="CW100" s="392">
        <v>71.0</v>
      </c>
      <c r="CX100" s="392">
        <v>83.0</v>
      </c>
      <c r="CY100" s="392">
        <v>12.0</v>
      </c>
      <c r="CZ100" s="392">
        <v>80.0</v>
      </c>
      <c r="DA100" s="388">
        <v>100.0</v>
      </c>
      <c r="DB100" s="388">
        <v>20.0</v>
      </c>
      <c r="DC100" s="388">
        <v>89.0</v>
      </c>
      <c r="DD100" s="388">
        <v>100.0</v>
      </c>
      <c r="DE100" s="388">
        <v>11.0</v>
      </c>
      <c r="DF100" s="338">
        <v>0.93</v>
      </c>
      <c r="DG100" s="391">
        <v>1.2</v>
      </c>
      <c r="DH100" s="391">
        <v>4.7</v>
      </c>
      <c r="DI100" s="338">
        <v>0.87</v>
      </c>
      <c r="DJ100" s="391">
        <v>1.7</v>
      </c>
      <c r="DK100" s="391">
        <v>4.4</v>
      </c>
      <c r="DL100" s="391"/>
      <c r="DM100" s="391"/>
      <c r="DN100" s="391"/>
      <c r="DO100" s="379" t="s">
        <v>4853</v>
      </c>
      <c r="DP100" s="389">
        <v>430.0</v>
      </c>
      <c r="DQ100" s="389">
        <v>4.80641025641026</v>
      </c>
      <c r="DR100" s="389">
        <v>5.50897435897436</v>
      </c>
      <c r="DS100" s="279">
        <f t="shared" si="3"/>
        <v>0.1461723126</v>
      </c>
      <c r="DT100" s="272"/>
      <c r="DU100" s="272"/>
      <c r="DV100" s="272"/>
    </row>
    <row r="101" ht="15.75" customHeight="1">
      <c r="A101" s="274">
        <v>2024.0</v>
      </c>
      <c r="B101" s="274" t="s">
        <v>5199</v>
      </c>
      <c r="C101" s="102" t="s">
        <v>5254</v>
      </c>
      <c r="D101" s="272">
        <v>26.0</v>
      </c>
      <c r="E101" s="272" t="s">
        <v>907</v>
      </c>
      <c r="F101" s="274" t="s">
        <v>4721</v>
      </c>
      <c r="G101" s="272"/>
      <c r="H101" s="272"/>
      <c r="I101" s="274" t="s">
        <v>4750</v>
      </c>
      <c r="J101" s="274" t="s">
        <v>5201</v>
      </c>
      <c r="K101" s="274" t="s">
        <v>5201</v>
      </c>
      <c r="L101" s="274" t="s">
        <v>5202</v>
      </c>
      <c r="M101" s="274" t="s">
        <v>5199</v>
      </c>
      <c r="N101" s="272" t="s">
        <v>5244</v>
      </c>
      <c r="O101" s="102" t="s">
        <v>5255</v>
      </c>
      <c r="P101" s="380" t="s">
        <v>5256</v>
      </c>
      <c r="Q101" s="274" t="s">
        <v>4729</v>
      </c>
      <c r="R101" s="274" t="s">
        <v>4729</v>
      </c>
      <c r="S101" s="274" t="s">
        <v>4729</v>
      </c>
      <c r="T101" s="274" t="s">
        <v>5165</v>
      </c>
      <c r="U101" s="275" t="s">
        <v>5257</v>
      </c>
      <c r="V101" s="387"/>
      <c r="W101" s="387"/>
      <c r="X101" s="387"/>
      <c r="Y101" s="387"/>
      <c r="Z101" s="388">
        <v>51.0</v>
      </c>
      <c r="AA101" s="388">
        <v>75.0</v>
      </c>
      <c r="AB101" s="386">
        <v>24.0</v>
      </c>
      <c r="AC101" s="388"/>
      <c r="AD101" s="388"/>
      <c r="AE101" s="388"/>
      <c r="AF101" s="387"/>
      <c r="AG101" s="387"/>
      <c r="AH101" s="387"/>
      <c r="AI101" s="387"/>
      <c r="AJ101" s="388">
        <v>71.0</v>
      </c>
      <c r="AK101" s="388">
        <v>95.0</v>
      </c>
      <c r="AL101" s="386"/>
      <c r="AM101" s="388"/>
      <c r="AN101" s="388">
        <v>24.0</v>
      </c>
      <c r="AO101" s="388"/>
      <c r="AP101" s="387"/>
      <c r="AQ101" s="388"/>
      <c r="AR101" s="388"/>
      <c r="AS101" s="387"/>
      <c r="AT101" s="388">
        <v>92.0</v>
      </c>
      <c r="AU101" s="388">
        <v>98.0</v>
      </c>
      <c r="AV101" s="386"/>
      <c r="AW101" s="388"/>
      <c r="AX101" s="388">
        <v>6.0</v>
      </c>
      <c r="AY101" s="388"/>
      <c r="AZ101" s="386"/>
      <c r="BA101" s="386"/>
      <c r="BB101" s="386"/>
      <c r="BC101" s="386"/>
      <c r="BD101" s="388">
        <v>84.0</v>
      </c>
      <c r="BE101" s="388">
        <v>91.0</v>
      </c>
      <c r="BF101" s="386"/>
      <c r="BG101" s="388"/>
      <c r="BH101" s="388">
        <v>7.0</v>
      </c>
      <c r="BI101" s="388"/>
      <c r="BJ101" s="388"/>
      <c r="BK101" s="388"/>
      <c r="BL101" s="388"/>
      <c r="BM101" s="388"/>
      <c r="BN101" s="388"/>
      <c r="BO101" s="388"/>
      <c r="BP101" s="388"/>
      <c r="BQ101" s="388"/>
      <c r="BR101" s="388"/>
      <c r="BS101" s="388"/>
      <c r="BT101" s="387"/>
      <c r="BU101" s="387"/>
      <c r="BV101" s="387"/>
      <c r="BW101" s="387"/>
      <c r="BX101" s="388">
        <v>85.0</v>
      </c>
      <c r="BY101" s="388">
        <v>91.0</v>
      </c>
      <c r="BZ101" s="386"/>
      <c r="CA101" s="388"/>
      <c r="CB101" s="388">
        <v>6.0</v>
      </c>
      <c r="CC101" s="388"/>
      <c r="CD101" s="387"/>
      <c r="CE101" s="387"/>
      <c r="CF101" s="387"/>
      <c r="CG101" s="387"/>
      <c r="CH101" s="388">
        <v>84.0</v>
      </c>
      <c r="CI101" s="388">
        <v>92.0</v>
      </c>
      <c r="CJ101" s="386"/>
      <c r="CK101" s="388"/>
      <c r="CL101" s="388">
        <v>8.0</v>
      </c>
      <c r="CM101" s="391"/>
      <c r="CN101" s="388"/>
      <c r="CO101" s="388"/>
      <c r="CP101" s="388"/>
      <c r="CQ101" s="388"/>
      <c r="CR101" s="388"/>
      <c r="CS101" s="388"/>
      <c r="CT101" s="388"/>
      <c r="CU101" s="388"/>
      <c r="CV101" s="388"/>
      <c r="CW101" s="388"/>
      <c r="CX101" s="388"/>
      <c r="CY101" s="388"/>
      <c r="CZ101" s="388"/>
      <c r="DA101" s="388"/>
      <c r="DB101" s="388"/>
      <c r="DC101" s="388"/>
      <c r="DD101" s="388"/>
      <c r="DE101" s="388"/>
      <c r="DF101" s="338">
        <v>0.94</v>
      </c>
      <c r="DG101" s="391">
        <v>1.0</v>
      </c>
      <c r="DH101" s="391">
        <v>6.65</v>
      </c>
      <c r="DI101" s="338">
        <v>0.87</v>
      </c>
      <c r="DJ101" s="391">
        <v>1.7</v>
      </c>
      <c r="DK101" s="391">
        <v>3.73</v>
      </c>
      <c r="DL101" s="391"/>
      <c r="DM101" s="391"/>
      <c r="DN101" s="391"/>
      <c r="DO101" s="389"/>
      <c r="DP101" s="389"/>
      <c r="DQ101" s="389">
        <v>5.034</v>
      </c>
      <c r="DR101" s="389">
        <v>5.67</v>
      </c>
      <c r="DS101" s="279">
        <v>0.15</v>
      </c>
      <c r="DT101" s="272"/>
      <c r="DU101" s="272"/>
      <c r="DV101" s="272"/>
    </row>
    <row r="102" ht="15.75" customHeight="1">
      <c r="A102" s="274">
        <v>2024.0</v>
      </c>
      <c r="B102" s="274" t="s">
        <v>5043</v>
      </c>
      <c r="C102" s="102" t="s">
        <v>5248</v>
      </c>
      <c r="D102" s="272">
        <v>13.0</v>
      </c>
      <c r="E102" s="272" t="s">
        <v>5258</v>
      </c>
      <c r="F102" s="274" t="s">
        <v>4721</v>
      </c>
      <c r="G102" s="272"/>
      <c r="H102" s="272"/>
      <c r="I102" s="274" t="s">
        <v>3540</v>
      </c>
      <c r="J102" s="274" t="s">
        <v>5038</v>
      </c>
      <c r="K102" s="274" t="s">
        <v>5038</v>
      </c>
      <c r="L102" s="274" t="s">
        <v>5046</v>
      </c>
      <c r="M102" s="272" t="s">
        <v>5250</v>
      </c>
      <c r="N102" s="272" t="s">
        <v>5244</v>
      </c>
      <c r="O102" s="102" t="s">
        <v>5259</v>
      </c>
      <c r="P102" s="380" t="s">
        <v>5252</v>
      </c>
      <c r="Q102" s="274" t="s">
        <v>4729</v>
      </c>
      <c r="R102" s="274" t="s">
        <v>4729</v>
      </c>
      <c r="S102" s="274" t="s">
        <v>4729</v>
      </c>
      <c r="T102" s="274" t="s">
        <v>5049</v>
      </c>
      <c r="U102" s="275" t="s">
        <v>5260</v>
      </c>
      <c r="V102" s="387"/>
      <c r="W102" s="387"/>
      <c r="X102" s="387"/>
      <c r="Y102" s="387"/>
      <c r="Z102" s="388"/>
      <c r="AA102" s="388"/>
      <c r="AB102" s="386"/>
      <c r="AC102" s="388"/>
      <c r="AD102" s="388"/>
      <c r="AE102" s="388"/>
      <c r="AF102" s="387"/>
      <c r="AG102" s="387"/>
      <c r="AH102" s="387"/>
      <c r="AI102" s="387"/>
      <c r="AJ102" s="388"/>
      <c r="AK102" s="388"/>
      <c r="AL102" s="386"/>
      <c r="AM102" s="388"/>
      <c r="AN102" s="388"/>
      <c r="AO102" s="388"/>
      <c r="AP102" s="387"/>
      <c r="AQ102" s="388"/>
      <c r="AR102" s="388"/>
      <c r="AS102" s="387"/>
      <c r="AT102" s="388"/>
      <c r="AU102" s="388"/>
      <c r="AV102" s="386"/>
      <c r="AW102" s="388"/>
      <c r="AX102" s="388"/>
      <c r="AY102" s="388"/>
      <c r="AZ102" s="386"/>
      <c r="BA102" s="386"/>
      <c r="BB102" s="386"/>
      <c r="BC102" s="386"/>
      <c r="BD102" s="388"/>
      <c r="BE102" s="388"/>
      <c r="BF102" s="386"/>
      <c r="BG102" s="388"/>
      <c r="BH102" s="388"/>
      <c r="BI102" s="388"/>
      <c r="BJ102" s="388"/>
      <c r="BK102" s="388"/>
      <c r="BL102" s="388"/>
      <c r="BM102" s="388"/>
      <c r="BN102" s="388"/>
      <c r="BO102" s="388"/>
      <c r="BP102" s="388"/>
      <c r="BQ102" s="388"/>
      <c r="BR102" s="388"/>
      <c r="BS102" s="388"/>
      <c r="BT102" s="387"/>
      <c r="BU102" s="387"/>
      <c r="BV102" s="387"/>
      <c r="BW102" s="387"/>
      <c r="BX102" s="388"/>
      <c r="BY102" s="388"/>
      <c r="BZ102" s="386"/>
      <c r="CA102" s="388"/>
      <c r="CB102" s="388"/>
      <c r="CC102" s="388"/>
      <c r="CD102" s="387"/>
      <c r="CE102" s="387"/>
      <c r="CF102" s="387"/>
      <c r="CG102" s="387"/>
      <c r="CH102" s="388"/>
      <c r="CI102" s="388"/>
      <c r="CJ102" s="386"/>
      <c r="CK102" s="388"/>
      <c r="CL102" s="388"/>
      <c r="CM102" s="391"/>
      <c r="CN102" s="387">
        <v>52.0</v>
      </c>
      <c r="CO102" s="387">
        <v>58.0</v>
      </c>
      <c r="CP102" s="388">
        <v>6.0</v>
      </c>
      <c r="CQ102" s="387">
        <v>85.0</v>
      </c>
      <c r="CR102" s="387">
        <v>88.0</v>
      </c>
      <c r="CS102" s="388">
        <v>3.0</v>
      </c>
      <c r="CT102" s="387">
        <v>94.0</v>
      </c>
      <c r="CU102" s="388">
        <v>100.0</v>
      </c>
      <c r="CV102" s="388">
        <v>6.0</v>
      </c>
      <c r="CW102" s="386">
        <v>71.0</v>
      </c>
      <c r="CX102" s="386">
        <v>78.0</v>
      </c>
      <c r="CY102" s="386">
        <v>8.0</v>
      </c>
      <c r="CZ102" s="386">
        <v>82.0</v>
      </c>
      <c r="DA102" s="388">
        <v>94.0</v>
      </c>
      <c r="DB102" s="388">
        <v>12.0</v>
      </c>
      <c r="DC102" s="388">
        <v>87.0</v>
      </c>
      <c r="DD102" s="388">
        <v>94.0</v>
      </c>
      <c r="DE102" s="388">
        <v>7.0</v>
      </c>
      <c r="DF102" s="338">
        <v>0.94</v>
      </c>
      <c r="DG102" s="391">
        <v>1.1</v>
      </c>
      <c r="DH102" s="391">
        <v>5.7</v>
      </c>
      <c r="DI102" s="338">
        <v>0.87</v>
      </c>
      <c r="DJ102" s="391">
        <v>2.1</v>
      </c>
      <c r="DK102" s="391">
        <v>3.4</v>
      </c>
      <c r="DL102" s="391"/>
      <c r="DM102" s="391"/>
      <c r="DN102" s="391"/>
      <c r="DO102" s="379" t="s">
        <v>4853</v>
      </c>
      <c r="DP102" s="389">
        <v>296.6</v>
      </c>
      <c r="DQ102" s="389">
        <v>6.35853658536585</v>
      </c>
      <c r="DR102" s="389">
        <v>7.24146341463415</v>
      </c>
      <c r="DS102" s="279">
        <v>0.16</v>
      </c>
      <c r="DT102" s="272"/>
      <c r="DU102" s="272"/>
      <c r="DV102" s="272"/>
    </row>
    <row r="103" ht="15.75" customHeight="1">
      <c r="A103" s="274"/>
      <c r="B103" s="274"/>
      <c r="C103" s="102"/>
      <c r="D103" s="272"/>
      <c r="E103" s="272"/>
      <c r="F103" s="274"/>
      <c r="G103" s="272"/>
      <c r="H103" s="272"/>
      <c r="I103" s="274"/>
      <c r="J103" s="274"/>
      <c r="K103" s="274"/>
      <c r="L103" s="274"/>
      <c r="M103" s="272"/>
      <c r="N103" s="272"/>
      <c r="O103" s="102"/>
      <c r="P103" s="335"/>
      <c r="Q103" s="274"/>
      <c r="R103" s="274"/>
      <c r="S103" s="274"/>
      <c r="T103" s="274"/>
      <c r="U103" s="274"/>
      <c r="V103" s="387"/>
      <c r="W103" s="387"/>
      <c r="X103" s="387"/>
      <c r="Y103" s="387"/>
      <c r="Z103" s="388"/>
      <c r="AA103" s="388"/>
      <c r="AB103" s="386"/>
      <c r="AC103" s="388"/>
      <c r="AD103" s="388"/>
      <c r="AE103" s="388"/>
      <c r="AF103" s="387"/>
      <c r="AG103" s="387"/>
      <c r="AH103" s="387"/>
      <c r="AI103" s="387"/>
      <c r="AJ103" s="388"/>
      <c r="AK103" s="388"/>
      <c r="AL103" s="386"/>
      <c r="AM103" s="388"/>
      <c r="AN103" s="388"/>
      <c r="AO103" s="388"/>
      <c r="AP103" s="387"/>
      <c r="AQ103" s="388"/>
      <c r="AR103" s="388"/>
      <c r="AS103" s="387"/>
      <c r="AT103" s="388"/>
      <c r="AU103" s="388"/>
      <c r="AV103" s="386"/>
      <c r="AW103" s="388"/>
      <c r="AX103" s="388"/>
      <c r="AY103" s="388"/>
      <c r="AZ103" s="386"/>
      <c r="BA103" s="386"/>
      <c r="BB103" s="386"/>
      <c r="BC103" s="386"/>
      <c r="BD103" s="388"/>
      <c r="BE103" s="388"/>
      <c r="BF103" s="386"/>
      <c r="BG103" s="388"/>
      <c r="BH103" s="388"/>
      <c r="BI103" s="388"/>
      <c r="BJ103" s="388"/>
      <c r="BK103" s="388"/>
      <c r="BL103" s="388"/>
      <c r="BM103" s="388"/>
      <c r="BN103" s="388"/>
      <c r="BO103" s="388"/>
      <c r="BP103" s="388"/>
      <c r="BQ103" s="388"/>
      <c r="BR103" s="388"/>
      <c r="BS103" s="388"/>
      <c r="BT103" s="387"/>
      <c r="BU103" s="387"/>
      <c r="BV103" s="387"/>
      <c r="BW103" s="387"/>
      <c r="BX103" s="388"/>
      <c r="BY103" s="388"/>
      <c r="BZ103" s="386"/>
      <c r="CA103" s="388"/>
      <c r="CB103" s="388"/>
      <c r="CC103" s="388"/>
      <c r="CD103" s="387"/>
      <c r="CE103" s="387"/>
      <c r="CF103" s="387"/>
      <c r="CG103" s="387"/>
      <c r="CH103" s="388"/>
      <c r="CI103" s="388"/>
      <c r="CJ103" s="386"/>
      <c r="CK103" s="388"/>
      <c r="CL103" s="388"/>
      <c r="CM103" s="337"/>
      <c r="CN103" s="388"/>
      <c r="CO103" s="388"/>
      <c r="CP103" s="388"/>
      <c r="CQ103" s="388"/>
      <c r="CR103" s="388"/>
      <c r="CS103" s="388"/>
      <c r="CT103" s="388"/>
      <c r="CU103" s="388"/>
      <c r="CV103" s="388"/>
      <c r="CW103" s="388"/>
      <c r="CX103" s="388"/>
      <c r="CY103" s="388"/>
      <c r="CZ103" s="388"/>
      <c r="DA103" s="388"/>
      <c r="DB103" s="388"/>
      <c r="DC103" s="388"/>
      <c r="DD103" s="388"/>
      <c r="DE103" s="388"/>
      <c r="DF103" s="337"/>
      <c r="DG103" s="339"/>
      <c r="DH103" s="339"/>
      <c r="DI103" s="337"/>
      <c r="DJ103" s="339"/>
      <c r="DK103" s="339"/>
      <c r="DL103" s="272"/>
      <c r="DM103" s="272"/>
      <c r="DN103" s="272"/>
      <c r="DO103" s="389"/>
      <c r="DP103" s="389"/>
      <c r="DQ103" s="389"/>
      <c r="DR103" s="389"/>
      <c r="DS103" s="279"/>
      <c r="DT103" s="272"/>
      <c r="DU103" s="272"/>
      <c r="DV103" s="272"/>
    </row>
    <row r="104" ht="15.75" customHeight="1">
      <c r="A104" s="393"/>
      <c r="B104" s="393"/>
      <c r="C104" s="393"/>
      <c r="D104" s="393"/>
      <c r="E104" s="393"/>
      <c r="F104" s="393"/>
      <c r="G104" s="393"/>
      <c r="H104" s="393"/>
      <c r="I104" s="393"/>
      <c r="J104" s="393"/>
      <c r="K104" s="393"/>
      <c r="L104" s="393"/>
      <c r="M104" s="394" t="s">
        <v>5261</v>
      </c>
      <c r="N104" s="393"/>
      <c r="O104" s="395"/>
      <c r="P104" s="393"/>
      <c r="Q104" s="393"/>
      <c r="R104" s="393"/>
      <c r="S104" s="393"/>
      <c r="T104" s="393"/>
      <c r="U104" s="393"/>
      <c r="V104" s="396">
        <f>AVERAGE(V4:V103)</f>
        <v>23.4137931</v>
      </c>
      <c r="W104" s="396">
        <f t="shared" ref="W104:AE104" si="5">AVERAGE(W4:W98)</f>
        <v>24</v>
      </c>
      <c r="X104" s="396">
        <f t="shared" si="5"/>
        <v>71.5</v>
      </c>
      <c r="Y104" s="396">
        <f t="shared" si="5"/>
        <v>59.10169492</v>
      </c>
      <c r="Z104" s="396">
        <f t="shared" si="5"/>
        <v>25.82142857</v>
      </c>
      <c r="AA104" s="396">
        <f t="shared" si="5"/>
        <v>62.82758621</v>
      </c>
      <c r="AB104" s="396">
        <f t="shared" si="5"/>
        <v>34.03703704</v>
      </c>
      <c r="AC104" s="396">
        <f t="shared" si="5"/>
        <v>40.04347826</v>
      </c>
      <c r="AD104" s="396">
        <f t="shared" si="5"/>
        <v>35.92307692</v>
      </c>
      <c r="AE104" s="396">
        <f t="shared" si="5"/>
        <v>-2.869565217</v>
      </c>
      <c r="AF104" s="396">
        <f>AVERAGE(AF4:AF103)</f>
        <v>42.66666667</v>
      </c>
      <c r="AG104" s="396">
        <f t="shared" ref="AG104:AH104" si="6">AVERAGE(AG4:AG98)</f>
        <v>35</v>
      </c>
      <c r="AH104" s="396">
        <f t="shared" si="6"/>
        <v>74</v>
      </c>
      <c r="AI104" s="396">
        <f>AVERAGE(AI4:AI103)</f>
        <v>70.04615385</v>
      </c>
      <c r="AJ104" s="396">
        <f t="shared" ref="AJ104:AK104" si="7">AVERAGE(AJ4:AJ98)</f>
        <v>49.51515152</v>
      </c>
      <c r="AK104" s="396">
        <f t="shared" si="7"/>
        <v>76.14285714</v>
      </c>
      <c r="AL104" s="396">
        <f>AVERAGE(AL4:AL103)</f>
        <v>26</v>
      </c>
      <c r="AM104" s="396">
        <f t="shared" ref="AM104:AY104" si="8">AVERAGE(AM4:AM98)</f>
        <v>22.75</v>
      </c>
      <c r="AN104" s="396">
        <f t="shared" si="8"/>
        <v>26</v>
      </c>
      <c r="AO104" s="396">
        <f t="shared" si="8"/>
        <v>4.6</v>
      </c>
      <c r="AP104" s="396">
        <f t="shared" si="8"/>
        <v>81.34615385</v>
      </c>
      <c r="AQ104" s="396">
        <f t="shared" si="8"/>
        <v>43</v>
      </c>
      <c r="AR104" s="396">
        <f t="shared" si="8"/>
        <v>79.5</v>
      </c>
      <c r="AS104" s="396">
        <f t="shared" si="8"/>
        <v>88.74603175</v>
      </c>
      <c r="AT104" s="396">
        <f t="shared" si="8"/>
        <v>79.34375</v>
      </c>
      <c r="AU104" s="396">
        <f t="shared" si="8"/>
        <v>90.05882353</v>
      </c>
      <c r="AV104" s="396">
        <f t="shared" si="8"/>
        <v>11.23076923</v>
      </c>
      <c r="AW104" s="396">
        <f t="shared" si="8"/>
        <v>8.666666667</v>
      </c>
      <c r="AX104" s="396">
        <f t="shared" si="8"/>
        <v>14.1</v>
      </c>
      <c r="AY104" s="396">
        <f t="shared" si="8"/>
        <v>2.931034483</v>
      </c>
      <c r="AZ104" s="396">
        <f>AVERAGE(AZ4:AZ103)</f>
        <v>48</v>
      </c>
      <c r="BA104" s="396">
        <f t="shared" ref="BA104:BE104" si="9">AVERAGE(BA4:BA98)</f>
        <v>44</v>
      </c>
      <c r="BB104" s="396">
        <f t="shared" si="9"/>
        <v>55</v>
      </c>
      <c r="BC104" s="396">
        <f t="shared" si="9"/>
        <v>60.94038462</v>
      </c>
      <c r="BD104" s="396">
        <f t="shared" si="9"/>
        <v>45.22222222</v>
      </c>
      <c r="BE104" s="396">
        <f t="shared" si="9"/>
        <v>57.11290323</v>
      </c>
      <c r="BF104" s="396">
        <f>AVERAGE(BF4:BF103)</f>
        <v>23.66666667</v>
      </c>
      <c r="BG104" s="396">
        <f t="shared" ref="BG104:BS104" si="10">AVERAGE(BG4:BG98)</f>
        <v>11.75</v>
      </c>
      <c r="BH104" s="396">
        <f t="shared" si="10"/>
        <v>11.72</v>
      </c>
      <c r="BI104" s="396">
        <f t="shared" si="10"/>
        <v>0.1083333333</v>
      </c>
      <c r="BJ104" s="396">
        <f t="shared" si="10"/>
        <v>78.5</v>
      </c>
      <c r="BK104" s="396">
        <f t="shared" si="10"/>
        <v>85.5</v>
      </c>
      <c r="BL104" s="396">
        <f t="shared" si="10"/>
        <v>72</v>
      </c>
      <c r="BM104" s="396">
        <f t="shared" si="10"/>
        <v>75.28571429</v>
      </c>
      <c r="BN104" s="396">
        <f t="shared" si="10"/>
        <v>66.59090909</v>
      </c>
      <c r="BO104" s="396">
        <f t="shared" si="10"/>
        <v>72.875</v>
      </c>
      <c r="BP104" s="396" t="str">
        <f t="shared" si="10"/>
        <v>#DIV/0!</v>
      </c>
      <c r="BQ104" s="396">
        <f t="shared" si="10"/>
        <v>8.571428571</v>
      </c>
      <c r="BR104" s="396">
        <f t="shared" si="10"/>
        <v>6.45</v>
      </c>
      <c r="BS104" s="396">
        <f t="shared" si="10"/>
        <v>-1.875</v>
      </c>
      <c r="BT104" s="396">
        <f>AVERAGE(BT4:BT103)</f>
        <v>77.03225806</v>
      </c>
      <c r="BU104" s="396">
        <f t="shared" ref="BU104:BV104" si="11">AVERAGE(BU4:BU98)</f>
        <v>69</v>
      </c>
      <c r="BV104" s="396">
        <f t="shared" si="11"/>
        <v>80</v>
      </c>
      <c r="BW104" s="396">
        <f>AVERAGE(BW4:BW103)</f>
        <v>83.61904762</v>
      </c>
      <c r="BX104" s="396">
        <f t="shared" ref="BX104:CC104" si="12">AVERAGE(BX4:BX98)</f>
        <v>76.875</v>
      </c>
      <c r="BY104" s="396">
        <f t="shared" si="12"/>
        <v>85.6969697</v>
      </c>
      <c r="BZ104" s="396">
        <f t="shared" si="12"/>
        <v>9</v>
      </c>
      <c r="CA104" s="396">
        <f t="shared" si="12"/>
        <v>5.888888889</v>
      </c>
      <c r="CB104" s="396">
        <f t="shared" si="12"/>
        <v>7.896551724</v>
      </c>
      <c r="CC104" s="396">
        <f t="shared" si="12"/>
        <v>2.75</v>
      </c>
      <c r="CD104" s="396">
        <f>AVERAGE(CD4:CD103)</f>
        <v>76.96774194</v>
      </c>
      <c r="CE104" s="396">
        <f t="shared" ref="CE104:CF104" si="13">AVERAGE(CE4:CE98)</f>
        <v>66.5</v>
      </c>
      <c r="CF104" s="396">
        <f t="shared" si="13"/>
        <v>74</v>
      </c>
      <c r="CG104" s="396">
        <f>AVERAGE(CG4:CG103)</f>
        <v>83.85714286</v>
      </c>
      <c r="CH104" s="396">
        <f t="shared" ref="CH104:CI104" si="14">AVERAGE(CH4:CH98)</f>
        <v>76.03225806</v>
      </c>
      <c r="CI104" s="396">
        <f t="shared" si="14"/>
        <v>85.33333333</v>
      </c>
      <c r="CJ104" s="396">
        <f>AVERAGE(CJ4:CJ103)</f>
        <v>8.896551724</v>
      </c>
      <c r="CK104" s="396">
        <f t="shared" ref="CK104:CM104" si="15">AVERAGE(CK4:CK98)</f>
        <v>6.653846154</v>
      </c>
      <c r="CL104" s="396">
        <f t="shared" si="15"/>
        <v>8.724137931</v>
      </c>
      <c r="CM104" s="396">
        <f t="shared" si="15"/>
        <v>2.178571429</v>
      </c>
      <c r="CN104" s="397"/>
      <c r="CO104" s="397"/>
      <c r="CP104" s="397"/>
      <c r="CQ104" s="397"/>
      <c r="CR104" s="397"/>
      <c r="CS104" s="397"/>
      <c r="CT104" s="397"/>
      <c r="CU104" s="397"/>
      <c r="CV104" s="397"/>
      <c r="CW104" s="397"/>
      <c r="CX104" s="397"/>
      <c r="CY104" s="397"/>
      <c r="CZ104" s="397"/>
      <c r="DA104" s="397"/>
      <c r="DB104" s="397"/>
      <c r="DC104" s="397"/>
      <c r="DD104" s="397"/>
      <c r="DE104" s="397"/>
      <c r="DF104" s="397">
        <f t="shared" ref="DF104:DG104" si="16">AVERAGE(DF4:DF103)</f>
        <v>0.938952381</v>
      </c>
      <c r="DG104" s="396">
        <f t="shared" si="16"/>
        <v>1.582333333</v>
      </c>
      <c r="DH104" s="396">
        <f t="shared" ref="DH104:DI104" si="17">AVERAGE(DH4:DH98)</f>
        <v>6.36575</v>
      </c>
      <c r="DI104" s="397">
        <f t="shared" si="17"/>
        <v>0.8719493671</v>
      </c>
      <c r="DJ104" s="396"/>
      <c r="DK104" s="396">
        <f>AVERAGE(DK4:DK98)</f>
        <v>3.407948718</v>
      </c>
      <c r="DL104" s="393"/>
      <c r="DM104" s="393"/>
      <c r="DN104" s="393"/>
      <c r="DO104" s="393"/>
      <c r="DP104" s="393"/>
      <c r="DQ104" s="393"/>
      <c r="DR104" s="393"/>
      <c r="DS104" s="393"/>
      <c r="DT104" s="393"/>
      <c r="DU104" s="393"/>
      <c r="DV104" s="393"/>
    </row>
    <row r="105" ht="15.75" customHeight="1">
      <c r="A105" s="398"/>
      <c r="B105" s="398"/>
      <c r="C105" s="399"/>
      <c r="D105" s="398"/>
      <c r="E105" s="398"/>
      <c r="F105" s="398"/>
      <c r="G105" s="398"/>
      <c r="H105" s="398"/>
      <c r="I105" s="398"/>
      <c r="J105" s="398"/>
      <c r="K105" s="398"/>
      <c r="L105" s="398"/>
      <c r="M105" s="398"/>
      <c r="N105" s="398"/>
      <c r="O105" s="400"/>
      <c r="P105" s="398"/>
      <c r="Q105" s="398"/>
      <c r="R105" s="398"/>
      <c r="S105" s="398"/>
      <c r="T105" s="398"/>
      <c r="U105" s="398"/>
      <c r="V105" s="401"/>
      <c r="W105" s="401"/>
      <c r="X105" s="401"/>
      <c r="Y105" s="401"/>
      <c r="Z105" s="401"/>
      <c r="AA105" s="401"/>
      <c r="AB105" s="401"/>
      <c r="AC105" s="401"/>
      <c r="AD105" s="401"/>
      <c r="AE105" s="401"/>
      <c r="AF105" s="401"/>
      <c r="AG105" s="401"/>
      <c r="AH105" s="401"/>
      <c r="AI105" s="401"/>
      <c r="AJ105" s="401"/>
      <c r="AK105" s="401"/>
      <c r="AL105" s="401"/>
      <c r="AM105" s="401"/>
      <c r="AN105" s="401"/>
      <c r="AO105" s="401"/>
      <c r="AP105" s="401"/>
      <c r="AQ105" s="401"/>
      <c r="AR105" s="401"/>
      <c r="AS105" s="401"/>
      <c r="AT105" s="401"/>
      <c r="AU105" s="401"/>
      <c r="AV105" s="401"/>
      <c r="AW105" s="401"/>
      <c r="AX105" s="401"/>
      <c r="AY105" s="401"/>
      <c r="AZ105" s="401"/>
      <c r="BA105" s="401"/>
      <c r="BB105" s="401"/>
      <c r="BC105" s="401">
        <f>AVERAGE(BC4:BC61)</f>
        <v>61.21351351</v>
      </c>
      <c r="BD105" s="401"/>
      <c r="BE105" s="401"/>
      <c r="BF105" s="401"/>
      <c r="BG105" s="401"/>
      <c r="BH105" s="401"/>
      <c r="BI105" s="401"/>
      <c r="BJ105" s="401"/>
      <c r="BK105" s="401"/>
      <c r="BL105" s="401"/>
      <c r="BM105" s="401">
        <f>AVERAGE(BM4:BM61)</f>
        <v>75.28571429</v>
      </c>
      <c r="BN105" s="401"/>
      <c r="BO105" s="401"/>
      <c r="BP105" s="401"/>
      <c r="BQ105" s="401"/>
      <c r="BR105" s="401"/>
      <c r="BS105" s="401"/>
      <c r="BT105" s="401"/>
      <c r="BU105" s="401"/>
      <c r="BV105" s="401"/>
      <c r="BW105" s="401"/>
      <c r="BX105" s="401"/>
      <c r="BY105" s="401"/>
      <c r="BZ105" s="401"/>
      <c r="CA105" s="401"/>
      <c r="CB105" s="401"/>
      <c r="CC105" s="401"/>
      <c r="CD105" s="401"/>
      <c r="CE105" s="401"/>
      <c r="CF105" s="401"/>
      <c r="CG105" s="401"/>
      <c r="CH105" s="401"/>
      <c r="CI105" s="401"/>
      <c r="CJ105" s="401"/>
      <c r="CK105" s="401"/>
      <c r="CL105" s="401"/>
      <c r="CM105" s="401"/>
      <c r="CN105" s="401"/>
      <c r="CO105" s="401"/>
      <c r="CP105" s="401"/>
      <c r="CQ105" s="401"/>
      <c r="CR105" s="401"/>
      <c r="CS105" s="401"/>
      <c r="CT105" s="401"/>
      <c r="CU105" s="401"/>
      <c r="CV105" s="401"/>
      <c r="CW105" s="401"/>
      <c r="CX105" s="401"/>
      <c r="CY105" s="401"/>
      <c r="CZ105" s="401"/>
      <c r="DA105" s="401"/>
      <c r="DB105" s="401"/>
      <c r="DC105" s="401"/>
      <c r="DD105" s="401"/>
      <c r="DE105" s="401"/>
      <c r="DF105" s="401"/>
      <c r="DG105" s="398"/>
      <c r="DH105" s="398"/>
      <c r="DI105" s="401"/>
      <c r="DJ105" s="398"/>
      <c r="DK105" s="398"/>
      <c r="DL105" s="398"/>
      <c r="DM105" s="398"/>
      <c r="DN105" s="398"/>
      <c r="DO105" s="398"/>
      <c r="DP105" s="398"/>
      <c r="DQ105" s="398"/>
      <c r="DR105" s="398"/>
      <c r="DS105" s="398"/>
      <c r="DT105" s="398"/>
      <c r="DU105" s="398"/>
      <c r="DV105" s="398"/>
    </row>
    <row r="106" ht="15.75" customHeight="1"/>
    <row r="107" ht="15.75" customHeight="1"/>
    <row r="108" ht="15.75" customHeight="1"/>
    <row r="109" ht="15.75" customHeight="1"/>
    <row r="110" ht="15.75" customHeight="1"/>
    <row r="111" ht="15.75" customHeight="1"/>
    <row r="112" ht="15.75" customHeight="1"/>
    <row r="113" ht="15.75" customHeight="1"/>
    <row r="114" ht="15.75" customHeight="1">
      <c r="DH114" s="398" t="s">
        <v>5262</v>
      </c>
    </row>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6CC56A46-EC64-4312-857F-B5A493D4899F}" filter="1" showAutoFilter="1">
      <autoFilter ref="$A$3:$DV$77"/>
    </customSheetView>
    <customSheetView guid="{482592B5-0B81-47B3-96C4-817BBA8A2FFC}" filter="1" showAutoFilter="1">
      <autoFilter ref="$A$3:$DV$77">
        <filterColumn colId="27">
          <filters>
            <filter val="44"/>
            <filter val="56"/>
            <filter val="13"/>
            <filter val="46"/>
            <filter val="36"/>
            <filter val="49"/>
            <filter val="39"/>
            <filter val="28"/>
            <filter val="17"/>
            <filter val="3"/>
            <filter val="72"/>
            <filter val="30"/>
            <filter val="52"/>
            <filter val="20"/>
          </filters>
        </filterColumn>
      </autoFilter>
    </customSheetView>
    <customSheetView guid="{AD1DB009-D933-46DD-9A41-351D5C8D0D93}" filter="1" showAutoFilter="1">
      <autoFilter ref="$A$3:$DV$103"/>
    </customSheetView>
    <customSheetView guid="{E0EAD47F-67E1-4B8A-9ECC-678427A01EC3}" filter="1" showAutoFilter="1">
      <autoFilter ref="$A$3:$DV$103">
        <filterColumn colId="0">
          <filters blank="1">
            <filter val="2024"/>
            <filter val="2023"/>
          </filters>
        </filterColumn>
        <filterColumn colId="19">
          <filters blank="1">
            <filter val="TVC vs TVC+DBI"/>
            <filter val="Control vs DBI Exposed"/>
            <filter val="Campaign Effectiveness"/>
            <filter val="DCA Campaign Effectiveness (Pre vs Post)"/>
            <filter val="-"/>
            <filter val="?"/>
          </filters>
        </filterColumn>
      </autoFilter>
    </customSheetView>
    <customSheetView guid="{CC46A625-1E6C-42B2-B1A1-06502020C41D}" filter="1" showAutoFilter="1">
      <autoFilter ref="$A$3:$DV$103">
        <filterColumn colId="1">
          <filters blank="1">
            <filter val="DARLIE"/>
            <filter val="DOWNY"/>
            <filter val="FOLLOW ME"/>
            <filter val="UPHAMOL 500"/>
            <filter val="NAUTICA"/>
            <filter val="GLUCERNA"/>
          </filters>
        </filterColumn>
      </autoFilter>
    </customSheetView>
    <customSheetView guid="{1BCACB00-323C-42F9-937D-AAC078869931}" filter="1" showAutoFilter="1">
      <autoFilter ref="$A$3:$DV$51">
        <filterColumn colId="0">
          <filters>
            <filter val="2019"/>
            <filter val="2018"/>
            <filter val="2021"/>
            <filter val="2020"/>
          </filters>
        </filterColumn>
        <filterColumn colId="11">
          <filters>
            <filter val="TR NETWORKS (M) S/B"/>
            <filter val="UNILEVER MALAYSIA"/>
            <filter val="PERBADANAN TABUNG PENDIDIKAN"/>
            <filter val="SK NETWORKS RETAILS MALAYSIA S/B (SKMAGIC)"/>
            <filter val="LUNO MALAYSIA"/>
            <filter val="WALT DISNEY COMPANY"/>
          </filters>
        </filterColumn>
      </autoFilter>
    </customSheetView>
    <customSheetView guid="{BCD7D8FB-D2F6-4F6B-ACF0-5E9D159C1C29}" filter="1" showAutoFilter="1">
      <autoFilter ref="$A$3:$DV$103">
        <filterColumn colId="29">
          <filters>
            <filter val="33"/>
            <filter val="77"/>
            <filter val="47"/>
            <filter val="37"/>
            <filter val="28"/>
            <filter val="70"/>
            <filter val="60"/>
            <filter val="71"/>
            <filter val="61"/>
            <filter val="40"/>
            <filter val="62"/>
            <filter val="30"/>
            <filter val="42"/>
            <filter val="31"/>
            <filter val="20"/>
            <filter val="54"/>
          </filters>
        </filterColumn>
      </autoFilter>
    </customSheetView>
    <customSheetView guid="{9B8A9A9E-84F6-4053-9D7F-1C10D8D63EA9}" filter="1" showAutoFilter="1">
      <autoFilter ref="$A$3:$DV$103">
        <filterColumn colId="19">
          <filters>
            <filter val="TVC vs TVC+DBI"/>
            <filter val="Control vs DBI Exposed"/>
            <filter val="TVC vs DBI vs TVC+DBI"/>
            <filter val="DCA Campaign Effectiveness (Pre vs Post)"/>
          </filters>
        </filterColumn>
        <filterColumn colId="55">
          <filters>
            <filter val="66"/>
            <filter val="77"/>
            <filter val="67"/>
            <filter val="68"/>
            <filter val="24"/>
            <filter val="57"/>
            <filter val="26"/>
            <filter val="38"/>
            <filter val="27"/>
            <filter val="2"/>
            <filter val="3"/>
            <filter val="70"/>
            <filter val="60"/>
            <filter val="50"/>
            <filter val="51"/>
            <filter val="40"/>
            <filter val="84"/>
            <filter val="52"/>
            <filter val="41"/>
            <filter val="30"/>
          </filters>
        </filterColumn>
      </autoFilter>
    </customSheetView>
    <customSheetView guid="{526DC873-9FF9-4218-B154-11FB6367B0D7}" filter="1" showAutoFilter="1">
      <autoFilter ref="$A$3:$DV$103">
        <filterColumn colId="9">
          <filters>
            <filter val="COFFEE"/>
            <filter val="NUTRITIONAL SUPPLEMENTS"/>
            <filter val="TOOTHPASTE, DENTAL CREAM, TOOTHBRUSH"/>
            <filter val="HAIR SHAMPOO &amp; CONDITIONER"/>
            <filter val="FRAGRANCE"/>
          </filters>
        </filterColumn>
      </autoFilter>
    </customSheetView>
    <customSheetView guid="{6ABC3FB9-2D41-4B16-BD13-DD7D674CC2F9}" filter="1" showAutoFilter="1">
      <autoFilter ref="$A$3:$DV$103">
        <filterColumn colId="0">
          <filters blank="1">
            <filter val="2024"/>
            <filter val="2023"/>
          </filters>
        </filterColumn>
      </autoFilter>
    </customSheetView>
    <customSheetView guid="{0E45BFA3-AC24-4168-8B71-9DF872BABD18}" filter="1" showAutoFilter="1">
      <autoFilter ref="$A$2:$DV$103">
        <filterColumn colId="0">
          <filters blank="1">
            <filter val="2024"/>
            <filter val="2023"/>
            <filter val="2022"/>
          </filters>
        </filterColumn>
      </autoFilter>
    </customSheetView>
    <customSheetView guid="{809F6828-59D0-4E64-9E29-EBE32576E9DE}" filter="1" showAutoFilter="1">
      <autoFilter ref="$A$3:$DV$103">
        <filterColumn colId="0">
          <filters blank="1">
            <filter val="2024"/>
            <filter val="2023"/>
            <filter val="2022"/>
            <filter val="2021"/>
          </filters>
        </filterColumn>
        <filterColumn colId="35">
          <filters>
            <filter val="66"/>
            <filter val="45"/>
            <filter val="68"/>
            <filter val="46"/>
            <filter val="26"/>
            <filter val="48"/>
            <filter val="91"/>
            <filter val="93"/>
            <filter val="71"/>
            <filter val="50"/>
            <filter val="30"/>
            <filter val="52"/>
            <filter val="54"/>
            <filter val="76"/>
            <filter val="33"/>
            <filter val="56"/>
            <filter val="34"/>
            <filter val="58"/>
            <filter val="38"/>
            <filter val="39"/>
            <filter val="18"/>
            <filter val="6"/>
            <filter val="61"/>
            <filter val="42"/>
            <filter val="64"/>
            <filter val="20"/>
            <filter val="43"/>
          </filters>
        </filterColumn>
        <filterColumn colId="55">
          <filters>
            <filter val="66"/>
            <filter val="77"/>
            <filter val="67"/>
            <filter val="68"/>
            <filter val="24"/>
            <filter val="57"/>
            <filter val="26"/>
            <filter val="38"/>
            <filter val="27"/>
            <filter val="2"/>
            <filter val="3"/>
            <filter val="70"/>
            <filter val="60"/>
            <filter val="50"/>
            <filter val="51"/>
            <filter val="40"/>
            <filter val="84"/>
            <filter val="52"/>
            <filter val="41"/>
            <filter val="30"/>
          </filters>
        </filterColumn>
      </autoFilter>
    </customSheetView>
  </customSheetViews>
  <mergeCells count="18">
    <mergeCell ref="Q2:S2"/>
    <mergeCell ref="V2:AE2"/>
    <mergeCell ref="AF2:AO2"/>
    <mergeCell ref="AP2:AY2"/>
    <mergeCell ref="AZ2:BI2"/>
    <mergeCell ref="BJ2:BS2"/>
    <mergeCell ref="BT2:CC2"/>
    <mergeCell ref="DF2:DH2"/>
    <mergeCell ref="DI2:DK2"/>
    <mergeCell ref="DL2:DN2"/>
    <mergeCell ref="DO2:DS2"/>
    <mergeCell ref="CD2:CM2"/>
    <mergeCell ref="CN2:CP2"/>
    <mergeCell ref="CQ2:CS2"/>
    <mergeCell ref="CT2:CV2"/>
    <mergeCell ref="CW2:CY2"/>
    <mergeCell ref="CZ2:DB2"/>
    <mergeCell ref="DC2:DE2"/>
  </mergeCells>
  <hyperlinks>
    <hyperlink r:id="rId2" ref="U4"/>
    <hyperlink r:id="rId3" ref="U5"/>
    <hyperlink r:id="rId4" ref="U6"/>
    <hyperlink r:id="rId5" ref="U7"/>
    <hyperlink r:id="rId6" ref="U8"/>
    <hyperlink r:id="rId7" ref="U9"/>
    <hyperlink r:id="rId8" ref="U10"/>
    <hyperlink r:id="rId9" ref="U11"/>
    <hyperlink r:id="rId10" ref="U12"/>
    <hyperlink r:id="rId11" ref="U13"/>
    <hyperlink r:id="rId12" ref="U14"/>
    <hyperlink r:id="rId13" ref="U15"/>
    <hyperlink r:id="rId14" ref="U16"/>
    <hyperlink r:id="rId15" ref="U17"/>
    <hyperlink r:id="rId16" ref="U18"/>
    <hyperlink r:id="rId17" ref="U19"/>
    <hyperlink r:id="rId18" ref="U20"/>
    <hyperlink r:id="rId19" ref="U21"/>
    <hyperlink r:id="rId20" ref="U22"/>
    <hyperlink r:id="rId21" ref="U23"/>
    <hyperlink r:id="rId22" ref="U24"/>
    <hyperlink r:id="rId23" ref="U25"/>
    <hyperlink r:id="rId24" ref="U26"/>
    <hyperlink r:id="rId25" ref="U27"/>
    <hyperlink r:id="rId26" ref="U28"/>
    <hyperlink r:id="rId27" ref="U29"/>
    <hyperlink r:id="rId28" ref="U30"/>
    <hyperlink r:id="rId29" ref="U31"/>
    <hyperlink r:id="rId30" ref="U32"/>
    <hyperlink r:id="rId31" ref="U33"/>
    <hyperlink r:id="rId32" ref="U34"/>
    <hyperlink r:id="rId33" ref="U35"/>
    <hyperlink r:id="rId34" ref="U36"/>
    <hyperlink r:id="rId35" ref="U37"/>
    <hyperlink r:id="rId36" ref="U38"/>
    <hyperlink r:id="rId37" ref="U39"/>
    <hyperlink r:id="rId38" ref="U40"/>
    <hyperlink r:id="rId39" ref="U41"/>
    <hyperlink r:id="rId40" ref="U42"/>
    <hyperlink r:id="rId41" ref="U43"/>
    <hyperlink r:id="rId42" ref="U44"/>
    <hyperlink r:id="rId43" ref="U45"/>
    <hyperlink r:id="rId44" ref="U46"/>
    <hyperlink r:id="rId45" ref="U47"/>
    <hyperlink r:id="rId46" ref="U48"/>
    <hyperlink r:id="rId47" ref="U49"/>
    <hyperlink r:id="rId48" ref="U50"/>
    <hyperlink r:id="rId49" ref="U51"/>
    <hyperlink r:id="rId50" ref="U52"/>
    <hyperlink r:id="rId51" ref="U53"/>
    <hyperlink r:id="rId52" ref="U54"/>
    <hyperlink r:id="rId53" ref="U55"/>
    <hyperlink r:id="rId54" ref="U56"/>
    <hyperlink r:id="rId55" ref="U57"/>
    <hyperlink r:id="rId56" ref="U58"/>
    <hyperlink r:id="rId57" ref="U59"/>
    <hyperlink r:id="rId58" ref="U60"/>
    <hyperlink r:id="rId59" ref="U61"/>
    <hyperlink r:id="rId60" ref="U62"/>
    <hyperlink r:id="rId61" ref="U63"/>
    <hyperlink r:id="rId62" ref="U64"/>
    <hyperlink r:id="rId63" ref="U65"/>
    <hyperlink r:id="rId64" ref="U66"/>
    <hyperlink r:id="rId65" ref="U67"/>
    <hyperlink r:id="rId66" ref="U68"/>
    <hyperlink r:id="rId67" ref="U69"/>
    <hyperlink r:id="rId68" ref="U70"/>
    <hyperlink r:id="rId69" ref="U71"/>
    <hyperlink r:id="rId70" ref="U72"/>
    <hyperlink r:id="rId71" ref="U73"/>
    <hyperlink r:id="rId72" ref="U74"/>
    <hyperlink r:id="rId73" ref="U75"/>
    <hyperlink r:id="rId74" ref="U76"/>
    <hyperlink r:id="rId75" ref="U77"/>
    <hyperlink r:id="rId76" ref="U78"/>
    <hyperlink r:id="rId77" ref="U79"/>
    <hyperlink r:id="rId78" ref="U80"/>
    <hyperlink r:id="rId79" ref="U81"/>
    <hyperlink r:id="rId80" ref="U82"/>
    <hyperlink r:id="rId81" ref="U83"/>
    <hyperlink r:id="rId82" ref="U84"/>
    <hyperlink r:id="rId83" ref="U85"/>
    <hyperlink r:id="rId84" ref="U86"/>
    <hyperlink r:id="rId85" ref="U87"/>
    <hyperlink r:id="rId86" ref="U88"/>
    <hyperlink r:id="rId87" ref="P89"/>
    <hyperlink r:id="rId88" ref="U89"/>
    <hyperlink r:id="rId89" ref="P90"/>
    <hyperlink r:id="rId90" ref="U90"/>
    <hyperlink r:id="rId91" ref="P91"/>
    <hyperlink r:id="rId92" ref="U91"/>
    <hyperlink r:id="rId93" ref="P92"/>
    <hyperlink r:id="rId94" ref="U92"/>
    <hyperlink r:id="rId95" ref="P93"/>
    <hyperlink r:id="rId96" ref="U93"/>
    <hyperlink r:id="rId97" ref="P94"/>
    <hyperlink r:id="rId98" ref="U94"/>
    <hyperlink r:id="rId99" ref="P95"/>
    <hyperlink r:id="rId100" ref="U95"/>
    <hyperlink r:id="rId101" ref="P96"/>
    <hyperlink r:id="rId102" ref="U96"/>
    <hyperlink r:id="rId103" ref="P97"/>
    <hyperlink r:id="rId104" ref="U97"/>
    <hyperlink r:id="rId105" ref="P98"/>
    <hyperlink r:id="rId106" ref="U98"/>
    <hyperlink r:id="rId107" ref="P99"/>
    <hyperlink r:id="rId108" ref="U99"/>
    <hyperlink r:id="rId109" ref="P100"/>
    <hyperlink r:id="rId110" ref="U100"/>
    <hyperlink r:id="rId111" ref="P101"/>
    <hyperlink r:id="rId112" ref="U101"/>
    <hyperlink r:id="rId113" ref="P102"/>
    <hyperlink r:id="rId114" ref="U102"/>
  </hyperlinks>
  <printOptions/>
  <pageMargins bottom="0.75" footer="0.0" header="0.0" left="0.7" right="0.7" top="0.75"/>
  <pageSetup orientation="landscape"/>
  <drawing r:id="rId115"/>
  <legacyDrawing r:id="rId11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3" width="14.43"/>
    <col customWidth="1" min="4" max="4" width="15.71"/>
    <col customWidth="1" min="5" max="5" width="16.71"/>
    <col customWidth="1" min="6" max="6" width="14.43"/>
    <col customWidth="1" min="7" max="7" width="16.71"/>
    <col customWidth="1" min="13" max="16" width="18.71"/>
    <col customWidth="1" hidden="1" min="21" max="22" width="14.43"/>
    <col customWidth="1" hidden="1" min="27" max="27" width="14.43"/>
    <col customWidth="1" hidden="1" min="29" max="29" width="14.43"/>
    <col customWidth="1" hidden="1" min="31" max="32" width="14.43"/>
    <col customWidth="1" hidden="1" min="37" max="37" width="14.43"/>
    <col customWidth="1" hidden="1" min="39" max="39" width="14.43"/>
    <col customWidth="1" hidden="1" min="41" max="42" width="14.43"/>
    <col customWidth="1" hidden="1" min="47" max="47" width="14.43"/>
    <col customWidth="1" hidden="1" min="49" max="49" width="14.43"/>
    <col customWidth="1" hidden="1" min="51" max="52" width="14.43"/>
    <col customWidth="1" hidden="1" min="57" max="57" width="14.43"/>
    <col customWidth="1" hidden="1" min="59" max="69" width="14.43"/>
    <col customWidth="1" hidden="1" min="75" max="75" width="14.43"/>
    <col customWidth="1" hidden="1" min="77" max="77" width="14.43"/>
    <col customWidth="1" hidden="1" min="83" max="83" width="14.43"/>
    <col customWidth="1" hidden="1" min="85" max="85" width="14.43"/>
    <col customWidth="1" hidden="1" min="87" max="88" width="14.43"/>
    <col customWidth="1" hidden="1" min="93" max="93" width="14.43"/>
    <col customWidth="1" hidden="1" min="95" max="95" width="14.43"/>
    <col customWidth="1" hidden="1" min="97" max="97" width="14.43"/>
    <col customWidth="1" hidden="1" min="99" max="100" width="14.43"/>
    <col customWidth="1" hidden="1" min="103" max="103" width="14.43"/>
    <col customWidth="1" hidden="1" min="105" max="106" width="14.43"/>
    <col customWidth="1" hidden="1" min="109" max="109" width="14.43"/>
    <col customWidth="1" hidden="1" min="111" max="112" width="14.43"/>
    <col customWidth="1" hidden="1" min="115" max="115" width="14.43"/>
    <col customWidth="1" hidden="1" min="117" max="118" width="14.43"/>
    <col customWidth="1" hidden="1" min="120" max="122" width="14.43"/>
    <col customWidth="1" hidden="1" min="124" max="124" width="14.43"/>
    <col customWidth="1" hidden="1" min="126" max="127" width="14.43"/>
    <col customWidth="1" hidden="1" min="130" max="130" width="14.43"/>
    <col customWidth="1" hidden="1" min="132" max="133" width="14.43"/>
    <col customWidth="1" hidden="1" min="136" max="136" width="14.43"/>
    <col customWidth="1" hidden="1" min="138" max="139" width="14.43"/>
    <col customWidth="1" min="151" max="152" width="16.43"/>
    <col customWidth="1" min="154" max="154" width="16.29"/>
  </cols>
  <sheetData>
    <row r="1" ht="12.75" customHeight="1">
      <c r="A1" s="402"/>
      <c r="B1" s="402"/>
      <c r="C1" s="402"/>
      <c r="D1" s="402"/>
      <c r="E1" s="402"/>
      <c r="F1" s="402"/>
      <c r="G1" s="402"/>
      <c r="H1" s="402"/>
      <c r="I1" s="402"/>
      <c r="J1" s="402"/>
      <c r="K1" s="402"/>
      <c r="L1" s="402"/>
      <c r="M1" s="402"/>
      <c r="N1" s="402"/>
      <c r="O1" s="402"/>
      <c r="P1" s="402"/>
      <c r="Q1" s="403" t="s">
        <v>4625</v>
      </c>
      <c r="R1" s="247"/>
      <c r="S1" s="248"/>
      <c r="T1" s="404" t="s">
        <v>5263</v>
      </c>
      <c r="U1" s="247"/>
      <c r="V1" s="247"/>
      <c r="W1" s="247"/>
      <c r="X1" s="247"/>
      <c r="Y1" s="247"/>
      <c r="Z1" s="247"/>
      <c r="AA1" s="247"/>
      <c r="AB1" s="247"/>
      <c r="AC1" s="248"/>
      <c r="AD1" s="404" t="s">
        <v>5264</v>
      </c>
      <c r="AE1" s="247"/>
      <c r="AF1" s="247"/>
      <c r="AG1" s="247"/>
      <c r="AH1" s="247"/>
      <c r="AI1" s="247"/>
      <c r="AJ1" s="247"/>
      <c r="AK1" s="247"/>
      <c r="AL1" s="247"/>
      <c r="AM1" s="248"/>
      <c r="AN1" s="404" t="s">
        <v>5265</v>
      </c>
      <c r="AO1" s="247"/>
      <c r="AP1" s="247"/>
      <c r="AQ1" s="247"/>
      <c r="AR1" s="247"/>
      <c r="AS1" s="247"/>
      <c r="AT1" s="247"/>
      <c r="AU1" s="247"/>
      <c r="AV1" s="247"/>
      <c r="AW1" s="248"/>
      <c r="AX1" s="404" t="s">
        <v>5266</v>
      </c>
      <c r="AY1" s="247"/>
      <c r="AZ1" s="247"/>
      <c r="BA1" s="247"/>
      <c r="BB1" s="247"/>
      <c r="BC1" s="247"/>
      <c r="BD1" s="247"/>
      <c r="BE1" s="247"/>
      <c r="BF1" s="247"/>
      <c r="BG1" s="248"/>
      <c r="BH1" s="404" t="s">
        <v>5267</v>
      </c>
      <c r="BI1" s="247"/>
      <c r="BJ1" s="247"/>
      <c r="BK1" s="247"/>
      <c r="BL1" s="247"/>
      <c r="BM1" s="247"/>
      <c r="BN1" s="247"/>
      <c r="BO1" s="247"/>
      <c r="BP1" s="247"/>
      <c r="BQ1" s="248"/>
      <c r="BR1" s="404" t="s">
        <v>5268</v>
      </c>
      <c r="BS1" s="247"/>
      <c r="BT1" s="247"/>
      <c r="BU1" s="247"/>
      <c r="BV1" s="247"/>
      <c r="BW1" s="247"/>
      <c r="BX1" s="248"/>
      <c r="BY1" s="405"/>
      <c r="BZ1" s="406" t="s">
        <v>5269</v>
      </c>
      <c r="CA1" s="247"/>
      <c r="CB1" s="247"/>
      <c r="CC1" s="247"/>
      <c r="CD1" s="247"/>
      <c r="CE1" s="247"/>
      <c r="CF1" s="407"/>
      <c r="CG1" s="408"/>
      <c r="CH1" s="404" t="s">
        <v>5270</v>
      </c>
      <c r="CI1" s="247"/>
      <c r="CJ1" s="247"/>
      <c r="CK1" s="247"/>
      <c r="CL1" s="247"/>
      <c r="CM1" s="247"/>
      <c r="CN1" s="247"/>
      <c r="CO1" s="247"/>
      <c r="CP1" s="247"/>
      <c r="CQ1" s="248"/>
      <c r="CR1" s="404" t="s">
        <v>5271</v>
      </c>
      <c r="CS1" s="247"/>
      <c r="CT1" s="247"/>
      <c r="CU1" s="247"/>
      <c r="CV1" s="247"/>
      <c r="CW1" s="248"/>
      <c r="CX1" s="404" t="s">
        <v>5272</v>
      </c>
      <c r="CY1" s="247"/>
      <c r="CZ1" s="247"/>
      <c r="DA1" s="247"/>
      <c r="DB1" s="247"/>
      <c r="DC1" s="248"/>
      <c r="DD1" s="404" t="s">
        <v>5273</v>
      </c>
      <c r="DE1" s="247"/>
      <c r="DF1" s="247"/>
      <c r="DG1" s="247"/>
      <c r="DH1" s="247"/>
      <c r="DI1" s="248"/>
      <c r="DJ1" s="404" t="s">
        <v>5274</v>
      </c>
      <c r="DK1" s="247"/>
      <c r="DL1" s="247"/>
      <c r="DM1" s="247"/>
      <c r="DN1" s="247"/>
      <c r="DO1" s="248"/>
      <c r="DP1" s="404" t="s">
        <v>5275</v>
      </c>
      <c r="DQ1" s="247"/>
      <c r="DR1" s="248"/>
      <c r="DS1" s="404" t="s">
        <v>5276</v>
      </c>
      <c r="DT1" s="247"/>
      <c r="DU1" s="247"/>
      <c r="DV1" s="247"/>
      <c r="DW1" s="247"/>
      <c r="DX1" s="248"/>
      <c r="DY1" s="404" t="s">
        <v>5277</v>
      </c>
      <c r="DZ1" s="247"/>
      <c r="EA1" s="247"/>
      <c r="EB1" s="247"/>
      <c r="EC1" s="247"/>
      <c r="ED1" s="248"/>
      <c r="EE1" s="404" t="s">
        <v>5278</v>
      </c>
      <c r="EF1" s="247"/>
      <c r="EG1" s="247"/>
      <c r="EH1" s="247"/>
      <c r="EI1" s="247"/>
      <c r="EJ1" s="248"/>
      <c r="EK1" s="409" t="s">
        <v>4635</v>
      </c>
      <c r="EL1" s="247"/>
      <c r="EM1" s="247"/>
      <c r="EN1" s="248"/>
      <c r="EO1" s="410" t="s">
        <v>5279</v>
      </c>
      <c r="EP1" s="247"/>
      <c r="EQ1" s="247"/>
      <c r="ER1" s="248"/>
      <c r="ES1" s="410" t="s">
        <v>4638</v>
      </c>
      <c r="ET1" s="247"/>
      <c r="EU1" s="247"/>
      <c r="EV1" s="247"/>
      <c r="EW1" s="247"/>
      <c r="EX1" s="248"/>
      <c r="EY1" s="411"/>
      <c r="EZ1" s="412"/>
      <c r="FA1" s="247"/>
      <c r="FB1" s="247"/>
      <c r="FC1" s="248"/>
      <c r="FD1" s="413" t="s">
        <v>5280</v>
      </c>
      <c r="FE1" s="247"/>
      <c r="FF1" s="247"/>
      <c r="FG1" s="247"/>
      <c r="FH1" s="247"/>
      <c r="FI1" s="247"/>
      <c r="FJ1" s="248"/>
      <c r="FK1" s="414" t="s">
        <v>5281</v>
      </c>
      <c r="FL1" s="247"/>
      <c r="FM1" s="248"/>
      <c r="FN1" s="415"/>
      <c r="FO1" s="416"/>
    </row>
    <row r="2" ht="12.75" customHeight="1">
      <c r="A2" s="332" t="s">
        <v>3323</v>
      </c>
      <c r="B2" s="332" t="s">
        <v>4639</v>
      </c>
      <c r="C2" s="332" t="s">
        <v>4650</v>
      </c>
      <c r="D2" s="332" t="s">
        <v>4640</v>
      </c>
      <c r="E2" s="411" t="s">
        <v>5282</v>
      </c>
      <c r="F2" s="332" t="s">
        <v>4651</v>
      </c>
      <c r="G2" s="411" t="s">
        <v>4641</v>
      </c>
      <c r="H2" s="332" t="s">
        <v>5283</v>
      </c>
      <c r="I2" s="332" t="s">
        <v>4647</v>
      </c>
      <c r="J2" s="332" t="s">
        <v>4648</v>
      </c>
      <c r="K2" s="417" t="s">
        <v>4649</v>
      </c>
      <c r="L2" s="417" t="s">
        <v>5284</v>
      </c>
      <c r="M2" s="417" t="s">
        <v>3330</v>
      </c>
      <c r="N2" s="417" t="s">
        <v>5285</v>
      </c>
      <c r="O2" s="417" t="s">
        <v>5286</v>
      </c>
      <c r="P2" s="332" t="s">
        <v>5287</v>
      </c>
      <c r="Q2" s="332" t="s">
        <v>4655</v>
      </c>
      <c r="R2" s="332" t="s">
        <v>5288</v>
      </c>
      <c r="S2" s="411" t="s">
        <v>5049</v>
      </c>
      <c r="T2" s="418" t="s">
        <v>4659</v>
      </c>
      <c r="U2" s="419" t="s">
        <v>5289</v>
      </c>
      <c r="V2" s="419" t="s">
        <v>4661</v>
      </c>
      <c r="W2" s="419" t="s">
        <v>5290</v>
      </c>
      <c r="X2" s="420" t="s">
        <v>3337</v>
      </c>
      <c r="Y2" s="420" t="s">
        <v>4663</v>
      </c>
      <c r="Z2" s="421" t="s">
        <v>4664</v>
      </c>
      <c r="AA2" s="422" t="s">
        <v>5291</v>
      </c>
      <c r="AB2" s="423" t="s">
        <v>4666</v>
      </c>
      <c r="AC2" s="424" t="s">
        <v>4667</v>
      </c>
      <c r="AD2" s="425" t="s">
        <v>4668</v>
      </c>
      <c r="AE2" s="418" t="s">
        <v>5292</v>
      </c>
      <c r="AF2" s="418" t="s">
        <v>4670</v>
      </c>
      <c r="AG2" s="425" t="s">
        <v>4671</v>
      </c>
      <c r="AH2" s="425" t="s">
        <v>4672</v>
      </c>
      <c r="AI2" s="425" t="s">
        <v>4673</v>
      </c>
      <c r="AJ2" s="421" t="s">
        <v>4664</v>
      </c>
      <c r="AK2" s="422" t="s">
        <v>5291</v>
      </c>
      <c r="AL2" s="423" t="s">
        <v>4666</v>
      </c>
      <c r="AM2" s="424" t="s">
        <v>4674</v>
      </c>
      <c r="AN2" s="425" t="s">
        <v>4675</v>
      </c>
      <c r="AO2" s="418" t="s">
        <v>5293</v>
      </c>
      <c r="AP2" s="418" t="s">
        <v>4677</v>
      </c>
      <c r="AQ2" s="425" t="s">
        <v>4678</v>
      </c>
      <c r="AR2" s="425" t="s">
        <v>4679</v>
      </c>
      <c r="AS2" s="425" t="s">
        <v>4680</v>
      </c>
      <c r="AT2" s="421" t="s">
        <v>4664</v>
      </c>
      <c r="AU2" s="422" t="s">
        <v>5291</v>
      </c>
      <c r="AV2" s="423" t="s">
        <v>4666</v>
      </c>
      <c r="AW2" s="424" t="s">
        <v>4681</v>
      </c>
      <c r="AX2" s="425" t="s">
        <v>4682</v>
      </c>
      <c r="AY2" s="418" t="s">
        <v>5294</v>
      </c>
      <c r="AZ2" s="418" t="s">
        <v>4684</v>
      </c>
      <c r="BA2" s="425" t="s">
        <v>207</v>
      </c>
      <c r="BB2" s="425" t="s">
        <v>66</v>
      </c>
      <c r="BC2" s="425" t="s">
        <v>68</v>
      </c>
      <c r="BD2" s="421" t="s">
        <v>4664</v>
      </c>
      <c r="BE2" s="422" t="s">
        <v>5291</v>
      </c>
      <c r="BF2" s="423" t="s">
        <v>4666</v>
      </c>
      <c r="BG2" s="424" t="s">
        <v>4685</v>
      </c>
      <c r="BH2" s="425" t="s">
        <v>4686</v>
      </c>
      <c r="BI2" s="418" t="s">
        <v>5295</v>
      </c>
      <c r="BJ2" s="418" t="s">
        <v>4688</v>
      </c>
      <c r="BK2" s="425" t="s">
        <v>106</v>
      </c>
      <c r="BL2" s="425" t="s">
        <v>104</v>
      </c>
      <c r="BM2" s="425" t="s">
        <v>4689</v>
      </c>
      <c r="BN2" s="421" t="s">
        <v>4690</v>
      </c>
      <c r="BO2" s="422" t="s">
        <v>4691</v>
      </c>
      <c r="BP2" s="423" t="s">
        <v>4692</v>
      </c>
      <c r="BQ2" s="424" t="s">
        <v>4693</v>
      </c>
      <c r="BR2" s="418" t="s">
        <v>5296</v>
      </c>
      <c r="BS2" s="418" t="s">
        <v>5297</v>
      </c>
      <c r="BT2" s="418" t="s">
        <v>5298</v>
      </c>
      <c r="BU2" s="418" t="s">
        <v>5299</v>
      </c>
      <c r="BV2" s="421" t="s">
        <v>4664</v>
      </c>
      <c r="BW2" s="422" t="s">
        <v>5291</v>
      </c>
      <c r="BX2" s="423" t="s">
        <v>4666</v>
      </c>
      <c r="BY2" s="418" t="s">
        <v>5300</v>
      </c>
      <c r="BZ2" s="418" t="s">
        <v>4694</v>
      </c>
      <c r="CA2" s="425" t="s">
        <v>4697</v>
      </c>
      <c r="CB2" s="425" t="s">
        <v>4698</v>
      </c>
      <c r="CC2" s="425" t="s">
        <v>4699</v>
      </c>
      <c r="CD2" s="421" t="s">
        <v>4664</v>
      </c>
      <c r="CE2" s="422" t="s">
        <v>5291</v>
      </c>
      <c r="CF2" s="423" t="s">
        <v>4666</v>
      </c>
      <c r="CG2" s="424" t="s">
        <v>4700</v>
      </c>
      <c r="CH2" s="425" t="s">
        <v>4701</v>
      </c>
      <c r="CI2" s="418" t="s">
        <v>5301</v>
      </c>
      <c r="CJ2" s="418" t="s">
        <v>4703</v>
      </c>
      <c r="CK2" s="425" t="s">
        <v>214</v>
      </c>
      <c r="CL2" s="425" t="s">
        <v>76</v>
      </c>
      <c r="CM2" s="425" t="s">
        <v>78</v>
      </c>
      <c r="CN2" s="421" t="s">
        <v>4664</v>
      </c>
      <c r="CO2" s="422" t="s">
        <v>5291</v>
      </c>
      <c r="CP2" s="423" t="s">
        <v>4666</v>
      </c>
      <c r="CQ2" s="424" t="s">
        <v>4704</v>
      </c>
      <c r="CR2" s="418" t="s">
        <v>5302</v>
      </c>
      <c r="CS2" s="418" t="s">
        <v>5303</v>
      </c>
      <c r="CT2" s="418" t="s">
        <v>5304</v>
      </c>
      <c r="CU2" s="421" t="s">
        <v>5305</v>
      </c>
      <c r="CV2" s="421" t="s">
        <v>5306</v>
      </c>
      <c r="CW2" s="421" t="s">
        <v>5307</v>
      </c>
      <c r="CX2" s="418" t="s">
        <v>5308</v>
      </c>
      <c r="CY2" s="418" t="s">
        <v>5309</v>
      </c>
      <c r="CZ2" s="418" t="s">
        <v>5310</v>
      </c>
      <c r="DA2" s="421" t="s">
        <v>5305</v>
      </c>
      <c r="DB2" s="421" t="s">
        <v>5306</v>
      </c>
      <c r="DC2" s="421" t="s">
        <v>5307</v>
      </c>
      <c r="DD2" s="418" t="s">
        <v>5311</v>
      </c>
      <c r="DE2" s="418" t="s">
        <v>5312</v>
      </c>
      <c r="DF2" s="418" t="s">
        <v>5313</v>
      </c>
      <c r="DG2" s="421" t="s">
        <v>5305</v>
      </c>
      <c r="DH2" s="421" t="s">
        <v>5306</v>
      </c>
      <c r="DI2" s="421" t="s">
        <v>5307</v>
      </c>
      <c r="DJ2" s="418" t="s">
        <v>5314</v>
      </c>
      <c r="DK2" s="418" t="s">
        <v>5315</v>
      </c>
      <c r="DL2" s="418" t="s">
        <v>5316</v>
      </c>
      <c r="DM2" s="421" t="s">
        <v>5305</v>
      </c>
      <c r="DN2" s="421" t="s">
        <v>5306</v>
      </c>
      <c r="DO2" s="421" t="s">
        <v>5307</v>
      </c>
      <c r="DP2" s="425" t="s">
        <v>4686</v>
      </c>
      <c r="DQ2" s="418" t="s">
        <v>5295</v>
      </c>
      <c r="DR2" s="421" t="s">
        <v>4690</v>
      </c>
      <c r="DS2" s="418" t="s">
        <v>5317</v>
      </c>
      <c r="DT2" s="418" t="s">
        <v>5318</v>
      </c>
      <c r="DU2" s="418" t="s">
        <v>5319</v>
      </c>
      <c r="DV2" s="421" t="s">
        <v>5305</v>
      </c>
      <c r="DW2" s="421" t="s">
        <v>5306</v>
      </c>
      <c r="DX2" s="421" t="s">
        <v>5307</v>
      </c>
      <c r="DY2" s="418" t="s">
        <v>5320</v>
      </c>
      <c r="DZ2" s="418" t="s">
        <v>5321</v>
      </c>
      <c r="EA2" s="418" t="s">
        <v>5322</v>
      </c>
      <c r="EB2" s="421" t="s">
        <v>5305</v>
      </c>
      <c r="EC2" s="421" t="s">
        <v>5306</v>
      </c>
      <c r="ED2" s="421" t="s">
        <v>5307</v>
      </c>
      <c r="EE2" s="418" t="s">
        <v>5323</v>
      </c>
      <c r="EF2" s="418" t="s">
        <v>5324</v>
      </c>
      <c r="EG2" s="418" t="s">
        <v>5325</v>
      </c>
      <c r="EH2" s="421" t="s">
        <v>5305</v>
      </c>
      <c r="EI2" s="421" t="s">
        <v>5306</v>
      </c>
      <c r="EJ2" s="421" t="s">
        <v>5307</v>
      </c>
      <c r="EK2" s="426" t="s">
        <v>4706</v>
      </c>
      <c r="EL2" s="427" t="s">
        <v>4707</v>
      </c>
      <c r="EM2" s="428" t="s">
        <v>4708</v>
      </c>
      <c r="EN2" s="428" t="s">
        <v>5326</v>
      </c>
      <c r="EO2" s="426" t="s">
        <v>4709</v>
      </c>
      <c r="EP2" s="427" t="s">
        <v>4707</v>
      </c>
      <c r="EQ2" s="427" t="s">
        <v>4708</v>
      </c>
      <c r="ER2" s="427" t="s">
        <v>5326</v>
      </c>
      <c r="ES2" s="271" t="s">
        <v>4711</v>
      </c>
      <c r="ET2" s="271" t="s">
        <v>196</v>
      </c>
      <c r="EU2" s="271" t="s">
        <v>4713</v>
      </c>
      <c r="EV2" s="271" t="s">
        <v>4714</v>
      </c>
      <c r="EW2" s="271" t="s">
        <v>4715</v>
      </c>
      <c r="EX2" s="429" t="s">
        <v>5327</v>
      </c>
      <c r="EY2" s="65" t="s">
        <v>5328</v>
      </c>
      <c r="EZ2" s="57" t="s">
        <v>37</v>
      </c>
      <c r="FA2" s="57" t="s">
        <v>39</v>
      </c>
      <c r="FB2" s="57" t="s">
        <v>41</v>
      </c>
      <c r="FC2" s="57" t="s">
        <v>197</v>
      </c>
      <c r="FD2" s="430" t="s">
        <v>5329</v>
      </c>
      <c r="FE2" s="431" t="s">
        <v>5330</v>
      </c>
      <c r="FF2" s="431" t="s">
        <v>5331</v>
      </c>
      <c r="FG2" s="431" t="s">
        <v>5332</v>
      </c>
      <c r="FH2" s="431" t="s">
        <v>5333</v>
      </c>
      <c r="FI2" s="431" t="s">
        <v>5334</v>
      </c>
      <c r="FJ2" s="431" t="s">
        <v>5335</v>
      </c>
      <c r="FK2" s="432" t="s">
        <v>5336</v>
      </c>
      <c r="FL2" s="432" t="s">
        <v>5337</v>
      </c>
      <c r="FM2" s="432" t="s">
        <v>5338</v>
      </c>
      <c r="FN2" s="433" t="s">
        <v>5339</v>
      </c>
      <c r="FO2" s="434" t="s">
        <v>5340</v>
      </c>
    </row>
    <row r="3" ht="12.75" customHeight="1">
      <c r="A3" s="137">
        <v>2023.0</v>
      </c>
      <c r="B3" s="137" t="s">
        <v>5341</v>
      </c>
      <c r="C3" s="137" t="s">
        <v>5342</v>
      </c>
      <c r="D3" s="137" t="s">
        <v>5343</v>
      </c>
      <c r="E3" s="137">
        <v>7.0</v>
      </c>
      <c r="F3" s="137" t="s">
        <v>5344</v>
      </c>
      <c r="G3" s="137" t="s">
        <v>5345</v>
      </c>
      <c r="H3" s="137" t="s">
        <v>5346</v>
      </c>
      <c r="I3" s="137" t="s">
        <v>5347</v>
      </c>
      <c r="J3" s="137" t="s">
        <v>5348</v>
      </c>
      <c r="K3" s="102" t="s">
        <v>5349</v>
      </c>
      <c r="L3" s="435" t="s">
        <v>5350</v>
      </c>
      <c r="M3" s="137" t="s">
        <v>158</v>
      </c>
      <c r="N3" s="435" t="s">
        <v>5351</v>
      </c>
      <c r="O3" s="137" t="s">
        <v>174</v>
      </c>
      <c r="P3" s="137"/>
      <c r="Q3" s="137" t="s">
        <v>4729</v>
      </c>
      <c r="R3" s="137" t="s">
        <v>4729</v>
      </c>
      <c r="S3" s="137" t="s">
        <v>4729</v>
      </c>
      <c r="T3" s="137">
        <v>55.0</v>
      </c>
      <c r="U3" s="137"/>
      <c r="V3" s="137"/>
      <c r="W3" s="137">
        <v>63.0</v>
      </c>
      <c r="X3" s="137">
        <v>69.0</v>
      </c>
      <c r="Y3" s="137">
        <v>79.0</v>
      </c>
      <c r="Z3" s="137">
        <v>8.0</v>
      </c>
      <c r="AA3" s="137">
        <f t="shared" ref="AA3:AA5" si="1">W3-X3</f>
        <v>-6</v>
      </c>
      <c r="AB3" s="137">
        <f t="shared" ref="AB3:AB5" si="2">Y3-X3</f>
        <v>10</v>
      </c>
      <c r="AC3" s="137">
        <f t="shared" ref="AC3:AC5" si="3">Y3-W3</f>
        <v>16</v>
      </c>
      <c r="AD3" s="137">
        <v>100.0</v>
      </c>
      <c r="AE3" s="137"/>
      <c r="AF3" s="137"/>
      <c r="AG3" s="137">
        <v>100.0</v>
      </c>
      <c r="AH3" s="137">
        <v>99.0</v>
      </c>
      <c r="AI3" s="137">
        <v>100.0</v>
      </c>
      <c r="AJ3" s="137">
        <v>0.0</v>
      </c>
      <c r="AK3" s="137">
        <f t="shared" ref="AK3:AK5" si="4">AG3-AH3</f>
        <v>1</v>
      </c>
      <c r="AL3" s="137">
        <f t="shared" ref="AL3:AL5" si="5">AI3-AH3</f>
        <v>1</v>
      </c>
      <c r="AM3" s="137">
        <f t="shared" ref="AM3:AM5" si="6">AI3-AG3</f>
        <v>0</v>
      </c>
      <c r="AN3" s="137">
        <v>100.0</v>
      </c>
      <c r="AO3" s="137"/>
      <c r="AP3" s="137"/>
      <c r="AQ3" s="137">
        <v>100.0</v>
      </c>
      <c r="AR3" s="137">
        <v>100.0</v>
      </c>
      <c r="AS3" s="137">
        <v>100.0</v>
      </c>
      <c r="AT3" s="137">
        <v>0.0</v>
      </c>
      <c r="AU3" s="137">
        <f t="shared" ref="AU3:AU5" si="7">AQ3-AR3</f>
        <v>0</v>
      </c>
      <c r="AV3" s="137">
        <f t="shared" ref="AV3:AV5" si="8">AS3-AR3</f>
        <v>0</v>
      </c>
      <c r="AW3" s="137">
        <f t="shared" ref="AW3:AW5" si="9">AS3-AQ3</f>
        <v>0</v>
      </c>
      <c r="AX3" s="137">
        <v>13.0</v>
      </c>
      <c r="AY3" s="137"/>
      <c r="AZ3" s="137"/>
      <c r="BA3" s="137">
        <v>25.0</v>
      </c>
      <c r="BB3" s="137">
        <v>29.0</v>
      </c>
      <c r="BC3" s="137">
        <v>41.0</v>
      </c>
      <c r="BD3" s="137">
        <v>12.0</v>
      </c>
      <c r="BE3" s="137">
        <f t="shared" ref="BE3:BE5" si="10">BA3-BB3</f>
        <v>-4</v>
      </c>
      <c r="BF3" s="137">
        <f t="shared" ref="BF3:BF5" si="11">BC3-BB3</f>
        <v>12</v>
      </c>
      <c r="BG3" s="137">
        <f t="shared" ref="BG3:BG5" si="12">BC3-BA3</f>
        <v>16</v>
      </c>
      <c r="BH3" s="137"/>
      <c r="BI3" s="137"/>
      <c r="BJ3" s="137"/>
      <c r="BK3" s="137"/>
      <c r="BL3" s="137"/>
      <c r="BM3" s="137"/>
      <c r="BN3" s="137"/>
      <c r="BO3" s="137"/>
      <c r="BP3" s="137"/>
      <c r="BQ3" s="137"/>
      <c r="BR3" s="137">
        <v>67.0</v>
      </c>
      <c r="BS3" s="137">
        <v>89.0</v>
      </c>
      <c r="BT3" s="137">
        <v>92.0</v>
      </c>
      <c r="BU3" s="137">
        <v>95.0</v>
      </c>
      <c r="BV3" s="137">
        <v>22.0</v>
      </c>
      <c r="BX3" s="137">
        <v>23.0</v>
      </c>
      <c r="BY3" s="137"/>
      <c r="BZ3" s="137">
        <v>67.0</v>
      </c>
      <c r="CA3" s="137">
        <v>82.0</v>
      </c>
      <c r="CB3" s="137">
        <v>81.0</v>
      </c>
      <c r="CC3" s="137">
        <v>85.0</v>
      </c>
      <c r="CD3" s="137">
        <v>18.0</v>
      </c>
      <c r="CE3" s="137">
        <f t="shared" ref="CE3:CE5" si="13">CA3-CB3</f>
        <v>1</v>
      </c>
      <c r="CF3" s="137">
        <f t="shared" ref="CF3:CF5" si="14">CC3-CB3</f>
        <v>4</v>
      </c>
      <c r="CG3" s="137">
        <f t="shared" ref="CG3:CG5" si="15">CC3-CA3</f>
        <v>3</v>
      </c>
      <c r="CH3" s="137">
        <v>68.0</v>
      </c>
      <c r="CI3" s="137"/>
      <c r="CJ3" s="137"/>
      <c r="CK3" s="137">
        <v>84.0</v>
      </c>
      <c r="CL3" s="137">
        <v>82.0</v>
      </c>
      <c r="CM3" s="137">
        <v>91.0</v>
      </c>
      <c r="CN3" s="137">
        <v>16.0</v>
      </c>
      <c r="CO3" s="137">
        <f t="shared" ref="CO3:CO5" si="16">CK3-CL3</f>
        <v>2</v>
      </c>
      <c r="CP3" s="137">
        <f t="shared" ref="CP3:CP5" si="17">CM3-CL3</f>
        <v>9</v>
      </c>
      <c r="CQ3" s="137">
        <f t="shared" ref="CQ3:CQ5" si="18">CM3-CK3</f>
        <v>7</v>
      </c>
      <c r="CR3" s="137">
        <v>56.0</v>
      </c>
      <c r="CS3" s="137"/>
      <c r="CT3" s="137">
        <v>57.0</v>
      </c>
      <c r="CU3" s="137"/>
      <c r="CV3" s="137"/>
      <c r="CW3" s="137">
        <f t="shared" ref="CW3:CW5" si="19">CT3-CR3</f>
        <v>1</v>
      </c>
      <c r="CX3" s="137">
        <v>96.0</v>
      </c>
      <c r="CY3" s="137"/>
      <c r="CZ3" s="137">
        <v>100.0</v>
      </c>
      <c r="DA3" s="137"/>
      <c r="DB3" s="137"/>
      <c r="DC3" s="137">
        <f t="shared" ref="DC3:DC5" si="20">CZ3-CX3</f>
        <v>4</v>
      </c>
      <c r="DD3" s="137">
        <v>96.0</v>
      </c>
      <c r="DE3" s="137"/>
      <c r="DF3" s="137">
        <v>100.0</v>
      </c>
      <c r="DG3" s="137"/>
      <c r="DH3" s="137"/>
      <c r="DI3" s="137">
        <f t="shared" ref="DI3:DI5" si="21">DF3-DD3</f>
        <v>4</v>
      </c>
      <c r="DJ3" s="137">
        <v>44.0</v>
      </c>
      <c r="DK3" s="137"/>
      <c r="DL3" s="137">
        <v>67.0</v>
      </c>
      <c r="DM3" s="137"/>
      <c r="DN3" s="137"/>
      <c r="DO3" s="137">
        <f t="shared" ref="DO3:DO5" si="22">DL3-DJ3</f>
        <v>23</v>
      </c>
      <c r="DP3" s="137"/>
      <c r="DQ3" s="137"/>
      <c r="DR3" s="137"/>
      <c r="DS3" s="137">
        <v>79.0</v>
      </c>
      <c r="DT3" s="137"/>
      <c r="DU3" s="137">
        <v>91.0</v>
      </c>
      <c r="DV3" s="137"/>
      <c r="DW3" s="137"/>
      <c r="DX3" s="137">
        <v>12.0</v>
      </c>
      <c r="DY3" s="137">
        <v>77.0</v>
      </c>
      <c r="DZ3" s="137"/>
      <c r="EA3" s="137">
        <v>79.0</v>
      </c>
      <c r="EB3" s="137"/>
      <c r="EC3" s="137"/>
      <c r="ED3" s="137">
        <f t="shared" ref="ED3:ED5" si="23">EA3-DY3</f>
        <v>2</v>
      </c>
      <c r="EE3" s="137">
        <v>80.0</v>
      </c>
      <c r="EF3" s="137"/>
      <c r="EG3" s="137">
        <v>81.0</v>
      </c>
      <c r="EH3" s="137"/>
      <c r="EI3" s="137"/>
      <c r="EJ3" s="137">
        <f t="shared" ref="EJ3:EJ5" si="24">EG3-EE3</f>
        <v>1</v>
      </c>
      <c r="EK3" s="139">
        <v>0.95</v>
      </c>
      <c r="EL3" s="137">
        <v>1.5</v>
      </c>
      <c r="EM3" s="436">
        <v>4.4</v>
      </c>
      <c r="EN3" s="139">
        <f>EM3/16</f>
        <v>0.275</v>
      </c>
      <c r="EO3" s="139">
        <v>0.95</v>
      </c>
      <c r="EP3" s="137">
        <v>1.6</v>
      </c>
      <c r="EQ3" s="436">
        <v>3.1</v>
      </c>
      <c r="ER3" s="139">
        <v>0.31</v>
      </c>
      <c r="ES3" s="137">
        <v>323.2</v>
      </c>
      <c r="ET3" s="437">
        <v>66.6</v>
      </c>
      <c r="EU3" s="437">
        <v>2.9</v>
      </c>
      <c r="EV3" s="437">
        <v>3.0</v>
      </c>
      <c r="EW3" s="139">
        <f t="shared" ref="EW3:EW17" si="25">(EV3-EU3)/EU3</f>
        <v>0.03448275862</v>
      </c>
      <c r="EX3" s="137" t="s">
        <v>5352</v>
      </c>
      <c r="EY3" s="102" t="s">
        <v>5288</v>
      </c>
      <c r="EZ3" s="435" t="s">
        <v>5353</v>
      </c>
      <c r="FA3" s="137"/>
      <c r="FB3" s="435" t="s">
        <v>5354</v>
      </c>
      <c r="FC3" s="137"/>
      <c r="FD3" s="137">
        <v>1.0</v>
      </c>
      <c r="FE3" s="137">
        <v>0.0</v>
      </c>
      <c r="FF3" s="137">
        <v>1.0</v>
      </c>
      <c r="FG3" s="137">
        <v>0.0</v>
      </c>
      <c r="FH3" s="137">
        <v>1.0</v>
      </c>
      <c r="FI3" s="137">
        <v>0.0</v>
      </c>
      <c r="FJ3" s="137">
        <v>1.0</v>
      </c>
      <c r="FK3" s="137">
        <v>1.0</v>
      </c>
      <c r="FL3" s="137">
        <v>0.0</v>
      </c>
      <c r="FM3" s="137">
        <v>0.0</v>
      </c>
      <c r="FN3" s="137">
        <v>0.0</v>
      </c>
      <c r="FO3" s="438">
        <f t="shared" ref="FO3:FO9" si="26">SUM(FD3:FM3)</f>
        <v>5</v>
      </c>
    </row>
    <row r="4" ht="12.75" customHeight="1">
      <c r="A4" s="137">
        <v>2023.0</v>
      </c>
      <c r="B4" s="274" t="s">
        <v>5355</v>
      </c>
      <c r="C4" s="274" t="s">
        <v>5356</v>
      </c>
      <c r="D4" s="274" t="s">
        <v>5357</v>
      </c>
      <c r="E4" s="137">
        <v>24.0</v>
      </c>
      <c r="F4" s="274" t="s">
        <v>5358</v>
      </c>
      <c r="G4" s="137" t="s">
        <v>5359</v>
      </c>
      <c r="H4" s="137" t="s">
        <v>5360</v>
      </c>
      <c r="I4" s="274" t="s">
        <v>5361</v>
      </c>
      <c r="J4" s="274" t="s">
        <v>5361</v>
      </c>
      <c r="K4" s="102" t="s">
        <v>5362</v>
      </c>
      <c r="L4" s="435" t="s">
        <v>5363</v>
      </c>
      <c r="M4" s="137" t="s">
        <v>174</v>
      </c>
      <c r="N4" s="435" t="s">
        <v>5364</v>
      </c>
      <c r="O4" s="137" t="s">
        <v>174</v>
      </c>
      <c r="P4" s="137"/>
      <c r="Q4" s="137" t="s">
        <v>4729</v>
      </c>
      <c r="R4" s="137" t="s">
        <v>4729</v>
      </c>
      <c r="S4" s="137" t="s">
        <v>4729</v>
      </c>
      <c r="T4" s="274">
        <v>1.0</v>
      </c>
      <c r="U4" s="274"/>
      <c r="V4" s="274"/>
      <c r="W4" s="274">
        <v>32.0</v>
      </c>
      <c r="X4" s="274">
        <v>25.0</v>
      </c>
      <c r="Y4" s="274">
        <v>37.0</v>
      </c>
      <c r="Z4" s="137">
        <v>31.0</v>
      </c>
      <c r="AA4" s="137">
        <f t="shared" si="1"/>
        <v>7</v>
      </c>
      <c r="AB4" s="137">
        <f t="shared" si="2"/>
        <v>12</v>
      </c>
      <c r="AC4" s="137">
        <f t="shared" si="3"/>
        <v>5</v>
      </c>
      <c r="AD4" s="274">
        <v>8.0</v>
      </c>
      <c r="AE4" s="274"/>
      <c r="AF4" s="274"/>
      <c r="AG4" s="274">
        <v>49.0</v>
      </c>
      <c r="AH4" s="274">
        <v>49.0</v>
      </c>
      <c r="AI4" s="274">
        <v>63.0</v>
      </c>
      <c r="AJ4" s="137">
        <v>41.0</v>
      </c>
      <c r="AK4" s="137">
        <f t="shared" si="4"/>
        <v>0</v>
      </c>
      <c r="AL4" s="137">
        <f t="shared" si="5"/>
        <v>14</v>
      </c>
      <c r="AM4" s="137">
        <f t="shared" si="6"/>
        <v>14</v>
      </c>
      <c r="AN4" s="274">
        <v>31.0</v>
      </c>
      <c r="AO4" s="274"/>
      <c r="AP4" s="274"/>
      <c r="AQ4" s="274">
        <v>84.0</v>
      </c>
      <c r="AR4" s="274">
        <v>79.0</v>
      </c>
      <c r="AS4" s="274">
        <v>91.0</v>
      </c>
      <c r="AT4" s="137">
        <v>52.0</v>
      </c>
      <c r="AU4" s="137">
        <f t="shared" si="7"/>
        <v>5</v>
      </c>
      <c r="AV4" s="137">
        <f t="shared" si="8"/>
        <v>12</v>
      </c>
      <c r="AW4" s="137">
        <f t="shared" si="9"/>
        <v>7</v>
      </c>
      <c r="AX4" s="274">
        <v>9.0</v>
      </c>
      <c r="AY4" s="274"/>
      <c r="AZ4" s="274"/>
      <c r="BA4" s="274">
        <v>43.0</v>
      </c>
      <c r="BB4" s="274">
        <v>29.0</v>
      </c>
      <c r="BC4" s="274">
        <v>51.0</v>
      </c>
      <c r="BD4" s="137">
        <v>34.0</v>
      </c>
      <c r="BE4" s="137">
        <f t="shared" si="10"/>
        <v>14</v>
      </c>
      <c r="BF4" s="137">
        <f t="shared" si="11"/>
        <v>22</v>
      </c>
      <c r="BG4" s="137">
        <f t="shared" si="12"/>
        <v>8</v>
      </c>
      <c r="BH4" s="274"/>
      <c r="BI4" s="274"/>
      <c r="BJ4" s="274"/>
      <c r="BK4" s="274"/>
      <c r="BL4" s="274"/>
      <c r="BM4" s="274"/>
      <c r="BN4" s="274"/>
      <c r="BO4" s="274"/>
      <c r="BP4" s="274"/>
      <c r="BQ4" s="274"/>
      <c r="BR4" s="274">
        <v>13.0</v>
      </c>
      <c r="BS4" s="274">
        <v>68.0</v>
      </c>
      <c r="BT4" s="274">
        <v>64.0</v>
      </c>
      <c r="BU4" s="274">
        <v>80.0</v>
      </c>
      <c r="BV4" s="274">
        <v>55.0</v>
      </c>
      <c r="BW4" s="274"/>
      <c r="BX4" s="274">
        <v>16.0</v>
      </c>
      <c r="BY4" s="274"/>
      <c r="BZ4" s="274">
        <v>19.0</v>
      </c>
      <c r="CA4" s="274">
        <v>75.0</v>
      </c>
      <c r="CB4" s="274">
        <v>73.0</v>
      </c>
      <c r="CC4" s="274">
        <v>88.0</v>
      </c>
      <c r="CD4" s="137">
        <v>56.0</v>
      </c>
      <c r="CE4" s="137">
        <f t="shared" si="13"/>
        <v>2</v>
      </c>
      <c r="CF4" s="137">
        <f t="shared" si="14"/>
        <v>15</v>
      </c>
      <c r="CG4" s="137">
        <f t="shared" si="15"/>
        <v>13</v>
      </c>
      <c r="CH4" s="274">
        <v>23.0</v>
      </c>
      <c r="CI4" s="274"/>
      <c r="CJ4" s="274"/>
      <c r="CK4" s="274">
        <v>79.0</v>
      </c>
      <c r="CL4" s="274">
        <v>75.0</v>
      </c>
      <c r="CM4" s="274">
        <v>88.0</v>
      </c>
      <c r="CN4" s="137">
        <v>56.0</v>
      </c>
      <c r="CO4" s="137">
        <f t="shared" si="16"/>
        <v>4</v>
      </c>
      <c r="CP4" s="137">
        <f t="shared" si="17"/>
        <v>13</v>
      </c>
      <c r="CQ4" s="137">
        <f t="shared" si="18"/>
        <v>9</v>
      </c>
      <c r="CR4" s="439">
        <v>5.0</v>
      </c>
      <c r="CS4" s="439"/>
      <c r="CT4" s="439">
        <v>1.0</v>
      </c>
      <c r="CU4" s="137"/>
      <c r="CV4" s="137"/>
      <c r="CW4" s="137">
        <f t="shared" si="19"/>
        <v>-4</v>
      </c>
      <c r="CX4" s="439">
        <v>27.0</v>
      </c>
      <c r="CY4" s="439"/>
      <c r="CZ4" s="439">
        <v>10.0</v>
      </c>
      <c r="DA4" s="137"/>
      <c r="DB4" s="137"/>
      <c r="DC4" s="137">
        <f t="shared" si="20"/>
        <v>-17</v>
      </c>
      <c r="DD4" s="439">
        <v>72.0</v>
      </c>
      <c r="DE4" s="439"/>
      <c r="DF4" s="439">
        <v>56.0</v>
      </c>
      <c r="DG4" s="137"/>
      <c r="DH4" s="137"/>
      <c r="DI4" s="137">
        <f t="shared" si="21"/>
        <v>-16</v>
      </c>
      <c r="DJ4" s="274">
        <v>34.0</v>
      </c>
      <c r="DK4" s="274"/>
      <c r="DL4" s="274">
        <v>18.0</v>
      </c>
      <c r="DM4" s="274"/>
      <c r="DN4" s="274"/>
      <c r="DO4" s="274">
        <f t="shared" si="22"/>
        <v>-16</v>
      </c>
      <c r="DP4" s="98"/>
      <c r="DQ4" s="98"/>
      <c r="DR4" s="98"/>
      <c r="DS4" s="439">
        <v>57.0</v>
      </c>
      <c r="DT4" s="439"/>
      <c r="DU4" s="439">
        <v>36.0</v>
      </c>
      <c r="DV4" s="439"/>
      <c r="DW4" s="439"/>
      <c r="DX4" s="439">
        <v>-21.0</v>
      </c>
      <c r="DY4" s="439">
        <v>57.0</v>
      </c>
      <c r="DZ4" s="439"/>
      <c r="EA4" s="439">
        <v>36.0</v>
      </c>
      <c r="EB4" s="274"/>
      <c r="EC4" s="274"/>
      <c r="ED4" s="274">
        <f t="shared" si="23"/>
        <v>-21</v>
      </c>
      <c r="EE4" s="439">
        <v>68.0</v>
      </c>
      <c r="EF4" s="439"/>
      <c r="EG4" s="439">
        <v>54.0</v>
      </c>
      <c r="EH4" s="274"/>
      <c r="EI4" s="274"/>
      <c r="EJ4" s="274">
        <f t="shared" si="24"/>
        <v>-14</v>
      </c>
      <c r="EK4" s="440">
        <v>0.93</v>
      </c>
      <c r="EL4" s="439">
        <v>0.9</v>
      </c>
      <c r="EM4" s="441">
        <v>4.5</v>
      </c>
      <c r="EN4" s="440">
        <v>0.4</v>
      </c>
      <c r="EO4" s="138">
        <v>0.89</v>
      </c>
      <c r="EP4" s="111">
        <v>2.0</v>
      </c>
      <c r="EQ4" s="442">
        <v>2.9</v>
      </c>
      <c r="ER4" s="138">
        <v>0.36</v>
      </c>
      <c r="ES4" s="443">
        <v>91.0</v>
      </c>
      <c r="ET4" s="443">
        <v>272.4</v>
      </c>
      <c r="EU4" s="443">
        <v>1.05076923076923</v>
      </c>
      <c r="EV4" s="443">
        <v>1.39692307692308</v>
      </c>
      <c r="EW4" s="138">
        <f t="shared" si="25"/>
        <v>0.3294289898</v>
      </c>
      <c r="EX4" s="137" t="s">
        <v>5352</v>
      </c>
      <c r="EY4" s="102" t="s">
        <v>5288</v>
      </c>
      <c r="EZ4" s="142" t="s">
        <v>5365</v>
      </c>
      <c r="FA4" s="138"/>
      <c r="FB4" s="142" t="s">
        <v>5366</v>
      </c>
      <c r="FC4" s="138"/>
      <c r="FD4" s="111">
        <v>1.0</v>
      </c>
      <c r="FE4" s="111">
        <v>1.0</v>
      </c>
      <c r="FF4" s="111">
        <v>0.0</v>
      </c>
      <c r="FG4" s="111">
        <v>0.0</v>
      </c>
      <c r="FH4" s="111">
        <v>1.0</v>
      </c>
      <c r="FI4" s="111">
        <v>0.0</v>
      </c>
      <c r="FJ4" s="111">
        <v>1.0</v>
      </c>
      <c r="FK4" s="111">
        <v>1.0</v>
      </c>
      <c r="FL4" s="111">
        <v>0.0</v>
      </c>
      <c r="FM4" s="111">
        <v>0.0</v>
      </c>
      <c r="FN4" s="111">
        <v>0.0</v>
      </c>
      <c r="FO4" s="438">
        <f t="shared" si="26"/>
        <v>5</v>
      </c>
    </row>
    <row r="5" ht="12.75" customHeight="1">
      <c r="A5" s="274">
        <v>2023.0</v>
      </c>
      <c r="B5" s="274" t="s">
        <v>5367</v>
      </c>
      <c r="C5" s="274" t="s">
        <v>5368</v>
      </c>
      <c r="D5" s="274" t="s">
        <v>5369</v>
      </c>
      <c r="E5" s="137">
        <v>17.0</v>
      </c>
      <c r="F5" s="137" t="s">
        <v>5370</v>
      </c>
      <c r="G5" s="137" t="s">
        <v>5371</v>
      </c>
      <c r="H5" s="137" t="s">
        <v>5372</v>
      </c>
      <c r="I5" s="137" t="s">
        <v>5373</v>
      </c>
      <c r="J5" s="137" t="s">
        <v>5374</v>
      </c>
      <c r="K5" s="137" t="s">
        <v>5375</v>
      </c>
      <c r="L5" s="435" t="s">
        <v>5376</v>
      </c>
      <c r="M5" s="137" t="s">
        <v>174</v>
      </c>
      <c r="N5" s="435" t="s">
        <v>5377</v>
      </c>
      <c r="O5" s="137" t="s">
        <v>174</v>
      </c>
      <c r="P5" s="137"/>
      <c r="Q5" s="137" t="s">
        <v>4729</v>
      </c>
      <c r="R5" s="137" t="s">
        <v>4729</v>
      </c>
      <c r="S5" s="137" t="s">
        <v>4729</v>
      </c>
      <c r="T5" s="274">
        <v>11.0</v>
      </c>
      <c r="U5" s="274"/>
      <c r="V5" s="274"/>
      <c r="W5" s="274">
        <v>12.0</v>
      </c>
      <c r="X5" s="274">
        <v>13.0</v>
      </c>
      <c r="Y5" s="274">
        <v>27.0</v>
      </c>
      <c r="Z5" s="137">
        <v>1.0</v>
      </c>
      <c r="AA5" s="137">
        <f t="shared" si="1"/>
        <v>-1</v>
      </c>
      <c r="AB5" s="137">
        <f t="shared" si="2"/>
        <v>14</v>
      </c>
      <c r="AC5" s="137">
        <f t="shared" si="3"/>
        <v>15</v>
      </c>
      <c r="AD5" s="274">
        <v>27.0</v>
      </c>
      <c r="AE5" s="274"/>
      <c r="AF5" s="274"/>
      <c r="AG5" s="274">
        <v>23.0</v>
      </c>
      <c r="AH5" s="274">
        <v>31.0</v>
      </c>
      <c r="AI5" s="274">
        <v>35.0</v>
      </c>
      <c r="AJ5" s="137">
        <v>-4.0</v>
      </c>
      <c r="AK5" s="137">
        <f t="shared" si="4"/>
        <v>-8</v>
      </c>
      <c r="AL5" s="137">
        <f t="shared" si="5"/>
        <v>4</v>
      </c>
      <c r="AM5" s="137">
        <f t="shared" si="6"/>
        <v>12</v>
      </c>
      <c r="AN5" s="274">
        <v>36.0</v>
      </c>
      <c r="AO5" s="274"/>
      <c r="AP5" s="274"/>
      <c r="AQ5" s="274">
        <v>36.0</v>
      </c>
      <c r="AR5" s="274">
        <v>48.0</v>
      </c>
      <c r="AS5" s="274">
        <v>49.0</v>
      </c>
      <c r="AT5" s="137">
        <v>0.0</v>
      </c>
      <c r="AU5" s="137">
        <f t="shared" si="7"/>
        <v>-12</v>
      </c>
      <c r="AV5" s="137">
        <f t="shared" si="8"/>
        <v>1</v>
      </c>
      <c r="AW5" s="137">
        <f t="shared" si="9"/>
        <v>13</v>
      </c>
      <c r="AX5" s="274">
        <v>13.0</v>
      </c>
      <c r="AY5" s="274"/>
      <c r="AZ5" s="274"/>
      <c r="BA5" s="274">
        <v>16.0</v>
      </c>
      <c r="BB5" s="274">
        <v>19.0</v>
      </c>
      <c r="BC5" s="274">
        <v>28.0</v>
      </c>
      <c r="BD5" s="137">
        <v>3.0</v>
      </c>
      <c r="BE5" s="137">
        <f t="shared" si="10"/>
        <v>-3</v>
      </c>
      <c r="BF5" s="137">
        <f t="shared" si="11"/>
        <v>9</v>
      </c>
      <c r="BG5" s="137">
        <f t="shared" si="12"/>
        <v>12</v>
      </c>
      <c r="BH5" s="274"/>
      <c r="BI5" s="274"/>
      <c r="BJ5" s="274"/>
      <c r="BK5" s="274"/>
      <c r="BL5" s="274"/>
      <c r="BM5" s="274"/>
      <c r="BN5" s="274"/>
      <c r="BO5" s="274"/>
      <c r="BP5" s="274"/>
      <c r="BQ5" s="274"/>
      <c r="BR5" s="274">
        <v>19.0</v>
      </c>
      <c r="BS5" s="274">
        <v>25.0</v>
      </c>
      <c r="BT5" s="274">
        <v>32.0</v>
      </c>
      <c r="BU5" s="274">
        <v>44.0</v>
      </c>
      <c r="BV5" s="274">
        <v>6.0</v>
      </c>
      <c r="BW5" s="274"/>
      <c r="BX5" s="274">
        <v>12.0</v>
      </c>
      <c r="BY5" s="274"/>
      <c r="BZ5" s="274">
        <v>32.0</v>
      </c>
      <c r="CA5" s="274">
        <v>35.0</v>
      </c>
      <c r="CB5" s="274">
        <v>44.0</v>
      </c>
      <c r="CC5" s="274">
        <v>48.0</v>
      </c>
      <c r="CD5" s="137">
        <v>3.0</v>
      </c>
      <c r="CE5" s="137">
        <f t="shared" si="13"/>
        <v>-9</v>
      </c>
      <c r="CF5" s="137">
        <f t="shared" si="14"/>
        <v>4</v>
      </c>
      <c r="CG5" s="137">
        <f t="shared" si="15"/>
        <v>13</v>
      </c>
      <c r="CH5" s="274">
        <v>33.0</v>
      </c>
      <c r="CI5" s="274"/>
      <c r="CJ5" s="274"/>
      <c r="CK5" s="274">
        <v>36.0</v>
      </c>
      <c r="CL5" s="274">
        <v>45.0</v>
      </c>
      <c r="CM5" s="274">
        <v>48.0</v>
      </c>
      <c r="CN5" s="137">
        <v>3.0</v>
      </c>
      <c r="CO5" s="137">
        <f t="shared" si="16"/>
        <v>-9</v>
      </c>
      <c r="CP5" s="137">
        <f t="shared" si="17"/>
        <v>3</v>
      </c>
      <c r="CQ5" s="137">
        <f t="shared" si="18"/>
        <v>12</v>
      </c>
      <c r="CR5" s="274">
        <v>5.0</v>
      </c>
      <c r="CS5" s="274"/>
      <c r="CT5" s="274">
        <v>9.0</v>
      </c>
      <c r="CU5" s="137"/>
      <c r="CV5" s="137"/>
      <c r="CW5" s="137">
        <f t="shared" si="19"/>
        <v>4</v>
      </c>
      <c r="CX5" s="274">
        <v>11.0</v>
      </c>
      <c r="CY5" s="274"/>
      <c r="CZ5" s="274">
        <v>23.0</v>
      </c>
      <c r="DA5" s="137"/>
      <c r="DB5" s="137"/>
      <c r="DC5" s="137">
        <f t="shared" si="20"/>
        <v>12</v>
      </c>
      <c r="DD5" s="274">
        <v>36.0</v>
      </c>
      <c r="DE5" s="274"/>
      <c r="DF5" s="274">
        <v>43.0</v>
      </c>
      <c r="DG5" s="137"/>
      <c r="DH5" s="137"/>
      <c r="DI5" s="137">
        <f t="shared" si="21"/>
        <v>7</v>
      </c>
      <c r="DJ5" s="274">
        <v>11.0</v>
      </c>
      <c r="DK5" s="274"/>
      <c r="DL5" s="274">
        <v>15.0</v>
      </c>
      <c r="DM5" s="274"/>
      <c r="DN5" s="274"/>
      <c r="DO5" s="274">
        <f t="shared" si="22"/>
        <v>4</v>
      </c>
      <c r="DP5" s="274"/>
      <c r="DQ5" s="274"/>
      <c r="DR5" s="274"/>
      <c r="DS5" s="274">
        <v>83.0</v>
      </c>
      <c r="DT5" s="274"/>
      <c r="DU5" s="274">
        <v>79.0</v>
      </c>
      <c r="DV5" s="274"/>
      <c r="DW5" s="274"/>
      <c r="DX5" s="274">
        <v>-4.0</v>
      </c>
      <c r="DY5" s="274">
        <v>32.0</v>
      </c>
      <c r="DZ5" s="274"/>
      <c r="EA5" s="274">
        <v>36.0</v>
      </c>
      <c r="EB5" s="274"/>
      <c r="EC5" s="274"/>
      <c r="ED5" s="274">
        <f t="shared" si="23"/>
        <v>4</v>
      </c>
      <c r="EE5" s="274">
        <v>32.0</v>
      </c>
      <c r="EF5" s="274"/>
      <c r="EG5" s="274">
        <v>36.0</v>
      </c>
      <c r="EH5" s="274"/>
      <c r="EI5" s="274"/>
      <c r="EJ5" s="274">
        <f t="shared" si="24"/>
        <v>4</v>
      </c>
      <c r="EK5" s="279">
        <v>0.94</v>
      </c>
      <c r="EL5" s="274">
        <v>0.7</v>
      </c>
      <c r="EM5" s="320">
        <v>3.5</v>
      </c>
      <c r="EN5" s="279">
        <v>0.37</v>
      </c>
      <c r="EO5" s="279">
        <v>0.92</v>
      </c>
      <c r="EP5" s="274">
        <v>1.2</v>
      </c>
      <c r="EQ5" s="320">
        <v>2.5</v>
      </c>
      <c r="ER5" s="279">
        <v>0.38</v>
      </c>
      <c r="ES5" s="444">
        <v>963.9</v>
      </c>
      <c r="ET5" s="444">
        <v>197.0</v>
      </c>
      <c r="EU5" s="444">
        <v>1.28863636363636</v>
      </c>
      <c r="EV5" s="444">
        <v>1.43238636363636</v>
      </c>
      <c r="EW5" s="279">
        <f t="shared" si="25"/>
        <v>0.1115520282</v>
      </c>
      <c r="EX5" s="137" t="s">
        <v>5352</v>
      </c>
      <c r="EY5" s="102" t="s">
        <v>5288</v>
      </c>
      <c r="EZ5" s="435" t="s">
        <v>5378</v>
      </c>
      <c r="FA5" s="139"/>
      <c r="FB5" s="435" t="s">
        <v>5379</v>
      </c>
      <c r="FC5" s="139"/>
      <c r="FD5" s="274">
        <v>1.0</v>
      </c>
      <c r="FE5" s="274">
        <v>1.0</v>
      </c>
      <c r="FF5" s="274">
        <v>0.0</v>
      </c>
      <c r="FG5" s="274">
        <v>1.0</v>
      </c>
      <c r="FH5" s="274">
        <v>1.0</v>
      </c>
      <c r="FI5" s="274">
        <v>0.0</v>
      </c>
      <c r="FJ5" s="274">
        <v>1.0</v>
      </c>
      <c r="FK5" s="274">
        <v>1.0</v>
      </c>
      <c r="FL5" s="274">
        <v>0.0</v>
      </c>
      <c r="FM5" s="274">
        <v>0.0</v>
      </c>
      <c r="FN5" s="274">
        <v>0.0</v>
      </c>
      <c r="FO5" s="438">
        <f t="shared" si="26"/>
        <v>6</v>
      </c>
    </row>
    <row r="6" ht="12.75" customHeight="1">
      <c r="A6" s="274">
        <v>2023.0</v>
      </c>
      <c r="B6" s="274" t="s">
        <v>5380</v>
      </c>
      <c r="C6" s="137" t="s">
        <v>5381</v>
      </c>
      <c r="D6" s="274" t="s">
        <v>5382</v>
      </c>
      <c r="E6" s="137">
        <v>63.0</v>
      </c>
      <c r="F6" s="137" t="s">
        <v>5383</v>
      </c>
      <c r="G6" s="137" t="s">
        <v>5384</v>
      </c>
      <c r="H6" s="274" t="s">
        <v>5385</v>
      </c>
      <c r="I6" s="274" t="s">
        <v>5386</v>
      </c>
      <c r="J6" s="274" t="s">
        <v>5387</v>
      </c>
      <c r="K6" s="137" t="s">
        <v>5388</v>
      </c>
      <c r="L6" s="274"/>
      <c r="M6" s="137"/>
      <c r="N6" s="435" t="s">
        <v>5389</v>
      </c>
      <c r="O6" s="137" t="s">
        <v>174</v>
      </c>
      <c r="P6" s="137"/>
      <c r="Q6" s="137" t="s">
        <v>4729</v>
      </c>
      <c r="R6" s="137" t="s">
        <v>4729</v>
      </c>
      <c r="S6" s="137" t="s">
        <v>4729</v>
      </c>
      <c r="T6" s="274">
        <v>7.0</v>
      </c>
      <c r="U6" s="274"/>
      <c r="V6" s="274"/>
      <c r="W6" s="274">
        <v>45.0</v>
      </c>
      <c r="X6" s="274"/>
      <c r="Y6" s="274"/>
      <c r="Z6" s="274">
        <f>W6-T6</f>
        <v>38</v>
      </c>
      <c r="AA6" s="274"/>
      <c r="AB6" s="274"/>
      <c r="AC6" s="274"/>
      <c r="AD6" s="274">
        <v>19.0</v>
      </c>
      <c r="AE6" s="274"/>
      <c r="AF6" s="274"/>
      <c r="AG6" s="274">
        <v>60.0</v>
      </c>
      <c r="AH6" s="274"/>
      <c r="AI6" s="274"/>
      <c r="AJ6" s="137">
        <f>AG6-AD6</f>
        <v>41</v>
      </c>
      <c r="AK6" s="274"/>
      <c r="AL6" s="274"/>
      <c r="AM6" s="274"/>
      <c r="AN6" s="274">
        <v>61.0</v>
      </c>
      <c r="AO6" s="274"/>
      <c r="AP6" s="274"/>
      <c r="AQ6" s="274">
        <v>91.0</v>
      </c>
      <c r="AR6" s="274"/>
      <c r="AS6" s="274"/>
      <c r="AT6" s="137">
        <f>AQ6-AN6</f>
        <v>30</v>
      </c>
      <c r="AU6" s="274"/>
      <c r="AV6" s="274"/>
      <c r="AW6" s="274"/>
      <c r="AX6" s="274">
        <v>28.0</v>
      </c>
      <c r="AY6" s="274"/>
      <c r="AZ6" s="274"/>
      <c r="BA6" s="274">
        <v>45.0</v>
      </c>
      <c r="BB6" s="274"/>
      <c r="BC6" s="274"/>
      <c r="BD6" s="137">
        <f>BA6-AX6</f>
        <v>17</v>
      </c>
      <c r="BE6" s="274"/>
      <c r="BF6" s="274"/>
      <c r="BG6" s="274"/>
      <c r="BH6" s="274"/>
      <c r="BI6" s="274"/>
      <c r="BJ6" s="274"/>
      <c r="BK6" s="274"/>
      <c r="BL6" s="274"/>
      <c r="BM6" s="274"/>
      <c r="BN6" s="274"/>
      <c r="BO6" s="274"/>
      <c r="BP6" s="274"/>
      <c r="BQ6" s="274"/>
      <c r="BR6" s="274">
        <v>45.0</v>
      </c>
      <c r="BS6" s="274">
        <v>72.0</v>
      </c>
      <c r="BT6" s="274"/>
      <c r="BU6" s="274"/>
      <c r="BV6" s="274">
        <v>27.0</v>
      </c>
      <c r="BW6" s="274"/>
      <c r="BX6" s="274"/>
      <c r="BY6" s="274"/>
      <c r="BZ6" s="274">
        <v>60.0</v>
      </c>
      <c r="CA6" s="274">
        <v>88.0</v>
      </c>
      <c r="CB6" s="274"/>
      <c r="CC6" s="274"/>
      <c r="CD6" s="137">
        <v>28.0</v>
      </c>
      <c r="CE6" s="274"/>
      <c r="CF6" s="274"/>
      <c r="CG6" s="274"/>
      <c r="CH6" s="274">
        <v>61.0</v>
      </c>
      <c r="CI6" s="274"/>
      <c r="CJ6" s="274"/>
      <c r="CK6" s="274">
        <v>91.0</v>
      </c>
      <c r="CL6" s="274"/>
      <c r="CM6" s="274"/>
      <c r="CN6" s="137">
        <f>CK6-CH6</f>
        <v>30</v>
      </c>
      <c r="CO6" s="274"/>
      <c r="CP6" s="274"/>
      <c r="CQ6" s="274"/>
      <c r="CR6" s="274">
        <v>7.0</v>
      </c>
      <c r="CS6" s="274">
        <v>7.0</v>
      </c>
      <c r="CT6" s="274">
        <v>7.0</v>
      </c>
      <c r="CU6" s="137">
        <v>0.0</v>
      </c>
      <c r="CV6" s="137"/>
      <c r="CW6" s="137">
        <v>0.0</v>
      </c>
      <c r="CX6" s="274">
        <v>19.0</v>
      </c>
      <c r="CY6" s="274">
        <v>23.0</v>
      </c>
      <c r="CZ6" s="274">
        <v>23.0</v>
      </c>
      <c r="DA6" s="137">
        <f>CY6-CX6</f>
        <v>4</v>
      </c>
      <c r="DB6" s="137"/>
      <c r="DC6" s="137">
        <v>4.0</v>
      </c>
      <c r="DD6" s="274">
        <v>61.0</v>
      </c>
      <c r="DE6" s="274">
        <v>71.0</v>
      </c>
      <c r="DF6" s="274">
        <v>71.0</v>
      </c>
      <c r="DG6" s="137">
        <f>DE6-DD6</f>
        <v>10</v>
      </c>
      <c r="DH6" s="137"/>
      <c r="DI6" s="137">
        <v>10.0</v>
      </c>
      <c r="DJ6" s="274">
        <v>28.0</v>
      </c>
      <c r="DK6" s="274">
        <v>33.0</v>
      </c>
      <c r="DL6" s="274">
        <v>33.0</v>
      </c>
      <c r="DM6" s="274">
        <f>DK6-DJ6</f>
        <v>5</v>
      </c>
      <c r="DN6" s="274"/>
      <c r="DO6" s="274">
        <v>5.0</v>
      </c>
      <c r="DP6" s="274"/>
      <c r="DQ6" s="274"/>
      <c r="DR6" s="274"/>
      <c r="DS6" s="274">
        <v>45.0</v>
      </c>
      <c r="DT6" s="274"/>
      <c r="DU6" s="274">
        <v>48.0</v>
      </c>
      <c r="DV6" s="274"/>
      <c r="DW6" s="274"/>
      <c r="DX6" s="274">
        <v>3.0</v>
      </c>
      <c r="DY6" s="274">
        <v>60.0</v>
      </c>
      <c r="EA6" s="274">
        <v>64.0</v>
      </c>
      <c r="EB6" s="274">
        <f>EA6-DY6</f>
        <v>4</v>
      </c>
      <c r="EC6" s="274"/>
      <c r="ED6" s="274">
        <v>4.0</v>
      </c>
      <c r="EE6" s="274">
        <v>61.0</v>
      </c>
      <c r="EF6" s="274">
        <v>69.0</v>
      </c>
      <c r="EG6" s="274">
        <v>69.0</v>
      </c>
      <c r="EH6" s="274">
        <f>EF6-EE6</f>
        <v>8</v>
      </c>
      <c r="EI6" s="274"/>
      <c r="EJ6" s="274">
        <v>8.0</v>
      </c>
      <c r="EK6" s="279">
        <v>0.94</v>
      </c>
      <c r="EL6" s="274">
        <v>1.3</v>
      </c>
      <c r="EM6" s="320">
        <v>5.2</v>
      </c>
      <c r="EN6" s="279">
        <v>0.4</v>
      </c>
      <c r="EO6" s="279">
        <v>0.92</v>
      </c>
      <c r="EP6" s="274">
        <v>1.0</v>
      </c>
      <c r="EQ6" s="320">
        <v>2.8</v>
      </c>
      <c r="ER6" s="279">
        <v>0.35</v>
      </c>
      <c r="ES6" s="444">
        <v>425.5</v>
      </c>
      <c r="ET6" s="444">
        <v>533.5</v>
      </c>
      <c r="EU6" s="444">
        <v>1.16542923433875</v>
      </c>
      <c r="EV6" s="444">
        <v>1.23758700696056</v>
      </c>
      <c r="EW6" s="279">
        <f t="shared" si="25"/>
        <v>0.06191519013</v>
      </c>
      <c r="EX6" s="137" t="s">
        <v>5352</v>
      </c>
      <c r="EY6" s="102" t="s">
        <v>5390</v>
      </c>
      <c r="EZ6" s="137" t="s">
        <v>3528</v>
      </c>
      <c r="FA6" s="137"/>
      <c r="FB6" s="435" t="s">
        <v>5391</v>
      </c>
      <c r="FC6" s="137"/>
      <c r="FD6" s="274">
        <v>1.0</v>
      </c>
      <c r="FE6" s="274">
        <v>1.0</v>
      </c>
      <c r="FF6" s="274">
        <v>1.0</v>
      </c>
      <c r="FG6" s="274">
        <v>1.0</v>
      </c>
      <c r="FH6" s="274">
        <v>1.0</v>
      </c>
      <c r="FI6" s="274">
        <v>1.0</v>
      </c>
      <c r="FJ6" s="274">
        <v>0.0</v>
      </c>
      <c r="FK6" s="274">
        <v>1.0</v>
      </c>
      <c r="FL6" s="274">
        <v>0.0</v>
      </c>
      <c r="FM6" s="274">
        <v>0.0</v>
      </c>
      <c r="FN6" s="274">
        <v>0.0</v>
      </c>
      <c r="FO6" s="438">
        <f t="shared" si="26"/>
        <v>7</v>
      </c>
    </row>
    <row r="7" ht="12.75" customHeight="1">
      <c r="A7" s="102">
        <v>2023.0</v>
      </c>
      <c r="B7" s="102" t="s">
        <v>5392</v>
      </c>
      <c r="C7" s="102" t="s">
        <v>5392</v>
      </c>
      <c r="D7" s="102" t="s">
        <v>5393</v>
      </c>
      <c r="E7" s="102">
        <v>12.0</v>
      </c>
      <c r="F7" s="102" t="s">
        <v>5394</v>
      </c>
      <c r="G7" s="102" t="s">
        <v>5395</v>
      </c>
      <c r="H7" s="102" t="s">
        <v>5396</v>
      </c>
      <c r="I7" s="102" t="s">
        <v>5397</v>
      </c>
      <c r="J7" s="102" t="s">
        <v>5398</v>
      </c>
      <c r="K7" s="102" t="s">
        <v>5375</v>
      </c>
      <c r="L7" s="101" t="s">
        <v>5399</v>
      </c>
      <c r="M7" s="102" t="s">
        <v>158</v>
      </c>
      <c r="N7" s="101" t="s">
        <v>5400</v>
      </c>
      <c r="O7" s="102" t="s">
        <v>158</v>
      </c>
      <c r="P7" s="102"/>
      <c r="Q7" s="102" t="s">
        <v>4729</v>
      </c>
      <c r="R7" s="102" t="s">
        <v>4729</v>
      </c>
      <c r="S7" s="102" t="s">
        <v>4729</v>
      </c>
      <c r="T7" s="102">
        <v>18.0</v>
      </c>
      <c r="U7" s="102"/>
      <c r="V7" s="102"/>
      <c r="W7" s="102">
        <v>53.0</v>
      </c>
      <c r="X7" s="102">
        <v>52.0</v>
      </c>
      <c r="Y7" s="102">
        <v>72.0</v>
      </c>
      <c r="Z7" s="102">
        <v>35.0</v>
      </c>
      <c r="AA7" s="102">
        <f t="shared" ref="AA7:AA11" si="27">W7-X7</f>
        <v>1</v>
      </c>
      <c r="AB7" s="102">
        <f t="shared" ref="AB7:AB17" si="28">Y7-X7</f>
        <v>20</v>
      </c>
      <c r="AC7" s="102"/>
      <c r="AD7" s="102">
        <v>62.0</v>
      </c>
      <c r="AE7" s="102"/>
      <c r="AF7" s="102"/>
      <c r="AG7" s="102">
        <v>77.0</v>
      </c>
      <c r="AH7" s="102">
        <v>76.0</v>
      </c>
      <c r="AI7" s="102">
        <v>89.0</v>
      </c>
      <c r="AJ7" s="102">
        <v>15.0</v>
      </c>
      <c r="AK7" s="102">
        <f t="shared" ref="AK7:AK11" si="29">AG7-AH7</f>
        <v>1</v>
      </c>
      <c r="AL7" s="102">
        <f t="shared" ref="AL7:AL17" si="30">AI7-AH7</f>
        <v>13</v>
      </c>
      <c r="AM7" s="102"/>
      <c r="AN7" s="102">
        <v>99.0</v>
      </c>
      <c r="AO7" s="102"/>
      <c r="AP7" s="102"/>
      <c r="AQ7" s="102">
        <v>100.0</v>
      </c>
      <c r="AR7" s="102">
        <v>100.0</v>
      </c>
      <c r="AS7" s="102">
        <v>100.0</v>
      </c>
      <c r="AT7" s="102">
        <v>1.0</v>
      </c>
      <c r="AU7" s="102">
        <f t="shared" ref="AU7:AU11" si="31">AQ7-AR7</f>
        <v>0</v>
      </c>
      <c r="AV7" s="102">
        <f t="shared" ref="AV7:AV17" si="32">AS7-AR7</f>
        <v>0</v>
      </c>
      <c r="AW7" s="102"/>
      <c r="AX7" s="102">
        <v>21.0</v>
      </c>
      <c r="AY7" s="102"/>
      <c r="AZ7" s="102"/>
      <c r="BA7" s="102">
        <v>31.0</v>
      </c>
      <c r="BB7" s="102">
        <v>43.0</v>
      </c>
      <c r="BC7" s="102">
        <v>48.0</v>
      </c>
      <c r="BD7" s="102">
        <v>10.0</v>
      </c>
      <c r="BE7" s="102">
        <f t="shared" ref="BE7:BE11" si="33">BA7-BB7</f>
        <v>-12</v>
      </c>
      <c r="BF7" s="102">
        <f t="shared" ref="BF7:BF17" si="34">BC7-BB7</f>
        <v>5</v>
      </c>
      <c r="BG7" s="102"/>
      <c r="BH7" s="102"/>
      <c r="BI7" s="102"/>
      <c r="BJ7" s="102"/>
      <c r="BK7" s="102"/>
      <c r="BL7" s="102"/>
      <c r="BM7" s="102"/>
      <c r="BN7" s="102"/>
      <c r="BO7" s="102"/>
      <c r="BP7" s="102"/>
      <c r="BQ7" s="102"/>
      <c r="BR7" s="102">
        <v>83.0</v>
      </c>
      <c r="BS7" s="102">
        <v>92.0</v>
      </c>
      <c r="BT7" s="102">
        <v>93.0</v>
      </c>
      <c r="BU7" s="102">
        <v>93.0</v>
      </c>
      <c r="BV7" s="102">
        <v>9.0</v>
      </c>
      <c r="BW7" s="102"/>
      <c r="BX7" s="102">
        <v>0.0</v>
      </c>
      <c r="BY7" s="102"/>
      <c r="BZ7" s="102">
        <v>96.0</v>
      </c>
      <c r="CA7" s="102">
        <v>91.0</v>
      </c>
      <c r="CB7" s="102">
        <v>92.0</v>
      </c>
      <c r="CC7" s="102">
        <v>95.0</v>
      </c>
      <c r="CD7" s="102">
        <v>-5.0</v>
      </c>
      <c r="CE7" s="102">
        <f t="shared" ref="CE7:CE11" si="35">CA7-CB7</f>
        <v>-1</v>
      </c>
      <c r="CF7" s="102">
        <f t="shared" ref="CF7:CF17" si="36">CC7-CB7</f>
        <v>3</v>
      </c>
      <c r="CG7" s="102">
        <f t="shared" ref="CG7:CG8" si="37">CC7-CA7</f>
        <v>4</v>
      </c>
      <c r="CH7" s="102">
        <v>96.0</v>
      </c>
      <c r="CI7" s="102"/>
      <c r="CJ7" s="102"/>
      <c r="CK7" s="102">
        <v>96.0</v>
      </c>
      <c r="CL7" s="102">
        <v>96.0</v>
      </c>
      <c r="CM7" s="102">
        <v>97.0</v>
      </c>
      <c r="CN7" s="102">
        <v>0.0</v>
      </c>
      <c r="CO7" s="102">
        <f t="shared" ref="CO7:CO11" si="38">CK7-CL7</f>
        <v>0</v>
      </c>
      <c r="CP7" s="102">
        <f t="shared" ref="CP7:CP17" si="39">CM7-CL7</f>
        <v>1</v>
      </c>
      <c r="CQ7" s="102"/>
      <c r="CR7" s="102">
        <v>18.0</v>
      </c>
      <c r="CS7" s="102"/>
      <c r="CT7" s="102">
        <v>33.0</v>
      </c>
      <c r="CU7" s="102"/>
      <c r="CV7" s="102"/>
      <c r="CW7" s="102">
        <f t="shared" ref="CW7:CW13" si="40">CT7-CR7</f>
        <v>15</v>
      </c>
      <c r="CX7" s="102">
        <v>62.0</v>
      </c>
      <c r="CY7" s="102"/>
      <c r="CZ7" s="102">
        <v>77.0</v>
      </c>
      <c r="DA7" s="102"/>
      <c r="DB7" s="102"/>
      <c r="DC7" s="102">
        <f t="shared" ref="DC7:DC13" si="41">CZ7-CX7</f>
        <v>15</v>
      </c>
      <c r="DD7" s="102">
        <v>99.0</v>
      </c>
      <c r="DE7" s="102"/>
      <c r="DF7" s="102">
        <v>100.0</v>
      </c>
      <c r="DG7" s="102"/>
      <c r="DH7" s="102"/>
      <c r="DI7" s="102">
        <f>DF7-DD7</f>
        <v>1</v>
      </c>
      <c r="DJ7" s="102">
        <v>21.0</v>
      </c>
      <c r="DK7" s="102"/>
      <c r="DL7" s="102">
        <v>46.0</v>
      </c>
      <c r="DM7" s="102"/>
      <c r="DN7" s="102"/>
      <c r="DO7" s="102">
        <f t="shared" ref="DO7:DO13" si="42">DL7-DJ7</f>
        <v>25</v>
      </c>
      <c r="DP7" s="102"/>
      <c r="DQ7" s="102"/>
      <c r="DR7" s="102"/>
      <c r="DS7" s="102">
        <v>83.0</v>
      </c>
      <c r="DT7" s="102"/>
      <c r="DU7" s="102">
        <v>84.0</v>
      </c>
      <c r="DV7" s="102"/>
      <c r="DW7" s="102"/>
      <c r="DX7" s="102">
        <v>1.0</v>
      </c>
      <c r="DY7" s="102">
        <v>96.0</v>
      </c>
      <c r="DZ7" s="102"/>
      <c r="EA7" s="102">
        <v>98.0</v>
      </c>
      <c r="EB7" s="102"/>
      <c r="EC7" s="102"/>
      <c r="ED7" s="102">
        <f t="shared" ref="ED7:ED13" si="43">EA7-DY7</f>
        <v>2</v>
      </c>
      <c r="EE7" s="102">
        <v>96.0</v>
      </c>
      <c r="EF7" s="102"/>
      <c r="EG7" s="102">
        <v>99.0</v>
      </c>
      <c r="EH7" s="102"/>
      <c r="EI7" s="102"/>
      <c r="EJ7" s="102">
        <f t="shared" ref="EJ7:EJ13" si="44">EG7-EE7</f>
        <v>3</v>
      </c>
      <c r="EK7" s="445">
        <v>0.95</v>
      </c>
      <c r="EL7" s="102">
        <v>0.9</v>
      </c>
      <c r="EM7" s="446">
        <v>4.3</v>
      </c>
      <c r="EN7" s="445">
        <v>0.43</v>
      </c>
      <c r="EO7" s="445">
        <v>0.93</v>
      </c>
      <c r="EP7" s="102">
        <v>1.3</v>
      </c>
      <c r="EQ7" s="446">
        <v>2.0</v>
      </c>
      <c r="ER7" s="445">
        <v>0.39</v>
      </c>
      <c r="ES7" s="389">
        <v>1011.6</v>
      </c>
      <c r="ET7" s="389">
        <v>153.0</v>
      </c>
      <c r="EU7" s="389">
        <v>3.16428571428571</v>
      </c>
      <c r="EV7" s="389">
        <v>3.64047619047619</v>
      </c>
      <c r="EW7" s="338">
        <f t="shared" si="25"/>
        <v>0.1504890895</v>
      </c>
      <c r="EX7" s="102" t="s">
        <v>5352</v>
      </c>
      <c r="EY7" s="102" t="s">
        <v>5288</v>
      </c>
      <c r="EZ7" s="101" t="s">
        <v>5401</v>
      </c>
      <c r="FA7" s="445"/>
      <c r="FB7" s="101" t="s">
        <v>5402</v>
      </c>
      <c r="FC7" s="445"/>
      <c r="FD7" s="102">
        <v>1.0</v>
      </c>
      <c r="FE7" s="102">
        <v>0.0</v>
      </c>
      <c r="FF7" s="102">
        <v>1.0</v>
      </c>
      <c r="FG7" s="102">
        <v>1.0</v>
      </c>
      <c r="FH7" s="102">
        <v>1.0</v>
      </c>
      <c r="FI7" s="102">
        <v>1.0</v>
      </c>
      <c r="FJ7" s="102">
        <v>1.0</v>
      </c>
      <c r="FK7" s="102">
        <v>1.0</v>
      </c>
      <c r="FL7" s="102">
        <v>0.0</v>
      </c>
      <c r="FM7" s="102">
        <v>0.0</v>
      </c>
      <c r="FN7" s="102">
        <v>1.0</v>
      </c>
      <c r="FO7" s="447">
        <f t="shared" si="26"/>
        <v>7</v>
      </c>
    </row>
    <row r="8" ht="12.75" customHeight="1">
      <c r="A8" s="137">
        <v>2023.0</v>
      </c>
      <c r="B8" s="137" t="s">
        <v>5403</v>
      </c>
      <c r="C8" s="137" t="s">
        <v>5404</v>
      </c>
      <c r="D8" s="137" t="s">
        <v>5405</v>
      </c>
      <c r="E8" s="137">
        <v>26.0</v>
      </c>
      <c r="F8" s="137" t="s">
        <v>5406</v>
      </c>
      <c r="G8" s="137" t="s">
        <v>5359</v>
      </c>
      <c r="H8" s="137" t="s">
        <v>5407</v>
      </c>
      <c r="I8" s="137" t="s">
        <v>5373</v>
      </c>
      <c r="J8" s="137" t="s">
        <v>5408</v>
      </c>
      <c r="K8" s="137" t="s">
        <v>5409</v>
      </c>
      <c r="L8" s="435" t="s">
        <v>5410</v>
      </c>
      <c r="M8" s="137" t="s">
        <v>174</v>
      </c>
      <c r="N8" s="435" t="s">
        <v>5411</v>
      </c>
      <c r="O8" s="137" t="s">
        <v>174</v>
      </c>
      <c r="P8" s="137"/>
      <c r="Q8" s="137" t="s">
        <v>4729</v>
      </c>
      <c r="R8" s="137" t="s">
        <v>4729</v>
      </c>
      <c r="S8" s="137" t="s">
        <v>4729</v>
      </c>
      <c r="T8" s="137">
        <v>14.0</v>
      </c>
      <c r="U8" s="137"/>
      <c r="V8" s="137"/>
      <c r="W8" s="137">
        <v>57.0</v>
      </c>
      <c r="X8" s="137">
        <v>63.0</v>
      </c>
      <c r="Y8" s="137">
        <v>73.0</v>
      </c>
      <c r="Z8" s="137">
        <f>W8-T8</f>
        <v>43</v>
      </c>
      <c r="AA8" s="137">
        <f t="shared" si="27"/>
        <v>-6</v>
      </c>
      <c r="AB8" s="137">
        <f t="shared" si="28"/>
        <v>10</v>
      </c>
      <c r="AC8" s="137"/>
      <c r="AD8" s="137">
        <v>42.0</v>
      </c>
      <c r="AE8" s="137"/>
      <c r="AF8" s="137"/>
      <c r="AG8" s="137">
        <v>86.0</v>
      </c>
      <c r="AH8" s="137">
        <v>86.0</v>
      </c>
      <c r="AI8" s="137">
        <v>94.0</v>
      </c>
      <c r="AJ8" s="137">
        <f>AG8-AD8</f>
        <v>44</v>
      </c>
      <c r="AK8" s="137">
        <f t="shared" si="29"/>
        <v>0</v>
      </c>
      <c r="AL8" s="137">
        <f t="shared" si="30"/>
        <v>8</v>
      </c>
      <c r="AM8" s="137"/>
      <c r="AN8" s="137">
        <v>92.0</v>
      </c>
      <c r="AO8" s="137"/>
      <c r="AP8" s="137"/>
      <c r="AQ8" s="137">
        <v>95.0</v>
      </c>
      <c r="AR8" s="137">
        <v>95.0</v>
      </c>
      <c r="AS8" s="137">
        <v>100.0</v>
      </c>
      <c r="AT8" s="137">
        <f>AQ8-AN8</f>
        <v>3</v>
      </c>
      <c r="AU8" s="137">
        <f t="shared" si="31"/>
        <v>0</v>
      </c>
      <c r="AV8" s="137">
        <f t="shared" si="32"/>
        <v>5</v>
      </c>
      <c r="AW8" s="137">
        <f>AS8-AQ8</f>
        <v>5</v>
      </c>
      <c r="AX8" s="137">
        <v>40.0</v>
      </c>
      <c r="AY8" s="137"/>
      <c r="AZ8" s="137"/>
      <c r="BA8" s="137">
        <v>61.0</v>
      </c>
      <c r="BB8" s="137">
        <v>71.0</v>
      </c>
      <c r="BC8" s="137">
        <v>77.0</v>
      </c>
      <c r="BD8" s="137">
        <f>BA8-AX8</f>
        <v>21</v>
      </c>
      <c r="BE8" s="137">
        <f t="shared" si="33"/>
        <v>-10</v>
      </c>
      <c r="BF8" s="137">
        <f t="shared" si="34"/>
        <v>6</v>
      </c>
      <c r="BG8" s="137"/>
      <c r="BH8" s="137"/>
      <c r="BI8" s="137"/>
      <c r="BJ8" s="137"/>
      <c r="BK8" s="137"/>
      <c r="BL8" s="137"/>
      <c r="BM8" s="137"/>
      <c r="BN8" s="137"/>
      <c r="BO8" s="137"/>
      <c r="BP8" s="137"/>
      <c r="BQ8" s="137"/>
      <c r="BR8" s="97">
        <v>72.0</v>
      </c>
      <c r="BS8" s="97">
        <v>84.0</v>
      </c>
      <c r="BT8" s="97">
        <v>78.0</v>
      </c>
      <c r="BU8" s="97">
        <v>89.0</v>
      </c>
      <c r="BV8" s="137">
        <f>BS8-BR8</f>
        <v>12</v>
      </c>
      <c r="BW8" s="137"/>
      <c r="BX8" s="137">
        <f>BU8-BT8</f>
        <v>11</v>
      </c>
      <c r="BY8" s="137"/>
      <c r="BZ8" s="137"/>
      <c r="CA8" s="137">
        <v>86.0</v>
      </c>
      <c r="CB8" s="137">
        <v>89.0</v>
      </c>
      <c r="CC8" s="137">
        <v>92.0</v>
      </c>
      <c r="CD8" s="137" t="str">
        <f>CA8-#REF!</f>
        <v>#REF!</v>
      </c>
      <c r="CE8" s="137">
        <f t="shared" si="35"/>
        <v>-3</v>
      </c>
      <c r="CF8" s="137">
        <f t="shared" si="36"/>
        <v>3</v>
      </c>
      <c r="CG8" s="137">
        <f t="shared" si="37"/>
        <v>6</v>
      </c>
      <c r="CH8" s="137">
        <v>86.0</v>
      </c>
      <c r="CI8" s="137"/>
      <c r="CJ8" s="137"/>
      <c r="CK8" s="137">
        <v>87.0</v>
      </c>
      <c r="CL8" s="137">
        <v>88.0</v>
      </c>
      <c r="CM8" s="137">
        <v>90.0</v>
      </c>
      <c r="CN8" s="137">
        <f>CK8-CH8</f>
        <v>1</v>
      </c>
      <c r="CO8" s="137">
        <f t="shared" si="38"/>
        <v>-1</v>
      </c>
      <c r="CP8" s="137">
        <f t="shared" si="39"/>
        <v>2</v>
      </c>
      <c r="CQ8" s="137">
        <f>CM8-CK8</f>
        <v>3</v>
      </c>
      <c r="CR8" s="137">
        <v>14.0</v>
      </c>
      <c r="CS8" s="137"/>
      <c r="CT8" s="137">
        <v>19.0</v>
      </c>
      <c r="CU8" s="137"/>
      <c r="CV8" s="137"/>
      <c r="CW8" s="137">
        <f t="shared" si="40"/>
        <v>5</v>
      </c>
      <c r="CX8" s="137">
        <v>43.0</v>
      </c>
      <c r="CY8" s="137"/>
      <c r="CZ8" s="137">
        <v>48.0</v>
      </c>
      <c r="DA8" s="137"/>
      <c r="DB8" s="137"/>
      <c r="DC8" s="137">
        <f t="shared" si="41"/>
        <v>5</v>
      </c>
      <c r="DD8" s="137">
        <v>94.0</v>
      </c>
      <c r="DE8" s="137"/>
      <c r="DF8" s="137">
        <v>94.0</v>
      </c>
      <c r="DG8" s="137"/>
      <c r="DH8" s="137"/>
      <c r="DI8" s="137">
        <v>0.0</v>
      </c>
      <c r="DJ8" s="137">
        <v>40.0</v>
      </c>
      <c r="DK8" s="137"/>
      <c r="DL8" s="137">
        <v>44.0</v>
      </c>
      <c r="DM8" s="137"/>
      <c r="DN8" s="137"/>
      <c r="DO8" s="137">
        <f t="shared" si="42"/>
        <v>4</v>
      </c>
      <c r="DP8" s="137"/>
      <c r="DQ8" s="137"/>
      <c r="DR8" s="137"/>
      <c r="DS8" s="137">
        <v>72.0</v>
      </c>
      <c r="DT8" s="137"/>
      <c r="DU8" s="137">
        <v>69.0</v>
      </c>
      <c r="DV8" s="137"/>
      <c r="DW8" s="137"/>
      <c r="DX8" s="137">
        <v>-3.0</v>
      </c>
      <c r="DY8" s="137">
        <v>90.0</v>
      </c>
      <c r="DZ8" s="137"/>
      <c r="EA8" s="137">
        <v>91.0</v>
      </c>
      <c r="EB8" s="137"/>
      <c r="EC8" s="137"/>
      <c r="ED8" s="137">
        <f t="shared" si="43"/>
        <v>1</v>
      </c>
      <c r="EE8" s="137">
        <v>88.0</v>
      </c>
      <c r="EF8" s="137"/>
      <c r="EG8" s="137">
        <v>90.0</v>
      </c>
      <c r="EH8" s="137"/>
      <c r="EI8" s="137"/>
      <c r="EJ8" s="137">
        <f t="shared" si="44"/>
        <v>2</v>
      </c>
      <c r="EK8" s="139">
        <v>0.94</v>
      </c>
      <c r="EL8" s="137">
        <v>1.4</v>
      </c>
      <c r="EM8" s="436">
        <v>5.1</v>
      </c>
      <c r="EN8" s="139">
        <v>0.41</v>
      </c>
      <c r="EO8" s="139">
        <v>0.9</v>
      </c>
      <c r="EP8" s="137">
        <v>1.7</v>
      </c>
      <c r="EQ8" s="436">
        <v>2.1</v>
      </c>
      <c r="ER8" s="139">
        <v>0.37</v>
      </c>
      <c r="ES8" s="437">
        <v>487.4</v>
      </c>
      <c r="ET8" s="437">
        <v>131.6</v>
      </c>
      <c r="EU8" s="437">
        <v>0.604186046511628</v>
      </c>
      <c r="EV8" s="437">
        <v>0.621860465116279</v>
      </c>
      <c r="EW8" s="139">
        <f t="shared" si="25"/>
        <v>0.02925327175</v>
      </c>
      <c r="EX8" s="137" t="s">
        <v>5412</v>
      </c>
      <c r="EY8" s="102" t="s">
        <v>5288</v>
      </c>
      <c r="EZ8" s="435" t="s">
        <v>5413</v>
      </c>
      <c r="FA8" s="139"/>
      <c r="FB8" s="435" t="s">
        <v>5414</v>
      </c>
      <c r="FC8" s="139"/>
      <c r="FD8" s="137">
        <v>0.0</v>
      </c>
      <c r="FE8" s="137">
        <v>0.0</v>
      </c>
      <c r="FF8" s="137">
        <v>0.0</v>
      </c>
      <c r="FG8" s="137">
        <v>0.0</v>
      </c>
      <c r="FH8" s="137">
        <v>1.0</v>
      </c>
      <c r="FI8" s="137">
        <v>0.0</v>
      </c>
      <c r="FJ8" s="137">
        <v>0.0</v>
      </c>
      <c r="FK8" s="137">
        <v>1.0</v>
      </c>
      <c r="FL8" s="137">
        <v>0.0</v>
      </c>
      <c r="FM8" s="137">
        <v>0.0</v>
      </c>
      <c r="FN8" s="137">
        <v>0.0</v>
      </c>
      <c r="FO8" s="438">
        <f t="shared" si="26"/>
        <v>2</v>
      </c>
    </row>
    <row r="9" ht="12.75" customHeight="1">
      <c r="A9" s="137">
        <v>2023.0</v>
      </c>
      <c r="B9" s="137" t="s">
        <v>5415</v>
      </c>
      <c r="C9" s="137" t="s">
        <v>5416</v>
      </c>
      <c r="D9" s="137" t="s">
        <v>5405</v>
      </c>
      <c r="E9" s="137">
        <v>10.0</v>
      </c>
      <c r="F9" s="137" t="s">
        <v>5344</v>
      </c>
      <c r="G9" s="137" t="s">
        <v>5395</v>
      </c>
      <c r="H9" s="137" t="s">
        <v>5417</v>
      </c>
      <c r="I9" s="137" t="s">
        <v>5418</v>
      </c>
      <c r="J9" s="137" t="s">
        <v>5419</v>
      </c>
      <c r="K9" s="137" t="s">
        <v>5420</v>
      </c>
      <c r="L9" s="435" t="s">
        <v>5421</v>
      </c>
      <c r="M9" s="137" t="s">
        <v>174</v>
      </c>
      <c r="N9" s="435" t="s">
        <v>5422</v>
      </c>
      <c r="O9" s="137" t="s">
        <v>174</v>
      </c>
      <c r="P9" s="137"/>
      <c r="Q9" s="137" t="s">
        <v>4729</v>
      </c>
      <c r="R9" s="137" t="s">
        <v>4729</v>
      </c>
      <c r="S9" s="137" t="s">
        <v>4729</v>
      </c>
      <c r="T9" s="137">
        <v>4.0</v>
      </c>
      <c r="U9" s="137"/>
      <c r="V9" s="137"/>
      <c r="W9" s="137">
        <v>33.0</v>
      </c>
      <c r="X9" s="137">
        <v>50.0</v>
      </c>
      <c r="Y9" s="137">
        <v>52.0</v>
      </c>
      <c r="Z9" s="137">
        <v>29.0</v>
      </c>
      <c r="AA9" s="137">
        <f t="shared" si="27"/>
        <v>-17</v>
      </c>
      <c r="AB9" s="137">
        <f t="shared" si="28"/>
        <v>2</v>
      </c>
      <c r="AC9" s="137"/>
      <c r="AD9" s="137">
        <v>36.0</v>
      </c>
      <c r="AE9" s="137"/>
      <c r="AF9" s="137"/>
      <c r="AG9" s="137">
        <v>68.0</v>
      </c>
      <c r="AH9" s="137">
        <v>82.0</v>
      </c>
      <c r="AI9" s="137">
        <v>85.0</v>
      </c>
      <c r="AJ9" s="137">
        <v>32.0</v>
      </c>
      <c r="AK9" s="137">
        <f t="shared" si="29"/>
        <v>-14</v>
      </c>
      <c r="AL9" s="137">
        <f t="shared" si="30"/>
        <v>3</v>
      </c>
      <c r="AM9" s="137"/>
      <c r="AN9" s="137">
        <v>86.0</v>
      </c>
      <c r="AO9" s="137"/>
      <c r="AP9" s="137"/>
      <c r="AQ9" s="137">
        <v>96.0</v>
      </c>
      <c r="AR9" s="137">
        <v>93.0</v>
      </c>
      <c r="AS9" s="137">
        <v>98.0</v>
      </c>
      <c r="AT9" s="137">
        <v>10.0</v>
      </c>
      <c r="AU9" s="137">
        <f t="shared" si="31"/>
        <v>3</v>
      </c>
      <c r="AV9" s="137">
        <f t="shared" si="32"/>
        <v>5</v>
      </c>
      <c r="AW9" s="137"/>
      <c r="AX9" s="137">
        <v>30.0</v>
      </c>
      <c r="AY9" s="137"/>
      <c r="AZ9" s="137"/>
      <c r="BA9" s="137">
        <v>55.0</v>
      </c>
      <c r="BB9" s="137">
        <v>48.0</v>
      </c>
      <c r="BC9" s="137">
        <v>71.0</v>
      </c>
      <c r="BD9" s="137">
        <v>25.0</v>
      </c>
      <c r="BE9" s="137">
        <f t="shared" si="33"/>
        <v>7</v>
      </c>
      <c r="BF9" s="137">
        <f t="shared" si="34"/>
        <v>23</v>
      </c>
      <c r="BG9" s="137"/>
      <c r="BH9" s="137"/>
      <c r="BI9" s="137"/>
      <c r="BJ9" s="137"/>
      <c r="BK9" s="137"/>
      <c r="BL9" s="137"/>
      <c r="BM9" s="137"/>
      <c r="BN9" s="137"/>
      <c r="BO9" s="137"/>
      <c r="BP9" s="137"/>
      <c r="BQ9" s="137"/>
      <c r="BR9" s="137">
        <v>51.0</v>
      </c>
      <c r="BS9" s="137">
        <v>88.0</v>
      </c>
      <c r="BT9" s="137">
        <v>86.0</v>
      </c>
      <c r="BU9" s="137">
        <v>94.0</v>
      </c>
      <c r="BV9" s="137">
        <v>37.0</v>
      </c>
      <c r="BW9" s="137"/>
      <c r="BX9" s="137">
        <v>8.0</v>
      </c>
      <c r="BY9" s="137"/>
      <c r="BZ9" s="137">
        <v>74.0</v>
      </c>
      <c r="CA9" s="137">
        <v>86.0</v>
      </c>
      <c r="CB9" s="137">
        <v>78.0</v>
      </c>
      <c r="CC9" s="137">
        <v>87.0</v>
      </c>
      <c r="CD9" s="137">
        <v>12.0</v>
      </c>
      <c r="CE9" s="137">
        <f t="shared" si="35"/>
        <v>8</v>
      </c>
      <c r="CF9" s="137">
        <f t="shared" si="36"/>
        <v>9</v>
      </c>
      <c r="CG9" s="137"/>
      <c r="CH9" s="137">
        <v>69.0</v>
      </c>
      <c r="CI9" s="137"/>
      <c r="CJ9" s="137"/>
      <c r="CK9" s="137">
        <v>88.0</v>
      </c>
      <c r="CL9" s="137">
        <v>80.0</v>
      </c>
      <c r="CM9" s="137">
        <v>86.0</v>
      </c>
      <c r="CN9" s="137">
        <v>19.0</v>
      </c>
      <c r="CO9" s="137">
        <f t="shared" si="38"/>
        <v>8</v>
      </c>
      <c r="CP9" s="137">
        <f t="shared" si="39"/>
        <v>6</v>
      </c>
      <c r="CQ9" s="137"/>
      <c r="CR9" s="137">
        <v>4.0</v>
      </c>
      <c r="CS9" s="137"/>
      <c r="CT9" s="137">
        <v>19.0</v>
      </c>
      <c r="CU9" s="137"/>
      <c r="CV9" s="137"/>
      <c r="CW9" s="137">
        <f t="shared" si="40"/>
        <v>15</v>
      </c>
      <c r="CX9" s="137">
        <v>36.0</v>
      </c>
      <c r="CY9" s="137"/>
      <c r="CZ9" s="137">
        <v>63.0</v>
      </c>
      <c r="DA9" s="137"/>
      <c r="DB9" s="137"/>
      <c r="DC9" s="137">
        <f t="shared" si="41"/>
        <v>27</v>
      </c>
      <c r="DD9" s="137">
        <v>86.0</v>
      </c>
      <c r="DE9" s="137"/>
      <c r="DF9" s="137">
        <v>90.0</v>
      </c>
      <c r="DG9" s="137"/>
      <c r="DH9" s="137"/>
      <c r="DI9" s="137">
        <v>4.0</v>
      </c>
      <c r="DJ9" s="137">
        <v>30.0</v>
      </c>
      <c r="DK9" s="137"/>
      <c r="DL9" s="137">
        <v>49.0</v>
      </c>
      <c r="DM9" s="137"/>
      <c r="DN9" s="137"/>
      <c r="DO9" s="137">
        <f t="shared" si="42"/>
        <v>19</v>
      </c>
      <c r="DP9" s="137"/>
      <c r="DQ9" s="137"/>
      <c r="DR9" s="137"/>
      <c r="DS9" s="137">
        <v>51.0</v>
      </c>
      <c r="DT9" s="137"/>
      <c r="DU9" s="137">
        <v>76.0</v>
      </c>
      <c r="DV9" s="137"/>
      <c r="DW9" s="137"/>
      <c r="DX9" s="137">
        <v>25.0</v>
      </c>
      <c r="DY9" s="137">
        <v>74.0</v>
      </c>
      <c r="DZ9" s="137"/>
      <c r="EA9" s="137">
        <v>81.0</v>
      </c>
      <c r="EB9" s="137"/>
      <c r="EC9" s="137"/>
      <c r="ED9" s="137">
        <f t="shared" si="43"/>
        <v>7</v>
      </c>
      <c r="EE9" s="137">
        <v>69.0</v>
      </c>
      <c r="EF9" s="137"/>
      <c r="EG9" s="137">
        <v>82.0</v>
      </c>
      <c r="EH9" s="137"/>
      <c r="EI9" s="137"/>
      <c r="EJ9" s="137">
        <f t="shared" si="44"/>
        <v>13</v>
      </c>
      <c r="EK9" s="139">
        <v>0.94</v>
      </c>
      <c r="EL9" s="137">
        <v>1.0</v>
      </c>
      <c r="EM9" s="436">
        <v>5.9</v>
      </c>
      <c r="EN9" s="139">
        <v>0.39</v>
      </c>
      <c r="EO9" s="137" t="s">
        <v>3272</v>
      </c>
      <c r="EP9" s="137" t="s">
        <v>3272</v>
      </c>
      <c r="EQ9" s="436"/>
      <c r="ER9" s="137" t="s">
        <v>3272</v>
      </c>
      <c r="ES9" s="137" t="e">
        <v>#N/A</v>
      </c>
      <c r="ET9" s="437">
        <v>105.6</v>
      </c>
      <c r="EU9" s="437">
        <v>2.64324324324324</v>
      </c>
      <c r="EV9" s="437">
        <v>2.86216216216216</v>
      </c>
      <c r="EW9" s="139">
        <f t="shared" si="25"/>
        <v>0.08282208589</v>
      </c>
      <c r="EX9" s="137" t="s">
        <v>5352</v>
      </c>
      <c r="EY9" s="102" t="s">
        <v>5288</v>
      </c>
      <c r="EZ9" s="435" t="s">
        <v>5423</v>
      </c>
      <c r="FA9" s="137"/>
      <c r="FB9" s="435" t="s">
        <v>5424</v>
      </c>
      <c r="FC9" s="137"/>
      <c r="FD9" s="137">
        <v>1.0</v>
      </c>
      <c r="FE9" s="137">
        <v>0.0</v>
      </c>
      <c r="FF9" s="137">
        <v>1.0</v>
      </c>
      <c r="FG9" s="137">
        <v>0.0</v>
      </c>
      <c r="FH9" s="137">
        <v>1.0</v>
      </c>
      <c r="FI9" s="137">
        <v>1.0</v>
      </c>
      <c r="FJ9" s="137">
        <v>1.0</v>
      </c>
      <c r="FK9" s="137">
        <v>1.0</v>
      </c>
      <c r="FL9" s="137">
        <v>0.0</v>
      </c>
      <c r="FM9" s="137">
        <v>0.0</v>
      </c>
      <c r="FN9" s="137">
        <v>0.0</v>
      </c>
      <c r="FO9" s="438">
        <f t="shared" si="26"/>
        <v>6</v>
      </c>
    </row>
    <row r="10" ht="12.75" customHeight="1">
      <c r="A10" s="137">
        <v>2023.0</v>
      </c>
      <c r="B10" s="274" t="s">
        <v>5425</v>
      </c>
      <c r="C10" s="274" t="s">
        <v>5426</v>
      </c>
      <c r="D10" s="274" t="s">
        <v>5427</v>
      </c>
      <c r="E10" s="274">
        <v>20.0</v>
      </c>
      <c r="F10" s="274" t="s">
        <v>5428</v>
      </c>
      <c r="G10" s="137" t="s">
        <v>5429</v>
      </c>
      <c r="H10" s="137" t="s">
        <v>5430</v>
      </c>
      <c r="I10" s="137" t="s">
        <v>5431</v>
      </c>
      <c r="J10" s="137" t="s">
        <v>5432</v>
      </c>
      <c r="K10" s="137" t="s">
        <v>5362</v>
      </c>
      <c r="L10" s="448" t="s">
        <v>5433</v>
      </c>
      <c r="M10" s="137" t="s">
        <v>158</v>
      </c>
      <c r="N10" s="448" t="s">
        <v>5434</v>
      </c>
      <c r="O10" s="137" t="s">
        <v>174</v>
      </c>
      <c r="P10" s="98"/>
      <c r="Q10" s="137" t="s">
        <v>4729</v>
      </c>
      <c r="R10" s="137" t="s">
        <v>4729</v>
      </c>
      <c r="S10" s="137" t="s">
        <v>4729</v>
      </c>
      <c r="T10" s="274">
        <v>59.0</v>
      </c>
      <c r="U10" s="274"/>
      <c r="V10" s="274"/>
      <c r="W10" s="274">
        <v>72.0</v>
      </c>
      <c r="X10" s="274">
        <v>77.0</v>
      </c>
      <c r="Y10" s="274">
        <v>82.0</v>
      </c>
      <c r="Z10" s="137">
        <v>13.0</v>
      </c>
      <c r="AA10" s="137">
        <f t="shared" si="27"/>
        <v>-5</v>
      </c>
      <c r="AB10" s="137">
        <f t="shared" si="28"/>
        <v>5</v>
      </c>
      <c r="AC10" s="274"/>
      <c r="AD10" s="274">
        <v>83.0</v>
      </c>
      <c r="AE10" s="274"/>
      <c r="AF10" s="274"/>
      <c r="AG10" s="274">
        <v>95.0</v>
      </c>
      <c r="AH10" s="274">
        <v>91.0</v>
      </c>
      <c r="AI10" s="274">
        <v>96.0</v>
      </c>
      <c r="AJ10" s="137">
        <v>12.0</v>
      </c>
      <c r="AK10" s="137">
        <f t="shared" si="29"/>
        <v>4</v>
      </c>
      <c r="AL10" s="137">
        <f t="shared" si="30"/>
        <v>5</v>
      </c>
      <c r="AM10" s="274"/>
      <c r="AN10" s="274">
        <v>98.0</v>
      </c>
      <c r="AO10" s="274"/>
      <c r="AP10" s="274"/>
      <c r="AQ10" s="274">
        <v>100.0</v>
      </c>
      <c r="AR10" s="274">
        <v>100.0</v>
      </c>
      <c r="AS10" s="274">
        <v>100.0</v>
      </c>
      <c r="AT10" s="137">
        <v>2.0</v>
      </c>
      <c r="AU10" s="137">
        <f t="shared" si="31"/>
        <v>0</v>
      </c>
      <c r="AV10" s="137">
        <f t="shared" si="32"/>
        <v>0</v>
      </c>
      <c r="AW10" s="274"/>
      <c r="AX10" s="274">
        <v>44.0</v>
      </c>
      <c r="AY10" s="274"/>
      <c r="AZ10" s="274"/>
      <c r="BA10" s="274">
        <v>37.0</v>
      </c>
      <c r="BB10" s="274">
        <v>36.0</v>
      </c>
      <c r="BC10" s="274">
        <v>47.0</v>
      </c>
      <c r="BD10" s="137">
        <v>-7.0</v>
      </c>
      <c r="BE10" s="137">
        <f t="shared" si="33"/>
        <v>1</v>
      </c>
      <c r="BF10" s="137">
        <f t="shared" si="34"/>
        <v>11</v>
      </c>
      <c r="BG10" s="274"/>
      <c r="BH10" s="274"/>
      <c r="BI10" s="274"/>
      <c r="BJ10" s="274"/>
      <c r="BK10" s="274"/>
      <c r="BL10" s="274"/>
      <c r="BM10" s="274"/>
      <c r="BN10" s="274"/>
      <c r="BO10" s="274"/>
      <c r="BP10" s="274"/>
      <c r="BQ10" s="274"/>
      <c r="BR10" s="274">
        <v>87.0</v>
      </c>
      <c r="BS10" s="274">
        <v>94.0</v>
      </c>
      <c r="BT10" s="274">
        <v>97.0</v>
      </c>
      <c r="BU10" s="274">
        <v>93.0</v>
      </c>
      <c r="BV10" s="274">
        <v>7.0</v>
      </c>
      <c r="BW10" s="274"/>
      <c r="BX10" s="274">
        <v>-4.0</v>
      </c>
      <c r="BY10" s="274"/>
      <c r="BZ10" s="274">
        <v>98.0</v>
      </c>
      <c r="CA10" s="274">
        <v>97.0</v>
      </c>
      <c r="CB10" s="274">
        <v>94.0</v>
      </c>
      <c r="CC10" s="274">
        <v>98.0</v>
      </c>
      <c r="CD10" s="137">
        <v>-1.0</v>
      </c>
      <c r="CE10" s="137">
        <f t="shared" si="35"/>
        <v>3</v>
      </c>
      <c r="CF10" s="137">
        <f t="shared" si="36"/>
        <v>4</v>
      </c>
      <c r="CG10" s="274"/>
      <c r="CH10" s="274">
        <v>96.0</v>
      </c>
      <c r="CI10" s="274"/>
      <c r="CJ10" s="274"/>
      <c r="CK10" s="274">
        <v>95.0</v>
      </c>
      <c r="CL10" s="274">
        <v>95.0</v>
      </c>
      <c r="CM10" s="274">
        <v>97.0</v>
      </c>
      <c r="CN10" s="137">
        <v>-1.0</v>
      </c>
      <c r="CO10" s="137">
        <f t="shared" si="38"/>
        <v>0</v>
      </c>
      <c r="CP10" s="137">
        <f t="shared" si="39"/>
        <v>2</v>
      </c>
      <c r="CQ10" s="274"/>
      <c r="CR10" s="274">
        <v>59.0</v>
      </c>
      <c r="CS10" s="274"/>
      <c r="CT10" s="274">
        <v>61.0</v>
      </c>
      <c r="CU10" s="274"/>
      <c r="CV10" s="274"/>
      <c r="CW10" s="274">
        <f t="shared" si="40"/>
        <v>2</v>
      </c>
      <c r="CX10" s="274">
        <v>83.0</v>
      </c>
      <c r="CY10" s="274"/>
      <c r="CZ10" s="274">
        <v>91.0</v>
      </c>
      <c r="DA10" s="274"/>
      <c r="DB10" s="274"/>
      <c r="DC10" s="274">
        <f t="shared" si="41"/>
        <v>8</v>
      </c>
      <c r="DD10" s="274">
        <v>98.0</v>
      </c>
      <c r="DE10" s="274"/>
      <c r="DF10" s="274">
        <v>100.0</v>
      </c>
      <c r="DG10" s="274"/>
      <c r="DH10" s="274"/>
      <c r="DI10" s="274">
        <f t="shared" ref="DI10:DI13" si="45">DF10-DD10</f>
        <v>2</v>
      </c>
      <c r="DJ10" s="274">
        <v>33.0</v>
      </c>
      <c r="DK10" s="274"/>
      <c r="DL10" s="274">
        <v>42.0</v>
      </c>
      <c r="DM10" s="274"/>
      <c r="DN10" s="274"/>
      <c r="DO10" s="274">
        <f t="shared" si="42"/>
        <v>9</v>
      </c>
      <c r="DP10" s="274"/>
      <c r="DQ10" s="274"/>
      <c r="DR10" s="274"/>
      <c r="DS10" s="274">
        <v>87.0</v>
      </c>
      <c r="DT10" s="274"/>
      <c r="DU10" s="274">
        <v>87.0</v>
      </c>
      <c r="DV10" s="274"/>
      <c r="DW10" s="274"/>
      <c r="DX10" s="274">
        <v>0.0</v>
      </c>
      <c r="DY10" s="274">
        <v>98.0</v>
      </c>
      <c r="DZ10" s="274"/>
      <c r="EA10" s="274">
        <v>98.0</v>
      </c>
      <c r="EB10" s="274"/>
      <c r="EC10" s="274"/>
      <c r="ED10" s="274">
        <f t="shared" si="43"/>
        <v>0</v>
      </c>
      <c r="EE10" s="274">
        <v>96.0</v>
      </c>
      <c r="EF10" s="274"/>
      <c r="EG10" s="274">
        <v>96.0</v>
      </c>
      <c r="EH10" s="274"/>
      <c r="EI10" s="274"/>
      <c r="EJ10" s="274">
        <f t="shared" si="44"/>
        <v>0</v>
      </c>
      <c r="EK10" s="279">
        <v>0.94</v>
      </c>
      <c r="EL10" s="274">
        <v>1.2</v>
      </c>
      <c r="EM10" s="320">
        <v>5.3</v>
      </c>
      <c r="EN10" s="279">
        <v>0.42</v>
      </c>
      <c r="EO10" s="279">
        <v>0.92</v>
      </c>
      <c r="EP10" s="274">
        <v>1.1</v>
      </c>
      <c r="EQ10" s="320">
        <v>2.1</v>
      </c>
      <c r="ER10" s="279">
        <v>0.42</v>
      </c>
      <c r="ES10" s="444">
        <v>1203.2</v>
      </c>
      <c r="ET10" s="444">
        <v>431.5</v>
      </c>
      <c r="EU10" s="444">
        <v>3.11587301587302</v>
      </c>
      <c r="EV10" s="444">
        <v>3.42063492063492</v>
      </c>
      <c r="EW10" s="279">
        <f t="shared" si="25"/>
        <v>0.09780947529</v>
      </c>
      <c r="EX10" s="137" t="s">
        <v>5352</v>
      </c>
      <c r="EY10" s="102" t="s">
        <v>5288</v>
      </c>
      <c r="EZ10" s="137"/>
      <c r="FA10" s="137"/>
      <c r="FB10" s="137"/>
      <c r="FC10" s="137"/>
      <c r="FD10" s="274"/>
      <c r="FE10" s="274"/>
      <c r="FF10" s="274"/>
      <c r="FG10" s="274"/>
      <c r="FH10" s="274"/>
      <c r="FI10" s="274"/>
      <c r="FJ10" s="274"/>
      <c r="FK10" s="274"/>
      <c r="FL10" s="274"/>
      <c r="FM10" s="274"/>
      <c r="FN10" s="274"/>
      <c r="FO10" s="438"/>
    </row>
    <row r="11" ht="12.75" customHeight="1">
      <c r="A11" s="137">
        <v>2023.0</v>
      </c>
      <c r="B11" s="274" t="s">
        <v>5435</v>
      </c>
      <c r="C11" s="274" t="s">
        <v>5435</v>
      </c>
      <c r="D11" s="274" t="s">
        <v>5436</v>
      </c>
      <c r="E11" s="274">
        <v>63.0</v>
      </c>
      <c r="F11" s="137" t="s">
        <v>5437</v>
      </c>
      <c r="G11" s="137" t="s">
        <v>5438</v>
      </c>
      <c r="H11" s="137" t="s">
        <v>5439</v>
      </c>
      <c r="I11" s="274" t="s">
        <v>5440</v>
      </c>
      <c r="J11" s="274" t="s">
        <v>5441</v>
      </c>
      <c r="K11" s="137" t="s">
        <v>5442</v>
      </c>
      <c r="L11" s="448" t="s">
        <v>5443</v>
      </c>
      <c r="M11" s="137" t="s">
        <v>158</v>
      </c>
      <c r="N11" s="448" t="s">
        <v>5444</v>
      </c>
      <c r="O11" s="137" t="s">
        <v>177</v>
      </c>
      <c r="P11" s="98"/>
      <c r="Q11" s="137" t="s">
        <v>4729</v>
      </c>
      <c r="R11" s="137" t="s">
        <v>4729</v>
      </c>
      <c r="S11" s="137" t="s">
        <v>4729</v>
      </c>
      <c r="T11" s="274">
        <v>40.0</v>
      </c>
      <c r="U11" s="274"/>
      <c r="V11" s="274"/>
      <c r="W11" s="274">
        <v>78.0</v>
      </c>
      <c r="X11" s="274">
        <v>79.0</v>
      </c>
      <c r="Y11" s="274">
        <v>86.0</v>
      </c>
      <c r="Z11" s="274">
        <f>W11-T11</f>
        <v>38</v>
      </c>
      <c r="AA11" s="137">
        <f t="shared" si="27"/>
        <v>-1</v>
      </c>
      <c r="AB11" s="137">
        <f t="shared" si="28"/>
        <v>7</v>
      </c>
      <c r="AC11" s="274"/>
      <c r="AD11" s="274">
        <v>73.0</v>
      </c>
      <c r="AE11" s="274"/>
      <c r="AF11" s="274"/>
      <c r="AG11" s="274">
        <v>97.0</v>
      </c>
      <c r="AH11" s="274">
        <v>97.0</v>
      </c>
      <c r="AI11" s="274">
        <v>100.0</v>
      </c>
      <c r="AJ11" s="137">
        <v>24.0</v>
      </c>
      <c r="AK11" s="137">
        <f t="shared" si="29"/>
        <v>0</v>
      </c>
      <c r="AL11" s="137">
        <f t="shared" si="30"/>
        <v>3</v>
      </c>
      <c r="AM11" s="274"/>
      <c r="AN11" s="274">
        <v>100.0</v>
      </c>
      <c r="AO11" s="274"/>
      <c r="AP11" s="274"/>
      <c r="AQ11" s="274">
        <v>100.0</v>
      </c>
      <c r="AR11" s="274">
        <v>100.0</v>
      </c>
      <c r="AS11" s="274">
        <v>100.0</v>
      </c>
      <c r="AT11" s="137">
        <v>0.0</v>
      </c>
      <c r="AU11" s="137">
        <f t="shared" si="31"/>
        <v>0</v>
      </c>
      <c r="AV11" s="137">
        <f t="shared" si="32"/>
        <v>0</v>
      </c>
      <c r="AW11" s="274"/>
      <c r="AX11" s="274">
        <v>60.0</v>
      </c>
      <c r="AY11" s="274"/>
      <c r="AZ11" s="274"/>
      <c r="BA11" s="274">
        <v>84.0</v>
      </c>
      <c r="BB11" s="274">
        <v>87.0</v>
      </c>
      <c r="BC11" s="274">
        <v>92.0</v>
      </c>
      <c r="BD11" s="137">
        <v>24.0</v>
      </c>
      <c r="BE11" s="137">
        <f t="shared" si="33"/>
        <v>-3</v>
      </c>
      <c r="BF11" s="137">
        <f t="shared" si="34"/>
        <v>5</v>
      </c>
      <c r="BG11" s="274"/>
      <c r="BH11" s="274"/>
      <c r="BI11" s="274"/>
      <c r="BJ11" s="274"/>
      <c r="BK11" s="274"/>
      <c r="BL11" s="274"/>
      <c r="BM11" s="274"/>
      <c r="BN11" s="274"/>
      <c r="BO11" s="274"/>
      <c r="BP11" s="274"/>
      <c r="BQ11" s="274"/>
      <c r="BR11" s="274">
        <v>75.0</v>
      </c>
      <c r="BS11" s="274">
        <v>88.0</v>
      </c>
      <c r="BT11" s="274">
        <v>95.0</v>
      </c>
      <c r="BU11" s="274">
        <v>99.0</v>
      </c>
      <c r="BV11" s="274">
        <v>13.0</v>
      </c>
      <c r="BW11" s="274"/>
      <c r="BX11" s="274">
        <v>4.0</v>
      </c>
      <c r="BY11" s="274"/>
      <c r="BZ11" s="274">
        <v>92.0</v>
      </c>
      <c r="CA11" s="274">
        <v>95.0</v>
      </c>
      <c r="CB11" s="274">
        <v>96.0</v>
      </c>
      <c r="CC11" s="274">
        <v>98.0</v>
      </c>
      <c r="CD11" s="137">
        <v>3.0</v>
      </c>
      <c r="CE11" s="137">
        <f t="shared" si="35"/>
        <v>-1</v>
      </c>
      <c r="CF11" s="137">
        <f t="shared" si="36"/>
        <v>2</v>
      </c>
      <c r="CG11" s="274"/>
      <c r="CH11" s="274">
        <v>93.0</v>
      </c>
      <c r="CI11" s="274"/>
      <c r="CJ11" s="274"/>
      <c r="CK11" s="274">
        <v>95.0</v>
      </c>
      <c r="CL11" s="274">
        <v>95.0</v>
      </c>
      <c r="CM11" s="274">
        <v>98.0</v>
      </c>
      <c r="CN11" s="137">
        <v>2.0</v>
      </c>
      <c r="CO11" s="137">
        <f t="shared" si="38"/>
        <v>0</v>
      </c>
      <c r="CP11" s="137">
        <f t="shared" si="39"/>
        <v>3</v>
      </c>
      <c r="CQ11" s="274"/>
      <c r="CR11" s="274">
        <v>40.0</v>
      </c>
      <c r="CS11" s="274"/>
      <c r="CT11" s="274">
        <v>58.0</v>
      </c>
      <c r="CU11" s="274"/>
      <c r="CV11" s="274"/>
      <c r="CW11" s="274">
        <f t="shared" si="40"/>
        <v>18</v>
      </c>
      <c r="CX11" s="274">
        <v>73.0</v>
      </c>
      <c r="CY11" s="274"/>
      <c r="CZ11" s="274">
        <v>87.0</v>
      </c>
      <c r="DA11" s="274"/>
      <c r="DB11" s="274"/>
      <c r="DC11" s="274">
        <f t="shared" si="41"/>
        <v>14</v>
      </c>
      <c r="DD11" s="274">
        <v>100.0</v>
      </c>
      <c r="DE11" s="274"/>
      <c r="DF11" s="274">
        <v>100.0</v>
      </c>
      <c r="DG11" s="274"/>
      <c r="DH11" s="274"/>
      <c r="DI11" s="274">
        <f t="shared" si="45"/>
        <v>0</v>
      </c>
      <c r="DJ11" s="274">
        <v>60.0</v>
      </c>
      <c r="DK11" s="274"/>
      <c r="DL11" s="274">
        <v>68.0</v>
      </c>
      <c r="DM11" s="274"/>
      <c r="DN11" s="274"/>
      <c r="DO11" s="274">
        <f t="shared" si="42"/>
        <v>8</v>
      </c>
      <c r="DP11" s="274"/>
      <c r="DQ11" s="274"/>
      <c r="DR11" s="274"/>
      <c r="DS11" s="274">
        <v>75.0</v>
      </c>
      <c r="DT11" s="274"/>
      <c r="DU11" s="274">
        <v>81.0</v>
      </c>
      <c r="DV11" s="274"/>
      <c r="DW11" s="274"/>
      <c r="DX11" s="274">
        <v>6.0</v>
      </c>
      <c r="DY11" s="274">
        <v>92.0</v>
      </c>
      <c r="DZ11" s="274"/>
      <c r="EA11" s="274">
        <v>92.0</v>
      </c>
      <c r="EB11" s="274"/>
      <c r="EC11" s="274"/>
      <c r="ED11" s="274">
        <f t="shared" si="43"/>
        <v>0</v>
      </c>
      <c r="EE11" s="274">
        <v>93.0</v>
      </c>
      <c r="EF11" s="274"/>
      <c r="EG11" s="274">
        <v>97.0</v>
      </c>
      <c r="EH11" s="274"/>
      <c r="EI11" s="274"/>
      <c r="EJ11" s="274">
        <f t="shared" si="44"/>
        <v>4</v>
      </c>
      <c r="EK11" s="279">
        <v>0.94</v>
      </c>
      <c r="EL11" s="274">
        <v>1.1</v>
      </c>
      <c r="EM11" s="320">
        <v>5.3</v>
      </c>
      <c r="EN11" s="279">
        <v>0.42</v>
      </c>
      <c r="EO11" s="279">
        <v>0.91</v>
      </c>
      <c r="EP11" s="274">
        <v>1.3</v>
      </c>
      <c r="EQ11" s="320">
        <v>2.7</v>
      </c>
      <c r="ER11" s="279">
        <v>0.39</v>
      </c>
      <c r="ES11" s="444">
        <v>819.1</v>
      </c>
      <c r="ET11" s="444">
        <v>331.1</v>
      </c>
      <c r="EU11" s="444">
        <v>1.37233009708738</v>
      </c>
      <c r="EV11" s="444">
        <v>1.60339805825243</v>
      </c>
      <c r="EW11" s="279">
        <f t="shared" si="25"/>
        <v>0.1683763707</v>
      </c>
      <c r="EX11" s="137" t="s">
        <v>5352</v>
      </c>
      <c r="EY11" s="102" t="s">
        <v>5288</v>
      </c>
      <c r="EZ11" s="137"/>
      <c r="FA11" s="137"/>
      <c r="FB11" s="137"/>
      <c r="FC11" s="137"/>
      <c r="FD11" s="274"/>
      <c r="FE11" s="274"/>
      <c r="FF11" s="274"/>
      <c r="FG11" s="274"/>
      <c r="FH11" s="274"/>
      <c r="FI11" s="274"/>
      <c r="FJ11" s="274"/>
      <c r="FK11" s="274"/>
      <c r="FL11" s="274"/>
      <c r="FM11" s="274"/>
      <c r="FN11" s="274"/>
      <c r="FO11" s="438"/>
    </row>
    <row r="12" ht="12.75" customHeight="1">
      <c r="A12" s="137">
        <v>2024.0</v>
      </c>
      <c r="B12" s="137" t="s">
        <v>5367</v>
      </c>
      <c r="C12" s="137" t="s">
        <v>5445</v>
      </c>
      <c r="D12" s="137" t="s">
        <v>5446</v>
      </c>
      <c r="E12" s="137">
        <v>28.0</v>
      </c>
      <c r="F12" s="137" t="s">
        <v>5447</v>
      </c>
      <c r="G12" s="137" t="s">
        <v>5438</v>
      </c>
      <c r="H12" s="137" t="s">
        <v>5448</v>
      </c>
      <c r="I12" s="137" t="s">
        <v>5373</v>
      </c>
      <c r="J12" s="137" t="s">
        <v>5449</v>
      </c>
      <c r="K12" s="137" t="s">
        <v>5375</v>
      </c>
      <c r="L12" s="137"/>
      <c r="M12" s="137" t="s">
        <v>158</v>
      </c>
      <c r="N12" s="137"/>
      <c r="O12" s="137" t="s">
        <v>174</v>
      </c>
      <c r="P12" s="137"/>
      <c r="Q12" s="137" t="s">
        <v>4729</v>
      </c>
      <c r="R12" s="137" t="s">
        <v>4729</v>
      </c>
      <c r="S12" s="137" t="s">
        <v>4729</v>
      </c>
      <c r="T12" s="137"/>
      <c r="U12" s="137"/>
      <c r="V12" s="137"/>
      <c r="W12" s="137"/>
      <c r="X12" s="137">
        <v>80.0</v>
      </c>
      <c r="Y12" s="137">
        <v>88.0</v>
      </c>
      <c r="Z12" s="137"/>
      <c r="AA12" s="137"/>
      <c r="AB12" s="137">
        <f t="shared" si="28"/>
        <v>8</v>
      </c>
      <c r="AC12" s="137"/>
      <c r="AD12" s="137"/>
      <c r="AE12" s="137"/>
      <c r="AF12" s="137"/>
      <c r="AG12" s="137"/>
      <c r="AH12" s="137">
        <v>93.0</v>
      </c>
      <c r="AI12" s="137">
        <v>93.0</v>
      </c>
      <c r="AJ12" s="137"/>
      <c r="AK12" s="137"/>
      <c r="AL12" s="137">
        <f t="shared" si="30"/>
        <v>0</v>
      </c>
      <c r="AM12" s="137"/>
      <c r="AN12" s="137"/>
      <c r="AO12" s="137"/>
      <c r="AP12" s="137"/>
      <c r="AQ12" s="137"/>
      <c r="AR12" s="137">
        <v>99.0</v>
      </c>
      <c r="AS12" s="137">
        <v>100.0</v>
      </c>
      <c r="AT12" s="137"/>
      <c r="AU12" s="137"/>
      <c r="AV12" s="137">
        <f t="shared" si="32"/>
        <v>1</v>
      </c>
      <c r="AW12" s="137"/>
      <c r="AX12" s="137"/>
      <c r="AY12" s="137"/>
      <c r="AZ12" s="137"/>
      <c r="BA12" s="137"/>
      <c r="BB12" s="137">
        <v>75.0</v>
      </c>
      <c r="BC12" s="137">
        <v>81.0</v>
      </c>
      <c r="BD12" s="137"/>
      <c r="BE12" s="137"/>
      <c r="BF12" s="137">
        <f t="shared" si="34"/>
        <v>6</v>
      </c>
      <c r="BG12" s="137"/>
      <c r="BH12" s="137"/>
      <c r="BI12" s="137"/>
      <c r="BJ12" s="137"/>
      <c r="BK12" s="137"/>
      <c r="BL12" s="137"/>
      <c r="BM12" s="137"/>
      <c r="BN12" s="137"/>
      <c r="BO12" s="137"/>
      <c r="BP12" s="137"/>
      <c r="BQ12" s="137"/>
      <c r="BR12" s="137"/>
      <c r="BS12" s="137"/>
      <c r="BT12" s="137">
        <v>94.0</v>
      </c>
      <c r="BU12" s="137">
        <v>97.0</v>
      </c>
      <c r="BV12" s="137"/>
      <c r="BW12" s="137"/>
      <c r="BX12" s="137">
        <v>3.0</v>
      </c>
      <c r="BY12" s="137"/>
      <c r="BZ12" s="137"/>
      <c r="CA12" s="137"/>
      <c r="CB12" s="137">
        <v>99.0</v>
      </c>
      <c r="CC12" s="137">
        <v>99.0</v>
      </c>
      <c r="CD12" s="137"/>
      <c r="CE12" s="137"/>
      <c r="CF12" s="137">
        <f t="shared" si="36"/>
        <v>0</v>
      </c>
      <c r="CG12" s="137"/>
      <c r="CH12" s="137"/>
      <c r="CI12" s="137"/>
      <c r="CJ12" s="137"/>
      <c r="CK12" s="137"/>
      <c r="CL12" s="137">
        <v>87.0</v>
      </c>
      <c r="CM12" s="137">
        <v>90.0</v>
      </c>
      <c r="CN12" s="137"/>
      <c r="CO12" s="137"/>
      <c r="CP12" s="137">
        <f t="shared" si="39"/>
        <v>3</v>
      </c>
      <c r="CQ12" s="137"/>
      <c r="CR12" s="137">
        <v>63.0</v>
      </c>
      <c r="CS12" s="137"/>
      <c r="CT12" s="137">
        <v>65.0</v>
      </c>
      <c r="CU12" s="137"/>
      <c r="CV12" s="137"/>
      <c r="CW12" s="137">
        <f t="shared" si="40"/>
        <v>2</v>
      </c>
      <c r="CX12" s="137">
        <v>78.0</v>
      </c>
      <c r="CY12" s="137"/>
      <c r="CZ12" s="137">
        <v>78.0</v>
      </c>
      <c r="DA12" s="137"/>
      <c r="DB12" s="137"/>
      <c r="DC12" s="137">
        <f t="shared" si="41"/>
        <v>0</v>
      </c>
      <c r="DD12" s="137">
        <v>92.0</v>
      </c>
      <c r="DE12" s="137"/>
      <c r="DF12" s="137">
        <v>92.0</v>
      </c>
      <c r="DG12" s="137"/>
      <c r="DH12" s="137"/>
      <c r="DI12" s="137">
        <f t="shared" si="45"/>
        <v>0</v>
      </c>
      <c r="DJ12" s="137">
        <v>65.0</v>
      </c>
      <c r="DK12" s="137"/>
      <c r="DL12" s="137">
        <v>60.0</v>
      </c>
      <c r="DM12" s="137"/>
      <c r="DN12" s="137"/>
      <c r="DO12" s="137">
        <f t="shared" si="42"/>
        <v>-5</v>
      </c>
      <c r="DP12" s="137"/>
      <c r="DQ12" s="137"/>
      <c r="DR12" s="137"/>
      <c r="DS12" s="137">
        <v>88.0</v>
      </c>
      <c r="DT12" s="137"/>
      <c r="DU12" s="137">
        <v>80.0</v>
      </c>
      <c r="DV12" s="137"/>
      <c r="DW12" s="137"/>
      <c r="DX12" s="137">
        <v>-8.0</v>
      </c>
      <c r="DY12" s="137">
        <v>90.0</v>
      </c>
      <c r="DZ12" s="137"/>
      <c r="EA12" s="137">
        <v>89.0</v>
      </c>
      <c r="EB12" s="137"/>
      <c r="EC12" s="137"/>
      <c r="ED12" s="137">
        <f t="shared" si="43"/>
        <v>-1</v>
      </c>
      <c r="EE12" s="137">
        <v>91.0</v>
      </c>
      <c r="EF12" s="137"/>
      <c r="EG12" s="137">
        <v>90.0</v>
      </c>
      <c r="EH12" s="137"/>
      <c r="EI12" s="137"/>
      <c r="EJ12" s="137">
        <f t="shared" si="44"/>
        <v>-1</v>
      </c>
      <c r="EK12" s="279">
        <v>0.94</v>
      </c>
      <c r="EL12" s="137">
        <v>1.1</v>
      </c>
      <c r="EM12" s="436">
        <v>5.4</v>
      </c>
      <c r="EN12" s="139">
        <v>0.42</v>
      </c>
      <c r="EO12" s="139">
        <v>0.9</v>
      </c>
      <c r="EP12" s="137">
        <v>1.2</v>
      </c>
      <c r="EQ12" s="436">
        <v>2.7</v>
      </c>
      <c r="ER12" s="139">
        <v>0.38</v>
      </c>
      <c r="ES12" s="437">
        <v>519.1</v>
      </c>
      <c r="ET12" s="437">
        <v>154.3</v>
      </c>
      <c r="EU12" s="437">
        <v>1.57</v>
      </c>
      <c r="EV12" s="437">
        <v>1.69</v>
      </c>
      <c r="EW12" s="279">
        <f t="shared" si="25"/>
        <v>0.07643312102</v>
      </c>
      <c r="EX12" s="137" t="s">
        <v>5352</v>
      </c>
      <c r="EY12" s="102" t="s">
        <v>5288</v>
      </c>
      <c r="EZ12" s="137"/>
      <c r="FA12" s="137"/>
      <c r="FB12" s="137"/>
      <c r="FC12" s="137"/>
      <c r="FD12" s="137"/>
      <c r="FE12" s="137"/>
      <c r="FF12" s="137"/>
      <c r="FG12" s="137"/>
      <c r="FH12" s="137"/>
      <c r="FI12" s="137"/>
      <c r="FJ12" s="137"/>
      <c r="FK12" s="137"/>
      <c r="FL12" s="137"/>
      <c r="FM12" s="137"/>
      <c r="FN12" s="137"/>
      <c r="FO12" s="449"/>
    </row>
    <row r="13" ht="12.75" customHeight="1">
      <c r="A13" s="274">
        <v>2024.0</v>
      </c>
      <c r="B13" s="274" t="s">
        <v>5450</v>
      </c>
      <c r="C13" s="274" t="s">
        <v>5451</v>
      </c>
      <c r="D13" s="274" t="s">
        <v>5452</v>
      </c>
      <c r="E13" s="274">
        <v>15.0</v>
      </c>
      <c r="F13" s="137" t="s">
        <v>5453</v>
      </c>
      <c r="G13" s="137" t="s">
        <v>5454</v>
      </c>
      <c r="H13" s="137" t="s">
        <v>5455</v>
      </c>
      <c r="I13" s="137" t="s">
        <v>5418</v>
      </c>
      <c r="J13" s="274" t="s">
        <v>5456</v>
      </c>
      <c r="K13" s="137" t="s">
        <v>5375</v>
      </c>
      <c r="L13" s="274"/>
      <c r="M13" s="274" t="s">
        <v>174</v>
      </c>
      <c r="N13" s="274"/>
      <c r="O13" s="274" t="s">
        <v>174</v>
      </c>
      <c r="P13" s="274"/>
      <c r="Q13" s="137" t="s">
        <v>4729</v>
      </c>
      <c r="R13" s="137" t="s">
        <v>4729</v>
      </c>
      <c r="S13" s="137" t="s">
        <v>4729</v>
      </c>
      <c r="T13" s="274"/>
      <c r="U13" s="274"/>
      <c r="V13" s="274"/>
      <c r="W13" s="274"/>
      <c r="X13" s="274">
        <v>61.0</v>
      </c>
      <c r="Y13" s="274">
        <v>65.0</v>
      </c>
      <c r="Z13" s="274"/>
      <c r="AA13" s="274"/>
      <c r="AB13" s="274">
        <f t="shared" si="28"/>
        <v>4</v>
      </c>
      <c r="AC13" s="274"/>
      <c r="AD13" s="274"/>
      <c r="AE13" s="274"/>
      <c r="AF13" s="274"/>
      <c r="AG13" s="274"/>
      <c r="AH13" s="274">
        <v>85.0</v>
      </c>
      <c r="AI13" s="274">
        <v>86.0</v>
      </c>
      <c r="AJ13" s="274"/>
      <c r="AK13" s="274"/>
      <c r="AL13" s="274">
        <f t="shared" si="30"/>
        <v>1</v>
      </c>
      <c r="AM13" s="274"/>
      <c r="AN13" s="274"/>
      <c r="AO13" s="274"/>
      <c r="AP13" s="274"/>
      <c r="AQ13" s="274"/>
      <c r="AR13" s="274">
        <v>100.0</v>
      </c>
      <c r="AS13" s="274">
        <v>100.0</v>
      </c>
      <c r="AT13" s="274"/>
      <c r="AU13" s="274"/>
      <c r="AV13" s="137">
        <f t="shared" si="32"/>
        <v>0</v>
      </c>
      <c r="AW13" s="274"/>
      <c r="AX13" s="274"/>
      <c r="AY13" s="274"/>
      <c r="AZ13" s="274"/>
      <c r="BA13" s="274"/>
      <c r="BB13" s="274">
        <v>70.0</v>
      </c>
      <c r="BC13" s="274">
        <v>82.0</v>
      </c>
      <c r="BD13" s="274"/>
      <c r="BE13" s="274"/>
      <c r="BF13" s="274">
        <f t="shared" si="34"/>
        <v>12</v>
      </c>
      <c r="BG13" s="274"/>
      <c r="BH13" s="274"/>
      <c r="BI13" s="274"/>
      <c r="BJ13" s="274"/>
      <c r="BK13" s="274"/>
      <c r="BL13" s="274"/>
      <c r="BM13" s="274"/>
      <c r="BN13" s="274"/>
      <c r="BO13" s="274"/>
      <c r="BP13" s="274"/>
      <c r="BQ13" s="274"/>
      <c r="BR13" s="274"/>
      <c r="BS13" s="274"/>
      <c r="BT13" s="274">
        <v>92.0</v>
      </c>
      <c r="BU13" s="274">
        <v>98.0</v>
      </c>
      <c r="BV13" s="274"/>
      <c r="BW13" s="274"/>
      <c r="BX13" s="274">
        <v>6.0</v>
      </c>
      <c r="BY13" s="274"/>
      <c r="BZ13" s="274"/>
      <c r="CA13" s="274"/>
      <c r="CB13" s="274">
        <v>94.0</v>
      </c>
      <c r="CC13" s="274">
        <v>97.0</v>
      </c>
      <c r="CD13" s="274"/>
      <c r="CE13" s="274"/>
      <c r="CF13" s="274">
        <f t="shared" si="36"/>
        <v>3</v>
      </c>
      <c r="CG13" s="274"/>
      <c r="CH13" s="274"/>
      <c r="CI13" s="274"/>
      <c r="CJ13" s="274"/>
      <c r="CK13" s="274"/>
      <c r="CL13" s="274">
        <v>96.0</v>
      </c>
      <c r="CM13" s="274">
        <v>99.0</v>
      </c>
      <c r="CN13" s="274"/>
      <c r="CO13" s="274"/>
      <c r="CP13" s="274">
        <f t="shared" si="39"/>
        <v>3</v>
      </c>
      <c r="CQ13" s="274"/>
      <c r="CR13" s="274">
        <v>8.0</v>
      </c>
      <c r="CS13" s="274"/>
      <c r="CT13" s="274">
        <v>15.0</v>
      </c>
      <c r="CU13" s="274"/>
      <c r="CV13" s="274"/>
      <c r="CW13" s="274">
        <f t="shared" si="40"/>
        <v>7</v>
      </c>
      <c r="CX13" s="274">
        <v>47.0</v>
      </c>
      <c r="CY13" s="274"/>
      <c r="CZ13" s="274">
        <v>56.0</v>
      </c>
      <c r="DA13" s="274"/>
      <c r="DB13" s="274"/>
      <c r="DC13" s="274">
        <f t="shared" si="41"/>
        <v>9</v>
      </c>
      <c r="DD13" s="274">
        <v>93.0</v>
      </c>
      <c r="DE13" s="274"/>
      <c r="DF13" s="274">
        <v>96.0</v>
      </c>
      <c r="DG13" s="274"/>
      <c r="DH13" s="274"/>
      <c r="DI13" s="274">
        <f t="shared" si="45"/>
        <v>3</v>
      </c>
      <c r="DJ13" s="274">
        <v>55.0</v>
      </c>
      <c r="DK13" s="274"/>
      <c r="DL13" s="274">
        <v>57.0</v>
      </c>
      <c r="DM13" s="274"/>
      <c r="DN13" s="274"/>
      <c r="DO13" s="274">
        <f t="shared" si="42"/>
        <v>2</v>
      </c>
      <c r="DP13" s="274"/>
      <c r="DQ13" s="274"/>
      <c r="DR13" s="274"/>
      <c r="DS13" s="274">
        <v>66.0</v>
      </c>
      <c r="DT13" s="274"/>
      <c r="DU13" s="274">
        <v>75.0</v>
      </c>
      <c r="DV13" s="274"/>
      <c r="DW13" s="274"/>
      <c r="DX13" s="274">
        <v>9.0</v>
      </c>
      <c r="DY13" s="274">
        <v>54.0</v>
      </c>
      <c r="DZ13" s="274"/>
      <c r="EA13" s="274">
        <v>68.0</v>
      </c>
      <c r="EB13" s="274"/>
      <c r="EC13" s="274"/>
      <c r="ED13" s="274">
        <f t="shared" si="43"/>
        <v>14</v>
      </c>
      <c r="EE13" s="274">
        <v>57.0</v>
      </c>
      <c r="EF13" s="274"/>
      <c r="EG13" s="274">
        <v>62.0</v>
      </c>
      <c r="EH13" s="274"/>
      <c r="EI13" s="274"/>
      <c r="EJ13" s="274">
        <f t="shared" si="44"/>
        <v>5</v>
      </c>
      <c r="EK13" s="279">
        <v>0.94</v>
      </c>
      <c r="EL13" s="274">
        <v>1.1</v>
      </c>
      <c r="EM13" s="320">
        <v>4.1</v>
      </c>
      <c r="EN13" s="279">
        <v>0.35</v>
      </c>
      <c r="EO13" s="279">
        <v>0.89</v>
      </c>
      <c r="EP13" s="274">
        <v>1.2</v>
      </c>
      <c r="EQ13" s="320">
        <v>1.7</v>
      </c>
      <c r="ER13" s="279">
        <v>0.41</v>
      </c>
      <c r="ES13" s="444">
        <v>614.4</v>
      </c>
      <c r="ET13" s="444">
        <v>144.0</v>
      </c>
      <c r="EU13" s="444">
        <v>3.00666666666667</v>
      </c>
      <c r="EV13" s="444">
        <v>3.14222222222222</v>
      </c>
      <c r="EW13" s="279">
        <f t="shared" si="25"/>
        <v>0.0450849963</v>
      </c>
      <c r="EX13" s="137" t="s">
        <v>5352</v>
      </c>
      <c r="EY13" s="102" t="s">
        <v>5390</v>
      </c>
      <c r="EZ13" s="137"/>
      <c r="FA13" s="137"/>
      <c r="FB13" s="137"/>
      <c r="FC13" s="137"/>
      <c r="FD13" s="274"/>
      <c r="FE13" s="274"/>
      <c r="FF13" s="274"/>
      <c r="FG13" s="274"/>
      <c r="FH13" s="274"/>
      <c r="FI13" s="274"/>
      <c r="FJ13" s="274"/>
      <c r="FK13" s="274"/>
      <c r="FL13" s="274"/>
      <c r="FM13" s="274"/>
      <c r="FN13" s="274"/>
      <c r="FO13" s="438"/>
    </row>
    <row r="14" ht="12.75" customHeight="1">
      <c r="A14" s="274">
        <v>2024.0</v>
      </c>
      <c r="B14" s="274" t="s">
        <v>5457</v>
      </c>
      <c r="C14" s="274" t="s">
        <v>5458</v>
      </c>
      <c r="D14" s="274" t="s">
        <v>5459</v>
      </c>
      <c r="E14" s="274">
        <v>10.0</v>
      </c>
      <c r="F14" s="274" t="s">
        <v>5344</v>
      </c>
      <c r="G14" s="274" t="s">
        <v>5460</v>
      </c>
      <c r="H14" s="137" t="s">
        <v>5461</v>
      </c>
      <c r="I14" s="137" t="s">
        <v>5373</v>
      </c>
      <c r="J14" s="274" t="s">
        <v>5462</v>
      </c>
      <c r="K14" s="274" t="s">
        <v>5463</v>
      </c>
      <c r="L14" s="275" t="s">
        <v>5464</v>
      </c>
      <c r="M14" s="274" t="s">
        <v>158</v>
      </c>
      <c r="N14" s="275" t="s">
        <v>5465</v>
      </c>
      <c r="O14" s="274" t="s">
        <v>177</v>
      </c>
      <c r="P14" s="274"/>
      <c r="Q14" s="137" t="s">
        <v>4729</v>
      </c>
      <c r="R14" s="137" t="s">
        <v>4729</v>
      </c>
      <c r="S14" s="137" t="s">
        <v>3272</v>
      </c>
      <c r="T14" s="274"/>
      <c r="U14" s="274"/>
      <c r="V14" s="274"/>
      <c r="W14" s="274"/>
      <c r="X14" s="274">
        <v>73.0</v>
      </c>
      <c r="Y14" s="274">
        <v>79.0</v>
      </c>
      <c r="Z14" s="274"/>
      <c r="AA14" s="274"/>
      <c r="AB14" s="274">
        <f t="shared" si="28"/>
        <v>6</v>
      </c>
      <c r="AC14" s="274"/>
      <c r="AD14" s="274"/>
      <c r="AE14" s="274"/>
      <c r="AF14" s="274"/>
      <c r="AG14" s="274"/>
      <c r="AH14" s="274">
        <v>90.0</v>
      </c>
      <c r="AI14" s="274">
        <v>97.0</v>
      </c>
      <c r="AJ14" s="274"/>
      <c r="AK14" s="274"/>
      <c r="AL14" s="274">
        <f t="shared" si="30"/>
        <v>7</v>
      </c>
      <c r="AM14" s="274"/>
      <c r="AN14" s="274"/>
      <c r="AO14" s="274"/>
      <c r="AP14" s="274"/>
      <c r="AQ14" s="274"/>
      <c r="AR14" s="274">
        <v>99.0</v>
      </c>
      <c r="AS14" s="274">
        <v>100.0</v>
      </c>
      <c r="AT14" s="274"/>
      <c r="AU14" s="274"/>
      <c r="AV14" s="137">
        <f t="shared" si="32"/>
        <v>1</v>
      </c>
      <c r="AW14" s="274"/>
      <c r="AX14" s="274"/>
      <c r="AY14" s="274"/>
      <c r="AZ14" s="274"/>
      <c r="BA14" s="274"/>
      <c r="BB14" s="274">
        <v>80.0</v>
      </c>
      <c r="BC14" s="274">
        <v>84.0</v>
      </c>
      <c r="BD14" s="274"/>
      <c r="BE14" s="274"/>
      <c r="BF14" s="274">
        <f t="shared" si="34"/>
        <v>4</v>
      </c>
      <c r="BG14" s="274"/>
      <c r="BH14" s="274"/>
      <c r="BI14" s="274"/>
      <c r="BJ14" s="274"/>
      <c r="BK14" s="274"/>
      <c r="BL14" s="274"/>
      <c r="BM14" s="274"/>
      <c r="BN14" s="274"/>
      <c r="BO14" s="274"/>
      <c r="BP14" s="274"/>
      <c r="BQ14" s="274"/>
      <c r="BR14" s="274"/>
      <c r="BS14" s="274"/>
      <c r="BT14" s="274">
        <v>99.0</v>
      </c>
      <c r="BU14" s="274">
        <v>99.0</v>
      </c>
      <c r="BV14" s="274"/>
      <c r="BW14" s="274"/>
      <c r="BX14" s="274">
        <f t="shared" ref="BX14:BX17" si="46">BU14-BT14</f>
        <v>0</v>
      </c>
      <c r="BY14" s="274"/>
      <c r="BZ14" s="274"/>
      <c r="CA14" s="274"/>
      <c r="CB14" s="274">
        <v>98.0</v>
      </c>
      <c r="CC14" s="274">
        <v>96.0</v>
      </c>
      <c r="CD14" s="274"/>
      <c r="CE14" s="274"/>
      <c r="CF14" s="274">
        <f t="shared" si="36"/>
        <v>-2</v>
      </c>
      <c r="CG14" s="274"/>
      <c r="CH14" s="274"/>
      <c r="CI14" s="274"/>
      <c r="CJ14" s="274"/>
      <c r="CK14" s="274"/>
      <c r="CL14" s="274">
        <v>100.0</v>
      </c>
      <c r="CM14" s="274">
        <v>96.0</v>
      </c>
      <c r="CN14" s="274"/>
      <c r="CO14" s="274"/>
      <c r="CP14" s="274">
        <f t="shared" si="39"/>
        <v>-4</v>
      </c>
      <c r="CQ14" s="274"/>
      <c r="CR14" s="274"/>
      <c r="CS14" s="274"/>
      <c r="CT14" s="274"/>
      <c r="CU14" s="274"/>
      <c r="CV14" s="274"/>
      <c r="CW14" s="274"/>
      <c r="CX14" s="274"/>
      <c r="CY14" s="274"/>
      <c r="CZ14" s="274"/>
      <c r="DA14" s="274"/>
      <c r="DB14" s="274"/>
      <c r="DC14" s="274"/>
      <c r="DD14" s="274"/>
      <c r="DE14" s="274"/>
      <c r="DF14" s="274"/>
      <c r="DG14" s="274"/>
      <c r="DH14" s="274"/>
      <c r="DI14" s="274"/>
      <c r="DJ14" s="274"/>
      <c r="DK14" s="274"/>
      <c r="DL14" s="274"/>
      <c r="DM14" s="274"/>
      <c r="DN14" s="274"/>
      <c r="DO14" s="274"/>
      <c r="DP14" s="274"/>
      <c r="DQ14" s="274"/>
      <c r="DR14" s="274"/>
      <c r="DS14" s="274"/>
      <c r="DT14" s="274"/>
      <c r="DU14" s="274"/>
      <c r="DV14" s="274"/>
      <c r="DW14" s="274"/>
      <c r="DX14" s="274"/>
      <c r="DY14" s="274"/>
      <c r="DZ14" s="274"/>
      <c r="EA14" s="274"/>
      <c r="EB14" s="274"/>
      <c r="EC14" s="274"/>
      <c r="ED14" s="274"/>
      <c r="EE14" s="274"/>
      <c r="EF14" s="274"/>
      <c r="EG14" s="274"/>
      <c r="EH14" s="274"/>
      <c r="EI14" s="274"/>
      <c r="EJ14" s="274"/>
      <c r="EK14" s="279">
        <v>0.94</v>
      </c>
      <c r="EL14" s="274">
        <v>0.9</v>
      </c>
      <c r="EM14" s="274">
        <v>4.8</v>
      </c>
      <c r="EN14" s="279">
        <v>0.32</v>
      </c>
      <c r="EO14" s="274" t="s">
        <v>3272</v>
      </c>
      <c r="EP14" s="274" t="s">
        <v>3272</v>
      </c>
      <c r="EQ14" s="320" t="s">
        <v>3272</v>
      </c>
      <c r="ER14" s="274" t="s">
        <v>3272</v>
      </c>
      <c r="ES14" s="444">
        <v>872.9</v>
      </c>
      <c r="ET14" s="444">
        <v>95.3</v>
      </c>
      <c r="EU14" s="444">
        <v>3.03666666666667</v>
      </c>
      <c r="EV14" s="444">
        <v>3.16666666666667</v>
      </c>
      <c r="EW14" s="279">
        <f t="shared" si="25"/>
        <v>0.04281009879</v>
      </c>
      <c r="EX14" s="137" t="s">
        <v>5352</v>
      </c>
      <c r="EY14" s="102" t="s">
        <v>5288</v>
      </c>
      <c r="EZ14" s="137"/>
      <c r="FA14" s="137"/>
      <c r="FB14" s="137"/>
      <c r="FC14" s="137"/>
      <c r="FD14" s="274"/>
      <c r="FE14" s="274"/>
      <c r="FF14" s="274"/>
      <c r="FG14" s="274"/>
      <c r="FH14" s="274"/>
      <c r="FI14" s="274"/>
      <c r="FJ14" s="274"/>
      <c r="FK14" s="274"/>
      <c r="FL14" s="274"/>
      <c r="FM14" s="274"/>
      <c r="FN14" s="274"/>
      <c r="FO14" s="438"/>
    </row>
    <row r="15" ht="12.75" customHeight="1">
      <c r="A15" s="137">
        <v>2024.0</v>
      </c>
      <c r="B15" s="137" t="s">
        <v>5466</v>
      </c>
      <c r="C15" s="137" t="s">
        <v>5467</v>
      </c>
      <c r="D15" s="137" t="s">
        <v>5468</v>
      </c>
      <c r="E15" s="137">
        <v>12.0</v>
      </c>
      <c r="F15" s="137" t="s">
        <v>5469</v>
      </c>
      <c r="G15" s="137" t="s">
        <v>5395</v>
      </c>
      <c r="H15" s="137" t="s">
        <v>5470</v>
      </c>
      <c r="I15" s="137" t="s">
        <v>5471</v>
      </c>
      <c r="J15" s="137" t="s">
        <v>5472</v>
      </c>
      <c r="K15" s="137" t="s">
        <v>5362</v>
      </c>
      <c r="L15" s="137"/>
      <c r="M15" s="137"/>
      <c r="N15" s="137"/>
      <c r="O15" s="137"/>
      <c r="P15" s="137"/>
      <c r="Q15" s="137" t="s">
        <v>4729</v>
      </c>
      <c r="R15" s="137" t="s">
        <v>4729</v>
      </c>
      <c r="S15" s="137" t="s">
        <v>4729</v>
      </c>
      <c r="T15" s="137"/>
      <c r="U15" s="137"/>
      <c r="V15" s="137"/>
      <c r="W15" s="137"/>
      <c r="X15" s="137">
        <v>78.0</v>
      </c>
      <c r="Y15" s="137">
        <v>86.0</v>
      </c>
      <c r="Z15" s="137"/>
      <c r="AA15" s="137"/>
      <c r="AB15" s="274">
        <f t="shared" si="28"/>
        <v>8</v>
      </c>
      <c r="AC15" s="137"/>
      <c r="AD15" s="137"/>
      <c r="AE15" s="137"/>
      <c r="AF15" s="137"/>
      <c r="AG15" s="137"/>
      <c r="AH15" s="137">
        <v>97.0</v>
      </c>
      <c r="AI15" s="137">
        <v>100.0</v>
      </c>
      <c r="AJ15" s="137"/>
      <c r="AK15" s="137"/>
      <c r="AL15" s="274">
        <f t="shared" si="30"/>
        <v>3</v>
      </c>
      <c r="AM15" s="137"/>
      <c r="AN15" s="137"/>
      <c r="AO15" s="137"/>
      <c r="AP15" s="137"/>
      <c r="AQ15" s="137"/>
      <c r="AR15" s="137">
        <v>100.0</v>
      </c>
      <c r="AS15" s="137">
        <v>100.0</v>
      </c>
      <c r="AT15" s="137"/>
      <c r="AU15" s="137"/>
      <c r="AV15" s="137">
        <f t="shared" si="32"/>
        <v>0</v>
      </c>
      <c r="AW15" s="137"/>
      <c r="AX15" s="137"/>
      <c r="AY15" s="137"/>
      <c r="AZ15" s="137"/>
      <c r="BA15" s="137"/>
      <c r="BB15" s="137">
        <v>50.0</v>
      </c>
      <c r="BC15" s="137">
        <v>70.0</v>
      </c>
      <c r="BD15" s="137"/>
      <c r="BE15" s="137"/>
      <c r="BF15" s="274">
        <f t="shared" si="34"/>
        <v>20</v>
      </c>
      <c r="BG15" s="137"/>
      <c r="BH15" s="137"/>
      <c r="BI15" s="137"/>
      <c r="BJ15" s="137"/>
      <c r="BK15" s="137"/>
      <c r="BL15" s="137"/>
      <c r="BM15" s="137"/>
      <c r="BN15" s="137"/>
      <c r="BO15" s="137"/>
      <c r="BP15" s="137"/>
      <c r="BQ15" s="137"/>
      <c r="BR15" s="137"/>
      <c r="BS15" s="137"/>
      <c r="BT15" s="137">
        <v>94.0</v>
      </c>
      <c r="BU15" s="137">
        <v>97.0</v>
      </c>
      <c r="BV15" s="137"/>
      <c r="BW15" s="137"/>
      <c r="BX15" s="274">
        <f t="shared" si="46"/>
        <v>3</v>
      </c>
      <c r="BY15" s="137"/>
      <c r="BZ15" s="137"/>
      <c r="CA15" s="137"/>
      <c r="CB15" s="137">
        <v>92.0</v>
      </c>
      <c r="CC15" s="137">
        <v>96.0</v>
      </c>
      <c r="CD15" s="137"/>
      <c r="CE15" s="137"/>
      <c r="CF15" s="274">
        <f t="shared" si="36"/>
        <v>4</v>
      </c>
      <c r="CG15" s="137"/>
      <c r="CH15" s="137"/>
      <c r="CI15" s="137"/>
      <c r="CJ15" s="137"/>
      <c r="CK15" s="137"/>
      <c r="CL15" s="137">
        <v>95.0</v>
      </c>
      <c r="CM15" s="137">
        <v>97.0</v>
      </c>
      <c r="CN15" s="137"/>
      <c r="CO15" s="137"/>
      <c r="CP15" s="274">
        <f t="shared" si="39"/>
        <v>2</v>
      </c>
      <c r="CQ15" s="137"/>
      <c r="CR15" s="137">
        <v>44.0</v>
      </c>
      <c r="CS15" s="137"/>
      <c r="CT15" s="137">
        <v>57.0</v>
      </c>
      <c r="CU15" s="137"/>
      <c r="CV15" s="137"/>
      <c r="CW15" s="274">
        <f>CT15-CR15</f>
        <v>13</v>
      </c>
      <c r="CX15" s="137">
        <v>90.0</v>
      </c>
      <c r="CY15" s="137"/>
      <c r="CZ15" s="137">
        <v>92.0</v>
      </c>
      <c r="DA15" s="137"/>
      <c r="DB15" s="137"/>
      <c r="DC15" s="274">
        <f>CZ15-CX15</f>
        <v>2</v>
      </c>
      <c r="DD15" s="137">
        <v>100.0</v>
      </c>
      <c r="DE15" s="137"/>
      <c r="DF15" s="137">
        <v>100.0</v>
      </c>
      <c r="DG15" s="137"/>
      <c r="DH15" s="137"/>
      <c r="DI15" s="137">
        <v>0.0</v>
      </c>
      <c r="DJ15" s="137">
        <v>33.0</v>
      </c>
      <c r="DK15" s="137"/>
      <c r="DL15" s="137">
        <v>54.0</v>
      </c>
      <c r="DM15" s="137"/>
      <c r="DN15" s="137"/>
      <c r="DO15" s="274">
        <f>DL15-DJ15</f>
        <v>21</v>
      </c>
      <c r="DP15" s="137"/>
      <c r="DQ15" s="137"/>
      <c r="DR15" s="137"/>
      <c r="DS15" s="137">
        <v>94.0</v>
      </c>
      <c r="DT15" s="137"/>
      <c r="DU15" s="137">
        <v>94.0</v>
      </c>
      <c r="DV15" s="137"/>
      <c r="DW15" s="137"/>
      <c r="DX15" s="137">
        <v>0.0</v>
      </c>
      <c r="DY15" s="137">
        <v>92.0</v>
      </c>
      <c r="DZ15" s="137"/>
      <c r="EA15" s="137">
        <v>96.0</v>
      </c>
      <c r="EB15" s="137"/>
      <c r="EC15" s="137"/>
      <c r="ED15" s="137">
        <v>4.0</v>
      </c>
      <c r="EE15" s="137">
        <v>97.0</v>
      </c>
      <c r="EF15" s="137"/>
      <c r="EG15" s="137">
        <v>98.0</v>
      </c>
      <c r="EH15" s="137"/>
      <c r="EI15" s="137"/>
      <c r="EJ15" s="137">
        <v>1.0</v>
      </c>
      <c r="EK15" s="139">
        <v>0.94</v>
      </c>
      <c r="EL15" s="137">
        <v>0.69</v>
      </c>
      <c r="EM15" s="137">
        <v>4.6</v>
      </c>
      <c r="EN15" s="139">
        <v>0.38</v>
      </c>
      <c r="EO15" s="139">
        <v>0.91</v>
      </c>
      <c r="EP15" s="137">
        <v>0.98</v>
      </c>
      <c r="EQ15" s="137">
        <v>1.7</v>
      </c>
      <c r="ER15" s="139">
        <v>0.34</v>
      </c>
      <c r="ES15" s="437">
        <v>857.0</v>
      </c>
      <c r="ET15" s="437">
        <v>128.5</v>
      </c>
      <c r="EU15" s="437">
        <v>4.05</v>
      </c>
      <c r="EV15" s="437">
        <v>4.29</v>
      </c>
      <c r="EW15" s="139">
        <f t="shared" si="25"/>
        <v>0.05925925926</v>
      </c>
      <c r="EX15" s="137" t="s">
        <v>5352</v>
      </c>
      <c r="EY15" s="102" t="s">
        <v>5288</v>
      </c>
      <c r="EZ15" s="137"/>
      <c r="FA15" s="137"/>
      <c r="FB15" s="137"/>
      <c r="FC15" s="137"/>
      <c r="FD15" s="137"/>
      <c r="FE15" s="137"/>
      <c r="FF15" s="137"/>
      <c r="FG15" s="137"/>
      <c r="FH15" s="137"/>
      <c r="FI15" s="137"/>
      <c r="FJ15" s="137"/>
      <c r="FK15" s="137"/>
      <c r="FL15" s="137"/>
      <c r="FM15" s="137"/>
      <c r="FN15" s="137"/>
      <c r="FO15" s="449"/>
    </row>
    <row r="16" ht="12.75" customHeight="1">
      <c r="A16" s="137">
        <v>2024.0</v>
      </c>
      <c r="B16" s="137" t="s">
        <v>5425</v>
      </c>
      <c r="C16" s="137" t="s">
        <v>5426</v>
      </c>
      <c r="D16" s="137" t="s">
        <v>5468</v>
      </c>
      <c r="E16" s="137">
        <v>35.0</v>
      </c>
      <c r="F16" s="137" t="s">
        <v>5473</v>
      </c>
      <c r="G16" s="137" t="s">
        <v>5474</v>
      </c>
      <c r="H16" s="137" t="s">
        <v>5475</v>
      </c>
      <c r="I16" s="137" t="s">
        <v>5431</v>
      </c>
      <c r="J16" s="137" t="s">
        <v>5432</v>
      </c>
      <c r="K16" s="137" t="s">
        <v>5362</v>
      </c>
      <c r="L16" s="137"/>
      <c r="M16" s="137"/>
      <c r="N16" s="137"/>
      <c r="O16" s="137"/>
      <c r="P16" s="137"/>
      <c r="Q16" s="137" t="s">
        <v>4729</v>
      </c>
      <c r="R16" s="137" t="s">
        <v>4729</v>
      </c>
      <c r="S16" s="137" t="s">
        <v>4729</v>
      </c>
      <c r="T16" s="137"/>
      <c r="U16" s="137"/>
      <c r="V16" s="137"/>
      <c r="W16" s="137"/>
      <c r="X16" s="137">
        <v>79.0</v>
      </c>
      <c r="Y16" s="137">
        <v>88.0</v>
      </c>
      <c r="Z16" s="137"/>
      <c r="AA16" s="137"/>
      <c r="AB16" s="274">
        <f t="shared" si="28"/>
        <v>9</v>
      </c>
      <c r="AC16" s="137"/>
      <c r="AD16" s="137"/>
      <c r="AE16" s="137"/>
      <c r="AF16" s="137"/>
      <c r="AG16" s="137"/>
      <c r="AH16" s="137">
        <v>93.0</v>
      </c>
      <c r="AI16" s="137">
        <v>98.0</v>
      </c>
      <c r="AJ16" s="137"/>
      <c r="AK16" s="137"/>
      <c r="AL16" s="274">
        <f t="shared" si="30"/>
        <v>5</v>
      </c>
      <c r="AM16" s="137"/>
      <c r="AN16" s="137"/>
      <c r="AO16" s="137"/>
      <c r="AP16" s="137"/>
      <c r="AQ16" s="137"/>
      <c r="AR16" s="137">
        <v>100.0</v>
      </c>
      <c r="AS16" s="137">
        <v>100.0</v>
      </c>
      <c r="AT16" s="137"/>
      <c r="AU16" s="137"/>
      <c r="AV16" s="137">
        <f t="shared" si="32"/>
        <v>0</v>
      </c>
      <c r="AW16" s="137"/>
      <c r="AX16" s="137"/>
      <c r="AY16" s="137"/>
      <c r="AZ16" s="137"/>
      <c r="BA16" s="137"/>
      <c r="BB16" s="137">
        <v>62.0</v>
      </c>
      <c r="BC16" s="137">
        <v>72.0</v>
      </c>
      <c r="BD16" s="137"/>
      <c r="BE16" s="137"/>
      <c r="BF16" s="274">
        <f t="shared" si="34"/>
        <v>10</v>
      </c>
      <c r="BG16" s="137"/>
      <c r="BH16" s="137"/>
      <c r="BI16" s="137"/>
      <c r="BJ16" s="137"/>
      <c r="BK16" s="137"/>
      <c r="BL16" s="137"/>
      <c r="BM16" s="137"/>
      <c r="BN16" s="137"/>
      <c r="BO16" s="137"/>
      <c r="BP16" s="137"/>
      <c r="BQ16" s="137"/>
      <c r="BR16" s="137"/>
      <c r="BS16" s="137"/>
      <c r="BT16" s="137">
        <v>95.0</v>
      </c>
      <c r="BU16" s="137">
        <v>97.0</v>
      </c>
      <c r="BV16" s="137"/>
      <c r="BW16" s="137"/>
      <c r="BX16" s="274">
        <f t="shared" si="46"/>
        <v>2</v>
      </c>
      <c r="BY16" s="137"/>
      <c r="BZ16" s="137"/>
      <c r="CA16" s="137"/>
      <c r="CB16" s="137">
        <v>98.0</v>
      </c>
      <c r="CC16" s="137">
        <v>99.0</v>
      </c>
      <c r="CD16" s="137"/>
      <c r="CE16" s="137"/>
      <c r="CF16" s="274">
        <f t="shared" si="36"/>
        <v>1</v>
      </c>
      <c r="CG16" s="137"/>
      <c r="CH16" s="137"/>
      <c r="CI16" s="137"/>
      <c r="CJ16" s="137"/>
      <c r="CK16" s="137"/>
      <c r="CL16" s="137">
        <v>96.0</v>
      </c>
      <c r="CM16" s="137">
        <v>99.0</v>
      </c>
      <c r="CN16" s="137"/>
      <c r="CO16" s="137"/>
      <c r="CP16" s="274">
        <f t="shared" si="39"/>
        <v>3</v>
      </c>
      <c r="CQ16" s="137"/>
      <c r="CR16" s="137">
        <v>64.0</v>
      </c>
      <c r="CS16" s="137"/>
      <c r="CT16" s="137">
        <v>72.0</v>
      </c>
      <c r="CU16" s="137"/>
      <c r="CV16" s="137"/>
      <c r="CW16" s="137">
        <v>8.0</v>
      </c>
      <c r="CX16" s="137">
        <v>96.0</v>
      </c>
      <c r="CY16" s="137"/>
      <c r="CZ16" s="137">
        <v>97.0</v>
      </c>
      <c r="DA16" s="137"/>
      <c r="DB16" s="137"/>
      <c r="DC16" s="137">
        <v>1.0</v>
      </c>
      <c r="DD16" s="137">
        <v>100.0</v>
      </c>
      <c r="DE16" s="137"/>
      <c r="DF16" s="137">
        <v>100.0</v>
      </c>
      <c r="DG16" s="137"/>
      <c r="DH16" s="137"/>
      <c r="DI16" s="137">
        <v>0.0</v>
      </c>
      <c r="DJ16" s="137">
        <v>46.0</v>
      </c>
      <c r="DK16" s="137"/>
      <c r="DL16" s="137">
        <v>64.0</v>
      </c>
      <c r="DM16" s="137"/>
      <c r="DN16" s="137"/>
      <c r="DO16" s="137">
        <v>18.0</v>
      </c>
      <c r="DP16" s="137"/>
      <c r="DQ16" s="137"/>
      <c r="DR16" s="137"/>
      <c r="DS16" s="137">
        <v>95.0</v>
      </c>
      <c r="DT16" s="137"/>
      <c r="DU16" s="137">
        <v>95.0</v>
      </c>
      <c r="DV16" s="137"/>
      <c r="DW16" s="137"/>
      <c r="DX16" s="137">
        <v>0.0</v>
      </c>
      <c r="DY16" s="137">
        <v>97.0</v>
      </c>
      <c r="DZ16" s="137"/>
      <c r="EA16" s="137">
        <v>99.0</v>
      </c>
      <c r="EB16" s="137"/>
      <c r="EC16" s="137"/>
      <c r="ED16" s="137">
        <v>2.0</v>
      </c>
      <c r="EE16" s="137">
        <v>96.0</v>
      </c>
      <c r="EF16" s="137"/>
      <c r="EG16" s="137">
        <v>98.0</v>
      </c>
      <c r="EH16" s="137"/>
      <c r="EI16" s="137"/>
      <c r="EJ16" s="137">
        <v>2.0</v>
      </c>
      <c r="EK16" s="139">
        <v>0.93</v>
      </c>
      <c r="EL16" s="137">
        <v>1.0</v>
      </c>
      <c r="EM16" s="137">
        <v>3.6</v>
      </c>
      <c r="EN16" s="139">
        <v>0.36</v>
      </c>
      <c r="EO16" s="139">
        <v>0.9</v>
      </c>
      <c r="EP16" s="137">
        <v>1.3</v>
      </c>
      <c r="EQ16" s="137">
        <v>1.8</v>
      </c>
      <c r="ER16" s="139">
        <v>0.36</v>
      </c>
      <c r="ES16" s="437">
        <v>2200.6</v>
      </c>
      <c r="ET16" s="437">
        <v>397.8</v>
      </c>
      <c r="EU16" s="437">
        <v>3.48</v>
      </c>
      <c r="EV16" s="437">
        <v>3.61363636363636</v>
      </c>
      <c r="EW16" s="139">
        <f t="shared" si="25"/>
        <v>0.03840125392</v>
      </c>
      <c r="EX16" s="137" t="s">
        <v>5352</v>
      </c>
      <c r="EY16" s="102" t="s">
        <v>5288</v>
      </c>
      <c r="EZ16" s="137"/>
      <c r="FA16" s="137"/>
      <c r="FB16" s="137"/>
      <c r="FC16" s="137"/>
      <c r="FD16" s="137"/>
      <c r="FE16" s="137"/>
      <c r="FF16" s="137"/>
      <c r="FG16" s="137"/>
      <c r="FH16" s="137"/>
      <c r="FI16" s="137"/>
      <c r="FJ16" s="137"/>
      <c r="FK16" s="137"/>
      <c r="FL16" s="137"/>
      <c r="FM16" s="137"/>
      <c r="FN16" s="137"/>
      <c r="FO16" s="449"/>
    </row>
    <row r="17" ht="12.75" customHeight="1">
      <c r="A17" s="137">
        <v>2024.0</v>
      </c>
      <c r="B17" s="137" t="s">
        <v>5476</v>
      </c>
      <c r="C17" s="137" t="s">
        <v>5476</v>
      </c>
      <c r="D17" s="137" t="s">
        <v>5477</v>
      </c>
      <c r="E17" s="137">
        <v>18.0</v>
      </c>
      <c r="F17" s="137" t="s">
        <v>5478</v>
      </c>
      <c r="G17" s="137" t="s">
        <v>5479</v>
      </c>
      <c r="H17" s="137" t="s">
        <v>5480</v>
      </c>
      <c r="I17" s="137" t="s">
        <v>5481</v>
      </c>
      <c r="J17" s="137" t="s">
        <v>5482</v>
      </c>
      <c r="K17" s="137" t="s">
        <v>5483</v>
      </c>
      <c r="L17" s="137"/>
      <c r="M17" s="137"/>
      <c r="N17" s="137"/>
      <c r="O17" s="137"/>
      <c r="P17" s="137"/>
      <c r="Q17" s="137" t="s">
        <v>4729</v>
      </c>
      <c r="R17" s="137" t="s">
        <v>4729</v>
      </c>
      <c r="S17" s="137" t="s">
        <v>4729</v>
      </c>
      <c r="T17" s="137"/>
      <c r="U17" s="137"/>
      <c r="V17" s="137"/>
      <c r="W17" s="137"/>
      <c r="X17" s="137">
        <v>57.0</v>
      </c>
      <c r="Y17" s="137">
        <v>68.0</v>
      </c>
      <c r="Z17" s="137"/>
      <c r="AA17" s="137"/>
      <c r="AB17" s="274">
        <f t="shared" si="28"/>
        <v>11</v>
      </c>
      <c r="AC17" s="137"/>
      <c r="AD17" s="137"/>
      <c r="AE17" s="137"/>
      <c r="AF17" s="137"/>
      <c r="AG17" s="137"/>
      <c r="AH17" s="137">
        <v>86.0</v>
      </c>
      <c r="AI17" s="137">
        <v>88.0</v>
      </c>
      <c r="AJ17" s="137"/>
      <c r="AK17" s="137"/>
      <c r="AL17" s="274">
        <f t="shared" si="30"/>
        <v>2</v>
      </c>
      <c r="AM17" s="137"/>
      <c r="AN17" s="137"/>
      <c r="AO17" s="137"/>
      <c r="AP17" s="137"/>
      <c r="AQ17" s="137"/>
      <c r="AR17" s="137">
        <v>99.0</v>
      </c>
      <c r="AS17" s="137">
        <v>100.0</v>
      </c>
      <c r="AT17" s="137"/>
      <c r="AU17" s="137"/>
      <c r="AV17" s="137">
        <f t="shared" si="32"/>
        <v>1</v>
      </c>
      <c r="AW17" s="137"/>
      <c r="AX17" s="137"/>
      <c r="AY17" s="137"/>
      <c r="AZ17" s="137"/>
      <c r="BA17" s="137"/>
      <c r="BB17" s="137">
        <v>59.0</v>
      </c>
      <c r="BC17" s="137">
        <v>66.0</v>
      </c>
      <c r="BD17" s="137"/>
      <c r="BE17" s="137"/>
      <c r="BF17" s="274">
        <f t="shared" si="34"/>
        <v>7</v>
      </c>
      <c r="BG17" s="137"/>
      <c r="BH17" s="137"/>
      <c r="BI17" s="137"/>
      <c r="BJ17" s="137"/>
      <c r="BK17" s="137"/>
      <c r="BL17" s="137"/>
      <c r="BM17" s="137"/>
      <c r="BN17" s="137"/>
      <c r="BO17" s="137"/>
      <c r="BP17" s="137"/>
      <c r="BQ17" s="137"/>
      <c r="BR17" s="137"/>
      <c r="BS17" s="137"/>
      <c r="BT17" s="137">
        <v>94.0</v>
      </c>
      <c r="BU17" s="137">
        <v>94.0</v>
      </c>
      <c r="BV17" s="137"/>
      <c r="BW17" s="137"/>
      <c r="BX17" s="274">
        <f t="shared" si="46"/>
        <v>0</v>
      </c>
      <c r="BY17" s="137"/>
      <c r="BZ17" s="137"/>
      <c r="CA17" s="137"/>
      <c r="CB17" s="137">
        <v>93.0</v>
      </c>
      <c r="CC17" s="137">
        <v>93.0</v>
      </c>
      <c r="CD17" s="137"/>
      <c r="CE17" s="137"/>
      <c r="CF17" s="274">
        <f t="shared" si="36"/>
        <v>0</v>
      </c>
      <c r="CG17" s="137"/>
      <c r="CH17" s="137"/>
      <c r="CI17" s="137"/>
      <c r="CJ17" s="137"/>
      <c r="CK17" s="137"/>
      <c r="CL17" s="137">
        <v>96.0</v>
      </c>
      <c r="CM17" s="137">
        <v>96.0</v>
      </c>
      <c r="CN17" s="137"/>
      <c r="CO17" s="137"/>
      <c r="CP17" s="274">
        <f t="shared" si="39"/>
        <v>0</v>
      </c>
      <c r="CQ17" s="137"/>
      <c r="CR17" s="137">
        <v>16.0</v>
      </c>
      <c r="CS17" s="137"/>
      <c r="CT17" s="137">
        <v>14.0</v>
      </c>
      <c r="CU17" s="137"/>
      <c r="CV17" s="137"/>
      <c r="CW17" s="137">
        <v>-2.0</v>
      </c>
      <c r="CX17" s="137">
        <v>61.0</v>
      </c>
      <c r="CY17" s="137"/>
      <c r="CZ17" s="137">
        <v>59.0</v>
      </c>
      <c r="DA17" s="137"/>
      <c r="DB17" s="137"/>
      <c r="DC17" s="137">
        <v>-2.0</v>
      </c>
      <c r="DD17" s="137">
        <v>96.0</v>
      </c>
      <c r="DE17" s="137"/>
      <c r="DF17" s="137">
        <v>94.0</v>
      </c>
      <c r="DG17" s="137"/>
      <c r="DH17" s="137"/>
      <c r="DI17" s="137">
        <v>-2.0</v>
      </c>
      <c r="DJ17" s="137">
        <v>45.0</v>
      </c>
      <c r="DK17" s="137"/>
      <c r="DL17" s="137">
        <v>72.0</v>
      </c>
      <c r="DM17" s="137"/>
      <c r="DN17" s="137"/>
      <c r="DO17" s="137">
        <v>27.0</v>
      </c>
      <c r="DP17" s="137"/>
      <c r="DQ17" s="137"/>
      <c r="DR17" s="137"/>
      <c r="DS17" s="137">
        <v>86.0</v>
      </c>
      <c r="DT17" s="137"/>
      <c r="DU17" s="137">
        <v>86.0</v>
      </c>
      <c r="DV17" s="137"/>
      <c r="DW17" s="137"/>
      <c r="DX17" s="137">
        <v>0.0</v>
      </c>
      <c r="DY17" s="137">
        <v>87.0</v>
      </c>
      <c r="DZ17" s="137"/>
      <c r="EA17" s="137">
        <v>97.0</v>
      </c>
      <c r="EB17" s="137"/>
      <c r="EC17" s="137"/>
      <c r="ED17" s="137">
        <v>10.0</v>
      </c>
      <c r="EE17" s="137">
        <v>90.0</v>
      </c>
      <c r="EF17" s="137"/>
      <c r="EG17" s="137">
        <v>98.0</v>
      </c>
      <c r="EH17" s="137"/>
      <c r="EI17" s="137"/>
      <c r="EJ17" s="137">
        <v>8.0</v>
      </c>
      <c r="EK17" s="139">
        <v>0.94</v>
      </c>
      <c r="EL17" s="137">
        <v>0.87</v>
      </c>
      <c r="EM17" s="137">
        <v>4.2</v>
      </c>
      <c r="EN17" s="139">
        <v>0.32</v>
      </c>
      <c r="EO17" s="137" t="s">
        <v>3272</v>
      </c>
      <c r="EP17" s="137" t="s">
        <v>3272</v>
      </c>
      <c r="EQ17" s="137" t="s">
        <v>3272</v>
      </c>
      <c r="ER17" s="137" t="s">
        <v>3272</v>
      </c>
      <c r="ES17" s="437">
        <v>2262.3</v>
      </c>
      <c r="ET17" s="437">
        <v>203.2</v>
      </c>
      <c r="EU17" s="437">
        <v>4.42558139534884</v>
      </c>
      <c r="EV17" s="437">
        <v>4.42325581395349</v>
      </c>
      <c r="EW17" s="139">
        <f t="shared" si="25"/>
        <v>-0.0005254860746</v>
      </c>
      <c r="EX17" s="137" t="s">
        <v>5352</v>
      </c>
      <c r="EY17" s="102" t="s">
        <v>5288</v>
      </c>
      <c r="EZ17" s="137"/>
      <c r="FA17" s="137"/>
      <c r="FB17" s="137"/>
      <c r="FC17" s="137"/>
      <c r="FD17" s="137"/>
      <c r="FE17" s="137"/>
      <c r="FF17" s="137"/>
      <c r="FG17" s="137"/>
      <c r="FH17" s="137"/>
      <c r="FI17" s="137"/>
      <c r="FJ17" s="137"/>
      <c r="FK17" s="137"/>
      <c r="FL17" s="137"/>
      <c r="FM17" s="137"/>
      <c r="FN17" s="137"/>
      <c r="FO17" s="449"/>
    </row>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customSheetViews>
    <customSheetView guid="{1BCACB00-323C-42F9-937D-AAC078869931}" filter="1" showAutoFilter="1">
      <autoFilter ref="$A$2:$FO$20">
        <filterColumn colId="33">
          <filters>
            <filter val="99"/>
            <filter val="49"/>
            <filter val="90"/>
            <filter val="91"/>
            <filter val="82"/>
            <filter val="93"/>
            <filter val="85"/>
            <filter val="31"/>
            <filter val="86"/>
            <filter val="97"/>
            <filter val="76"/>
          </filters>
        </filterColumn>
      </autoFilter>
    </customSheetView>
    <customSheetView guid="{6CC56A46-EC64-4312-857F-B5A493D4899F}" filter="1" showAutoFilter="1">
      <autoFilter ref="$A$2:$FO$20"/>
    </customSheetView>
    <customSheetView guid="{482592B5-0B81-47B3-96C4-817BBA8A2FFC}" filter="1" showAutoFilter="1">
      <autoFilter ref="$A$2:$FO$20"/>
    </customSheetView>
  </customSheetViews>
  <mergeCells count="23">
    <mergeCell ref="Q1:S1"/>
    <mergeCell ref="T1:AC1"/>
    <mergeCell ref="AD1:AM1"/>
    <mergeCell ref="AN1:AW1"/>
    <mergeCell ref="AX1:BG1"/>
    <mergeCell ref="BH1:BQ1"/>
    <mergeCell ref="BR1:BX1"/>
    <mergeCell ref="BZ1:CF1"/>
    <mergeCell ref="CH1:CQ1"/>
    <mergeCell ref="CR1:CW1"/>
    <mergeCell ref="CX1:DC1"/>
    <mergeCell ref="DD1:DI1"/>
    <mergeCell ref="DJ1:DO1"/>
    <mergeCell ref="DP1:DR1"/>
    <mergeCell ref="FD1:FJ1"/>
    <mergeCell ref="FK1:FM1"/>
    <mergeCell ref="DS1:DX1"/>
    <mergeCell ref="DY1:ED1"/>
    <mergeCell ref="EE1:EJ1"/>
    <mergeCell ref="EK1:EN1"/>
    <mergeCell ref="EO1:ER1"/>
    <mergeCell ref="ES1:EX1"/>
    <mergeCell ref="EZ1:FC1"/>
  </mergeCells>
  <hyperlinks>
    <hyperlink r:id="rId2" ref="L3"/>
    <hyperlink r:id="rId3" ref="N3"/>
    <hyperlink r:id="rId4" ref="EZ3"/>
    <hyperlink r:id="rId5" ref="FB3"/>
    <hyperlink r:id="rId6" ref="L4"/>
    <hyperlink r:id="rId7" ref="N4"/>
    <hyperlink r:id="rId8" ref="EZ4"/>
    <hyperlink r:id="rId9" ref="FB4"/>
    <hyperlink r:id="rId10" ref="L5"/>
    <hyperlink r:id="rId11" ref="N5"/>
    <hyperlink r:id="rId12" ref="EZ5"/>
    <hyperlink r:id="rId13" ref="FB5"/>
    <hyperlink r:id="rId14" ref="N6"/>
    <hyperlink r:id="rId15" ref="FB6"/>
    <hyperlink r:id="rId16" ref="L7"/>
    <hyperlink r:id="rId17" ref="N7"/>
    <hyperlink r:id="rId18" ref="EZ7"/>
    <hyperlink r:id="rId19" ref="FB7"/>
    <hyperlink r:id="rId20" ref="L8"/>
    <hyperlink r:id="rId21" ref="N8"/>
    <hyperlink r:id="rId22" ref="EZ8"/>
    <hyperlink r:id="rId23" ref="FB8"/>
    <hyperlink r:id="rId24" ref="L9"/>
    <hyperlink r:id="rId25" ref="N9"/>
    <hyperlink r:id="rId26" ref="EZ9"/>
    <hyperlink r:id="rId27" ref="FB9"/>
    <hyperlink r:id="rId28" ref="L10"/>
    <hyperlink r:id="rId29" ref="N10"/>
    <hyperlink r:id="rId30" ref="L11"/>
    <hyperlink r:id="rId31" ref="N11"/>
    <hyperlink r:id="rId32" ref="L14"/>
    <hyperlink r:id="rId33" ref="N14"/>
  </hyperlinks>
  <printOptions/>
  <pageMargins bottom="0.75" footer="0.0" header="0.0" left="0.7" right="0.7" top="0.75"/>
  <pageSetup orientation="landscape"/>
  <drawing r:id="rId34"/>
  <legacyDrawing r:id="rId3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2" width="14.43"/>
    <col customWidth="1" min="3" max="3" width="18.0"/>
    <col customWidth="1" min="4" max="6" width="14.43"/>
    <col customWidth="1" min="7" max="7" width="17.0"/>
    <col customWidth="1" min="11" max="11" width="37.57"/>
    <col customWidth="1" min="14" max="14" width="39.0"/>
    <col customWidth="1" min="15" max="15" width="15.71"/>
    <col customWidth="1" min="18" max="18" width="36.71"/>
    <col customWidth="1" min="24" max="24" width="31.43"/>
    <col customWidth="1" min="77" max="77" width="28.29"/>
  </cols>
  <sheetData>
    <row r="1" ht="15.75" customHeight="1">
      <c r="A1" s="450"/>
      <c r="B1" s="451"/>
      <c r="C1" s="451"/>
      <c r="D1" s="451"/>
      <c r="E1" s="451"/>
      <c r="F1" s="451"/>
      <c r="G1" s="451"/>
      <c r="H1" s="451"/>
      <c r="I1" s="451"/>
      <c r="J1" s="451"/>
      <c r="K1" s="451"/>
      <c r="L1" s="451"/>
      <c r="M1" s="451"/>
      <c r="N1" s="451"/>
      <c r="O1" s="451"/>
      <c r="P1" s="451"/>
      <c r="Q1" s="451"/>
      <c r="R1" s="451"/>
      <c r="S1" s="451"/>
      <c r="T1" s="451"/>
      <c r="U1" s="451"/>
      <c r="V1" s="451"/>
      <c r="W1" s="451"/>
      <c r="X1" s="451"/>
      <c r="Y1" s="451"/>
      <c r="Z1" s="452" t="s">
        <v>5484</v>
      </c>
      <c r="AA1" s="453"/>
      <c r="AB1" s="453"/>
      <c r="AC1" s="453"/>
      <c r="AD1" s="453"/>
      <c r="AE1" s="453"/>
      <c r="AF1" s="453"/>
      <c r="AG1" s="453"/>
      <c r="AH1" s="453"/>
      <c r="AI1" s="453"/>
      <c r="AJ1" s="453"/>
      <c r="AK1" s="453"/>
      <c r="AL1" s="453"/>
      <c r="AM1" s="453"/>
      <c r="AN1" s="453"/>
      <c r="AO1" s="453"/>
      <c r="AP1" s="453"/>
      <c r="AQ1" s="453"/>
      <c r="AR1" s="453"/>
      <c r="AS1" s="453"/>
      <c r="AT1" s="453"/>
      <c r="AU1" s="453"/>
      <c r="AV1" s="453"/>
      <c r="AW1" s="453"/>
      <c r="AX1" s="453"/>
      <c r="AY1" s="453"/>
      <c r="AZ1" s="453"/>
      <c r="BA1" s="453"/>
      <c r="BB1" s="453"/>
      <c r="BC1" s="453"/>
      <c r="BD1" s="454"/>
      <c r="BE1" s="451"/>
      <c r="BF1" s="451"/>
      <c r="BG1" s="451"/>
      <c r="BH1" s="451"/>
      <c r="BI1" s="451"/>
      <c r="BJ1" s="451"/>
      <c r="BK1" s="451"/>
      <c r="BL1" s="451"/>
      <c r="BM1" s="451"/>
      <c r="BN1" s="451"/>
      <c r="BO1" s="451"/>
      <c r="BP1" s="451"/>
      <c r="BQ1" s="451"/>
      <c r="BR1" s="451"/>
      <c r="BS1" s="451"/>
      <c r="BT1" s="451"/>
      <c r="BU1" s="451"/>
      <c r="BV1" s="451"/>
      <c r="BW1" s="451"/>
      <c r="BX1" s="451"/>
      <c r="BY1" s="451"/>
      <c r="BZ1" s="451"/>
      <c r="CA1" s="451"/>
      <c r="CB1" s="451"/>
      <c r="CC1" s="451"/>
      <c r="CD1" s="451"/>
      <c r="CE1" s="451"/>
      <c r="CF1" s="455" t="s">
        <v>5485</v>
      </c>
      <c r="CG1" s="247"/>
      <c r="CH1" s="247"/>
      <c r="CI1" s="247"/>
      <c r="CJ1" s="247"/>
      <c r="CK1" s="247"/>
      <c r="CL1" s="247"/>
      <c r="CM1" s="247"/>
      <c r="CN1" s="247"/>
      <c r="CO1" s="247"/>
      <c r="CP1" s="247"/>
      <c r="CQ1" s="247"/>
      <c r="CR1" s="247"/>
      <c r="CS1" s="247"/>
      <c r="CT1" s="247"/>
      <c r="CU1" s="247"/>
      <c r="CV1" s="247"/>
      <c r="CW1" s="247"/>
      <c r="CX1" s="247"/>
      <c r="CY1" s="247"/>
      <c r="CZ1" s="247"/>
      <c r="DA1" s="247"/>
      <c r="DB1" s="247"/>
      <c r="DC1" s="247"/>
      <c r="DD1" s="247"/>
      <c r="DE1" s="247"/>
      <c r="DF1" s="247"/>
      <c r="DG1" s="247"/>
      <c r="DH1" s="247"/>
      <c r="DI1" s="247"/>
      <c r="DJ1" s="247"/>
      <c r="DK1" s="247"/>
      <c r="DL1" s="247"/>
      <c r="DM1" s="247"/>
      <c r="DN1" s="248"/>
    </row>
    <row r="2" ht="15.75" customHeight="1">
      <c r="A2" s="456"/>
      <c r="B2" s="457"/>
      <c r="C2" s="457"/>
      <c r="D2" s="457"/>
      <c r="E2" s="457"/>
      <c r="F2" s="457"/>
      <c r="G2" s="457"/>
      <c r="H2" s="457"/>
      <c r="I2" s="457"/>
      <c r="J2" s="457"/>
      <c r="K2" s="457"/>
      <c r="L2" s="457"/>
      <c r="M2" s="457"/>
      <c r="N2" s="457"/>
      <c r="O2" s="457"/>
      <c r="P2" s="457"/>
      <c r="Q2" s="457"/>
      <c r="R2" s="457"/>
      <c r="S2" s="457"/>
      <c r="T2" s="457"/>
      <c r="U2" s="457"/>
      <c r="V2" s="457"/>
      <c r="W2" s="457"/>
      <c r="X2" s="457"/>
      <c r="Y2" s="451"/>
      <c r="Z2" s="458" t="s">
        <v>5486</v>
      </c>
      <c r="AA2" s="247"/>
      <c r="AB2" s="247"/>
      <c r="AC2" s="248"/>
      <c r="AD2" s="458" t="s">
        <v>5487</v>
      </c>
      <c r="AE2" s="247"/>
      <c r="AF2" s="247"/>
      <c r="AG2" s="248"/>
      <c r="AH2" s="458" t="s">
        <v>5488</v>
      </c>
      <c r="AI2" s="247"/>
      <c r="AJ2" s="247"/>
      <c r="AK2" s="248"/>
      <c r="AL2" s="458" t="s">
        <v>4629</v>
      </c>
      <c r="AM2" s="247"/>
      <c r="AN2" s="247"/>
      <c r="AO2" s="248"/>
      <c r="AP2" s="458" t="s">
        <v>4631</v>
      </c>
      <c r="AQ2" s="247"/>
      <c r="AR2" s="247"/>
      <c r="AS2" s="248"/>
      <c r="AT2" s="458" t="s">
        <v>4632</v>
      </c>
      <c r="AU2" s="247"/>
      <c r="AV2" s="247"/>
      <c r="AW2" s="248"/>
      <c r="AX2" s="458" t="s">
        <v>5489</v>
      </c>
      <c r="AY2" s="247"/>
      <c r="AZ2" s="247"/>
      <c r="BA2" s="248"/>
      <c r="BB2" s="458" t="s">
        <v>4630</v>
      </c>
      <c r="BC2" s="247"/>
      <c r="BD2" s="248"/>
      <c r="BE2" s="459" t="s">
        <v>5490</v>
      </c>
      <c r="BF2" s="248"/>
      <c r="BG2" s="459" t="s">
        <v>5491</v>
      </c>
      <c r="BH2" s="247"/>
      <c r="BI2" s="248"/>
      <c r="BJ2" s="459" t="s">
        <v>5492</v>
      </c>
      <c r="BK2" s="247"/>
      <c r="BL2" s="248"/>
      <c r="BM2" s="459" t="s">
        <v>4638</v>
      </c>
      <c r="BN2" s="247"/>
      <c r="BO2" s="247"/>
      <c r="BP2" s="247"/>
      <c r="BQ2" s="248"/>
      <c r="BR2" s="460" t="s">
        <v>5493</v>
      </c>
      <c r="BS2" s="453"/>
      <c r="BT2" s="453"/>
      <c r="BU2" s="453"/>
      <c r="BV2" s="453"/>
      <c r="BW2" s="453"/>
      <c r="BX2" s="453"/>
      <c r="BY2" s="453"/>
      <c r="BZ2" s="453"/>
      <c r="CA2" s="453"/>
      <c r="CB2" s="453"/>
      <c r="CC2" s="453"/>
      <c r="CD2" s="453"/>
      <c r="CE2" s="461"/>
      <c r="CF2" s="462" t="s">
        <v>5263</v>
      </c>
      <c r="CG2" s="247"/>
      <c r="CH2" s="247"/>
      <c r="CI2" s="247"/>
      <c r="CJ2" s="248"/>
      <c r="CK2" s="462" t="s">
        <v>5264</v>
      </c>
      <c r="CL2" s="247"/>
      <c r="CM2" s="247"/>
      <c r="CN2" s="247"/>
      <c r="CO2" s="248"/>
      <c r="CP2" s="462" t="s">
        <v>5265</v>
      </c>
      <c r="CQ2" s="247"/>
      <c r="CR2" s="247"/>
      <c r="CS2" s="247"/>
      <c r="CT2" s="248"/>
      <c r="CU2" s="462" t="s">
        <v>5266</v>
      </c>
      <c r="CV2" s="247"/>
      <c r="CW2" s="247"/>
      <c r="CX2" s="247"/>
      <c r="CY2" s="248"/>
      <c r="CZ2" s="462" t="s">
        <v>5268</v>
      </c>
      <c r="DA2" s="247"/>
      <c r="DB2" s="247"/>
      <c r="DC2" s="247"/>
      <c r="DD2" s="248"/>
      <c r="DE2" s="462" t="s">
        <v>5269</v>
      </c>
      <c r="DF2" s="247"/>
      <c r="DG2" s="247"/>
      <c r="DH2" s="247"/>
      <c r="DI2" s="248"/>
      <c r="DJ2" s="462" t="s">
        <v>5270</v>
      </c>
      <c r="DK2" s="247"/>
      <c r="DL2" s="247"/>
      <c r="DM2" s="247"/>
      <c r="DN2" s="248"/>
    </row>
    <row r="3" ht="15.75" customHeight="1">
      <c r="A3" s="463" t="s">
        <v>7</v>
      </c>
      <c r="B3" s="464" t="s">
        <v>5494</v>
      </c>
      <c r="C3" s="464" t="s">
        <v>9</v>
      </c>
      <c r="D3" s="464" t="s">
        <v>11</v>
      </c>
      <c r="E3" s="465" t="s">
        <v>13</v>
      </c>
      <c r="F3" s="464" t="s">
        <v>190</v>
      </c>
      <c r="G3" s="464" t="s">
        <v>15</v>
      </c>
      <c r="H3" s="464" t="s">
        <v>17</v>
      </c>
      <c r="I3" s="464" t="s">
        <v>19</v>
      </c>
      <c r="J3" s="464" t="s">
        <v>191</v>
      </c>
      <c r="K3" s="464" t="s">
        <v>192</v>
      </c>
      <c r="L3" s="464" t="s">
        <v>193</v>
      </c>
      <c r="M3" s="464" t="s">
        <v>194</v>
      </c>
      <c r="N3" s="464" t="s">
        <v>45</v>
      </c>
      <c r="O3" s="464" t="s">
        <v>21</v>
      </c>
      <c r="P3" s="464" t="s">
        <v>25</v>
      </c>
      <c r="Q3" s="464" t="s">
        <v>33</v>
      </c>
      <c r="R3" s="464" t="s">
        <v>35</v>
      </c>
      <c r="S3" s="464" t="s">
        <v>4641</v>
      </c>
      <c r="T3" s="464" t="s">
        <v>195</v>
      </c>
      <c r="U3" s="464" t="s">
        <v>196</v>
      </c>
      <c r="V3" s="464" t="s">
        <v>37</v>
      </c>
      <c r="W3" s="464" t="s">
        <v>39</v>
      </c>
      <c r="X3" s="466" t="s">
        <v>41</v>
      </c>
      <c r="Y3" s="467" t="s">
        <v>197</v>
      </c>
      <c r="Z3" s="468" t="s">
        <v>48</v>
      </c>
      <c r="AA3" s="468" t="s">
        <v>198</v>
      </c>
      <c r="AB3" s="468" t="s">
        <v>199</v>
      </c>
      <c r="AC3" s="468" t="s">
        <v>200</v>
      </c>
      <c r="AD3" s="468" t="s">
        <v>56</v>
      </c>
      <c r="AE3" s="468" t="s">
        <v>201</v>
      </c>
      <c r="AF3" s="468" t="s">
        <v>202</v>
      </c>
      <c r="AG3" s="468" t="s">
        <v>203</v>
      </c>
      <c r="AH3" s="468" t="s">
        <v>61</v>
      </c>
      <c r="AI3" s="468" t="s">
        <v>204</v>
      </c>
      <c r="AJ3" s="468" t="s">
        <v>205</v>
      </c>
      <c r="AK3" s="468" t="s">
        <v>206</v>
      </c>
      <c r="AL3" s="468" t="s">
        <v>66</v>
      </c>
      <c r="AM3" s="468" t="s">
        <v>207</v>
      </c>
      <c r="AN3" s="468" t="s">
        <v>208</v>
      </c>
      <c r="AO3" s="468" t="s">
        <v>209</v>
      </c>
      <c r="AP3" s="468" t="s">
        <v>210</v>
      </c>
      <c r="AQ3" s="468" t="s">
        <v>211</v>
      </c>
      <c r="AR3" s="468" t="s">
        <v>212</v>
      </c>
      <c r="AS3" s="468" t="s">
        <v>213</v>
      </c>
      <c r="AT3" s="468" t="s">
        <v>76</v>
      </c>
      <c r="AU3" s="468" t="s">
        <v>214</v>
      </c>
      <c r="AV3" s="468" t="s">
        <v>215</v>
      </c>
      <c r="AW3" s="468" t="s">
        <v>216</v>
      </c>
      <c r="AX3" s="468" t="s">
        <v>217</v>
      </c>
      <c r="AY3" s="468" t="s">
        <v>218</v>
      </c>
      <c r="AZ3" s="468" t="s">
        <v>219</v>
      </c>
      <c r="BA3" s="468" t="s">
        <v>220</v>
      </c>
      <c r="BB3" s="468" t="s">
        <v>104</v>
      </c>
      <c r="BC3" s="468" t="s">
        <v>106</v>
      </c>
      <c r="BD3" s="468" t="s">
        <v>107</v>
      </c>
      <c r="BE3" s="465" t="s">
        <v>221</v>
      </c>
      <c r="BF3" s="465" t="s">
        <v>222</v>
      </c>
      <c r="BG3" s="465" t="s">
        <v>81</v>
      </c>
      <c r="BH3" s="465" t="s">
        <v>223</v>
      </c>
      <c r="BI3" s="465" t="s">
        <v>224</v>
      </c>
      <c r="BJ3" s="465" t="s">
        <v>84</v>
      </c>
      <c r="BK3" s="465" t="s">
        <v>225</v>
      </c>
      <c r="BL3" s="465" t="s">
        <v>226</v>
      </c>
      <c r="BM3" s="465" t="s">
        <v>87</v>
      </c>
      <c r="BN3" s="465" t="s">
        <v>5495</v>
      </c>
      <c r="BO3" s="465" t="s">
        <v>89</v>
      </c>
      <c r="BP3" s="465" t="s">
        <v>91</v>
      </c>
      <c r="BQ3" s="465" t="s">
        <v>94</v>
      </c>
      <c r="BR3" s="465" t="s">
        <v>228</v>
      </c>
      <c r="BS3" s="465" t="s">
        <v>229</v>
      </c>
      <c r="BT3" s="465" t="s">
        <v>230</v>
      </c>
      <c r="BU3" s="465" t="s">
        <v>231</v>
      </c>
      <c r="BV3" s="465" t="s">
        <v>46</v>
      </c>
      <c r="BW3" s="465" t="s">
        <v>232</v>
      </c>
      <c r="BX3" s="465" t="s">
        <v>233</v>
      </c>
      <c r="BY3" s="465" t="s">
        <v>234</v>
      </c>
      <c r="BZ3" s="465" t="s">
        <v>5496</v>
      </c>
      <c r="CA3" s="465" t="s">
        <v>236</v>
      </c>
      <c r="CB3" s="465" t="s">
        <v>27</v>
      </c>
      <c r="CC3" s="465" t="s">
        <v>29</v>
      </c>
      <c r="CD3" s="465" t="s">
        <v>237</v>
      </c>
      <c r="CE3" s="469" t="s">
        <v>238</v>
      </c>
      <c r="CF3" s="470" t="s">
        <v>4659</v>
      </c>
      <c r="CG3" s="471" t="s">
        <v>5290</v>
      </c>
      <c r="CH3" s="471" t="s">
        <v>3337</v>
      </c>
      <c r="CI3" s="471" t="s">
        <v>4663</v>
      </c>
      <c r="CJ3" s="471" t="s">
        <v>5497</v>
      </c>
      <c r="CK3" s="471" t="s">
        <v>4668</v>
      </c>
      <c r="CL3" s="471" t="s">
        <v>4671</v>
      </c>
      <c r="CM3" s="471" t="s">
        <v>4672</v>
      </c>
      <c r="CN3" s="471" t="s">
        <v>4673</v>
      </c>
      <c r="CO3" s="471" t="s">
        <v>5497</v>
      </c>
      <c r="CP3" s="471" t="s">
        <v>4675</v>
      </c>
      <c r="CQ3" s="471" t="s">
        <v>4678</v>
      </c>
      <c r="CR3" s="471" t="s">
        <v>4679</v>
      </c>
      <c r="CS3" s="471" t="s">
        <v>4680</v>
      </c>
      <c r="CT3" s="471" t="s">
        <v>5497</v>
      </c>
      <c r="CU3" s="471" t="s">
        <v>4682</v>
      </c>
      <c r="CV3" s="471" t="s">
        <v>207</v>
      </c>
      <c r="CW3" s="471" t="s">
        <v>66</v>
      </c>
      <c r="CX3" s="471" t="s">
        <v>68</v>
      </c>
      <c r="CY3" s="471" t="s">
        <v>5497</v>
      </c>
      <c r="CZ3" s="471" t="s">
        <v>5296</v>
      </c>
      <c r="DA3" s="471" t="s">
        <v>5297</v>
      </c>
      <c r="DB3" s="471" t="s">
        <v>5298</v>
      </c>
      <c r="DC3" s="471" t="s">
        <v>5299</v>
      </c>
      <c r="DD3" s="471" t="s">
        <v>5497</v>
      </c>
      <c r="DE3" s="471" t="s">
        <v>4694</v>
      </c>
      <c r="DF3" s="471" t="s">
        <v>4697</v>
      </c>
      <c r="DG3" s="471" t="s">
        <v>4698</v>
      </c>
      <c r="DH3" s="471" t="s">
        <v>4699</v>
      </c>
      <c r="DI3" s="471" t="s">
        <v>5497</v>
      </c>
      <c r="DJ3" s="471" t="s">
        <v>4701</v>
      </c>
      <c r="DK3" s="471" t="s">
        <v>214</v>
      </c>
      <c r="DL3" s="471" t="s">
        <v>76</v>
      </c>
      <c r="DM3" s="471" t="s">
        <v>78</v>
      </c>
      <c r="DN3" s="471" t="s">
        <v>5497</v>
      </c>
    </row>
    <row r="4" ht="57.75" customHeight="1">
      <c r="A4" s="66">
        <v>2023.0</v>
      </c>
      <c r="B4" s="86" t="s">
        <v>5498</v>
      </c>
      <c r="C4" s="86" t="s">
        <v>239</v>
      </c>
      <c r="D4" s="86" t="s">
        <v>2017</v>
      </c>
      <c r="E4" s="86"/>
      <c r="F4" s="86" t="s">
        <v>2175</v>
      </c>
      <c r="G4" s="86" t="s">
        <v>2019</v>
      </c>
      <c r="H4" s="86" t="s">
        <v>2176</v>
      </c>
      <c r="I4" s="86" t="s">
        <v>2177</v>
      </c>
      <c r="J4" s="86" t="s">
        <v>2177</v>
      </c>
      <c r="K4" s="86" t="s">
        <v>2178</v>
      </c>
      <c r="L4" s="86" t="s">
        <v>246</v>
      </c>
      <c r="M4" s="86"/>
      <c r="N4" s="86" t="s">
        <v>2179</v>
      </c>
      <c r="O4" s="86" t="s">
        <v>5499</v>
      </c>
      <c r="P4" s="86" t="s">
        <v>5500</v>
      </c>
      <c r="Q4" s="86">
        <v>57.0</v>
      </c>
      <c r="R4" s="86" t="s">
        <v>1597</v>
      </c>
      <c r="S4" s="86"/>
      <c r="T4" s="79">
        <v>965.66</v>
      </c>
      <c r="U4" s="472">
        <v>131.1</v>
      </c>
      <c r="V4" s="473"/>
      <c r="W4" s="473"/>
      <c r="X4" s="474" t="s">
        <v>5501</v>
      </c>
      <c r="Y4" s="473" t="s">
        <v>174</v>
      </c>
      <c r="Z4" s="86">
        <v>14.0</v>
      </c>
      <c r="AA4" s="86">
        <v>26.0</v>
      </c>
      <c r="AB4" s="86">
        <v>12.0</v>
      </c>
      <c r="AC4" s="475">
        <v>0.86</v>
      </c>
      <c r="AD4" s="86">
        <v>53.0</v>
      </c>
      <c r="AE4" s="86">
        <v>77.0</v>
      </c>
      <c r="AF4" s="86">
        <v>24.0</v>
      </c>
      <c r="AG4" s="475">
        <v>0.45</v>
      </c>
      <c r="AH4" s="86">
        <v>81.0</v>
      </c>
      <c r="AI4" s="86">
        <v>87.0</v>
      </c>
      <c r="AJ4" s="86">
        <v>6.0</v>
      </c>
      <c r="AK4" s="475">
        <v>0.07</v>
      </c>
      <c r="AL4" s="86">
        <v>52.0</v>
      </c>
      <c r="AM4" s="86">
        <v>67.0</v>
      </c>
      <c r="AN4" s="86">
        <v>15.0</v>
      </c>
      <c r="AO4" s="475">
        <v>0.29</v>
      </c>
      <c r="AP4" s="86">
        <v>59.0</v>
      </c>
      <c r="AQ4" s="86">
        <v>80.0</v>
      </c>
      <c r="AR4" s="86">
        <v>21.0</v>
      </c>
      <c r="AS4" s="475">
        <v>0.36</v>
      </c>
      <c r="AT4" s="86">
        <v>66.0</v>
      </c>
      <c r="AU4" s="86">
        <v>77.0</v>
      </c>
      <c r="AV4" s="86">
        <v>11.0</v>
      </c>
      <c r="AW4" s="475">
        <v>0.17</v>
      </c>
      <c r="AX4" s="86"/>
      <c r="AY4" s="86"/>
      <c r="AZ4" s="86"/>
      <c r="BA4" s="86"/>
      <c r="BB4" s="86"/>
      <c r="BC4" s="86"/>
      <c r="BD4" s="86"/>
      <c r="BE4" s="86"/>
      <c r="BF4" s="86"/>
      <c r="BG4" s="86">
        <v>2.09</v>
      </c>
      <c r="BH4" s="475">
        <v>0.95</v>
      </c>
      <c r="BI4" s="86">
        <v>2.37</v>
      </c>
      <c r="BJ4" s="86"/>
      <c r="BK4" s="86"/>
      <c r="BL4" s="86"/>
      <c r="BM4" s="86"/>
      <c r="BN4" s="86"/>
      <c r="BO4" s="86">
        <v>1.73</v>
      </c>
      <c r="BP4" s="86">
        <v>2.3</v>
      </c>
      <c r="BQ4" s="475">
        <v>0.33</v>
      </c>
      <c r="BR4" s="86"/>
      <c r="BS4" s="86"/>
      <c r="BT4" s="86"/>
      <c r="BU4" s="86"/>
      <c r="BV4" s="86" t="s">
        <v>317</v>
      </c>
      <c r="BW4" s="86">
        <v>1.0</v>
      </c>
      <c r="BX4" s="86">
        <v>0.0</v>
      </c>
      <c r="BY4" s="86" t="s">
        <v>5502</v>
      </c>
      <c r="BZ4" s="476"/>
      <c r="CA4" s="86" t="s">
        <v>2182</v>
      </c>
      <c r="CB4" s="86" t="s">
        <v>2184</v>
      </c>
      <c r="CC4" s="86" t="s">
        <v>2185</v>
      </c>
      <c r="CD4" s="86" t="s">
        <v>271</v>
      </c>
      <c r="CE4" s="86" t="s">
        <v>255</v>
      </c>
      <c r="CF4" s="64"/>
      <c r="CG4" s="64"/>
      <c r="CH4" s="64"/>
      <c r="CI4" s="64"/>
      <c r="CJ4" s="64"/>
      <c r="CK4" s="64"/>
      <c r="CL4" s="64"/>
      <c r="CM4" s="64"/>
      <c r="CN4" s="64"/>
      <c r="CO4" s="64"/>
      <c r="CP4" s="64"/>
      <c r="CQ4" s="64"/>
      <c r="CR4" s="64"/>
      <c r="CS4" s="64"/>
      <c r="CT4" s="64"/>
      <c r="CU4" s="64"/>
      <c r="CV4" s="64"/>
      <c r="CW4" s="64"/>
      <c r="CX4" s="64"/>
      <c r="CY4" s="64"/>
      <c r="CZ4" s="64"/>
      <c r="DA4" s="64"/>
      <c r="DB4" s="64"/>
      <c r="DC4" s="64"/>
      <c r="DD4" s="64"/>
      <c r="DE4" s="64"/>
      <c r="DF4" s="64"/>
      <c r="DG4" s="64"/>
      <c r="DH4" s="64"/>
      <c r="DI4" s="64"/>
      <c r="DJ4" s="64"/>
      <c r="DK4" s="64"/>
      <c r="DL4" s="64"/>
      <c r="DM4" s="64"/>
      <c r="DN4" s="64"/>
    </row>
    <row r="5" ht="57.75" customHeight="1">
      <c r="A5" s="85">
        <v>2023.0</v>
      </c>
      <c r="B5" s="64" t="s">
        <v>5498</v>
      </c>
      <c r="C5" s="64" t="s">
        <v>911</v>
      </c>
      <c r="D5" s="64" t="s">
        <v>930</v>
      </c>
      <c r="E5" s="64"/>
      <c r="F5" s="64" t="s">
        <v>1809</v>
      </c>
      <c r="G5" s="64" t="s">
        <v>2358</v>
      </c>
      <c r="H5" s="64" t="s">
        <v>2359</v>
      </c>
      <c r="I5" s="64" t="s">
        <v>2505</v>
      </c>
      <c r="J5" s="64" t="s">
        <v>2506</v>
      </c>
      <c r="K5" s="64" t="s">
        <v>2507</v>
      </c>
      <c r="L5" s="64" t="s">
        <v>246</v>
      </c>
      <c r="M5" s="64"/>
      <c r="N5" s="64" t="s">
        <v>2508</v>
      </c>
      <c r="O5" s="64" t="s">
        <v>263</v>
      </c>
      <c r="P5" s="64" t="s">
        <v>264</v>
      </c>
      <c r="Q5" s="64">
        <v>30.0</v>
      </c>
      <c r="R5" s="64" t="s">
        <v>2509</v>
      </c>
      <c r="S5" s="64"/>
      <c r="T5" s="477">
        <v>1438.0</v>
      </c>
      <c r="U5" s="472">
        <v>201.9</v>
      </c>
      <c r="V5" s="123"/>
      <c r="W5" s="123"/>
      <c r="X5" s="76" t="s">
        <v>5503</v>
      </c>
      <c r="Y5" s="90" t="s">
        <v>174</v>
      </c>
      <c r="Z5" s="64">
        <v>42.0</v>
      </c>
      <c r="AA5" s="64">
        <v>53.0</v>
      </c>
      <c r="AB5" s="64">
        <v>11.0</v>
      </c>
      <c r="AC5" s="108">
        <v>0.26</v>
      </c>
      <c r="AD5" s="64">
        <v>56.0</v>
      </c>
      <c r="AE5" s="64">
        <v>74.0</v>
      </c>
      <c r="AF5" s="64">
        <v>18.0</v>
      </c>
      <c r="AG5" s="108">
        <v>0.32</v>
      </c>
      <c r="AH5" s="64"/>
      <c r="AI5" s="64"/>
      <c r="AJ5" s="64"/>
      <c r="AK5" s="64"/>
      <c r="AL5" s="64">
        <v>49.0</v>
      </c>
      <c r="AM5" s="64">
        <v>68.0</v>
      </c>
      <c r="AN5" s="64">
        <v>19.0</v>
      </c>
      <c r="AO5" s="108">
        <v>0.39</v>
      </c>
      <c r="AP5" s="64"/>
      <c r="AQ5" s="64"/>
      <c r="AR5" s="64"/>
      <c r="AS5" s="64"/>
      <c r="AT5" s="64">
        <v>62.0</v>
      </c>
      <c r="AU5" s="64">
        <v>70.0</v>
      </c>
      <c r="AV5" s="64">
        <v>8.0</v>
      </c>
      <c r="AW5" s="108">
        <v>0.13</v>
      </c>
      <c r="AX5" s="64"/>
      <c r="AY5" s="64"/>
      <c r="AZ5" s="64"/>
      <c r="BA5" s="64"/>
      <c r="BB5" s="64"/>
      <c r="BC5" s="64"/>
      <c r="BD5" s="64"/>
      <c r="BE5" s="64"/>
      <c r="BF5" s="64"/>
      <c r="BG5" s="64">
        <v>0.71</v>
      </c>
      <c r="BH5" s="108">
        <v>0.95</v>
      </c>
      <c r="BI5" s="64">
        <v>5.63</v>
      </c>
      <c r="BJ5" s="64">
        <v>1.53</v>
      </c>
      <c r="BK5" s="108">
        <v>0.88</v>
      </c>
      <c r="BL5" s="64">
        <v>3.23</v>
      </c>
      <c r="BM5" s="64"/>
      <c r="BN5" s="64"/>
      <c r="BO5" s="64">
        <v>6.23</v>
      </c>
      <c r="BP5" s="64">
        <v>6.73</v>
      </c>
      <c r="BQ5" s="108">
        <v>0.08</v>
      </c>
      <c r="BR5" s="64"/>
      <c r="BS5" s="64"/>
      <c r="BT5" s="64"/>
      <c r="BU5" s="64"/>
      <c r="BV5" s="64" t="s">
        <v>268</v>
      </c>
      <c r="BW5" s="64">
        <v>1.0</v>
      </c>
      <c r="BX5" s="64">
        <v>1.0</v>
      </c>
      <c r="BY5" s="64" t="s">
        <v>253</v>
      </c>
      <c r="BZ5" s="65"/>
      <c r="CA5" s="64"/>
      <c r="CB5" s="64" t="s">
        <v>2184</v>
      </c>
      <c r="CC5" s="64" t="s">
        <v>2185</v>
      </c>
      <c r="CD5" s="64" t="s">
        <v>271</v>
      </c>
      <c r="CE5" s="64" t="s">
        <v>464</v>
      </c>
      <c r="CF5" s="64"/>
      <c r="CG5" s="64"/>
      <c r="CH5" s="64"/>
      <c r="CI5" s="64"/>
      <c r="CJ5" s="64"/>
      <c r="CK5" s="64"/>
      <c r="CL5" s="64"/>
      <c r="CM5" s="64"/>
      <c r="CN5" s="64"/>
      <c r="CO5" s="64"/>
      <c r="CP5" s="64"/>
      <c r="CQ5" s="64"/>
      <c r="CR5" s="64"/>
      <c r="CS5" s="64"/>
      <c r="CT5" s="64"/>
      <c r="CU5" s="64"/>
      <c r="CV5" s="64"/>
      <c r="CW5" s="64"/>
      <c r="CX5" s="64"/>
      <c r="CY5" s="64"/>
      <c r="CZ5" s="64"/>
      <c r="DA5" s="64"/>
      <c r="DB5" s="64"/>
      <c r="DC5" s="64"/>
      <c r="DD5" s="64"/>
      <c r="DE5" s="64"/>
      <c r="DF5" s="64"/>
      <c r="DG5" s="64"/>
      <c r="DH5" s="64"/>
      <c r="DI5" s="64"/>
      <c r="DJ5" s="64"/>
      <c r="DK5" s="64"/>
      <c r="DL5" s="64"/>
      <c r="DM5" s="64"/>
      <c r="DN5" s="64"/>
    </row>
    <row r="6" ht="57.75" customHeight="1">
      <c r="A6" s="85">
        <v>2023.0</v>
      </c>
      <c r="B6" s="64" t="s">
        <v>5498</v>
      </c>
      <c r="C6" s="64" t="s">
        <v>911</v>
      </c>
      <c r="D6" s="64" t="s">
        <v>930</v>
      </c>
      <c r="E6" s="64"/>
      <c r="F6" s="64" t="s">
        <v>1809</v>
      </c>
      <c r="G6" s="64" t="s">
        <v>2358</v>
      </c>
      <c r="H6" s="64" t="s">
        <v>2511</v>
      </c>
      <c r="I6" s="64" t="s">
        <v>2512</v>
      </c>
      <c r="J6" s="64" t="s">
        <v>2513</v>
      </c>
      <c r="K6" s="64" t="s">
        <v>5504</v>
      </c>
      <c r="L6" s="64" t="s">
        <v>246</v>
      </c>
      <c r="M6" s="64"/>
      <c r="N6" s="64" t="s">
        <v>2515</v>
      </c>
      <c r="O6" s="64" t="s">
        <v>263</v>
      </c>
      <c r="P6" s="64" t="s">
        <v>405</v>
      </c>
      <c r="Q6" s="64">
        <v>60.0</v>
      </c>
      <c r="R6" s="64" t="s">
        <v>2509</v>
      </c>
      <c r="S6" s="64"/>
      <c r="T6" s="477">
        <v>1054.0</v>
      </c>
      <c r="U6" s="472">
        <v>346.8</v>
      </c>
      <c r="V6" s="123"/>
      <c r="W6" s="123"/>
      <c r="X6" s="76" t="s">
        <v>5505</v>
      </c>
      <c r="Y6" s="90" t="s">
        <v>174</v>
      </c>
      <c r="Z6" s="64">
        <v>49.0</v>
      </c>
      <c r="AA6" s="64">
        <v>60.0</v>
      </c>
      <c r="AB6" s="64">
        <v>11.0</v>
      </c>
      <c r="AC6" s="108">
        <v>0.22</v>
      </c>
      <c r="AD6" s="64">
        <v>87.0</v>
      </c>
      <c r="AE6" s="64">
        <v>88.0</v>
      </c>
      <c r="AF6" s="64">
        <v>1.0</v>
      </c>
      <c r="AG6" s="108">
        <v>0.01</v>
      </c>
      <c r="AH6" s="64"/>
      <c r="AI6" s="64"/>
      <c r="AJ6" s="64"/>
      <c r="AK6" s="64"/>
      <c r="AL6" s="64">
        <v>67.0</v>
      </c>
      <c r="AM6" s="64">
        <v>77.0</v>
      </c>
      <c r="AN6" s="64">
        <v>10.0</v>
      </c>
      <c r="AO6" s="108">
        <v>0.15</v>
      </c>
      <c r="AP6" s="64"/>
      <c r="AQ6" s="64"/>
      <c r="AR6" s="64"/>
      <c r="AS6" s="64"/>
      <c r="AT6" s="64">
        <v>79.0</v>
      </c>
      <c r="AU6" s="64">
        <v>88.0</v>
      </c>
      <c r="AV6" s="64">
        <v>9.0</v>
      </c>
      <c r="AW6" s="108">
        <v>0.11</v>
      </c>
      <c r="AX6" s="64"/>
      <c r="AY6" s="64"/>
      <c r="AZ6" s="64"/>
      <c r="BA6" s="64"/>
      <c r="BB6" s="64"/>
      <c r="BC6" s="64"/>
      <c r="BD6" s="64"/>
      <c r="BE6" s="64"/>
      <c r="BF6" s="64"/>
      <c r="BG6" s="64">
        <v>5.21</v>
      </c>
      <c r="BH6" s="108">
        <v>0.94</v>
      </c>
      <c r="BI6" s="64">
        <v>5.21</v>
      </c>
      <c r="BJ6" s="64">
        <v>3.36</v>
      </c>
      <c r="BK6" s="108">
        <v>0.87</v>
      </c>
      <c r="BL6" s="64">
        <v>3.36</v>
      </c>
      <c r="BM6" s="64"/>
      <c r="BN6" s="64"/>
      <c r="BO6" s="64">
        <v>5.35</v>
      </c>
      <c r="BP6" s="64">
        <v>5.78</v>
      </c>
      <c r="BQ6" s="108">
        <v>0.08</v>
      </c>
      <c r="BR6" s="64"/>
      <c r="BS6" s="64"/>
      <c r="BT6" s="64"/>
      <c r="BU6" s="64"/>
      <c r="BV6" s="64" t="s">
        <v>268</v>
      </c>
      <c r="BW6" s="64">
        <v>1.0</v>
      </c>
      <c r="BX6" s="64">
        <v>1.0</v>
      </c>
      <c r="BY6" s="64" t="s">
        <v>253</v>
      </c>
      <c r="BZ6" s="65"/>
      <c r="CA6" s="64"/>
      <c r="CB6" s="64" t="s">
        <v>2184</v>
      </c>
      <c r="CC6" s="64" t="s">
        <v>2185</v>
      </c>
      <c r="CD6" s="64" t="s">
        <v>271</v>
      </c>
      <c r="CE6" s="64" t="s">
        <v>464</v>
      </c>
      <c r="CF6" s="64"/>
      <c r="CG6" s="64"/>
      <c r="CH6" s="64"/>
      <c r="CI6" s="64"/>
      <c r="CJ6" s="64"/>
      <c r="CK6" s="64"/>
      <c r="CL6" s="64"/>
      <c r="CM6" s="64"/>
      <c r="CN6" s="64"/>
      <c r="CO6" s="64"/>
      <c r="CP6" s="64"/>
      <c r="CQ6" s="64"/>
      <c r="CR6" s="64"/>
      <c r="CS6" s="64"/>
      <c r="CT6" s="64"/>
      <c r="CU6" s="64"/>
      <c r="CV6" s="64"/>
      <c r="CW6" s="64"/>
      <c r="CX6" s="64"/>
      <c r="CY6" s="64"/>
      <c r="CZ6" s="64"/>
      <c r="DA6" s="64"/>
      <c r="DB6" s="64"/>
      <c r="DC6" s="64"/>
      <c r="DD6" s="64"/>
      <c r="DE6" s="64"/>
      <c r="DF6" s="64"/>
      <c r="DG6" s="64"/>
      <c r="DH6" s="64"/>
      <c r="DI6" s="64"/>
      <c r="DJ6" s="64"/>
      <c r="DK6" s="64"/>
      <c r="DL6" s="64"/>
      <c r="DM6" s="64"/>
      <c r="DN6" s="64"/>
    </row>
    <row r="7" ht="57.75" customHeight="1">
      <c r="A7" s="85">
        <v>2023.0</v>
      </c>
      <c r="B7" s="64" t="s">
        <v>5498</v>
      </c>
      <c r="C7" s="64" t="s">
        <v>911</v>
      </c>
      <c r="D7" s="64" t="s">
        <v>930</v>
      </c>
      <c r="E7" s="64"/>
      <c r="F7" s="64" t="s">
        <v>931</v>
      </c>
      <c r="G7" s="64" t="s">
        <v>2358</v>
      </c>
      <c r="H7" s="64" t="s">
        <v>2517</v>
      </c>
      <c r="I7" s="64" t="s">
        <v>2518</v>
      </c>
      <c r="J7" s="64" t="s">
        <v>2519</v>
      </c>
      <c r="K7" s="64" t="s">
        <v>2520</v>
      </c>
      <c r="L7" s="64" t="s">
        <v>246</v>
      </c>
      <c r="M7" s="64"/>
      <c r="N7" s="64" t="s">
        <v>2521</v>
      </c>
      <c r="O7" s="64" t="s">
        <v>2522</v>
      </c>
      <c r="P7" s="64" t="s">
        <v>2523</v>
      </c>
      <c r="Q7" s="64">
        <v>58.0</v>
      </c>
      <c r="R7" s="64" t="s">
        <v>2524</v>
      </c>
      <c r="S7" s="64"/>
      <c r="T7" s="477">
        <v>2071.0</v>
      </c>
      <c r="U7" s="472">
        <v>320.74</v>
      </c>
      <c r="V7" s="123"/>
      <c r="W7" s="123"/>
      <c r="X7" s="76" t="s">
        <v>5506</v>
      </c>
      <c r="Y7" s="90" t="s">
        <v>174</v>
      </c>
      <c r="Z7" s="64">
        <v>2.0</v>
      </c>
      <c r="AA7" s="64">
        <v>10.0</v>
      </c>
      <c r="AB7" s="64">
        <v>8.0</v>
      </c>
      <c r="AC7" s="108">
        <v>4.0</v>
      </c>
      <c r="AD7" s="64">
        <v>42.0</v>
      </c>
      <c r="AE7" s="64">
        <v>51.0</v>
      </c>
      <c r="AF7" s="64">
        <v>9.0</v>
      </c>
      <c r="AG7" s="108">
        <v>0.21</v>
      </c>
      <c r="AH7" s="64"/>
      <c r="AI7" s="64"/>
      <c r="AJ7" s="64"/>
      <c r="AK7" s="64"/>
      <c r="AL7" s="64">
        <v>3.0</v>
      </c>
      <c r="AM7" s="64">
        <v>40.0</v>
      </c>
      <c r="AN7" s="64">
        <v>37.0</v>
      </c>
      <c r="AO7" s="108">
        <v>12.33</v>
      </c>
      <c r="AP7" s="64"/>
      <c r="AQ7" s="64"/>
      <c r="AR7" s="64"/>
      <c r="AS7" s="64"/>
      <c r="AT7" s="64">
        <v>5.0</v>
      </c>
      <c r="AU7" s="64">
        <v>72.0</v>
      </c>
      <c r="AV7" s="64">
        <v>67.0</v>
      </c>
      <c r="AW7" s="108">
        <v>13.4</v>
      </c>
      <c r="AX7" s="64"/>
      <c r="AY7" s="64"/>
      <c r="AZ7" s="64"/>
      <c r="BA7" s="64"/>
      <c r="BB7" s="64"/>
      <c r="BC7" s="64"/>
      <c r="BD7" s="64"/>
      <c r="BE7" s="64"/>
      <c r="BF7" s="64"/>
      <c r="BG7" s="64">
        <v>0.79</v>
      </c>
      <c r="BH7" s="108">
        <v>0.96</v>
      </c>
      <c r="BI7" s="64">
        <v>5.47</v>
      </c>
      <c r="BJ7" s="64">
        <v>1.84</v>
      </c>
      <c r="BK7" s="108">
        <v>0.87</v>
      </c>
      <c r="BL7" s="64">
        <v>3.32</v>
      </c>
      <c r="BM7" s="64"/>
      <c r="BN7" s="64"/>
      <c r="BO7" s="64">
        <v>4.98</v>
      </c>
      <c r="BP7" s="64">
        <v>5.53</v>
      </c>
      <c r="BQ7" s="108">
        <v>0.11</v>
      </c>
      <c r="BR7" s="64"/>
      <c r="BS7" s="64"/>
      <c r="BT7" s="64"/>
      <c r="BU7" s="64"/>
      <c r="BV7" s="64" t="s">
        <v>281</v>
      </c>
      <c r="BW7" s="64">
        <v>1.0</v>
      </c>
      <c r="BX7" s="64">
        <v>1.0</v>
      </c>
      <c r="BY7" s="64" t="s">
        <v>253</v>
      </c>
      <c r="BZ7" s="65"/>
      <c r="CA7" s="64"/>
      <c r="CB7" s="64" t="s">
        <v>2184</v>
      </c>
      <c r="CC7" s="64" t="s">
        <v>2185</v>
      </c>
      <c r="CD7" s="64" t="s">
        <v>271</v>
      </c>
      <c r="CE7" s="64" t="s">
        <v>464</v>
      </c>
      <c r="CF7" s="64"/>
      <c r="CG7" s="64"/>
      <c r="CH7" s="64"/>
      <c r="CI7" s="64"/>
      <c r="CJ7" s="64"/>
      <c r="CK7" s="64"/>
      <c r="CL7" s="64"/>
      <c r="CM7" s="64"/>
      <c r="CN7" s="64"/>
      <c r="CO7" s="64"/>
      <c r="CP7" s="64"/>
      <c r="CQ7" s="64"/>
      <c r="CR7" s="64"/>
      <c r="CS7" s="64"/>
      <c r="CT7" s="64"/>
      <c r="CU7" s="64"/>
      <c r="CV7" s="64"/>
      <c r="CW7" s="64"/>
      <c r="CX7" s="64"/>
      <c r="CY7" s="64"/>
      <c r="CZ7" s="64"/>
      <c r="DA7" s="64"/>
      <c r="DB7" s="64"/>
      <c r="DC7" s="64"/>
      <c r="DD7" s="64"/>
      <c r="DE7" s="64"/>
      <c r="DF7" s="64"/>
      <c r="DG7" s="64"/>
      <c r="DH7" s="64"/>
      <c r="DI7" s="64"/>
      <c r="DJ7" s="64"/>
      <c r="DK7" s="64"/>
      <c r="DL7" s="64"/>
      <c r="DM7" s="64"/>
      <c r="DN7" s="64"/>
    </row>
    <row r="8" ht="57.75" customHeight="1">
      <c r="A8" s="85">
        <v>2023.0</v>
      </c>
      <c r="B8" s="64" t="s">
        <v>5498</v>
      </c>
      <c r="C8" s="64" t="s">
        <v>911</v>
      </c>
      <c r="D8" s="64" t="s">
        <v>930</v>
      </c>
      <c r="E8" s="64" t="s">
        <v>258</v>
      </c>
      <c r="F8" s="64" t="s">
        <v>931</v>
      </c>
      <c r="G8" s="64" t="s">
        <v>259</v>
      </c>
      <c r="H8" s="64" t="s">
        <v>2268</v>
      </c>
      <c r="I8" s="64" t="s">
        <v>2699</v>
      </c>
      <c r="J8" s="64" t="s">
        <v>2699</v>
      </c>
      <c r="K8" s="64" t="s">
        <v>2700</v>
      </c>
      <c r="L8" s="64" t="s">
        <v>246</v>
      </c>
      <c r="M8" s="64"/>
      <c r="N8" s="64" t="s">
        <v>2701</v>
      </c>
      <c r="O8" s="64" t="s">
        <v>263</v>
      </c>
      <c r="P8" s="64" t="s">
        <v>2669</v>
      </c>
      <c r="Q8" s="64">
        <v>63.0</v>
      </c>
      <c r="R8" s="64" t="s">
        <v>2702</v>
      </c>
      <c r="S8" s="64"/>
      <c r="T8" s="477">
        <v>2284.0</v>
      </c>
      <c r="U8" s="472">
        <v>246.89</v>
      </c>
      <c r="V8" s="104"/>
      <c r="W8" s="104"/>
      <c r="X8" s="76" t="s">
        <v>5507</v>
      </c>
      <c r="Y8" s="104" t="s">
        <v>174</v>
      </c>
      <c r="Z8" s="64">
        <v>54.0</v>
      </c>
      <c r="AA8" s="64">
        <v>68.0</v>
      </c>
      <c r="AB8" s="64">
        <v>14.0</v>
      </c>
      <c r="AC8" s="108">
        <v>0.26</v>
      </c>
      <c r="AD8" s="64">
        <v>84.0</v>
      </c>
      <c r="AE8" s="64">
        <v>84.0</v>
      </c>
      <c r="AF8" s="64">
        <v>0.0</v>
      </c>
      <c r="AG8" s="108">
        <v>0.0</v>
      </c>
      <c r="AH8" s="64">
        <v>93.0</v>
      </c>
      <c r="AI8" s="64">
        <v>96.0</v>
      </c>
      <c r="AJ8" s="64">
        <v>3.0</v>
      </c>
      <c r="AK8" s="108">
        <v>0.03</v>
      </c>
      <c r="AL8" s="64">
        <v>38.0</v>
      </c>
      <c r="AM8" s="64">
        <v>47.0</v>
      </c>
      <c r="AN8" s="64">
        <v>9.0</v>
      </c>
      <c r="AO8" s="108">
        <v>0.24</v>
      </c>
      <c r="AP8" s="64">
        <v>92.0</v>
      </c>
      <c r="AQ8" s="64">
        <v>96.0</v>
      </c>
      <c r="AR8" s="64">
        <v>4.0</v>
      </c>
      <c r="AS8" s="108">
        <v>0.04</v>
      </c>
      <c r="AT8" s="64">
        <v>87.0</v>
      </c>
      <c r="AU8" s="64">
        <v>93.0</v>
      </c>
      <c r="AV8" s="64">
        <v>6.0</v>
      </c>
      <c r="AW8" s="108">
        <v>0.07</v>
      </c>
      <c r="AX8" s="64"/>
      <c r="AY8" s="64"/>
      <c r="AZ8" s="64"/>
      <c r="BA8" s="64"/>
      <c r="BB8" s="64"/>
      <c r="BC8" s="64"/>
      <c r="BD8" s="64"/>
      <c r="BE8" s="64"/>
      <c r="BF8" s="64"/>
      <c r="BG8" s="64">
        <v>2.09</v>
      </c>
      <c r="BH8" s="108">
        <v>0.96</v>
      </c>
      <c r="BI8" s="64">
        <v>3.46</v>
      </c>
      <c r="BJ8" s="64"/>
      <c r="BK8" s="64"/>
      <c r="BL8" s="64"/>
      <c r="BM8" s="64"/>
      <c r="BN8" s="64"/>
      <c r="BO8" s="64">
        <v>3.09</v>
      </c>
      <c r="BP8" s="64">
        <v>3.92</v>
      </c>
      <c r="BQ8" s="108">
        <v>0.27</v>
      </c>
      <c r="BR8" s="64"/>
      <c r="BS8" s="64"/>
      <c r="BT8" s="64"/>
      <c r="BU8" s="64"/>
      <c r="BV8" s="64" t="s">
        <v>252</v>
      </c>
      <c r="BW8" s="64">
        <v>1.0</v>
      </c>
      <c r="BX8" s="64">
        <v>0.0</v>
      </c>
      <c r="BY8" s="64" t="s">
        <v>5508</v>
      </c>
      <c r="BZ8" s="65"/>
      <c r="CA8" s="64" t="s">
        <v>2704</v>
      </c>
      <c r="CB8" s="64" t="s">
        <v>2184</v>
      </c>
      <c r="CC8" s="64" t="s">
        <v>2185</v>
      </c>
      <c r="CD8" s="64" t="s">
        <v>271</v>
      </c>
      <c r="CE8" s="64" t="s">
        <v>255</v>
      </c>
      <c r="CF8" s="64"/>
      <c r="CG8" s="64"/>
      <c r="CH8" s="64"/>
      <c r="CI8" s="64"/>
      <c r="CJ8" s="64"/>
      <c r="CK8" s="64"/>
      <c r="CL8" s="64"/>
      <c r="CM8" s="64"/>
      <c r="CN8" s="64"/>
      <c r="CO8" s="64"/>
      <c r="CP8" s="64"/>
      <c r="CQ8" s="64"/>
      <c r="CR8" s="64"/>
      <c r="CS8" s="64"/>
      <c r="CT8" s="64"/>
      <c r="CU8" s="64"/>
      <c r="CV8" s="64"/>
      <c r="CW8" s="64"/>
      <c r="CX8" s="64"/>
      <c r="CY8" s="64"/>
      <c r="CZ8" s="64"/>
      <c r="DA8" s="64"/>
      <c r="DB8" s="64"/>
      <c r="DC8" s="64"/>
      <c r="DD8" s="64"/>
      <c r="DE8" s="64"/>
      <c r="DF8" s="64"/>
      <c r="DG8" s="64"/>
      <c r="DH8" s="64"/>
      <c r="DI8" s="64"/>
      <c r="DJ8" s="64"/>
      <c r="DK8" s="64"/>
      <c r="DL8" s="64"/>
      <c r="DM8" s="64"/>
      <c r="DN8" s="64"/>
    </row>
    <row r="9" ht="57.75" customHeight="1">
      <c r="A9" s="85">
        <v>2023.0</v>
      </c>
      <c r="B9" s="64" t="s">
        <v>5498</v>
      </c>
      <c r="C9" s="64" t="s">
        <v>911</v>
      </c>
      <c r="D9" s="64" t="s">
        <v>930</v>
      </c>
      <c r="E9" s="64" t="s">
        <v>258</v>
      </c>
      <c r="F9" s="64" t="s">
        <v>931</v>
      </c>
      <c r="G9" s="64" t="s">
        <v>259</v>
      </c>
      <c r="H9" s="64" t="s">
        <v>1810</v>
      </c>
      <c r="I9" s="64" t="s">
        <v>2705</v>
      </c>
      <c r="J9" s="64" t="s">
        <v>2705</v>
      </c>
      <c r="K9" s="64" t="s">
        <v>2700</v>
      </c>
      <c r="L9" s="64" t="s">
        <v>246</v>
      </c>
      <c r="M9" s="64"/>
      <c r="N9" s="64" t="s">
        <v>2706</v>
      </c>
      <c r="O9" s="64" t="s">
        <v>263</v>
      </c>
      <c r="P9" s="64" t="s">
        <v>2669</v>
      </c>
      <c r="Q9" s="64">
        <v>52.0</v>
      </c>
      <c r="R9" s="64" t="s">
        <v>2707</v>
      </c>
      <c r="S9" s="64"/>
      <c r="T9" s="477">
        <v>2122.12</v>
      </c>
      <c r="U9" s="472">
        <v>199.7</v>
      </c>
      <c r="V9" s="104"/>
      <c r="W9" s="104"/>
      <c r="X9" s="76" t="s">
        <v>5509</v>
      </c>
      <c r="Y9" s="104" t="s">
        <v>174</v>
      </c>
      <c r="Z9" s="64">
        <v>25.0</v>
      </c>
      <c r="AA9" s="64">
        <v>35.0</v>
      </c>
      <c r="AB9" s="64">
        <v>10.0</v>
      </c>
      <c r="AC9" s="108">
        <v>0.4</v>
      </c>
      <c r="AD9" s="64">
        <v>64.0</v>
      </c>
      <c r="AE9" s="64">
        <v>69.0</v>
      </c>
      <c r="AF9" s="64">
        <v>5.0</v>
      </c>
      <c r="AG9" s="108">
        <v>0.08</v>
      </c>
      <c r="AH9" s="64">
        <v>85.0</v>
      </c>
      <c r="AI9" s="64">
        <v>89.0</v>
      </c>
      <c r="AJ9" s="64">
        <v>4.0</v>
      </c>
      <c r="AK9" s="108">
        <v>0.05</v>
      </c>
      <c r="AL9" s="64">
        <v>23.0</v>
      </c>
      <c r="AM9" s="64">
        <v>32.0</v>
      </c>
      <c r="AN9" s="64">
        <v>9.0</v>
      </c>
      <c r="AO9" s="108">
        <v>0.39</v>
      </c>
      <c r="AP9" s="64">
        <v>89.0</v>
      </c>
      <c r="AQ9" s="64">
        <v>90.0</v>
      </c>
      <c r="AR9" s="64">
        <v>1.0</v>
      </c>
      <c r="AS9" s="108">
        <v>0.01</v>
      </c>
      <c r="AT9" s="64">
        <v>91.0</v>
      </c>
      <c r="AU9" s="64">
        <v>93.0</v>
      </c>
      <c r="AV9" s="64">
        <v>2.0</v>
      </c>
      <c r="AW9" s="108">
        <v>0.02</v>
      </c>
      <c r="AX9" s="64"/>
      <c r="AY9" s="64"/>
      <c r="AZ9" s="64"/>
      <c r="BA9" s="64"/>
      <c r="BB9" s="64"/>
      <c r="BC9" s="64"/>
      <c r="BD9" s="64"/>
      <c r="BE9" s="64"/>
      <c r="BF9" s="64"/>
      <c r="BG9" s="64">
        <v>1.7</v>
      </c>
      <c r="BH9" s="108">
        <v>0.96</v>
      </c>
      <c r="BI9" s="64">
        <v>3.55</v>
      </c>
      <c r="BJ9" s="64"/>
      <c r="BK9" s="64"/>
      <c r="BL9" s="64"/>
      <c r="BM9" s="64"/>
      <c r="BN9" s="64"/>
      <c r="BO9" s="64">
        <v>2.98</v>
      </c>
      <c r="BP9" s="64">
        <v>3.84</v>
      </c>
      <c r="BQ9" s="108">
        <v>0.29</v>
      </c>
      <c r="BR9" s="64"/>
      <c r="BS9" s="64"/>
      <c r="BT9" s="64"/>
      <c r="BU9" s="64"/>
      <c r="BV9" s="64" t="s">
        <v>252</v>
      </c>
      <c r="BW9" s="64">
        <v>1.0</v>
      </c>
      <c r="BX9" s="64">
        <v>0.0</v>
      </c>
      <c r="BY9" s="64" t="s">
        <v>5508</v>
      </c>
      <c r="BZ9" s="65"/>
      <c r="CA9" s="64" t="s">
        <v>2709</v>
      </c>
      <c r="CB9" s="64" t="s">
        <v>2184</v>
      </c>
      <c r="CC9" s="64" t="s">
        <v>2185</v>
      </c>
      <c r="CD9" s="64" t="s">
        <v>271</v>
      </c>
      <c r="CE9" s="64" t="s">
        <v>255</v>
      </c>
      <c r="CF9" s="64"/>
      <c r="CG9" s="64"/>
      <c r="CH9" s="64"/>
      <c r="CI9" s="64"/>
      <c r="CJ9" s="64"/>
      <c r="CK9" s="64"/>
      <c r="CL9" s="64"/>
      <c r="CM9" s="64"/>
      <c r="CN9" s="64"/>
      <c r="CO9" s="64"/>
      <c r="CP9" s="64"/>
      <c r="CQ9" s="64"/>
      <c r="CR9" s="64"/>
      <c r="CS9" s="64"/>
      <c r="CT9" s="64"/>
      <c r="CU9" s="64"/>
      <c r="CV9" s="64"/>
      <c r="CW9" s="64"/>
      <c r="CX9" s="64"/>
      <c r="CY9" s="64"/>
      <c r="CZ9" s="64"/>
      <c r="DA9" s="64"/>
      <c r="DB9" s="64"/>
      <c r="DC9" s="64"/>
      <c r="DD9" s="64"/>
      <c r="DE9" s="64"/>
      <c r="DF9" s="64"/>
      <c r="DG9" s="64"/>
      <c r="DH9" s="64"/>
      <c r="DI9" s="64"/>
      <c r="DJ9" s="64"/>
      <c r="DK9" s="64"/>
      <c r="DL9" s="64"/>
      <c r="DM9" s="64"/>
      <c r="DN9" s="64"/>
    </row>
    <row r="10" ht="57.75" customHeight="1">
      <c r="A10" s="85">
        <v>2023.0</v>
      </c>
      <c r="B10" s="64" t="s">
        <v>5498</v>
      </c>
      <c r="C10" s="64" t="s">
        <v>911</v>
      </c>
      <c r="D10" s="64" t="s">
        <v>930</v>
      </c>
      <c r="E10" s="64" t="s">
        <v>258</v>
      </c>
      <c r="F10" s="64" t="s">
        <v>931</v>
      </c>
      <c r="G10" s="64" t="s">
        <v>259</v>
      </c>
      <c r="H10" s="64" t="s">
        <v>2710</v>
      </c>
      <c r="I10" s="64" t="s">
        <v>2711</v>
      </c>
      <c r="J10" s="64" t="s">
        <v>2711</v>
      </c>
      <c r="K10" s="64" t="s">
        <v>5510</v>
      </c>
      <c r="L10" s="64" t="s">
        <v>246</v>
      </c>
      <c r="M10" s="64"/>
      <c r="N10" s="64" t="s">
        <v>2713</v>
      </c>
      <c r="O10" s="64" t="s">
        <v>263</v>
      </c>
      <c r="P10" s="64" t="s">
        <v>2669</v>
      </c>
      <c r="Q10" s="64">
        <v>86.0</v>
      </c>
      <c r="R10" s="64" t="s">
        <v>2707</v>
      </c>
      <c r="S10" s="64"/>
      <c r="T10" s="477">
        <v>2278.92</v>
      </c>
      <c r="U10" s="472">
        <v>312.29</v>
      </c>
      <c r="V10" s="104"/>
      <c r="W10" s="104"/>
      <c r="X10" s="76" t="s">
        <v>5511</v>
      </c>
      <c r="Y10" s="104" t="s">
        <v>174</v>
      </c>
      <c r="Z10" s="64">
        <v>11.0</v>
      </c>
      <c r="AA10" s="64">
        <v>18.0</v>
      </c>
      <c r="AB10" s="64">
        <v>7.0</v>
      </c>
      <c r="AC10" s="108">
        <v>0.64</v>
      </c>
      <c r="AD10" s="64">
        <v>36.0</v>
      </c>
      <c r="AE10" s="64">
        <v>37.0</v>
      </c>
      <c r="AF10" s="64">
        <v>1.0</v>
      </c>
      <c r="AG10" s="108">
        <v>0.03</v>
      </c>
      <c r="AH10" s="64">
        <v>55.0</v>
      </c>
      <c r="AI10" s="64">
        <v>64.0</v>
      </c>
      <c r="AJ10" s="64">
        <v>9.0</v>
      </c>
      <c r="AK10" s="108">
        <v>0.16</v>
      </c>
      <c r="AL10" s="64">
        <v>15.0</v>
      </c>
      <c r="AM10" s="64">
        <v>28.0</v>
      </c>
      <c r="AN10" s="64">
        <v>13.0</v>
      </c>
      <c r="AO10" s="108">
        <v>0.87</v>
      </c>
      <c r="AP10" s="64">
        <v>89.0</v>
      </c>
      <c r="AQ10" s="64">
        <v>95.0</v>
      </c>
      <c r="AR10" s="64">
        <v>6.0</v>
      </c>
      <c r="AS10" s="108">
        <v>0.07</v>
      </c>
      <c r="AT10" s="64">
        <v>95.0</v>
      </c>
      <c r="AU10" s="64">
        <v>96.0</v>
      </c>
      <c r="AV10" s="64">
        <v>1.0</v>
      </c>
      <c r="AW10" s="108">
        <v>0.01</v>
      </c>
      <c r="AX10" s="64"/>
      <c r="AY10" s="64"/>
      <c r="AZ10" s="64"/>
      <c r="BA10" s="64"/>
      <c r="BB10" s="64"/>
      <c r="BC10" s="64"/>
      <c r="BD10" s="64"/>
      <c r="BE10" s="64"/>
      <c r="BF10" s="64"/>
      <c r="BG10" s="64">
        <v>2.04</v>
      </c>
      <c r="BH10" s="108">
        <v>0.95</v>
      </c>
      <c r="BI10" s="64">
        <v>3.34</v>
      </c>
      <c r="BJ10" s="64"/>
      <c r="BK10" s="64"/>
      <c r="BL10" s="64"/>
      <c r="BM10" s="64"/>
      <c r="BN10" s="64"/>
      <c r="BO10" s="64">
        <v>2.93</v>
      </c>
      <c r="BP10" s="64">
        <v>3.63</v>
      </c>
      <c r="BQ10" s="108">
        <v>0.24</v>
      </c>
      <c r="BR10" s="64"/>
      <c r="BS10" s="64"/>
      <c r="BT10" s="64"/>
      <c r="BU10" s="64"/>
      <c r="BV10" s="64" t="s">
        <v>281</v>
      </c>
      <c r="BW10" s="64">
        <v>2.0</v>
      </c>
      <c r="BX10" s="64">
        <v>0.0</v>
      </c>
      <c r="BY10" s="64" t="s">
        <v>5508</v>
      </c>
      <c r="BZ10" s="65"/>
      <c r="CA10" s="64" t="s">
        <v>2715</v>
      </c>
      <c r="CB10" s="64" t="s">
        <v>2184</v>
      </c>
      <c r="CC10" s="64" t="s">
        <v>2185</v>
      </c>
      <c r="CD10" s="64" t="s">
        <v>271</v>
      </c>
      <c r="CE10" s="64" t="s">
        <v>255</v>
      </c>
      <c r="CF10" s="64"/>
      <c r="CG10" s="64"/>
      <c r="CH10" s="64"/>
      <c r="CI10" s="64"/>
      <c r="CJ10" s="64"/>
      <c r="CK10" s="64"/>
      <c r="CL10" s="64"/>
      <c r="CM10" s="64"/>
      <c r="CN10" s="64"/>
      <c r="CO10" s="64"/>
      <c r="CP10" s="64"/>
      <c r="CQ10" s="64"/>
      <c r="CR10" s="64"/>
      <c r="CS10" s="64"/>
      <c r="CT10" s="64"/>
      <c r="CU10" s="64"/>
      <c r="CV10" s="64"/>
      <c r="CW10" s="64"/>
      <c r="CX10" s="64"/>
      <c r="CY10" s="64"/>
      <c r="CZ10" s="64"/>
      <c r="DA10" s="64"/>
      <c r="DB10" s="64"/>
      <c r="DC10" s="64"/>
      <c r="DD10" s="64"/>
      <c r="DE10" s="64"/>
      <c r="DF10" s="64"/>
      <c r="DG10" s="64"/>
      <c r="DH10" s="64"/>
      <c r="DI10" s="64"/>
      <c r="DJ10" s="64"/>
      <c r="DK10" s="64"/>
      <c r="DL10" s="64"/>
      <c r="DM10" s="64"/>
      <c r="DN10" s="64"/>
    </row>
    <row r="11" ht="57.75" customHeight="1">
      <c r="A11" s="85">
        <v>2023.0</v>
      </c>
      <c r="B11" s="64" t="s">
        <v>5498</v>
      </c>
      <c r="C11" s="64" t="s">
        <v>911</v>
      </c>
      <c r="D11" s="64" t="s">
        <v>2556</v>
      </c>
      <c r="E11" s="64" t="s">
        <v>258</v>
      </c>
      <c r="F11" s="64" t="s">
        <v>2746</v>
      </c>
      <c r="G11" s="64" t="s">
        <v>259</v>
      </c>
      <c r="H11" s="64" t="s">
        <v>2558</v>
      </c>
      <c r="I11" s="64" t="s">
        <v>2558</v>
      </c>
      <c r="J11" s="64" t="s">
        <v>2747</v>
      </c>
      <c r="K11" s="64" t="s">
        <v>2748</v>
      </c>
      <c r="L11" s="64" t="s">
        <v>246</v>
      </c>
      <c r="M11" s="64"/>
      <c r="N11" s="64" t="s">
        <v>2749</v>
      </c>
      <c r="O11" s="64" t="s">
        <v>263</v>
      </c>
      <c r="P11" s="64" t="s">
        <v>2750</v>
      </c>
      <c r="Q11" s="64">
        <v>32.0</v>
      </c>
      <c r="R11" s="64" t="s">
        <v>2751</v>
      </c>
      <c r="S11" s="64"/>
      <c r="T11" s="477">
        <v>2420.31</v>
      </c>
      <c r="U11" s="472">
        <v>81.4</v>
      </c>
      <c r="V11" s="104"/>
      <c r="W11" s="104"/>
      <c r="X11" s="76" t="s">
        <v>5512</v>
      </c>
      <c r="Y11" s="104" t="s">
        <v>174</v>
      </c>
      <c r="Z11" s="64">
        <v>32.0</v>
      </c>
      <c r="AA11" s="64">
        <v>46.0</v>
      </c>
      <c r="AB11" s="64">
        <v>14.0</v>
      </c>
      <c r="AC11" s="108">
        <v>0.44</v>
      </c>
      <c r="AD11" s="64">
        <v>67.0</v>
      </c>
      <c r="AE11" s="64">
        <v>68.0</v>
      </c>
      <c r="AF11" s="64">
        <v>1.0</v>
      </c>
      <c r="AG11" s="108">
        <v>0.01</v>
      </c>
      <c r="AH11" s="64">
        <v>99.0</v>
      </c>
      <c r="AI11" s="64">
        <v>100.0</v>
      </c>
      <c r="AJ11" s="64">
        <v>1.0</v>
      </c>
      <c r="AK11" s="108">
        <v>0.01</v>
      </c>
      <c r="AL11" s="64">
        <v>33.0</v>
      </c>
      <c r="AM11" s="64">
        <v>38.0</v>
      </c>
      <c r="AN11" s="64">
        <v>5.0</v>
      </c>
      <c r="AO11" s="108">
        <v>0.15</v>
      </c>
      <c r="AP11" s="64">
        <v>97.0</v>
      </c>
      <c r="AQ11" s="64">
        <v>98.0</v>
      </c>
      <c r="AR11" s="64">
        <v>1.0</v>
      </c>
      <c r="AS11" s="108">
        <v>0.01</v>
      </c>
      <c r="AT11" s="64">
        <v>99.0</v>
      </c>
      <c r="AU11" s="64">
        <v>98.0</v>
      </c>
      <c r="AV11" s="64">
        <v>-1.0</v>
      </c>
      <c r="AW11" s="108">
        <v>-0.01</v>
      </c>
      <c r="AX11" s="64"/>
      <c r="AY11" s="64"/>
      <c r="AZ11" s="64"/>
      <c r="BA11" s="64"/>
      <c r="BB11" s="64"/>
      <c r="BC11" s="64"/>
      <c r="BD11" s="64"/>
      <c r="BE11" s="64"/>
      <c r="BF11" s="64"/>
      <c r="BG11" s="64">
        <v>1.77</v>
      </c>
      <c r="BH11" s="108">
        <v>0.96</v>
      </c>
      <c r="BI11" s="64">
        <v>3.63</v>
      </c>
      <c r="BJ11" s="64"/>
      <c r="BK11" s="64"/>
      <c r="BL11" s="64"/>
      <c r="BM11" s="64"/>
      <c r="BN11" s="64"/>
      <c r="BO11" s="64">
        <v>1.79</v>
      </c>
      <c r="BP11" s="64">
        <v>2.54</v>
      </c>
      <c r="BQ11" s="108">
        <v>0.42</v>
      </c>
      <c r="BR11" s="64"/>
      <c r="BS11" s="64"/>
      <c r="BT11" s="64"/>
      <c r="BU11" s="64"/>
      <c r="BV11" s="64" t="s">
        <v>317</v>
      </c>
      <c r="BW11" s="64">
        <v>2.0</v>
      </c>
      <c r="BX11" s="64"/>
      <c r="BY11" s="64" t="s">
        <v>5513</v>
      </c>
      <c r="BZ11" s="65"/>
      <c r="CA11" s="64" t="s">
        <v>5514</v>
      </c>
      <c r="CB11" s="64" t="s">
        <v>2184</v>
      </c>
      <c r="CC11" s="64" t="s">
        <v>2185</v>
      </c>
      <c r="CD11" s="64" t="s">
        <v>271</v>
      </c>
      <c r="CE11" s="64" t="s">
        <v>255</v>
      </c>
      <c r="CF11" s="64"/>
      <c r="CG11" s="64"/>
      <c r="CH11" s="64"/>
      <c r="CI11" s="64"/>
      <c r="CJ11" s="64"/>
      <c r="CK11" s="64"/>
      <c r="CL11" s="64"/>
      <c r="CM11" s="64"/>
      <c r="CN11" s="64"/>
      <c r="CO11" s="64"/>
      <c r="CP11" s="64"/>
      <c r="CQ11" s="64"/>
      <c r="CR11" s="64"/>
      <c r="CS11" s="64"/>
      <c r="CT11" s="64"/>
      <c r="CU11" s="64"/>
      <c r="CV11" s="64"/>
      <c r="CW11" s="64"/>
      <c r="CX11" s="64"/>
      <c r="CY11" s="64"/>
      <c r="CZ11" s="64"/>
      <c r="DA11" s="64"/>
      <c r="DB11" s="64"/>
      <c r="DC11" s="64"/>
      <c r="DD11" s="64"/>
      <c r="DE11" s="64"/>
      <c r="DF11" s="64"/>
      <c r="DG11" s="64"/>
      <c r="DH11" s="64"/>
      <c r="DI11" s="64"/>
      <c r="DJ11" s="64"/>
      <c r="DK11" s="64"/>
      <c r="DL11" s="64"/>
      <c r="DM11" s="64"/>
      <c r="DN11" s="64"/>
    </row>
    <row r="12" ht="57.75" customHeight="1">
      <c r="A12" s="85">
        <v>2023.0</v>
      </c>
      <c r="B12" s="64" t="s">
        <v>5498</v>
      </c>
      <c r="C12" s="64" t="s">
        <v>503</v>
      </c>
      <c r="D12" s="64" t="s">
        <v>1425</v>
      </c>
      <c r="E12" s="64"/>
      <c r="F12" s="64" t="s">
        <v>1426</v>
      </c>
      <c r="G12" s="64" t="s">
        <v>1427</v>
      </c>
      <c r="H12" s="64" t="s">
        <v>1428</v>
      </c>
      <c r="I12" s="64" t="s">
        <v>1429</v>
      </c>
      <c r="J12" s="64" t="s">
        <v>1429</v>
      </c>
      <c r="K12" s="64" t="s">
        <v>5515</v>
      </c>
      <c r="L12" s="64" t="s">
        <v>246</v>
      </c>
      <c r="M12" s="64"/>
      <c r="N12" s="64" t="s">
        <v>2766</v>
      </c>
      <c r="O12" s="64" t="s">
        <v>5516</v>
      </c>
      <c r="P12" s="64" t="s">
        <v>1893</v>
      </c>
      <c r="Q12" s="64">
        <v>32.0</v>
      </c>
      <c r="R12" s="64" t="s">
        <v>2767</v>
      </c>
      <c r="S12" s="64"/>
      <c r="T12" s="477">
        <v>821.88</v>
      </c>
      <c r="U12" s="472">
        <v>100.2</v>
      </c>
      <c r="V12" s="90"/>
      <c r="W12" s="90"/>
      <c r="X12" s="76" t="s">
        <v>5517</v>
      </c>
      <c r="Y12" s="123" t="s">
        <v>174</v>
      </c>
      <c r="Z12" s="64">
        <v>11.0</v>
      </c>
      <c r="AA12" s="64">
        <v>26.0</v>
      </c>
      <c r="AB12" s="64">
        <v>15.0</v>
      </c>
      <c r="AC12" s="108">
        <v>1.36</v>
      </c>
      <c r="AD12" s="64">
        <v>32.0</v>
      </c>
      <c r="AE12" s="64">
        <v>36.0</v>
      </c>
      <c r="AF12" s="64">
        <v>4.0</v>
      </c>
      <c r="AG12" s="108">
        <v>0.13</v>
      </c>
      <c r="AH12" s="64">
        <v>86.0</v>
      </c>
      <c r="AI12" s="64">
        <v>92.0</v>
      </c>
      <c r="AJ12" s="64">
        <v>6.0</v>
      </c>
      <c r="AK12" s="108">
        <v>0.07</v>
      </c>
      <c r="AL12" s="64">
        <v>33.0</v>
      </c>
      <c r="AM12" s="64">
        <v>61.0</v>
      </c>
      <c r="AN12" s="64">
        <v>28.0</v>
      </c>
      <c r="AO12" s="108">
        <v>0.85</v>
      </c>
      <c r="AP12" s="64">
        <v>85.0</v>
      </c>
      <c r="AQ12" s="64">
        <v>90.0</v>
      </c>
      <c r="AR12" s="64">
        <v>5.0</v>
      </c>
      <c r="AS12" s="108">
        <v>0.06</v>
      </c>
      <c r="AT12" s="64">
        <v>85.0</v>
      </c>
      <c r="AU12" s="64">
        <v>92.0</v>
      </c>
      <c r="AV12" s="64">
        <v>7.0</v>
      </c>
      <c r="AW12" s="108">
        <v>0.08</v>
      </c>
      <c r="AX12" s="64"/>
      <c r="AY12" s="64"/>
      <c r="AZ12" s="64"/>
      <c r="BA12" s="64"/>
      <c r="BB12" s="64"/>
      <c r="BC12" s="64"/>
      <c r="BD12" s="64"/>
      <c r="BE12" s="64"/>
      <c r="BF12" s="64"/>
      <c r="BG12" s="64">
        <v>1.55</v>
      </c>
      <c r="BH12" s="108">
        <v>0.96</v>
      </c>
      <c r="BI12" s="64">
        <v>4.38</v>
      </c>
      <c r="BJ12" s="64"/>
      <c r="BK12" s="64"/>
      <c r="BL12" s="64"/>
      <c r="BM12" s="64"/>
      <c r="BN12" s="64"/>
      <c r="BO12" s="64">
        <v>2.32</v>
      </c>
      <c r="BP12" s="64">
        <v>3.13</v>
      </c>
      <c r="BQ12" s="108">
        <v>0.35</v>
      </c>
      <c r="BR12" s="64"/>
      <c r="BS12" s="64"/>
      <c r="BT12" s="64"/>
      <c r="BU12" s="64"/>
      <c r="BV12" s="64" t="s">
        <v>760</v>
      </c>
      <c r="BW12" s="64">
        <v>3.0</v>
      </c>
      <c r="BX12" s="64">
        <v>0.0</v>
      </c>
      <c r="BY12" s="64" t="s">
        <v>5508</v>
      </c>
      <c r="BZ12" s="65"/>
      <c r="CA12" s="64" t="s">
        <v>2769</v>
      </c>
      <c r="CB12" s="64" t="s">
        <v>2184</v>
      </c>
      <c r="CC12" s="64" t="s">
        <v>2185</v>
      </c>
      <c r="CD12" s="64" t="s">
        <v>271</v>
      </c>
      <c r="CE12" s="64" t="s">
        <v>464</v>
      </c>
      <c r="CF12" s="64"/>
      <c r="CG12" s="64"/>
      <c r="CH12" s="64"/>
      <c r="CI12" s="64"/>
      <c r="CJ12" s="64"/>
      <c r="CK12" s="64"/>
      <c r="CL12" s="64"/>
      <c r="CM12" s="64"/>
      <c r="CN12" s="64"/>
      <c r="CO12" s="64"/>
      <c r="CP12" s="64"/>
      <c r="CQ12" s="64"/>
      <c r="CR12" s="64"/>
      <c r="CS12" s="64"/>
      <c r="CT12" s="64"/>
      <c r="CU12" s="64"/>
      <c r="CV12" s="64"/>
      <c r="CW12" s="64"/>
      <c r="CX12" s="64"/>
      <c r="CY12" s="64"/>
      <c r="CZ12" s="64"/>
      <c r="DA12" s="64"/>
      <c r="DB12" s="64"/>
      <c r="DC12" s="64"/>
      <c r="DD12" s="64"/>
      <c r="DE12" s="64"/>
      <c r="DF12" s="64"/>
      <c r="DG12" s="64"/>
      <c r="DH12" s="64"/>
      <c r="DI12" s="64"/>
      <c r="DJ12" s="64"/>
      <c r="DK12" s="64"/>
      <c r="DL12" s="64"/>
      <c r="DM12" s="64"/>
      <c r="DN12" s="64"/>
    </row>
    <row r="13" ht="57.75" customHeight="1">
      <c r="A13" s="85">
        <v>2023.0</v>
      </c>
      <c r="B13" s="64" t="s">
        <v>5498</v>
      </c>
      <c r="C13" s="64" t="s">
        <v>911</v>
      </c>
      <c r="D13" s="64" t="s">
        <v>930</v>
      </c>
      <c r="E13" s="64" t="s">
        <v>258</v>
      </c>
      <c r="F13" s="64" t="s">
        <v>931</v>
      </c>
      <c r="G13" s="64" t="s">
        <v>259</v>
      </c>
      <c r="H13" s="64" t="s">
        <v>932</v>
      </c>
      <c r="I13" s="64" t="s">
        <v>933</v>
      </c>
      <c r="J13" s="64" t="s">
        <v>933</v>
      </c>
      <c r="K13" s="64" t="s">
        <v>5518</v>
      </c>
      <c r="L13" s="64" t="s">
        <v>246</v>
      </c>
      <c r="M13" s="64"/>
      <c r="N13" s="64" t="s">
        <v>2841</v>
      </c>
      <c r="O13" s="64" t="s">
        <v>263</v>
      </c>
      <c r="P13" s="64" t="s">
        <v>2829</v>
      </c>
      <c r="Q13" s="64">
        <v>28.0</v>
      </c>
      <c r="R13" s="64" t="s">
        <v>2842</v>
      </c>
      <c r="S13" s="64"/>
      <c r="T13" s="477">
        <v>13351.56</v>
      </c>
      <c r="U13" s="472">
        <v>114.94</v>
      </c>
      <c r="V13" s="90"/>
      <c r="W13" s="90"/>
      <c r="X13" s="76" t="s">
        <v>5519</v>
      </c>
      <c r="Y13" s="90" t="s">
        <v>174</v>
      </c>
      <c r="Z13" s="64">
        <v>27.0</v>
      </c>
      <c r="AA13" s="64">
        <v>26.0</v>
      </c>
      <c r="AB13" s="64">
        <v>-1.0</v>
      </c>
      <c r="AC13" s="108">
        <v>-0.04</v>
      </c>
      <c r="AD13" s="64">
        <v>62.0</v>
      </c>
      <c r="AE13" s="64">
        <v>59.0</v>
      </c>
      <c r="AF13" s="64">
        <v>-3.0</v>
      </c>
      <c r="AG13" s="108">
        <v>-0.05</v>
      </c>
      <c r="AH13" s="64">
        <v>95.0</v>
      </c>
      <c r="AI13" s="64">
        <v>90.0</v>
      </c>
      <c r="AJ13" s="64">
        <v>-5.0</v>
      </c>
      <c r="AK13" s="108">
        <v>-0.05</v>
      </c>
      <c r="AL13" s="64">
        <v>35.0</v>
      </c>
      <c r="AM13" s="64">
        <v>44.0</v>
      </c>
      <c r="AN13" s="64">
        <v>9.0</v>
      </c>
      <c r="AO13" s="108">
        <v>0.26</v>
      </c>
      <c r="AP13" s="64">
        <v>89.0</v>
      </c>
      <c r="AQ13" s="64">
        <v>83.0</v>
      </c>
      <c r="AR13" s="64">
        <v>-6.0</v>
      </c>
      <c r="AS13" s="108">
        <v>-0.07</v>
      </c>
      <c r="AT13" s="64">
        <v>87.0</v>
      </c>
      <c r="AU13" s="64">
        <v>84.0</v>
      </c>
      <c r="AV13" s="64">
        <v>-3.0</v>
      </c>
      <c r="AW13" s="108">
        <v>-0.03</v>
      </c>
      <c r="AX13" s="64"/>
      <c r="AY13" s="64"/>
      <c r="AZ13" s="64"/>
      <c r="BA13" s="64"/>
      <c r="BB13" s="64"/>
      <c r="BC13" s="64"/>
      <c r="BD13" s="64"/>
      <c r="BE13" s="64"/>
      <c r="BF13" s="64"/>
      <c r="BG13" s="64">
        <v>1.57</v>
      </c>
      <c r="BH13" s="108">
        <v>0.96</v>
      </c>
      <c r="BI13" s="64">
        <v>4.27</v>
      </c>
      <c r="BJ13" s="64"/>
      <c r="BK13" s="64"/>
      <c r="BL13" s="64"/>
      <c r="BM13" s="64"/>
      <c r="BN13" s="64"/>
      <c r="BO13" s="64">
        <v>3.34</v>
      </c>
      <c r="BP13" s="64">
        <v>4.11</v>
      </c>
      <c r="BQ13" s="108">
        <v>0.23</v>
      </c>
      <c r="BR13" s="64"/>
      <c r="BS13" s="64"/>
      <c r="BT13" s="64"/>
      <c r="BU13" s="64"/>
      <c r="BV13" s="64" t="s">
        <v>317</v>
      </c>
      <c r="BW13" s="64">
        <v>3.0</v>
      </c>
      <c r="BX13" s="64"/>
      <c r="BY13" s="64" t="s">
        <v>5513</v>
      </c>
      <c r="BZ13" s="65"/>
      <c r="CA13" s="64" t="s">
        <v>2844</v>
      </c>
      <c r="CB13" s="64" t="s">
        <v>2184</v>
      </c>
      <c r="CC13" s="64" t="s">
        <v>2185</v>
      </c>
      <c r="CD13" s="64" t="s">
        <v>271</v>
      </c>
      <c r="CE13" s="64" t="s">
        <v>255</v>
      </c>
      <c r="CF13" s="64"/>
      <c r="CG13" s="64"/>
      <c r="CH13" s="64"/>
      <c r="CI13" s="64"/>
      <c r="CJ13" s="64"/>
      <c r="CK13" s="64"/>
      <c r="CL13" s="64"/>
      <c r="CM13" s="64"/>
      <c r="CN13" s="64"/>
      <c r="CO13" s="64"/>
      <c r="CP13" s="64"/>
      <c r="CQ13" s="64"/>
      <c r="CR13" s="64"/>
      <c r="CS13" s="64"/>
      <c r="CT13" s="64"/>
      <c r="CU13" s="64"/>
      <c r="CV13" s="64"/>
      <c r="CW13" s="64"/>
      <c r="CX13" s="64"/>
      <c r="CY13" s="64"/>
      <c r="CZ13" s="64"/>
      <c r="DA13" s="64"/>
      <c r="DB13" s="64"/>
      <c r="DC13" s="64"/>
      <c r="DD13" s="64"/>
      <c r="DE13" s="64"/>
      <c r="DF13" s="64"/>
      <c r="DG13" s="64"/>
      <c r="DH13" s="64"/>
      <c r="DI13" s="64"/>
      <c r="DJ13" s="64"/>
      <c r="DK13" s="64"/>
      <c r="DL13" s="64"/>
      <c r="DM13" s="64"/>
      <c r="DN13" s="64"/>
    </row>
    <row r="14" ht="57.75" customHeight="1">
      <c r="A14" s="85">
        <v>2024.0</v>
      </c>
      <c r="B14" s="64" t="s">
        <v>5498</v>
      </c>
      <c r="C14" s="64" t="s">
        <v>503</v>
      </c>
      <c r="D14" s="64" t="s">
        <v>1425</v>
      </c>
      <c r="E14" s="64"/>
      <c r="F14" s="64" t="s">
        <v>1426</v>
      </c>
      <c r="G14" s="64" t="s">
        <v>1427</v>
      </c>
      <c r="H14" s="64" t="s">
        <v>2913</v>
      </c>
      <c r="I14" s="64" t="s">
        <v>2914</v>
      </c>
      <c r="J14" s="64" t="s">
        <v>2914</v>
      </c>
      <c r="K14" s="64" t="s">
        <v>2915</v>
      </c>
      <c r="L14" s="64" t="s">
        <v>246</v>
      </c>
      <c r="M14" s="64"/>
      <c r="N14" s="64" t="s">
        <v>2916</v>
      </c>
      <c r="O14" s="64" t="s">
        <v>5520</v>
      </c>
      <c r="P14" s="64" t="s">
        <v>301</v>
      </c>
      <c r="Q14" s="64">
        <v>28.0</v>
      </c>
      <c r="R14" s="64" t="s">
        <v>2918</v>
      </c>
      <c r="S14" s="64"/>
      <c r="T14" s="477">
        <v>1594.76</v>
      </c>
      <c r="U14" s="111">
        <v>59.0</v>
      </c>
      <c r="V14" s="76" t="s">
        <v>5521</v>
      </c>
      <c r="W14" s="90" t="s">
        <v>177</v>
      </c>
      <c r="X14" s="76" t="s">
        <v>5522</v>
      </c>
      <c r="Y14" s="90" t="s">
        <v>174</v>
      </c>
      <c r="Z14" s="64">
        <v>16.0</v>
      </c>
      <c r="AA14" s="64">
        <v>22.0</v>
      </c>
      <c r="AB14" s="64">
        <v>6.0</v>
      </c>
      <c r="AC14" s="108">
        <v>0.38</v>
      </c>
      <c r="AD14" s="64">
        <v>30.0</v>
      </c>
      <c r="AE14" s="64">
        <v>33.0</v>
      </c>
      <c r="AF14" s="64">
        <v>3.0</v>
      </c>
      <c r="AG14" s="108">
        <v>0.1</v>
      </c>
      <c r="AH14" s="64">
        <v>73.0</v>
      </c>
      <c r="AI14" s="64">
        <v>74.0</v>
      </c>
      <c r="AJ14" s="64">
        <v>1.0</v>
      </c>
      <c r="AK14" s="108">
        <v>0.01</v>
      </c>
      <c r="AL14" s="64">
        <v>43.0</v>
      </c>
      <c r="AM14" s="64">
        <v>48.0</v>
      </c>
      <c r="AN14" s="64">
        <v>5.0</v>
      </c>
      <c r="AO14" s="108">
        <v>0.12</v>
      </c>
      <c r="AP14" s="64">
        <v>98.0</v>
      </c>
      <c r="AQ14" s="64">
        <v>100.0</v>
      </c>
      <c r="AR14" s="64">
        <v>2.0</v>
      </c>
      <c r="AS14" s="108">
        <v>0.02</v>
      </c>
      <c r="AT14" s="64">
        <v>96.0</v>
      </c>
      <c r="AU14" s="64">
        <v>100.0</v>
      </c>
      <c r="AV14" s="64">
        <v>4.0</v>
      </c>
      <c r="AW14" s="108">
        <v>0.04</v>
      </c>
      <c r="AX14" s="64">
        <v>63.0</v>
      </c>
      <c r="AY14" s="64">
        <v>67.0</v>
      </c>
      <c r="AZ14" s="64">
        <v>4.0</v>
      </c>
      <c r="BA14" s="108">
        <v>0.06</v>
      </c>
      <c r="BB14" s="64"/>
      <c r="BC14" s="64"/>
      <c r="BD14" s="64"/>
      <c r="BE14" s="64"/>
      <c r="BF14" s="64"/>
      <c r="BG14" s="64">
        <v>1.85</v>
      </c>
      <c r="BH14" s="108">
        <v>0.96</v>
      </c>
      <c r="BI14" s="64">
        <v>4.05</v>
      </c>
      <c r="BJ14" s="64"/>
      <c r="BK14" s="64"/>
      <c r="BL14" s="64"/>
      <c r="BM14" s="64"/>
      <c r="BN14" s="64"/>
      <c r="BO14" s="64">
        <v>1.45</v>
      </c>
      <c r="BP14" s="64">
        <v>2.11</v>
      </c>
      <c r="BQ14" s="108">
        <v>0.46</v>
      </c>
      <c r="BR14" s="64"/>
      <c r="BS14" s="64"/>
      <c r="BT14" s="64"/>
      <c r="BU14" s="64"/>
      <c r="BV14" s="64" t="s">
        <v>281</v>
      </c>
      <c r="BW14" s="64">
        <v>3.0</v>
      </c>
      <c r="BX14" s="64">
        <v>0.0</v>
      </c>
      <c r="BY14" s="64" t="s">
        <v>5508</v>
      </c>
      <c r="BZ14" s="65"/>
      <c r="CA14" s="64" t="s">
        <v>5523</v>
      </c>
      <c r="CB14" s="64" t="s">
        <v>2184</v>
      </c>
      <c r="CC14" s="64" t="s">
        <v>2185</v>
      </c>
      <c r="CD14" s="64" t="s">
        <v>271</v>
      </c>
      <c r="CE14" s="64" t="s">
        <v>464</v>
      </c>
      <c r="CF14" s="64"/>
      <c r="CG14" s="64"/>
      <c r="CH14" s="64"/>
      <c r="CI14" s="64"/>
      <c r="CJ14" s="64"/>
      <c r="CK14" s="64"/>
      <c r="CL14" s="64"/>
      <c r="CM14" s="64"/>
      <c r="CN14" s="64"/>
      <c r="CO14" s="64"/>
      <c r="CP14" s="64"/>
      <c r="CQ14" s="64"/>
      <c r="CR14" s="64"/>
      <c r="CS14" s="64"/>
      <c r="CT14" s="64"/>
      <c r="CU14" s="64"/>
      <c r="CV14" s="64"/>
      <c r="CW14" s="64"/>
      <c r="CX14" s="64"/>
      <c r="CY14" s="64"/>
      <c r="CZ14" s="64"/>
      <c r="DA14" s="64"/>
      <c r="DB14" s="64"/>
      <c r="DC14" s="64"/>
      <c r="DD14" s="64"/>
      <c r="DE14" s="64"/>
      <c r="DF14" s="64"/>
      <c r="DG14" s="64"/>
      <c r="DH14" s="64"/>
      <c r="DI14" s="64"/>
      <c r="DJ14" s="64"/>
      <c r="DK14" s="64"/>
      <c r="DL14" s="64"/>
      <c r="DM14" s="64"/>
      <c r="DN14" s="64"/>
    </row>
    <row r="15" ht="57.75" customHeight="1">
      <c r="A15" s="85">
        <v>2024.0</v>
      </c>
      <c r="B15" s="64" t="s">
        <v>5498</v>
      </c>
      <c r="C15" s="64" t="s">
        <v>911</v>
      </c>
      <c r="D15" s="64" t="s">
        <v>2556</v>
      </c>
      <c r="E15" s="64" t="s">
        <v>258</v>
      </c>
      <c r="F15" s="64" t="s">
        <v>3049</v>
      </c>
      <c r="G15" s="64" t="s">
        <v>259</v>
      </c>
      <c r="H15" s="64" t="s">
        <v>2938</v>
      </c>
      <c r="I15" s="64" t="s">
        <v>2939</v>
      </c>
      <c r="J15" s="64" t="s">
        <v>2940</v>
      </c>
      <c r="K15" s="64" t="s">
        <v>5524</v>
      </c>
      <c r="L15" s="64" t="s">
        <v>246</v>
      </c>
      <c r="M15" s="64"/>
      <c r="N15" s="64" t="s">
        <v>3051</v>
      </c>
      <c r="O15" s="64" t="s">
        <v>3052</v>
      </c>
      <c r="P15" s="64" t="s">
        <v>3053</v>
      </c>
      <c r="Q15" s="64">
        <v>44.0</v>
      </c>
      <c r="R15" s="64" t="s">
        <v>3054</v>
      </c>
      <c r="S15" s="64"/>
      <c r="T15" s="477">
        <v>1504.1</v>
      </c>
      <c r="U15" s="472">
        <v>169.83</v>
      </c>
      <c r="V15" s="64"/>
      <c r="W15" s="90"/>
      <c r="X15" s="76" t="s">
        <v>5525</v>
      </c>
      <c r="Y15" s="90" t="s">
        <v>174</v>
      </c>
      <c r="Z15" s="64">
        <v>26.0</v>
      </c>
      <c r="AA15" s="64">
        <v>24.0</v>
      </c>
      <c r="AB15" s="64">
        <v>-2.0</v>
      </c>
      <c r="AC15" s="108">
        <v>-0.08</v>
      </c>
      <c r="AD15" s="64">
        <v>52.0</v>
      </c>
      <c r="AE15" s="64">
        <v>45.0</v>
      </c>
      <c r="AF15" s="64">
        <v>-7.0</v>
      </c>
      <c r="AG15" s="108">
        <v>-0.13</v>
      </c>
      <c r="AH15" s="64">
        <v>81.0</v>
      </c>
      <c r="AI15" s="64">
        <v>88.0</v>
      </c>
      <c r="AJ15" s="64">
        <v>7.0</v>
      </c>
      <c r="AK15" s="108">
        <v>0.09</v>
      </c>
      <c r="AL15" s="64">
        <v>32.0</v>
      </c>
      <c r="AM15" s="64">
        <v>62.0</v>
      </c>
      <c r="AN15" s="64">
        <v>30.0</v>
      </c>
      <c r="AO15" s="108">
        <v>0.94</v>
      </c>
      <c r="AP15" s="64">
        <v>70.0</v>
      </c>
      <c r="AQ15" s="64">
        <v>81.0</v>
      </c>
      <c r="AR15" s="64">
        <v>11.0</v>
      </c>
      <c r="AS15" s="108">
        <v>0.16</v>
      </c>
      <c r="AT15" s="64">
        <v>68.0</v>
      </c>
      <c r="AU15" s="64">
        <v>83.0</v>
      </c>
      <c r="AV15" s="64">
        <v>15.0</v>
      </c>
      <c r="AW15" s="108">
        <v>0.22</v>
      </c>
      <c r="AX15" s="64">
        <v>66.0</v>
      </c>
      <c r="AY15" s="64">
        <v>77.0</v>
      </c>
      <c r="AZ15" s="64">
        <v>11.0</v>
      </c>
      <c r="BA15" s="108">
        <v>0.17</v>
      </c>
      <c r="BB15" s="64"/>
      <c r="BC15" s="64"/>
      <c r="BD15" s="64"/>
      <c r="BE15" s="64"/>
      <c r="BF15" s="64"/>
      <c r="BG15" s="64">
        <v>1.63</v>
      </c>
      <c r="BH15" s="108">
        <v>0.96</v>
      </c>
      <c r="BI15" s="64">
        <v>4.03</v>
      </c>
      <c r="BJ15" s="64"/>
      <c r="BK15" s="64"/>
      <c r="BL15" s="64"/>
      <c r="BM15" s="64"/>
      <c r="BN15" s="64"/>
      <c r="BO15" s="64">
        <v>2.9</v>
      </c>
      <c r="BP15" s="64">
        <v>3.86</v>
      </c>
      <c r="BQ15" s="108">
        <v>0.33</v>
      </c>
      <c r="BR15" s="64"/>
      <c r="BS15" s="64"/>
      <c r="BT15" s="64"/>
      <c r="BU15" s="64"/>
      <c r="BV15" s="64" t="s">
        <v>268</v>
      </c>
      <c r="BW15" s="64">
        <v>2.0</v>
      </c>
      <c r="BX15" s="64"/>
      <c r="BY15" s="64" t="s">
        <v>5513</v>
      </c>
      <c r="BZ15" s="65"/>
      <c r="CA15" s="64" t="s">
        <v>5526</v>
      </c>
      <c r="CB15" s="64" t="s">
        <v>2184</v>
      </c>
      <c r="CC15" s="64" t="s">
        <v>2185</v>
      </c>
      <c r="CD15" s="64" t="s">
        <v>271</v>
      </c>
      <c r="CE15" s="64" t="s">
        <v>255</v>
      </c>
      <c r="CF15" s="64"/>
      <c r="CG15" s="64"/>
      <c r="CH15" s="64"/>
      <c r="CI15" s="64"/>
      <c r="CJ15" s="64"/>
      <c r="CK15" s="64"/>
      <c r="CL15" s="64"/>
      <c r="CM15" s="64"/>
      <c r="CN15" s="64"/>
      <c r="CO15" s="64"/>
      <c r="CP15" s="64"/>
      <c r="CQ15" s="64"/>
      <c r="CR15" s="64"/>
      <c r="CS15" s="64"/>
      <c r="CT15" s="64"/>
      <c r="CU15" s="64"/>
      <c r="CV15" s="64"/>
      <c r="CW15" s="64"/>
      <c r="CX15" s="64"/>
      <c r="CY15" s="64"/>
      <c r="CZ15" s="64"/>
      <c r="DA15" s="64"/>
      <c r="DB15" s="64"/>
      <c r="DC15" s="64"/>
      <c r="DD15" s="64"/>
      <c r="DE15" s="64"/>
      <c r="DF15" s="64"/>
      <c r="DG15" s="64"/>
      <c r="DH15" s="64"/>
      <c r="DI15" s="64"/>
      <c r="DJ15" s="64"/>
      <c r="DK15" s="64"/>
      <c r="DL15" s="64"/>
      <c r="DM15" s="64"/>
      <c r="DN15" s="64"/>
    </row>
    <row r="16" ht="57.75" customHeight="1">
      <c r="A16" s="85">
        <v>2024.0</v>
      </c>
      <c r="B16" s="64" t="s">
        <v>5498</v>
      </c>
      <c r="C16" s="64" t="s">
        <v>503</v>
      </c>
      <c r="D16" s="64" t="s">
        <v>1425</v>
      </c>
      <c r="E16" s="64"/>
      <c r="F16" s="64" t="s">
        <v>1426</v>
      </c>
      <c r="G16" s="64" t="s">
        <v>1427</v>
      </c>
      <c r="H16" s="64" t="s">
        <v>1428</v>
      </c>
      <c r="I16" s="64" t="s">
        <v>1429</v>
      </c>
      <c r="J16" s="64" t="s">
        <v>1429</v>
      </c>
      <c r="K16" s="64" t="s">
        <v>3067</v>
      </c>
      <c r="L16" s="64" t="s">
        <v>246</v>
      </c>
      <c r="M16" s="64"/>
      <c r="N16" s="64" t="s">
        <v>3068</v>
      </c>
      <c r="O16" s="64" t="s">
        <v>5516</v>
      </c>
      <c r="P16" s="64" t="s">
        <v>357</v>
      </c>
      <c r="Q16" s="64">
        <v>33.0</v>
      </c>
      <c r="R16" s="64" t="s">
        <v>3069</v>
      </c>
      <c r="S16" s="64"/>
      <c r="T16" s="477">
        <v>1948.18</v>
      </c>
      <c r="U16" s="472">
        <v>126.64</v>
      </c>
      <c r="V16" s="90"/>
      <c r="W16" s="90"/>
      <c r="X16" s="76" t="s">
        <v>5527</v>
      </c>
      <c r="Y16" s="90" t="s">
        <v>158</v>
      </c>
      <c r="Z16" s="64">
        <v>6.0</v>
      </c>
      <c r="AA16" s="64">
        <v>12.0</v>
      </c>
      <c r="AB16" s="64">
        <v>6.0</v>
      </c>
      <c r="AC16" s="108">
        <v>1.0</v>
      </c>
      <c r="AD16" s="64">
        <v>12.0</v>
      </c>
      <c r="AE16" s="64">
        <v>26.0</v>
      </c>
      <c r="AF16" s="64">
        <v>14.0</v>
      </c>
      <c r="AG16" s="108">
        <v>1.17</v>
      </c>
      <c r="AH16" s="64">
        <v>61.0</v>
      </c>
      <c r="AI16" s="64">
        <v>74.0</v>
      </c>
      <c r="AJ16" s="64">
        <v>13.0</v>
      </c>
      <c r="AK16" s="108">
        <v>0.21</v>
      </c>
      <c r="AL16" s="64">
        <v>18.0</v>
      </c>
      <c r="AM16" s="64">
        <v>37.0</v>
      </c>
      <c r="AN16" s="64">
        <v>19.0</v>
      </c>
      <c r="AO16" s="108">
        <v>1.06</v>
      </c>
      <c r="AP16" s="64">
        <v>90.0</v>
      </c>
      <c r="AQ16" s="64">
        <v>100.0</v>
      </c>
      <c r="AR16" s="64">
        <v>10.0</v>
      </c>
      <c r="AS16" s="108">
        <v>0.11</v>
      </c>
      <c r="AT16" s="64">
        <v>89.0</v>
      </c>
      <c r="AU16" s="64">
        <v>96.0</v>
      </c>
      <c r="AV16" s="64">
        <v>7.0</v>
      </c>
      <c r="AW16" s="108">
        <v>0.08</v>
      </c>
      <c r="AX16" s="64">
        <v>41.0</v>
      </c>
      <c r="AY16" s="64">
        <v>62.0</v>
      </c>
      <c r="AZ16" s="64">
        <v>21.0</v>
      </c>
      <c r="BA16" s="108">
        <v>0.51</v>
      </c>
      <c r="BB16" s="64"/>
      <c r="BC16" s="64"/>
      <c r="BD16" s="64"/>
      <c r="BE16" s="64"/>
      <c r="BF16" s="64"/>
      <c r="BG16" s="64">
        <v>1.88</v>
      </c>
      <c r="BH16" s="108">
        <v>0.93</v>
      </c>
      <c r="BI16" s="64">
        <v>3.28</v>
      </c>
      <c r="BJ16" s="64"/>
      <c r="BK16" s="64"/>
      <c r="BL16" s="64"/>
      <c r="BM16" s="64"/>
      <c r="BN16" s="64"/>
      <c r="BO16" s="64">
        <v>3.15</v>
      </c>
      <c r="BP16" s="64">
        <v>3.84</v>
      </c>
      <c r="BQ16" s="108">
        <v>0.22</v>
      </c>
      <c r="BR16" s="64"/>
      <c r="BS16" s="64"/>
      <c r="BT16" s="64"/>
      <c r="BU16" s="64"/>
      <c r="BV16" s="64" t="s">
        <v>268</v>
      </c>
      <c r="BW16" s="64">
        <v>1.0</v>
      </c>
      <c r="BX16" s="64">
        <v>0.0</v>
      </c>
      <c r="BY16" s="64" t="s">
        <v>5508</v>
      </c>
      <c r="BZ16" s="65"/>
      <c r="CA16" s="64" t="s">
        <v>5528</v>
      </c>
      <c r="CB16" s="64" t="s">
        <v>2184</v>
      </c>
      <c r="CC16" s="64" t="s">
        <v>2185</v>
      </c>
      <c r="CD16" s="64" t="s">
        <v>271</v>
      </c>
      <c r="CE16" s="64" t="s">
        <v>464</v>
      </c>
      <c r="CF16" s="64"/>
      <c r="CG16" s="64"/>
      <c r="CH16" s="64"/>
      <c r="CI16" s="64"/>
      <c r="CJ16" s="64"/>
      <c r="CK16" s="64"/>
      <c r="CL16" s="64"/>
      <c r="CM16" s="64"/>
      <c r="CN16" s="64"/>
      <c r="CO16" s="64"/>
      <c r="CP16" s="64"/>
      <c r="CQ16" s="64"/>
      <c r="CR16" s="64"/>
      <c r="CS16" s="64"/>
      <c r="CT16" s="64"/>
      <c r="CU16" s="64"/>
      <c r="CV16" s="64"/>
      <c r="CW16" s="64"/>
      <c r="CX16" s="64"/>
      <c r="CY16" s="64"/>
      <c r="CZ16" s="64"/>
      <c r="DA16" s="64"/>
      <c r="DB16" s="64"/>
      <c r="DC16" s="64"/>
      <c r="DD16" s="64"/>
      <c r="DE16" s="64"/>
      <c r="DF16" s="64"/>
      <c r="DG16" s="64"/>
      <c r="DH16" s="64"/>
      <c r="DI16" s="64"/>
      <c r="DJ16" s="64"/>
      <c r="DK16" s="64"/>
      <c r="DL16" s="64"/>
      <c r="DM16" s="64"/>
      <c r="DN16" s="64"/>
    </row>
    <row r="17" ht="57.75" customHeight="1">
      <c r="A17" s="85">
        <v>2024.0</v>
      </c>
      <c r="B17" s="64" t="s">
        <v>5498</v>
      </c>
      <c r="C17" s="64" t="s">
        <v>911</v>
      </c>
      <c r="D17" s="64" t="s">
        <v>1500</v>
      </c>
      <c r="E17" s="64"/>
      <c r="F17" s="64" t="s">
        <v>3265</v>
      </c>
      <c r="G17" s="64" t="s">
        <v>1097</v>
      </c>
      <c r="H17" s="64" t="s">
        <v>3266</v>
      </c>
      <c r="I17" s="64" t="s">
        <v>3267</v>
      </c>
      <c r="J17" s="64" t="s">
        <v>3267</v>
      </c>
      <c r="K17" s="64" t="s">
        <v>3268</v>
      </c>
      <c r="L17" s="64" t="s">
        <v>246</v>
      </c>
      <c r="M17" s="64"/>
      <c r="N17" s="64" t="s">
        <v>3269</v>
      </c>
      <c r="O17" s="64" t="s">
        <v>3270</v>
      </c>
      <c r="P17" s="64" t="s">
        <v>3271</v>
      </c>
      <c r="Q17" s="64">
        <v>78.0</v>
      </c>
      <c r="R17" s="64" t="s">
        <v>3273</v>
      </c>
      <c r="S17" s="64"/>
      <c r="T17" s="111" t="s">
        <v>3272</v>
      </c>
      <c r="U17" s="472">
        <v>296.55</v>
      </c>
      <c r="V17" s="64"/>
      <c r="W17" s="90"/>
      <c r="X17" s="76" t="s">
        <v>5529</v>
      </c>
      <c r="Y17" s="90" t="s">
        <v>174</v>
      </c>
      <c r="Z17" s="64">
        <v>42.0</v>
      </c>
      <c r="AA17" s="64">
        <v>56.0</v>
      </c>
      <c r="AB17" s="64">
        <v>14.0</v>
      </c>
      <c r="AC17" s="108">
        <v>0.33</v>
      </c>
      <c r="AD17" s="64">
        <v>62.0</v>
      </c>
      <c r="AE17" s="64">
        <v>92.0</v>
      </c>
      <c r="AF17" s="64">
        <v>30.0</v>
      </c>
      <c r="AG17" s="108">
        <v>0.48</v>
      </c>
      <c r="AH17" s="64">
        <v>99.0</v>
      </c>
      <c r="AI17" s="64">
        <v>99.0</v>
      </c>
      <c r="AJ17" s="64">
        <v>0.0</v>
      </c>
      <c r="AK17" s="108">
        <v>0.0</v>
      </c>
      <c r="AL17" s="64">
        <v>59.0</v>
      </c>
      <c r="AM17" s="64">
        <v>62.0</v>
      </c>
      <c r="AN17" s="64">
        <v>3.0</v>
      </c>
      <c r="AO17" s="108">
        <v>0.05</v>
      </c>
      <c r="AP17" s="64">
        <v>96.0</v>
      </c>
      <c r="AQ17" s="64">
        <v>95.0</v>
      </c>
      <c r="AR17" s="64">
        <v>-1.0</v>
      </c>
      <c r="AS17" s="108">
        <v>-0.01</v>
      </c>
      <c r="AT17" s="64">
        <v>97.0</v>
      </c>
      <c r="AU17" s="64">
        <v>97.0</v>
      </c>
      <c r="AV17" s="64">
        <v>0.0</v>
      </c>
      <c r="AW17" s="108">
        <v>0.0</v>
      </c>
      <c r="AX17" s="64">
        <v>98.0</v>
      </c>
      <c r="AY17" s="64">
        <v>96.0</v>
      </c>
      <c r="AZ17" s="64">
        <v>-2.0</v>
      </c>
      <c r="BA17" s="108">
        <v>-0.02</v>
      </c>
      <c r="BB17" s="64"/>
      <c r="BC17" s="64"/>
      <c r="BD17" s="64"/>
      <c r="BE17" s="64"/>
      <c r="BF17" s="64"/>
      <c r="BG17" s="64">
        <v>0.79</v>
      </c>
      <c r="BH17" s="108">
        <v>0.94</v>
      </c>
      <c r="BI17" s="64">
        <v>4.97</v>
      </c>
      <c r="BJ17" s="64">
        <v>1.87</v>
      </c>
      <c r="BK17" s="108">
        <v>0.88</v>
      </c>
      <c r="BL17" s="64">
        <v>3.13</v>
      </c>
      <c r="BM17" s="64"/>
      <c r="BN17" s="64"/>
      <c r="BO17" s="64">
        <v>2.0</v>
      </c>
      <c r="BP17" s="64">
        <v>2.42</v>
      </c>
      <c r="BQ17" s="108">
        <v>0.21</v>
      </c>
      <c r="BR17" s="64"/>
      <c r="BS17" s="64"/>
      <c r="BT17" s="64"/>
      <c r="BU17" s="64"/>
      <c r="BV17" s="64" t="s">
        <v>268</v>
      </c>
      <c r="BW17" s="64">
        <v>1.0</v>
      </c>
      <c r="BX17" s="64">
        <v>2.0</v>
      </c>
      <c r="BY17" s="64" t="s">
        <v>3275</v>
      </c>
      <c r="BZ17" s="65"/>
      <c r="CA17" s="64"/>
      <c r="CB17" s="64" t="s">
        <v>3276</v>
      </c>
      <c r="CC17" s="64" t="s">
        <v>3277</v>
      </c>
      <c r="CD17" s="64" t="s">
        <v>271</v>
      </c>
      <c r="CE17" s="64" t="s">
        <v>255</v>
      </c>
      <c r="CF17" s="64"/>
      <c r="CG17" s="64"/>
      <c r="CH17" s="64"/>
      <c r="CI17" s="64"/>
      <c r="CJ17" s="64"/>
      <c r="CK17" s="64"/>
      <c r="CL17" s="64"/>
      <c r="CM17" s="64"/>
      <c r="CN17" s="64"/>
      <c r="CO17" s="64"/>
      <c r="CP17" s="64"/>
      <c r="CQ17" s="64"/>
      <c r="CR17" s="64"/>
      <c r="CS17" s="64"/>
      <c r="CT17" s="64"/>
      <c r="CU17" s="64"/>
      <c r="CV17" s="64"/>
      <c r="CW17" s="64"/>
      <c r="CX17" s="64"/>
      <c r="CY17" s="64"/>
      <c r="CZ17" s="64"/>
      <c r="DA17" s="64"/>
      <c r="DB17" s="64"/>
      <c r="DC17" s="64"/>
      <c r="DD17" s="64"/>
      <c r="DE17" s="64"/>
      <c r="DF17" s="64"/>
      <c r="DG17" s="64"/>
      <c r="DH17" s="64"/>
      <c r="DI17" s="64"/>
      <c r="DJ17" s="64"/>
      <c r="DK17" s="64"/>
      <c r="DL17" s="64"/>
      <c r="DM17" s="64"/>
      <c r="DN17" s="64"/>
    </row>
    <row r="18" ht="15.75" customHeight="1">
      <c r="A18" s="85">
        <v>2024.0</v>
      </c>
      <c r="B18" s="64" t="s">
        <v>5498</v>
      </c>
      <c r="C18" s="111" t="s">
        <v>911</v>
      </c>
      <c r="D18" s="111" t="s">
        <v>930</v>
      </c>
      <c r="E18" s="111" t="s">
        <v>913</v>
      </c>
      <c r="F18" s="111" t="s">
        <v>1809</v>
      </c>
      <c r="G18" s="111" t="s">
        <v>259</v>
      </c>
      <c r="H18" s="111" t="s">
        <v>993</v>
      </c>
      <c r="I18" s="111" t="s">
        <v>3294</v>
      </c>
      <c r="J18" s="111" t="s">
        <v>3295</v>
      </c>
      <c r="K18" s="111" t="s">
        <v>3296</v>
      </c>
      <c r="L18" s="111" t="s">
        <v>246</v>
      </c>
      <c r="M18" s="64"/>
      <c r="N18" s="111" t="s">
        <v>3297</v>
      </c>
      <c r="O18" s="111" t="s">
        <v>3052</v>
      </c>
      <c r="P18" s="111" t="s">
        <v>2627</v>
      </c>
      <c r="Q18" s="64">
        <v>62.0</v>
      </c>
      <c r="R18" s="111" t="s">
        <v>3298</v>
      </c>
      <c r="S18" s="64"/>
      <c r="T18" s="79"/>
      <c r="U18" s="114">
        <v>242.75</v>
      </c>
      <c r="V18" s="142" t="s">
        <v>3299</v>
      </c>
      <c r="W18" s="141" t="s">
        <v>158</v>
      </c>
      <c r="X18" s="142" t="s">
        <v>3300</v>
      </c>
      <c r="Y18" s="141" t="s">
        <v>174</v>
      </c>
      <c r="Z18" s="111">
        <v>12.0</v>
      </c>
      <c r="AA18" s="111">
        <v>14.0</v>
      </c>
      <c r="AB18" s="79">
        <f>AA18-Z18</f>
        <v>2</v>
      </c>
      <c r="AC18" s="478">
        <f>(AA18-Z18)/Z18</f>
        <v>0.1666666667</v>
      </c>
      <c r="AD18" s="111">
        <v>37.0</v>
      </c>
      <c r="AE18" s="111">
        <v>41.0</v>
      </c>
      <c r="AF18" s="79">
        <f>AE18-AD18</f>
        <v>4</v>
      </c>
      <c r="AG18" s="478">
        <f>(AE18-AD18)/AD18</f>
        <v>0.1081081081</v>
      </c>
      <c r="AH18" s="111">
        <v>88.0</v>
      </c>
      <c r="AI18" s="111">
        <v>90.0</v>
      </c>
      <c r="AJ18" s="79">
        <f>AI18-AH18</f>
        <v>2</v>
      </c>
      <c r="AK18" s="478">
        <f>(AI18-AH18)/AH18</f>
        <v>0.02272727273</v>
      </c>
      <c r="AL18" s="111">
        <v>44.0</v>
      </c>
      <c r="AM18" s="111">
        <v>52.0</v>
      </c>
      <c r="AN18" s="79">
        <f>AM18-AL18</f>
        <v>8</v>
      </c>
      <c r="AO18" s="478">
        <f>(AM18-AL18)/AL18</f>
        <v>0.1818181818</v>
      </c>
      <c r="AP18" s="111">
        <v>84.0</v>
      </c>
      <c r="AQ18" s="111">
        <v>80.0</v>
      </c>
      <c r="AR18" s="79">
        <f>AQ18-AP18</f>
        <v>-4</v>
      </c>
      <c r="AS18" s="478">
        <f>(AQ18-AP18)/AP18</f>
        <v>-0.04761904762</v>
      </c>
      <c r="AT18" s="111">
        <v>85.0</v>
      </c>
      <c r="AU18" s="111">
        <v>83.0</v>
      </c>
      <c r="AV18" s="79">
        <f>AU18-AT18</f>
        <v>-2</v>
      </c>
      <c r="AW18" s="478">
        <f>(AU18-AT18)/AT18</f>
        <v>-0.02352941176</v>
      </c>
      <c r="AX18" s="111">
        <v>76.0</v>
      </c>
      <c r="AY18" s="111">
        <v>77.0</v>
      </c>
      <c r="AZ18" s="79">
        <f>AY18-AX18</f>
        <v>1</v>
      </c>
      <c r="BA18" s="478">
        <f>(AY18-AX18)/AX18</f>
        <v>0.01315789474</v>
      </c>
      <c r="BB18" s="64"/>
      <c r="BC18" s="64"/>
      <c r="BD18" s="64"/>
      <c r="BE18" s="64"/>
      <c r="BF18" s="64"/>
      <c r="BG18" s="111">
        <v>1.99</v>
      </c>
      <c r="BH18" s="138">
        <v>0.96</v>
      </c>
      <c r="BI18" s="111">
        <v>4.6</v>
      </c>
      <c r="BJ18" s="64"/>
      <c r="BK18" s="108"/>
      <c r="BL18" s="64"/>
      <c r="BM18" s="64"/>
      <c r="BN18" s="64"/>
      <c r="BO18" s="135">
        <f>(BP18*100)/(100+18)</f>
        <v>3.322033898</v>
      </c>
      <c r="BP18" s="111">
        <v>3.92</v>
      </c>
      <c r="BQ18" s="138">
        <v>0.18</v>
      </c>
      <c r="BR18" s="64"/>
      <c r="BS18" s="64"/>
      <c r="BT18" s="64"/>
      <c r="BU18" s="64"/>
      <c r="BV18" s="79" t="s">
        <v>268</v>
      </c>
      <c r="BW18" s="111">
        <v>2.0</v>
      </c>
      <c r="BX18" s="479"/>
      <c r="BY18" s="111" t="s">
        <v>1649</v>
      </c>
      <c r="BZ18" s="65"/>
      <c r="CA18" s="111" t="s">
        <v>3301</v>
      </c>
      <c r="CB18" s="111" t="s">
        <v>2184</v>
      </c>
      <c r="CC18" s="111" t="s">
        <v>2185</v>
      </c>
      <c r="CD18" s="111" t="s">
        <v>271</v>
      </c>
      <c r="CE18" s="111" t="s">
        <v>255</v>
      </c>
      <c r="CF18" s="64"/>
      <c r="CG18" s="64"/>
      <c r="CH18" s="64"/>
      <c r="CI18" s="64"/>
      <c r="CJ18" s="64"/>
      <c r="CK18" s="64"/>
      <c r="CL18" s="64"/>
      <c r="CM18" s="64"/>
      <c r="CN18" s="64"/>
      <c r="CO18" s="64"/>
      <c r="CP18" s="64"/>
      <c r="CQ18" s="64"/>
      <c r="CR18" s="64"/>
      <c r="CS18" s="64"/>
      <c r="CT18" s="64"/>
      <c r="CU18" s="64"/>
      <c r="CV18" s="64"/>
      <c r="CW18" s="64"/>
      <c r="CX18" s="64"/>
      <c r="CY18" s="64"/>
      <c r="CZ18" s="64"/>
      <c r="DA18" s="64"/>
      <c r="DB18" s="64"/>
      <c r="DC18" s="64"/>
      <c r="DD18" s="64"/>
      <c r="DE18" s="64"/>
      <c r="DF18" s="64"/>
      <c r="DG18" s="64"/>
      <c r="DH18" s="64"/>
      <c r="DI18" s="64"/>
      <c r="DJ18" s="64"/>
      <c r="DK18" s="64"/>
      <c r="DL18" s="64"/>
      <c r="DM18" s="64"/>
      <c r="DN18" s="64"/>
    </row>
    <row r="19" ht="15.75" customHeight="1">
      <c r="A19" s="480">
        <v>2024.0</v>
      </c>
      <c r="B19" s="481" t="s">
        <v>5530</v>
      </c>
      <c r="C19" s="481" t="s">
        <v>5531</v>
      </c>
      <c r="D19" s="481" t="s">
        <v>5532</v>
      </c>
      <c r="E19" s="481"/>
      <c r="F19" s="481"/>
      <c r="G19" s="481" t="s">
        <v>5533</v>
      </c>
      <c r="H19" s="481" t="s">
        <v>5534</v>
      </c>
      <c r="I19" s="481" t="s">
        <v>5534</v>
      </c>
      <c r="J19" s="481" t="s">
        <v>4224</v>
      </c>
      <c r="K19" s="481"/>
      <c r="L19" s="481" t="s">
        <v>5535</v>
      </c>
      <c r="M19" s="481"/>
      <c r="N19" s="87" t="s">
        <v>5536</v>
      </c>
      <c r="O19" s="481" t="s">
        <v>5537</v>
      </c>
      <c r="P19" s="481" t="s">
        <v>3053</v>
      </c>
      <c r="Q19" s="481">
        <v>448.0</v>
      </c>
      <c r="R19" s="481" t="s">
        <v>4051</v>
      </c>
      <c r="S19" s="481"/>
      <c r="T19" s="482"/>
      <c r="U19" s="482"/>
      <c r="V19" s="483" t="s">
        <v>5538</v>
      </c>
      <c r="W19" s="481" t="s">
        <v>158</v>
      </c>
      <c r="X19" s="483" t="s">
        <v>5539</v>
      </c>
      <c r="Y19" s="481" t="s">
        <v>174</v>
      </c>
      <c r="Z19" s="484">
        <v>22.0</v>
      </c>
      <c r="AA19" s="484">
        <v>27.0</v>
      </c>
      <c r="AB19" s="484">
        <v>5.0</v>
      </c>
      <c r="AC19" s="485">
        <f>AB19/Z19</f>
        <v>0.2272727273</v>
      </c>
      <c r="AD19" s="484">
        <v>53.0</v>
      </c>
      <c r="AE19" s="484">
        <v>78.0</v>
      </c>
      <c r="AF19" s="484">
        <v>25.0</v>
      </c>
      <c r="AG19" s="485">
        <f>AF19/AD19</f>
        <v>0.4716981132</v>
      </c>
      <c r="AH19" s="484">
        <v>99.0</v>
      </c>
      <c r="AI19" s="484">
        <v>100.0</v>
      </c>
      <c r="AJ19" s="484">
        <v>1.0</v>
      </c>
      <c r="AK19" s="485">
        <f>AJ19/AH19</f>
        <v>0.0101010101</v>
      </c>
      <c r="AL19" s="484">
        <v>51.0</v>
      </c>
      <c r="AM19" s="484">
        <v>73.0</v>
      </c>
      <c r="AN19" s="484">
        <v>22.0</v>
      </c>
      <c r="AO19" s="485">
        <f>AN19/AL19</f>
        <v>0.431372549</v>
      </c>
      <c r="AP19" s="481"/>
      <c r="AQ19" s="481"/>
      <c r="AR19" s="481"/>
      <c r="AS19" s="481"/>
      <c r="AT19" s="484">
        <v>77.0</v>
      </c>
      <c r="AU19" s="484">
        <v>90.0</v>
      </c>
      <c r="AV19" s="484">
        <v>13.0</v>
      </c>
      <c r="AW19" s="485">
        <f>AV19/AT19</f>
        <v>0.1688311688</v>
      </c>
      <c r="AX19" s="484">
        <v>81.0</v>
      </c>
      <c r="AY19" s="484">
        <v>88.0</v>
      </c>
      <c r="AZ19" s="484">
        <v>7.0</v>
      </c>
      <c r="BA19" s="485">
        <f>AZ19/AX19</f>
        <v>0.08641975309</v>
      </c>
      <c r="BB19" s="481"/>
      <c r="BC19" s="481"/>
      <c r="BD19" s="481"/>
      <c r="BE19" s="481"/>
      <c r="BF19" s="481"/>
      <c r="BG19" s="486">
        <v>0.42</v>
      </c>
      <c r="BH19" s="487">
        <v>0.94</v>
      </c>
      <c r="BI19" s="486">
        <v>4.66</v>
      </c>
      <c r="BJ19" s="481"/>
      <c r="BK19" s="488">
        <v>0.88</v>
      </c>
      <c r="BL19" s="486">
        <v>2.06</v>
      </c>
      <c r="BM19" s="489">
        <v>1516.0</v>
      </c>
      <c r="BN19" s="489">
        <v>34.6</v>
      </c>
      <c r="BO19" s="489">
        <v>3.0</v>
      </c>
      <c r="BP19" s="489">
        <v>3.2</v>
      </c>
      <c r="BQ19" s="490">
        <v>0.08</v>
      </c>
      <c r="BR19" s="481"/>
      <c r="BS19" s="481"/>
      <c r="BT19" s="481"/>
      <c r="BU19" s="481"/>
      <c r="BV19" s="491" t="s">
        <v>3566</v>
      </c>
      <c r="BW19" s="481"/>
      <c r="BX19" s="481"/>
      <c r="BY19" s="481"/>
      <c r="BZ19" s="481"/>
      <c r="CA19" s="481"/>
      <c r="CB19" s="481"/>
      <c r="CC19" s="481"/>
      <c r="CD19" s="481"/>
      <c r="CE19" s="481" t="s">
        <v>5540</v>
      </c>
      <c r="CF19" s="481"/>
      <c r="CG19" s="481"/>
      <c r="CH19" s="481"/>
      <c r="CI19" s="481"/>
      <c r="CJ19" s="481"/>
      <c r="CK19" s="481"/>
      <c r="CL19" s="481"/>
      <c r="CM19" s="481"/>
      <c r="CN19" s="481"/>
      <c r="CO19" s="481"/>
      <c r="CP19" s="481"/>
      <c r="CQ19" s="481"/>
      <c r="CR19" s="481"/>
      <c r="CS19" s="481"/>
      <c r="CT19" s="481"/>
      <c r="CU19" s="481"/>
      <c r="CV19" s="481"/>
      <c r="CW19" s="481"/>
      <c r="CX19" s="481"/>
      <c r="CY19" s="481"/>
      <c r="CZ19" s="481"/>
      <c r="DA19" s="481"/>
      <c r="DB19" s="481"/>
      <c r="DC19" s="481"/>
      <c r="DD19" s="481"/>
      <c r="DE19" s="481"/>
      <c r="DF19" s="481"/>
      <c r="DG19" s="481"/>
      <c r="DH19" s="481"/>
      <c r="DI19" s="481"/>
      <c r="DJ19" s="481"/>
      <c r="DK19" s="481"/>
      <c r="DL19" s="481"/>
      <c r="DM19" s="481"/>
      <c r="DN19" s="481"/>
    </row>
    <row r="20" ht="15.75" customHeight="1">
      <c r="A20" s="480">
        <v>2023.0</v>
      </c>
      <c r="B20" s="481" t="s">
        <v>5541</v>
      </c>
      <c r="C20" s="481"/>
      <c r="D20" s="481" t="s">
        <v>5373</v>
      </c>
      <c r="E20" s="481"/>
      <c r="F20" s="481" t="s">
        <v>5449</v>
      </c>
      <c r="G20" s="481" t="s">
        <v>5375</v>
      </c>
      <c r="H20" s="481" t="s">
        <v>5367</v>
      </c>
      <c r="I20" s="481" t="s">
        <v>5542</v>
      </c>
      <c r="J20" s="481"/>
      <c r="K20" s="481"/>
      <c r="L20" s="481"/>
      <c r="M20" s="481"/>
      <c r="N20" s="480" t="s">
        <v>5543</v>
      </c>
      <c r="O20" s="481" t="s">
        <v>5446</v>
      </c>
      <c r="P20" s="481" t="s">
        <v>5544</v>
      </c>
      <c r="Q20" s="481">
        <v>3.0</v>
      </c>
      <c r="R20" s="481" t="s">
        <v>5545</v>
      </c>
      <c r="S20" s="481" t="s">
        <v>5546</v>
      </c>
      <c r="T20" s="492" t="e">
        <v>#N/A</v>
      </c>
      <c r="U20" s="492" t="e">
        <v>#N/A</v>
      </c>
      <c r="V20" s="493" t="s">
        <v>5547</v>
      </c>
      <c r="W20" s="481" t="s">
        <v>177</v>
      </c>
      <c r="X20" s="483" t="s">
        <v>5548</v>
      </c>
      <c r="Y20" s="481" t="s">
        <v>158</v>
      </c>
      <c r="Z20" s="481"/>
      <c r="AA20" s="481"/>
      <c r="AB20" s="481"/>
      <c r="AC20" s="481"/>
      <c r="AD20" s="481"/>
      <c r="AE20" s="481"/>
      <c r="AF20" s="481"/>
      <c r="AG20" s="481"/>
      <c r="AH20" s="481"/>
      <c r="AI20" s="481"/>
      <c r="AJ20" s="481"/>
      <c r="AK20" s="481"/>
      <c r="AL20" s="481"/>
      <c r="AM20" s="481"/>
      <c r="AN20" s="481"/>
      <c r="AO20" s="481"/>
      <c r="AP20" s="481"/>
      <c r="AQ20" s="481"/>
      <c r="AR20" s="481"/>
      <c r="AS20" s="481"/>
      <c r="AT20" s="481"/>
      <c r="AU20" s="481"/>
      <c r="AV20" s="481"/>
      <c r="AW20" s="481"/>
      <c r="AX20" s="481"/>
      <c r="AY20" s="481"/>
      <c r="AZ20" s="481"/>
      <c r="BA20" s="481"/>
      <c r="BB20" s="481"/>
      <c r="BC20" s="481"/>
      <c r="BD20" s="481"/>
      <c r="BE20" s="481"/>
      <c r="BF20" s="481"/>
      <c r="BG20" s="481">
        <v>0.8</v>
      </c>
      <c r="BH20" s="490">
        <v>0.93</v>
      </c>
      <c r="BI20" s="481">
        <v>4.5</v>
      </c>
      <c r="BJ20" s="481">
        <v>1.7</v>
      </c>
      <c r="BK20" s="490">
        <v>0.83</v>
      </c>
      <c r="BL20" s="481">
        <v>3.9</v>
      </c>
      <c r="BM20" s="481"/>
      <c r="BN20" s="481"/>
      <c r="BO20" s="481" t="e">
        <v>#N/A</v>
      </c>
      <c r="BP20" s="481" t="e">
        <v>#N/A</v>
      </c>
      <c r="BQ20" s="481" t="e">
        <v>#N/A</v>
      </c>
      <c r="BR20" s="481"/>
      <c r="BS20" s="481"/>
      <c r="BT20" s="481"/>
      <c r="BU20" s="481"/>
      <c r="BV20" s="481"/>
      <c r="BW20" s="481"/>
      <c r="BX20" s="481"/>
      <c r="BY20" s="481"/>
      <c r="BZ20" s="481"/>
      <c r="CA20" s="481"/>
      <c r="CB20" s="481"/>
      <c r="CC20" s="481"/>
      <c r="CD20" s="481"/>
      <c r="CE20" s="481" t="s">
        <v>255</v>
      </c>
      <c r="CF20" s="481"/>
      <c r="CG20" s="481"/>
      <c r="CH20" s="481"/>
      <c r="CI20" s="481"/>
      <c r="CJ20" s="481"/>
      <c r="CK20" s="481"/>
      <c r="CL20" s="481"/>
      <c r="CM20" s="481"/>
      <c r="CN20" s="481"/>
      <c r="CO20" s="481"/>
      <c r="CP20" s="481"/>
      <c r="CQ20" s="481"/>
      <c r="CR20" s="481"/>
      <c r="CS20" s="481"/>
      <c r="CT20" s="481"/>
      <c r="CU20" s="481"/>
      <c r="CV20" s="481"/>
      <c r="CW20" s="481"/>
      <c r="CX20" s="481"/>
      <c r="CY20" s="481"/>
      <c r="CZ20" s="481"/>
      <c r="DA20" s="481"/>
      <c r="DB20" s="481"/>
      <c r="DC20" s="481"/>
      <c r="DD20" s="481"/>
      <c r="DE20" s="481"/>
      <c r="DF20" s="481"/>
      <c r="DG20" s="481"/>
      <c r="DH20" s="481"/>
      <c r="DI20" s="481"/>
      <c r="DJ20" s="481"/>
      <c r="DK20" s="481"/>
      <c r="DL20" s="481"/>
      <c r="DM20" s="481"/>
      <c r="DN20" s="481"/>
    </row>
    <row r="21" ht="15.75" customHeight="1">
      <c r="A21" s="480">
        <v>2023.0</v>
      </c>
      <c r="B21" s="481" t="s">
        <v>5541</v>
      </c>
      <c r="C21" s="481"/>
      <c r="D21" s="481" t="s">
        <v>5347</v>
      </c>
      <c r="E21" s="481"/>
      <c r="F21" s="481" t="s">
        <v>5348</v>
      </c>
      <c r="G21" s="481" t="s">
        <v>5349</v>
      </c>
      <c r="H21" s="481" t="s">
        <v>5341</v>
      </c>
      <c r="I21" s="481" t="s">
        <v>5342</v>
      </c>
      <c r="J21" s="481"/>
      <c r="K21" s="481"/>
      <c r="L21" s="481"/>
      <c r="M21" s="481"/>
      <c r="N21" s="480" t="s">
        <v>5549</v>
      </c>
      <c r="O21" s="481" t="s">
        <v>5343</v>
      </c>
      <c r="P21" s="481" t="s">
        <v>5346</v>
      </c>
      <c r="Q21" s="481">
        <v>7.0</v>
      </c>
      <c r="R21" s="481" t="s">
        <v>5344</v>
      </c>
      <c r="S21" s="481" t="s">
        <v>5345</v>
      </c>
      <c r="T21" s="494">
        <v>323.2</v>
      </c>
      <c r="U21" s="495">
        <v>66.6</v>
      </c>
      <c r="V21" s="483" t="s">
        <v>5550</v>
      </c>
      <c r="W21" s="481" t="s">
        <v>158</v>
      </c>
      <c r="X21" s="483" t="s">
        <v>5551</v>
      </c>
      <c r="Y21" s="481" t="s">
        <v>174</v>
      </c>
      <c r="Z21" s="481">
        <v>56.0</v>
      </c>
      <c r="AA21" s="481">
        <v>57.0</v>
      </c>
      <c r="AB21" s="481">
        <v>1.0</v>
      </c>
      <c r="AC21" s="490">
        <f t="shared" ref="AC21:AC31" si="1">AB21/Z21</f>
        <v>0.01785714286</v>
      </c>
      <c r="AD21" s="481">
        <v>96.0</v>
      </c>
      <c r="AE21" s="481">
        <v>100.0</v>
      </c>
      <c r="AF21" s="481">
        <v>4.0</v>
      </c>
      <c r="AG21" s="490">
        <f t="shared" ref="AG21:AG31" si="2">AF21/AD21</f>
        <v>0.04166666667</v>
      </c>
      <c r="AH21" s="481">
        <v>96.0</v>
      </c>
      <c r="AI21" s="481">
        <v>100.0</v>
      </c>
      <c r="AJ21" s="481">
        <v>4.0</v>
      </c>
      <c r="AK21" s="490">
        <f t="shared" ref="AK21:AK31" si="3">AJ21/AH21</f>
        <v>0.04166666667</v>
      </c>
      <c r="AL21" s="481">
        <v>44.0</v>
      </c>
      <c r="AM21" s="481">
        <v>67.0</v>
      </c>
      <c r="AN21" s="481">
        <v>23.0</v>
      </c>
      <c r="AO21" s="490">
        <f t="shared" ref="AO21:AO31" si="4">AN21/AL21</f>
        <v>0.5227272727</v>
      </c>
      <c r="AP21" s="481">
        <v>77.0</v>
      </c>
      <c r="AQ21" s="481">
        <v>79.0</v>
      </c>
      <c r="AR21" s="481">
        <v>2.0</v>
      </c>
      <c r="AS21" s="490">
        <f t="shared" ref="AS21:AS31" si="5">AR21/AP21</f>
        <v>0.02597402597</v>
      </c>
      <c r="AT21" s="481">
        <v>80.0</v>
      </c>
      <c r="AU21" s="481">
        <v>81.0</v>
      </c>
      <c r="AV21" s="481">
        <v>1.0</v>
      </c>
      <c r="AW21" s="490">
        <f t="shared" ref="AW21:AW31" si="6">AV21/AT21</f>
        <v>0.0125</v>
      </c>
      <c r="AX21" s="481">
        <v>79.0</v>
      </c>
      <c r="AY21" s="481">
        <v>91.0</v>
      </c>
      <c r="AZ21" s="481">
        <v>12.0</v>
      </c>
      <c r="BA21" s="490">
        <f t="shared" ref="BA21:BA31" si="7">AZ21/AX21</f>
        <v>0.1518987342</v>
      </c>
      <c r="BB21" s="481"/>
      <c r="BC21" s="481"/>
      <c r="BD21" s="481"/>
      <c r="BE21" s="481"/>
      <c r="BF21" s="481"/>
      <c r="BG21" s="481">
        <v>1.5</v>
      </c>
      <c r="BH21" s="490">
        <v>0.95</v>
      </c>
      <c r="BI21" s="481">
        <v>4.4</v>
      </c>
      <c r="BJ21" s="481">
        <v>1.6</v>
      </c>
      <c r="BK21" s="490">
        <v>0.95</v>
      </c>
      <c r="BL21" s="481">
        <v>3.1</v>
      </c>
      <c r="BM21" s="481"/>
      <c r="BN21" s="481"/>
      <c r="BO21" s="481">
        <v>2.9</v>
      </c>
      <c r="BP21" s="481">
        <v>3.0</v>
      </c>
      <c r="BQ21" s="490">
        <v>0.03</v>
      </c>
      <c r="BR21" s="481"/>
      <c r="BS21" s="481"/>
      <c r="BT21" s="481"/>
      <c r="BU21" s="481"/>
      <c r="BV21" s="481"/>
      <c r="BW21" s="481"/>
      <c r="BX21" s="481"/>
      <c r="BY21" s="481"/>
      <c r="BZ21" s="481"/>
      <c r="CA21" s="481"/>
      <c r="CB21" s="481"/>
      <c r="CC21" s="481"/>
      <c r="CD21" s="481"/>
      <c r="CE21" s="481" t="s">
        <v>255</v>
      </c>
      <c r="CF21" s="481">
        <v>55.0</v>
      </c>
      <c r="CG21" s="481">
        <v>63.0</v>
      </c>
      <c r="CH21" s="481">
        <v>69.0</v>
      </c>
      <c r="CI21" s="481">
        <v>79.0</v>
      </c>
      <c r="CJ21" s="481">
        <v>10.0</v>
      </c>
      <c r="CK21" s="481">
        <v>100.0</v>
      </c>
      <c r="CL21" s="481">
        <v>100.0</v>
      </c>
      <c r="CM21" s="481">
        <v>99.0</v>
      </c>
      <c r="CN21" s="481">
        <v>100.0</v>
      </c>
      <c r="CO21" s="481">
        <v>1.0</v>
      </c>
      <c r="CP21" s="481">
        <v>100.0</v>
      </c>
      <c r="CQ21" s="481">
        <v>100.0</v>
      </c>
      <c r="CR21" s="481">
        <v>100.0</v>
      </c>
      <c r="CS21" s="481">
        <v>100.0</v>
      </c>
      <c r="CT21" s="481">
        <v>0.0</v>
      </c>
      <c r="CU21" s="481">
        <v>13.0</v>
      </c>
      <c r="CV21" s="481">
        <v>25.0</v>
      </c>
      <c r="CW21" s="481">
        <v>29.0</v>
      </c>
      <c r="CX21" s="481">
        <v>41.0</v>
      </c>
      <c r="CY21" s="481">
        <v>12.0</v>
      </c>
      <c r="CZ21" s="481">
        <v>67.0</v>
      </c>
      <c r="DA21" s="481">
        <v>89.0</v>
      </c>
      <c r="DB21" s="481">
        <v>92.0</v>
      </c>
      <c r="DC21" s="481">
        <v>95.0</v>
      </c>
      <c r="DD21" s="481">
        <v>23.0</v>
      </c>
      <c r="DE21" s="481">
        <v>67.0</v>
      </c>
      <c r="DF21" s="481">
        <v>82.0</v>
      </c>
      <c r="DG21" s="481">
        <v>81.0</v>
      </c>
      <c r="DH21" s="481">
        <v>85.0</v>
      </c>
      <c r="DI21" s="481">
        <v>4.0</v>
      </c>
      <c r="DJ21" s="481">
        <v>68.0</v>
      </c>
      <c r="DK21" s="481">
        <v>84.0</v>
      </c>
      <c r="DL21" s="481">
        <v>82.0</v>
      </c>
      <c r="DM21" s="481">
        <v>91.0</v>
      </c>
      <c r="DN21" s="481">
        <v>9.0</v>
      </c>
    </row>
    <row r="22" ht="15.75" customHeight="1">
      <c r="A22" s="480">
        <v>2023.0</v>
      </c>
      <c r="B22" s="481" t="s">
        <v>5541</v>
      </c>
      <c r="C22" s="481"/>
      <c r="D22" s="481" t="s">
        <v>5361</v>
      </c>
      <c r="E22" s="481"/>
      <c r="F22" s="481" t="s">
        <v>5361</v>
      </c>
      <c r="G22" s="481" t="s">
        <v>5362</v>
      </c>
      <c r="H22" s="481" t="s">
        <v>5355</v>
      </c>
      <c r="I22" s="481" t="s">
        <v>5356</v>
      </c>
      <c r="J22" s="481"/>
      <c r="K22" s="481"/>
      <c r="L22" s="481"/>
      <c r="M22" s="481"/>
      <c r="N22" s="480" t="s">
        <v>5552</v>
      </c>
      <c r="O22" s="481" t="s">
        <v>5357</v>
      </c>
      <c r="P22" s="481" t="s">
        <v>5360</v>
      </c>
      <c r="Q22" s="481">
        <v>24.0</v>
      </c>
      <c r="R22" s="481" t="s">
        <v>5358</v>
      </c>
      <c r="S22" s="481" t="s">
        <v>5359</v>
      </c>
      <c r="T22" s="496">
        <v>91.0</v>
      </c>
      <c r="U22" s="496">
        <v>272.4</v>
      </c>
      <c r="V22" s="483" t="s">
        <v>5553</v>
      </c>
      <c r="W22" s="481" t="s">
        <v>174</v>
      </c>
      <c r="X22" s="483" t="s">
        <v>5554</v>
      </c>
      <c r="Y22" s="481" t="s">
        <v>174</v>
      </c>
      <c r="Z22" s="481">
        <v>5.0</v>
      </c>
      <c r="AA22" s="481">
        <v>1.0</v>
      </c>
      <c r="AB22" s="481">
        <v>-4.0</v>
      </c>
      <c r="AC22" s="490">
        <f t="shared" si="1"/>
        <v>-0.8</v>
      </c>
      <c r="AD22" s="481">
        <v>27.0</v>
      </c>
      <c r="AE22" s="481">
        <v>10.0</v>
      </c>
      <c r="AF22" s="481">
        <v>-17.0</v>
      </c>
      <c r="AG22" s="490">
        <f t="shared" si="2"/>
        <v>-0.6296296296</v>
      </c>
      <c r="AH22" s="481">
        <v>72.0</v>
      </c>
      <c r="AI22" s="481">
        <v>56.0</v>
      </c>
      <c r="AJ22" s="481">
        <v>-16.0</v>
      </c>
      <c r="AK22" s="490">
        <f t="shared" si="3"/>
        <v>-0.2222222222</v>
      </c>
      <c r="AL22" s="481">
        <v>34.0</v>
      </c>
      <c r="AM22" s="481">
        <v>18.0</v>
      </c>
      <c r="AN22" s="481">
        <v>-16.0</v>
      </c>
      <c r="AO22" s="490">
        <f t="shared" si="4"/>
        <v>-0.4705882353</v>
      </c>
      <c r="AP22" s="481">
        <v>57.0</v>
      </c>
      <c r="AQ22" s="481">
        <v>36.0</v>
      </c>
      <c r="AR22" s="481">
        <v>-21.0</v>
      </c>
      <c r="AS22" s="490">
        <f t="shared" si="5"/>
        <v>-0.3684210526</v>
      </c>
      <c r="AT22" s="481">
        <v>68.0</v>
      </c>
      <c r="AU22" s="481">
        <v>54.0</v>
      </c>
      <c r="AV22" s="481">
        <v>-14.0</v>
      </c>
      <c r="AW22" s="490">
        <f t="shared" si="6"/>
        <v>-0.2058823529</v>
      </c>
      <c r="AX22" s="481">
        <v>57.0</v>
      </c>
      <c r="AY22" s="481">
        <v>36.0</v>
      </c>
      <c r="AZ22" s="481">
        <v>-21.0</v>
      </c>
      <c r="BA22" s="490">
        <f t="shared" si="7"/>
        <v>-0.3684210526</v>
      </c>
      <c r="BB22" s="481"/>
      <c r="BC22" s="481"/>
      <c r="BD22" s="481"/>
      <c r="BE22" s="481"/>
      <c r="BF22" s="481"/>
      <c r="BG22" s="481">
        <v>0.9</v>
      </c>
      <c r="BH22" s="490">
        <v>0.93</v>
      </c>
      <c r="BI22" s="481">
        <v>4.5</v>
      </c>
      <c r="BJ22" s="481">
        <v>2.0</v>
      </c>
      <c r="BK22" s="490">
        <v>0.89</v>
      </c>
      <c r="BL22" s="481">
        <v>2.9</v>
      </c>
      <c r="BM22" s="481"/>
      <c r="BN22" s="481"/>
      <c r="BO22" s="481">
        <v>1.1</v>
      </c>
      <c r="BP22" s="481">
        <v>1.4</v>
      </c>
      <c r="BQ22" s="490">
        <v>0.33</v>
      </c>
      <c r="BR22" s="481"/>
      <c r="BS22" s="481"/>
      <c r="BT22" s="481"/>
      <c r="BU22" s="481"/>
      <c r="BV22" s="481"/>
      <c r="BW22" s="481"/>
      <c r="BX22" s="481"/>
      <c r="BY22" s="481"/>
      <c r="BZ22" s="481"/>
      <c r="CA22" s="481"/>
      <c r="CB22" s="481"/>
      <c r="CC22" s="481"/>
      <c r="CD22" s="481"/>
      <c r="CE22" s="481" t="s">
        <v>255</v>
      </c>
      <c r="CF22" s="481">
        <v>1.0</v>
      </c>
      <c r="CG22" s="481">
        <v>32.0</v>
      </c>
      <c r="CH22" s="481">
        <v>25.0</v>
      </c>
      <c r="CI22" s="481">
        <v>37.0</v>
      </c>
      <c r="CJ22" s="481">
        <v>12.0</v>
      </c>
      <c r="CK22" s="481">
        <v>8.0</v>
      </c>
      <c r="CL22" s="481">
        <v>49.0</v>
      </c>
      <c r="CM22" s="481">
        <v>49.0</v>
      </c>
      <c r="CN22" s="481">
        <v>63.0</v>
      </c>
      <c r="CO22" s="481">
        <v>14.0</v>
      </c>
      <c r="CP22" s="481">
        <v>31.0</v>
      </c>
      <c r="CQ22" s="481">
        <v>84.0</v>
      </c>
      <c r="CR22" s="481">
        <v>79.0</v>
      </c>
      <c r="CS22" s="481">
        <v>91.0</v>
      </c>
      <c r="CT22" s="481">
        <v>12.0</v>
      </c>
      <c r="CU22" s="481">
        <v>9.0</v>
      </c>
      <c r="CV22" s="481">
        <v>43.0</v>
      </c>
      <c r="CW22" s="481">
        <v>29.0</v>
      </c>
      <c r="CX22" s="481">
        <v>51.0</v>
      </c>
      <c r="CY22" s="481">
        <v>22.0</v>
      </c>
      <c r="CZ22" s="481">
        <v>13.0</v>
      </c>
      <c r="DA22" s="481">
        <v>68.0</v>
      </c>
      <c r="DB22" s="481">
        <v>64.0</v>
      </c>
      <c r="DC22" s="481">
        <v>80.0</v>
      </c>
      <c r="DD22" s="481">
        <v>16.0</v>
      </c>
      <c r="DE22" s="481">
        <v>19.0</v>
      </c>
      <c r="DF22" s="481">
        <v>75.0</v>
      </c>
      <c r="DG22" s="481">
        <v>73.0</v>
      </c>
      <c r="DH22" s="481">
        <v>88.0</v>
      </c>
      <c r="DI22" s="481">
        <v>15.0</v>
      </c>
      <c r="DJ22" s="481">
        <v>23.0</v>
      </c>
      <c r="DK22" s="481">
        <v>79.0</v>
      </c>
      <c r="DL22" s="481">
        <v>75.0</v>
      </c>
      <c r="DM22" s="481">
        <v>88.0</v>
      </c>
      <c r="DN22" s="481">
        <v>13.0</v>
      </c>
    </row>
    <row r="23" ht="15.75" customHeight="1">
      <c r="A23" s="480">
        <v>2023.0</v>
      </c>
      <c r="B23" s="481" t="s">
        <v>5541</v>
      </c>
      <c r="C23" s="481"/>
      <c r="D23" s="481" t="s">
        <v>5373</v>
      </c>
      <c r="E23" s="481"/>
      <c r="F23" s="481" t="s">
        <v>5374</v>
      </c>
      <c r="G23" s="481" t="s">
        <v>5375</v>
      </c>
      <c r="H23" s="481" t="s">
        <v>5367</v>
      </c>
      <c r="I23" s="481" t="s">
        <v>5368</v>
      </c>
      <c r="J23" s="481"/>
      <c r="K23" s="481"/>
      <c r="L23" s="481"/>
      <c r="M23" s="481"/>
      <c r="N23" s="480" t="s">
        <v>5555</v>
      </c>
      <c r="O23" s="481" t="s">
        <v>5369</v>
      </c>
      <c r="P23" s="481" t="s">
        <v>5372</v>
      </c>
      <c r="Q23" s="481">
        <v>17.0</v>
      </c>
      <c r="R23" s="481" t="s">
        <v>5370</v>
      </c>
      <c r="S23" s="481" t="s">
        <v>5371</v>
      </c>
      <c r="T23" s="492">
        <v>963.9</v>
      </c>
      <c r="U23" s="492">
        <v>197.0</v>
      </c>
      <c r="V23" s="483" t="s">
        <v>5556</v>
      </c>
      <c r="W23" s="481" t="s">
        <v>174</v>
      </c>
      <c r="X23" s="483" t="s">
        <v>5557</v>
      </c>
      <c r="Y23" s="481" t="s">
        <v>174</v>
      </c>
      <c r="Z23" s="481">
        <v>5.0</v>
      </c>
      <c r="AA23" s="481">
        <v>9.0</v>
      </c>
      <c r="AB23" s="481">
        <v>4.0</v>
      </c>
      <c r="AC23" s="490">
        <f t="shared" si="1"/>
        <v>0.8</v>
      </c>
      <c r="AD23" s="481">
        <v>11.0</v>
      </c>
      <c r="AE23" s="481">
        <v>23.0</v>
      </c>
      <c r="AF23" s="481">
        <v>12.0</v>
      </c>
      <c r="AG23" s="490">
        <f t="shared" si="2"/>
        <v>1.090909091</v>
      </c>
      <c r="AH23" s="481">
        <v>36.0</v>
      </c>
      <c r="AI23" s="481">
        <v>43.0</v>
      </c>
      <c r="AJ23" s="481">
        <v>7.0</v>
      </c>
      <c r="AK23" s="490">
        <f t="shared" si="3"/>
        <v>0.1944444444</v>
      </c>
      <c r="AL23" s="481">
        <v>11.0</v>
      </c>
      <c r="AM23" s="481">
        <v>15.0</v>
      </c>
      <c r="AN23" s="481">
        <v>4.0</v>
      </c>
      <c r="AO23" s="490">
        <f t="shared" si="4"/>
        <v>0.3636363636</v>
      </c>
      <c r="AP23" s="481">
        <v>32.0</v>
      </c>
      <c r="AQ23" s="481">
        <v>36.0</v>
      </c>
      <c r="AR23" s="481">
        <v>4.0</v>
      </c>
      <c r="AS23" s="490">
        <f t="shared" si="5"/>
        <v>0.125</v>
      </c>
      <c r="AT23" s="481">
        <v>32.0</v>
      </c>
      <c r="AU23" s="481">
        <v>36.0</v>
      </c>
      <c r="AV23" s="481">
        <v>4.0</v>
      </c>
      <c r="AW23" s="490">
        <f t="shared" si="6"/>
        <v>0.125</v>
      </c>
      <c r="AX23" s="481">
        <v>83.0</v>
      </c>
      <c r="AY23" s="481">
        <v>79.0</v>
      </c>
      <c r="AZ23" s="481">
        <v>-4.0</v>
      </c>
      <c r="BA23" s="490">
        <f t="shared" si="7"/>
        <v>-0.04819277108</v>
      </c>
      <c r="BB23" s="481"/>
      <c r="BC23" s="481"/>
      <c r="BD23" s="481"/>
      <c r="BE23" s="481"/>
      <c r="BF23" s="481"/>
      <c r="BG23" s="481">
        <v>0.7</v>
      </c>
      <c r="BH23" s="490">
        <v>0.94</v>
      </c>
      <c r="BI23" s="481">
        <v>3.5</v>
      </c>
      <c r="BJ23" s="481">
        <v>1.2</v>
      </c>
      <c r="BK23" s="490">
        <v>0.92</v>
      </c>
      <c r="BL23" s="481">
        <v>2.5</v>
      </c>
      <c r="BM23" s="481"/>
      <c r="BN23" s="481"/>
      <c r="BO23" s="481">
        <v>1.3</v>
      </c>
      <c r="BP23" s="481">
        <v>1.4</v>
      </c>
      <c r="BQ23" s="490">
        <v>0.11</v>
      </c>
      <c r="BR23" s="481"/>
      <c r="BS23" s="481"/>
      <c r="BT23" s="481"/>
      <c r="BU23" s="481"/>
      <c r="BV23" s="481"/>
      <c r="BW23" s="481"/>
      <c r="BX23" s="481"/>
      <c r="BY23" s="481"/>
      <c r="BZ23" s="481"/>
      <c r="CA23" s="481"/>
      <c r="CB23" s="481"/>
      <c r="CC23" s="481"/>
      <c r="CD23" s="481"/>
      <c r="CE23" s="481" t="s">
        <v>255</v>
      </c>
      <c r="CF23" s="481">
        <v>11.0</v>
      </c>
      <c r="CG23" s="481">
        <v>12.0</v>
      </c>
      <c r="CH23" s="481">
        <v>13.0</v>
      </c>
      <c r="CI23" s="481">
        <v>27.0</v>
      </c>
      <c r="CJ23" s="481">
        <v>14.0</v>
      </c>
      <c r="CK23" s="481">
        <v>27.0</v>
      </c>
      <c r="CL23" s="481">
        <v>23.0</v>
      </c>
      <c r="CM23" s="481">
        <v>31.0</v>
      </c>
      <c r="CN23" s="481">
        <v>35.0</v>
      </c>
      <c r="CO23" s="481">
        <v>4.0</v>
      </c>
      <c r="CP23" s="481">
        <v>36.0</v>
      </c>
      <c r="CQ23" s="481">
        <v>36.0</v>
      </c>
      <c r="CR23" s="481">
        <v>48.0</v>
      </c>
      <c r="CS23" s="481">
        <v>49.0</v>
      </c>
      <c r="CT23" s="481">
        <v>1.0</v>
      </c>
      <c r="CU23" s="481">
        <v>13.0</v>
      </c>
      <c r="CV23" s="481">
        <v>16.0</v>
      </c>
      <c r="CW23" s="481">
        <v>19.0</v>
      </c>
      <c r="CX23" s="481">
        <v>28.0</v>
      </c>
      <c r="CY23" s="481">
        <v>9.0</v>
      </c>
      <c r="CZ23" s="481">
        <v>72.0</v>
      </c>
      <c r="DA23" s="481">
        <v>91.0</v>
      </c>
      <c r="DB23" s="481">
        <v>88.0</v>
      </c>
      <c r="DC23" s="481">
        <v>92.0</v>
      </c>
      <c r="DD23" s="481">
        <v>20.0</v>
      </c>
      <c r="DE23" s="481"/>
      <c r="DF23" s="481">
        <v>35.0</v>
      </c>
      <c r="DG23" s="481">
        <v>44.0</v>
      </c>
      <c r="DH23" s="481">
        <v>48.0</v>
      </c>
      <c r="DI23" s="481">
        <v>4.0</v>
      </c>
      <c r="DJ23" s="481"/>
      <c r="DK23" s="481">
        <v>36.0</v>
      </c>
      <c r="DL23" s="481">
        <v>45.0</v>
      </c>
      <c r="DM23" s="481">
        <v>48.0</v>
      </c>
      <c r="DN23" s="481">
        <v>3.0</v>
      </c>
    </row>
    <row r="24" ht="15.75" customHeight="1">
      <c r="A24" s="480">
        <v>2023.0</v>
      </c>
      <c r="B24" s="481" t="s">
        <v>5541</v>
      </c>
      <c r="C24" s="481"/>
      <c r="D24" s="481" t="s">
        <v>5386</v>
      </c>
      <c r="E24" s="481"/>
      <c r="F24" s="481" t="s">
        <v>5387</v>
      </c>
      <c r="G24" s="481" t="s">
        <v>5388</v>
      </c>
      <c r="H24" s="481" t="s">
        <v>5380</v>
      </c>
      <c r="I24" s="481" t="s">
        <v>5381</v>
      </c>
      <c r="J24" s="481"/>
      <c r="K24" s="481"/>
      <c r="L24" s="481"/>
      <c r="M24" s="481"/>
      <c r="N24" s="480" t="s">
        <v>5558</v>
      </c>
      <c r="O24" s="481" t="s">
        <v>5382</v>
      </c>
      <c r="P24" s="481" t="s">
        <v>5385</v>
      </c>
      <c r="Q24" s="481">
        <v>63.0</v>
      </c>
      <c r="R24" s="481" t="s">
        <v>5383</v>
      </c>
      <c r="S24" s="481" t="s">
        <v>5384</v>
      </c>
      <c r="T24" s="492">
        <v>425.5</v>
      </c>
      <c r="U24" s="492">
        <v>533.5</v>
      </c>
      <c r="V24" s="481"/>
      <c r="W24" s="481"/>
      <c r="X24" s="483" t="s">
        <v>5559</v>
      </c>
      <c r="Y24" s="481" t="s">
        <v>174</v>
      </c>
      <c r="Z24" s="481">
        <v>7.0</v>
      </c>
      <c r="AA24" s="481">
        <v>7.0</v>
      </c>
      <c r="AB24" s="481">
        <f>AA24-Z24</f>
        <v>0</v>
      </c>
      <c r="AC24" s="490">
        <f t="shared" si="1"/>
        <v>0</v>
      </c>
      <c r="AD24" s="481">
        <v>19.0</v>
      </c>
      <c r="AE24" s="481">
        <v>23.0</v>
      </c>
      <c r="AF24" s="481">
        <f>AE24-AD24</f>
        <v>4</v>
      </c>
      <c r="AG24" s="490">
        <f t="shared" si="2"/>
        <v>0.2105263158</v>
      </c>
      <c r="AH24" s="481">
        <v>61.0</v>
      </c>
      <c r="AI24" s="481">
        <v>71.0</v>
      </c>
      <c r="AJ24" s="481">
        <f>AI24-AH24</f>
        <v>10</v>
      </c>
      <c r="AK24" s="490">
        <f t="shared" si="3"/>
        <v>0.1639344262</v>
      </c>
      <c r="AL24" s="481">
        <v>28.0</v>
      </c>
      <c r="AM24" s="481">
        <v>33.0</v>
      </c>
      <c r="AN24" s="481">
        <f>AM24-AL24</f>
        <v>5</v>
      </c>
      <c r="AO24" s="490">
        <f t="shared" si="4"/>
        <v>0.1785714286</v>
      </c>
      <c r="AP24" s="481">
        <v>60.0</v>
      </c>
      <c r="AQ24" s="481">
        <v>64.0</v>
      </c>
      <c r="AR24" s="481">
        <f>AQ24-AP24</f>
        <v>4</v>
      </c>
      <c r="AS24" s="490">
        <f t="shared" si="5"/>
        <v>0.06666666667</v>
      </c>
      <c r="AT24" s="481">
        <v>61.0</v>
      </c>
      <c r="AU24" s="481">
        <v>69.0</v>
      </c>
      <c r="AV24" s="481">
        <f>AU24-AT24</f>
        <v>8</v>
      </c>
      <c r="AW24" s="490">
        <f t="shared" si="6"/>
        <v>0.131147541</v>
      </c>
      <c r="AX24" s="481">
        <v>45.0</v>
      </c>
      <c r="AY24" s="481">
        <v>48.0</v>
      </c>
      <c r="AZ24" s="481">
        <v>3.0</v>
      </c>
      <c r="BA24" s="490">
        <f t="shared" si="7"/>
        <v>0.06666666667</v>
      </c>
      <c r="BB24" s="481"/>
      <c r="BC24" s="481"/>
      <c r="BD24" s="481"/>
      <c r="BE24" s="481"/>
      <c r="BF24" s="481"/>
      <c r="BG24" s="481">
        <v>1.3</v>
      </c>
      <c r="BH24" s="490">
        <v>0.94</v>
      </c>
      <c r="BI24" s="481">
        <v>5.2</v>
      </c>
      <c r="BJ24" s="481">
        <v>1.0</v>
      </c>
      <c r="BK24" s="490">
        <v>0.92</v>
      </c>
      <c r="BL24" s="481">
        <v>2.8</v>
      </c>
      <c r="BM24" s="481"/>
      <c r="BN24" s="481"/>
      <c r="BO24" s="481">
        <v>1.2</v>
      </c>
      <c r="BP24" s="481">
        <v>1.2</v>
      </c>
      <c r="BQ24" s="490">
        <v>0.06</v>
      </c>
      <c r="BR24" s="481"/>
      <c r="BS24" s="481"/>
      <c r="BT24" s="481"/>
      <c r="BU24" s="481"/>
      <c r="BV24" s="481"/>
      <c r="BW24" s="481"/>
      <c r="BX24" s="481"/>
      <c r="BY24" s="481"/>
      <c r="BZ24" s="481"/>
      <c r="CA24" s="481"/>
      <c r="CB24" s="481"/>
      <c r="CC24" s="481"/>
      <c r="CD24" s="481"/>
      <c r="CE24" s="481" t="s">
        <v>255</v>
      </c>
      <c r="CF24" s="481">
        <v>7.0</v>
      </c>
      <c r="CG24" s="481">
        <v>45.0</v>
      </c>
      <c r="CH24" s="481"/>
      <c r="CI24" s="481"/>
      <c r="CJ24" s="481"/>
      <c r="CK24" s="481">
        <v>19.0</v>
      </c>
      <c r="CL24" s="481">
        <v>60.0</v>
      </c>
      <c r="CM24" s="481"/>
      <c r="CN24" s="481"/>
      <c r="CO24" s="481"/>
      <c r="CP24" s="481">
        <v>61.0</v>
      </c>
      <c r="CQ24" s="481">
        <v>91.0</v>
      </c>
      <c r="CR24" s="481"/>
      <c r="CS24" s="481"/>
      <c r="CT24" s="481"/>
      <c r="CU24" s="481">
        <v>28.0</v>
      </c>
      <c r="CV24" s="481">
        <v>45.0</v>
      </c>
      <c r="CW24" s="481"/>
      <c r="CX24" s="481"/>
      <c r="CY24" s="481"/>
      <c r="CZ24" s="481"/>
      <c r="DA24" s="481"/>
      <c r="DB24" s="481"/>
      <c r="DC24" s="481"/>
      <c r="DD24" s="481"/>
      <c r="DE24" s="481"/>
      <c r="DF24" s="481">
        <v>88.0</v>
      </c>
      <c r="DG24" s="481"/>
      <c r="DH24" s="481"/>
      <c r="DI24" s="481"/>
      <c r="DJ24" s="481">
        <v>61.0</v>
      </c>
      <c r="DK24" s="481">
        <v>91.0</v>
      </c>
      <c r="DL24" s="481"/>
      <c r="DM24" s="481"/>
      <c r="DN24" s="481"/>
    </row>
    <row r="25" ht="15.75" customHeight="1">
      <c r="A25" s="480">
        <v>2023.0</v>
      </c>
      <c r="B25" s="481" t="s">
        <v>5541</v>
      </c>
      <c r="C25" s="481"/>
      <c r="D25" s="481" t="s">
        <v>5397</v>
      </c>
      <c r="E25" s="481"/>
      <c r="F25" s="481" t="s">
        <v>5398</v>
      </c>
      <c r="G25" s="481" t="s">
        <v>5375</v>
      </c>
      <c r="H25" s="481" t="s">
        <v>5392</v>
      </c>
      <c r="I25" s="481" t="s">
        <v>5392</v>
      </c>
      <c r="J25" s="481"/>
      <c r="K25" s="481"/>
      <c r="L25" s="481"/>
      <c r="M25" s="481"/>
      <c r="N25" s="480" t="s">
        <v>5560</v>
      </c>
      <c r="O25" s="481" t="s">
        <v>5393</v>
      </c>
      <c r="P25" s="481" t="s">
        <v>5396</v>
      </c>
      <c r="Q25" s="481">
        <v>12.0</v>
      </c>
      <c r="R25" s="481" t="s">
        <v>5394</v>
      </c>
      <c r="S25" s="481" t="s">
        <v>5395</v>
      </c>
      <c r="T25" s="492">
        <v>1011.6</v>
      </c>
      <c r="U25" s="492">
        <v>153.0</v>
      </c>
      <c r="V25" s="483" t="s">
        <v>5561</v>
      </c>
      <c r="W25" s="481" t="s">
        <v>158</v>
      </c>
      <c r="X25" s="483" t="s">
        <v>5562</v>
      </c>
      <c r="Y25" s="481" t="s">
        <v>158</v>
      </c>
      <c r="Z25" s="481">
        <v>18.0</v>
      </c>
      <c r="AA25" s="481">
        <v>33.0</v>
      </c>
      <c r="AB25" s="481">
        <v>15.0</v>
      </c>
      <c r="AC25" s="490">
        <f t="shared" si="1"/>
        <v>0.8333333333</v>
      </c>
      <c r="AD25" s="481">
        <v>62.0</v>
      </c>
      <c r="AE25" s="481">
        <v>77.0</v>
      </c>
      <c r="AF25" s="481">
        <v>15.0</v>
      </c>
      <c r="AG25" s="490">
        <f t="shared" si="2"/>
        <v>0.2419354839</v>
      </c>
      <c r="AH25" s="481">
        <v>99.0</v>
      </c>
      <c r="AI25" s="481">
        <v>100.0</v>
      </c>
      <c r="AJ25" s="481">
        <v>1.0</v>
      </c>
      <c r="AK25" s="490">
        <f t="shared" si="3"/>
        <v>0.0101010101</v>
      </c>
      <c r="AL25" s="481">
        <v>21.0</v>
      </c>
      <c r="AM25" s="481">
        <v>46.0</v>
      </c>
      <c r="AN25" s="481">
        <v>25.0</v>
      </c>
      <c r="AO25" s="490">
        <f t="shared" si="4"/>
        <v>1.19047619</v>
      </c>
      <c r="AP25" s="481">
        <v>96.0</v>
      </c>
      <c r="AQ25" s="481">
        <v>98.0</v>
      </c>
      <c r="AR25" s="481">
        <v>2.0</v>
      </c>
      <c r="AS25" s="490">
        <f t="shared" si="5"/>
        <v>0.02083333333</v>
      </c>
      <c r="AT25" s="481">
        <v>96.0</v>
      </c>
      <c r="AU25" s="481">
        <v>99.0</v>
      </c>
      <c r="AV25" s="481">
        <v>3.0</v>
      </c>
      <c r="AW25" s="490">
        <f t="shared" si="6"/>
        <v>0.03125</v>
      </c>
      <c r="AX25" s="481">
        <v>83.0</v>
      </c>
      <c r="AY25" s="481">
        <v>84.0</v>
      </c>
      <c r="AZ25" s="481">
        <v>1.0</v>
      </c>
      <c r="BA25" s="490">
        <f t="shared" si="7"/>
        <v>0.01204819277</v>
      </c>
      <c r="BB25" s="481"/>
      <c r="BC25" s="481"/>
      <c r="BD25" s="481"/>
      <c r="BE25" s="481"/>
      <c r="BF25" s="481"/>
      <c r="BG25" s="481">
        <v>0.9</v>
      </c>
      <c r="BH25" s="490">
        <v>0.95</v>
      </c>
      <c r="BI25" s="481">
        <v>4.3</v>
      </c>
      <c r="BJ25" s="481">
        <v>1.3</v>
      </c>
      <c r="BK25" s="490">
        <v>0.93</v>
      </c>
      <c r="BL25" s="481">
        <v>2.0</v>
      </c>
      <c r="BM25" s="481"/>
      <c r="BN25" s="481"/>
      <c r="BO25" s="481">
        <v>3.2</v>
      </c>
      <c r="BP25" s="481">
        <v>3.6</v>
      </c>
      <c r="BQ25" s="490">
        <v>0.15</v>
      </c>
      <c r="BR25" s="481"/>
      <c r="BS25" s="481"/>
      <c r="BT25" s="481"/>
      <c r="BU25" s="481"/>
      <c r="BV25" s="481"/>
      <c r="BW25" s="481"/>
      <c r="BX25" s="481"/>
      <c r="BY25" s="481"/>
      <c r="BZ25" s="481"/>
      <c r="CA25" s="481"/>
      <c r="CB25" s="481"/>
      <c r="CC25" s="481"/>
      <c r="CD25" s="481"/>
      <c r="CE25" s="481" t="s">
        <v>255</v>
      </c>
      <c r="CF25" s="481">
        <v>18.0</v>
      </c>
      <c r="CG25" s="481">
        <v>53.0</v>
      </c>
      <c r="CH25" s="481">
        <v>52.0</v>
      </c>
      <c r="CI25" s="481">
        <v>72.0</v>
      </c>
      <c r="CJ25" s="481">
        <v>20.0</v>
      </c>
      <c r="CK25" s="481">
        <v>62.0</v>
      </c>
      <c r="CL25" s="481">
        <v>77.0</v>
      </c>
      <c r="CM25" s="481">
        <v>76.0</v>
      </c>
      <c r="CN25" s="481">
        <v>89.0</v>
      </c>
      <c r="CO25" s="481">
        <v>13.0</v>
      </c>
      <c r="CP25" s="481">
        <v>99.0</v>
      </c>
      <c r="CQ25" s="481">
        <v>100.0</v>
      </c>
      <c r="CR25" s="481">
        <v>100.0</v>
      </c>
      <c r="CS25" s="481">
        <v>100.0</v>
      </c>
      <c r="CT25" s="481">
        <v>0.0</v>
      </c>
      <c r="CU25" s="481">
        <v>21.0</v>
      </c>
      <c r="CV25" s="481">
        <v>31.0</v>
      </c>
      <c r="CW25" s="481">
        <v>43.0</v>
      </c>
      <c r="CX25" s="481">
        <v>48.0</v>
      </c>
      <c r="CY25" s="481">
        <v>5.0</v>
      </c>
      <c r="CZ25" s="481">
        <v>83.0</v>
      </c>
      <c r="DA25" s="481">
        <v>92.0</v>
      </c>
      <c r="DB25" s="481">
        <v>93.0</v>
      </c>
      <c r="DC25" s="481">
        <v>93.0</v>
      </c>
      <c r="DD25" s="481">
        <v>0.0</v>
      </c>
      <c r="DE25" s="481"/>
      <c r="DF25" s="481">
        <v>91.0</v>
      </c>
      <c r="DG25" s="481">
        <v>92.0</v>
      </c>
      <c r="DH25" s="481">
        <v>95.0</v>
      </c>
      <c r="DI25" s="481">
        <v>3.0</v>
      </c>
      <c r="DJ25" s="481"/>
      <c r="DK25" s="481">
        <v>96.0</v>
      </c>
      <c r="DL25" s="481">
        <v>96.0</v>
      </c>
      <c r="DM25" s="481">
        <v>97.0</v>
      </c>
      <c r="DN25" s="481">
        <v>1.0</v>
      </c>
    </row>
    <row r="26" ht="15.75" customHeight="1">
      <c r="A26" s="480">
        <v>2023.0</v>
      </c>
      <c r="B26" s="481" t="s">
        <v>5541</v>
      </c>
      <c r="C26" s="481"/>
      <c r="D26" s="481" t="s">
        <v>5373</v>
      </c>
      <c r="E26" s="481"/>
      <c r="F26" s="481" t="s">
        <v>5408</v>
      </c>
      <c r="G26" s="481" t="s">
        <v>5409</v>
      </c>
      <c r="H26" s="481" t="s">
        <v>5403</v>
      </c>
      <c r="I26" s="481" t="s">
        <v>5404</v>
      </c>
      <c r="J26" s="481"/>
      <c r="K26" s="481"/>
      <c r="L26" s="481"/>
      <c r="M26" s="481"/>
      <c r="N26" s="480" t="s">
        <v>5563</v>
      </c>
      <c r="O26" s="481" t="s">
        <v>5405</v>
      </c>
      <c r="P26" s="481" t="s">
        <v>5407</v>
      </c>
      <c r="Q26" s="481">
        <v>26.0</v>
      </c>
      <c r="R26" s="481" t="s">
        <v>5406</v>
      </c>
      <c r="S26" s="481" t="s">
        <v>5359</v>
      </c>
      <c r="T26" s="495">
        <v>487.4</v>
      </c>
      <c r="U26" s="495">
        <v>131.6</v>
      </c>
      <c r="V26" s="483" t="s">
        <v>5564</v>
      </c>
      <c r="W26" s="481" t="s">
        <v>174</v>
      </c>
      <c r="X26" s="483" t="s">
        <v>5565</v>
      </c>
      <c r="Y26" s="481" t="s">
        <v>174</v>
      </c>
      <c r="Z26" s="481">
        <v>14.0</v>
      </c>
      <c r="AA26" s="481">
        <v>19.0</v>
      </c>
      <c r="AB26" s="481">
        <v>5.0</v>
      </c>
      <c r="AC26" s="490">
        <f t="shared" si="1"/>
        <v>0.3571428571</v>
      </c>
      <c r="AD26" s="481">
        <v>43.0</v>
      </c>
      <c r="AE26" s="481">
        <v>48.0</v>
      </c>
      <c r="AF26" s="481">
        <v>5.0</v>
      </c>
      <c r="AG26" s="490">
        <f t="shared" si="2"/>
        <v>0.1162790698</v>
      </c>
      <c r="AH26" s="481">
        <v>94.0</v>
      </c>
      <c r="AI26" s="481">
        <v>94.0</v>
      </c>
      <c r="AJ26" s="481">
        <v>0.0</v>
      </c>
      <c r="AK26" s="490">
        <f t="shared" si="3"/>
        <v>0</v>
      </c>
      <c r="AL26" s="481">
        <v>40.0</v>
      </c>
      <c r="AM26" s="481">
        <v>44.0</v>
      </c>
      <c r="AN26" s="481">
        <v>4.0</v>
      </c>
      <c r="AO26" s="490">
        <f t="shared" si="4"/>
        <v>0.1</v>
      </c>
      <c r="AP26" s="481">
        <v>90.0</v>
      </c>
      <c r="AQ26" s="481">
        <v>91.0</v>
      </c>
      <c r="AR26" s="481">
        <v>1.0</v>
      </c>
      <c r="AS26" s="490">
        <f t="shared" si="5"/>
        <v>0.01111111111</v>
      </c>
      <c r="AT26" s="481">
        <v>88.0</v>
      </c>
      <c r="AU26" s="481">
        <v>90.0</v>
      </c>
      <c r="AV26" s="481">
        <v>2.0</v>
      </c>
      <c r="AW26" s="490">
        <f t="shared" si="6"/>
        <v>0.02272727273</v>
      </c>
      <c r="AX26" s="481">
        <v>72.0</v>
      </c>
      <c r="AY26" s="481">
        <v>69.0</v>
      </c>
      <c r="AZ26" s="481">
        <v>-3.0</v>
      </c>
      <c r="BA26" s="490">
        <f t="shared" si="7"/>
        <v>-0.04166666667</v>
      </c>
      <c r="BB26" s="481"/>
      <c r="BC26" s="481"/>
      <c r="BD26" s="481"/>
      <c r="BE26" s="481"/>
      <c r="BF26" s="481"/>
      <c r="BG26" s="481">
        <v>1.4</v>
      </c>
      <c r="BH26" s="490">
        <v>0.94</v>
      </c>
      <c r="BI26" s="481">
        <v>5.1</v>
      </c>
      <c r="BJ26" s="481">
        <v>1.7</v>
      </c>
      <c r="BK26" s="490">
        <v>0.9</v>
      </c>
      <c r="BL26" s="481">
        <v>2.1</v>
      </c>
      <c r="BM26" s="481"/>
      <c r="BN26" s="481"/>
      <c r="BO26" s="481">
        <v>0.6</v>
      </c>
      <c r="BP26" s="481">
        <v>0.6</v>
      </c>
      <c r="BQ26" s="490">
        <v>0.03</v>
      </c>
      <c r="BR26" s="481"/>
      <c r="BS26" s="481"/>
      <c r="BT26" s="481"/>
      <c r="BU26" s="481"/>
      <c r="BV26" s="481"/>
      <c r="BW26" s="481"/>
      <c r="BX26" s="481"/>
      <c r="BY26" s="481"/>
      <c r="BZ26" s="481"/>
      <c r="CA26" s="481"/>
      <c r="CB26" s="481"/>
      <c r="CC26" s="481"/>
      <c r="CD26" s="481"/>
      <c r="CE26" s="481" t="s">
        <v>255</v>
      </c>
      <c r="CF26" s="481">
        <v>14.0</v>
      </c>
      <c r="CG26" s="481">
        <v>57.0</v>
      </c>
      <c r="CH26" s="481">
        <v>63.0</v>
      </c>
      <c r="CI26" s="481">
        <v>73.0</v>
      </c>
      <c r="CJ26" s="481">
        <v>10.0</v>
      </c>
      <c r="CK26" s="481">
        <v>42.0</v>
      </c>
      <c r="CL26" s="481">
        <v>86.0</v>
      </c>
      <c r="CM26" s="481">
        <v>86.0</v>
      </c>
      <c r="CN26" s="481">
        <v>94.0</v>
      </c>
      <c r="CO26" s="481">
        <v>8.0</v>
      </c>
      <c r="CP26" s="481">
        <v>92.0</v>
      </c>
      <c r="CQ26" s="481">
        <v>95.0</v>
      </c>
      <c r="CR26" s="481">
        <v>95.0</v>
      </c>
      <c r="CS26" s="481">
        <v>100.0</v>
      </c>
      <c r="CT26" s="481">
        <v>5.0</v>
      </c>
      <c r="CU26" s="481">
        <v>40.0</v>
      </c>
      <c r="CV26" s="481">
        <v>61.0</v>
      </c>
      <c r="CW26" s="481">
        <v>71.0</v>
      </c>
      <c r="CX26" s="481">
        <v>77.0</v>
      </c>
      <c r="CY26" s="481">
        <v>6.0</v>
      </c>
      <c r="CZ26" s="481">
        <v>72.0</v>
      </c>
      <c r="DA26" s="481">
        <v>84.0</v>
      </c>
      <c r="DB26" s="481">
        <v>78.0</v>
      </c>
      <c r="DC26" s="481">
        <v>89.0</v>
      </c>
      <c r="DD26" s="481">
        <f t="shared" ref="DD26:DD31" si="8">DC26-DB26</f>
        <v>11</v>
      </c>
      <c r="DE26" s="481"/>
      <c r="DF26" s="481">
        <v>86.0</v>
      </c>
      <c r="DG26" s="481">
        <v>89.0</v>
      </c>
      <c r="DH26" s="481">
        <v>92.0</v>
      </c>
      <c r="DI26" s="481">
        <v>3.0</v>
      </c>
      <c r="DJ26" s="481">
        <v>86.0</v>
      </c>
      <c r="DK26" s="481">
        <v>87.0</v>
      </c>
      <c r="DL26" s="481">
        <v>88.0</v>
      </c>
      <c r="DM26" s="481">
        <v>90.0</v>
      </c>
      <c r="DN26" s="481">
        <v>2.0</v>
      </c>
    </row>
    <row r="27" ht="15.75" customHeight="1">
      <c r="A27" s="497">
        <v>2023.0</v>
      </c>
      <c r="B27" s="481" t="s">
        <v>5541</v>
      </c>
      <c r="C27" s="481"/>
      <c r="D27" s="498" t="s">
        <v>5418</v>
      </c>
      <c r="E27" s="481"/>
      <c r="F27" s="498" t="s">
        <v>5419</v>
      </c>
      <c r="G27" s="498" t="s">
        <v>5420</v>
      </c>
      <c r="H27" s="498" t="s">
        <v>5415</v>
      </c>
      <c r="I27" s="498" t="s">
        <v>5416</v>
      </c>
      <c r="J27" s="481"/>
      <c r="K27" s="481"/>
      <c r="L27" s="481"/>
      <c r="M27" s="481"/>
      <c r="N27" s="480" t="s">
        <v>5566</v>
      </c>
      <c r="O27" s="498" t="s">
        <v>5405</v>
      </c>
      <c r="P27" s="498" t="s">
        <v>5417</v>
      </c>
      <c r="Q27" s="498">
        <v>10.0</v>
      </c>
      <c r="R27" s="498" t="s">
        <v>5344</v>
      </c>
      <c r="S27" s="498" t="s">
        <v>5395</v>
      </c>
      <c r="T27" s="494" t="e">
        <v>#N/A</v>
      </c>
      <c r="U27" s="495">
        <v>105.6</v>
      </c>
      <c r="V27" s="483" t="s">
        <v>5567</v>
      </c>
      <c r="W27" s="498" t="s">
        <v>174</v>
      </c>
      <c r="X27" s="483" t="s">
        <v>5568</v>
      </c>
      <c r="Y27" s="498" t="s">
        <v>174</v>
      </c>
      <c r="Z27" s="498">
        <v>4.0</v>
      </c>
      <c r="AA27" s="498">
        <v>19.0</v>
      </c>
      <c r="AB27" s="498">
        <v>15.0</v>
      </c>
      <c r="AC27" s="490">
        <f t="shared" si="1"/>
        <v>3.75</v>
      </c>
      <c r="AD27" s="498">
        <v>36.0</v>
      </c>
      <c r="AE27" s="498">
        <v>63.0</v>
      </c>
      <c r="AF27" s="481">
        <v>27.0</v>
      </c>
      <c r="AG27" s="490">
        <f t="shared" si="2"/>
        <v>0.75</v>
      </c>
      <c r="AH27" s="498">
        <v>86.0</v>
      </c>
      <c r="AI27" s="498">
        <v>90.0</v>
      </c>
      <c r="AJ27" s="481">
        <v>4.0</v>
      </c>
      <c r="AK27" s="490">
        <f t="shared" si="3"/>
        <v>0.04651162791</v>
      </c>
      <c r="AL27" s="498">
        <v>30.0</v>
      </c>
      <c r="AM27" s="498">
        <v>49.0</v>
      </c>
      <c r="AN27" s="481">
        <v>19.0</v>
      </c>
      <c r="AO27" s="490">
        <f t="shared" si="4"/>
        <v>0.6333333333</v>
      </c>
      <c r="AP27" s="498">
        <v>74.0</v>
      </c>
      <c r="AQ27" s="498">
        <v>81.0</v>
      </c>
      <c r="AR27" s="481">
        <v>7.0</v>
      </c>
      <c r="AS27" s="490">
        <f t="shared" si="5"/>
        <v>0.09459459459</v>
      </c>
      <c r="AT27" s="498">
        <v>69.0</v>
      </c>
      <c r="AU27" s="498">
        <v>82.0</v>
      </c>
      <c r="AV27" s="481">
        <v>13.0</v>
      </c>
      <c r="AW27" s="490">
        <f t="shared" si="6"/>
        <v>0.1884057971</v>
      </c>
      <c r="AX27" s="494">
        <v>74.0</v>
      </c>
      <c r="AY27" s="494">
        <v>81.0</v>
      </c>
      <c r="AZ27" s="319">
        <f t="shared" ref="AZ27:AZ31" si="9">AY27-AX27</f>
        <v>7</v>
      </c>
      <c r="BA27" s="490">
        <f t="shared" si="7"/>
        <v>0.09459459459</v>
      </c>
      <c r="BB27" s="481"/>
      <c r="BC27" s="481"/>
      <c r="BD27" s="481"/>
      <c r="BE27" s="481"/>
      <c r="BF27" s="481"/>
      <c r="BG27" s="498">
        <v>1.0</v>
      </c>
      <c r="BH27" s="499">
        <v>0.94</v>
      </c>
      <c r="BI27" s="498">
        <v>5.9</v>
      </c>
      <c r="BJ27" s="498" t="s">
        <v>3272</v>
      </c>
      <c r="BK27" s="498" t="s">
        <v>3272</v>
      </c>
      <c r="BL27" s="498"/>
      <c r="BM27" s="481"/>
      <c r="BN27" s="481"/>
      <c r="BO27" s="498">
        <v>2.6</v>
      </c>
      <c r="BP27" s="498">
        <v>2.9</v>
      </c>
      <c r="BQ27" s="499">
        <v>0.08</v>
      </c>
      <c r="BR27" s="481"/>
      <c r="BS27" s="481"/>
      <c r="BT27" s="481"/>
      <c r="BU27" s="481"/>
      <c r="BV27" s="481"/>
      <c r="BW27" s="481"/>
      <c r="BX27" s="481"/>
      <c r="BY27" s="481"/>
      <c r="BZ27" s="481"/>
      <c r="CA27" s="481"/>
      <c r="CB27" s="481"/>
      <c r="CC27" s="481"/>
      <c r="CD27" s="481"/>
      <c r="CE27" s="481" t="s">
        <v>255</v>
      </c>
      <c r="CF27" s="481">
        <v>4.0</v>
      </c>
      <c r="CG27" s="481">
        <v>33.0</v>
      </c>
      <c r="CH27" s="481">
        <v>50.0</v>
      </c>
      <c r="CI27" s="481">
        <v>52.0</v>
      </c>
      <c r="CJ27" s="481">
        <v>2.0</v>
      </c>
      <c r="CK27" s="481">
        <v>36.0</v>
      </c>
      <c r="CL27" s="481">
        <v>68.0</v>
      </c>
      <c r="CM27" s="481">
        <v>82.0</v>
      </c>
      <c r="CN27" s="481">
        <v>85.0</v>
      </c>
      <c r="CO27" s="481">
        <v>3.0</v>
      </c>
      <c r="CP27" s="481">
        <v>86.0</v>
      </c>
      <c r="CQ27" s="481">
        <v>96.0</v>
      </c>
      <c r="CR27" s="481">
        <v>93.0</v>
      </c>
      <c r="CS27" s="481">
        <v>98.0</v>
      </c>
      <c r="CT27" s="481">
        <v>5.0</v>
      </c>
      <c r="CU27" s="481">
        <v>30.0</v>
      </c>
      <c r="CV27" s="481">
        <v>55.0</v>
      </c>
      <c r="CW27" s="481">
        <v>48.0</v>
      </c>
      <c r="CX27" s="481">
        <v>71.0</v>
      </c>
      <c r="CY27" s="481">
        <v>23.0</v>
      </c>
      <c r="CZ27" s="481">
        <v>51.0</v>
      </c>
      <c r="DA27" s="481">
        <v>88.0</v>
      </c>
      <c r="DB27" s="481">
        <v>86.0</v>
      </c>
      <c r="DC27" s="481">
        <v>94.0</v>
      </c>
      <c r="DD27" s="481">
        <f t="shared" si="8"/>
        <v>8</v>
      </c>
      <c r="DE27" s="498"/>
      <c r="DF27" s="498">
        <v>86.0</v>
      </c>
      <c r="DG27" s="498">
        <v>78.0</v>
      </c>
      <c r="DH27" s="498">
        <v>87.0</v>
      </c>
      <c r="DI27" s="481">
        <v>9.0</v>
      </c>
      <c r="DJ27" s="498"/>
      <c r="DK27" s="498">
        <v>88.0</v>
      </c>
      <c r="DL27" s="498">
        <v>80.0</v>
      </c>
      <c r="DM27" s="498">
        <v>86.0</v>
      </c>
      <c r="DN27" s="481">
        <v>6.0</v>
      </c>
    </row>
    <row r="28" ht="15.75" customHeight="1">
      <c r="A28" s="497">
        <v>2023.0</v>
      </c>
      <c r="B28" s="481" t="s">
        <v>5541</v>
      </c>
      <c r="C28" s="481"/>
      <c r="D28" s="498" t="s">
        <v>5431</v>
      </c>
      <c r="E28" s="481"/>
      <c r="F28" s="498" t="s">
        <v>5432</v>
      </c>
      <c r="G28" s="498" t="s">
        <v>5362</v>
      </c>
      <c r="H28" s="498" t="s">
        <v>5425</v>
      </c>
      <c r="I28" s="498" t="s">
        <v>5426</v>
      </c>
      <c r="J28" s="481"/>
      <c r="K28" s="481"/>
      <c r="L28" s="481"/>
      <c r="M28" s="481"/>
      <c r="N28" s="480" t="s">
        <v>5569</v>
      </c>
      <c r="O28" s="498" t="s">
        <v>5427</v>
      </c>
      <c r="P28" s="498" t="s">
        <v>5430</v>
      </c>
      <c r="Q28" s="498">
        <v>20.0</v>
      </c>
      <c r="R28" s="498" t="s">
        <v>5428</v>
      </c>
      <c r="S28" s="498" t="s">
        <v>5429</v>
      </c>
      <c r="T28" s="492">
        <v>1203.2</v>
      </c>
      <c r="U28" s="492">
        <v>431.5</v>
      </c>
      <c r="V28" s="500" t="s">
        <v>5570</v>
      </c>
      <c r="W28" s="498" t="s">
        <v>158</v>
      </c>
      <c r="X28" s="500" t="s">
        <v>5571</v>
      </c>
      <c r="Y28" s="498" t="s">
        <v>174</v>
      </c>
      <c r="Z28" s="498">
        <v>59.0</v>
      </c>
      <c r="AA28" s="498">
        <v>61.0</v>
      </c>
      <c r="AB28" s="498">
        <v>2.0</v>
      </c>
      <c r="AC28" s="490">
        <f t="shared" si="1"/>
        <v>0.03389830508</v>
      </c>
      <c r="AD28" s="498">
        <v>83.0</v>
      </c>
      <c r="AE28" s="498">
        <v>91.0</v>
      </c>
      <c r="AF28" s="481">
        <v>8.0</v>
      </c>
      <c r="AG28" s="490">
        <f t="shared" si="2"/>
        <v>0.09638554217</v>
      </c>
      <c r="AH28" s="498">
        <v>98.0</v>
      </c>
      <c r="AI28" s="498">
        <v>100.0</v>
      </c>
      <c r="AJ28" s="481">
        <v>2.0</v>
      </c>
      <c r="AK28" s="490">
        <f t="shared" si="3"/>
        <v>0.02040816327</v>
      </c>
      <c r="AL28" s="498">
        <v>33.0</v>
      </c>
      <c r="AM28" s="498">
        <v>42.0</v>
      </c>
      <c r="AN28" s="481">
        <v>9.0</v>
      </c>
      <c r="AO28" s="490">
        <f t="shared" si="4"/>
        <v>0.2727272727</v>
      </c>
      <c r="AP28" s="498">
        <v>98.0</v>
      </c>
      <c r="AQ28" s="498">
        <v>98.0</v>
      </c>
      <c r="AR28" s="481">
        <v>0.0</v>
      </c>
      <c r="AS28" s="490">
        <f t="shared" si="5"/>
        <v>0</v>
      </c>
      <c r="AT28" s="498">
        <v>96.0</v>
      </c>
      <c r="AU28" s="498">
        <v>96.0</v>
      </c>
      <c r="AV28" s="481">
        <v>0.0</v>
      </c>
      <c r="AW28" s="490">
        <f t="shared" si="6"/>
        <v>0</v>
      </c>
      <c r="AX28" s="319">
        <v>98.0</v>
      </c>
      <c r="AY28" s="319">
        <v>98.0</v>
      </c>
      <c r="AZ28" s="319">
        <f t="shared" si="9"/>
        <v>0</v>
      </c>
      <c r="BA28" s="490">
        <f t="shared" si="7"/>
        <v>0</v>
      </c>
      <c r="BB28" s="481"/>
      <c r="BC28" s="481"/>
      <c r="BD28" s="481"/>
      <c r="BE28" s="481"/>
      <c r="BF28" s="481"/>
      <c r="BG28" s="498">
        <v>1.2</v>
      </c>
      <c r="BH28" s="499">
        <v>0.94</v>
      </c>
      <c r="BI28" s="498">
        <v>5.3</v>
      </c>
      <c r="BJ28" s="498">
        <v>1.1</v>
      </c>
      <c r="BK28" s="499">
        <v>0.92</v>
      </c>
      <c r="BL28" s="498">
        <v>2.1</v>
      </c>
      <c r="BM28" s="481"/>
      <c r="BN28" s="481"/>
      <c r="BO28" s="498">
        <v>3.1</v>
      </c>
      <c r="BP28" s="498">
        <v>3.4</v>
      </c>
      <c r="BQ28" s="499">
        <v>0.1</v>
      </c>
      <c r="BR28" s="481"/>
      <c r="BS28" s="481"/>
      <c r="BT28" s="481"/>
      <c r="BU28" s="481"/>
      <c r="BV28" s="481"/>
      <c r="BW28" s="481"/>
      <c r="BX28" s="481"/>
      <c r="BY28" s="481"/>
      <c r="BZ28" s="481"/>
      <c r="CA28" s="481"/>
      <c r="CB28" s="481"/>
      <c r="CC28" s="481"/>
      <c r="CD28" s="481"/>
      <c r="CE28" s="481" t="s">
        <v>255</v>
      </c>
      <c r="CF28" s="481">
        <v>59.0</v>
      </c>
      <c r="CG28" s="481">
        <v>72.0</v>
      </c>
      <c r="CH28" s="481">
        <v>77.0</v>
      </c>
      <c r="CI28" s="481">
        <v>82.0</v>
      </c>
      <c r="CJ28" s="481">
        <v>5.0</v>
      </c>
      <c r="CK28" s="481">
        <v>83.0</v>
      </c>
      <c r="CL28" s="481">
        <v>95.0</v>
      </c>
      <c r="CM28" s="481">
        <v>91.0</v>
      </c>
      <c r="CN28" s="481">
        <v>96.0</v>
      </c>
      <c r="CO28" s="481">
        <v>5.0</v>
      </c>
      <c r="CP28" s="481">
        <v>98.0</v>
      </c>
      <c r="CQ28" s="481">
        <v>100.0</v>
      </c>
      <c r="CR28" s="481">
        <v>100.0</v>
      </c>
      <c r="CS28" s="481">
        <v>100.0</v>
      </c>
      <c r="CT28" s="481">
        <v>0.0</v>
      </c>
      <c r="CU28" s="481">
        <v>44.0</v>
      </c>
      <c r="CV28" s="481">
        <v>37.0</v>
      </c>
      <c r="CW28" s="481">
        <v>36.0</v>
      </c>
      <c r="CX28" s="481">
        <v>47.0</v>
      </c>
      <c r="CY28" s="481">
        <v>11.0</v>
      </c>
      <c r="CZ28" s="481">
        <v>87.0</v>
      </c>
      <c r="DA28" s="481">
        <v>94.0</v>
      </c>
      <c r="DB28" s="481">
        <v>97.0</v>
      </c>
      <c r="DC28" s="481">
        <v>93.0</v>
      </c>
      <c r="DD28" s="481">
        <f t="shared" si="8"/>
        <v>-4</v>
      </c>
      <c r="DE28" s="498"/>
      <c r="DF28" s="498">
        <v>97.0</v>
      </c>
      <c r="DG28" s="498">
        <v>94.0</v>
      </c>
      <c r="DH28" s="498">
        <v>98.0</v>
      </c>
      <c r="DI28" s="481">
        <v>4.0</v>
      </c>
      <c r="DJ28" s="498"/>
      <c r="DK28" s="498">
        <v>95.0</v>
      </c>
      <c r="DL28" s="498">
        <v>95.0</v>
      </c>
      <c r="DM28" s="498">
        <v>97.0</v>
      </c>
      <c r="DN28" s="481">
        <v>2.0</v>
      </c>
    </row>
    <row r="29" ht="15.75" customHeight="1">
      <c r="A29" s="480">
        <v>2023.0</v>
      </c>
      <c r="B29" s="481" t="s">
        <v>5541</v>
      </c>
      <c r="C29" s="481"/>
      <c r="D29" s="481" t="s">
        <v>5440</v>
      </c>
      <c r="E29" s="481"/>
      <c r="F29" s="481" t="s">
        <v>5441</v>
      </c>
      <c r="G29" s="481" t="s">
        <v>5442</v>
      </c>
      <c r="H29" s="481" t="s">
        <v>5435</v>
      </c>
      <c r="I29" s="481" t="s">
        <v>5435</v>
      </c>
      <c r="J29" s="481"/>
      <c r="K29" s="481"/>
      <c r="L29" s="481"/>
      <c r="M29" s="481"/>
      <c r="N29" s="480" t="s">
        <v>5572</v>
      </c>
      <c r="O29" s="481" t="s">
        <v>5436</v>
      </c>
      <c r="P29" s="481" t="s">
        <v>5439</v>
      </c>
      <c r="Q29" s="481">
        <v>63.0</v>
      </c>
      <c r="R29" s="481" t="s">
        <v>5437</v>
      </c>
      <c r="S29" s="481" t="s">
        <v>5438</v>
      </c>
      <c r="T29" s="492">
        <v>819.1</v>
      </c>
      <c r="U29" s="492">
        <v>331.1</v>
      </c>
      <c r="V29" s="500" t="s">
        <v>5573</v>
      </c>
      <c r="W29" s="481" t="s">
        <v>158</v>
      </c>
      <c r="X29" s="500" t="s">
        <v>5574</v>
      </c>
      <c r="Y29" s="481" t="s">
        <v>177</v>
      </c>
      <c r="Z29" s="481">
        <v>40.0</v>
      </c>
      <c r="AA29" s="481">
        <v>58.0</v>
      </c>
      <c r="AB29" s="481">
        <v>18.0</v>
      </c>
      <c r="AC29" s="490">
        <f t="shared" si="1"/>
        <v>0.45</v>
      </c>
      <c r="AD29" s="481">
        <v>73.0</v>
      </c>
      <c r="AE29" s="481">
        <v>87.0</v>
      </c>
      <c r="AF29" s="481">
        <v>14.0</v>
      </c>
      <c r="AG29" s="490">
        <f t="shared" si="2"/>
        <v>0.1917808219</v>
      </c>
      <c r="AH29" s="481">
        <v>100.0</v>
      </c>
      <c r="AI29" s="481">
        <v>100.0</v>
      </c>
      <c r="AJ29" s="481">
        <v>0.0</v>
      </c>
      <c r="AK29" s="490">
        <f t="shared" si="3"/>
        <v>0</v>
      </c>
      <c r="AL29" s="481">
        <v>60.0</v>
      </c>
      <c r="AM29" s="481">
        <v>68.0</v>
      </c>
      <c r="AN29" s="481">
        <v>8.0</v>
      </c>
      <c r="AO29" s="490">
        <f t="shared" si="4"/>
        <v>0.1333333333</v>
      </c>
      <c r="AP29" s="481">
        <v>92.0</v>
      </c>
      <c r="AQ29" s="481">
        <v>92.0</v>
      </c>
      <c r="AR29" s="481">
        <v>0.0</v>
      </c>
      <c r="AS29" s="490">
        <f t="shared" si="5"/>
        <v>0</v>
      </c>
      <c r="AT29" s="481">
        <v>93.0</v>
      </c>
      <c r="AU29" s="481">
        <v>97.0</v>
      </c>
      <c r="AV29" s="481">
        <v>4.0</v>
      </c>
      <c r="AW29" s="490">
        <f t="shared" si="6"/>
        <v>0.04301075269</v>
      </c>
      <c r="AX29" s="319">
        <v>92.0</v>
      </c>
      <c r="AY29" s="319">
        <v>92.0</v>
      </c>
      <c r="AZ29" s="319">
        <f t="shared" si="9"/>
        <v>0</v>
      </c>
      <c r="BA29" s="490">
        <f t="shared" si="7"/>
        <v>0</v>
      </c>
      <c r="BB29" s="481"/>
      <c r="BC29" s="481"/>
      <c r="BD29" s="481"/>
      <c r="BE29" s="481"/>
      <c r="BF29" s="481"/>
      <c r="BG29" s="481">
        <v>1.1</v>
      </c>
      <c r="BH29" s="490">
        <v>0.94</v>
      </c>
      <c r="BI29" s="481">
        <v>5.3</v>
      </c>
      <c r="BJ29" s="481">
        <v>1.3</v>
      </c>
      <c r="BK29" s="490">
        <v>0.91</v>
      </c>
      <c r="BL29" s="481">
        <v>2.7</v>
      </c>
      <c r="BM29" s="481"/>
      <c r="BN29" s="481"/>
      <c r="BO29" s="481">
        <v>1.4</v>
      </c>
      <c r="BP29" s="481">
        <v>1.6</v>
      </c>
      <c r="BQ29" s="490">
        <v>0.17</v>
      </c>
      <c r="BR29" s="481"/>
      <c r="BS29" s="481"/>
      <c r="BT29" s="481"/>
      <c r="BU29" s="481"/>
      <c r="BV29" s="481"/>
      <c r="BW29" s="481"/>
      <c r="BX29" s="481"/>
      <c r="BY29" s="481"/>
      <c r="BZ29" s="481"/>
      <c r="CA29" s="481"/>
      <c r="CB29" s="481"/>
      <c r="CC29" s="481"/>
      <c r="CD29" s="481"/>
      <c r="CE29" s="481" t="s">
        <v>255</v>
      </c>
      <c r="CF29" s="481">
        <v>40.0</v>
      </c>
      <c r="CG29" s="481">
        <v>78.0</v>
      </c>
      <c r="CH29" s="481">
        <v>79.0</v>
      </c>
      <c r="CI29" s="481">
        <v>86.0</v>
      </c>
      <c r="CJ29" s="481">
        <v>7.0</v>
      </c>
      <c r="CK29" s="481">
        <v>73.0</v>
      </c>
      <c r="CL29" s="481">
        <v>97.0</v>
      </c>
      <c r="CM29" s="481">
        <v>97.0</v>
      </c>
      <c r="CN29" s="481">
        <v>100.0</v>
      </c>
      <c r="CO29" s="481">
        <v>3.0</v>
      </c>
      <c r="CP29" s="481">
        <v>100.0</v>
      </c>
      <c r="CQ29" s="481">
        <v>100.0</v>
      </c>
      <c r="CR29" s="481">
        <v>100.0</v>
      </c>
      <c r="CS29" s="481">
        <v>100.0</v>
      </c>
      <c r="CT29" s="481">
        <v>0.0</v>
      </c>
      <c r="CU29" s="481">
        <v>60.0</v>
      </c>
      <c r="CV29" s="481">
        <v>84.0</v>
      </c>
      <c r="CW29" s="481">
        <v>87.0</v>
      </c>
      <c r="CX29" s="481">
        <v>92.0</v>
      </c>
      <c r="CY29" s="481">
        <v>5.0</v>
      </c>
      <c r="CZ29" s="481">
        <v>75.0</v>
      </c>
      <c r="DA29" s="481">
        <v>88.0</v>
      </c>
      <c r="DB29" s="481">
        <v>95.0</v>
      </c>
      <c r="DC29" s="481">
        <v>99.0</v>
      </c>
      <c r="DD29" s="481">
        <f t="shared" si="8"/>
        <v>4</v>
      </c>
      <c r="DE29" s="481"/>
      <c r="DF29" s="481">
        <v>95.0</v>
      </c>
      <c r="DG29" s="481">
        <v>96.0</v>
      </c>
      <c r="DH29" s="481">
        <v>98.0</v>
      </c>
      <c r="DI29" s="481">
        <v>2.0</v>
      </c>
      <c r="DJ29" s="481"/>
      <c r="DK29" s="481">
        <v>95.0</v>
      </c>
      <c r="DL29" s="481">
        <v>95.0</v>
      </c>
      <c r="DM29" s="481">
        <v>98.0</v>
      </c>
      <c r="DN29" s="481">
        <v>3.0</v>
      </c>
    </row>
    <row r="30" ht="15.75" customHeight="1">
      <c r="A30" s="480">
        <v>2024.0</v>
      </c>
      <c r="B30" s="481" t="s">
        <v>5541</v>
      </c>
      <c r="C30" s="481"/>
      <c r="D30" s="481" t="s">
        <v>5373</v>
      </c>
      <c r="E30" s="481"/>
      <c r="F30" s="481" t="s">
        <v>5449</v>
      </c>
      <c r="G30" s="481" t="s">
        <v>5375</v>
      </c>
      <c r="H30" s="481" t="s">
        <v>5367</v>
      </c>
      <c r="I30" s="481" t="s">
        <v>5445</v>
      </c>
      <c r="J30" s="481"/>
      <c r="K30" s="481"/>
      <c r="L30" s="481"/>
      <c r="M30" s="481"/>
      <c r="N30" s="480" t="s">
        <v>5575</v>
      </c>
      <c r="O30" s="481" t="s">
        <v>5446</v>
      </c>
      <c r="P30" s="481" t="s">
        <v>5448</v>
      </c>
      <c r="Q30" s="481">
        <v>28.0</v>
      </c>
      <c r="R30" s="481" t="s">
        <v>5447</v>
      </c>
      <c r="S30" s="481" t="s">
        <v>5438</v>
      </c>
      <c r="T30" s="495">
        <v>519.1</v>
      </c>
      <c r="U30" s="495">
        <v>154.3</v>
      </c>
      <c r="V30" s="481"/>
      <c r="W30" s="481" t="s">
        <v>158</v>
      </c>
      <c r="X30" s="481"/>
      <c r="Y30" s="481" t="s">
        <v>174</v>
      </c>
      <c r="Z30" s="481">
        <v>63.0</v>
      </c>
      <c r="AA30" s="481">
        <v>65.0</v>
      </c>
      <c r="AB30" s="481">
        <v>2.0</v>
      </c>
      <c r="AC30" s="490">
        <f t="shared" si="1"/>
        <v>0.03174603175</v>
      </c>
      <c r="AD30" s="481">
        <v>78.0</v>
      </c>
      <c r="AE30" s="481">
        <v>78.0</v>
      </c>
      <c r="AF30" s="481">
        <v>0.0</v>
      </c>
      <c r="AG30" s="490">
        <f t="shared" si="2"/>
        <v>0</v>
      </c>
      <c r="AH30" s="481">
        <v>92.0</v>
      </c>
      <c r="AI30" s="481">
        <v>92.0</v>
      </c>
      <c r="AJ30" s="481">
        <v>0.0</v>
      </c>
      <c r="AK30" s="490">
        <f t="shared" si="3"/>
        <v>0</v>
      </c>
      <c r="AL30" s="481">
        <v>65.0</v>
      </c>
      <c r="AM30" s="481">
        <v>60.0</v>
      </c>
      <c r="AN30" s="481">
        <v>-5.0</v>
      </c>
      <c r="AO30" s="490">
        <f t="shared" si="4"/>
        <v>-0.07692307692</v>
      </c>
      <c r="AP30" s="481">
        <v>90.0</v>
      </c>
      <c r="AQ30" s="481">
        <v>89.0</v>
      </c>
      <c r="AR30" s="481">
        <v>-1.0</v>
      </c>
      <c r="AS30" s="490">
        <f t="shared" si="5"/>
        <v>-0.01111111111</v>
      </c>
      <c r="AT30" s="481">
        <v>91.0</v>
      </c>
      <c r="AU30" s="481">
        <v>90.0</v>
      </c>
      <c r="AV30" s="481">
        <v>-1.0</v>
      </c>
      <c r="AW30" s="490">
        <f t="shared" si="6"/>
        <v>-0.01098901099</v>
      </c>
      <c r="AX30" s="494">
        <v>90.0</v>
      </c>
      <c r="AY30" s="494">
        <v>89.0</v>
      </c>
      <c r="AZ30" s="319">
        <f t="shared" si="9"/>
        <v>-1</v>
      </c>
      <c r="BA30" s="490">
        <f t="shared" si="7"/>
        <v>-0.01111111111</v>
      </c>
      <c r="BB30" s="481"/>
      <c r="BC30" s="481"/>
      <c r="BD30" s="481"/>
      <c r="BE30" s="481"/>
      <c r="BF30" s="481"/>
      <c r="BG30" s="481">
        <v>1.1</v>
      </c>
      <c r="BH30" s="490">
        <v>0.94</v>
      </c>
      <c r="BI30" s="481">
        <v>5.4</v>
      </c>
      <c r="BJ30" s="481">
        <v>1.2</v>
      </c>
      <c r="BK30" s="490">
        <v>0.9</v>
      </c>
      <c r="BL30" s="481">
        <v>2.7</v>
      </c>
      <c r="BM30" s="481"/>
      <c r="BN30" s="481"/>
      <c r="BO30" s="481">
        <v>1.6</v>
      </c>
      <c r="BP30" s="481">
        <v>1.7</v>
      </c>
      <c r="BQ30" s="490">
        <v>0.08</v>
      </c>
      <c r="BR30" s="481"/>
      <c r="BS30" s="481"/>
      <c r="BT30" s="481"/>
      <c r="BU30" s="481"/>
      <c r="BV30" s="481"/>
      <c r="BW30" s="481"/>
      <c r="BX30" s="481"/>
      <c r="BY30" s="481"/>
      <c r="BZ30" s="481"/>
      <c r="CA30" s="481"/>
      <c r="CB30" s="481"/>
      <c r="CC30" s="481"/>
      <c r="CD30" s="481"/>
      <c r="CE30" s="481" t="s">
        <v>255</v>
      </c>
      <c r="CF30" s="481"/>
      <c r="CG30" s="481"/>
      <c r="CH30" s="481">
        <v>80.0</v>
      </c>
      <c r="CI30" s="481">
        <v>88.0</v>
      </c>
      <c r="CJ30" s="481">
        <v>8.0</v>
      </c>
      <c r="CK30" s="481"/>
      <c r="CL30" s="481"/>
      <c r="CM30" s="481">
        <v>93.0</v>
      </c>
      <c r="CN30" s="481">
        <v>93.0</v>
      </c>
      <c r="CO30" s="481">
        <v>0.0</v>
      </c>
      <c r="CP30" s="481"/>
      <c r="CQ30" s="481"/>
      <c r="CR30" s="481">
        <v>99.0</v>
      </c>
      <c r="CS30" s="481">
        <v>100.0</v>
      </c>
      <c r="CT30" s="481">
        <v>1.0</v>
      </c>
      <c r="CU30" s="481"/>
      <c r="CV30" s="481"/>
      <c r="CW30" s="481">
        <v>75.0</v>
      </c>
      <c r="CX30" s="481">
        <v>81.0</v>
      </c>
      <c r="CY30" s="481">
        <v>6.0</v>
      </c>
      <c r="CZ30" s="481"/>
      <c r="DA30" s="481"/>
      <c r="DB30" s="481">
        <v>94.0</v>
      </c>
      <c r="DC30" s="481">
        <v>97.0</v>
      </c>
      <c r="DD30" s="481">
        <f t="shared" si="8"/>
        <v>3</v>
      </c>
      <c r="DE30" s="481"/>
      <c r="DF30" s="481"/>
      <c r="DG30" s="481">
        <v>99.0</v>
      </c>
      <c r="DH30" s="481">
        <v>99.0</v>
      </c>
      <c r="DI30" s="481">
        <v>0.0</v>
      </c>
      <c r="DJ30" s="481"/>
      <c r="DK30" s="481"/>
      <c r="DL30" s="481">
        <v>87.0</v>
      </c>
      <c r="DM30" s="481">
        <v>90.0</v>
      </c>
      <c r="DN30" s="481">
        <v>3.0</v>
      </c>
    </row>
    <row r="31" ht="15.75" customHeight="1">
      <c r="A31" s="480">
        <v>2024.0</v>
      </c>
      <c r="B31" s="481" t="s">
        <v>5541</v>
      </c>
      <c r="C31" s="481"/>
      <c r="D31" s="481" t="s">
        <v>5418</v>
      </c>
      <c r="E31" s="481"/>
      <c r="F31" s="481" t="s">
        <v>5456</v>
      </c>
      <c r="G31" s="481" t="s">
        <v>5375</v>
      </c>
      <c r="H31" s="481" t="s">
        <v>5450</v>
      </c>
      <c r="I31" s="481" t="s">
        <v>5451</v>
      </c>
      <c r="J31" s="481"/>
      <c r="K31" s="481"/>
      <c r="L31" s="481"/>
      <c r="M31" s="481"/>
      <c r="N31" s="480" t="s">
        <v>5576</v>
      </c>
      <c r="O31" s="481" t="s">
        <v>5452</v>
      </c>
      <c r="P31" s="481" t="s">
        <v>5455</v>
      </c>
      <c r="Q31" s="481">
        <v>15.0</v>
      </c>
      <c r="R31" s="481" t="s">
        <v>5453</v>
      </c>
      <c r="S31" s="481" t="s">
        <v>5454</v>
      </c>
      <c r="T31" s="492">
        <v>614.4</v>
      </c>
      <c r="U31" s="492">
        <v>144.0</v>
      </c>
      <c r="V31" s="481"/>
      <c r="W31" s="481" t="s">
        <v>174</v>
      </c>
      <c r="X31" s="481"/>
      <c r="Y31" s="481" t="s">
        <v>174</v>
      </c>
      <c r="Z31" s="481">
        <v>8.0</v>
      </c>
      <c r="AA31" s="481">
        <v>15.0</v>
      </c>
      <c r="AB31" s="481">
        <v>7.0</v>
      </c>
      <c r="AC31" s="490">
        <f t="shared" si="1"/>
        <v>0.875</v>
      </c>
      <c r="AD31" s="481">
        <v>47.0</v>
      </c>
      <c r="AE31" s="481">
        <v>56.0</v>
      </c>
      <c r="AF31" s="481">
        <v>9.0</v>
      </c>
      <c r="AG31" s="490">
        <f t="shared" si="2"/>
        <v>0.1914893617</v>
      </c>
      <c r="AH31" s="481">
        <v>93.0</v>
      </c>
      <c r="AI31" s="481">
        <v>96.0</v>
      </c>
      <c r="AJ31" s="481">
        <v>3.0</v>
      </c>
      <c r="AK31" s="490">
        <f t="shared" si="3"/>
        <v>0.03225806452</v>
      </c>
      <c r="AL31" s="481">
        <v>55.0</v>
      </c>
      <c r="AM31" s="481">
        <v>57.0</v>
      </c>
      <c r="AN31" s="481">
        <v>2.0</v>
      </c>
      <c r="AO31" s="490">
        <f t="shared" si="4"/>
        <v>0.03636363636</v>
      </c>
      <c r="AP31" s="481">
        <v>54.0</v>
      </c>
      <c r="AQ31" s="481">
        <v>68.0</v>
      </c>
      <c r="AR31" s="481">
        <v>14.0</v>
      </c>
      <c r="AS31" s="490">
        <f t="shared" si="5"/>
        <v>0.2592592593</v>
      </c>
      <c r="AT31" s="481">
        <v>57.0</v>
      </c>
      <c r="AU31" s="481">
        <v>62.0</v>
      </c>
      <c r="AV31" s="481">
        <v>5.0</v>
      </c>
      <c r="AW31" s="490">
        <f t="shared" si="6"/>
        <v>0.08771929825</v>
      </c>
      <c r="AX31" s="319">
        <v>54.0</v>
      </c>
      <c r="AY31" s="319">
        <v>68.0</v>
      </c>
      <c r="AZ31" s="319">
        <f t="shared" si="9"/>
        <v>14</v>
      </c>
      <c r="BA31" s="490">
        <f t="shared" si="7"/>
        <v>0.2592592593</v>
      </c>
      <c r="BB31" s="481"/>
      <c r="BC31" s="481"/>
      <c r="BD31" s="481"/>
      <c r="BE31" s="481"/>
      <c r="BF31" s="481"/>
      <c r="BG31" s="481">
        <v>1.1</v>
      </c>
      <c r="BH31" s="490">
        <v>0.94</v>
      </c>
      <c r="BI31" s="481">
        <v>4.1</v>
      </c>
      <c r="BJ31" s="481">
        <v>1.2</v>
      </c>
      <c r="BK31" s="490">
        <v>0.89</v>
      </c>
      <c r="BL31" s="481">
        <v>1.7</v>
      </c>
      <c r="BM31" s="481"/>
      <c r="BN31" s="481"/>
      <c r="BO31" s="481">
        <v>3.0</v>
      </c>
      <c r="BP31" s="481">
        <v>3.1</v>
      </c>
      <c r="BQ31" s="490">
        <v>0.05</v>
      </c>
      <c r="BR31" s="481"/>
      <c r="BS31" s="481"/>
      <c r="BT31" s="481"/>
      <c r="BU31" s="481"/>
      <c r="BV31" s="481"/>
      <c r="BW31" s="481"/>
      <c r="BX31" s="481"/>
      <c r="BY31" s="481"/>
      <c r="BZ31" s="481"/>
      <c r="CA31" s="481"/>
      <c r="CB31" s="481"/>
      <c r="CC31" s="481"/>
      <c r="CD31" s="481"/>
      <c r="CE31" s="481" t="s">
        <v>255</v>
      </c>
      <c r="CF31" s="481"/>
      <c r="CG31" s="481"/>
      <c r="CH31" s="481">
        <v>61.0</v>
      </c>
      <c r="CI31" s="481">
        <v>65.0</v>
      </c>
      <c r="CJ31" s="481">
        <v>4.0</v>
      </c>
      <c r="CK31" s="481"/>
      <c r="CL31" s="481"/>
      <c r="CM31" s="481">
        <v>85.0</v>
      </c>
      <c r="CN31" s="481">
        <v>86.0</v>
      </c>
      <c r="CO31" s="481">
        <v>1.0</v>
      </c>
      <c r="CP31" s="481"/>
      <c r="CQ31" s="481"/>
      <c r="CR31" s="481">
        <v>100.0</v>
      </c>
      <c r="CS31" s="481">
        <v>100.0</v>
      </c>
      <c r="CT31" s="481">
        <v>0.0</v>
      </c>
      <c r="CU31" s="481"/>
      <c r="CV31" s="481"/>
      <c r="CW31" s="481">
        <v>70.0</v>
      </c>
      <c r="CX31" s="481">
        <v>82.0</v>
      </c>
      <c r="CY31" s="481">
        <v>12.0</v>
      </c>
      <c r="CZ31" s="481"/>
      <c r="DA31" s="481"/>
      <c r="DB31" s="481">
        <v>92.0</v>
      </c>
      <c r="DC31" s="481">
        <v>98.0</v>
      </c>
      <c r="DD31" s="481">
        <f t="shared" si="8"/>
        <v>6</v>
      </c>
      <c r="DE31" s="481"/>
      <c r="DF31" s="481"/>
      <c r="DG31" s="481">
        <v>94.0</v>
      </c>
      <c r="DH31" s="481">
        <v>97.0</v>
      </c>
      <c r="DI31" s="481">
        <v>3.0</v>
      </c>
      <c r="DJ31" s="481"/>
      <c r="DK31" s="481"/>
      <c r="DL31" s="481">
        <v>96.0</v>
      </c>
      <c r="DM31" s="481">
        <v>99.0</v>
      </c>
      <c r="DN31" s="481">
        <v>3.0</v>
      </c>
    </row>
    <row r="32" ht="15.75" customHeight="1">
      <c r="A32" s="480">
        <v>2024.0</v>
      </c>
      <c r="B32" s="481" t="s">
        <v>5541</v>
      </c>
      <c r="C32" s="481"/>
      <c r="D32" s="481" t="s">
        <v>5373</v>
      </c>
      <c r="E32" s="481"/>
      <c r="F32" s="481" t="s">
        <v>5462</v>
      </c>
      <c r="G32" s="481" t="s">
        <v>5463</v>
      </c>
      <c r="H32" s="481" t="s">
        <v>5457</v>
      </c>
      <c r="I32" s="481" t="s">
        <v>5458</v>
      </c>
      <c r="J32" s="481"/>
      <c r="K32" s="481"/>
      <c r="L32" s="481"/>
      <c r="M32" s="481"/>
      <c r="N32" s="480" t="s">
        <v>5577</v>
      </c>
      <c r="O32" s="481" t="s">
        <v>5459</v>
      </c>
      <c r="P32" s="481" t="s">
        <v>5461</v>
      </c>
      <c r="Q32" s="481">
        <v>10.0</v>
      </c>
      <c r="R32" s="481" t="s">
        <v>5344</v>
      </c>
      <c r="S32" s="481" t="s">
        <v>5460</v>
      </c>
      <c r="T32" s="492">
        <v>872.9</v>
      </c>
      <c r="U32" s="492">
        <v>95.3</v>
      </c>
      <c r="V32" s="483" t="s">
        <v>5578</v>
      </c>
      <c r="W32" s="481" t="s">
        <v>158</v>
      </c>
      <c r="X32" s="483" t="s">
        <v>5579</v>
      </c>
      <c r="Y32" s="481" t="s">
        <v>177</v>
      </c>
      <c r="Z32" s="481"/>
      <c r="AA32" s="481"/>
      <c r="AB32" s="481"/>
      <c r="AC32" s="481"/>
      <c r="AD32" s="481"/>
      <c r="AE32" s="481"/>
      <c r="AF32" s="481"/>
      <c r="AG32" s="481"/>
      <c r="AH32" s="481"/>
      <c r="AI32" s="481"/>
      <c r="AJ32" s="481"/>
      <c r="AK32" s="481"/>
      <c r="AL32" s="481"/>
      <c r="AM32" s="481"/>
      <c r="AN32" s="481"/>
      <c r="AO32" s="481"/>
      <c r="AP32" s="481"/>
      <c r="AQ32" s="481"/>
      <c r="AR32" s="481"/>
      <c r="AS32" s="481"/>
      <c r="AT32" s="481"/>
      <c r="AU32" s="481"/>
      <c r="AV32" s="481"/>
      <c r="AW32" s="481"/>
      <c r="AX32" s="481"/>
      <c r="AY32" s="481"/>
      <c r="AZ32" s="87"/>
      <c r="BA32" s="481"/>
      <c r="BB32" s="481"/>
      <c r="BC32" s="481"/>
      <c r="BD32" s="481"/>
      <c r="BE32" s="481"/>
      <c r="BF32" s="481"/>
      <c r="BG32" s="481">
        <v>0.9</v>
      </c>
      <c r="BH32" s="490">
        <v>0.94</v>
      </c>
      <c r="BI32" s="481">
        <v>4.8</v>
      </c>
      <c r="BJ32" s="481" t="s">
        <v>3272</v>
      </c>
      <c r="BK32" s="481" t="s">
        <v>3272</v>
      </c>
      <c r="BL32" s="481" t="s">
        <v>3272</v>
      </c>
      <c r="BM32" s="481"/>
      <c r="BN32" s="481"/>
      <c r="BO32" s="481">
        <v>3.0</v>
      </c>
      <c r="BP32" s="481">
        <v>3.2</v>
      </c>
      <c r="BQ32" s="490">
        <v>0.04</v>
      </c>
      <c r="BR32" s="481"/>
      <c r="BS32" s="481"/>
      <c r="BT32" s="481"/>
      <c r="BU32" s="481"/>
      <c r="BV32" s="481"/>
      <c r="BW32" s="481"/>
      <c r="BX32" s="481"/>
      <c r="BY32" s="481"/>
      <c r="BZ32" s="481"/>
      <c r="CA32" s="481"/>
      <c r="CB32" s="481"/>
      <c r="CC32" s="481"/>
      <c r="CD32" s="481"/>
      <c r="CE32" s="481" t="s">
        <v>255</v>
      </c>
      <c r="CF32" s="481"/>
      <c r="CG32" s="481"/>
      <c r="CH32" s="481">
        <v>73.0</v>
      </c>
      <c r="CI32" s="481">
        <v>79.0</v>
      </c>
      <c r="CJ32" s="481">
        <v>6.0</v>
      </c>
      <c r="CK32" s="481"/>
      <c r="CL32" s="481"/>
      <c r="CM32" s="481">
        <v>90.0</v>
      </c>
      <c r="CN32" s="481">
        <v>97.0</v>
      </c>
      <c r="CO32" s="481">
        <v>7.0</v>
      </c>
      <c r="CP32" s="481"/>
      <c r="CQ32" s="481"/>
      <c r="CR32" s="481">
        <v>99.0</v>
      </c>
      <c r="CS32" s="481">
        <v>100.0</v>
      </c>
      <c r="CT32" s="481">
        <v>1.0</v>
      </c>
      <c r="CU32" s="481"/>
      <c r="CV32" s="481"/>
      <c r="CW32" s="481">
        <v>80.0</v>
      </c>
      <c r="CX32" s="481">
        <v>84.0</v>
      </c>
      <c r="CY32" s="481">
        <v>4.0</v>
      </c>
      <c r="CZ32" s="481"/>
      <c r="DA32" s="481"/>
      <c r="DB32" s="481">
        <v>99.0</v>
      </c>
      <c r="DC32" s="481">
        <v>99.0</v>
      </c>
      <c r="DD32" s="481">
        <v>0.0</v>
      </c>
      <c r="DE32" s="481"/>
      <c r="DF32" s="481"/>
      <c r="DG32" s="481">
        <v>98.0</v>
      </c>
      <c r="DH32" s="481">
        <v>96.0</v>
      </c>
      <c r="DI32" s="481">
        <v>-2.0</v>
      </c>
      <c r="DJ32" s="481"/>
      <c r="DK32" s="481"/>
      <c r="DL32" s="481">
        <v>100.0</v>
      </c>
      <c r="DM32" s="481">
        <v>96.0</v>
      </c>
      <c r="DN32" s="481">
        <v>-4.0</v>
      </c>
    </row>
    <row r="33" ht="15.75" customHeight="1">
      <c r="A33" s="480">
        <v>2024.0</v>
      </c>
      <c r="B33" s="481" t="s">
        <v>5541</v>
      </c>
      <c r="C33" s="481"/>
      <c r="D33" s="481" t="s">
        <v>5471</v>
      </c>
      <c r="E33" s="481"/>
      <c r="F33" s="481" t="s">
        <v>5472</v>
      </c>
      <c r="G33" s="481" t="s">
        <v>5362</v>
      </c>
      <c r="H33" s="481" t="s">
        <v>5466</v>
      </c>
      <c r="I33" s="481" t="s">
        <v>5467</v>
      </c>
      <c r="J33" s="481"/>
      <c r="K33" s="481"/>
      <c r="L33" s="481"/>
      <c r="M33" s="481"/>
      <c r="N33" s="480" t="s">
        <v>5580</v>
      </c>
      <c r="O33" s="481" t="s">
        <v>5468</v>
      </c>
      <c r="P33" s="481" t="s">
        <v>5470</v>
      </c>
      <c r="Q33" s="481">
        <v>12.0</v>
      </c>
      <c r="R33" s="481" t="s">
        <v>5469</v>
      </c>
      <c r="S33" s="481" t="s">
        <v>5395</v>
      </c>
      <c r="T33" s="495">
        <v>857.0</v>
      </c>
      <c r="U33" s="495">
        <v>128.5</v>
      </c>
      <c r="V33" s="481"/>
      <c r="W33" s="481"/>
      <c r="X33" s="481"/>
      <c r="Y33" s="481"/>
      <c r="Z33" s="481">
        <v>44.0</v>
      </c>
      <c r="AA33" s="481">
        <v>57.0</v>
      </c>
      <c r="AB33" s="481">
        <v>13.0</v>
      </c>
      <c r="AC33" s="490">
        <f t="shared" ref="AC33:AC36" si="10">AB33/Z33</f>
        <v>0.2954545455</v>
      </c>
      <c r="AD33" s="481">
        <v>90.0</v>
      </c>
      <c r="AE33" s="481">
        <v>92.0</v>
      </c>
      <c r="AF33" s="481">
        <v>2.0</v>
      </c>
      <c r="AG33" s="490">
        <f t="shared" ref="AG33:AG36" si="11">AF33/AD33</f>
        <v>0.02222222222</v>
      </c>
      <c r="AH33" s="481">
        <v>100.0</v>
      </c>
      <c r="AI33" s="481">
        <v>100.0</v>
      </c>
      <c r="AJ33" s="481">
        <v>0.0</v>
      </c>
      <c r="AK33" s="490">
        <f t="shared" ref="AK33:AK36" si="12">AJ33/AH33</f>
        <v>0</v>
      </c>
      <c r="AL33" s="481">
        <v>33.0</v>
      </c>
      <c r="AM33" s="481">
        <v>54.0</v>
      </c>
      <c r="AN33" s="481">
        <v>21.0</v>
      </c>
      <c r="AO33" s="490">
        <f t="shared" ref="AO33:AO36" si="13">AN33/AL33</f>
        <v>0.6363636364</v>
      </c>
      <c r="AP33" s="481">
        <v>92.0</v>
      </c>
      <c r="AQ33" s="481">
        <v>96.0</v>
      </c>
      <c r="AR33" s="481">
        <v>4.0</v>
      </c>
      <c r="AS33" s="490">
        <f t="shared" ref="AS33:AS36" si="14">AR33/AP33</f>
        <v>0.04347826087</v>
      </c>
      <c r="AT33" s="481">
        <v>97.0</v>
      </c>
      <c r="AU33" s="481">
        <v>98.0</v>
      </c>
      <c r="AV33" s="481">
        <v>1.0</v>
      </c>
      <c r="AW33" s="490">
        <f t="shared" ref="AW33:AW36" si="15">AV33/AT33</f>
        <v>0.01030927835</v>
      </c>
      <c r="AX33" s="481">
        <v>94.0</v>
      </c>
      <c r="AY33" s="481">
        <v>94.0</v>
      </c>
      <c r="AZ33" s="481">
        <v>0.0</v>
      </c>
      <c r="BA33" s="490">
        <f t="shared" ref="BA33:BA35" si="16">AZ33/AX33</f>
        <v>0</v>
      </c>
      <c r="BB33" s="481"/>
      <c r="BC33" s="481"/>
      <c r="BD33" s="481"/>
      <c r="BE33" s="481"/>
      <c r="BF33" s="481"/>
      <c r="BG33" s="481">
        <v>0.69</v>
      </c>
      <c r="BH33" s="490">
        <v>0.94</v>
      </c>
      <c r="BI33" s="481">
        <v>4.6</v>
      </c>
      <c r="BJ33" s="481">
        <v>0.98</v>
      </c>
      <c r="BK33" s="490">
        <v>0.91</v>
      </c>
      <c r="BL33" s="481">
        <v>1.7</v>
      </c>
      <c r="BM33" s="481"/>
      <c r="BN33" s="481"/>
      <c r="BO33" s="481">
        <v>4.1</v>
      </c>
      <c r="BP33" s="481">
        <v>4.3</v>
      </c>
      <c r="BQ33" s="490">
        <v>0.06</v>
      </c>
      <c r="BR33" s="481"/>
      <c r="BS33" s="481"/>
      <c r="BT33" s="481"/>
      <c r="BU33" s="481"/>
      <c r="BV33" s="481"/>
      <c r="BW33" s="481"/>
      <c r="BX33" s="481"/>
      <c r="BY33" s="481"/>
      <c r="BZ33" s="481"/>
      <c r="CA33" s="481"/>
      <c r="CB33" s="481"/>
      <c r="CC33" s="481"/>
      <c r="CD33" s="481"/>
      <c r="CE33" s="481" t="s">
        <v>255</v>
      </c>
      <c r="CF33" s="481"/>
      <c r="CG33" s="481"/>
      <c r="CH33" s="481">
        <v>78.0</v>
      </c>
      <c r="CI33" s="481">
        <v>86.0</v>
      </c>
      <c r="CJ33" s="481">
        <v>8.0</v>
      </c>
      <c r="CK33" s="481"/>
      <c r="CL33" s="481"/>
      <c r="CM33" s="481">
        <v>97.0</v>
      </c>
      <c r="CN33" s="481">
        <v>100.0</v>
      </c>
      <c r="CO33" s="481">
        <v>3.0</v>
      </c>
      <c r="CP33" s="481"/>
      <c r="CQ33" s="481"/>
      <c r="CR33" s="481">
        <v>100.0</v>
      </c>
      <c r="CS33" s="481">
        <v>100.0</v>
      </c>
      <c r="CT33" s="481">
        <v>0.0</v>
      </c>
      <c r="CU33" s="481"/>
      <c r="CV33" s="481"/>
      <c r="CW33" s="481">
        <v>50.0</v>
      </c>
      <c r="CX33" s="481">
        <v>70.0</v>
      </c>
      <c r="CY33" s="481">
        <v>20.0</v>
      </c>
      <c r="CZ33" s="481"/>
      <c r="DA33" s="481"/>
      <c r="DB33" s="481">
        <v>94.0</v>
      </c>
      <c r="DC33" s="481">
        <v>97.0</v>
      </c>
      <c r="DD33" s="481">
        <v>3.0</v>
      </c>
      <c r="DE33" s="481"/>
      <c r="DF33" s="481"/>
      <c r="DG33" s="481">
        <v>92.0</v>
      </c>
      <c r="DH33" s="481">
        <v>96.0</v>
      </c>
      <c r="DI33" s="481">
        <v>4.0</v>
      </c>
      <c r="DJ33" s="481"/>
      <c r="DK33" s="481"/>
      <c r="DL33" s="481">
        <v>95.0</v>
      </c>
      <c r="DM33" s="481">
        <v>97.0</v>
      </c>
      <c r="DN33" s="481">
        <v>2.0</v>
      </c>
    </row>
    <row r="34" ht="15.75" customHeight="1">
      <c r="A34" s="480">
        <v>2024.0</v>
      </c>
      <c r="B34" s="481" t="s">
        <v>5541</v>
      </c>
      <c r="C34" s="481"/>
      <c r="D34" s="481" t="s">
        <v>5431</v>
      </c>
      <c r="E34" s="481"/>
      <c r="F34" s="481" t="s">
        <v>5432</v>
      </c>
      <c r="G34" s="481" t="s">
        <v>5362</v>
      </c>
      <c r="H34" s="481" t="s">
        <v>5425</v>
      </c>
      <c r="I34" s="481" t="s">
        <v>5426</v>
      </c>
      <c r="J34" s="481"/>
      <c r="K34" s="481"/>
      <c r="L34" s="481"/>
      <c r="M34" s="481"/>
      <c r="N34" s="480" t="s">
        <v>5581</v>
      </c>
      <c r="O34" s="481" t="s">
        <v>5468</v>
      </c>
      <c r="P34" s="481" t="s">
        <v>5475</v>
      </c>
      <c r="Q34" s="481">
        <v>35.0</v>
      </c>
      <c r="R34" s="481" t="s">
        <v>5473</v>
      </c>
      <c r="S34" s="481" t="s">
        <v>5395</v>
      </c>
      <c r="T34" s="495">
        <v>2200.6</v>
      </c>
      <c r="U34" s="495">
        <v>397.8</v>
      </c>
      <c r="V34" s="481"/>
      <c r="W34" s="481"/>
      <c r="X34" s="481"/>
      <c r="Y34" s="481"/>
      <c r="Z34" s="481">
        <v>64.0</v>
      </c>
      <c r="AA34" s="481">
        <v>72.0</v>
      </c>
      <c r="AB34" s="481">
        <v>8.0</v>
      </c>
      <c r="AC34" s="490">
        <f t="shared" si="10"/>
        <v>0.125</v>
      </c>
      <c r="AD34" s="481">
        <v>96.0</v>
      </c>
      <c r="AE34" s="481">
        <v>97.0</v>
      </c>
      <c r="AF34" s="481">
        <v>1.0</v>
      </c>
      <c r="AG34" s="490">
        <f t="shared" si="11"/>
        <v>0.01041666667</v>
      </c>
      <c r="AH34" s="481">
        <v>100.0</v>
      </c>
      <c r="AI34" s="481">
        <v>100.0</v>
      </c>
      <c r="AJ34" s="481">
        <v>0.0</v>
      </c>
      <c r="AK34" s="490">
        <f t="shared" si="12"/>
        <v>0</v>
      </c>
      <c r="AL34" s="481">
        <v>46.0</v>
      </c>
      <c r="AM34" s="481">
        <v>64.0</v>
      </c>
      <c r="AN34" s="481">
        <v>18.0</v>
      </c>
      <c r="AO34" s="490">
        <f t="shared" si="13"/>
        <v>0.3913043478</v>
      </c>
      <c r="AP34" s="481">
        <v>97.0</v>
      </c>
      <c r="AQ34" s="481">
        <v>99.0</v>
      </c>
      <c r="AR34" s="481">
        <v>2.0</v>
      </c>
      <c r="AS34" s="490">
        <f t="shared" si="14"/>
        <v>0.0206185567</v>
      </c>
      <c r="AT34" s="481">
        <v>96.0</v>
      </c>
      <c r="AU34" s="481">
        <v>98.0</v>
      </c>
      <c r="AV34" s="481">
        <v>2.0</v>
      </c>
      <c r="AW34" s="490">
        <f t="shared" si="15"/>
        <v>0.02083333333</v>
      </c>
      <c r="AX34" s="481">
        <v>95.0</v>
      </c>
      <c r="AY34" s="481">
        <v>95.0</v>
      </c>
      <c r="AZ34" s="481">
        <v>0.0</v>
      </c>
      <c r="BA34" s="490">
        <f t="shared" si="16"/>
        <v>0</v>
      </c>
      <c r="BB34" s="481"/>
      <c r="BC34" s="481"/>
      <c r="BD34" s="481"/>
      <c r="BE34" s="481"/>
      <c r="BF34" s="481"/>
      <c r="BG34" s="481">
        <v>1.0</v>
      </c>
      <c r="BH34" s="490">
        <v>0.93</v>
      </c>
      <c r="BI34" s="481">
        <v>3.6</v>
      </c>
      <c r="BJ34" s="481">
        <v>1.3</v>
      </c>
      <c r="BK34" s="490">
        <v>0.9</v>
      </c>
      <c r="BL34" s="481">
        <v>1.8</v>
      </c>
      <c r="BM34" s="481"/>
      <c r="BN34" s="481"/>
      <c r="BO34" s="481">
        <v>3.5</v>
      </c>
      <c r="BP34" s="481">
        <v>3.6</v>
      </c>
      <c r="BQ34" s="490">
        <v>0.04</v>
      </c>
      <c r="BR34" s="481"/>
      <c r="BS34" s="481"/>
      <c r="BT34" s="481"/>
      <c r="BU34" s="481"/>
      <c r="BV34" s="481"/>
      <c r="BW34" s="481"/>
      <c r="BX34" s="481"/>
      <c r="BY34" s="481"/>
      <c r="BZ34" s="481"/>
      <c r="CA34" s="481"/>
      <c r="CB34" s="481"/>
      <c r="CC34" s="481"/>
      <c r="CD34" s="481"/>
      <c r="CE34" s="481" t="s">
        <v>255</v>
      </c>
      <c r="CF34" s="481"/>
      <c r="CG34" s="481"/>
      <c r="CH34" s="481">
        <v>79.0</v>
      </c>
      <c r="CI34" s="481">
        <v>88.0</v>
      </c>
      <c r="CJ34" s="481">
        <v>9.0</v>
      </c>
      <c r="CK34" s="481"/>
      <c r="CL34" s="481"/>
      <c r="CM34" s="481">
        <v>93.0</v>
      </c>
      <c r="CN34" s="481">
        <v>98.0</v>
      </c>
      <c r="CO34" s="481">
        <v>5.0</v>
      </c>
      <c r="CP34" s="481"/>
      <c r="CQ34" s="481"/>
      <c r="CR34" s="481">
        <v>100.0</v>
      </c>
      <c r="CS34" s="481">
        <v>100.0</v>
      </c>
      <c r="CT34" s="481">
        <v>0.0</v>
      </c>
      <c r="CU34" s="481"/>
      <c r="CV34" s="481"/>
      <c r="CW34" s="481">
        <v>62.0</v>
      </c>
      <c r="CX34" s="481">
        <v>72.0</v>
      </c>
      <c r="CY34" s="481">
        <v>10.0</v>
      </c>
      <c r="CZ34" s="481"/>
      <c r="DA34" s="481"/>
      <c r="DB34" s="481">
        <v>95.0</v>
      </c>
      <c r="DC34" s="481">
        <v>97.0</v>
      </c>
      <c r="DD34" s="481">
        <v>2.0</v>
      </c>
      <c r="DE34" s="481"/>
      <c r="DF34" s="481"/>
      <c r="DG34" s="481">
        <v>98.0</v>
      </c>
      <c r="DH34" s="481">
        <v>99.0</v>
      </c>
      <c r="DI34" s="481">
        <v>1.0</v>
      </c>
      <c r="DJ34" s="481"/>
      <c r="DK34" s="481"/>
      <c r="DL34" s="481">
        <v>96.0</v>
      </c>
      <c r="DM34" s="481">
        <v>99.0</v>
      </c>
      <c r="DN34" s="481">
        <v>3.0</v>
      </c>
    </row>
    <row r="35" ht="15.75" customHeight="1">
      <c r="A35" s="480">
        <v>2024.0</v>
      </c>
      <c r="B35" s="481" t="s">
        <v>5541</v>
      </c>
      <c r="C35" s="481"/>
      <c r="D35" s="481" t="s">
        <v>5481</v>
      </c>
      <c r="E35" s="481"/>
      <c r="F35" s="481" t="s">
        <v>5482</v>
      </c>
      <c r="G35" s="481" t="s">
        <v>5483</v>
      </c>
      <c r="H35" s="481" t="s">
        <v>5476</v>
      </c>
      <c r="I35" s="481" t="s">
        <v>5476</v>
      </c>
      <c r="J35" s="481"/>
      <c r="K35" s="481"/>
      <c r="L35" s="481"/>
      <c r="M35" s="481"/>
      <c r="N35" s="480" t="s">
        <v>5582</v>
      </c>
      <c r="O35" s="481" t="s">
        <v>5477</v>
      </c>
      <c r="P35" s="481" t="s">
        <v>5583</v>
      </c>
      <c r="Q35" s="481">
        <v>18.0</v>
      </c>
      <c r="R35" s="481" t="s">
        <v>5478</v>
      </c>
      <c r="S35" s="481" t="s">
        <v>5479</v>
      </c>
      <c r="T35" s="495">
        <v>2262.3</v>
      </c>
      <c r="U35" s="495">
        <v>203.2</v>
      </c>
      <c r="V35" s="481"/>
      <c r="W35" s="481"/>
      <c r="X35" s="481"/>
      <c r="Y35" s="481"/>
      <c r="Z35" s="481">
        <v>16.0</v>
      </c>
      <c r="AA35" s="481">
        <v>14.0</v>
      </c>
      <c r="AB35" s="481">
        <v>-2.0</v>
      </c>
      <c r="AC35" s="490">
        <f t="shared" si="10"/>
        <v>-0.125</v>
      </c>
      <c r="AD35" s="481">
        <v>61.0</v>
      </c>
      <c r="AE35" s="481">
        <v>59.0</v>
      </c>
      <c r="AF35" s="481">
        <v>-2.0</v>
      </c>
      <c r="AG35" s="490">
        <f t="shared" si="11"/>
        <v>-0.03278688525</v>
      </c>
      <c r="AH35" s="481">
        <v>96.0</v>
      </c>
      <c r="AI35" s="481">
        <v>94.0</v>
      </c>
      <c r="AJ35" s="481">
        <v>-2.0</v>
      </c>
      <c r="AK35" s="490">
        <f t="shared" si="12"/>
        <v>-0.02083333333</v>
      </c>
      <c r="AL35" s="481">
        <v>45.0</v>
      </c>
      <c r="AM35" s="481">
        <v>72.0</v>
      </c>
      <c r="AN35" s="481">
        <v>27.0</v>
      </c>
      <c r="AO35" s="490">
        <f t="shared" si="13"/>
        <v>0.6</v>
      </c>
      <c r="AP35" s="481">
        <v>87.0</v>
      </c>
      <c r="AQ35" s="481">
        <v>97.0</v>
      </c>
      <c r="AR35" s="481">
        <v>10.0</v>
      </c>
      <c r="AS35" s="490">
        <f t="shared" si="14"/>
        <v>0.1149425287</v>
      </c>
      <c r="AT35" s="481">
        <v>90.0</v>
      </c>
      <c r="AU35" s="481">
        <v>98.0</v>
      </c>
      <c r="AV35" s="481">
        <v>8.0</v>
      </c>
      <c r="AW35" s="490">
        <f t="shared" si="15"/>
        <v>0.08888888889</v>
      </c>
      <c r="AX35" s="481">
        <v>86.0</v>
      </c>
      <c r="AY35" s="481">
        <v>86.0</v>
      </c>
      <c r="AZ35" s="481">
        <v>0.0</v>
      </c>
      <c r="BA35" s="490">
        <f t="shared" si="16"/>
        <v>0</v>
      </c>
      <c r="BB35" s="481"/>
      <c r="BC35" s="481"/>
      <c r="BD35" s="481"/>
      <c r="BE35" s="481"/>
      <c r="BF35" s="481"/>
      <c r="BG35" s="481">
        <v>0.87</v>
      </c>
      <c r="BH35" s="490">
        <v>0.94</v>
      </c>
      <c r="BI35" s="481">
        <v>4.2</v>
      </c>
      <c r="BJ35" s="481" t="s">
        <v>3272</v>
      </c>
      <c r="BK35" s="481" t="s">
        <v>3272</v>
      </c>
      <c r="BL35" s="481" t="s">
        <v>3272</v>
      </c>
      <c r="BM35" s="481"/>
      <c r="BN35" s="481"/>
      <c r="BO35" s="481">
        <v>4.4</v>
      </c>
      <c r="BP35" s="481">
        <v>4.4</v>
      </c>
      <c r="BQ35" s="490">
        <v>0.0</v>
      </c>
      <c r="BR35" s="481"/>
      <c r="BS35" s="481"/>
      <c r="BT35" s="481"/>
      <c r="BU35" s="481"/>
      <c r="BV35" s="481"/>
      <c r="BW35" s="481"/>
      <c r="BX35" s="481"/>
      <c r="BY35" s="481"/>
      <c r="BZ35" s="481"/>
      <c r="CA35" s="481"/>
      <c r="CB35" s="481"/>
      <c r="CC35" s="481"/>
      <c r="CD35" s="481"/>
      <c r="CE35" s="481" t="s">
        <v>255</v>
      </c>
      <c r="CF35" s="481"/>
      <c r="CG35" s="481"/>
      <c r="CH35" s="481">
        <v>57.0</v>
      </c>
      <c r="CI35" s="481">
        <v>68.0</v>
      </c>
      <c r="CJ35" s="481">
        <v>11.0</v>
      </c>
      <c r="CK35" s="481"/>
      <c r="CL35" s="481"/>
      <c r="CM35" s="481">
        <v>86.0</v>
      </c>
      <c r="CN35" s="481">
        <v>88.0</v>
      </c>
      <c r="CO35" s="481">
        <v>2.0</v>
      </c>
      <c r="CP35" s="481"/>
      <c r="CQ35" s="481"/>
      <c r="CR35" s="481">
        <v>99.0</v>
      </c>
      <c r="CS35" s="481">
        <v>100.0</v>
      </c>
      <c r="CT35" s="481">
        <v>1.0</v>
      </c>
      <c r="CU35" s="481"/>
      <c r="CV35" s="481"/>
      <c r="CW35" s="481">
        <v>59.0</v>
      </c>
      <c r="CX35" s="481">
        <v>66.0</v>
      </c>
      <c r="CY35" s="481">
        <v>7.0</v>
      </c>
      <c r="CZ35" s="481"/>
      <c r="DA35" s="481"/>
      <c r="DB35" s="481">
        <v>94.0</v>
      </c>
      <c r="DC35" s="481">
        <v>94.0</v>
      </c>
      <c r="DD35" s="481">
        <v>0.0</v>
      </c>
      <c r="DE35" s="481"/>
      <c r="DF35" s="481"/>
      <c r="DG35" s="481">
        <v>93.0</v>
      </c>
      <c r="DH35" s="481">
        <v>93.0</v>
      </c>
      <c r="DI35" s="481">
        <v>0.0</v>
      </c>
      <c r="DJ35" s="481"/>
      <c r="DK35" s="481"/>
      <c r="DL35" s="481">
        <v>96.0</v>
      </c>
      <c r="DM35" s="481">
        <v>96.0</v>
      </c>
      <c r="DN35" s="481">
        <v>0.0</v>
      </c>
    </row>
    <row r="36" ht="15.75" customHeight="1">
      <c r="A36" s="480">
        <v>2022.0</v>
      </c>
      <c r="B36" s="481" t="s">
        <v>5584</v>
      </c>
      <c r="C36" s="481" t="s">
        <v>3540</v>
      </c>
      <c r="D36" s="481" t="s">
        <v>5038</v>
      </c>
      <c r="E36" s="481"/>
      <c r="F36" s="481" t="s">
        <v>5038</v>
      </c>
      <c r="G36" s="481" t="s">
        <v>5046</v>
      </c>
      <c r="H36" s="481" t="s">
        <v>5043</v>
      </c>
      <c r="I36" s="481" t="s">
        <v>5047</v>
      </c>
      <c r="J36" s="481"/>
      <c r="K36" s="481"/>
      <c r="L36" s="481"/>
      <c r="M36" s="481"/>
      <c r="N36" s="480" t="s">
        <v>5585</v>
      </c>
      <c r="O36" s="501" t="s">
        <v>5044</v>
      </c>
      <c r="P36" s="481" t="s">
        <v>5045</v>
      </c>
      <c r="Q36" s="501" t="s">
        <v>5044</v>
      </c>
      <c r="R36" s="481" t="s">
        <v>4815</v>
      </c>
      <c r="S36" s="481"/>
      <c r="T36" s="481" t="s">
        <v>5586</v>
      </c>
      <c r="U36" s="481" t="s">
        <v>5586</v>
      </c>
      <c r="V36" s="481"/>
      <c r="W36" s="481"/>
      <c r="X36" s="491"/>
      <c r="Y36" s="481"/>
      <c r="Z36" s="481">
        <v>29.0</v>
      </c>
      <c r="AA36" s="481">
        <v>54.0</v>
      </c>
      <c r="AB36" s="481">
        <v>25.0</v>
      </c>
      <c r="AC36" s="490">
        <f t="shared" si="10"/>
        <v>0.8620689655</v>
      </c>
      <c r="AD36" s="481">
        <v>67.0</v>
      </c>
      <c r="AE36" s="481">
        <v>80.0</v>
      </c>
      <c r="AF36" s="481">
        <v>13.0</v>
      </c>
      <c r="AG36" s="490">
        <f t="shared" si="11"/>
        <v>0.1940298507</v>
      </c>
      <c r="AH36" s="481">
        <v>91.0</v>
      </c>
      <c r="AI36" s="481">
        <v>98.0</v>
      </c>
      <c r="AJ36" s="481">
        <v>7.0</v>
      </c>
      <c r="AK36" s="490">
        <f t="shared" si="12"/>
        <v>0.07692307692</v>
      </c>
      <c r="AL36" s="481">
        <v>41.0</v>
      </c>
      <c r="AM36" s="481">
        <v>88.0</v>
      </c>
      <c r="AN36" s="481">
        <v>47.0</v>
      </c>
      <c r="AO36" s="490">
        <f t="shared" si="13"/>
        <v>1.146341463</v>
      </c>
      <c r="AP36" s="481">
        <v>77.0</v>
      </c>
      <c r="AQ36" s="481">
        <v>96.0</v>
      </c>
      <c r="AR36" s="481">
        <v>19.0</v>
      </c>
      <c r="AS36" s="490">
        <f t="shared" si="14"/>
        <v>0.2467532468</v>
      </c>
      <c r="AT36" s="481">
        <v>83.0</v>
      </c>
      <c r="AU36" s="481">
        <v>90.0</v>
      </c>
      <c r="AV36" s="481">
        <v>7.0</v>
      </c>
      <c r="AW36" s="490">
        <f t="shared" si="15"/>
        <v>0.0843373494</v>
      </c>
      <c r="AX36" s="481"/>
      <c r="AY36" s="481"/>
      <c r="AZ36" s="481"/>
      <c r="BA36" s="481"/>
      <c r="BB36" s="481"/>
      <c r="BC36" s="481"/>
      <c r="BD36" s="481"/>
      <c r="BE36" s="481"/>
      <c r="BF36" s="481"/>
      <c r="BG36" s="481"/>
      <c r="BH36" s="490">
        <v>0.95</v>
      </c>
      <c r="BI36" s="481">
        <v>6.1</v>
      </c>
      <c r="BJ36" s="481"/>
      <c r="BK36" s="485">
        <v>0.9</v>
      </c>
      <c r="BL36" s="481">
        <v>3.6</v>
      </c>
      <c r="BM36" s="481"/>
      <c r="BN36" s="481"/>
      <c r="BO36" s="481" t="s">
        <v>4853</v>
      </c>
      <c r="BP36" s="481" t="s">
        <v>4853</v>
      </c>
      <c r="BQ36" s="481" t="s">
        <v>4853</v>
      </c>
      <c r="BR36" s="481"/>
      <c r="BS36" s="481"/>
      <c r="BT36" s="481"/>
      <c r="BU36" s="481"/>
      <c r="BV36" s="481"/>
      <c r="BW36" s="481"/>
      <c r="BX36" s="481"/>
      <c r="BY36" s="481"/>
      <c r="BZ36" s="481"/>
      <c r="CA36" s="481"/>
      <c r="CB36" s="481"/>
      <c r="CC36" s="481"/>
      <c r="CD36" s="481"/>
      <c r="CE36" s="481" t="s">
        <v>255</v>
      </c>
      <c r="CF36" s="481"/>
      <c r="CG36" s="481"/>
      <c r="CH36" s="481"/>
      <c r="CI36" s="481"/>
      <c r="CJ36" s="481"/>
      <c r="CK36" s="481"/>
      <c r="CL36" s="481"/>
      <c r="CM36" s="481"/>
      <c r="CN36" s="481"/>
      <c r="CO36" s="481"/>
      <c r="CP36" s="481"/>
      <c r="CQ36" s="481"/>
      <c r="CR36" s="481"/>
      <c r="CS36" s="481"/>
      <c r="CT36" s="481"/>
      <c r="CU36" s="481"/>
      <c r="CV36" s="481"/>
      <c r="CW36" s="481"/>
      <c r="CX36" s="481"/>
      <c r="CY36" s="481"/>
      <c r="CZ36" s="481"/>
      <c r="DA36" s="481"/>
      <c r="DB36" s="481"/>
      <c r="DC36" s="481"/>
      <c r="DD36" s="481"/>
      <c r="DE36" s="481"/>
      <c r="DF36" s="481"/>
      <c r="DG36" s="481"/>
      <c r="DH36" s="481"/>
      <c r="DI36" s="481"/>
      <c r="DJ36" s="481"/>
      <c r="DK36" s="481"/>
      <c r="DL36" s="481"/>
      <c r="DM36" s="481"/>
      <c r="DN36" s="481"/>
    </row>
    <row r="37" ht="15.75" customHeight="1">
      <c r="A37" s="480">
        <v>2022.0</v>
      </c>
      <c r="B37" s="481" t="s">
        <v>5584</v>
      </c>
      <c r="C37" s="481" t="s">
        <v>3540</v>
      </c>
      <c r="D37" s="481" t="s">
        <v>5061</v>
      </c>
      <c r="E37" s="481"/>
      <c r="F37" s="481" t="s">
        <v>5061</v>
      </c>
      <c r="G37" s="481" t="s">
        <v>5062</v>
      </c>
      <c r="H37" s="481" t="s">
        <v>5059</v>
      </c>
      <c r="I37" s="481" t="s">
        <v>5063</v>
      </c>
      <c r="J37" s="481"/>
      <c r="K37" s="481"/>
      <c r="L37" s="481"/>
      <c r="M37" s="481"/>
      <c r="N37" s="480" t="s">
        <v>5587</v>
      </c>
      <c r="O37" s="501" t="s">
        <v>5060</v>
      </c>
      <c r="P37" s="481" t="s">
        <v>2352</v>
      </c>
      <c r="Q37" s="501" t="s">
        <v>5060</v>
      </c>
      <c r="R37" s="481" t="s">
        <v>4815</v>
      </c>
      <c r="S37" s="481"/>
      <c r="T37" s="481" t="s">
        <v>5586</v>
      </c>
      <c r="U37" s="481" t="s">
        <v>5586</v>
      </c>
      <c r="V37" s="481"/>
      <c r="W37" s="481"/>
      <c r="X37" s="491"/>
      <c r="Y37" s="481"/>
      <c r="Z37" s="481">
        <v>1.0</v>
      </c>
      <c r="AA37" s="481"/>
      <c r="AB37" s="481"/>
      <c r="AC37" s="481"/>
      <c r="AD37" s="481">
        <v>3.0</v>
      </c>
      <c r="AE37" s="481"/>
      <c r="AF37" s="481"/>
      <c r="AG37" s="481"/>
      <c r="AH37" s="481"/>
      <c r="AI37" s="481"/>
      <c r="AJ37" s="481"/>
      <c r="AK37" s="481"/>
      <c r="AL37" s="481">
        <v>53.0</v>
      </c>
      <c r="AM37" s="481"/>
      <c r="AN37" s="481"/>
      <c r="AO37" s="481"/>
      <c r="AP37" s="481">
        <v>83.0</v>
      </c>
      <c r="AQ37" s="481"/>
      <c r="AR37" s="481"/>
      <c r="AS37" s="481"/>
      <c r="AT37" s="481">
        <v>79.0</v>
      </c>
      <c r="AU37" s="481"/>
      <c r="AV37" s="481"/>
      <c r="AW37" s="481"/>
      <c r="AX37" s="481"/>
      <c r="AY37" s="481"/>
      <c r="AZ37" s="481"/>
      <c r="BA37" s="481"/>
      <c r="BB37" s="481"/>
      <c r="BC37" s="481"/>
      <c r="BD37" s="481"/>
      <c r="BE37" s="481"/>
      <c r="BF37" s="481"/>
      <c r="BG37" s="481"/>
      <c r="BH37" s="490">
        <v>0.96</v>
      </c>
      <c r="BI37" s="481">
        <v>6.1</v>
      </c>
      <c r="BJ37" s="481"/>
      <c r="BK37" s="485">
        <v>0.94</v>
      </c>
      <c r="BL37" s="481">
        <v>4.7</v>
      </c>
      <c r="BM37" s="481"/>
      <c r="BN37" s="481"/>
      <c r="BO37" s="481" t="s">
        <v>4853</v>
      </c>
      <c r="BP37" s="481" t="s">
        <v>4853</v>
      </c>
      <c r="BQ37" s="481" t="s">
        <v>4853</v>
      </c>
      <c r="BR37" s="481"/>
      <c r="BS37" s="481"/>
      <c r="BT37" s="481"/>
      <c r="BU37" s="481"/>
      <c r="BV37" s="481"/>
      <c r="BW37" s="481"/>
      <c r="BX37" s="481"/>
      <c r="BY37" s="481"/>
      <c r="BZ37" s="481"/>
      <c r="CA37" s="481"/>
      <c r="CB37" s="481"/>
      <c r="CC37" s="481"/>
      <c r="CD37" s="481"/>
      <c r="CE37" s="481" t="s">
        <v>255</v>
      </c>
      <c r="CF37" s="481"/>
      <c r="CG37" s="481"/>
      <c r="CH37" s="481"/>
      <c r="CI37" s="481"/>
      <c r="CJ37" s="481"/>
      <c r="CK37" s="481"/>
      <c r="CL37" s="481"/>
      <c r="CM37" s="481"/>
      <c r="CN37" s="481"/>
      <c r="CO37" s="481"/>
      <c r="CP37" s="481"/>
      <c r="CQ37" s="481"/>
      <c r="CR37" s="481"/>
      <c r="CS37" s="481"/>
      <c r="CT37" s="481"/>
      <c r="CU37" s="481"/>
      <c r="CV37" s="481"/>
      <c r="CW37" s="481"/>
      <c r="CX37" s="481"/>
      <c r="CY37" s="481"/>
      <c r="CZ37" s="481"/>
      <c r="DA37" s="481"/>
      <c r="DB37" s="481"/>
      <c r="DC37" s="481"/>
      <c r="DD37" s="481"/>
      <c r="DE37" s="481"/>
      <c r="DF37" s="481"/>
      <c r="DG37" s="481"/>
      <c r="DH37" s="481"/>
      <c r="DI37" s="481"/>
      <c r="DJ37" s="481"/>
      <c r="DK37" s="481"/>
      <c r="DL37" s="481"/>
      <c r="DM37" s="481"/>
      <c r="DN37" s="481"/>
    </row>
    <row r="38" ht="15.75" customHeight="1">
      <c r="A38" s="480">
        <v>2022.0</v>
      </c>
      <c r="B38" s="481" t="s">
        <v>5584</v>
      </c>
      <c r="C38" s="481" t="s">
        <v>4780</v>
      </c>
      <c r="D38" s="481" t="s">
        <v>5081</v>
      </c>
      <c r="E38" s="481"/>
      <c r="F38" s="481" t="s">
        <v>5081</v>
      </c>
      <c r="G38" s="481" t="s">
        <v>5082</v>
      </c>
      <c r="H38" s="481" t="s">
        <v>5079</v>
      </c>
      <c r="I38" s="481" t="s">
        <v>5083</v>
      </c>
      <c r="J38" s="481"/>
      <c r="K38" s="481"/>
      <c r="L38" s="481"/>
      <c r="M38" s="481"/>
      <c r="N38" s="480" t="s">
        <v>5588</v>
      </c>
      <c r="O38" s="501" t="s">
        <v>5080</v>
      </c>
      <c r="P38" s="481" t="s">
        <v>376</v>
      </c>
      <c r="Q38" s="501" t="s">
        <v>5080</v>
      </c>
      <c r="R38" s="481" t="s">
        <v>4735</v>
      </c>
      <c r="S38" s="481"/>
      <c r="T38" s="502">
        <v>1183.0</v>
      </c>
      <c r="U38" s="502">
        <v>560.0</v>
      </c>
      <c r="V38" s="481"/>
      <c r="W38" s="481"/>
      <c r="X38" s="491"/>
      <c r="Y38" s="481"/>
      <c r="Z38" s="481">
        <v>7.0</v>
      </c>
      <c r="AA38" s="481">
        <v>20.0</v>
      </c>
      <c r="AB38" s="481">
        <v>13.0</v>
      </c>
      <c r="AC38" s="490">
        <f t="shared" ref="AC38:AC39" si="17">AB38/Z38</f>
        <v>1.857142857</v>
      </c>
      <c r="AD38" s="481">
        <v>15.0</v>
      </c>
      <c r="AE38" s="481">
        <v>49.0</v>
      </c>
      <c r="AF38" s="481">
        <v>34.0</v>
      </c>
      <c r="AG38" s="490">
        <f t="shared" ref="AG38:AG39" si="18">AF38/AD38</f>
        <v>2.266666667</v>
      </c>
      <c r="AH38" s="481">
        <v>76.0</v>
      </c>
      <c r="AI38" s="481">
        <v>100.0</v>
      </c>
      <c r="AJ38" s="481">
        <v>24.0</v>
      </c>
      <c r="AK38" s="490">
        <f t="shared" ref="AK38:AK57" si="19">AJ38/AH38</f>
        <v>0.3157894737</v>
      </c>
      <c r="AL38" s="481">
        <v>51.0</v>
      </c>
      <c r="AM38" s="481">
        <v>80.0</v>
      </c>
      <c r="AN38" s="481">
        <v>29.0</v>
      </c>
      <c r="AO38" s="490">
        <f>AN38/AL38</f>
        <v>0.568627451</v>
      </c>
      <c r="AP38" s="481">
        <v>22.0</v>
      </c>
      <c r="AQ38" s="481">
        <v>27.0</v>
      </c>
      <c r="AR38" s="481">
        <v>5.0</v>
      </c>
      <c r="AS38" s="490">
        <f t="shared" ref="AS38:AS44" si="20">AR38/AP38</f>
        <v>0.2272727273</v>
      </c>
      <c r="AT38" s="481">
        <v>28.0</v>
      </c>
      <c r="AU38" s="481">
        <v>84.0</v>
      </c>
      <c r="AV38" s="481">
        <v>56.0</v>
      </c>
      <c r="AW38" s="490">
        <f t="shared" ref="AW38:AW57" si="21">AV38/AT38</f>
        <v>2</v>
      </c>
      <c r="AX38" s="481"/>
      <c r="AY38" s="481"/>
      <c r="AZ38" s="481"/>
      <c r="BA38" s="481"/>
      <c r="BB38" s="481"/>
      <c r="BC38" s="481"/>
      <c r="BD38" s="481"/>
      <c r="BE38" s="481"/>
      <c r="BF38" s="481"/>
      <c r="BG38" s="481"/>
      <c r="BH38" s="490">
        <v>0.94</v>
      </c>
      <c r="BI38" s="481">
        <v>4.9</v>
      </c>
      <c r="BJ38" s="481"/>
      <c r="BK38" s="485">
        <v>0.89</v>
      </c>
      <c r="BL38" s="481">
        <v>3.0</v>
      </c>
      <c r="BM38" s="481"/>
      <c r="BN38" s="481"/>
      <c r="BO38" s="481">
        <v>11.0</v>
      </c>
      <c r="BP38" s="481">
        <v>12.7</v>
      </c>
      <c r="BQ38" s="490">
        <v>0.18</v>
      </c>
      <c r="BR38" s="481"/>
      <c r="BS38" s="481"/>
      <c r="BT38" s="481"/>
      <c r="BU38" s="481"/>
      <c r="BV38" s="481"/>
      <c r="BW38" s="481"/>
      <c r="BX38" s="481"/>
      <c r="BY38" s="481"/>
      <c r="BZ38" s="481"/>
      <c r="CA38" s="481"/>
      <c r="CB38" s="481"/>
      <c r="CC38" s="481"/>
      <c r="CD38" s="481"/>
      <c r="CE38" s="481" t="s">
        <v>255</v>
      </c>
      <c r="CF38" s="481"/>
      <c r="CG38" s="481"/>
      <c r="CH38" s="481"/>
      <c r="CI38" s="481"/>
      <c r="CJ38" s="481"/>
      <c r="CK38" s="481"/>
      <c r="CL38" s="481"/>
      <c r="CM38" s="481"/>
      <c r="CN38" s="481"/>
      <c r="CO38" s="481"/>
      <c r="CP38" s="481"/>
      <c r="CQ38" s="481"/>
      <c r="CR38" s="481"/>
      <c r="CS38" s="481"/>
      <c r="CT38" s="481"/>
      <c r="CU38" s="481"/>
      <c r="CV38" s="481"/>
      <c r="CW38" s="481"/>
      <c r="CX38" s="481"/>
      <c r="CY38" s="481"/>
      <c r="CZ38" s="481"/>
      <c r="DA38" s="481"/>
      <c r="DB38" s="481"/>
      <c r="DC38" s="481"/>
      <c r="DD38" s="481"/>
      <c r="DE38" s="481"/>
      <c r="DF38" s="481"/>
      <c r="DG38" s="481"/>
      <c r="DH38" s="481"/>
      <c r="DI38" s="481"/>
      <c r="DJ38" s="481"/>
      <c r="DK38" s="481"/>
      <c r="DL38" s="481"/>
      <c r="DM38" s="481"/>
      <c r="DN38" s="481"/>
    </row>
    <row r="39" ht="15.75" customHeight="1">
      <c r="A39" s="503">
        <v>2022.0</v>
      </c>
      <c r="B39" s="481" t="s">
        <v>5584</v>
      </c>
      <c r="C39" s="504" t="s">
        <v>4750</v>
      </c>
      <c r="D39" s="504" t="s">
        <v>5111</v>
      </c>
      <c r="E39" s="481"/>
      <c r="F39" s="504" t="s">
        <v>5111</v>
      </c>
      <c r="G39" s="481" t="s">
        <v>5112</v>
      </c>
      <c r="H39" s="481" t="s">
        <v>5109</v>
      </c>
      <c r="I39" s="505" t="s">
        <v>2019</v>
      </c>
      <c r="J39" s="481"/>
      <c r="K39" s="481"/>
      <c r="L39" s="481"/>
      <c r="M39" s="481"/>
      <c r="N39" s="480" t="s">
        <v>5589</v>
      </c>
      <c r="O39" s="504" t="s">
        <v>5110</v>
      </c>
      <c r="P39" s="504" t="s">
        <v>3282</v>
      </c>
      <c r="Q39" s="504" t="s">
        <v>5110</v>
      </c>
      <c r="R39" s="481" t="s">
        <v>5015</v>
      </c>
      <c r="S39" s="481"/>
      <c r="T39" s="481" t="s">
        <v>5586</v>
      </c>
      <c r="U39" s="280">
        <v>720.0</v>
      </c>
      <c r="V39" s="481"/>
      <c r="W39" s="481"/>
      <c r="X39" s="506"/>
      <c r="Y39" s="481"/>
      <c r="Z39" s="504">
        <v>47.0</v>
      </c>
      <c r="AA39" s="504">
        <v>56.0</v>
      </c>
      <c r="AB39" s="481">
        <v>9.0</v>
      </c>
      <c r="AC39" s="490">
        <f t="shared" si="17"/>
        <v>0.1914893617</v>
      </c>
      <c r="AD39" s="504">
        <v>83.0</v>
      </c>
      <c r="AE39" s="504">
        <v>92.0</v>
      </c>
      <c r="AF39" s="481">
        <v>9.0</v>
      </c>
      <c r="AG39" s="490">
        <f t="shared" si="18"/>
        <v>0.1084337349</v>
      </c>
      <c r="AH39" s="504">
        <v>97.0</v>
      </c>
      <c r="AI39" s="504">
        <v>100.0</v>
      </c>
      <c r="AJ39" s="481">
        <v>3.0</v>
      </c>
      <c r="AK39" s="490">
        <f t="shared" si="19"/>
        <v>0.03092783505</v>
      </c>
      <c r="AL39" s="504"/>
      <c r="AM39" s="504"/>
      <c r="AN39" s="481"/>
      <c r="AO39" s="481"/>
      <c r="AP39" s="504">
        <v>68.0</v>
      </c>
      <c r="AQ39" s="504">
        <v>81.0</v>
      </c>
      <c r="AR39" s="481">
        <v>13.0</v>
      </c>
      <c r="AS39" s="490">
        <f t="shared" si="20"/>
        <v>0.1911764706</v>
      </c>
      <c r="AT39" s="504">
        <v>68.0</v>
      </c>
      <c r="AU39" s="504">
        <v>85.0</v>
      </c>
      <c r="AV39" s="481">
        <v>17.0</v>
      </c>
      <c r="AW39" s="490">
        <f t="shared" si="21"/>
        <v>0.25</v>
      </c>
      <c r="AX39" s="481"/>
      <c r="AY39" s="481"/>
      <c r="AZ39" s="481"/>
      <c r="BA39" s="481"/>
      <c r="BB39" s="481"/>
      <c r="BC39" s="481"/>
      <c r="BD39" s="481"/>
      <c r="BE39" s="481"/>
      <c r="BF39" s="481"/>
      <c r="BG39" s="504"/>
      <c r="BH39" s="507">
        <v>0.94</v>
      </c>
      <c r="BI39" s="504">
        <v>7.2</v>
      </c>
      <c r="BJ39" s="504"/>
      <c r="BK39" s="508">
        <v>0.89</v>
      </c>
      <c r="BL39" s="504">
        <v>3.4</v>
      </c>
      <c r="BM39" s="481"/>
      <c r="BN39" s="481"/>
      <c r="BO39" s="481">
        <v>3.3</v>
      </c>
      <c r="BP39" s="481">
        <v>3.8</v>
      </c>
      <c r="BQ39" s="509">
        <v>0.18</v>
      </c>
      <c r="BR39" s="481"/>
      <c r="BS39" s="481"/>
      <c r="BT39" s="481"/>
      <c r="BU39" s="481"/>
      <c r="BV39" s="481"/>
      <c r="BW39" s="481"/>
      <c r="BX39" s="481"/>
      <c r="BY39" s="481"/>
      <c r="BZ39" s="481"/>
      <c r="CA39" s="481"/>
      <c r="CB39" s="481"/>
      <c r="CC39" s="481"/>
      <c r="CD39" s="481"/>
      <c r="CE39" s="481" t="s">
        <v>255</v>
      </c>
      <c r="CF39" s="481"/>
      <c r="CG39" s="481"/>
      <c r="CH39" s="481"/>
      <c r="CI39" s="481"/>
      <c r="CJ39" s="481"/>
      <c r="CK39" s="481"/>
      <c r="CL39" s="481"/>
      <c r="CM39" s="481"/>
      <c r="CN39" s="481"/>
      <c r="CO39" s="481"/>
      <c r="CP39" s="481"/>
      <c r="CQ39" s="481"/>
      <c r="CR39" s="481"/>
      <c r="CS39" s="481"/>
      <c r="CT39" s="481"/>
      <c r="CU39" s="481"/>
      <c r="CV39" s="481"/>
      <c r="CW39" s="481"/>
      <c r="CX39" s="481"/>
      <c r="CY39" s="481"/>
      <c r="CZ39" s="481"/>
      <c r="DA39" s="481"/>
      <c r="DB39" s="481"/>
      <c r="DC39" s="481"/>
      <c r="DD39" s="481"/>
      <c r="DE39" s="481"/>
      <c r="DF39" s="481"/>
      <c r="DG39" s="481"/>
      <c r="DH39" s="481"/>
      <c r="DI39" s="481"/>
      <c r="DJ39" s="481"/>
      <c r="DK39" s="481"/>
      <c r="DL39" s="481"/>
      <c r="DM39" s="481"/>
      <c r="DN39" s="481"/>
    </row>
    <row r="40" ht="15.75" customHeight="1">
      <c r="A40" s="480">
        <v>2024.0</v>
      </c>
      <c r="B40" s="481" t="s">
        <v>5584</v>
      </c>
      <c r="C40" s="501" t="s">
        <v>4722</v>
      </c>
      <c r="D40" s="481" t="s">
        <v>5232</v>
      </c>
      <c r="E40" s="481"/>
      <c r="F40" s="481" t="s">
        <v>5233</v>
      </c>
      <c r="G40" s="481" t="s">
        <v>5234</v>
      </c>
      <c r="H40" s="481" t="s">
        <v>5230</v>
      </c>
      <c r="I40" s="481" t="s">
        <v>5235</v>
      </c>
      <c r="J40" s="481"/>
      <c r="K40" s="481"/>
      <c r="L40" s="481"/>
      <c r="M40" s="481"/>
      <c r="N40" s="480" t="s">
        <v>5590</v>
      </c>
      <c r="O40" s="481" t="s">
        <v>5591</v>
      </c>
      <c r="P40" s="481" t="s">
        <v>2467</v>
      </c>
      <c r="Q40" s="481" t="s">
        <v>5591</v>
      </c>
      <c r="R40" s="481" t="s">
        <v>4815</v>
      </c>
      <c r="S40" s="481"/>
      <c r="T40" s="481" t="s">
        <v>5586</v>
      </c>
      <c r="U40" s="481">
        <v>392.8</v>
      </c>
      <c r="V40" s="481"/>
      <c r="W40" s="481"/>
      <c r="X40" s="510" t="s">
        <v>5592</v>
      </c>
      <c r="Y40" s="481"/>
      <c r="Z40" s="481">
        <v>0.0</v>
      </c>
      <c r="AA40" s="481">
        <v>1.0</v>
      </c>
      <c r="AB40" s="481">
        <v>1.0</v>
      </c>
      <c r="AC40" s="490"/>
      <c r="AD40" s="481">
        <v>0.0</v>
      </c>
      <c r="AE40" s="481">
        <v>3.0</v>
      </c>
      <c r="AF40" s="481">
        <v>3.0</v>
      </c>
      <c r="AG40" s="490"/>
      <c r="AH40" s="481">
        <v>32.0</v>
      </c>
      <c r="AI40" s="481">
        <v>37.0</v>
      </c>
      <c r="AJ40" s="481">
        <v>5.0</v>
      </c>
      <c r="AK40" s="490">
        <f t="shared" si="19"/>
        <v>0.15625</v>
      </c>
      <c r="AL40" s="481">
        <v>6.0</v>
      </c>
      <c r="AM40" s="481">
        <v>7.0</v>
      </c>
      <c r="AN40" s="481">
        <v>1.0</v>
      </c>
      <c r="AO40" s="490">
        <f t="shared" ref="AO40:AO57" si="22">AN40/AL40</f>
        <v>0.1666666667</v>
      </c>
      <c r="AP40" s="481">
        <v>29.0</v>
      </c>
      <c r="AQ40" s="481">
        <v>33.0</v>
      </c>
      <c r="AR40" s="481">
        <v>4.0</v>
      </c>
      <c r="AS40" s="490">
        <f t="shared" si="20"/>
        <v>0.1379310345</v>
      </c>
      <c r="AT40" s="481">
        <v>29.0</v>
      </c>
      <c r="AU40" s="481">
        <v>35.0</v>
      </c>
      <c r="AV40" s="481">
        <v>6.0</v>
      </c>
      <c r="AW40" s="490">
        <f t="shared" si="21"/>
        <v>0.2068965517</v>
      </c>
      <c r="AX40" s="481"/>
      <c r="AY40" s="481"/>
      <c r="AZ40" s="481"/>
      <c r="BA40" s="481"/>
      <c r="BB40" s="481"/>
      <c r="BC40" s="481"/>
      <c r="BD40" s="481"/>
      <c r="BE40" s="481"/>
      <c r="BF40" s="481"/>
      <c r="BG40" s="481"/>
      <c r="BH40" s="481"/>
      <c r="BI40" s="481"/>
      <c r="BJ40" s="481"/>
      <c r="BK40" s="481"/>
      <c r="BL40" s="481"/>
      <c r="BM40" s="481"/>
      <c r="BN40" s="481"/>
      <c r="BO40" s="481">
        <v>0.7</v>
      </c>
      <c r="BP40" s="481">
        <v>1.1</v>
      </c>
      <c r="BQ40" s="490">
        <v>0.58</v>
      </c>
      <c r="BR40" s="481"/>
      <c r="BS40" s="481"/>
      <c r="BT40" s="481"/>
      <c r="BU40" s="481"/>
      <c r="BV40" s="481"/>
      <c r="BW40" s="481"/>
      <c r="BX40" s="481"/>
      <c r="BY40" s="481"/>
      <c r="BZ40" s="481"/>
      <c r="CA40" s="481"/>
      <c r="CB40" s="481"/>
      <c r="CC40" s="481"/>
      <c r="CD40" s="481"/>
      <c r="CE40" s="481" t="s">
        <v>255</v>
      </c>
      <c r="CF40" s="481"/>
      <c r="CG40" s="481"/>
      <c r="CH40" s="481"/>
      <c r="CI40" s="481"/>
      <c r="CJ40" s="481"/>
      <c r="CK40" s="481"/>
      <c r="CL40" s="481"/>
      <c r="CM40" s="481"/>
      <c r="CN40" s="481"/>
      <c r="CO40" s="481"/>
      <c r="CP40" s="481"/>
      <c r="CQ40" s="481"/>
      <c r="CR40" s="481"/>
      <c r="CS40" s="481"/>
      <c r="CT40" s="481"/>
      <c r="CU40" s="481"/>
      <c r="CV40" s="481"/>
      <c r="CW40" s="481"/>
      <c r="CX40" s="481"/>
      <c r="CY40" s="481"/>
      <c r="CZ40" s="481"/>
      <c r="DA40" s="481"/>
      <c r="DB40" s="481"/>
      <c r="DC40" s="481"/>
      <c r="DD40" s="481"/>
      <c r="DE40" s="481"/>
      <c r="DF40" s="481"/>
      <c r="DG40" s="481"/>
      <c r="DH40" s="481"/>
      <c r="DI40" s="481"/>
      <c r="DJ40" s="481"/>
      <c r="DK40" s="481"/>
      <c r="DL40" s="481"/>
      <c r="DM40" s="481"/>
      <c r="DN40" s="481"/>
    </row>
    <row r="41" ht="15.75" customHeight="1">
      <c r="A41" s="480">
        <v>2024.0</v>
      </c>
      <c r="B41" s="481" t="s">
        <v>5584</v>
      </c>
      <c r="C41" s="481" t="s">
        <v>911</v>
      </c>
      <c r="D41" s="481" t="s">
        <v>958</v>
      </c>
      <c r="E41" s="481"/>
      <c r="F41" s="481" t="s">
        <v>959</v>
      </c>
      <c r="G41" s="481" t="s">
        <v>5242</v>
      </c>
      <c r="H41" s="481" t="s">
        <v>5240</v>
      </c>
      <c r="I41" s="481" t="s">
        <v>5243</v>
      </c>
      <c r="J41" s="481"/>
      <c r="K41" s="481"/>
      <c r="L41" s="481"/>
      <c r="M41" s="481"/>
      <c r="N41" s="480" t="s">
        <v>5593</v>
      </c>
      <c r="O41" s="481" t="s">
        <v>5594</v>
      </c>
      <c r="P41" s="481" t="s">
        <v>2676</v>
      </c>
      <c r="Q41" s="481" t="s">
        <v>5594</v>
      </c>
      <c r="R41" s="481" t="s">
        <v>5244</v>
      </c>
      <c r="S41" s="481"/>
      <c r="T41" s="492">
        <v>4180.0</v>
      </c>
      <c r="U41" s="492">
        <v>1628.0</v>
      </c>
      <c r="V41" s="481"/>
      <c r="W41" s="481"/>
      <c r="X41" s="510" t="s">
        <v>5595</v>
      </c>
      <c r="Y41" s="481"/>
      <c r="Z41" s="504">
        <v>11.0</v>
      </c>
      <c r="AA41" s="504">
        <v>18.0</v>
      </c>
      <c r="AB41" s="481">
        <v>7.0</v>
      </c>
      <c r="AC41" s="490">
        <f t="shared" ref="AC41:AC57" si="23">AB41/Z41</f>
        <v>0.6363636364</v>
      </c>
      <c r="AD41" s="504">
        <v>66.0</v>
      </c>
      <c r="AE41" s="504">
        <v>79.0</v>
      </c>
      <c r="AF41" s="481">
        <v>13.0</v>
      </c>
      <c r="AG41" s="490">
        <f t="shared" ref="AG41:AG57" si="24">AF41/AD41</f>
        <v>0.196969697</v>
      </c>
      <c r="AH41" s="504">
        <v>97.0</v>
      </c>
      <c r="AI41" s="504">
        <v>98.0</v>
      </c>
      <c r="AJ41" s="481">
        <v>1.0</v>
      </c>
      <c r="AK41" s="490">
        <f t="shared" si="19"/>
        <v>0.01030927835</v>
      </c>
      <c r="AL41" s="481">
        <v>35.0</v>
      </c>
      <c r="AM41" s="481">
        <v>45.0</v>
      </c>
      <c r="AN41" s="481">
        <v>10.0</v>
      </c>
      <c r="AO41" s="490">
        <f t="shared" si="22"/>
        <v>0.2857142857</v>
      </c>
      <c r="AP41" s="504">
        <v>89.0</v>
      </c>
      <c r="AQ41" s="504">
        <v>93.0</v>
      </c>
      <c r="AR41" s="481">
        <v>4.0</v>
      </c>
      <c r="AS41" s="490">
        <f t="shared" si="20"/>
        <v>0.04494382022</v>
      </c>
      <c r="AT41" s="504">
        <v>89.0</v>
      </c>
      <c r="AU41" s="504">
        <v>90.0</v>
      </c>
      <c r="AV41" s="481">
        <v>1.0</v>
      </c>
      <c r="AW41" s="490">
        <f t="shared" si="21"/>
        <v>0.01123595506</v>
      </c>
      <c r="AX41" s="481"/>
      <c r="AY41" s="481"/>
      <c r="AZ41" s="481"/>
      <c r="BA41" s="481"/>
      <c r="BB41" s="481"/>
      <c r="BC41" s="481"/>
      <c r="BD41" s="481"/>
      <c r="BE41" s="481"/>
      <c r="BF41" s="481"/>
      <c r="BG41" s="481">
        <v>0.9</v>
      </c>
      <c r="BH41" s="490">
        <v>0.93</v>
      </c>
      <c r="BI41" s="481">
        <v>7.8</v>
      </c>
      <c r="BJ41" s="481"/>
      <c r="BK41" s="481"/>
      <c r="BL41" s="481"/>
      <c r="BM41" s="481"/>
      <c r="BN41" s="481"/>
      <c r="BO41" s="481">
        <v>6.4</v>
      </c>
      <c r="BP41" s="481">
        <v>7.3</v>
      </c>
      <c r="BQ41" s="490">
        <v>0.15</v>
      </c>
      <c r="BR41" s="481"/>
      <c r="BS41" s="481"/>
      <c r="BT41" s="481"/>
      <c r="BU41" s="481"/>
      <c r="BV41" s="481"/>
      <c r="BW41" s="481"/>
      <c r="BX41" s="481"/>
      <c r="BY41" s="481"/>
      <c r="BZ41" s="481"/>
      <c r="CA41" s="481"/>
      <c r="CB41" s="481"/>
      <c r="CC41" s="481"/>
      <c r="CD41" s="481"/>
      <c r="CE41" s="481" t="s">
        <v>255</v>
      </c>
      <c r="CF41" s="481"/>
      <c r="CG41" s="481"/>
      <c r="CH41" s="481"/>
      <c r="CI41" s="481"/>
      <c r="CJ41" s="481"/>
      <c r="CK41" s="481"/>
      <c r="CL41" s="481"/>
      <c r="CM41" s="481"/>
      <c r="CN41" s="481"/>
      <c r="CO41" s="481"/>
      <c r="CP41" s="481"/>
      <c r="CQ41" s="481"/>
      <c r="CR41" s="481"/>
      <c r="CS41" s="481"/>
      <c r="CT41" s="481"/>
      <c r="CU41" s="481"/>
      <c r="CV41" s="481"/>
      <c r="CW41" s="481"/>
      <c r="CX41" s="481"/>
      <c r="CY41" s="481"/>
      <c r="CZ41" s="481"/>
      <c r="DA41" s="481"/>
      <c r="DB41" s="481"/>
      <c r="DC41" s="481"/>
      <c r="DD41" s="481"/>
      <c r="DE41" s="481"/>
      <c r="DF41" s="481"/>
      <c r="DG41" s="481"/>
      <c r="DH41" s="481"/>
      <c r="DI41" s="481"/>
      <c r="DJ41" s="481"/>
      <c r="DK41" s="481"/>
      <c r="DL41" s="481"/>
      <c r="DM41" s="481"/>
      <c r="DN41" s="481"/>
    </row>
    <row r="42" ht="15.75" customHeight="1">
      <c r="A42" s="480">
        <v>2024.0</v>
      </c>
      <c r="B42" s="481" t="s">
        <v>5584</v>
      </c>
      <c r="C42" s="481" t="s">
        <v>3540</v>
      </c>
      <c r="D42" s="481" t="s">
        <v>5038</v>
      </c>
      <c r="E42" s="481"/>
      <c r="F42" s="481" t="s">
        <v>5038</v>
      </c>
      <c r="G42" s="481" t="s">
        <v>5046</v>
      </c>
      <c r="H42" s="481" t="s">
        <v>5043</v>
      </c>
      <c r="I42" s="481" t="s">
        <v>5250</v>
      </c>
      <c r="J42" s="481"/>
      <c r="K42" s="481"/>
      <c r="L42" s="481"/>
      <c r="M42" s="481"/>
      <c r="N42" s="480" t="s">
        <v>5596</v>
      </c>
      <c r="O42" s="481" t="s">
        <v>5248</v>
      </c>
      <c r="P42" s="481" t="s">
        <v>5249</v>
      </c>
      <c r="Q42" s="481" t="s">
        <v>5248</v>
      </c>
      <c r="R42" s="481" t="s">
        <v>5244</v>
      </c>
      <c r="S42" s="481"/>
      <c r="T42" s="481" t="s">
        <v>5586</v>
      </c>
      <c r="U42" s="481">
        <v>430.0</v>
      </c>
      <c r="V42" s="481"/>
      <c r="W42" s="481"/>
      <c r="X42" s="510" t="s">
        <v>5597</v>
      </c>
      <c r="Y42" s="481"/>
      <c r="Z42" s="481">
        <v>57.0</v>
      </c>
      <c r="AA42" s="481">
        <v>76.0</v>
      </c>
      <c r="AB42" s="481">
        <v>19.0</v>
      </c>
      <c r="AC42" s="490">
        <f t="shared" si="23"/>
        <v>0.3333333333</v>
      </c>
      <c r="AD42" s="481">
        <v>89.0</v>
      </c>
      <c r="AE42" s="481">
        <v>89.0</v>
      </c>
      <c r="AF42" s="481">
        <v>0.0</v>
      </c>
      <c r="AG42" s="490">
        <f t="shared" si="24"/>
        <v>0</v>
      </c>
      <c r="AH42" s="481">
        <v>97.0</v>
      </c>
      <c r="AI42" s="481">
        <v>100.0</v>
      </c>
      <c r="AJ42" s="481">
        <v>3.0</v>
      </c>
      <c r="AK42" s="490">
        <f t="shared" si="19"/>
        <v>0.03092783505</v>
      </c>
      <c r="AL42" s="481">
        <v>71.0</v>
      </c>
      <c r="AM42" s="481">
        <v>83.0</v>
      </c>
      <c r="AN42" s="481">
        <v>12.0</v>
      </c>
      <c r="AO42" s="490">
        <f t="shared" si="22"/>
        <v>0.1690140845</v>
      </c>
      <c r="AP42" s="481">
        <v>80.0</v>
      </c>
      <c r="AQ42" s="481">
        <v>100.0</v>
      </c>
      <c r="AR42" s="481">
        <v>20.0</v>
      </c>
      <c r="AS42" s="490">
        <f t="shared" si="20"/>
        <v>0.25</v>
      </c>
      <c r="AT42" s="481">
        <v>89.0</v>
      </c>
      <c r="AU42" s="481">
        <v>100.0</v>
      </c>
      <c r="AV42" s="481">
        <v>11.0</v>
      </c>
      <c r="AW42" s="490">
        <f t="shared" si="21"/>
        <v>0.1235955056</v>
      </c>
      <c r="AX42" s="481"/>
      <c r="AY42" s="481"/>
      <c r="AZ42" s="481"/>
      <c r="BA42" s="481"/>
      <c r="BB42" s="481"/>
      <c r="BC42" s="481"/>
      <c r="BD42" s="481"/>
      <c r="BE42" s="481"/>
      <c r="BF42" s="481"/>
      <c r="BG42" s="481">
        <v>1.2</v>
      </c>
      <c r="BH42" s="490">
        <v>0.93</v>
      </c>
      <c r="BI42" s="481">
        <v>4.7</v>
      </c>
      <c r="BJ42" s="481">
        <v>1.7</v>
      </c>
      <c r="BK42" s="490">
        <v>0.87</v>
      </c>
      <c r="BL42" s="481">
        <v>4.4</v>
      </c>
      <c r="BM42" s="481"/>
      <c r="BN42" s="481"/>
      <c r="BO42" s="481">
        <v>4.8</v>
      </c>
      <c r="BP42" s="481">
        <v>5.5</v>
      </c>
      <c r="BQ42" s="490">
        <v>0.15</v>
      </c>
      <c r="BR42" s="481"/>
      <c r="BS42" s="481"/>
      <c r="BT42" s="481"/>
      <c r="BU42" s="481"/>
      <c r="BV42" s="481"/>
      <c r="BW42" s="481"/>
      <c r="BX42" s="481"/>
      <c r="BY42" s="481"/>
      <c r="BZ42" s="481"/>
      <c r="CA42" s="481"/>
      <c r="CB42" s="481"/>
      <c r="CC42" s="481"/>
      <c r="CD42" s="481"/>
      <c r="CE42" s="481" t="s">
        <v>255</v>
      </c>
      <c r="CF42" s="481"/>
      <c r="CG42" s="481"/>
      <c r="CH42" s="481"/>
      <c r="CI42" s="481"/>
      <c r="CJ42" s="481"/>
      <c r="CK42" s="481"/>
      <c r="CL42" s="481"/>
      <c r="CM42" s="481"/>
      <c r="CN42" s="481"/>
      <c r="CO42" s="481"/>
      <c r="CP42" s="481"/>
      <c r="CQ42" s="481"/>
      <c r="CR42" s="481"/>
      <c r="CS42" s="481"/>
      <c r="CT42" s="481"/>
      <c r="CU42" s="481"/>
      <c r="CV42" s="481"/>
      <c r="CW42" s="481"/>
      <c r="CX42" s="481"/>
      <c r="CY42" s="481"/>
      <c r="CZ42" s="481"/>
      <c r="DA42" s="481"/>
      <c r="DB42" s="481"/>
      <c r="DC42" s="481"/>
      <c r="DD42" s="481"/>
      <c r="DE42" s="481"/>
      <c r="DF42" s="481"/>
      <c r="DG42" s="481"/>
      <c r="DH42" s="481"/>
      <c r="DI42" s="481"/>
      <c r="DJ42" s="481"/>
      <c r="DK42" s="481"/>
      <c r="DL42" s="481"/>
      <c r="DM42" s="481"/>
      <c r="DN42" s="481"/>
    </row>
    <row r="43" ht="15.75" customHeight="1">
      <c r="A43" s="480">
        <v>2024.0</v>
      </c>
      <c r="B43" s="481" t="s">
        <v>5584</v>
      </c>
      <c r="C43" s="481" t="s">
        <v>3540</v>
      </c>
      <c r="D43" s="481" t="s">
        <v>5038</v>
      </c>
      <c r="E43" s="481"/>
      <c r="F43" s="481" t="s">
        <v>5038</v>
      </c>
      <c r="G43" s="481" t="s">
        <v>5046</v>
      </c>
      <c r="H43" s="481" t="s">
        <v>5043</v>
      </c>
      <c r="I43" s="481" t="s">
        <v>5250</v>
      </c>
      <c r="J43" s="481"/>
      <c r="K43" s="481"/>
      <c r="L43" s="481"/>
      <c r="M43" s="481"/>
      <c r="N43" s="480" t="s">
        <v>5598</v>
      </c>
      <c r="O43" s="481" t="s">
        <v>5248</v>
      </c>
      <c r="P43" s="481" t="s">
        <v>5258</v>
      </c>
      <c r="Q43" s="481" t="s">
        <v>5248</v>
      </c>
      <c r="R43" s="481" t="s">
        <v>5244</v>
      </c>
      <c r="S43" s="481"/>
      <c r="T43" s="481" t="s">
        <v>5586</v>
      </c>
      <c r="U43" s="481">
        <v>296.6</v>
      </c>
      <c r="V43" s="481"/>
      <c r="W43" s="481"/>
      <c r="X43" s="510" t="s">
        <v>5599</v>
      </c>
      <c r="Y43" s="481"/>
      <c r="Z43" s="504">
        <v>52.0</v>
      </c>
      <c r="AA43" s="504">
        <v>58.0</v>
      </c>
      <c r="AB43" s="481">
        <v>6.0</v>
      </c>
      <c r="AC43" s="490">
        <f t="shared" si="23"/>
        <v>0.1153846154</v>
      </c>
      <c r="AD43" s="504">
        <v>85.0</v>
      </c>
      <c r="AE43" s="504">
        <v>88.0</v>
      </c>
      <c r="AF43" s="481">
        <v>3.0</v>
      </c>
      <c r="AG43" s="490">
        <f t="shared" si="24"/>
        <v>0.03529411765</v>
      </c>
      <c r="AH43" s="504">
        <v>94.0</v>
      </c>
      <c r="AI43" s="481">
        <v>100.0</v>
      </c>
      <c r="AJ43" s="481">
        <v>6.0</v>
      </c>
      <c r="AK43" s="490">
        <f t="shared" si="19"/>
        <v>0.06382978723</v>
      </c>
      <c r="AL43" s="481">
        <v>71.0</v>
      </c>
      <c r="AM43" s="481">
        <v>78.0</v>
      </c>
      <c r="AN43" s="481">
        <v>8.0</v>
      </c>
      <c r="AO43" s="490">
        <f t="shared" si="22"/>
        <v>0.1126760563</v>
      </c>
      <c r="AP43" s="481">
        <v>82.0</v>
      </c>
      <c r="AQ43" s="481">
        <v>94.0</v>
      </c>
      <c r="AR43" s="481">
        <v>12.0</v>
      </c>
      <c r="AS43" s="490">
        <f t="shared" si="20"/>
        <v>0.1463414634</v>
      </c>
      <c r="AT43" s="481">
        <v>87.0</v>
      </c>
      <c r="AU43" s="481">
        <v>94.0</v>
      </c>
      <c r="AV43" s="481">
        <v>7.0</v>
      </c>
      <c r="AW43" s="490">
        <f t="shared" si="21"/>
        <v>0.08045977011</v>
      </c>
      <c r="AX43" s="481"/>
      <c r="AY43" s="481"/>
      <c r="AZ43" s="481"/>
      <c r="BA43" s="481"/>
      <c r="BB43" s="481"/>
      <c r="BC43" s="481"/>
      <c r="BD43" s="481"/>
      <c r="BE43" s="481"/>
      <c r="BF43" s="481"/>
      <c r="BG43" s="481">
        <v>1.1</v>
      </c>
      <c r="BH43" s="490">
        <v>0.94</v>
      </c>
      <c r="BI43" s="481">
        <v>5.7</v>
      </c>
      <c r="BJ43" s="481">
        <v>2.1</v>
      </c>
      <c r="BK43" s="490">
        <v>0.87</v>
      </c>
      <c r="BL43" s="481">
        <v>3.4</v>
      </c>
      <c r="BM43" s="481"/>
      <c r="BN43" s="481"/>
      <c r="BO43" s="481">
        <v>6.4</v>
      </c>
      <c r="BP43" s="481">
        <v>7.2</v>
      </c>
      <c r="BQ43" s="490">
        <v>0.16</v>
      </c>
      <c r="BR43" s="481"/>
      <c r="BS43" s="481"/>
      <c r="BT43" s="481"/>
      <c r="BU43" s="481"/>
      <c r="BV43" s="481"/>
      <c r="BW43" s="481"/>
      <c r="BX43" s="481"/>
      <c r="BY43" s="481"/>
      <c r="BZ43" s="481"/>
      <c r="CA43" s="481"/>
      <c r="CB43" s="481"/>
      <c r="CC43" s="481"/>
      <c r="CD43" s="481"/>
      <c r="CE43" s="481" t="s">
        <v>255</v>
      </c>
      <c r="CF43" s="481"/>
      <c r="CG43" s="481"/>
      <c r="CH43" s="481"/>
      <c r="CI43" s="481"/>
      <c r="CJ43" s="481"/>
      <c r="CK43" s="481"/>
      <c r="CL43" s="481"/>
      <c r="CM43" s="481"/>
      <c r="CN43" s="481"/>
      <c r="CO43" s="481"/>
      <c r="CP43" s="481"/>
      <c r="CQ43" s="481"/>
      <c r="CR43" s="481"/>
      <c r="CS43" s="481"/>
      <c r="CT43" s="481"/>
      <c r="CU43" s="481"/>
      <c r="CV43" s="481"/>
      <c r="CW43" s="481"/>
      <c r="CX43" s="481"/>
      <c r="CY43" s="481"/>
      <c r="CZ43" s="481"/>
      <c r="DA43" s="481"/>
      <c r="DB43" s="481"/>
      <c r="DC43" s="481"/>
      <c r="DD43" s="481"/>
      <c r="DE43" s="481"/>
      <c r="DF43" s="481"/>
      <c r="DG43" s="481"/>
      <c r="DH43" s="481"/>
      <c r="DI43" s="481"/>
      <c r="DJ43" s="481"/>
      <c r="DK43" s="481"/>
      <c r="DL43" s="481"/>
      <c r="DM43" s="481"/>
      <c r="DN43" s="481"/>
    </row>
    <row r="44" ht="15.75" customHeight="1">
      <c r="A44" s="480">
        <v>2024.0</v>
      </c>
      <c r="B44" s="481" t="s">
        <v>5530</v>
      </c>
      <c r="C44" s="481" t="s">
        <v>4750</v>
      </c>
      <c r="D44" s="481" t="s">
        <v>3398</v>
      </c>
      <c r="E44" s="481"/>
      <c r="F44" s="481" t="s">
        <v>3398</v>
      </c>
      <c r="G44" s="481" t="s">
        <v>5533</v>
      </c>
      <c r="H44" s="481" t="s">
        <v>5600</v>
      </c>
      <c r="I44" s="481" t="s">
        <v>5600</v>
      </c>
      <c r="J44" s="481" t="s">
        <v>5600</v>
      </c>
      <c r="K44" s="481"/>
      <c r="L44" s="481" t="s">
        <v>5601</v>
      </c>
      <c r="M44" s="481"/>
      <c r="N44" s="87" t="s">
        <v>5602</v>
      </c>
      <c r="O44" s="481" t="s">
        <v>5603</v>
      </c>
      <c r="P44" s="481" t="s">
        <v>907</v>
      </c>
      <c r="Q44" s="481"/>
      <c r="R44" s="481" t="s">
        <v>3885</v>
      </c>
      <c r="S44" s="481"/>
      <c r="T44" s="482"/>
      <c r="U44" s="482"/>
      <c r="V44" s="482"/>
      <c r="W44" s="481"/>
      <c r="X44" s="511" t="s">
        <v>4507</v>
      </c>
      <c r="Y44" s="481"/>
      <c r="Z44" s="481">
        <v>46.0</v>
      </c>
      <c r="AA44" s="481">
        <v>48.0</v>
      </c>
      <c r="AB44" s="481">
        <f t="shared" ref="AB44:AB47" si="25">AA44-Z44</f>
        <v>2</v>
      </c>
      <c r="AC44" s="485">
        <f t="shared" si="23"/>
        <v>0.04347826087</v>
      </c>
      <c r="AD44" s="481">
        <v>69.0</v>
      </c>
      <c r="AE44" s="481">
        <v>74.0</v>
      </c>
      <c r="AF44" s="481">
        <f t="shared" ref="AF44:AF47" si="26">AE44-AD44</f>
        <v>5</v>
      </c>
      <c r="AG44" s="485">
        <f t="shared" si="24"/>
        <v>0.07246376812</v>
      </c>
      <c r="AH44" s="481">
        <v>83.0</v>
      </c>
      <c r="AI44" s="481">
        <v>87.0</v>
      </c>
      <c r="AJ44" s="481">
        <f t="shared" ref="AJ44:AJ47" si="27">AI44-AH44</f>
        <v>4</v>
      </c>
      <c r="AK44" s="485">
        <f t="shared" si="19"/>
        <v>0.04819277108</v>
      </c>
      <c r="AL44" s="481">
        <v>28.0</v>
      </c>
      <c r="AM44" s="481">
        <v>38.0</v>
      </c>
      <c r="AN44" s="481">
        <f t="shared" ref="AN44:AN47" si="28">AM44-AL44</f>
        <v>10</v>
      </c>
      <c r="AO44" s="485">
        <f t="shared" si="22"/>
        <v>0.3571428571</v>
      </c>
      <c r="AP44" s="481">
        <v>66.0</v>
      </c>
      <c r="AQ44" s="481">
        <v>71.0</v>
      </c>
      <c r="AR44" s="481">
        <f>AQ44-AP44</f>
        <v>5</v>
      </c>
      <c r="AS44" s="485">
        <f t="shared" si="20"/>
        <v>0.07575757576</v>
      </c>
      <c r="AT44" s="481">
        <v>68.0</v>
      </c>
      <c r="AU44" s="481">
        <v>74.0</v>
      </c>
      <c r="AV44" s="481">
        <f t="shared" ref="AV44:AV47" si="29">AU44-AT44</f>
        <v>6</v>
      </c>
      <c r="AW44" s="485">
        <f t="shared" si="21"/>
        <v>0.08823529412</v>
      </c>
      <c r="AX44" s="481">
        <v>73.0</v>
      </c>
      <c r="AY44" s="481">
        <v>80.0</v>
      </c>
      <c r="AZ44" s="481">
        <f t="shared" ref="AZ44:AZ57" si="30">AY44-AX44</f>
        <v>7</v>
      </c>
      <c r="BA44" s="485">
        <f t="shared" ref="BA44:BA57" si="31">AZ44/AX44</f>
        <v>0.09589041096</v>
      </c>
      <c r="BB44" s="481"/>
      <c r="BC44" s="481"/>
      <c r="BD44" s="481"/>
      <c r="BE44" s="481"/>
      <c r="BF44" s="481"/>
      <c r="BG44" s="481"/>
      <c r="BH44" s="485"/>
      <c r="BI44" s="481"/>
      <c r="BJ44" s="481"/>
      <c r="BK44" s="490"/>
      <c r="BL44" s="481"/>
      <c r="BM44" s="481"/>
      <c r="BN44" s="481"/>
      <c r="BO44" s="481"/>
      <c r="BP44" s="481"/>
      <c r="BQ44" s="490"/>
      <c r="BR44" s="481"/>
      <c r="BS44" s="481"/>
      <c r="BT44" s="481"/>
      <c r="BU44" s="481"/>
      <c r="BV44" s="491"/>
      <c r="BW44" s="481"/>
      <c r="BX44" s="481"/>
      <c r="BY44" s="481"/>
      <c r="BZ44" s="481"/>
      <c r="CA44" s="481"/>
      <c r="CB44" s="481"/>
      <c r="CC44" s="481"/>
      <c r="CD44" s="481"/>
      <c r="CE44" s="481" t="s">
        <v>255</v>
      </c>
      <c r="CF44" s="481"/>
      <c r="CG44" s="481"/>
      <c r="CH44" s="481">
        <v>67.0</v>
      </c>
      <c r="CI44" s="481">
        <v>75.0</v>
      </c>
      <c r="CJ44" s="481">
        <v>8.0</v>
      </c>
      <c r="CK44" s="481"/>
      <c r="CL44" s="481"/>
      <c r="CM44" s="481">
        <v>79.0</v>
      </c>
      <c r="CN44" s="481">
        <v>87.0</v>
      </c>
      <c r="CO44" s="481">
        <v>8.0</v>
      </c>
      <c r="CP44" s="481"/>
      <c r="CQ44" s="481"/>
      <c r="CR44" s="481">
        <v>81.0</v>
      </c>
      <c r="CS44" s="481">
        <v>89.0</v>
      </c>
      <c r="CT44" s="481">
        <v>8.0</v>
      </c>
      <c r="CU44" s="481"/>
      <c r="CV44" s="481"/>
      <c r="CW44" s="481">
        <v>54.0</v>
      </c>
      <c r="CX44" s="481">
        <v>65.0</v>
      </c>
      <c r="CY44" s="481">
        <v>11.0</v>
      </c>
      <c r="CZ44" s="481"/>
      <c r="DA44" s="481"/>
      <c r="DB44" s="481">
        <v>77.0</v>
      </c>
      <c r="DC44" s="481">
        <v>87.0</v>
      </c>
      <c r="DD44" s="481">
        <v>10.0</v>
      </c>
      <c r="DE44" s="481"/>
      <c r="DF44" s="481"/>
      <c r="DG44" s="481">
        <v>95.0</v>
      </c>
      <c r="DH44" s="481">
        <v>92.0</v>
      </c>
      <c r="DI44" s="481">
        <v>-3.0</v>
      </c>
      <c r="DJ44" s="481"/>
      <c r="DK44" s="481"/>
      <c r="DL44" s="481">
        <v>95.0</v>
      </c>
      <c r="DM44" s="481">
        <v>94.0</v>
      </c>
      <c r="DN44" s="481">
        <v>-1.0</v>
      </c>
    </row>
    <row r="45" ht="15.75" customHeight="1">
      <c r="A45" s="480">
        <v>2023.0</v>
      </c>
      <c r="B45" s="481" t="s">
        <v>5530</v>
      </c>
      <c r="C45" s="481" t="s">
        <v>3540</v>
      </c>
      <c r="D45" s="512" t="s">
        <v>5532</v>
      </c>
      <c r="E45" s="512"/>
      <c r="F45" s="512" t="s">
        <v>5532</v>
      </c>
      <c r="G45" s="512" t="s">
        <v>5533</v>
      </c>
      <c r="H45" s="512" t="s">
        <v>4224</v>
      </c>
      <c r="I45" s="512" t="s">
        <v>4224</v>
      </c>
      <c r="J45" s="512" t="s">
        <v>4224</v>
      </c>
      <c r="K45" s="513"/>
      <c r="L45" s="512" t="s">
        <v>3454</v>
      </c>
      <c r="M45" s="513"/>
      <c r="N45" s="514" t="s">
        <v>5604</v>
      </c>
      <c r="O45" s="481" t="s">
        <v>5603</v>
      </c>
      <c r="P45" s="481" t="s">
        <v>1767</v>
      </c>
      <c r="Q45" s="513"/>
      <c r="R45" s="481" t="s">
        <v>3822</v>
      </c>
      <c r="S45" s="513"/>
      <c r="T45" s="513"/>
      <c r="U45" s="513"/>
      <c r="V45" s="513"/>
      <c r="W45" s="513"/>
      <c r="X45" s="511" t="s">
        <v>4227</v>
      </c>
      <c r="Y45" s="513"/>
      <c r="Z45" s="512">
        <v>27.0</v>
      </c>
      <c r="AA45" s="512">
        <v>41.0</v>
      </c>
      <c r="AB45" s="512">
        <f t="shared" si="25"/>
        <v>14</v>
      </c>
      <c r="AC45" s="485">
        <f t="shared" si="23"/>
        <v>0.5185185185</v>
      </c>
      <c r="AD45" s="512">
        <v>66.0</v>
      </c>
      <c r="AE45" s="512">
        <v>80.0</v>
      </c>
      <c r="AF45" s="512">
        <f t="shared" si="26"/>
        <v>14</v>
      </c>
      <c r="AG45" s="485">
        <f t="shared" si="24"/>
        <v>0.2121212121</v>
      </c>
      <c r="AH45" s="512">
        <v>66.0</v>
      </c>
      <c r="AI45" s="512">
        <v>80.0</v>
      </c>
      <c r="AJ45" s="512">
        <f t="shared" si="27"/>
        <v>14</v>
      </c>
      <c r="AK45" s="485">
        <f t="shared" si="19"/>
        <v>0.2121212121</v>
      </c>
      <c r="AL45" s="512">
        <v>34.0</v>
      </c>
      <c r="AM45" s="512">
        <v>65.0</v>
      </c>
      <c r="AN45" s="512">
        <f t="shared" si="28"/>
        <v>31</v>
      </c>
      <c r="AO45" s="485">
        <f t="shared" si="22"/>
        <v>0.9117647059</v>
      </c>
      <c r="AP45" s="512" t="s">
        <v>3528</v>
      </c>
      <c r="AQ45" s="512" t="s">
        <v>3528</v>
      </c>
      <c r="AR45" s="512" t="s">
        <v>3528</v>
      </c>
      <c r="AS45" s="512" t="s">
        <v>3528</v>
      </c>
      <c r="AT45" s="512">
        <v>87.0</v>
      </c>
      <c r="AU45" s="512">
        <v>98.0</v>
      </c>
      <c r="AV45" s="512">
        <f t="shared" si="29"/>
        <v>11</v>
      </c>
      <c r="AW45" s="485">
        <f t="shared" si="21"/>
        <v>0.1264367816</v>
      </c>
      <c r="AX45" s="512">
        <v>66.0</v>
      </c>
      <c r="AY45" s="512">
        <v>76.0</v>
      </c>
      <c r="AZ45" s="512">
        <f t="shared" si="30"/>
        <v>10</v>
      </c>
      <c r="BA45" s="515">
        <f t="shared" si="31"/>
        <v>0.1515151515</v>
      </c>
      <c r="BB45" s="513"/>
      <c r="BC45" s="513"/>
      <c r="BD45" s="513"/>
      <c r="BE45" s="513"/>
      <c r="BF45" s="513"/>
      <c r="BG45" s="513"/>
      <c r="BH45" s="513"/>
      <c r="BI45" s="513"/>
      <c r="BJ45" s="513"/>
      <c r="BK45" s="513"/>
      <c r="BL45" s="513"/>
      <c r="BM45" s="513"/>
      <c r="BN45" s="513"/>
      <c r="BO45" s="513"/>
      <c r="BP45" s="513"/>
      <c r="BQ45" s="513"/>
      <c r="BR45" s="513"/>
      <c r="BS45" s="513"/>
      <c r="BT45" s="513"/>
      <c r="BU45" s="513"/>
      <c r="BV45" s="513"/>
      <c r="BW45" s="513"/>
      <c r="BX45" s="513"/>
      <c r="BY45" s="513"/>
      <c r="BZ45" s="513"/>
      <c r="CA45" s="513"/>
      <c r="CB45" s="513"/>
      <c r="CC45" s="513"/>
      <c r="CD45" s="513"/>
      <c r="CE45" s="513"/>
      <c r="CF45" s="513"/>
      <c r="CG45" s="513"/>
      <c r="CH45" s="513"/>
      <c r="CI45" s="513"/>
      <c r="CJ45" s="513"/>
      <c r="CK45" s="513"/>
      <c r="CL45" s="513"/>
      <c r="CM45" s="513"/>
      <c r="CN45" s="513"/>
      <c r="CO45" s="513"/>
      <c r="CP45" s="513"/>
      <c r="CQ45" s="513"/>
      <c r="CR45" s="513"/>
      <c r="CS45" s="513"/>
      <c r="CT45" s="513"/>
      <c r="CU45" s="513"/>
      <c r="CV45" s="513"/>
      <c r="CW45" s="513"/>
      <c r="CX45" s="513"/>
      <c r="CY45" s="513"/>
      <c r="CZ45" s="513"/>
      <c r="DA45" s="513"/>
      <c r="DB45" s="513"/>
      <c r="DC45" s="513"/>
      <c r="DD45" s="513"/>
      <c r="DE45" s="513"/>
      <c r="DF45" s="513"/>
      <c r="DG45" s="513"/>
      <c r="DH45" s="513"/>
      <c r="DI45" s="513"/>
      <c r="DJ45" s="513"/>
      <c r="DK45" s="513"/>
      <c r="DL45" s="513"/>
      <c r="DM45" s="513"/>
      <c r="DN45" s="513"/>
    </row>
    <row r="46" ht="15.75" customHeight="1">
      <c r="A46" s="480">
        <v>2023.0</v>
      </c>
      <c r="B46" s="481" t="s">
        <v>5530</v>
      </c>
      <c r="C46" s="481" t="s">
        <v>3540</v>
      </c>
      <c r="D46" s="512" t="s">
        <v>5532</v>
      </c>
      <c r="E46" s="512"/>
      <c r="F46" s="512" t="s">
        <v>5532</v>
      </c>
      <c r="G46" s="512" t="s">
        <v>5533</v>
      </c>
      <c r="H46" s="512" t="s">
        <v>4224</v>
      </c>
      <c r="I46" s="512" t="s">
        <v>4224</v>
      </c>
      <c r="J46" s="512" t="s">
        <v>4224</v>
      </c>
      <c r="K46" s="513"/>
      <c r="L46" s="512" t="s">
        <v>3480</v>
      </c>
      <c r="M46" s="513"/>
      <c r="N46" s="514" t="s">
        <v>5604</v>
      </c>
      <c r="O46" s="481" t="s">
        <v>5603</v>
      </c>
      <c r="P46" s="481" t="s">
        <v>1767</v>
      </c>
      <c r="Q46" s="513"/>
      <c r="R46" s="481" t="s">
        <v>3737</v>
      </c>
      <c r="S46" s="513"/>
      <c r="T46" s="513"/>
      <c r="U46" s="513"/>
      <c r="V46" s="513"/>
      <c r="W46" s="513"/>
      <c r="X46" s="511" t="s">
        <v>4229</v>
      </c>
      <c r="Y46" s="513"/>
      <c r="Z46" s="512">
        <v>29.0</v>
      </c>
      <c r="AA46" s="512">
        <v>50.0</v>
      </c>
      <c r="AB46" s="512">
        <f t="shared" si="25"/>
        <v>21</v>
      </c>
      <c r="AC46" s="485">
        <f t="shared" si="23"/>
        <v>0.724137931</v>
      </c>
      <c r="AD46" s="512">
        <v>57.0</v>
      </c>
      <c r="AE46" s="512">
        <v>72.0</v>
      </c>
      <c r="AF46" s="512">
        <f t="shared" si="26"/>
        <v>15</v>
      </c>
      <c r="AG46" s="485">
        <f t="shared" si="24"/>
        <v>0.2631578947</v>
      </c>
      <c r="AH46" s="512">
        <v>96.0</v>
      </c>
      <c r="AI46" s="512">
        <v>100.0</v>
      </c>
      <c r="AJ46" s="512">
        <f t="shared" si="27"/>
        <v>4</v>
      </c>
      <c r="AK46" s="485">
        <f t="shared" si="19"/>
        <v>0.04166666667</v>
      </c>
      <c r="AL46" s="512">
        <v>41.0</v>
      </c>
      <c r="AM46" s="512">
        <v>57.0</v>
      </c>
      <c r="AN46" s="512">
        <f t="shared" si="28"/>
        <v>16</v>
      </c>
      <c r="AO46" s="485">
        <f t="shared" si="22"/>
        <v>0.3902439024</v>
      </c>
      <c r="AP46" s="512" t="s">
        <v>3528</v>
      </c>
      <c r="AQ46" s="512" t="s">
        <v>3528</v>
      </c>
      <c r="AR46" s="512" t="s">
        <v>3528</v>
      </c>
      <c r="AS46" s="512" t="s">
        <v>3528</v>
      </c>
      <c r="AT46" s="512">
        <v>88.0</v>
      </c>
      <c r="AU46" s="512">
        <v>100.0</v>
      </c>
      <c r="AV46" s="512">
        <f t="shared" si="29"/>
        <v>12</v>
      </c>
      <c r="AW46" s="485">
        <f t="shared" si="21"/>
        <v>0.1363636364</v>
      </c>
      <c r="AX46" s="512">
        <v>71.0</v>
      </c>
      <c r="AY46" s="512">
        <v>80.0</v>
      </c>
      <c r="AZ46" s="512">
        <f t="shared" si="30"/>
        <v>9</v>
      </c>
      <c r="BA46" s="515">
        <f t="shared" si="31"/>
        <v>0.1267605634</v>
      </c>
      <c r="BB46" s="513"/>
      <c r="BC46" s="513"/>
      <c r="BD46" s="513"/>
      <c r="BE46" s="513"/>
      <c r="BF46" s="513"/>
      <c r="BG46" s="513"/>
      <c r="BH46" s="513"/>
      <c r="BI46" s="513"/>
      <c r="BJ46" s="513"/>
      <c r="BK46" s="513"/>
      <c r="BL46" s="513"/>
      <c r="BM46" s="513"/>
      <c r="BN46" s="513"/>
      <c r="BO46" s="513"/>
      <c r="BP46" s="513"/>
      <c r="BQ46" s="513"/>
      <c r="BR46" s="513"/>
      <c r="BS46" s="513"/>
      <c r="BT46" s="513"/>
      <c r="BU46" s="513"/>
      <c r="BV46" s="513"/>
      <c r="BW46" s="513"/>
      <c r="BX46" s="513"/>
      <c r="BY46" s="513"/>
      <c r="BZ46" s="513"/>
      <c r="CA46" s="513"/>
      <c r="CB46" s="513"/>
      <c r="CC46" s="513"/>
      <c r="CD46" s="513"/>
      <c r="CE46" s="513"/>
      <c r="CF46" s="513"/>
      <c r="CG46" s="513"/>
      <c r="CH46" s="513"/>
      <c r="CI46" s="513"/>
      <c r="CJ46" s="513"/>
      <c r="CK46" s="513"/>
      <c r="CL46" s="513"/>
      <c r="CM46" s="513"/>
      <c r="CN46" s="513"/>
      <c r="CO46" s="513"/>
      <c r="CP46" s="513"/>
      <c r="CQ46" s="513"/>
      <c r="CR46" s="513"/>
      <c r="CS46" s="513"/>
      <c r="CT46" s="513"/>
      <c r="CU46" s="513"/>
      <c r="CV46" s="513"/>
      <c r="CW46" s="513"/>
      <c r="CX46" s="513"/>
      <c r="CY46" s="513"/>
      <c r="CZ46" s="513"/>
      <c r="DA46" s="513"/>
      <c r="DB46" s="513"/>
      <c r="DC46" s="513"/>
      <c r="DD46" s="513"/>
      <c r="DE46" s="513"/>
      <c r="DF46" s="513"/>
      <c r="DG46" s="513"/>
      <c r="DH46" s="513"/>
      <c r="DI46" s="513"/>
      <c r="DJ46" s="513"/>
      <c r="DK46" s="513"/>
      <c r="DL46" s="513"/>
      <c r="DM46" s="513"/>
      <c r="DN46" s="513"/>
    </row>
    <row r="47" ht="15.75" customHeight="1">
      <c r="A47" s="480">
        <v>2023.0</v>
      </c>
      <c r="B47" s="481" t="s">
        <v>5530</v>
      </c>
      <c r="C47" s="481" t="s">
        <v>3540</v>
      </c>
      <c r="D47" s="512" t="s">
        <v>5532</v>
      </c>
      <c r="E47" s="512"/>
      <c r="F47" s="512" t="s">
        <v>5532</v>
      </c>
      <c r="G47" s="512" t="s">
        <v>5533</v>
      </c>
      <c r="H47" s="512" t="s">
        <v>4224</v>
      </c>
      <c r="I47" s="512" t="s">
        <v>4224</v>
      </c>
      <c r="J47" s="512" t="s">
        <v>4224</v>
      </c>
      <c r="K47" s="513"/>
      <c r="L47" s="512" t="s">
        <v>3464</v>
      </c>
      <c r="M47" s="513"/>
      <c r="N47" s="514" t="s">
        <v>5604</v>
      </c>
      <c r="O47" s="481" t="s">
        <v>5603</v>
      </c>
      <c r="P47" s="481" t="s">
        <v>1767</v>
      </c>
      <c r="Q47" s="513"/>
      <c r="R47" s="481" t="s">
        <v>3995</v>
      </c>
      <c r="S47" s="513"/>
      <c r="T47" s="513"/>
      <c r="U47" s="513"/>
      <c r="V47" s="513"/>
      <c r="W47" s="513"/>
      <c r="X47" s="511" t="s">
        <v>4231</v>
      </c>
      <c r="Y47" s="513"/>
      <c r="Z47" s="512">
        <v>30.0</v>
      </c>
      <c r="AA47" s="512">
        <v>49.0</v>
      </c>
      <c r="AB47" s="512">
        <f t="shared" si="25"/>
        <v>19</v>
      </c>
      <c r="AC47" s="485">
        <f t="shared" si="23"/>
        <v>0.6333333333</v>
      </c>
      <c r="AD47" s="512">
        <v>67.0</v>
      </c>
      <c r="AE47" s="512">
        <v>90.0</v>
      </c>
      <c r="AF47" s="512">
        <f t="shared" si="26"/>
        <v>23</v>
      </c>
      <c r="AG47" s="485">
        <f t="shared" si="24"/>
        <v>0.3432835821</v>
      </c>
      <c r="AH47" s="512">
        <v>94.0</v>
      </c>
      <c r="AI47" s="512">
        <v>100.0</v>
      </c>
      <c r="AJ47" s="512">
        <f t="shared" si="27"/>
        <v>6</v>
      </c>
      <c r="AK47" s="485">
        <f t="shared" si="19"/>
        <v>0.06382978723</v>
      </c>
      <c r="AL47" s="512">
        <v>33.0</v>
      </c>
      <c r="AM47" s="512">
        <v>75.0</v>
      </c>
      <c r="AN47" s="512">
        <f t="shared" si="28"/>
        <v>42</v>
      </c>
      <c r="AO47" s="485">
        <f t="shared" si="22"/>
        <v>1.272727273</v>
      </c>
      <c r="AP47" s="512" t="s">
        <v>3528</v>
      </c>
      <c r="AQ47" s="512" t="s">
        <v>3528</v>
      </c>
      <c r="AR47" s="512" t="s">
        <v>3528</v>
      </c>
      <c r="AS47" s="512" t="s">
        <v>3528</v>
      </c>
      <c r="AT47" s="512">
        <v>92.0</v>
      </c>
      <c r="AU47" s="512">
        <v>97.0</v>
      </c>
      <c r="AV47" s="512">
        <f t="shared" si="29"/>
        <v>5</v>
      </c>
      <c r="AW47" s="485">
        <f t="shared" si="21"/>
        <v>0.05434782609</v>
      </c>
      <c r="AX47" s="512">
        <v>67.0</v>
      </c>
      <c r="AY47" s="512">
        <v>81.0</v>
      </c>
      <c r="AZ47" s="512">
        <f t="shared" si="30"/>
        <v>14</v>
      </c>
      <c r="BA47" s="515">
        <f t="shared" si="31"/>
        <v>0.2089552239</v>
      </c>
      <c r="BB47" s="513"/>
      <c r="BC47" s="513"/>
      <c r="BD47" s="513"/>
      <c r="BE47" s="513"/>
      <c r="BF47" s="513"/>
      <c r="BG47" s="513"/>
      <c r="BH47" s="513"/>
      <c r="BI47" s="513"/>
      <c r="BJ47" s="513"/>
      <c r="BK47" s="513"/>
      <c r="BL47" s="513"/>
      <c r="BM47" s="513"/>
      <c r="BN47" s="513"/>
      <c r="BO47" s="513"/>
      <c r="BP47" s="513"/>
      <c r="BQ47" s="513"/>
      <c r="BR47" s="513"/>
      <c r="BS47" s="513"/>
      <c r="BT47" s="513"/>
      <c r="BU47" s="513"/>
      <c r="BV47" s="513"/>
      <c r="BW47" s="513"/>
      <c r="BX47" s="513"/>
      <c r="BY47" s="513"/>
      <c r="BZ47" s="513"/>
      <c r="CA47" s="513"/>
      <c r="CB47" s="513"/>
      <c r="CC47" s="513"/>
      <c r="CD47" s="513"/>
      <c r="CE47" s="513"/>
      <c r="CF47" s="513"/>
      <c r="CG47" s="513"/>
      <c r="CH47" s="513"/>
      <c r="CI47" s="513"/>
      <c r="CJ47" s="513"/>
      <c r="CK47" s="513"/>
      <c r="CL47" s="513"/>
      <c r="CM47" s="513"/>
      <c r="CN47" s="513"/>
      <c r="CO47" s="513"/>
      <c r="CP47" s="513"/>
      <c r="CQ47" s="513"/>
      <c r="CR47" s="513"/>
      <c r="CS47" s="513"/>
      <c r="CT47" s="513"/>
      <c r="CU47" s="513"/>
      <c r="CV47" s="513"/>
      <c r="CW47" s="513"/>
      <c r="CX47" s="513"/>
      <c r="CY47" s="513"/>
      <c r="CZ47" s="513"/>
      <c r="DA47" s="513"/>
      <c r="DB47" s="513"/>
      <c r="DC47" s="513"/>
      <c r="DD47" s="513"/>
      <c r="DE47" s="513"/>
      <c r="DF47" s="513"/>
      <c r="DG47" s="513"/>
      <c r="DH47" s="513"/>
      <c r="DI47" s="513"/>
      <c r="DJ47" s="513"/>
      <c r="DK47" s="513"/>
      <c r="DL47" s="513"/>
      <c r="DM47" s="513"/>
      <c r="DN47" s="513"/>
    </row>
    <row r="48" ht="15.75" customHeight="1">
      <c r="A48" s="480">
        <v>2024.0</v>
      </c>
      <c r="B48" s="481" t="s">
        <v>5530</v>
      </c>
      <c r="C48" s="481" t="s">
        <v>3540</v>
      </c>
      <c r="D48" s="512" t="s">
        <v>5532</v>
      </c>
      <c r="E48" s="513"/>
      <c r="F48" s="512" t="s">
        <v>5532</v>
      </c>
      <c r="G48" s="512" t="s">
        <v>5533</v>
      </c>
      <c r="H48" s="512" t="s">
        <v>5605</v>
      </c>
      <c r="I48" s="512" t="s">
        <v>5605</v>
      </c>
      <c r="J48" s="512" t="s">
        <v>5605</v>
      </c>
      <c r="K48" s="513"/>
      <c r="L48" s="512" t="s">
        <v>3402</v>
      </c>
      <c r="M48" s="513"/>
      <c r="N48" s="512" t="s">
        <v>5605</v>
      </c>
      <c r="O48" s="481" t="s">
        <v>5606</v>
      </c>
      <c r="P48" s="481" t="s">
        <v>646</v>
      </c>
      <c r="Q48" s="513"/>
      <c r="R48" s="512" t="s">
        <v>3747</v>
      </c>
      <c r="S48" s="513"/>
      <c r="T48" s="513"/>
      <c r="U48" s="513"/>
      <c r="V48" s="513"/>
      <c r="W48" s="513"/>
      <c r="X48" s="511" t="s">
        <v>4505</v>
      </c>
      <c r="Y48" s="516"/>
      <c r="Z48" s="517">
        <v>20.0</v>
      </c>
      <c r="AA48" s="518">
        <v>22.0</v>
      </c>
      <c r="AB48" s="519">
        <v>2.0</v>
      </c>
      <c r="AC48" s="520">
        <f t="shared" si="23"/>
        <v>0.1</v>
      </c>
      <c r="AD48" s="518">
        <v>53.0</v>
      </c>
      <c r="AE48" s="518">
        <v>53.0</v>
      </c>
      <c r="AF48" s="519">
        <v>0.0</v>
      </c>
      <c r="AG48" s="520">
        <f t="shared" si="24"/>
        <v>0</v>
      </c>
      <c r="AH48" s="518">
        <v>92.0</v>
      </c>
      <c r="AI48" s="518">
        <v>94.0</v>
      </c>
      <c r="AJ48" s="519">
        <v>2.0</v>
      </c>
      <c r="AK48" s="520">
        <f t="shared" si="19"/>
        <v>0.02173913043</v>
      </c>
      <c r="AL48" s="518">
        <v>33.0</v>
      </c>
      <c r="AM48" s="518">
        <v>35.0</v>
      </c>
      <c r="AN48" s="519">
        <v>2.0</v>
      </c>
      <c r="AO48" s="520">
        <f t="shared" si="22"/>
        <v>0.06060606061</v>
      </c>
      <c r="AP48" s="512" t="s">
        <v>3528</v>
      </c>
      <c r="AQ48" s="512" t="s">
        <v>3528</v>
      </c>
      <c r="AR48" s="512" t="s">
        <v>3528</v>
      </c>
      <c r="AS48" s="512" t="s">
        <v>3528</v>
      </c>
      <c r="AT48" s="518">
        <v>79.0</v>
      </c>
      <c r="AU48" s="518">
        <v>76.0</v>
      </c>
      <c r="AV48" s="519">
        <v>-3.0</v>
      </c>
      <c r="AW48" s="520">
        <f t="shared" si="21"/>
        <v>-0.03797468354</v>
      </c>
      <c r="AX48" s="512">
        <v>74.0</v>
      </c>
      <c r="AY48" s="512">
        <v>80.0</v>
      </c>
      <c r="AZ48" s="512">
        <f t="shared" si="30"/>
        <v>6</v>
      </c>
      <c r="BA48" s="515">
        <f t="shared" si="31"/>
        <v>0.08108108108</v>
      </c>
      <c r="BB48" s="516"/>
      <c r="BC48" s="516"/>
      <c r="BD48" s="516"/>
      <c r="BE48" s="516"/>
      <c r="BF48" s="516"/>
      <c r="BG48" s="516"/>
      <c r="BH48" s="516"/>
      <c r="BI48" s="516"/>
      <c r="BJ48" s="516"/>
      <c r="BK48" s="516"/>
      <c r="BL48" s="516"/>
      <c r="BM48" s="516"/>
      <c r="BN48" s="516"/>
      <c r="BO48" s="516"/>
      <c r="BP48" s="516"/>
      <c r="BQ48" s="516"/>
      <c r="BR48" s="516"/>
      <c r="BS48" s="516"/>
      <c r="BT48" s="516"/>
      <c r="BU48" s="516"/>
      <c r="BV48" s="516"/>
      <c r="BW48" s="516"/>
      <c r="BX48" s="516"/>
      <c r="BY48" s="516"/>
      <c r="BZ48" s="516"/>
      <c r="CA48" s="516"/>
      <c r="CB48" s="516"/>
      <c r="CC48" s="516"/>
      <c r="CD48" s="516"/>
      <c r="CE48" s="516"/>
      <c r="CF48" s="512">
        <v>20.0</v>
      </c>
      <c r="CG48" s="516"/>
      <c r="CH48" s="512">
        <v>58.0</v>
      </c>
      <c r="CI48" s="512">
        <v>85.0</v>
      </c>
      <c r="CJ48" s="512">
        <v>27.0</v>
      </c>
      <c r="CK48" s="512">
        <v>52.0</v>
      </c>
      <c r="CL48" s="516"/>
      <c r="CM48" s="512">
        <v>80.0</v>
      </c>
      <c r="CN48" s="512">
        <v>93.0</v>
      </c>
      <c r="CO48" s="512">
        <v>13.0</v>
      </c>
      <c r="CP48" s="512">
        <v>91.0</v>
      </c>
      <c r="CQ48" s="516"/>
      <c r="CR48" s="512">
        <v>95.0</v>
      </c>
      <c r="CS48" s="512">
        <v>99.0</v>
      </c>
      <c r="CT48" s="512">
        <v>4.0</v>
      </c>
      <c r="CU48" s="512">
        <v>33.0</v>
      </c>
      <c r="CV48" s="516"/>
      <c r="CW48" s="512">
        <v>60.0</v>
      </c>
      <c r="CX48" s="512">
        <v>83.0</v>
      </c>
      <c r="CY48" s="512">
        <v>23.0</v>
      </c>
      <c r="CZ48" s="512">
        <v>75.0</v>
      </c>
      <c r="DA48" s="516"/>
      <c r="DB48" s="512">
        <v>91.0</v>
      </c>
      <c r="DC48" s="512">
        <v>99.0</v>
      </c>
      <c r="DD48" s="512">
        <v>8.0</v>
      </c>
      <c r="DE48" s="512">
        <v>91.0</v>
      </c>
      <c r="DF48" s="516"/>
      <c r="DG48" s="512" t="s">
        <v>3528</v>
      </c>
      <c r="DH48" s="512" t="s">
        <v>3528</v>
      </c>
      <c r="DI48" s="512" t="s">
        <v>3528</v>
      </c>
      <c r="DJ48" s="512">
        <v>57.0</v>
      </c>
      <c r="DK48" s="516"/>
      <c r="DL48" s="512">
        <v>62.0</v>
      </c>
      <c r="DM48" s="512">
        <v>69.0</v>
      </c>
      <c r="DN48" s="512">
        <v>7.0</v>
      </c>
    </row>
    <row r="49" ht="15.75" customHeight="1">
      <c r="A49" s="480">
        <v>2024.0</v>
      </c>
      <c r="B49" s="481" t="s">
        <v>5530</v>
      </c>
      <c r="C49" s="481" t="s">
        <v>3540</v>
      </c>
      <c r="D49" s="512" t="s">
        <v>5532</v>
      </c>
      <c r="E49" s="513"/>
      <c r="F49" s="512" t="s">
        <v>5532</v>
      </c>
      <c r="G49" s="512" t="s">
        <v>5533</v>
      </c>
      <c r="H49" s="512" t="s">
        <v>5605</v>
      </c>
      <c r="I49" s="512" t="s">
        <v>5605</v>
      </c>
      <c r="J49" s="512" t="s">
        <v>5605</v>
      </c>
      <c r="K49" s="513"/>
      <c r="L49" s="481" t="s">
        <v>3428</v>
      </c>
      <c r="M49" s="513"/>
      <c r="N49" s="512" t="s">
        <v>5605</v>
      </c>
      <c r="O49" s="481" t="s">
        <v>5606</v>
      </c>
      <c r="P49" s="481" t="s">
        <v>646</v>
      </c>
      <c r="Q49" s="513"/>
      <c r="R49" s="512" t="s">
        <v>4154</v>
      </c>
      <c r="S49" s="513"/>
      <c r="T49" s="513"/>
      <c r="U49" s="513"/>
      <c r="V49" s="513"/>
      <c r="W49" s="513"/>
      <c r="X49" s="511" t="s">
        <v>4503</v>
      </c>
      <c r="Y49" s="516"/>
      <c r="Z49" s="521">
        <v>27.0</v>
      </c>
      <c r="AA49" s="519">
        <v>34.0</v>
      </c>
      <c r="AB49" s="519">
        <v>7.0</v>
      </c>
      <c r="AC49" s="520">
        <f t="shared" si="23"/>
        <v>0.2592592593</v>
      </c>
      <c r="AD49" s="519">
        <v>53.0</v>
      </c>
      <c r="AE49" s="519">
        <v>62.0</v>
      </c>
      <c r="AF49" s="519">
        <v>9.0</v>
      </c>
      <c r="AG49" s="522">
        <f t="shared" si="24"/>
        <v>0.1698113208</v>
      </c>
      <c r="AH49" s="519">
        <v>90.0</v>
      </c>
      <c r="AI49" s="519">
        <v>90.0</v>
      </c>
      <c r="AJ49" s="519">
        <v>0.0</v>
      </c>
      <c r="AK49" s="520">
        <f t="shared" si="19"/>
        <v>0</v>
      </c>
      <c r="AL49" s="519">
        <v>43.0</v>
      </c>
      <c r="AM49" s="519">
        <v>47.0</v>
      </c>
      <c r="AN49" s="519">
        <v>4.0</v>
      </c>
      <c r="AO49" s="522">
        <f t="shared" si="22"/>
        <v>0.09302325581</v>
      </c>
      <c r="AP49" s="512" t="s">
        <v>3528</v>
      </c>
      <c r="AQ49" s="512" t="s">
        <v>3528</v>
      </c>
      <c r="AR49" s="512" t="s">
        <v>3528</v>
      </c>
      <c r="AS49" s="512" t="s">
        <v>3528</v>
      </c>
      <c r="AT49" s="519">
        <v>77.0</v>
      </c>
      <c r="AU49" s="519">
        <v>81.0</v>
      </c>
      <c r="AV49" s="519">
        <v>4.0</v>
      </c>
      <c r="AW49" s="522">
        <f t="shared" si="21"/>
        <v>0.05194805195</v>
      </c>
      <c r="AX49" s="512">
        <v>84.0</v>
      </c>
      <c r="AY49" s="512">
        <v>84.0</v>
      </c>
      <c r="AZ49" s="512">
        <f t="shared" si="30"/>
        <v>0</v>
      </c>
      <c r="BA49" s="515">
        <f t="shared" si="31"/>
        <v>0</v>
      </c>
      <c r="BB49" s="516"/>
      <c r="BC49" s="516"/>
      <c r="BD49" s="516"/>
      <c r="BE49" s="516"/>
      <c r="BF49" s="516"/>
      <c r="BG49" s="516"/>
      <c r="BH49" s="516"/>
      <c r="BI49" s="516"/>
      <c r="BJ49" s="516"/>
      <c r="BK49" s="516"/>
      <c r="BL49" s="516"/>
      <c r="BM49" s="516"/>
      <c r="BN49" s="516"/>
      <c r="BO49" s="516"/>
      <c r="BP49" s="516"/>
      <c r="BQ49" s="516"/>
      <c r="BR49" s="516"/>
      <c r="BS49" s="516"/>
      <c r="BT49" s="516"/>
      <c r="BU49" s="516"/>
      <c r="BV49" s="516"/>
      <c r="BW49" s="516"/>
      <c r="BX49" s="516"/>
      <c r="BY49" s="516"/>
      <c r="BZ49" s="516"/>
      <c r="CA49" s="516"/>
      <c r="CB49" s="516"/>
      <c r="CC49" s="516"/>
      <c r="CD49" s="516"/>
      <c r="CE49" s="516"/>
      <c r="CF49" s="512">
        <v>31.0</v>
      </c>
      <c r="CG49" s="516"/>
      <c r="CH49" s="512">
        <v>59.0</v>
      </c>
      <c r="CI49" s="512">
        <v>80.0</v>
      </c>
      <c r="CJ49" s="512">
        <v>21.0</v>
      </c>
      <c r="CK49" s="512">
        <v>51.0</v>
      </c>
      <c r="CL49" s="516"/>
      <c r="CM49" s="512">
        <v>77.0</v>
      </c>
      <c r="CN49" s="512">
        <v>89.0</v>
      </c>
      <c r="CO49" s="512">
        <v>12.0</v>
      </c>
      <c r="CP49" s="512">
        <v>85.0</v>
      </c>
      <c r="CQ49" s="516"/>
      <c r="CR49" s="512">
        <v>95.0</v>
      </c>
      <c r="CS49" s="512">
        <v>99.0</v>
      </c>
      <c r="CT49" s="512">
        <v>4.0</v>
      </c>
      <c r="CU49" s="512">
        <v>43.0</v>
      </c>
      <c r="CV49" s="516"/>
      <c r="CW49" s="512">
        <v>59.0</v>
      </c>
      <c r="CX49" s="512">
        <v>84.0</v>
      </c>
      <c r="CY49" s="512">
        <v>25.0</v>
      </c>
      <c r="CZ49" s="512">
        <v>76.0</v>
      </c>
      <c r="DA49" s="516"/>
      <c r="DB49" s="512">
        <v>85.0</v>
      </c>
      <c r="DC49" s="512">
        <v>94.0</v>
      </c>
      <c r="DD49" s="512">
        <v>9.0</v>
      </c>
      <c r="DE49" s="516"/>
      <c r="DF49" s="516"/>
      <c r="DG49" s="512" t="s">
        <v>3528</v>
      </c>
      <c r="DH49" s="512" t="s">
        <v>3528</v>
      </c>
      <c r="DI49" s="512" t="s">
        <v>3528</v>
      </c>
      <c r="DJ49" s="512">
        <v>62.0</v>
      </c>
      <c r="DK49" s="516"/>
      <c r="DL49" s="512">
        <v>68.0</v>
      </c>
      <c r="DM49" s="512">
        <v>70.0</v>
      </c>
      <c r="DN49" s="512">
        <v>2.0</v>
      </c>
    </row>
    <row r="50" ht="15.75" customHeight="1">
      <c r="A50" s="480">
        <v>2024.0</v>
      </c>
      <c r="B50" s="481" t="s">
        <v>5530</v>
      </c>
      <c r="C50" s="481" t="s">
        <v>3540</v>
      </c>
      <c r="D50" s="512" t="s">
        <v>5532</v>
      </c>
      <c r="E50" s="513"/>
      <c r="F50" s="512" t="s">
        <v>5532</v>
      </c>
      <c r="G50" s="512" t="s">
        <v>5533</v>
      </c>
      <c r="H50" s="512" t="s">
        <v>5607</v>
      </c>
      <c r="I50" s="512" t="s">
        <v>5607</v>
      </c>
      <c r="J50" s="512" t="s">
        <v>5607</v>
      </c>
      <c r="K50" s="513"/>
      <c r="L50" s="512" t="s">
        <v>3402</v>
      </c>
      <c r="M50" s="513"/>
      <c r="N50" s="512" t="s">
        <v>5608</v>
      </c>
      <c r="O50" s="512" t="s">
        <v>4510</v>
      </c>
      <c r="P50" s="512" t="s">
        <v>425</v>
      </c>
      <c r="Q50" s="513"/>
      <c r="R50" s="512" t="s">
        <v>3885</v>
      </c>
      <c r="S50" s="513"/>
      <c r="T50" s="513"/>
      <c r="U50" s="513"/>
      <c r="V50" s="513"/>
      <c r="W50" s="513"/>
      <c r="X50" s="511" t="s">
        <v>4513</v>
      </c>
      <c r="Y50" s="513"/>
      <c r="Z50" s="523">
        <v>15.0</v>
      </c>
      <c r="AA50" s="482">
        <v>27.0</v>
      </c>
      <c r="AB50" s="482">
        <f t="shared" ref="AB50:AB57" si="32">AA50-Z50</f>
        <v>12</v>
      </c>
      <c r="AC50" s="524">
        <f t="shared" si="23"/>
        <v>0.8</v>
      </c>
      <c r="AD50" s="482">
        <v>44.0</v>
      </c>
      <c r="AE50" s="482">
        <v>50.0</v>
      </c>
      <c r="AF50" s="482">
        <f t="shared" ref="AF50:AF57" si="33">AE50-AD50</f>
        <v>6</v>
      </c>
      <c r="AG50" s="524">
        <f t="shared" si="24"/>
        <v>0.1363636364</v>
      </c>
      <c r="AH50" s="482">
        <v>64.0</v>
      </c>
      <c r="AI50" s="482">
        <v>72.0</v>
      </c>
      <c r="AJ50" s="482">
        <f t="shared" ref="AJ50:AJ57" si="34">AI50-AH50</f>
        <v>8</v>
      </c>
      <c r="AK50" s="524">
        <f t="shared" si="19"/>
        <v>0.125</v>
      </c>
      <c r="AL50" s="482">
        <v>36.0</v>
      </c>
      <c r="AM50" s="482">
        <v>46.0</v>
      </c>
      <c r="AN50" s="482">
        <f t="shared" ref="AN50:AN57" si="35">AM50-AL50</f>
        <v>10</v>
      </c>
      <c r="AO50" s="524">
        <f t="shared" si="22"/>
        <v>0.2777777778</v>
      </c>
      <c r="AP50" s="482">
        <v>42.0</v>
      </c>
      <c r="AQ50" s="482">
        <v>42.0</v>
      </c>
      <c r="AR50" s="482">
        <f t="shared" ref="AR50:AR57" si="36">AQ50-AP50</f>
        <v>0</v>
      </c>
      <c r="AS50" s="524">
        <f t="shared" ref="AS50:AS57" si="37">AR50/AP50</f>
        <v>0</v>
      </c>
      <c r="AT50" s="482">
        <v>53.0</v>
      </c>
      <c r="AU50" s="482">
        <v>61.0</v>
      </c>
      <c r="AV50" s="482">
        <f t="shared" ref="AV50:AV57" si="38">AU50-AT50</f>
        <v>8</v>
      </c>
      <c r="AW50" s="524">
        <f t="shared" si="21"/>
        <v>0.1509433962</v>
      </c>
      <c r="AX50" s="512">
        <v>54.0</v>
      </c>
      <c r="AY50" s="512">
        <v>58.0</v>
      </c>
      <c r="AZ50" s="512">
        <f t="shared" si="30"/>
        <v>4</v>
      </c>
      <c r="BA50" s="515">
        <f t="shared" si="31"/>
        <v>0.07407407407</v>
      </c>
      <c r="BB50" s="513"/>
      <c r="BC50" s="513"/>
      <c r="BD50" s="513"/>
      <c r="BE50" s="513"/>
      <c r="BF50" s="513"/>
      <c r="BG50" s="513"/>
      <c r="BH50" s="513"/>
      <c r="BI50" s="513"/>
      <c r="BJ50" s="513"/>
      <c r="BK50" s="513"/>
      <c r="BL50" s="513"/>
      <c r="BM50" s="513"/>
      <c r="BN50" s="513"/>
      <c r="BO50" s="513"/>
      <c r="BP50" s="513"/>
      <c r="BQ50" s="513"/>
      <c r="BR50" s="513"/>
      <c r="BS50" s="513"/>
      <c r="BT50" s="513"/>
      <c r="BU50" s="513"/>
      <c r="BV50" s="513"/>
      <c r="BW50" s="513"/>
      <c r="BX50" s="513"/>
      <c r="BY50" s="513"/>
      <c r="BZ50" s="513"/>
      <c r="CA50" s="513"/>
      <c r="CB50" s="513"/>
      <c r="CC50" s="513"/>
      <c r="CD50" s="513"/>
      <c r="CE50" s="513"/>
      <c r="CF50" s="513"/>
      <c r="CG50" s="513"/>
      <c r="CH50" s="512">
        <v>33.0</v>
      </c>
      <c r="CI50" s="512">
        <v>48.0</v>
      </c>
      <c r="CJ50" s="512">
        <v>15.0</v>
      </c>
      <c r="CK50" s="513"/>
      <c r="CL50" s="513"/>
      <c r="CM50" s="512">
        <v>76.0</v>
      </c>
      <c r="CN50" s="512">
        <v>80.0</v>
      </c>
      <c r="CO50" s="512">
        <v>4.0</v>
      </c>
      <c r="CP50" s="513"/>
      <c r="CQ50" s="513"/>
      <c r="CR50" s="512">
        <v>87.0</v>
      </c>
      <c r="CS50" s="512">
        <v>89.0</v>
      </c>
      <c r="CT50" s="512">
        <v>2.0</v>
      </c>
      <c r="CU50" s="513"/>
      <c r="CV50" s="513"/>
      <c r="CW50" s="512">
        <v>49.0</v>
      </c>
      <c r="CX50" s="512">
        <v>63.0</v>
      </c>
      <c r="CY50" s="512">
        <v>14.0</v>
      </c>
      <c r="CZ50" s="513"/>
      <c r="DA50" s="513"/>
      <c r="DB50" s="512">
        <v>79.0</v>
      </c>
      <c r="DC50" s="512">
        <v>84.0</v>
      </c>
      <c r="DD50" s="512">
        <v>5.0</v>
      </c>
      <c r="DE50" s="513"/>
      <c r="DF50" s="513"/>
      <c r="DG50" s="512">
        <v>76.0</v>
      </c>
      <c r="DH50" s="512">
        <v>77.0</v>
      </c>
      <c r="DI50" s="512">
        <v>1.0</v>
      </c>
      <c r="DJ50" s="513"/>
      <c r="DK50" s="513"/>
      <c r="DL50" s="512">
        <v>85.0</v>
      </c>
      <c r="DM50" s="512">
        <v>89.0</v>
      </c>
      <c r="DN50" s="512">
        <v>4.0</v>
      </c>
    </row>
    <row r="51" ht="15.75" customHeight="1">
      <c r="A51" s="480">
        <v>2024.0</v>
      </c>
      <c r="B51" s="481" t="s">
        <v>5530</v>
      </c>
      <c r="C51" s="481" t="s">
        <v>4750</v>
      </c>
      <c r="D51" s="481" t="s">
        <v>3398</v>
      </c>
      <c r="E51" s="513"/>
      <c r="F51" s="481" t="s">
        <v>3398</v>
      </c>
      <c r="G51" s="481" t="s">
        <v>5533</v>
      </c>
      <c r="H51" s="481" t="s">
        <v>5609</v>
      </c>
      <c r="I51" s="481" t="s">
        <v>5609</v>
      </c>
      <c r="J51" s="481" t="s">
        <v>5609</v>
      </c>
      <c r="K51" s="513"/>
      <c r="L51" s="481" t="s">
        <v>3428</v>
      </c>
      <c r="M51" s="513"/>
      <c r="N51" s="514" t="s">
        <v>5609</v>
      </c>
      <c r="O51" s="512" t="s">
        <v>5610</v>
      </c>
      <c r="P51" s="512" t="s">
        <v>425</v>
      </c>
      <c r="Q51" s="513"/>
      <c r="R51" s="512" t="s">
        <v>4154</v>
      </c>
      <c r="S51" s="513"/>
      <c r="T51" s="513"/>
      <c r="U51" s="513"/>
      <c r="V51" s="513"/>
      <c r="W51" s="513"/>
      <c r="X51" s="511" t="s">
        <v>4516</v>
      </c>
      <c r="Y51" s="513"/>
      <c r="Z51" s="523">
        <v>16.0</v>
      </c>
      <c r="AA51" s="482">
        <v>39.0</v>
      </c>
      <c r="AB51" s="482">
        <f t="shared" si="32"/>
        <v>23</v>
      </c>
      <c r="AC51" s="524">
        <f t="shared" si="23"/>
        <v>1.4375</v>
      </c>
      <c r="AD51" s="482">
        <v>42.0</v>
      </c>
      <c r="AE51" s="482">
        <v>63.0</v>
      </c>
      <c r="AF51" s="482">
        <f t="shared" si="33"/>
        <v>21</v>
      </c>
      <c r="AG51" s="524">
        <f t="shared" si="24"/>
        <v>0.5</v>
      </c>
      <c r="AH51" s="482">
        <v>81.0</v>
      </c>
      <c r="AI51" s="482">
        <v>88.0</v>
      </c>
      <c r="AJ51" s="482">
        <f t="shared" si="34"/>
        <v>7</v>
      </c>
      <c r="AK51" s="524">
        <f t="shared" si="19"/>
        <v>0.08641975309</v>
      </c>
      <c r="AL51" s="482">
        <v>18.0</v>
      </c>
      <c r="AM51" s="482">
        <v>44.0</v>
      </c>
      <c r="AN51" s="482">
        <f t="shared" si="35"/>
        <v>26</v>
      </c>
      <c r="AO51" s="524">
        <f t="shared" si="22"/>
        <v>1.444444444</v>
      </c>
      <c r="AP51" s="482">
        <v>64.0</v>
      </c>
      <c r="AQ51" s="482">
        <v>74.0</v>
      </c>
      <c r="AR51" s="482">
        <f t="shared" si="36"/>
        <v>10</v>
      </c>
      <c r="AS51" s="524">
        <f t="shared" si="37"/>
        <v>0.15625</v>
      </c>
      <c r="AT51" s="482">
        <v>64.0</v>
      </c>
      <c r="AU51" s="482">
        <v>75.0</v>
      </c>
      <c r="AV51" s="482">
        <f t="shared" si="38"/>
        <v>11</v>
      </c>
      <c r="AW51" s="524">
        <f t="shared" si="21"/>
        <v>0.171875</v>
      </c>
      <c r="AX51" s="512">
        <v>62.0</v>
      </c>
      <c r="AY51" s="512">
        <v>79.0</v>
      </c>
      <c r="AZ51" s="512">
        <f t="shared" si="30"/>
        <v>17</v>
      </c>
      <c r="BA51" s="515">
        <f t="shared" si="31"/>
        <v>0.2741935484</v>
      </c>
      <c r="BB51" s="513"/>
      <c r="BC51" s="513"/>
      <c r="BD51" s="513"/>
      <c r="BE51" s="513"/>
      <c r="BF51" s="513"/>
      <c r="BG51" s="513"/>
      <c r="BH51" s="513"/>
      <c r="BI51" s="513"/>
      <c r="BJ51" s="513"/>
      <c r="BK51" s="513"/>
      <c r="BL51" s="513"/>
      <c r="BM51" s="513"/>
      <c r="BN51" s="513"/>
      <c r="BO51" s="513"/>
      <c r="BP51" s="513"/>
      <c r="BQ51" s="513"/>
      <c r="BR51" s="513"/>
      <c r="BS51" s="513"/>
      <c r="BT51" s="513"/>
      <c r="BU51" s="513"/>
      <c r="BV51" s="513"/>
      <c r="BW51" s="513"/>
      <c r="BX51" s="513"/>
      <c r="BY51" s="513"/>
      <c r="BZ51" s="513"/>
      <c r="CA51" s="513"/>
      <c r="CB51" s="513"/>
      <c r="CC51" s="513"/>
      <c r="CD51" s="513"/>
      <c r="CE51" s="513"/>
      <c r="CF51" s="513"/>
      <c r="CG51" s="512"/>
      <c r="CH51" s="512">
        <v>62.0</v>
      </c>
      <c r="CI51" s="512">
        <v>86.0</v>
      </c>
      <c r="CJ51" s="512">
        <v>24.0</v>
      </c>
      <c r="CK51" s="512"/>
      <c r="CL51" s="512"/>
      <c r="CM51" s="512">
        <v>83.0</v>
      </c>
      <c r="CN51" s="512">
        <v>93.0</v>
      </c>
      <c r="CO51" s="512">
        <v>10.0</v>
      </c>
      <c r="CP51" s="512"/>
      <c r="CQ51" s="512"/>
      <c r="CR51" s="512">
        <v>89.0</v>
      </c>
      <c r="CS51" s="512">
        <v>97.0</v>
      </c>
      <c r="CT51" s="512">
        <v>8.0</v>
      </c>
      <c r="CU51" s="512"/>
      <c r="CV51" s="512"/>
      <c r="CW51" s="512">
        <v>51.0</v>
      </c>
      <c r="CX51" s="512">
        <v>80.0</v>
      </c>
      <c r="CY51" s="512">
        <v>29.0</v>
      </c>
      <c r="CZ51" s="512"/>
      <c r="DA51" s="512"/>
      <c r="DB51" s="512">
        <v>81.0</v>
      </c>
      <c r="DC51" s="512">
        <v>93.0</v>
      </c>
      <c r="DD51" s="512">
        <v>12.0</v>
      </c>
      <c r="DE51" s="512"/>
      <c r="DF51" s="512"/>
      <c r="DG51" s="512">
        <v>82.0</v>
      </c>
      <c r="DH51" s="512">
        <v>90.0</v>
      </c>
      <c r="DI51" s="512">
        <v>8.0</v>
      </c>
      <c r="DJ51" s="512"/>
      <c r="DK51" s="512"/>
      <c r="DL51" s="512">
        <v>88.0</v>
      </c>
      <c r="DM51" s="512">
        <v>95.0</v>
      </c>
      <c r="DN51" s="512">
        <v>7.0</v>
      </c>
    </row>
    <row r="52" ht="15.75" customHeight="1">
      <c r="A52" s="480">
        <v>2024.0</v>
      </c>
      <c r="B52" s="481" t="s">
        <v>5530</v>
      </c>
      <c r="C52" s="481" t="s">
        <v>4750</v>
      </c>
      <c r="D52" s="481" t="s">
        <v>3398</v>
      </c>
      <c r="E52" s="513"/>
      <c r="F52" s="481" t="s">
        <v>3398</v>
      </c>
      <c r="G52" s="481" t="s">
        <v>5533</v>
      </c>
      <c r="H52" s="481" t="s">
        <v>5611</v>
      </c>
      <c r="I52" s="481" t="s">
        <v>5611</v>
      </c>
      <c r="J52" s="481" t="s">
        <v>5611</v>
      </c>
      <c r="K52" s="513"/>
      <c r="L52" s="481" t="s">
        <v>3480</v>
      </c>
      <c r="M52" s="513"/>
      <c r="N52" s="87" t="s">
        <v>5611</v>
      </c>
      <c r="O52" s="512" t="s">
        <v>5612</v>
      </c>
      <c r="P52" s="512" t="s">
        <v>425</v>
      </c>
      <c r="Q52" s="513"/>
      <c r="R52" s="512" t="s">
        <v>3737</v>
      </c>
      <c r="S52" s="513"/>
      <c r="T52" s="513"/>
      <c r="U52" s="513"/>
      <c r="V52" s="513"/>
      <c r="W52" s="513"/>
      <c r="X52" s="511" t="s">
        <v>4539</v>
      </c>
      <c r="Y52" s="513"/>
      <c r="Z52" s="523">
        <v>7.0</v>
      </c>
      <c r="AA52" s="482">
        <v>11.0</v>
      </c>
      <c r="AB52" s="482">
        <f t="shared" si="32"/>
        <v>4</v>
      </c>
      <c r="AC52" s="524">
        <f t="shared" si="23"/>
        <v>0.5714285714</v>
      </c>
      <c r="AD52" s="482">
        <v>26.0</v>
      </c>
      <c r="AE52" s="482">
        <v>32.0</v>
      </c>
      <c r="AF52" s="482">
        <f t="shared" si="33"/>
        <v>6</v>
      </c>
      <c r="AG52" s="524">
        <f t="shared" si="24"/>
        <v>0.2307692308</v>
      </c>
      <c r="AH52" s="482">
        <v>91.0</v>
      </c>
      <c r="AI52" s="482">
        <v>95.0</v>
      </c>
      <c r="AJ52" s="482">
        <f t="shared" si="34"/>
        <v>4</v>
      </c>
      <c r="AK52" s="524">
        <f t="shared" si="19"/>
        <v>0.04395604396</v>
      </c>
      <c r="AL52" s="482">
        <v>36.0</v>
      </c>
      <c r="AM52" s="482">
        <v>36.0</v>
      </c>
      <c r="AN52" s="482">
        <f t="shared" si="35"/>
        <v>0</v>
      </c>
      <c r="AO52" s="524">
        <f t="shared" si="22"/>
        <v>0</v>
      </c>
      <c r="AP52" s="482">
        <v>76.0</v>
      </c>
      <c r="AQ52" s="482">
        <v>79.0</v>
      </c>
      <c r="AR52" s="482">
        <f t="shared" si="36"/>
        <v>3</v>
      </c>
      <c r="AS52" s="524">
        <f t="shared" si="37"/>
        <v>0.03947368421</v>
      </c>
      <c r="AT52" s="482">
        <v>82.0</v>
      </c>
      <c r="AU52" s="482">
        <v>83.0</v>
      </c>
      <c r="AV52" s="482">
        <f t="shared" si="38"/>
        <v>1</v>
      </c>
      <c r="AW52" s="524">
        <f t="shared" si="21"/>
        <v>0.01219512195</v>
      </c>
      <c r="AX52" s="512">
        <v>78.0</v>
      </c>
      <c r="AY52" s="512">
        <v>78.0</v>
      </c>
      <c r="AZ52" s="512">
        <f t="shared" si="30"/>
        <v>0</v>
      </c>
      <c r="BA52" s="515">
        <f t="shared" si="31"/>
        <v>0</v>
      </c>
      <c r="BB52" s="512"/>
      <c r="BC52" s="512"/>
      <c r="BD52" s="512"/>
      <c r="BE52" s="513"/>
      <c r="BF52" s="513"/>
      <c r="BG52" s="513"/>
      <c r="BH52" s="513"/>
      <c r="BI52" s="513"/>
      <c r="BJ52" s="513"/>
      <c r="BK52" s="513"/>
      <c r="BL52" s="513"/>
      <c r="BM52" s="513"/>
      <c r="BN52" s="513"/>
      <c r="BO52" s="513"/>
      <c r="BP52" s="513"/>
      <c r="BQ52" s="513"/>
      <c r="BR52" s="513"/>
      <c r="BS52" s="513"/>
      <c r="BT52" s="513"/>
      <c r="BU52" s="513"/>
      <c r="BV52" s="513"/>
      <c r="BW52" s="513"/>
      <c r="BX52" s="513"/>
      <c r="BY52" s="513"/>
      <c r="BZ52" s="513"/>
      <c r="CA52" s="513"/>
      <c r="CB52" s="513"/>
      <c r="CC52" s="513"/>
      <c r="CD52" s="513"/>
      <c r="CE52" s="513"/>
      <c r="CF52" s="513"/>
      <c r="CG52" s="512"/>
      <c r="CH52" s="512">
        <v>43.0</v>
      </c>
      <c r="CI52" s="512">
        <v>68.0</v>
      </c>
      <c r="CJ52" s="512">
        <v>25.0</v>
      </c>
      <c r="CK52" s="512"/>
      <c r="CL52" s="512"/>
      <c r="CM52" s="512">
        <v>63.0</v>
      </c>
      <c r="CN52" s="512">
        <v>85.0</v>
      </c>
      <c r="CO52" s="512">
        <v>22.0</v>
      </c>
      <c r="CP52" s="512"/>
      <c r="CQ52" s="512"/>
      <c r="CR52" s="512">
        <v>92.0</v>
      </c>
      <c r="CS52" s="512">
        <v>97.0</v>
      </c>
      <c r="CT52" s="512">
        <v>5.0</v>
      </c>
      <c r="CU52" s="512"/>
      <c r="CV52" s="512"/>
      <c r="CW52" s="512">
        <v>40.0</v>
      </c>
      <c r="CX52" s="512">
        <v>75.0</v>
      </c>
      <c r="CY52" s="512">
        <v>35.0</v>
      </c>
      <c r="CZ52" s="512"/>
      <c r="DA52" s="512"/>
      <c r="DB52" s="512">
        <v>84.0</v>
      </c>
      <c r="DC52" s="512">
        <v>91.0</v>
      </c>
      <c r="DD52" s="512">
        <v>7.0</v>
      </c>
      <c r="DE52" s="512"/>
      <c r="DF52" s="512"/>
      <c r="DG52" s="512">
        <v>88.0</v>
      </c>
      <c r="DH52" s="512">
        <v>84.0</v>
      </c>
      <c r="DI52" s="512">
        <v>-4.0</v>
      </c>
      <c r="DJ52" s="512"/>
      <c r="DK52" s="512"/>
      <c r="DL52" s="512">
        <v>94.0</v>
      </c>
      <c r="DM52" s="512">
        <v>92.0</v>
      </c>
      <c r="DN52" s="512">
        <v>-2.0</v>
      </c>
    </row>
    <row r="53" ht="15.75" customHeight="1">
      <c r="A53" s="480">
        <v>2024.0</v>
      </c>
      <c r="B53" s="481" t="s">
        <v>5530</v>
      </c>
      <c r="C53" s="481" t="s">
        <v>4750</v>
      </c>
      <c r="D53" s="481" t="s">
        <v>3398</v>
      </c>
      <c r="E53" s="481"/>
      <c r="F53" s="481" t="s">
        <v>3398</v>
      </c>
      <c r="G53" s="481" t="s">
        <v>5533</v>
      </c>
      <c r="H53" s="481" t="s">
        <v>5600</v>
      </c>
      <c r="I53" s="481" t="s">
        <v>5600</v>
      </c>
      <c r="J53" s="481" t="s">
        <v>5600</v>
      </c>
      <c r="K53" s="513"/>
      <c r="L53" s="481" t="s">
        <v>3428</v>
      </c>
      <c r="M53" s="513"/>
      <c r="N53" s="87" t="s">
        <v>5613</v>
      </c>
      <c r="O53" s="481" t="s">
        <v>5603</v>
      </c>
      <c r="P53" s="512" t="s">
        <v>425</v>
      </c>
      <c r="Q53" s="513"/>
      <c r="R53" s="512" t="s">
        <v>4401</v>
      </c>
      <c r="S53" s="513"/>
      <c r="T53" s="513"/>
      <c r="U53" s="513"/>
      <c r="V53" s="513"/>
      <c r="W53" s="513"/>
      <c r="X53" s="511" t="s">
        <v>4542</v>
      </c>
      <c r="Y53" s="513"/>
      <c r="Z53" s="523">
        <v>12.0</v>
      </c>
      <c r="AA53" s="482">
        <v>31.0</v>
      </c>
      <c r="AB53" s="482">
        <f t="shared" si="32"/>
        <v>19</v>
      </c>
      <c r="AC53" s="524">
        <f t="shared" si="23"/>
        <v>1.583333333</v>
      </c>
      <c r="AD53" s="482">
        <v>28.0</v>
      </c>
      <c r="AE53" s="482">
        <v>53.0</v>
      </c>
      <c r="AF53" s="482">
        <f t="shared" si="33"/>
        <v>25</v>
      </c>
      <c r="AG53" s="524">
        <f t="shared" si="24"/>
        <v>0.8928571429</v>
      </c>
      <c r="AH53" s="482">
        <v>74.0</v>
      </c>
      <c r="AI53" s="482">
        <v>72.0</v>
      </c>
      <c r="AJ53" s="482">
        <f t="shared" si="34"/>
        <v>-2</v>
      </c>
      <c r="AK53" s="524">
        <f t="shared" si="19"/>
        <v>-0.02702702703</v>
      </c>
      <c r="AL53" s="482">
        <v>17.0</v>
      </c>
      <c r="AM53" s="482">
        <v>29.0</v>
      </c>
      <c r="AN53" s="482">
        <f t="shared" si="35"/>
        <v>12</v>
      </c>
      <c r="AO53" s="524">
        <f t="shared" si="22"/>
        <v>0.7058823529</v>
      </c>
      <c r="AP53" s="482">
        <v>58.0</v>
      </c>
      <c r="AQ53" s="482">
        <v>67.0</v>
      </c>
      <c r="AR53" s="482">
        <f t="shared" si="36"/>
        <v>9</v>
      </c>
      <c r="AS53" s="524">
        <f t="shared" si="37"/>
        <v>0.1551724138</v>
      </c>
      <c r="AT53" s="482">
        <v>63.0</v>
      </c>
      <c r="AU53" s="482">
        <v>63.0</v>
      </c>
      <c r="AV53" s="482">
        <f t="shared" si="38"/>
        <v>0</v>
      </c>
      <c r="AW53" s="524">
        <f t="shared" si="21"/>
        <v>0</v>
      </c>
      <c r="AX53" s="512">
        <v>49.0</v>
      </c>
      <c r="AY53" s="512">
        <v>60.0</v>
      </c>
      <c r="AZ53" s="512">
        <f t="shared" si="30"/>
        <v>11</v>
      </c>
      <c r="BA53" s="515">
        <f t="shared" si="31"/>
        <v>0.2244897959</v>
      </c>
      <c r="BB53" s="513"/>
      <c r="BC53" s="513"/>
      <c r="BD53" s="513"/>
      <c r="BE53" s="513"/>
      <c r="BF53" s="513"/>
      <c r="BG53" s="513"/>
      <c r="BH53" s="513"/>
      <c r="BI53" s="513"/>
      <c r="BJ53" s="513"/>
      <c r="BK53" s="513"/>
      <c r="BL53" s="513"/>
      <c r="BM53" s="513"/>
      <c r="BN53" s="513"/>
      <c r="BO53" s="513"/>
      <c r="BP53" s="513"/>
      <c r="BQ53" s="513"/>
      <c r="BR53" s="513"/>
      <c r="BS53" s="513"/>
      <c r="BT53" s="513"/>
      <c r="BU53" s="513"/>
      <c r="BV53" s="513"/>
      <c r="BW53" s="513"/>
      <c r="BX53" s="513"/>
      <c r="BY53" s="513"/>
      <c r="BZ53" s="513"/>
      <c r="CA53" s="513"/>
      <c r="CB53" s="513"/>
      <c r="CC53" s="513"/>
      <c r="CD53" s="513"/>
      <c r="CE53" s="513"/>
      <c r="CF53" s="513"/>
      <c r="CG53" s="512"/>
      <c r="CH53" s="512">
        <v>48.0</v>
      </c>
      <c r="CI53" s="512">
        <v>64.0</v>
      </c>
      <c r="CJ53" s="512">
        <v>16.0</v>
      </c>
      <c r="CK53" s="512"/>
      <c r="CL53" s="512"/>
      <c r="CM53" s="512">
        <v>72.0</v>
      </c>
      <c r="CN53" s="512">
        <v>81.0</v>
      </c>
      <c r="CO53" s="512">
        <v>9.0</v>
      </c>
      <c r="CP53" s="512"/>
      <c r="CQ53" s="512"/>
      <c r="CR53" s="512">
        <v>75.0</v>
      </c>
      <c r="CS53" s="512">
        <v>80.0</v>
      </c>
      <c r="CT53" s="512">
        <v>5.0</v>
      </c>
      <c r="CU53" s="512"/>
      <c r="CV53" s="512"/>
      <c r="CW53" s="512">
        <v>35.0</v>
      </c>
      <c r="CX53" s="512">
        <v>55.0</v>
      </c>
      <c r="CY53" s="512">
        <v>20.0</v>
      </c>
      <c r="CZ53" s="512"/>
      <c r="DA53" s="512"/>
      <c r="DB53" s="512">
        <v>65.0</v>
      </c>
      <c r="DC53" s="512">
        <v>69.0</v>
      </c>
      <c r="DD53" s="512">
        <v>4.0</v>
      </c>
      <c r="DE53" s="512"/>
      <c r="DF53" s="512"/>
      <c r="DG53" s="512">
        <v>93.0</v>
      </c>
      <c r="DH53" s="512">
        <v>94.0</v>
      </c>
      <c r="DI53" s="512">
        <v>1.0</v>
      </c>
      <c r="DJ53" s="512"/>
      <c r="DK53" s="512"/>
      <c r="DL53" s="512">
        <v>86.0</v>
      </c>
      <c r="DM53" s="512">
        <v>89.0</v>
      </c>
      <c r="DN53" s="512">
        <v>3.0</v>
      </c>
    </row>
    <row r="54" ht="15.75" customHeight="1">
      <c r="A54" s="480">
        <v>2024.0</v>
      </c>
      <c r="B54" s="481" t="s">
        <v>5530</v>
      </c>
      <c r="C54" s="481" t="s">
        <v>3540</v>
      </c>
      <c r="D54" s="512" t="s">
        <v>5532</v>
      </c>
      <c r="E54" s="525"/>
      <c r="F54" s="512" t="s">
        <v>5532</v>
      </c>
      <c r="G54" s="512" t="s">
        <v>5614</v>
      </c>
      <c r="H54" s="512" t="s">
        <v>4532</v>
      </c>
      <c r="I54" s="512" t="s">
        <v>4532</v>
      </c>
      <c r="J54" s="512" t="s">
        <v>4532</v>
      </c>
      <c r="K54" s="513"/>
      <c r="L54" s="512" t="s">
        <v>3402</v>
      </c>
      <c r="M54" s="513"/>
      <c r="N54" s="512" t="s">
        <v>5615</v>
      </c>
      <c r="O54" s="482" t="s">
        <v>4533</v>
      </c>
      <c r="P54" s="512" t="s">
        <v>425</v>
      </c>
      <c r="Q54" s="513"/>
      <c r="R54" s="512" t="s">
        <v>3747</v>
      </c>
      <c r="S54" s="513"/>
      <c r="T54" s="513"/>
      <c r="U54" s="513"/>
      <c r="V54" s="513"/>
      <c r="W54" s="513"/>
      <c r="X54" s="511" t="s">
        <v>4535</v>
      </c>
      <c r="Y54" s="513"/>
      <c r="Z54" s="523">
        <v>1.0</v>
      </c>
      <c r="AA54" s="482">
        <v>0.0</v>
      </c>
      <c r="AB54" s="482">
        <f t="shared" si="32"/>
        <v>-1</v>
      </c>
      <c r="AC54" s="524">
        <f t="shared" si="23"/>
        <v>-1</v>
      </c>
      <c r="AD54" s="482">
        <v>7.0</v>
      </c>
      <c r="AE54" s="482">
        <v>2.0</v>
      </c>
      <c r="AF54" s="482">
        <f t="shared" si="33"/>
        <v>-5</v>
      </c>
      <c r="AG54" s="524">
        <f t="shared" si="24"/>
        <v>-0.7142857143</v>
      </c>
      <c r="AH54" s="482">
        <v>64.0</v>
      </c>
      <c r="AI54" s="482">
        <v>65.0</v>
      </c>
      <c r="AJ54" s="482">
        <f t="shared" si="34"/>
        <v>1</v>
      </c>
      <c r="AK54" s="524">
        <f t="shared" si="19"/>
        <v>0.015625</v>
      </c>
      <c r="AL54" s="482">
        <v>16.0</v>
      </c>
      <c r="AM54" s="482">
        <v>7.0</v>
      </c>
      <c r="AN54" s="482">
        <f t="shared" si="35"/>
        <v>-9</v>
      </c>
      <c r="AO54" s="524">
        <f t="shared" si="22"/>
        <v>-0.5625</v>
      </c>
      <c r="AP54" s="482">
        <v>34.0</v>
      </c>
      <c r="AQ54" s="482">
        <v>46.0</v>
      </c>
      <c r="AR54" s="482">
        <f t="shared" si="36"/>
        <v>12</v>
      </c>
      <c r="AS54" s="524">
        <f t="shared" si="37"/>
        <v>0.3529411765</v>
      </c>
      <c r="AT54" s="482">
        <v>40.0</v>
      </c>
      <c r="AU54" s="482">
        <v>50.0</v>
      </c>
      <c r="AV54" s="482">
        <f t="shared" si="38"/>
        <v>10</v>
      </c>
      <c r="AW54" s="524">
        <f t="shared" si="21"/>
        <v>0.25</v>
      </c>
      <c r="AX54" s="512">
        <v>36.0</v>
      </c>
      <c r="AY54" s="512">
        <v>38.0</v>
      </c>
      <c r="AZ54" s="512">
        <f t="shared" si="30"/>
        <v>2</v>
      </c>
      <c r="BA54" s="515">
        <f t="shared" si="31"/>
        <v>0.05555555556</v>
      </c>
      <c r="BB54" s="512"/>
      <c r="BC54" s="512"/>
      <c r="BD54" s="513"/>
      <c r="BE54" s="513"/>
      <c r="BF54" s="513"/>
      <c r="BG54" s="513"/>
      <c r="BH54" s="513"/>
      <c r="BI54" s="513"/>
      <c r="BJ54" s="513"/>
      <c r="BK54" s="513"/>
      <c r="BL54" s="513"/>
      <c r="BM54" s="513"/>
      <c r="BN54" s="513"/>
      <c r="BO54" s="513"/>
      <c r="BP54" s="513"/>
      <c r="BQ54" s="513"/>
      <c r="BR54" s="513"/>
      <c r="BS54" s="513"/>
      <c r="BT54" s="513"/>
      <c r="BU54" s="513"/>
      <c r="BV54" s="513"/>
      <c r="BW54" s="513"/>
      <c r="BX54" s="513"/>
      <c r="BY54" s="513"/>
      <c r="BZ54" s="513"/>
      <c r="CA54" s="513"/>
      <c r="CB54" s="513"/>
      <c r="CC54" s="513"/>
      <c r="CD54" s="513"/>
      <c r="CE54" s="513"/>
      <c r="CF54" s="513"/>
      <c r="CG54" s="512"/>
      <c r="CH54" s="512">
        <v>11.0</v>
      </c>
      <c r="CI54" s="512">
        <v>31.0</v>
      </c>
      <c r="CJ54" s="512">
        <v>20.0</v>
      </c>
      <c r="CK54" s="512"/>
      <c r="CL54" s="512"/>
      <c r="CM54" s="512">
        <v>33.0</v>
      </c>
      <c r="CN54" s="512">
        <v>58.0</v>
      </c>
      <c r="CO54" s="512">
        <v>25.0</v>
      </c>
      <c r="CP54" s="512"/>
      <c r="CQ54" s="512"/>
      <c r="CR54" s="512">
        <v>84.0</v>
      </c>
      <c r="CS54" s="512">
        <v>82.0</v>
      </c>
      <c r="CT54" s="512">
        <v>-2.0</v>
      </c>
      <c r="CU54" s="512"/>
      <c r="CV54" s="512"/>
      <c r="CW54" s="512">
        <v>32.0</v>
      </c>
      <c r="CX54" s="512">
        <v>43.0</v>
      </c>
      <c r="CY54" s="512">
        <v>11.0</v>
      </c>
      <c r="CZ54" s="512"/>
      <c r="DA54" s="512"/>
      <c r="DB54" s="512">
        <v>62.0</v>
      </c>
      <c r="DC54" s="512">
        <v>69.0</v>
      </c>
      <c r="DD54" s="512">
        <v>7.0</v>
      </c>
      <c r="DE54" s="512"/>
      <c r="DF54" s="512"/>
      <c r="DG54" s="512">
        <v>64.0</v>
      </c>
      <c r="DH54" s="512">
        <v>77.0</v>
      </c>
      <c r="DI54" s="512">
        <v>13.0</v>
      </c>
      <c r="DJ54" s="512"/>
      <c r="DK54" s="512"/>
      <c r="DL54" s="512">
        <v>74.0</v>
      </c>
      <c r="DM54" s="512">
        <v>88.0</v>
      </c>
      <c r="DN54" s="512">
        <v>14.0</v>
      </c>
    </row>
    <row r="55" ht="15.75" customHeight="1">
      <c r="A55" s="480">
        <v>2024.0</v>
      </c>
      <c r="B55" s="481" t="s">
        <v>5530</v>
      </c>
      <c r="C55" s="481" t="s">
        <v>4750</v>
      </c>
      <c r="D55" s="481" t="s">
        <v>2801</v>
      </c>
      <c r="E55" s="525"/>
      <c r="F55" s="481" t="s">
        <v>2801</v>
      </c>
      <c r="G55" s="481" t="s">
        <v>5533</v>
      </c>
      <c r="H55" s="482" t="s">
        <v>5616</v>
      </c>
      <c r="I55" s="482" t="s">
        <v>5616</v>
      </c>
      <c r="J55" s="482" t="s">
        <v>5616</v>
      </c>
      <c r="K55" s="513"/>
      <c r="L55" s="512" t="s">
        <v>3428</v>
      </c>
      <c r="M55" s="513"/>
      <c r="N55" s="512" t="s">
        <v>5617</v>
      </c>
      <c r="O55" s="512" t="s">
        <v>5610</v>
      </c>
      <c r="P55" s="512" t="s">
        <v>425</v>
      </c>
      <c r="Q55" s="513"/>
      <c r="R55" s="512" t="s">
        <v>4519</v>
      </c>
      <c r="S55" s="513"/>
      <c r="T55" s="513"/>
      <c r="U55" s="513"/>
      <c r="V55" s="513"/>
      <c r="W55" s="513"/>
      <c r="X55" s="511" t="s">
        <v>4521</v>
      </c>
      <c r="Y55" s="513"/>
      <c r="Z55" s="523">
        <v>52.0</v>
      </c>
      <c r="AA55" s="482">
        <v>51.0</v>
      </c>
      <c r="AB55" s="482">
        <f t="shared" si="32"/>
        <v>-1</v>
      </c>
      <c r="AC55" s="524">
        <f t="shared" si="23"/>
        <v>-0.01923076923</v>
      </c>
      <c r="AD55" s="482">
        <v>75.0</v>
      </c>
      <c r="AE55" s="482">
        <v>73.0</v>
      </c>
      <c r="AF55" s="482">
        <f t="shared" si="33"/>
        <v>-2</v>
      </c>
      <c r="AG55" s="524">
        <f t="shared" si="24"/>
        <v>-0.02666666667</v>
      </c>
      <c r="AH55" s="482">
        <v>91.0</v>
      </c>
      <c r="AI55" s="482">
        <v>93.0</v>
      </c>
      <c r="AJ55" s="482">
        <f t="shared" si="34"/>
        <v>2</v>
      </c>
      <c r="AK55" s="524">
        <f t="shared" si="19"/>
        <v>0.02197802198</v>
      </c>
      <c r="AL55" s="482">
        <v>48.0</v>
      </c>
      <c r="AM55" s="482">
        <v>64.0</v>
      </c>
      <c r="AN55" s="482">
        <f t="shared" si="35"/>
        <v>16</v>
      </c>
      <c r="AO55" s="524">
        <f t="shared" si="22"/>
        <v>0.3333333333</v>
      </c>
      <c r="AP55" s="482">
        <v>79.0</v>
      </c>
      <c r="AQ55" s="482">
        <v>85.0</v>
      </c>
      <c r="AR55" s="482">
        <f t="shared" si="36"/>
        <v>6</v>
      </c>
      <c r="AS55" s="524">
        <f t="shared" si="37"/>
        <v>0.07594936709</v>
      </c>
      <c r="AT55" s="482">
        <v>85.0</v>
      </c>
      <c r="AU55" s="482">
        <v>85.0</v>
      </c>
      <c r="AV55" s="482">
        <f t="shared" si="38"/>
        <v>0</v>
      </c>
      <c r="AW55" s="482">
        <f t="shared" si="21"/>
        <v>0</v>
      </c>
      <c r="AX55" s="512">
        <v>79.0</v>
      </c>
      <c r="AY55" s="512">
        <v>89.0</v>
      </c>
      <c r="AZ55" s="512">
        <f t="shared" si="30"/>
        <v>10</v>
      </c>
      <c r="BA55" s="515">
        <f t="shared" si="31"/>
        <v>0.1265822785</v>
      </c>
      <c r="BB55" s="512"/>
      <c r="BC55" s="513"/>
      <c r="BD55" s="513"/>
      <c r="BE55" s="513"/>
      <c r="BF55" s="513"/>
      <c r="BG55" s="513"/>
      <c r="BH55" s="513"/>
      <c r="BI55" s="513"/>
      <c r="BJ55" s="513"/>
      <c r="BK55" s="513"/>
      <c r="BL55" s="513"/>
      <c r="BM55" s="513"/>
      <c r="BN55" s="513"/>
      <c r="BO55" s="513"/>
      <c r="BP55" s="513"/>
      <c r="BQ55" s="513"/>
      <c r="BR55" s="513"/>
      <c r="BS55" s="513"/>
      <c r="BT55" s="513"/>
      <c r="BU55" s="513"/>
      <c r="BV55" s="513"/>
      <c r="BW55" s="513"/>
      <c r="BX55" s="513"/>
      <c r="BY55" s="513"/>
      <c r="BZ55" s="513"/>
      <c r="CA55" s="513"/>
      <c r="CB55" s="513"/>
      <c r="CC55" s="513"/>
      <c r="CD55" s="513"/>
      <c r="CE55" s="513"/>
      <c r="CF55" s="513"/>
      <c r="CG55" s="512"/>
      <c r="CH55" s="512">
        <v>80.0</v>
      </c>
      <c r="CI55" s="512">
        <v>91.0</v>
      </c>
      <c r="CJ55" s="512">
        <v>11.0</v>
      </c>
      <c r="CK55" s="512"/>
      <c r="CL55" s="512"/>
      <c r="CM55" s="512">
        <v>95.0</v>
      </c>
      <c r="CN55" s="512">
        <v>99.0</v>
      </c>
      <c r="CO55" s="512">
        <v>4.0</v>
      </c>
      <c r="CP55" s="512"/>
      <c r="CQ55" s="512"/>
      <c r="CR55" s="512">
        <v>92.0</v>
      </c>
      <c r="CS55" s="512">
        <v>99.0</v>
      </c>
      <c r="CT55" s="512">
        <v>7.0</v>
      </c>
      <c r="CU55" s="512"/>
      <c r="CV55" s="512"/>
      <c r="CW55" s="512">
        <v>74.0</v>
      </c>
      <c r="CX55" s="512">
        <v>90.0</v>
      </c>
      <c r="CY55" s="512">
        <v>16.0</v>
      </c>
      <c r="CZ55" s="512"/>
      <c r="DA55" s="512"/>
      <c r="DB55" s="512">
        <v>89.0</v>
      </c>
      <c r="DC55" s="512">
        <v>96.0</v>
      </c>
      <c r="DD55" s="512">
        <v>7.0</v>
      </c>
      <c r="DE55" s="512"/>
      <c r="DF55" s="512"/>
      <c r="DG55" s="512">
        <v>88.0</v>
      </c>
      <c r="DH55" s="512">
        <v>91.0</v>
      </c>
      <c r="DI55" s="512">
        <v>3.0</v>
      </c>
      <c r="DJ55" s="512"/>
      <c r="DK55" s="512"/>
      <c r="DL55" s="512">
        <v>91.0</v>
      </c>
      <c r="DM55" s="512">
        <v>95.0</v>
      </c>
      <c r="DN55" s="512">
        <v>4.0</v>
      </c>
    </row>
    <row r="56" ht="15.75" customHeight="1">
      <c r="A56" s="480">
        <v>2024.0</v>
      </c>
      <c r="B56" s="481" t="s">
        <v>5530</v>
      </c>
      <c r="C56" s="481" t="s">
        <v>4750</v>
      </c>
      <c r="D56" s="481" t="s">
        <v>2801</v>
      </c>
      <c r="E56" s="525"/>
      <c r="F56" s="481" t="s">
        <v>2801</v>
      </c>
      <c r="G56" s="481" t="s">
        <v>5533</v>
      </c>
      <c r="H56" s="482" t="s">
        <v>5616</v>
      </c>
      <c r="I56" s="482" t="s">
        <v>5616</v>
      </c>
      <c r="J56" s="482" t="s">
        <v>5616</v>
      </c>
      <c r="K56" s="513"/>
      <c r="L56" s="512" t="s">
        <v>3394</v>
      </c>
      <c r="M56" s="513"/>
      <c r="N56" s="512" t="s">
        <v>5617</v>
      </c>
      <c r="O56" s="512" t="s">
        <v>5610</v>
      </c>
      <c r="P56" s="512" t="s">
        <v>425</v>
      </c>
      <c r="Q56" s="513"/>
      <c r="R56" s="512" t="s">
        <v>3727</v>
      </c>
      <c r="S56" s="513"/>
      <c r="T56" s="513"/>
      <c r="U56" s="513"/>
      <c r="V56" s="513"/>
      <c r="W56" s="513"/>
      <c r="X56" s="511" t="s">
        <v>4523</v>
      </c>
      <c r="Y56" s="513"/>
      <c r="Z56" s="523">
        <v>41.0</v>
      </c>
      <c r="AA56" s="482">
        <v>39.0</v>
      </c>
      <c r="AB56" s="482">
        <f t="shared" si="32"/>
        <v>-2</v>
      </c>
      <c r="AC56" s="524">
        <f t="shared" si="23"/>
        <v>-0.0487804878</v>
      </c>
      <c r="AD56" s="482">
        <v>75.0</v>
      </c>
      <c r="AE56" s="482">
        <v>71.0</v>
      </c>
      <c r="AF56" s="482">
        <f t="shared" si="33"/>
        <v>-4</v>
      </c>
      <c r="AG56" s="524">
        <f t="shared" si="24"/>
        <v>-0.05333333333</v>
      </c>
      <c r="AH56" s="482">
        <v>94.0</v>
      </c>
      <c r="AI56" s="482">
        <v>91.0</v>
      </c>
      <c r="AJ56" s="482">
        <f t="shared" si="34"/>
        <v>-3</v>
      </c>
      <c r="AK56" s="524">
        <f t="shared" si="19"/>
        <v>-0.03191489362</v>
      </c>
      <c r="AL56" s="482">
        <v>46.0</v>
      </c>
      <c r="AM56" s="482">
        <v>41.0</v>
      </c>
      <c r="AN56" s="482">
        <f t="shared" si="35"/>
        <v>-5</v>
      </c>
      <c r="AO56" s="524">
        <f t="shared" si="22"/>
        <v>-0.1086956522</v>
      </c>
      <c r="AP56" s="482">
        <v>77.0</v>
      </c>
      <c r="AQ56" s="482">
        <v>81.0</v>
      </c>
      <c r="AR56" s="482">
        <f t="shared" si="36"/>
        <v>4</v>
      </c>
      <c r="AS56" s="524">
        <f t="shared" si="37"/>
        <v>0.05194805195</v>
      </c>
      <c r="AT56" s="482">
        <v>79.0</v>
      </c>
      <c r="AU56" s="482">
        <v>86.0</v>
      </c>
      <c r="AV56" s="482">
        <f t="shared" si="38"/>
        <v>7</v>
      </c>
      <c r="AW56" s="524">
        <f t="shared" si="21"/>
        <v>0.08860759494</v>
      </c>
      <c r="AX56" s="512">
        <v>78.0</v>
      </c>
      <c r="AY56" s="512">
        <v>83.0</v>
      </c>
      <c r="AZ56" s="512">
        <f t="shared" si="30"/>
        <v>5</v>
      </c>
      <c r="BA56" s="515">
        <f t="shared" si="31"/>
        <v>0.0641025641</v>
      </c>
      <c r="BB56" s="512"/>
      <c r="BC56" s="513"/>
      <c r="BD56" s="513"/>
      <c r="BE56" s="513"/>
      <c r="BF56" s="513"/>
      <c r="BG56" s="513"/>
      <c r="BH56" s="513"/>
      <c r="BI56" s="513"/>
      <c r="BJ56" s="513"/>
      <c r="BK56" s="513"/>
      <c r="BL56" s="513"/>
      <c r="BM56" s="513"/>
      <c r="BN56" s="513"/>
      <c r="BO56" s="513"/>
      <c r="BP56" s="513"/>
      <c r="BQ56" s="513"/>
      <c r="BR56" s="513"/>
      <c r="BS56" s="513"/>
      <c r="BT56" s="513"/>
      <c r="BU56" s="513"/>
      <c r="BV56" s="513"/>
      <c r="BW56" s="513"/>
      <c r="BX56" s="513"/>
      <c r="BY56" s="513"/>
      <c r="BZ56" s="513"/>
      <c r="CA56" s="513"/>
      <c r="CB56" s="513"/>
      <c r="CC56" s="513"/>
      <c r="CD56" s="513"/>
      <c r="CE56" s="513"/>
      <c r="CF56" s="513"/>
      <c r="CG56" s="512"/>
      <c r="CH56" s="512">
        <v>77.0</v>
      </c>
      <c r="CI56" s="512">
        <v>83.0</v>
      </c>
      <c r="CJ56" s="512">
        <v>6.0</v>
      </c>
      <c r="CK56" s="512"/>
      <c r="CL56" s="512"/>
      <c r="CM56" s="512">
        <v>90.0</v>
      </c>
      <c r="CN56" s="512">
        <v>97.0</v>
      </c>
      <c r="CO56" s="512">
        <v>7.0</v>
      </c>
      <c r="CP56" s="512"/>
      <c r="CQ56" s="512"/>
      <c r="CR56" s="512">
        <v>96.0</v>
      </c>
      <c r="CS56" s="512">
        <v>97.0</v>
      </c>
      <c r="CT56" s="512">
        <v>1.0</v>
      </c>
      <c r="CU56" s="512"/>
      <c r="CV56" s="512"/>
      <c r="CW56" s="512">
        <v>77.0</v>
      </c>
      <c r="CX56" s="512">
        <v>88.0</v>
      </c>
      <c r="CY56" s="512">
        <v>11.0</v>
      </c>
      <c r="CZ56" s="512"/>
      <c r="DA56" s="512"/>
      <c r="DB56" s="512">
        <v>93.0</v>
      </c>
      <c r="DC56" s="512">
        <v>95.0</v>
      </c>
      <c r="DD56" s="512">
        <v>2.0</v>
      </c>
      <c r="DE56" s="512"/>
      <c r="DF56" s="512"/>
      <c r="DG56" s="512">
        <v>88.0</v>
      </c>
      <c r="DH56" s="512">
        <v>94.0</v>
      </c>
      <c r="DI56" s="512">
        <v>6.0</v>
      </c>
      <c r="DJ56" s="512"/>
      <c r="DK56" s="512"/>
      <c r="DL56" s="512">
        <v>95.0</v>
      </c>
      <c r="DM56" s="512">
        <v>97.0</v>
      </c>
      <c r="DN56" s="512">
        <v>2.0</v>
      </c>
    </row>
    <row r="57" ht="15.75" customHeight="1">
      <c r="A57" s="480">
        <v>2024.0</v>
      </c>
      <c r="B57" s="481" t="s">
        <v>5530</v>
      </c>
      <c r="C57" s="481" t="s">
        <v>4750</v>
      </c>
      <c r="D57" s="481" t="s">
        <v>2801</v>
      </c>
      <c r="E57" s="525"/>
      <c r="F57" s="481" t="s">
        <v>2801</v>
      </c>
      <c r="G57" s="481" t="s">
        <v>5533</v>
      </c>
      <c r="H57" s="482" t="s">
        <v>5616</v>
      </c>
      <c r="I57" s="482" t="s">
        <v>5616</v>
      </c>
      <c r="J57" s="482" t="s">
        <v>5616</v>
      </c>
      <c r="K57" s="513"/>
      <c r="L57" s="512" t="s">
        <v>3402</v>
      </c>
      <c r="M57" s="513"/>
      <c r="N57" s="512" t="s">
        <v>5617</v>
      </c>
      <c r="O57" s="512" t="s">
        <v>5610</v>
      </c>
      <c r="P57" s="512" t="s">
        <v>425</v>
      </c>
      <c r="Q57" s="513"/>
      <c r="R57" s="512" t="s">
        <v>3747</v>
      </c>
      <c r="S57" s="513"/>
      <c r="T57" s="513"/>
      <c r="U57" s="513"/>
      <c r="V57" s="513"/>
      <c r="W57" s="513"/>
      <c r="X57" s="511" t="s">
        <v>4525</v>
      </c>
      <c r="Y57" s="513"/>
      <c r="Z57" s="523">
        <v>51.0</v>
      </c>
      <c r="AA57" s="482">
        <v>48.0</v>
      </c>
      <c r="AB57" s="482">
        <f t="shared" si="32"/>
        <v>-3</v>
      </c>
      <c r="AC57" s="524">
        <f t="shared" si="23"/>
        <v>-0.05882352941</v>
      </c>
      <c r="AD57" s="482">
        <v>74.0</v>
      </c>
      <c r="AE57" s="482">
        <v>82.0</v>
      </c>
      <c r="AF57" s="482">
        <f t="shared" si="33"/>
        <v>8</v>
      </c>
      <c r="AG57" s="524">
        <f t="shared" si="24"/>
        <v>0.1081081081</v>
      </c>
      <c r="AH57" s="482">
        <v>86.0</v>
      </c>
      <c r="AI57" s="482">
        <v>94.0</v>
      </c>
      <c r="AJ57" s="482">
        <f t="shared" si="34"/>
        <v>8</v>
      </c>
      <c r="AK57" s="524">
        <f t="shared" si="19"/>
        <v>0.09302325581</v>
      </c>
      <c r="AL57" s="482">
        <v>38.0</v>
      </c>
      <c r="AM57" s="482">
        <v>46.0</v>
      </c>
      <c r="AN57" s="482">
        <f t="shared" si="35"/>
        <v>8</v>
      </c>
      <c r="AO57" s="524">
        <f t="shared" si="22"/>
        <v>0.2105263158</v>
      </c>
      <c r="AP57" s="482">
        <v>68.0</v>
      </c>
      <c r="AQ57" s="482">
        <v>80.0</v>
      </c>
      <c r="AR57" s="482">
        <f t="shared" si="36"/>
        <v>12</v>
      </c>
      <c r="AS57" s="524">
        <f t="shared" si="37"/>
        <v>0.1764705882</v>
      </c>
      <c r="AT57" s="482">
        <v>74.0</v>
      </c>
      <c r="AU57" s="482">
        <v>86.0</v>
      </c>
      <c r="AV57" s="482">
        <f t="shared" si="38"/>
        <v>12</v>
      </c>
      <c r="AW57" s="524">
        <f t="shared" si="21"/>
        <v>0.1621621622</v>
      </c>
      <c r="AX57" s="512">
        <v>74.0</v>
      </c>
      <c r="AY57" s="512">
        <v>88.0</v>
      </c>
      <c r="AZ57" s="512">
        <f t="shared" si="30"/>
        <v>14</v>
      </c>
      <c r="BA57" s="515">
        <f t="shared" si="31"/>
        <v>0.1891891892</v>
      </c>
      <c r="BB57" s="512"/>
      <c r="BC57" s="513"/>
      <c r="BD57" s="513"/>
      <c r="BE57" s="513"/>
      <c r="BF57" s="513"/>
      <c r="BG57" s="513"/>
      <c r="BH57" s="513"/>
      <c r="BI57" s="513"/>
      <c r="BJ57" s="513"/>
      <c r="BK57" s="513"/>
      <c r="BL57" s="513"/>
      <c r="BM57" s="513"/>
      <c r="BN57" s="513"/>
      <c r="BO57" s="513"/>
      <c r="BP57" s="513"/>
      <c r="BQ57" s="513"/>
      <c r="BR57" s="513"/>
      <c r="BS57" s="513"/>
      <c r="BT57" s="513"/>
      <c r="BU57" s="513"/>
      <c r="BV57" s="513"/>
      <c r="BW57" s="513"/>
      <c r="BX57" s="513"/>
      <c r="BY57" s="513"/>
      <c r="BZ57" s="513"/>
      <c r="CA57" s="513"/>
      <c r="CB57" s="513"/>
      <c r="CC57" s="513"/>
      <c r="CD57" s="513"/>
      <c r="CE57" s="513"/>
      <c r="CF57" s="513"/>
      <c r="CG57" s="512"/>
      <c r="CH57" s="512">
        <v>85.0</v>
      </c>
      <c r="CI57" s="512">
        <v>86.0</v>
      </c>
      <c r="CJ57" s="512">
        <v>1.0</v>
      </c>
      <c r="CK57" s="512"/>
      <c r="CL57" s="512"/>
      <c r="CM57" s="512">
        <v>97.0</v>
      </c>
      <c r="CN57" s="512">
        <v>99.0</v>
      </c>
      <c r="CO57" s="512">
        <v>2.0</v>
      </c>
      <c r="CP57" s="512"/>
      <c r="CQ57" s="512"/>
      <c r="CR57" s="512">
        <v>99.0</v>
      </c>
      <c r="CS57" s="512">
        <v>97.0</v>
      </c>
      <c r="CT57" s="512">
        <v>-2.0</v>
      </c>
      <c r="CU57" s="512"/>
      <c r="CV57" s="512"/>
      <c r="CW57" s="512">
        <v>76.0</v>
      </c>
      <c r="CX57" s="512">
        <v>89.0</v>
      </c>
      <c r="CY57" s="512">
        <v>13.0</v>
      </c>
      <c r="CZ57" s="512"/>
      <c r="DA57" s="512"/>
      <c r="DB57" s="512">
        <v>94.0</v>
      </c>
      <c r="DC57" s="512">
        <v>95.0</v>
      </c>
      <c r="DD57" s="512">
        <v>1.0</v>
      </c>
      <c r="DE57" s="512"/>
      <c r="DF57" s="512"/>
      <c r="DG57" s="512">
        <v>86.0</v>
      </c>
      <c r="DH57" s="512">
        <v>88.0</v>
      </c>
      <c r="DI57" s="512">
        <v>2.0</v>
      </c>
      <c r="DJ57" s="512"/>
      <c r="DK57" s="512"/>
      <c r="DL57" s="512">
        <v>89.0</v>
      </c>
      <c r="DM57" s="512">
        <v>95.0</v>
      </c>
      <c r="DN57" s="512">
        <v>6.0</v>
      </c>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BR2:CE2"/>
    <mergeCell ref="CF2:CJ2"/>
    <mergeCell ref="Z1:BD1"/>
    <mergeCell ref="CF1:DN1"/>
    <mergeCell ref="A2:X2"/>
    <mergeCell ref="Z2:AC2"/>
    <mergeCell ref="AD2:AG2"/>
    <mergeCell ref="AH2:AK2"/>
    <mergeCell ref="AL2:AO2"/>
    <mergeCell ref="AP2:AS2"/>
    <mergeCell ref="AT2:AW2"/>
    <mergeCell ref="AX2:BA2"/>
    <mergeCell ref="BB2:BD2"/>
    <mergeCell ref="BE2:BF2"/>
    <mergeCell ref="BG2:BI2"/>
    <mergeCell ref="BJ2:BL2"/>
    <mergeCell ref="BM2:BQ2"/>
    <mergeCell ref="CK2:CO2"/>
    <mergeCell ref="CP2:CT2"/>
    <mergeCell ref="CU2:CY2"/>
    <mergeCell ref="CZ2:DD2"/>
    <mergeCell ref="DE2:DI2"/>
    <mergeCell ref="DJ2:DN2"/>
  </mergeCells>
  <hyperlinks>
    <hyperlink r:id="rId1" ref="X4"/>
    <hyperlink r:id="rId2" ref="X5"/>
    <hyperlink r:id="rId3" ref="X6"/>
    <hyperlink r:id="rId4" ref="X7"/>
    <hyperlink r:id="rId5" ref="X8"/>
    <hyperlink r:id="rId6" ref="X9"/>
    <hyperlink r:id="rId7" ref="X10"/>
    <hyperlink r:id="rId8" ref="X11"/>
    <hyperlink r:id="rId9" ref="X12"/>
    <hyperlink r:id="rId10" ref="X13"/>
    <hyperlink r:id="rId11" ref="V14"/>
    <hyperlink r:id="rId12" ref="X14"/>
    <hyperlink r:id="rId13" ref="X15"/>
    <hyperlink r:id="rId14" ref="X16"/>
    <hyperlink r:id="rId15" ref="X17"/>
    <hyperlink r:id="rId16" ref="V18"/>
    <hyperlink r:id="rId17" ref="X18"/>
    <hyperlink r:id="rId18" ref="V19"/>
    <hyperlink r:id="rId19" ref="X19"/>
    <hyperlink r:id="rId20" ref="V20"/>
    <hyperlink r:id="rId21" ref="X20"/>
    <hyperlink r:id="rId22" ref="V21"/>
    <hyperlink r:id="rId23" ref="X21"/>
    <hyperlink r:id="rId24" ref="V22"/>
    <hyperlink r:id="rId25" ref="X22"/>
    <hyperlink r:id="rId26" ref="V23"/>
    <hyperlink r:id="rId27" ref="X23"/>
    <hyperlink r:id="rId28" ref="X24"/>
    <hyperlink r:id="rId29" ref="V25"/>
    <hyperlink r:id="rId30" ref="X25"/>
    <hyperlink r:id="rId31" ref="V26"/>
    <hyperlink r:id="rId32" ref="X26"/>
    <hyperlink r:id="rId33" ref="V27"/>
    <hyperlink r:id="rId34" ref="X27"/>
    <hyperlink r:id="rId35" ref="V28"/>
    <hyperlink r:id="rId36" ref="X28"/>
    <hyperlink r:id="rId37" ref="V29"/>
    <hyperlink r:id="rId38" ref="X29"/>
    <hyperlink r:id="rId39" ref="V32"/>
    <hyperlink r:id="rId40" ref="X32"/>
    <hyperlink r:id="rId41" ref="X40"/>
    <hyperlink r:id="rId42" ref="X41"/>
    <hyperlink r:id="rId43" ref="X42"/>
    <hyperlink r:id="rId44" ref="X43"/>
    <hyperlink r:id="rId45" ref="X44"/>
    <hyperlink r:id="rId46" ref="X45"/>
    <hyperlink r:id="rId47" ref="X46"/>
    <hyperlink r:id="rId48" ref="X47"/>
    <hyperlink r:id="rId49" ref="X48"/>
    <hyperlink r:id="rId50" ref="X49"/>
    <hyperlink r:id="rId51" ref="X50"/>
    <hyperlink r:id="rId52" ref="X51"/>
    <hyperlink r:id="rId53" ref="X52"/>
    <hyperlink r:id="rId54" ref="X53"/>
    <hyperlink r:id="rId55" ref="X54"/>
    <hyperlink r:id="rId56" ref="X55"/>
    <hyperlink r:id="rId57" ref="X56"/>
    <hyperlink r:id="rId58" ref="X57"/>
  </hyperlinks>
  <printOptions/>
  <pageMargins bottom="0.75" footer="0.0" header="0.0" left="0.7" right="0.7" top="0.75"/>
  <pageSetup orientation="landscape"/>
  <drawing r:id="rId59"/>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43"/>
    <col customWidth="1" min="2" max="2" width="28.71"/>
    <col customWidth="1" min="3" max="3" width="33.14"/>
    <col customWidth="1" min="4" max="4" width="17.43"/>
    <col customWidth="1" min="5" max="5" width="16.14"/>
    <col customWidth="1" min="6" max="6" width="19.14"/>
    <col customWidth="1" min="7" max="7" width="18.29"/>
    <col customWidth="1" min="8" max="8" width="19.29"/>
    <col customWidth="1" min="9" max="9" width="24.0"/>
    <col customWidth="1" min="10" max="11" width="21.14"/>
    <col customWidth="1" min="12" max="12" width="18.57"/>
    <col customWidth="1" min="14" max="14" width="17.29"/>
    <col customWidth="1" min="15" max="15" width="26.0"/>
  </cols>
  <sheetData>
    <row r="1" ht="15.75" customHeight="1">
      <c r="A1" s="526" t="s">
        <v>7</v>
      </c>
      <c r="B1" s="526" t="s">
        <v>5618</v>
      </c>
      <c r="C1" s="526" t="s">
        <v>5619</v>
      </c>
      <c r="D1" s="526" t="s">
        <v>23</v>
      </c>
      <c r="E1" s="526" t="s">
        <v>5620</v>
      </c>
      <c r="F1" s="526" t="s">
        <v>5621</v>
      </c>
      <c r="G1" s="526" t="s">
        <v>5622</v>
      </c>
      <c r="H1" s="526" t="s">
        <v>5623</v>
      </c>
      <c r="I1" s="526" t="s">
        <v>5624</v>
      </c>
      <c r="J1" s="526" t="s">
        <v>5625</v>
      </c>
      <c r="K1" s="526" t="s">
        <v>5626</v>
      </c>
      <c r="L1" s="526" t="s">
        <v>5627</v>
      </c>
      <c r="M1" s="526" t="s">
        <v>5628</v>
      </c>
      <c r="N1" s="526" t="s">
        <v>5629</v>
      </c>
      <c r="O1" s="526" t="s">
        <v>5630</v>
      </c>
    </row>
    <row r="2" ht="15.75" customHeight="1">
      <c r="A2" s="527">
        <v>2024.0</v>
      </c>
      <c r="B2" s="528" t="s">
        <v>5631</v>
      </c>
      <c r="C2" s="529" t="s">
        <v>5632</v>
      </c>
      <c r="D2" s="529" t="s">
        <v>5633</v>
      </c>
      <c r="E2" s="529" t="s">
        <v>160</v>
      </c>
      <c r="F2" s="530">
        <v>0.93</v>
      </c>
      <c r="G2" s="530">
        <v>0.96</v>
      </c>
      <c r="H2" s="529">
        <v>86.0</v>
      </c>
      <c r="I2" s="529">
        <v>62.0</v>
      </c>
      <c r="J2" s="529">
        <v>47.0</v>
      </c>
      <c r="K2" s="529">
        <v>65.0</v>
      </c>
      <c r="L2" s="530">
        <v>0.68</v>
      </c>
      <c r="M2" s="530">
        <v>0.94</v>
      </c>
      <c r="N2" s="530">
        <v>0.51</v>
      </c>
      <c r="O2" s="531" t="s">
        <v>5634</v>
      </c>
    </row>
    <row r="3" ht="15.75" customHeight="1">
      <c r="A3" s="527">
        <v>2024.0</v>
      </c>
      <c r="B3" s="528" t="s">
        <v>5631</v>
      </c>
      <c r="C3" s="529" t="s">
        <v>5635</v>
      </c>
      <c r="D3" s="529" t="s">
        <v>5633</v>
      </c>
      <c r="E3" s="529" t="s">
        <v>160</v>
      </c>
      <c r="F3" s="530">
        <v>0.95</v>
      </c>
      <c r="G3" s="530">
        <v>0.96</v>
      </c>
      <c r="H3" s="529">
        <v>86.0</v>
      </c>
      <c r="I3" s="529">
        <v>69.0</v>
      </c>
      <c r="J3" s="529">
        <v>48.0</v>
      </c>
      <c r="K3" s="529">
        <v>67.0</v>
      </c>
      <c r="L3" s="530">
        <v>0.63</v>
      </c>
      <c r="M3" s="530">
        <v>0.95</v>
      </c>
      <c r="N3" s="530">
        <v>0.54</v>
      </c>
      <c r="O3" s="532"/>
    </row>
    <row r="4" ht="15.75" customHeight="1">
      <c r="A4" s="527">
        <v>2024.0</v>
      </c>
      <c r="B4" s="528" t="s">
        <v>5631</v>
      </c>
      <c r="C4" s="529" t="s">
        <v>5636</v>
      </c>
      <c r="D4" s="529" t="s">
        <v>5633</v>
      </c>
      <c r="E4" s="529" t="s">
        <v>174</v>
      </c>
      <c r="F4" s="529" t="s">
        <v>3528</v>
      </c>
      <c r="G4" s="529" t="s">
        <v>3528</v>
      </c>
      <c r="H4" s="529">
        <v>50.0</v>
      </c>
      <c r="I4" s="529" t="s">
        <v>3528</v>
      </c>
      <c r="J4" s="529">
        <v>67.0</v>
      </c>
      <c r="K4" s="529" t="s">
        <v>3528</v>
      </c>
      <c r="L4" s="530">
        <v>0.74</v>
      </c>
      <c r="M4" s="530">
        <v>0.86</v>
      </c>
      <c r="N4" s="530">
        <v>0.58</v>
      </c>
      <c r="O4" s="532"/>
    </row>
    <row r="5" ht="15.75" customHeight="1">
      <c r="A5" s="527">
        <v>2024.0</v>
      </c>
      <c r="B5" s="528" t="s">
        <v>5631</v>
      </c>
      <c r="C5" s="529" t="s">
        <v>5637</v>
      </c>
      <c r="D5" s="529" t="s">
        <v>5633</v>
      </c>
      <c r="E5" s="529" t="s">
        <v>174</v>
      </c>
      <c r="F5" s="529" t="s">
        <v>3528</v>
      </c>
      <c r="G5" s="529" t="s">
        <v>3528</v>
      </c>
      <c r="H5" s="529">
        <v>44.0</v>
      </c>
      <c r="I5" s="529" t="s">
        <v>3528</v>
      </c>
      <c r="J5" s="529">
        <v>93.0</v>
      </c>
      <c r="K5" s="529" t="s">
        <v>3528</v>
      </c>
      <c r="L5" s="530">
        <v>0.73</v>
      </c>
      <c r="M5" s="530">
        <v>0.87</v>
      </c>
      <c r="N5" s="530">
        <v>0.43</v>
      </c>
      <c r="O5" s="532"/>
    </row>
    <row r="6" ht="15.75" customHeight="1">
      <c r="A6" s="527">
        <v>2024.0</v>
      </c>
      <c r="B6" s="528" t="s">
        <v>5631</v>
      </c>
      <c r="C6" s="529" t="s">
        <v>5638</v>
      </c>
      <c r="D6" s="529" t="s">
        <v>5633</v>
      </c>
      <c r="E6" s="529" t="s">
        <v>174</v>
      </c>
      <c r="F6" s="529" t="s">
        <v>3528</v>
      </c>
      <c r="G6" s="529" t="s">
        <v>3528</v>
      </c>
      <c r="H6" s="529">
        <v>61.0</v>
      </c>
      <c r="I6" s="529" t="s">
        <v>3528</v>
      </c>
      <c r="J6" s="529">
        <v>85.0</v>
      </c>
      <c r="K6" s="529" t="s">
        <v>3528</v>
      </c>
      <c r="L6" s="530">
        <v>0.67</v>
      </c>
      <c r="M6" s="530">
        <v>0.9</v>
      </c>
      <c r="N6" s="530">
        <v>0.42</v>
      </c>
      <c r="O6" s="532"/>
    </row>
    <row r="7" ht="15.75" customHeight="1">
      <c r="A7" s="527">
        <v>2024.0</v>
      </c>
      <c r="B7" s="528" t="s">
        <v>5631</v>
      </c>
      <c r="C7" s="529" t="s">
        <v>5639</v>
      </c>
      <c r="D7" s="529" t="s">
        <v>5633</v>
      </c>
      <c r="E7" s="529" t="s">
        <v>174</v>
      </c>
      <c r="F7" s="529" t="s">
        <v>3528</v>
      </c>
      <c r="G7" s="529" t="s">
        <v>3528</v>
      </c>
      <c r="H7" s="529">
        <v>31.0</v>
      </c>
      <c r="I7" s="529" t="s">
        <v>3528</v>
      </c>
      <c r="J7" s="529">
        <v>87.0</v>
      </c>
      <c r="K7" s="529" t="s">
        <v>3528</v>
      </c>
      <c r="L7" s="530">
        <v>0.7</v>
      </c>
      <c r="M7" s="530">
        <v>0.85</v>
      </c>
      <c r="N7" s="530">
        <v>0.64</v>
      </c>
      <c r="O7" s="532"/>
    </row>
    <row r="8" ht="15.75" customHeight="1">
      <c r="A8" s="527">
        <v>2024.0</v>
      </c>
      <c r="B8" s="528" t="s">
        <v>5631</v>
      </c>
      <c r="C8" s="529" t="s">
        <v>5640</v>
      </c>
      <c r="D8" s="529" t="s">
        <v>5633</v>
      </c>
      <c r="E8" s="529" t="s">
        <v>174</v>
      </c>
      <c r="F8" s="529" t="s">
        <v>3528</v>
      </c>
      <c r="G8" s="529" t="s">
        <v>3528</v>
      </c>
      <c r="H8" s="529">
        <v>76.0</v>
      </c>
      <c r="I8" s="529" t="s">
        <v>3528</v>
      </c>
      <c r="J8" s="529">
        <v>56.0</v>
      </c>
      <c r="K8" s="529" t="s">
        <v>3528</v>
      </c>
      <c r="L8" s="530">
        <v>0.75</v>
      </c>
      <c r="M8" s="530">
        <v>0.76</v>
      </c>
      <c r="N8" s="530">
        <v>0.65</v>
      </c>
      <c r="O8" s="532"/>
    </row>
    <row r="9" ht="15.75" customHeight="1">
      <c r="A9" s="527">
        <v>2024.0</v>
      </c>
      <c r="B9" s="528" t="s">
        <v>5631</v>
      </c>
      <c r="C9" s="529" t="s">
        <v>5641</v>
      </c>
      <c r="D9" s="529" t="s">
        <v>5633</v>
      </c>
      <c r="E9" s="529" t="s">
        <v>174</v>
      </c>
      <c r="F9" s="529" t="s">
        <v>3528</v>
      </c>
      <c r="G9" s="529" t="s">
        <v>3528</v>
      </c>
      <c r="H9" s="529">
        <v>51.0</v>
      </c>
      <c r="I9" s="529" t="s">
        <v>3528</v>
      </c>
      <c r="J9" s="529">
        <v>64.0</v>
      </c>
      <c r="K9" s="529" t="s">
        <v>3528</v>
      </c>
      <c r="L9" s="530">
        <v>0.8</v>
      </c>
      <c r="M9" s="530">
        <v>0.9</v>
      </c>
      <c r="N9" s="530">
        <v>0.73</v>
      </c>
      <c r="O9" s="532"/>
    </row>
    <row r="10" ht="15.75" customHeight="1">
      <c r="A10" s="527">
        <v>2024.0</v>
      </c>
      <c r="B10" s="528" t="s">
        <v>5631</v>
      </c>
      <c r="C10" s="529" t="s">
        <v>5642</v>
      </c>
      <c r="D10" s="529" t="s">
        <v>5633</v>
      </c>
      <c r="E10" s="529" t="s">
        <v>174</v>
      </c>
      <c r="F10" s="529" t="s">
        <v>3528</v>
      </c>
      <c r="G10" s="529" t="s">
        <v>3528</v>
      </c>
      <c r="H10" s="529">
        <v>53.0</v>
      </c>
      <c r="I10" s="529" t="s">
        <v>3528</v>
      </c>
      <c r="J10" s="529">
        <v>57.0</v>
      </c>
      <c r="K10" s="529" t="s">
        <v>3528</v>
      </c>
      <c r="L10" s="530">
        <v>0.75</v>
      </c>
      <c r="M10" s="530">
        <v>0.86</v>
      </c>
      <c r="N10" s="530">
        <v>0.84</v>
      </c>
      <c r="O10" s="533"/>
    </row>
    <row r="11" ht="15.75" customHeight="1">
      <c r="A11" s="527">
        <v>2024.0</v>
      </c>
      <c r="B11" s="528" t="s">
        <v>5643</v>
      </c>
      <c r="C11" s="529" t="s">
        <v>5644</v>
      </c>
      <c r="D11" s="529" t="s">
        <v>5633</v>
      </c>
      <c r="E11" s="529" t="s">
        <v>160</v>
      </c>
      <c r="F11" s="530">
        <v>0.95</v>
      </c>
      <c r="G11" s="530">
        <v>0.96</v>
      </c>
      <c r="H11" s="529">
        <v>91.0</v>
      </c>
      <c r="I11" s="529">
        <v>65.0</v>
      </c>
      <c r="J11" s="529">
        <v>42.0</v>
      </c>
      <c r="K11" s="529">
        <v>62.0</v>
      </c>
      <c r="L11" s="530">
        <v>0.44</v>
      </c>
      <c r="M11" s="530">
        <v>0.8</v>
      </c>
      <c r="N11" s="530">
        <v>0.66</v>
      </c>
      <c r="O11" s="531" t="s">
        <v>5645</v>
      </c>
    </row>
    <row r="12" ht="15.75" customHeight="1">
      <c r="A12" s="527">
        <v>2024.0</v>
      </c>
      <c r="B12" s="528" t="s">
        <v>5643</v>
      </c>
      <c r="C12" s="529" t="s">
        <v>5646</v>
      </c>
      <c r="D12" s="529" t="s">
        <v>5633</v>
      </c>
      <c r="E12" s="529" t="s">
        <v>160</v>
      </c>
      <c r="F12" s="530">
        <v>0.95</v>
      </c>
      <c r="G12" s="530">
        <v>0.96</v>
      </c>
      <c r="H12" s="529">
        <v>89.0</v>
      </c>
      <c r="I12" s="529">
        <v>68.0</v>
      </c>
      <c r="J12" s="529">
        <v>71.0</v>
      </c>
      <c r="K12" s="529">
        <v>72.0</v>
      </c>
      <c r="L12" s="530">
        <v>0.51</v>
      </c>
      <c r="M12" s="530">
        <v>0.83</v>
      </c>
      <c r="N12" s="530">
        <v>0.65</v>
      </c>
      <c r="O12" s="532"/>
    </row>
    <row r="13" ht="15.75" customHeight="1">
      <c r="A13" s="527">
        <v>2024.0</v>
      </c>
      <c r="B13" s="528" t="s">
        <v>5643</v>
      </c>
      <c r="C13" s="529" t="s">
        <v>5647</v>
      </c>
      <c r="D13" s="529" t="s">
        <v>5633</v>
      </c>
      <c r="E13" s="529" t="s">
        <v>160</v>
      </c>
      <c r="F13" s="530">
        <v>0.96</v>
      </c>
      <c r="G13" s="530">
        <v>0.97</v>
      </c>
      <c r="H13" s="529">
        <v>94.0</v>
      </c>
      <c r="I13" s="529">
        <v>73.0</v>
      </c>
      <c r="J13" s="529">
        <v>47.0</v>
      </c>
      <c r="K13" s="529">
        <v>66.0</v>
      </c>
      <c r="L13" s="530">
        <v>0.67</v>
      </c>
      <c r="M13" s="530">
        <v>0.79</v>
      </c>
      <c r="N13" s="530">
        <v>0.85</v>
      </c>
      <c r="O13" s="532"/>
    </row>
    <row r="14" ht="15.75" customHeight="1">
      <c r="A14" s="527">
        <v>2024.0</v>
      </c>
      <c r="B14" s="528" t="s">
        <v>5643</v>
      </c>
      <c r="C14" s="529" t="s">
        <v>5648</v>
      </c>
      <c r="D14" s="529" t="s">
        <v>5633</v>
      </c>
      <c r="E14" s="529" t="s">
        <v>160</v>
      </c>
      <c r="F14" s="530">
        <v>0.94</v>
      </c>
      <c r="G14" s="530">
        <v>0.96</v>
      </c>
      <c r="H14" s="529">
        <v>89.0</v>
      </c>
      <c r="I14" s="529">
        <v>72.0</v>
      </c>
      <c r="J14" s="529">
        <v>67.0</v>
      </c>
      <c r="K14" s="529">
        <v>73.0</v>
      </c>
      <c r="L14" s="530">
        <v>0.58</v>
      </c>
      <c r="M14" s="530">
        <v>0.79</v>
      </c>
      <c r="N14" s="530">
        <v>0.63</v>
      </c>
      <c r="O14" s="532"/>
    </row>
    <row r="15" ht="15.75" customHeight="1">
      <c r="A15" s="527">
        <v>2024.0</v>
      </c>
      <c r="B15" s="528" t="s">
        <v>5643</v>
      </c>
      <c r="C15" s="529" t="s">
        <v>5648</v>
      </c>
      <c r="D15" s="529" t="s">
        <v>5633</v>
      </c>
      <c r="E15" s="529" t="s">
        <v>174</v>
      </c>
      <c r="F15" s="529" t="s">
        <v>3528</v>
      </c>
      <c r="G15" s="529" t="s">
        <v>3528</v>
      </c>
      <c r="H15" s="529">
        <v>76.0</v>
      </c>
      <c r="I15" s="529" t="s">
        <v>3528</v>
      </c>
      <c r="J15" s="529">
        <v>84.0</v>
      </c>
      <c r="K15" s="529" t="s">
        <v>3528</v>
      </c>
      <c r="L15" s="530">
        <v>0.52</v>
      </c>
      <c r="M15" s="530">
        <v>0.9</v>
      </c>
      <c r="N15" s="530">
        <v>0.66</v>
      </c>
      <c r="O15" s="532"/>
    </row>
    <row r="16" ht="15.75" customHeight="1">
      <c r="A16" s="527">
        <v>2024.0</v>
      </c>
      <c r="B16" s="528" t="s">
        <v>5643</v>
      </c>
      <c r="C16" s="529" t="s">
        <v>5649</v>
      </c>
      <c r="D16" s="529" t="s">
        <v>5633</v>
      </c>
      <c r="E16" s="529" t="s">
        <v>174</v>
      </c>
      <c r="F16" s="529" t="s">
        <v>3528</v>
      </c>
      <c r="G16" s="529" t="s">
        <v>3528</v>
      </c>
      <c r="H16" s="529">
        <v>60.0</v>
      </c>
      <c r="I16" s="529" t="s">
        <v>3528</v>
      </c>
      <c r="J16" s="529">
        <v>59.0</v>
      </c>
      <c r="K16" s="529" t="s">
        <v>3528</v>
      </c>
      <c r="L16" s="530">
        <v>0.54</v>
      </c>
      <c r="M16" s="530">
        <v>0.91</v>
      </c>
      <c r="N16" s="530">
        <v>0.6</v>
      </c>
      <c r="O16" s="533"/>
    </row>
    <row r="17" ht="15.75" customHeight="1">
      <c r="A17" s="527">
        <v>2024.0</v>
      </c>
      <c r="B17" s="528" t="s">
        <v>5650</v>
      </c>
      <c r="C17" s="529" t="s">
        <v>5651</v>
      </c>
      <c r="D17" s="529" t="s">
        <v>5633</v>
      </c>
      <c r="E17" s="529" t="s">
        <v>174</v>
      </c>
      <c r="F17" s="529" t="s">
        <v>3528</v>
      </c>
      <c r="G17" s="529" t="s">
        <v>3528</v>
      </c>
      <c r="H17" s="529">
        <v>40.0</v>
      </c>
      <c r="I17" s="529" t="s">
        <v>3528</v>
      </c>
      <c r="J17" s="529">
        <v>97.0</v>
      </c>
      <c r="K17" s="529" t="s">
        <v>3528</v>
      </c>
      <c r="L17" s="530">
        <v>0.35</v>
      </c>
      <c r="M17" s="530">
        <v>0.75</v>
      </c>
      <c r="N17" s="529" t="s">
        <v>3528</v>
      </c>
      <c r="O17" s="531" t="s">
        <v>5652</v>
      </c>
    </row>
    <row r="18" ht="15.75" customHeight="1">
      <c r="A18" s="527">
        <v>2024.0</v>
      </c>
      <c r="B18" s="528" t="s">
        <v>5650</v>
      </c>
      <c r="C18" s="529" t="s">
        <v>5653</v>
      </c>
      <c r="D18" s="529" t="s">
        <v>5633</v>
      </c>
      <c r="E18" s="529" t="s">
        <v>174</v>
      </c>
      <c r="F18" s="529" t="s">
        <v>3528</v>
      </c>
      <c r="G18" s="529" t="s">
        <v>3528</v>
      </c>
      <c r="H18" s="529">
        <v>50.0</v>
      </c>
      <c r="I18" s="529" t="s">
        <v>3528</v>
      </c>
      <c r="J18" s="529">
        <v>97.0</v>
      </c>
      <c r="K18" s="529" t="s">
        <v>3528</v>
      </c>
      <c r="L18" s="530">
        <v>0.43</v>
      </c>
      <c r="M18" s="530">
        <v>0.78</v>
      </c>
      <c r="N18" s="529" t="s">
        <v>3528</v>
      </c>
      <c r="O18" s="532"/>
    </row>
    <row r="19" ht="15.75" customHeight="1">
      <c r="A19" s="527">
        <v>2024.0</v>
      </c>
      <c r="B19" s="528" t="s">
        <v>5650</v>
      </c>
      <c r="C19" s="529" t="s">
        <v>5654</v>
      </c>
      <c r="D19" s="529" t="s">
        <v>5633</v>
      </c>
      <c r="E19" s="529" t="s">
        <v>174</v>
      </c>
      <c r="F19" s="529" t="s">
        <v>3528</v>
      </c>
      <c r="G19" s="529" t="s">
        <v>3528</v>
      </c>
      <c r="H19" s="529">
        <v>81.0</v>
      </c>
      <c r="I19" s="529" t="s">
        <v>3528</v>
      </c>
      <c r="J19" s="529">
        <v>79.0</v>
      </c>
      <c r="K19" s="529" t="s">
        <v>3528</v>
      </c>
      <c r="L19" s="530">
        <v>0.63</v>
      </c>
      <c r="M19" s="530">
        <v>0.83</v>
      </c>
      <c r="N19" s="529" t="s">
        <v>3528</v>
      </c>
      <c r="O19" s="532"/>
    </row>
    <row r="20" ht="15.75" customHeight="1">
      <c r="A20" s="527">
        <v>2024.0</v>
      </c>
      <c r="B20" s="528" t="s">
        <v>5650</v>
      </c>
      <c r="C20" s="529" t="s">
        <v>5655</v>
      </c>
      <c r="D20" s="529" t="s">
        <v>5633</v>
      </c>
      <c r="E20" s="529" t="s">
        <v>174</v>
      </c>
      <c r="F20" s="529" t="s">
        <v>3528</v>
      </c>
      <c r="G20" s="529" t="s">
        <v>3528</v>
      </c>
      <c r="H20" s="529">
        <v>81.0</v>
      </c>
      <c r="I20" s="529" t="s">
        <v>3528</v>
      </c>
      <c r="J20" s="529">
        <v>79.0</v>
      </c>
      <c r="K20" s="529" t="s">
        <v>3528</v>
      </c>
      <c r="L20" s="530">
        <v>0.63</v>
      </c>
      <c r="M20" s="530">
        <v>0.83</v>
      </c>
      <c r="N20" s="529" t="s">
        <v>3528</v>
      </c>
      <c r="O20" s="533"/>
    </row>
    <row r="21" ht="15.75" customHeight="1">
      <c r="A21" s="527">
        <v>2024.0</v>
      </c>
      <c r="B21" s="528" t="s">
        <v>5650</v>
      </c>
      <c r="C21" s="529" t="s">
        <v>5656</v>
      </c>
      <c r="D21" s="529" t="s">
        <v>5633</v>
      </c>
      <c r="E21" s="529" t="s">
        <v>160</v>
      </c>
      <c r="F21" s="530">
        <v>0.95</v>
      </c>
      <c r="G21" s="530">
        <v>0.6</v>
      </c>
      <c r="H21" s="529">
        <v>93.0</v>
      </c>
      <c r="I21" s="529">
        <v>70.0</v>
      </c>
      <c r="J21" s="529">
        <v>44.0</v>
      </c>
      <c r="K21" s="529">
        <v>72.0</v>
      </c>
      <c r="L21" s="530">
        <v>0.45</v>
      </c>
      <c r="M21" s="530">
        <v>0.88</v>
      </c>
      <c r="N21" s="529" t="s">
        <v>3528</v>
      </c>
      <c r="O21" s="531" t="s">
        <v>5657</v>
      </c>
    </row>
    <row r="22" ht="15.75" customHeight="1">
      <c r="A22" s="527">
        <v>2024.0</v>
      </c>
      <c r="B22" s="528" t="s">
        <v>5650</v>
      </c>
      <c r="C22" s="529" t="s">
        <v>5658</v>
      </c>
      <c r="D22" s="529" t="s">
        <v>5633</v>
      </c>
      <c r="E22" s="529" t="s">
        <v>174</v>
      </c>
      <c r="F22" s="529" t="s">
        <v>3528</v>
      </c>
      <c r="G22" s="529" t="s">
        <v>3528</v>
      </c>
      <c r="H22" s="529">
        <v>36.0</v>
      </c>
      <c r="I22" s="529" t="s">
        <v>3528</v>
      </c>
      <c r="J22" s="529">
        <v>96.0</v>
      </c>
      <c r="K22" s="529" t="s">
        <v>3528</v>
      </c>
      <c r="L22" s="530">
        <v>0.41</v>
      </c>
      <c r="M22" s="530">
        <v>0.88</v>
      </c>
      <c r="N22" s="529" t="s">
        <v>3528</v>
      </c>
      <c r="O22" s="532"/>
    </row>
    <row r="23" ht="15.75" customHeight="1">
      <c r="A23" s="527">
        <v>2024.0</v>
      </c>
      <c r="B23" s="528" t="s">
        <v>5650</v>
      </c>
      <c r="C23" s="529" t="s">
        <v>5659</v>
      </c>
      <c r="D23" s="529" t="s">
        <v>5633</v>
      </c>
      <c r="E23" s="529" t="s">
        <v>174</v>
      </c>
      <c r="F23" s="529" t="s">
        <v>3528</v>
      </c>
      <c r="G23" s="529" t="s">
        <v>3528</v>
      </c>
      <c r="H23" s="529">
        <v>38.0</v>
      </c>
      <c r="I23" s="529" t="s">
        <v>3528</v>
      </c>
      <c r="J23" s="529">
        <v>96.0</v>
      </c>
      <c r="K23" s="529" t="s">
        <v>3528</v>
      </c>
      <c r="L23" s="530">
        <v>0.41</v>
      </c>
      <c r="M23" s="530">
        <v>0.88</v>
      </c>
      <c r="N23" s="529" t="s">
        <v>3528</v>
      </c>
      <c r="O23" s="533"/>
    </row>
    <row r="24" ht="15.75" customHeight="1">
      <c r="A24" s="527">
        <v>2024.0</v>
      </c>
      <c r="B24" s="528" t="s">
        <v>5660</v>
      </c>
      <c r="C24" s="529" t="s">
        <v>5649</v>
      </c>
      <c r="D24" s="529" t="s">
        <v>5633</v>
      </c>
      <c r="E24" s="529" t="s">
        <v>160</v>
      </c>
      <c r="F24" s="530">
        <v>0.95</v>
      </c>
      <c r="G24" s="530">
        <v>0.85</v>
      </c>
      <c r="H24" s="529">
        <v>90.0</v>
      </c>
      <c r="I24" s="529">
        <v>56.0</v>
      </c>
      <c r="J24" s="529">
        <v>67.0</v>
      </c>
      <c r="K24" s="529">
        <v>75.0</v>
      </c>
      <c r="L24" s="530">
        <v>0.47</v>
      </c>
      <c r="M24" s="530">
        <v>0.7</v>
      </c>
      <c r="N24" s="530">
        <v>0.86</v>
      </c>
      <c r="O24" s="531" t="s">
        <v>4586</v>
      </c>
    </row>
    <row r="25" ht="15.75" customHeight="1">
      <c r="A25" s="527">
        <v>2024.0</v>
      </c>
      <c r="B25" s="528" t="s">
        <v>5660</v>
      </c>
      <c r="C25" s="529" t="s">
        <v>5647</v>
      </c>
      <c r="D25" s="529" t="s">
        <v>5633</v>
      </c>
      <c r="E25" s="529" t="s">
        <v>160</v>
      </c>
      <c r="F25" s="530">
        <v>0.95</v>
      </c>
      <c r="G25" s="530">
        <v>0.89</v>
      </c>
      <c r="H25" s="529">
        <v>92.0</v>
      </c>
      <c r="I25" s="529">
        <v>57.0</v>
      </c>
      <c r="J25" s="529">
        <v>38.0</v>
      </c>
      <c r="K25" s="529">
        <v>67.0</v>
      </c>
      <c r="L25" s="530">
        <v>0.64</v>
      </c>
      <c r="M25" s="530">
        <v>0.74</v>
      </c>
      <c r="N25" s="530">
        <v>0.84</v>
      </c>
      <c r="O25" s="532"/>
    </row>
    <row r="26" ht="15.75" customHeight="1">
      <c r="A26" s="527">
        <v>2024.0</v>
      </c>
      <c r="B26" s="528" t="s">
        <v>5660</v>
      </c>
      <c r="C26" s="529" t="s">
        <v>5632</v>
      </c>
      <c r="D26" s="529" t="s">
        <v>5633</v>
      </c>
      <c r="E26" s="529" t="s">
        <v>160</v>
      </c>
      <c r="F26" s="530">
        <v>0.95</v>
      </c>
      <c r="G26" s="530">
        <v>0.73</v>
      </c>
      <c r="H26" s="529">
        <v>83.0</v>
      </c>
      <c r="I26" s="529">
        <v>58.0</v>
      </c>
      <c r="J26" s="529">
        <v>67.0</v>
      </c>
      <c r="K26" s="529">
        <v>74.0</v>
      </c>
      <c r="L26" s="530">
        <v>0.35</v>
      </c>
      <c r="M26" s="530">
        <v>0.78</v>
      </c>
      <c r="N26" s="530">
        <v>0.69</v>
      </c>
      <c r="O26" s="532"/>
    </row>
    <row r="27" ht="15.75" customHeight="1">
      <c r="A27" s="527">
        <v>2024.0</v>
      </c>
      <c r="B27" s="528" t="s">
        <v>5660</v>
      </c>
      <c r="C27" s="529" t="s">
        <v>5635</v>
      </c>
      <c r="D27" s="529" t="s">
        <v>5633</v>
      </c>
      <c r="E27" s="529" t="s">
        <v>160</v>
      </c>
      <c r="F27" s="530">
        <v>0.95</v>
      </c>
      <c r="G27" s="530">
        <v>0.84</v>
      </c>
      <c r="H27" s="529">
        <v>89.0</v>
      </c>
      <c r="I27" s="529">
        <v>56.0</v>
      </c>
      <c r="J27" s="529">
        <v>63.0</v>
      </c>
      <c r="K27" s="529">
        <v>68.0</v>
      </c>
      <c r="L27" s="530">
        <v>0.36</v>
      </c>
      <c r="M27" s="530">
        <v>0.85</v>
      </c>
      <c r="N27" s="530">
        <v>0.67</v>
      </c>
      <c r="O27" s="532"/>
    </row>
    <row r="28" ht="15.75" customHeight="1">
      <c r="A28" s="527">
        <v>2024.0</v>
      </c>
      <c r="B28" s="528" t="s">
        <v>5660</v>
      </c>
      <c r="C28" s="529" t="s">
        <v>5661</v>
      </c>
      <c r="D28" s="529" t="s">
        <v>5633</v>
      </c>
      <c r="E28" s="529" t="s">
        <v>174</v>
      </c>
      <c r="F28" s="529" t="s">
        <v>3528</v>
      </c>
      <c r="G28" s="529" t="s">
        <v>3528</v>
      </c>
      <c r="H28" s="529">
        <v>44.0</v>
      </c>
      <c r="I28" s="529" t="s">
        <v>3528</v>
      </c>
      <c r="J28" s="529">
        <v>61.0</v>
      </c>
      <c r="K28" s="529" t="s">
        <v>3528</v>
      </c>
      <c r="L28" s="530">
        <v>0.37</v>
      </c>
      <c r="M28" s="530">
        <v>0.93</v>
      </c>
      <c r="N28" s="530">
        <v>0.61</v>
      </c>
      <c r="O28" s="532"/>
    </row>
    <row r="29" ht="15.75" customHeight="1">
      <c r="A29" s="527">
        <v>2024.0</v>
      </c>
      <c r="B29" s="528" t="s">
        <v>5660</v>
      </c>
      <c r="C29" s="529" t="s">
        <v>5635</v>
      </c>
      <c r="D29" s="529" t="s">
        <v>5633</v>
      </c>
      <c r="E29" s="529" t="s">
        <v>174</v>
      </c>
      <c r="F29" s="529" t="s">
        <v>3528</v>
      </c>
      <c r="G29" s="529" t="s">
        <v>3528</v>
      </c>
      <c r="H29" s="529">
        <v>31.0</v>
      </c>
      <c r="I29" s="529" t="s">
        <v>3528</v>
      </c>
      <c r="J29" s="529">
        <v>78.0</v>
      </c>
      <c r="K29" s="529" t="s">
        <v>3528</v>
      </c>
      <c r="L29" s="530">
        <v>0.36</v>
      </c>
      <c r="M29" s="530">
        <v>0.89</v>
      </c>
      <c r="N29" s="530">
        <v>0.62</v>
      </c>
      <c r="O29" s="533"/>
    </row>
    <row r="30" ht="15.75" customHeight="1">
      <c r="A30" s="527">
        <v>2024.0</v>
      </c>
      <c r="B30" s="528" t="s">
        <v>5662</v>
      </c>
      <c r="C30" s="529" t="s">
        <v>5663</v>
      </c>
      <c r="D30" s="529" t="s">
        <v>5633</v>
      </c>
      <c r="E30" s="529" t="s">
        <v>160</v>
      </c>
      <c r="F30" s="530">
        <v>0.83</v>
      </c>
      <c r="G30" s="530">
        <v>0.95</v>
      </c>
      <c r="H30" s="529">
        <v>89.0</v>
      </c>
      <c r="I30" s="529">
        <v>63.0</v>
      </c>
      <c r="J30" s="529">
        <v>44.0</v>
      </c>
      <c r="K30" s="529">
        <v>65.0</v>
      </c>
      <c r="L30" s="530">
        <v>0.6</v>
      </c>
      <c r="M30" s="530">
        <v>0.92</v>
      </c>
      <c r="N30" s="529" t="s">
        <v>3528</v>
      </c>
      <c r="O30" s="531" t="s">
        <v>4595</v>
      </c>
    </row>
    <row r="31" ht="15.75" customHeight="1">
      <c r="A31" s="527">
        <v>2024.0</v>
      </c>
      <c r="B31" s="528" t="s">
        <v>5662</v>
      </c>
      <c r="C31" s="529" t="s">
        <v>5664</v>
      </c>
      <c r="D31" s="529" t="s">
        <v>5633</v>
      </c>
      <c r="E31" s="529" t="s">
        <v>160</v>
      </c>
      <c r="F31" s="530">
        <v>0.82</v>
      </c>
      <c r="G31" s="530">
        <v>0.95</v>
      </c>
      <c r="H31" s="529">
        <v>89.0</v>
      </c>
      <c r="I31" s="529">
        <v>66.0</v>
      </c>
      <c r="J31" s="529">
        <v>66.0</v>
      </c>
      <c r="K31" s="529">
        <v>66.0</v>
      </c>
      <c r="L31" s="530">
        <v>0.66</v>
      </c>
      <c r="M31" s="530">
        <v>0.82</v>
      </c>
      <c r="N31" s="529" t="s">
        <v>3528</v>
      </c>
      <c r="O31" s="532"/>
    </row>
    <row r="32" ht="15.75" customHeight="1">
      <c r="A32" s="527">
        <v>2024.0</v>
      </c>
      <c r="B32" s="528" t="s">
        <v>5662</v>
      </c>
      <c r="C32" s="529" t="s">
        <v>5648</v>
      </c>
      <c r="D32" s="529" t="s">
        <v>5633</v>
      </c>
      <c r="E32" s="529" t="s">
        <v>160</v>
      </c>
      <c r="F32" s="530">
        <v>0.87</v>
      </c>
      <c r="G32" s="530">
        <v>0.95</v>
      </c>
      <c r="H32" s="529">
        <v>90.0</v>
      </c>
      <c r="I32" s="529">
        <v>62.0</v>
      </c>
      <c r="J32" s="529">
        <v>60.0</v>
      </c>
      <c r="K32" s="529">
        <v>69.0</v>
      </c>
      <c r="L32" s="530">
        <v>0.75</v>
      </c>
      <c r="M32" s="530">
        <v>0.83</v>
      </c>
      <c r="N32" s="529" t="s">
        <v>3528</v>
      </c>
      <c r="O32" s="532"/>
    </row>
    <row r="33" ht="15.75" customHeight="1">
      <c r="A33" s="527">
        <v>2024.0</v>
      </c>
      <c r="B33" s="528" t="s">
        <v>5662</v>
      </c>
      <c r="C33" s="529" t="s">
        <v>5648</v>
      </c>
      <c r="D33" s="529" t="s">
        <v>5633</v>
      </c>
      <c r="E33" s="529" t="s">
        <v>174</v>
      </c>
      <c r="F33" s="529" t="s">
        <v>3528</v>
      </c>
      <c r="G33" s="529" t="s">
        <v>3528</v>
      </c>
      <c r="H33" s="529">
        <v>57.0</v>
      </c>
      <c r="I33" s="529" t="s">
        <v>3528</v>
      </c>
      <c r="J33" s="529">
        <v>82.0</v>
      </c>
      <c r="K33" s="529" t="s">
        <v>3528</v>
      </c>
      <c r="L33" s="530">
        <v>0.67</v>
      </c>
      <c r="M33" s="530">
        <v>0.95</v>
      </c>
      <c r="N33" s="529" t="s">
        <v>3528</v>
      </c>
      <c r="O33" s="532"/>
    </row>
    <row r="34" ht="15.75" customHeight="1">
      <c r="A34" s="527">
        <v>2024.0</v>
      </c>
      <c r="B34" s="528" t="s">
        <v>5662</v>
      </c>
      <c r="C34" s="529" t="s">
        <v>5636</v>
      </c>
      <c r="D34" s="529" t="s">
        <v>5633</v>
      </c>
      <c r="E34" s="529" t="s">
        <v>174</v>
      </c>
      <c r="F34" s="529" t="s">
        <v>3528</v>
      </c>
      <c r="G34" s="529" t="s">
        <v>3528</v>
      </c>
      <c r="H34" s="529">
        <v>60.0</v>
      </c>
      <c r="I34" s="529" t="s">
        <v>3528</v>
      </c>
      <c r="J34" s="529">
        <v>72.0</v>
      </c>
      <c r="K34" s="529" t="s">
        <v>3528</v>
      </c>
      <c r="L34" s="530">
        <v>0.67</v>
      </c>
      <c r="M34" s="530">
        <v>0.82</v>
      </c>
      <c r="N34" s="529" t="s">
        <v>3528</v>
      </c>
      <c r="O34" s="532"/>
    </row>
    <row r="35" ht="15.75" customHeight="1">
      <c r="A35" s="527">
        <v>2024.0</v>
      </c>
      <c r="B35" s="528" t="s">
        <v>5662</v>
      </c>
      <c r="C35" s="529" t="s">
        <v>5637</v>
      </c>
      <c r="D35" s="529" t="s">
        <v>5633</v>
      </c>
      <c r="E35" s="529" t="s">
        <v>174</v>
      </c>
      <c r="F35" s="529" t="s">
        <v>3528</v>
      </c>
      <c r="G35" s="529" t="s">
        <v>3528</v>
      </c>
      <c r="H35" s="529">
        <v>51.0</v>
      </c>
      <c r="I35" s="529" t="s">
        <v>3528</v>
      </c>
      <c r="J35" s="529">
        <v>88.0</v>
      </c>
      <c r="K35" s="529" t="s">
        <v>3528</v>
      </c>
      <c r="L35" s="530">
        <v>0.47</v>
      </c>
      <c r="M35" s="530">
        <v>0.8</v>
      </c>
      <c r="N35" s="529" t="s">
        <v>3528</v>
      </c>
      <c r="O35" s="532"/>
    </row>
    <row r="36" ht="15.75" customHeight="1">
      <c r="A36" s="527">
        <v>2024.0</v>
      </c>
      <c r="B36" s="528" t="s">
        <v>5662</v>
      </c>
      <c r="C36" s="529" t="s">
        <v>5663</v>
      </c>
      <c r="D36" s="529" t="s">
        <v>5633</v>
      </c>
      <c r="E36" s="529" t="s">
        <v>160</v>
      </c>
      <c r="F36" s="530">
        <v>0.84</v>
      </c>
      <c r="G36" s="530">
        <v>0.95</v>
      </c>
      <c r="H36" s="529">
        <v>86.0</v>
      </c>
      <c r="I36" s="529">
        <v>63.0</v>
      </c>
      <c r="J36" s="529">
        <v>43.0</v>
      </c>
      <c r="K36" s="529">
        <v>64.0</v>
      </c>
      <c r="L36" s="530">
        <v>0.43</v>
      </c>
      <c r="M36" s="530">
        <v>0.94</v>
      </c>
      <c r="N36" s="529" t="s">
        <v>3528</v>
      </c>
      <c r="O36" s="532"/>
    </row>
    <row r="37" ht="15.75" customHeight="1">
      <c r="A37" s="527">
        <v>2024.0</v>
      </c>
      <c r="B37" s="528" t="s">
        <v>5662</v>
      </c>
      <c r="C37" s="529" t="s">
        <v>5664</v>
      </c>
      <c r="D37" s="529" t="s">
        <v>5633</v>
      </c>
      <c r="E37" s="529" t="s">
        <v>160</v>
      </c>
      <c r="F37" s="530">
        <v>0.83</v>
      </c>
      <c r="G37" s="530">
        <v>0.95</v>
      </c>
      <c r="H37" s="529">
        <v>90.0</v>
      </c>
      <c r="I37" s="529">
        <v>66.0</v>
      </c>
      <c r="J37" s="529">
        <v>65.0</v>
      </c>
      <c r="K37" s="529">
        <v>85.0</v>
      </c>
      <c r="L37" s="530">
        <v>0.54</v>
      </c>
      <c r="M37" s="530">
        <v>0.87</v>
      </c>
      <c r="N37" s="529" t="s">
        <v>3528</v>
      </c>
      <c r="O37" s="532"/>
    </row>
    <row r="38" ht="15.75" customHeight="1">
      <c r="A38" s="527">
        <v>2024.0</v>
      </c>
      <c r="B38" s="528" t="s">
        <v>5662</v>
      </c>
      <c r="C38" s="529" t="s">
        <v>5648</v>
      </c>
      <c r="D38" s="529" t="s">
        <v>5633</v>
      </c>
      <c r="E38" s="529" t="s">
        <v>160</v>
      </c>
      <c r="F38" s="530">
        <v>0.88</v>
      </c>
      <c r="G38" s="530">
        <v>0.95</v>
      </c>
      <c r="H38" s="529">
        <v>91.0</v>
      </c>
      <c r="I38" s="529">
        <v>62.0</v>
      </c>
      <c r="J38" s="529">
        <v>58.0</v>
      </c>
      <c r="K38" s="529">
        <v>70.0</v>
      </c>
      <c r="L38" s="530">
        <v>0.56</v>
      </c>
      <c r="M38" s="530">
        <v>0.89</v>
      </c>
      <c r="N38" s="529" t="s">
        <v>3528</v>
      </c>
      <c r="O38" s="532"/>
    </row>
    <row r="39" ht="15.75" customHeight="1">
      <c r="A39" s="527">
        <v>2024.0</v>
      </c>
      <c r="B39" s="528" t="s">
        <v>5662</v>
      </c>
      <c r="C39" s="529" t="s">
        <v>5648</v>
      </c>
      <c r="D39" s="529" t="s">
        <v>5633</v>
      </c>
      <c r="E39" s="529" t="s">
        <v>174</v>
      </c>
      <c r="F39" s="529" t="s">
        <v>3528</v>
      </c>
      <c r="G39" s="529" t="s">
        <v>3528</v>
      </c>
      <c r="H39" s="529">
        <v>57.0</v>
      </c>
      <c r="I39" s="529" t="s">
        <v>3528</v>
      </c>
      <c r="J39" s="529">
        <v>81.0</v>
      </c>
      <c r="K39" s="529" t="s">
        <v>3528</v>
      </c>
      <c r="L39" s="530">
        <v>0.61</v>
      </c>
      <c r="M39" s="530">
        <v>0.85</v>
      </c>
      <c r="N39" s="529" t="s">
        <v>3528</v>
      </c>
      <c r="O39" s="532"/>
    </row>
    <row r="40" ht="15.75" customHeight="1">
      <c r="A40" s="527">
        <v>2024.0</v>
      </c>
      <c r="B40" s="528" t="s">
        <v>5662</v>
      </c>
      <c r="C40" s="529" t="s">
        <v>5636</v>
      </c>
      <c r="D40" s="529" t="s">
        <v>5633</v>
      </c>
      <c r="E40" s="529" t="s">
        <v>174</v>
      </c>
      <c r="F40" s="529" t="s">
        <v>3528</v>
      </c>
      <c r="G40" s="529" t="s">
        <v>3528</v>
      </c>
      <c r="H40" s="529">
        <v>63.0</v>
      </c>
      <c r="I40" s="529" t="s">
        <v>3528</v>
      </c>
      <c r="J40" s="529">
        <v>72.0</v>
      </c>
      <c r="K40" s="529" t="s">
        <v>3528</v>
      </c>
      <c r="L40" s="530">
        <v>0.57</v>
      </c>
      <c r="M40" s="530">
        <v>0.89</v>
      </c>
      <c r="N40" s="529" t="s">
        <v>3528</v>
      </c>
      <c r="O40" s="532"/>
    </row>
    <row r="41" ht="15.75" customHeight="1">
      <c r="A41" s="527">
        <v>2024.0</v>
      </c>
      <c r="B41" s="528" t="s">
        <v>5662</v>
      </c>
      <c r="C41" s="529" t="s">
        <v>5637</v>
      </c>
      <c r="D41" s="529" t="s">
        <v>5633</v>
      </c>
      <c r="E41" s="529" t="s">
        <v>174</v>
      </c>
      <c r="F41" s="529" t="s">
        <v>3528</v>
      </c>
      <c r="G41" s="529" t="s">
        <v>3528</v>
      </c>
      <c r="H41" s="529">
        <v>50.0</v>
      </c>
      <c r="I41" s="529" t="s">
        <v>3528</v>
      </c>
      <c r="J41" s="529">
        <v>89.0</v>
      </c>
      <c r="K41" s="529" t="s">
        <v>3528</v>
      </c>
      <c r="L41" s="530">
        <v>0.36</v>
      </c>
      <c r="M41" s="530">
        <v>0.89</v>
      </c>
      <c r="N41" s="529" t="s">
        <v>3528</v>
      </c>
      <c r="O41" s="533"/>
    </row>
    <row r="42" ht="15.75" customHeight="1">
      <c r="A42" s="527">
        <v>2024.0</v>
      </c>
      <c r="B42" s="528" t="s">
        <v>5466</v>
      </c>
      <c r="C42" s="529" t="s">
        <v>5665</v>
      </c>
      <c r="D42" s="529" t="s">
        <v>5633</v>
      </c>
      <c r="E42" s="529" t="s">
        <v>160</v>
      </c>
      <c r="F42" s="530">
        <v>0.95</v>
      </c>
      <c r="G42" s="530">
        <v>0.87</v>
      </c>
      <c r="H42" s="529">
        <v>87.0</v>
      </c>
      <c r="I42" s="529">
        <v>72.0</v>
      </c>
      <c r="J42" s="529">
        <v>51.0</v>
      </c>
      <c r="K42" s="529">
        <v>72.0</v>
      </c>
      <c r="L42" s="530">
        <v>0.49</v>
      </c>
      <c r="M42" s="530">
        <v>0.84</v>
      </c>
      <c r="N42" s="530">
        <v>0.65</v>
      </c>
      <c r="O42" s="531" t="s">
        <v>5666</v>
      </c>
    </row>
    <row r="43" ht="15.75" customHeight="1">
      <c r="A43" s="527">
        <v>2024.0</v>
      </c>
      <c r="B43" s="528" t="s">
        <v>5466</v>
      </c>
      <c r="C43" s="529" t="s">
        <v>5667</v>
      </c>
      <c r="D43" s="529" t="s">
        <v>5633</v>
      </c>
      <c r="E43" s="529" t="s">
        <v>174</v>
      </c>
      <c r="F43" s="529" t="s">
        <v>3528</v>
      </c>
      <c r="G43" s="529" t="s">
        <v>3528</v>
      </c>
      <c r="H43" s="529">
        <v>56.0</v>
      </c>
      <c r="I43" s="529" t="s">
        <v>3528</v>
      </c>
      <c r="J43" s="529">
        <v>85.0</v>
      </c>
      <c r="K43" s="529" t="s">
        <v>3528</v>
      </c>
      <c r="L43" s="530">
        <v>0.52</v>
      </c>
      <c r="M43" s="530">
        <v>0.88</v>
      </c>
      <c r="N43" s="530">
        <v>0.67</v>
      </c>
      <c r="O43" s="532"/>
    </row>
    <row r="44" ht="15.75" customHeight="1">
      <c r="A44" s="527">
        <v>2024.0</v>
      </c>
      <c r="B44" s="528" t="s">
        <v>5466</v>
      </c>
      <c r="C44" s="529" t="s">
        <v>5668</v>
      </c>
      <c r="D44" s="529" t="s">
        <v>5633</v>
      </c>
      <c r="E44" s="529" t="s">
        <v>174</v>
      </c>
      <c r="F44" s="529" t="s">
        <v>3528</v>
      </c>
      <c r="G44" s="529" t="s">
        <v>3528</v>
      </c>
      <c r="H44" s="529">
        <v>55.0</v>
      </c>
      <c r="I44" s="529" t="s">
        <v>3528</v>
      </c>
      <c r="J44" s="529">
        <v>85.0</v>
      </c>
      <c r="K44" s="529" t="s">
        <v>3528</v>
      </c>
      <c r="L44" s="530">
        <v>0.58</v>
      </c>
      <c r="M44" s="530">
        <v>0.89</v>
      </c>
      <c r="N44" s="530">
        <v>0.69</v>
      </c>
      <c r="O44" s="533"/>
    </row>
    <row r="45" ht="15.75" customHeight="1">
      <c r="A45" s="527">
        <v>2024.0</v>
      </c>
      <c r="B45" s="528" t="s">
        <v>5669</v>
      </c>
      <c r="C45" s="529" t="s">
        <v>5670</v>
      </c>
      <c r="D45" s="529" t="s">
        <v>5633</v>
      </c>
      <c r="E45" s="529" t="s">
        <v>160</v>
      </c>
      <c r="F45" s="530">
        <v>0.85</v>
      </c>
      <c r="G45" s="530">
        <v>0.95</v>
      </c>
      <c r="H45" s="529">
        <v>89.0</v>
      </c>
      <c r="I45" s="529">
        <v>66.0</v>
      </c>
      <c r="J45" s="529">
        <v>56.0</v>
      </c>
      <c r="K45" s="529">
        <v>70.0</v>
      </c>
      <c r="L45" s="530">
        <v>0.69</v>
      </c>
      <c r="M45" s="530">
        <v>0.77</v>
      </c>
      <c r="N45" s="530">
        <v>0.95</v>
      </c>
      <c r="O45" s="531" t="s">
        <v>5671</v>
      </c>
    </row>
    <row r="46" ht="15.75" customHeight="1">
      <c r="A46" s="527">
        <v>2024.0</v>
      </c>
      <c r="B46" s="528" t="s">
        <v>5669</v>
      </c>
      <c r="C46" s="529" t="s">
        <v>5648</v>
      </c>
      <c r="D46" s="529" t="s">
        <v>5633</v>
      </c>
      <c r="E46" s="529" t="s">
        <v>160</v>
      </c>
      <c r="F46" s="530">
        <v>0.87</v>
      </c>
      <c r="G46" s="530">
        <v>0.95</v>
      </c>
      <c r="H46" s="529">
        <v>91.0</v>
      </c>
      <c r="I46" s="529">
        <v>61.0</v>
      </c>
      <c r="J46" s="529">
        <v>58.0</v>
      </c>
      <c r="K46" s="529">
        <v>73.0</v>
      </c>
      <c r="L46" s="530">
        <v>0.6</v>
      </c>
      <c r="M46" s="530">
        <v>0.91</v>
      </c>
      <c r="N46" s="530">
        <v>0.88</v>
      </c>
      <c r="O46" s="532"/>
    </row>
    <row r="47" ht="15.75" customHeight="1">
      <c r="A47" s="527">
        <v>2024.0</v>
      </c>
      <c r="B47" s="528" t="s">
        <v>5669</v>
      </c>
      <c r="C47" s="529" t="s">
        <v>5632</v>
      </c>
      <c r="D47" s="529" t="s">
        <v>5633</v>
      </c>
      <c r="E47" s="529" t="s">
        <v>160</v>
      </c>
      <c r="F47" s="530">
        <v>0.75</v>
      </c>
      <c r="G47" s="530">
        <v>0.95</v>
      </c>
      <c r="H47" s="529">
        <v>82.0</v>
      </c>
      <c r="I47" s="529">
        <v>66.0</v>
      </c>
      <c r="J47" s="529">
        <v>51.0</v>
      </c>
      <c r="K47" s="529">
        <v>69.0</v>
      </c>
      <c r="L47" s="530">
        <v>0.27</v>
      </c>
      <c r="M47" s="530">
        <v>0.84</v>
      </c>
      <c r="N47" s="530">
        <v>0.61</v>
      </c>
      <c r="O47" s="532"/>
    </row>
    <row r="48" ht="15.75" customHeight="1">
      <c r="A48" s="527">
        <v>2024.0</v>
      </c>
      <c r="B48" s="528" t="s">
        <v>5669</v>
      </c>
      <c r="C48" s="529" t="s">
        <v>5648</v>
      </c>
      <c r="D48" s="529" t="s">
        <v>5633</v>
      </c>
      <c r="E48" s="529" t="s">
        <v>174</v>
      </c>
      <c r="F48" s="529" t="s">
        <v>3528</v>
      </c>
      <c r="G48" s="529" t="s">
        <v>3528</v>
      </c>
      <c r="H48" s="529">
        <v>87.0</v>
      </c>
      <c r="I48" s="529" t="s">
        <v>3528</v>
      </c>
      <c r="J48" s="529">
        <v>73.0</v>
      </c>
      <c r="K48" s="529" t="s">
        <v>3528</v>
      </c>
      <c r="L48" s="530">
        <v>0.63</v>
      </c>
      <c r="M48" s="530">
        <v>0.86</v>
      </c>
      <c r="N48" s="530">
        <v>0.88</v>
      </c>
      <c r="O48" s="532"/>
    </row>
    <row r="49" ht="15.75" customHeight="1">
      <c r="A49" s="527">
        <v>2024.0</v>
      </c>
      <c r="B49" s="528" t="s">
        <v>5669</v>
      </c>
      <c r="C49" s="529" t="s">
        <v>5649</v>
      </c>
      <c r="D49" s="529" t="s">
        <v>5633</v>
      </c>
      <c r="E49" s="529" t="s">
        <v>174</v>
      </c>
      <c r="F49" s="529" t="s">
        <v>3528</v>
      </c>
      <c r="G49" s="529" t="s">
        <v>3528</v>
      </c>
      <c r="H49" s="529">
        <v>74.0</v>
      </c>
      <c r="I49" s="529" t="s">
        <v>3528</v>
      </c>
      <c r="J49" s="529">
        <v>67.0</v>
      </c>
      <c r="K49" s="529" t="s">
        <v>3528</v>
      </c>
      <c r="L49" s="530">
        <v>0.59</v>
      </c>
      <c r="M49" s="530">
        <v>0.85</v>
      </c>
      <c r="N49" s="530">
        <v>0.89</v>
      </c>
      <c r="O49" s="533"/>
    </row>
    <row r="50" ht="15.75" customHeight="1">
      <c r="A50" s="527">
        <v>2024.0</v>
      </c>
      <c r="B50" s="528" t="s">
        <v>5672</v>
      </c>
      <c r="C50" s="529" t="s">
        <v>5647</v>
      </c>
      <c r="D50" s="529" t="s">
        <v>5633</v>
      </c>
      <c r="E50" s="529" t="s">
        <v>160</v>
      </c>
      <c r="F50" s="530">
        <v>0.82</v>
      </c>
      <c r="G50" s="530">
        <v>0.92</v>
      </c>
      <c r="H50" s="529">
        <v>90.0</v>
      </c>
      <c r="I50" s="529">
        <v>54.0</v>
      </c>
      <c r="J50" s="529">
        <v>43.0</v>
      </c>
      <c r="K50" s="529">
        <v>61.0</v>
      </c>
      <c r="L50" s="530">
        <v>0.65</v>
      </c>
      <c r="M50" s="530">
        <v>0.66</v>
      </c>
      <c r="N50" s="530">
        <v>0.41</v>
      </c>
      <c r="O50" s="531" t="s">
        <v>5673</v>
      </c>
    </row>
    <row r="51" ht="15.75" customHeight="1">
      <c r="A51" s="527">
        <v>2024.0</v>
      </c>
      <c r="B51" s="528" t="s">
        <v>5672</v>
      </c>
      <c r="C51" s="529" t="s">
        <v>5674</v>
      </c>
      <c r="D51" s="529" t="s">
        <v>5633</v>
      </c>
      <c r="E51" s="529" t="s">
        <v>174</v>
      </c>
      <c r="F51" s="529" t="s">
        <v>3528</v>
      </c>
      <c r="G51" s="529" t="s">
        <v>3528</v>
      </c>
      <c r="H51" s="529">
        <v>73.0</v>
      </c>
      <c r="I51" s="529" t="s">
        <v>3528</v>
      </c>
      <c r="J51" s="529">
        <v>96.0</v>
      </c>
      <c r="K51" s="529" t="s">
        <v>3528</v>
      </c>
      <c r="L51" s="530">
        <v>0.57</v>
      </c>
      <c r="M51" s="530">
        <v>0.64</v>
      </c>
      <c r="N51" s="530">
        <v>0.54</v>
      </c>
      <c r="O51" s="532"/>
    </row>
    <row r="52" ht="15.75" customHeight="1">
      <c r="A52" s="527">
        <v>2024.0</v>
      </c>
      <c r="B52" s="528" t="s">
        <v>5672</v>
      </c>
      <c r="C52" s="529" t="s">
        <v>5636</v>
      </c>
      <c r="D52" s="529" t="s">
        <v>5633</v>
      </c>
      <c r="E52" s="529" t="s">
        <v>174</v>
      </c>
      <c r="F52" s="529" t="s">
        <v>3528</v>
      </c>
      <c r="G52" s="529" t="s">
        <v>3528</v>
      </c>
      <c r="H52" s="529">
        <v>52.0</v>
      </c>
      <c r="I52" s="529" t="s">
        <v>3528</v>
      </c>
      <c r="J52" s="529">
        <v>77.0</v>
      </c>
      <c r="K52" s="529" t="s">
        <v>3528</v>
      </c>
      <c r="L52" s="530">
        <v>0.59</v>
      </c>
      <c r="M52" s="530">
        <v>0.59</v>
      </c>
      <c r="N52" s="530">
        <v>0.56</v>
      </c>
      <c r="O52" s="532"/>
    </row>
    <row r="53" ht="15.75" customHeight="1">
      <c r="A53" s="527">
        <v>2024.0</v>
      </c>
      <c r="B53" s="528" t="s">
        <v>5672</v>
      </c>
      <c r="C53" s="529" t="s">
        <v>5637</v>
      </c>
      <c r="D53" s="529" t="s">
        <v>5633</v>
      </c>
      <c r="E53" s="529" t="s">
        <v>174</v>
      </c>
      <c r="F53" s="529" t="s">
        <v>3528</v>
      </c>
      <c r="G53" s="529" t="s">
        <v>3528</v>
      </c>
      <c r="H53" s="529">
        <v>43.0</v>
      </c>
      <c r="I53" s="529" t="s">
        <v>3528</v>
      </c>
      <c r="J53" s="529">
        <v>91.0</v>
      </c>
      <c r="K53" s="529" t="s">
        <v>3528</v>
      </c>
      <c r="L53" s="530">
        <v>0.5</v>
      </c>
      <c r="M53" s="530">
        <v>0.4</v>
      </c>
      <c r="N53" s="530">
        <v>0.34</v>
      </c>
      <c r="O53" s="533"/>
    </row>
    <row r="54" ht="15.75" customHeight="1">
      <c r="A54" s="527">
        <v>2024.0</v>
      </c>
      <c r="B54" s="528" t="s">
        <v>5675</v>
      </c>
      <c r="C54" s="529" t="s">
        <v>5670</v>
      </c>
      <c r="D54" s="529" t="s">
        <v>5633</v>
      </c>
      <c r="E54" s="529" t="s">
        <v>160</v>
      </c>
      <c r="F54" s="530">
        <v>0.84</v>
      </c>
      <c r="G54" s="530">
        <v>0.95</v>
      </c>
      <c r="H54" s="529">
        <v>87.0</v>
      </c>
      <c r="I54" s="529">
        <v>72.0</v>
      </c>
      <c r="J54" s="529">
        <v>57.0</v>
      </c>
      <c r="K54" s="529">
        <v>68.0</v>
      </c>
      <c r="L54" s="530">
        <v>0.52</v>
      </c>
      <c r="M54" s="530">
        <v>0.65</v>
      </c>
      <c r="N54" s="530">
        <v>0.67</v>
      </c>
      <c r="O54" s="531" t="s">
        <v>4516</v>
      </c>
    </row>
    <row r="55" ht="15.75" customHeight="1">
      <c r="A55" s="527">
        <v>2024.0</v>
      </c>
      <c r="B55" s="528" t="s">
        <v>5675</v>
      </c>
      <c r="C55" s="529" t="s">
        <v>5632</v>
      </c>
      <c r="D55" s="529" t="s">
        <v>5633</v>
      </c>
      <c r="E55" s="529" t="s">
        <v>160</v>
      </c>
      <c r="F55" s="530">
        <v>0.87</v>
      </c>
      <c r="G55" s="530">
        <v>0.95</v>
      </c>
      <c r="H55" s="529">
        <v>89.0</v>
      </c>
      <c r="I55" s="529">
        <v>65.0</v>
      </c>
      <c r="J55" s="529">
        <v>59.0</v>
      </c>
      <c r="K55" s="529">
        <v>64.0</v>
      </c>
      <c r="L55" s="530">
        <v>0.7</v>
      </c>
      <c r="M55" s="530">
        <v>0.89</v>
      </c>
      <c r="N55" s="530">
        <v>0.47</v>
      </c>
      <c r="O55" s="532"/>
    </row>
    <row r="56" ht="15.75" customHeight="1">
      <c r="A56" s="527">
        <v>2024.0</v>
      </c>
      <c r="B56" s="528" t="s">
        <v>5675</v>
      </c>
      <c r="C56" s="529" t="s">
        <v>5635</v>
      </c>
      <c r="D56" s="529" t="s">
        <v>5633</v>
      </c>
      <c r="E56" s="529" t="s">
        <v>160</v>
      </c>
      <c r="F56" s="530">
        <v>0.91</v>
      </c>
      <c r="G56" s="530">
        <v>0.95</v>
      </c>
      <c r="H56" s="529">
        <v>90.0</v>
      </c>
      <c r="I56" s="529">
        <v>68.0</v>
      </c>
      <c r="J56" s="529">
        <v>62.0</v>
      </c>
      <c r="K56" s="529">
        <v>62.0</v>
      </c>
      <c r="L56" s="530">
        <v>0.75</v>
      </c>
      <c r="M56" s="530">
        <v>0.89</v>
      </c>
      <c r="N56" s="530">
        <v>0.64</v>
      </c>
      <c r="O56" s="532"/>
    </row>
    <row r="57" ht="15.75" customHeight="1">
      <c r="A57" s="527">
        <v>2024.0</v>
      </c>
      <c r="B57" s="528" t="s">
        <v>5675</v>
      </c>
      <c r="C57" s="529" t="s">
        <v>5636</v>
      </c>
      <c r="D57" s="529" t="s">
        <v>5633</v>
      </c>
      <c r="E57" s="529" t="s">
        <v>174</v>
      </c>
      <c r="F57" s="529" t="s">
        <v>3528</v>
      </c>
      <c r="G57" s="529" t="s">
        <v>3528</v>
      </c>
      <c r="H57" s="529">
        <v>31.0</v>
      </c>
      <c r="I57" s="529" t="s">
        <v>3528</v>
      </c>
      <c r="J57" s="529">
        <v>74.0</v>
      </c>
      <c r="K57" s="529" t="s">
        <v>3528</v>
      </c>
      <c r="L57" s="530">
        <v>0.75</v>
      </c>
      <c r="M57" s="530">
        <v>0.82</v>
      </c>
      <c r="N57" s="530">
        <v>0.6</v>
      </c>
      <c r="O57" s="532"/>
    </row>
    <row r="58" ht="15.75" customHeight="1">
      <c r="A58" s="527">
        <v>2024.0</v>
      </c>
      <c r="B58" s="528" t="s">
        <v>5675</v>
      </c>
      <c r="C58" s="529" t="s">
        <v>5637</v>
      </c>
      <c r="D58" s="529" t="s">
        <v>5633</v>
      </c>
      <c r="E58" s="529" t="s">
        <v>174</v>
      </c>
      <c r="F58" s="529" t="s">
        <v>3528</v>
      </c>
      <c r="G58" s="529" t="s">
        <v>3528</v>
      </c>
      <c r="H58" s="529">
        <v>50.0</v>
      </c>
      <c r="I58" s="529" t="s">
        <v>3528</v>
      </c>
      <c r="J58" s="529">
        <v>63.0</v>
      </c>
      <c r="K58" s="529" t="s">
        <v>3528</v>
      </c>
      <c r="L58" s="530">
        <v>0.71</v>
      </c>
      <c r="M58" s="530">
        <v>0.84</v>
      </c>
      <c r="N58" s="530">
        <v>0.75</v>
      </c>
      <c r="O58" s="532"/>
    </row>
    <row r="59" ht="15.75" customHeight="1">
      <c r="A59" s="527">
        <v>2024.0</v>
      </c>
      <c r="B59" s="528" t="s">
        <v>5675</v>
      </c>
      <c r="C59" s="529" t="s">
        <v>5676</v>
      </c>
      <c r="D59" s="529" t="s">
        <v>5633</v>
      </c>
      <c r="E59" s="529" t="s">
        <v>174</v>
      </c>
      <c r="F59" s="529" t="s">
        <v>3528</v>
      </c>
      <c r="G59" s="529" t="s">
        <v>3528</v>
      </c>
      <c r="H59" s="529">
        <v>71.0</v>
      </c>
      <c r="I59" s="529" t="s">
        <v>3528</v>
      </c>
      <c r="J59" s="529">
        <v>61.0</v>
      </c>
      <c r="K59" s="529" t="s">
        <v>3528</v>
      </c>
      <c r="L59" s="530">
        <v>0.8</v>
      </c>
      <c r="M59" s="530">
        <v>0.91</v>
      </c>
      <c r="N59" s="530">
        <v>0.51</v>
      </c>
      <c r="O59" s="533"/>
    </row>
    <row r="60" ht="15.75" customHeight="1">
      <c r="A60" s="527">
        <v>2024.0</v>
      </c>
      <c r="B60" s="528" t="s">
        <v>5677</v>
      </c>
      <c r="C60" s="529" t="s">
        <v>5678</v>
      </c>
      <c r="D60" s="529" t="s">
        <v>5633</v>
      </c>
      <c r="E60" s="529" t="s">
        <v>160</v>
      </c>
      <c r="F60" s="530">
        <v>0.82</v>
      </c>
      <c r="G60" s="530">
        <v>0.95</v>
      </c>
      <c r="H60" s="529">
        <v>86.0</v>
      </c>
      <c r="I60" s="529">
        <v>67.0</v>
      </c>
      <c r="J60" s="529">
        <v>55.0</v>
      </c>
      <c r="K60" s="529">
        <v>63.0</v>
      </c>
      <c r="L60" s="530">
        <v>0.52</v>
      </c>
      <c r="M60" s="530">
        <v>0.84</v>
      </c>
      <c r="N60" s="530">
        <v>0.83</v>
      </c>
      <c r="O60" s="531" t="s">
        <v>5679</v>
      </c>
    </row>
    <row r="61" ht="15.75" customHeight="1">
      <c r="A61" s="527">
        <v>2024.0</v>
      </c>
      <c r="B61" s="528" t="s">
        <v>5677</v>
      </c>
      <c r="C61" s="529" t="s">
        <v>5680</v>
      </c>
      <c r="D61" s="529" t="s">
        <v>5633</v>
      </c>
      <c r="E61" s="529" t="s">
        <v>160</v>
      </c>
      <c r="F61" s="530">
        <v>0.8</v>
      </c>
      <c r="G61" s="530">
        <v>0.95</v>
      </c>
      <c r="H61" s="529">
        <v>87.0</v>
      </c>
      <c r="I61" s="529">
        <v>67.0</v>
      </c>
      <c r="J61" s="529">
        <v>55.0</v>
      </c>
      <c r="K61" s="529">
        <v>62.0</v>
      </c>
      <c r="L61" s="530">
        <v>0.52</v>
      </c>
      <c r="M61" s="530">
        <v>0.84</v>
      </c>
      <c r="N61" s="530">
        <v>0.79</v>
      </c>
      <c r="O61" s="532"/>
    </row>
    <row r="62" ht="15.75" customHeight="1">
      <c r="A62" s="527">
        <v>2024.0</v>
      </c>
      <c r="B62" s="528" t="s">
        <v>5677</v>
      </c>
      <c r="C62" s="529" t="s">
        <v>5681</v>
      </c>
      <c r="D62" s="529" t="s">
        <v>5633</v>
      </c>
      <c r="E62" s="529" t="s">
        <v>160</v>
      </c>
      <c r="F62" s="530">
        <v>0.78</v>
      </c>
      <c r="G62" s="530">
        <v>0.95</v>
      </c>
      <c r="H62" s="529">
        <v>88.0</v>
      </c>
      <c r="I62" s="529">
        <v>67.0</v>
      </c>
      <c r="J62" s="529">
        <v>53.0</v>
      </c>
      <c r="K62" s="529">
        <v>62.0</v>
      </c>
      <c r="L62" s="530">
        <v>0.52</v>
      </c>
      <c r="M62" s="530">
        <v>0.84</v>
      </c>
      <c r="N62" s="530">
        <v>0.72</v>
      </c>
      <c r="O62" s="532"/>
    </row>
    <row r="63" ht="15.75" customHeight="1">
      <c r="A63" s="527">
        <v>2024.0</v>
      </c>
      <c r="B63" s="528" t="s">
        <v>5677</v>
      </c>
      <c r="C63" s="529" t="s">
        <v>5682</v>
      </c>
      <c r="D63" s="529" t="s">
        <v>5633</v>
      </c>
      <c r="E63" s="529" t="s">
        <v>174</v>
      </c>
      <c r="F63" s="529" t="s">
        <v>3528</v>
      </c>
      <c r="G63" s="529" t="s">
        <v>3528</v>
      </c>
      <c r="H63" s="529">
        <v>36.0</v>
      </c>
      <c r="I63" s="529" t="s">
        <v>3528</v>
      </c>
      <c r="J63" s="529">
        <v>88.0</v>
      </c>
      <c r="K63" s="529" t="s">
        <v>3528</v>
      </c>
      <c r="L63" s="530">
        <v>0.59</v>
      </c>
      <c r="M63" s="530">
        <v>0.81</v>
      </c>
      <c r="N63" s="530">
        <v>0.85</v>
      </c>
      <c r="O63" s="532"/>
    </row>
    <row r="64" ht="15.75" customHeight="1">
      <c r="A64" s="527">
        <v>2024.0</v>
      </c>
      <c r="B64" s="528" t="s">
        <v>5677</v>
      </c>
      <c r="C64" s="529" t="s">
        <v>5683</v>
      </c>
      <c r="D64" s="529" t="s">
        <v>5633</v>
      </c>
      <c r="E64" s="529" t="s">
        <v>174</v>
      </c>
      <c r="F64" s="529" t="s">
        <v>3528</v>
      </c>
      <c r="G64" s="529" t="s">
        <v>3528</v>
      </c>
      <c r="H64" s="529">
        <v>41.0</v>
      </c>
      <c r="I64" s="529" t="s">
        <v>3528</v>
      </c>
      <c r="J64" s="529">
        <v>88.0</v>
      </c>
      <c r="K64" s="529" t="s">
        <v>3528</v>
      </c>
      <c r="L64" s="530">
        <v>0.56</v>
      </c>
      <c r="M64" s="530">
        <v>0.78</v>
      </c>
      <c r="N64" s="530">
        <v>0.79</v>
      </c>
      <c r="O64" s="532"/>
    </row>
    <row r="65" ht="15.75" customHeight="1">
      <c r="A65" s="527">
        <v>2024.0</v>
      </c>
      <c r="B65" s="528" t="s">
        <v>5677</v>
      </c>
      <c r="C65" s="529" t="s">
        <v>5684</v>
      </c>
      <c r="D65" s="529" t="s">
        <v>5633</v>
      </c>
      <c r="E65" s="529" t="s">
        <v>174</v>
      </c>
      <c r="F65" s="529" t="s">
        <v>3528</v>
      </c>
      <c r="G65" s="529" t="s">
        <v>3528</v>
      </c>
      <c r="H65" s="529">
        <v>47.0</v>
      </c>
      <c r="I65" s="529" t="s">
        <v>3528</v>
      </c>
      <c r="J65" s="529">
        <v>86.0</v>
      </c>
      <c r="K65" s="529" t="s">
        <v>3528</v>
      </c>
      <c r="L65" s="530">
        <v>0.52</v>
      </c>
      <c r="M65" s="530">
        <v>0.81</v>
      </c>
      <c r="N65" s="530">
        <v>0.73</v>
      </c>
      <c r="O65" s="532"/>
    </row>
    <row r="66" ht="15.75" customHeight="1">
      <c r="A66" s="527">
        <v>2024.0</v>
      </c>
      <c r="B66" s="528" t="s">
        <v>5677</v>
      </c>
      <c r="C66" s="529" t="s">
        <v>5647</v>
      </c>
      <c r="D66" s="529" t="s">
        <v>5633</v>
      </c>
      <c r="E66" s="529" t="s">
        <v>174</v>
      </c>
      <c r="F66" s="529" t="s">
        <v>3528</v>
      </c>
      <c r="G66" s="529" t="s">
        <v>3528</v>
      </c>
      <c r="H66" s="529">
        <v>61.0</v>
      </c>
      <c r="I66" s="529" t="s">
        <v>3528</v>
      </c>
      <c r="J66" s="529">
        <v>71.0</v>
      </c>
      <c r="K66" s="529" t="s">
        <v>3528</v>
      </c>
      <c r="L66" s="530">
        <v>0.55</v>
      </c>
      <c r="M66" s="530">
        <v>0.94</v>
      </c>
      <c r="N66" s="530">
        <v>0.83</v>
      </c>
      <c r="O66" s="533"/>
    </row>
    <row r="67" ht="15.75" customHeight="1">
      <c r="A67" s="527">
        <v>2024.0</v>
      </c>
      <c r="B67" s="528" t="s">
        <v>5685</v>
      </c>
      <c r="C67" s="529" t="s">
        <v>5635</v>
      </c>
      <c r="D67" s="529" t="s">
        <v>5633</v>
      </c>
      <c r="E67" s="529" t="s">
        <v>160</v>
      </c>
      <c r="F67" s="530">
        <v>0.88</v>
      </c>
      <c r="G67" s="530">
        <v>0.95</v>
      </c>
      <c r="H67" s="529">
        <v>92.0</v>
      </c>
      <c r="I67" s="529">
        <v>63.0</v>
      </c>
      <c r="J67" s="529">
        <v>73.0</v>
      </c>
      <c r="K67" s="529">
        <v>67.0</v>
      </c>
      <c r="L67" s="530">
        <v>0.41</v>
      </c>
      <c r="M67" s="530">
        <v>0.37</v>
      </c>
      <c r="N67" s="530">
        <v>0.68</v>
      </c>
      <c r="O67" s="531" t="s">
        <v>5686</v>
      </c>
    </row>
    <row r="68" ht="15.75" customHeight="1">
      <c r="A68" s="527">
        <v>2024.0</v>
      </c>
      <c r="B68" s="528" t="s">
        <v>5685</v>
      </c>
      <c r="C68" s="529" t="s">
        <v>5687</v>
      </c>
      <c r="D68" s="529" t="s">
        <v>5633</v>
      </c>
      <c r="E68" s="529" t="s">
        <v>160</v>
      </c>
      <c r="F68" s="530">
        <v>0.73</v>
      </c>
      <c r="G68" s="530">
        <v>0.95</v>
      </c>
      <c r="H68" s="529">
        <v>93.0</v>
      </c>
      <c r="I68" s="529">
        <v>54.0</v>
      </c>
      <c r="J68" s="529">
        <v>51.0</v>
      </c>
      <c r="K68" s="529">
        <v>65.0</v>
      </c>
      <c r="L68" s="530">
        <v>0.53</v>
      </c>
      <c r="M68" s="530">
        <v>0.71</v>
      </c>
      <c r="N68" s="530">
        <v>0.7</v>
      </c>
      <c r="O68" s="532"/>
    </row>
    <row r="69" ht="15.75" customHeight="1">
      <c r="A69" s="527">
        <v>2024.0</v>
      </c>
      <c r="B69" s="528" t="s">
        <v>5685</v>
      </c>
      <c r="C69" s="529" t="s">
        <v>5632</v>
      </c>
      <c r="D69" s="529" t="s">
        <v>5633</v>
      </c>
      <c r="E69" s="529" t="s">
        <v>160</v>
      </c>
      <c r="F69" s="530">
        <v>0.78</v>
      </c>
      <c r="G69" s="530">
        <v>0.95</v>
      </c>
      <c r="H69" s="529">
        <v>83.0</v>
      </c>
      <c r="I69" s="529">
        <v>52.0</v>
      </c>
      <c r="J69" s="529">
        <v>50.0</v>
      </c>
      <c r="K69" s="529">
        <v>59.0</v>
      </c>
      <c r="L69" s="530">
        <v>0.65</v>
      </c>
      <c r="M69" s="530">
        <v>0.88</v>
      </c>
      <c r="N69" s="530">
        <v>0.53</v>
      </c>
      <c r="O69" s="532"/>
    </row>
    <row r="70" ht="15.75" customHeight="1">
      <c r="A70" s="527">
        <v>2024.0</v>
      </c>
      <c r="B70" s="528" t="s">
        <v>5685</v>
      </c>
      <c r="C70" s="529" t="s">
        <v>5636</v>
      </c>
      <c r="D70" s="529" t="s">
        <v>5633</v>
      </c>
      <c r="E70" s="529" t="s">
        <v>174</v>
      </c>
      <c r="F70" s="529" t="s">
        <v>3528</v>
      </c>
      <c r="G70" s="529" t="s">
        <v>3528</v>
      </c>
      <c r="H70" s="529">
        <v>87.0</v>
      </c>
      <c r="I70" s="529" t="s">
        <v>3528</v>
      </c>
      <c r="J70" s="529">
        <v>50.0</v>
      </c>
      <c r="K70" s="529" t="s">
        <v>3528</v>
      </c>
      <c r="L70" s="530">
        <v>0.68</v>
      </c>
      <c r="M70" s="530">
        <v>0.91</v>
      </c>
      <c r="N70" s="530">
        <v>0.67</v>
      </c>
      <c r="O70" s="532"/>
    </row>
    <row r="71" ht="15.75" customHeight="1">
      <c r="A71" s="527">
        <v>2024.0</v>
      </c>
      <c r="B71" s="528" t="s">
        <v>5685</v>
      </c>
      <c r="C71" s="529" t="s">
        <v>5637</v>
      </c>
      <c r="D71" s="529" t="s">
        <v>5633</v>
      </c>
      <c r="E71" s="529" t="s">
        <v>174</v>
      </c>
      <c r="F71" s="529" t="s">
        <v>3528</v>
      </c>
      <c r="G71" s="529" t="s">
        <v>3528</v>
      </c>
      <c r="H71" s="529">
        <v>50.0</v>
      </c>
      <c r="I71" s="529" t="s">
        <v>3528</v>
      </c>
      <c r="J71" s="529">
        <v>72.0</v>
      </c>
      <c r="K71" s="529" t="s">
        <v>3528</v>
      </c>
      <c r="L71" s="530">
        <v>0.45</v>
      </c>
      <c r="M71" s="530">
        <v>0.69</v>
      </c>
      <c r="N71" s="530">
        <v>0.89</v>
      </c>
      <c r="O71" s="532"/>
    </row>
    <row r="72" ht="15.75" customHeight="1">
      <c r="A72" s="527">
        <v>2024.0</v>
      </c>
      <c r="B72" s="528" t="s">
        <v>5685</v>
      </c>
      <c r="C72" s="529" t="s">
        <v>5638</v>
      </c>
      <c r="D72" s="529" t="s">
        <v>5633</v>
      </c>
      <c r="E72" s="529" t="s">
        <v>174</v>
      </c>
      <c r="F72" s="529" t="s">
        <v>3528</v>
      </c>
      <c r="G72" s="529" t="s">
        <v>3528</v>
      </c>
      <c r="H72" s="529">
        <v>53.0</v>
      </c>
      <c r="I72" s="529" t="s">
        <v>3528</v>
      </c>
      <c r="J72" s="529">
        <v>86.0</v>
      </c>
      <c r="K72" s="529" t="s">
        <v>3528</v>
      </c>
      <c r="L72" s="530">
        <v>0.29</v>
      </c>
      <c r="M72" s="530">
        <v>0.68</v>
      </c>
      <c r="N72" s="530">
        <v>0.72</v>
      </c>
      <c r="O72" s="532"/>
    </row>
    <row r="73" ht="15.75" customHeight="1">
      <c r="A73" s="527">
        <v>2024.0</v>
      </c>
      <c r="B73" s="528" t="s">
        <v>5685</v>
      </c>
      <c r="C73" s="529" t="s">
        <v>5688</v>
      </c>
      <c r="D73" s="529" t="s">
        <v>5633</v>
      </c>
      <c r="E73" s="529" t="s">
        <v>174</v>
      </c>
      <c r="F73" s="529" t="s">
        <v>3528</v>
      </c>
      <c r="G73" s="529" t="s">
        <v>3528</v>
      </c>
      <c r="H73" s="529">
        <v>54.0</v>
      </c>
      <c r="I73" s="529" t="s">
        <v>3528</v>
      </c>
      <c r="J73" s="529">
        <v>80.0</v>
      </c>
      <c r="K73" s="529" t="s">
        <v>3528</v>
      </c>
      <c r="L73" s="530">
        <v>0.42</v>
      </c>
      <c r="M73" s="530">
        <v>0.79</v>
      </c>
      <c r="N73" s="530">
        <v>0.6</v>
      </c>
      <c r="O73" s="533"/>
    </row>
    <row r="74" ht="15.75" customHeight="1">
      <c r="A74" s="527">
        <v>2024.0</v>
      </c>
      <c r="B74" s="528" t="s">
        <v>5689</v>
      </c>
      <c r="C74" s="529" t="s">
        <v>5648</v>
      </c>
      <c r="D74" s="529" t="s">
        <v>5633</v>
      </c>
      <c r="E74" s="529" t="s">
        <v>160</v>
      </c>
      <c r="F74" s="530">
        <v>0.83</v>
      </c>
      <c r="G74" s="530">
        <v>0.95</v>
      </c>
      <c r="H74" s="529">
        <v>79.0</v>
      </c>
      <c r="I74" s="529">
        <v>81.0</v>
      </c>
      <c r="J74" s="529">
        <v>51.0</v>
      </c>
      <c r="K74" s="529">
        <v>71.0</v>
      </c>
      <c r="L74" s="530">
        <v>0.47</v>
      </c>
      <c r="M74" s="530">
        <v>0.79</v>
      </c>
      <c r="N74" s="530">
        <v>0.68</v>
      </c>
      <c r="O74" s="531" t="s">
        <v>5690</v>
      </c>
    </row>
    <row r="75" ht="15.75" customHeight="1">
      <c r="A75" s="534">
        <v>2024.0</v>
      </c>
      <c r="B75" s="528" t="s">
        <v>5689</v>
      </c>
      <c r="C75" s="529" t="s">
        <v>5647</v>
      </c>
      <c r="D75" s="529" t="s">
        <v>5633</v>
      </c>
      <c r="E75" s="529" t="s">
        <v>160</v>
      </c>
      <c r="F75" s="530">
        <v>0.77</v>
      </c>
      <c r="G75" s="530">
        <v>0.95</v>
      </c>
      <c r="H75" s="529">
        <v>73.0</v>
      </c>
      <c r="I75" s="529">
        <v>72.0</v>
      </c>
      <c r="J75" s="529">
        <v>74.0</v>
      </c>
      <c r="K75" s="529">
        <v>78.0</v>
      </c>
      <c r="L75" s="530">
        <v>0.4</v>
      </c>
      <c r="M75" s="530">
        <v>0.58</v>
      </c>
      <c r="N75" s="530">
        <v>0.57</v>
      </c>
      <c r="O75" s="532"/>
    </row>
    <row r="76" ht="15.75" customHeight="1">
      <c r="A76" s="534">
        <v>2024.0</v>
      </c>
      <c r="B76" s="528" t="s">
        <v>5689</v>
      </c>
      <c r="C76" s="529" t="s">
        <v>5691</v>
      </c>
      <c r="D76" s="529" t="s">
        <v>5633</v>
      </c>
      <c r="E76" s="529" t="s">
        <v>160</v>
      </c>
      <c r="F76" s="530">
        <v>0.94</v>
      </c>
      <c r="G76" s="530">
        <v>0.96</v>
      </c>
      <c r="H76" s="529">
        <v>90.0</v>
      </c>
      <c r="I76" s="529">
        <v>77.0</v>
      </c>
      <c r="J76" s="529">
        <v>42.0</v>
      </c>
      <c r="K76" s="529">
        <v>69.0</v>
      </c>
      <c r="L76" s="530">
        <v>0.52</v>
      </c>
      <c r="M76" s="530">
        <v>0.73</v>
      </c>
      <c r="N76" s="530">
        <v>0.82</v>
      </c>
      <c r="O76" s="532"/>
    </row>
    <row r="77" ht="15.75" customHeight="1">
      <c r="A77" s="534">
        <v>2024.0</v>
      </c>
      <c r="B77" s="528" t="s">
        <v>5689</v>
      </c>
      <c r="C77" s="529" t="s">
        <v>5692</v>
      </c>
      <c r="D77" s="529" t="s">
        <v>5633</v>
      </c>
      <c r="E77" s="529" t="s">
        <v>160</v>
      </c>
      <c r="F77" s="530">
        <v>0.93</v>
      </c>
      <c r="G77" s="530">
        <v>0.96</v>
      </c>
      <c r="H77" s="529">
        <v>93.0</v>
      </c>
      <c r="I77" s="529">
        <v>56.0</v>
      </c>
      <c r="J77" s="529">
        <v>34.0</v>
      </c>
      <c r="K77" s="529">
        <v>67.0</v>
      </c>
      <c r="L77" s="530">
        <v>0.56</v>
      </c>
      <c r="M77" s="530">
        <v>0.66</v>
      </c>
      <c r="N77" s="530">
        <v>0.88</v>
      </c>
      <c r="O77" s="532"/>
    </row>
    <row r="78" ht="15.75" customHeight="1">
      <c r="A78" s="534">
        <v>2024.0</v>
      </c>
      <c r="B78" s="528" t="s">
        <v>5689</v>
      </c>
      <c r="C78" s="529" t="s">
        <v>5693</v>
      </c>
      <c r="D78" s="529" t="s">
        <v>5633</v>
      </c>
      <c r="E78" s="529" t="s">
        <v>174</v>
      </c>
      <c r="F78" s="529" t="s">
        <v>3528</v>
      </c>
      <c r="G78" s="529" t="s">
        <v>3528</v>
      </c>
      <c r="H78" s="529">
        <v>76.0</v>
      </c>
      <c r="I78" s="529" t="s">
        <v>3528</v>
      </c>
      <c r="J78" s="529">
        <v>49.0</v>
      </c>
      <c r="K78" s="529" t="s">
        <v>3528</v>
      </c>
      <c r="L78" s="530">
        <v>0.37</v>
      </c>
      <c r="M78" s="530">
        <v>0.89</v>
      </c>
      <c r="N78" s="530">
        <v>0.66</v>
      </c>
      <c r="O78" s="532"/>
    </row>
    <row r="79" ht="15.75" customHeight="1">
      <c r="A79" s="534">
        <v>2024.0</v>
      </c>
      <c r="B79" s="528" t="s">
        <v>5689</v>
      </c>
      <c r="C79" s="529" t="s">
        <v>5694</v>
      </c>
      <c r="D79" s="529" t="s">
        <v>5633</v>
      </c>
      <c r="E79" s="529" t="s">
        <v>174</v>
      </c>
      <c r="F79" s="529" t="s">
        <v>3528</v>
      </c>
      <c r="G79" s="529" t="s">
        <v>3528</v>
      </c>
      <c r="H79" s="529">
        <v>74.0</v>
      </c>
      <c r="I79" s="529" t="s">
        <v>3528</v>
      </c>
      <c r="J79" s="529">
        <v>48.0</v>
      </c>
      <c r="K79" s="529" t="s">
        <v>3528</v>
      </c>
      <c r="L79" s="530">
        <v>0.52</v>
      </c>
      <c r="M79" s="530">
        <v>0.9</v>
      </c>
      <c r="N79" s="530">
        <v>0.71</v>
      </c>
      <c r="O79" s="533"/>
    </row>
    <row r="80" ht="15.75" customHeight="1">
      <c r="A80" s="534">
        <v>2024.0</v>
      </c>
      <c r="B80" s="528" t="s">
        <v>5695</v>
      </c>
      <c r="C80" s="529" t="s">
        <v>5648</v>
      </c>
      <c r="D80" s="529" t="s">
        <v>5633</v>
      </c>
      <c r="E80" s="529" t="s">
        <v>160</v>
      </c>
      <c r="F80" s="530">
        <v>0.87</v>
      </c>
      <c r="G80" s="530">
        <v>0.95</v>
      </c>
      <c r="H80" s="529">
        <v>92.0</v>
      </c>
      <c r="I80" s="529">
        <v>54.0</v>
      </c>
      <c r="J80" s="529">
        <v>52.0</v>
      </c>
      <c r="K80" s="529">
        <v>62.0</v>
      </c>
      <c r="L80" s="530">
        <v>0.85</v>
      </c>
      <c r="M80" s="530">
        <v>0.78</v>
      </c>
      <c r="N80" s="530">
        <v>0.83</v>
      </c>
      <c r="O80" s="531" t="s">
        <v>5696</v>
      </c>
    </row>
    <row r="81" ht="15.75" customHeight="1">
      <c r="A81" s="534">
        <v>2024.0</v>
      </c>
      <c r="B81" s="528" t="s">
        <v>5695</v>
      </c>
      <c r="C81" s="529" t="s">
        <v>5697</v>
      </c>
      <c r="D81" s="529" t="s">
        <v>5633</v>
      </c>
      <c r="E81" s="529" t="s">
        <v>160</v>
      </c>
      <c r="F81" s="530">
        <v>0.6</v>
      </c>
      <c r="G81" s="530">
        <v>0.95</v>
      </c>
      <c r="H81" s="529">
        <v>89.0</v>
      </c>
      <c r="I81" s="529">
        <v>52.0</v>
      </c>
      <c r="J81" s="529">
        <v>72.0</v>
      </c>
      <c r="K81" s="529">
        <v>70.0</v>
      </c>
      <c r="L81" s="530">
        <v>0.58</v>
      </c>
      <c r="M81" s="530">
        <v>0.7</v>
      </c>
      <c r="N81" s="530">
        <v>0.41</v>
      </c>
      <c r="O81" s="532"/>
    </row>
    <row r="82" ht="15.75" customHeight="1">
      <c r="A82" s="534">
        <v>2024.0</v>
      </c>
      <c r="B82" s="528" t="s">
        <v>5695</v>
      </c>
      <c r="C82" s="529" t="s">
        <v>5665</v>
      </c>
      <c r="D82" s="529" t="s">
        <v>5633</v>
      </c>
      <c r="E82" s="529" t="s">
        <v>160</v>
      </c>
      <c r="F82" s="530">
        <v>0.62</v>
      </c>
      <c r="G82" s="530">
        <v>0.95</v>
      </c>
      <c r="H82" s="529">
        <v>89.0</v>
      </c>
      <c r="I82" s="529">
        <v>50.0</v>
      </c>
      <c r="J82" s="529">
        <v>65.0</v>
      </c>
      <c r="K82" s="529">
        <v>69.0</v>
      </c>
      <c r="L82" s="530">
        <v>0.24</v>
      </c>
      <c r="M82" s="530">
        <v>0.7</v>
      </c>
      <c r="N82" s="530">
        <v>0.61</v>
      </c>
      <c r="O82" s="532"/>
    </row>
    <row r="83" ht="15.75" customHeight="1">
      <c r="A83" s="534">
        <v>2024.0</v>
      </c>
      <c r="B83" s="528" t="s">
        <v>5695</v>
      </c>
      <c r="C83" s="529" t="s">
        <v>5648</v>
      </c>
      <c r="D83" s="529" t="s">
        <v>5633</v>
      </c>
      <c r="E83" s="529" t="s">
        <v>174</v>
      </c>
      <c r="F83" s="529" t="s">
        <v>3528</v>
      </c>
      <c r="G83" s="529" t="s">
        <v>3528</v>
      </c>
      <c r="H83" s="529">
        <v>53.0</v>
      </c>
      <c r="I83" s="529" t="s">
        <v>3528</v>
      </c>
      <c r="J83" s="529">
        <v>86.0</v>
      </c>
      <c r="K83" s="529" t="s">
        <v>3528</v>
      </c>
      <c r="L83" s="530">
        <v>0.3</v>
      </c>
      <c r="M83" s="530">
        <v>0.84</v>
      </c>
      <c r="N83" s="530">
        <v>0.69</v>
      </c>
      <c r="O83" s="532"/>
    </row>
    <row r="84" ht="15.75" customHeight="1">
      <c r="A84" s="534">
        <v>2024.0</v>
      </c>
      <c r="B84" s="528" t="s">
        <v>5695</v>
      </c>
      <c r="C84" s="529" t="s">
        <v>5647</v>
      </c>
      <c r="D84" s="529" t="s">
        <v>5633</v>
      </c>
      <c r="E84" s="529" t="s">
        <v>174</v>
      </c>
      <c r="F84" s="529" t="s">
        <v>3528</v>
      </c>
      <c r="G84" s="529" t="s">
        <v>3528</v>
      </c>
      <c r="H84" s="529">
        <v>79.0</v>
      </c>
      <c r="I84" s="529" t="s">
        <v>3528</v>
      </c>
      <c r="J84" s="529">
        <v>53.0</v>
      </c>
      <c r="K84" s="529" t="s">
        <v>3528</v>
      </c>
      <c r="L84" s="530">
        <v>0.51</v>
      </c>
      <c r="M84" s="530">
        <v>0.59</v>
      </c>
      <c r="N84" s="530">
        <v>0.75</v>
      </c>
      <c r="O84" s="532"/>
    </row>
    <row r="85" ht="15.75" customHeight="1">
      <c r="A85" s="534">
        <v>2024.0</v>
      </c>
      <c r="B85" s="528" t="s">
        <v>5695</v>
      </c>
      <c r="C85" s="529" t="s">
        <v>5649</v>
      </c>
      <c r="D85" s="529" t="s">
        <v>5633</v>
      </c>
      <c r="E85" s="529" t="s">
        <v>174</v>
      </c>
      <c r="F85" s="529" t="s">
        <v>3528</v>
      </c>
      <c r="G85" s="529" t="s">
        <v>3528</v>
      </c>
      <c r="H85" s="529">
        <v>86.0</v>
      </c>
      <c r="I85" s="529" t="s">
        <v>3528</v>
      </c>
      <c r="J85" s="529">
        <v>90.0</v>
      </c>
      <c r="K85" s="529" t="s">
        <v>3528</v>
      </c>
      <c r="L85" s="530">
        <v>0.41</v>
      </c>
      <c r="M85" s="530">
        <v>0.65</v>
      </c>
      <c r="N85" s="530">
        <v>0.72</v>
      </c>
      <c r="O85" s="533"/>
    </row>
    <row r="86" ht="15.75" customHeight="1">
      <c r="A86" s="534">
        <v>2024.0</v>
      </c>
      <c r="B86" s="528" t="s">
        <v>5698</v>
      </c>
      <c r="C86" s="529" t="s">
        <v>5699</v>
      </c>
      <c r="D86" s="529" t="s">
        <v>5633</v>
      </c>
      <c r="E86" s="529" t="s">
        <v>160</v>
      </c>
      <c r="F86" s="530">
        <v>0.58</v>
      </c>
      <c r="G86" s="530">
        <v>0.95</v>
      </c>
      <c r="H86" s="529">
        <v>94.0</v>
      </c>
      <c r="I86" s="529">
        <v>56.0</v>
      </c>
      <c r="J86" s="529">
        <v>43.0</v>
      </c>
      <c r="K86" s="529">
        <v>63.0</v>
      </c>
      <c r="L86" s="530">
        <v>0.58</v>
      </c>
      <c r="M86" s="530">
        <v>0.44</v>
      </c>
      <c r="N86" s="529" t="s">
        <v>3528</v>
      </c>
      <c r="O86" s="531" t="s">
        <v>5700</v>
      </c>
    </row>
    <row r="87" ht="15.75" customHeight="1">
      <c r="A87" s="534">
        <v>2024.0</v>
      </c>
      <c r="B87" s="528" t="s">
        <v>5698</v>
      </c>
      <c r="C87" s="529" t="s">
        <v>5701</v>
      </c>
      <c r="D87" s="529" t="s">
        <v>5633</v>
      </c>
      <c r="E87" s="529" t="s">
        <v>160</v>
      </c>
      <c r="F87" s="530">
        <v>0.6</v>
      </c>
      <c r="G87" s="530">
        <v>0.95</v>
      </c>
      <c r="H87" s="529">
        <v>94.0</v>
      </c>
      <c r="I87" s="529">
        <v>53.0</v>
      </c>
      <c r="J87" s="529">
        <v>45.0</v>
      </c>
      <c r="K87" s="529">
        <v>62.0</v>
      </c>
      <c r="L87" s="530">
        <v>0.46</v>
      </c>
      <c r="M87" s="530">
        <v>0.47</v>
      </c>
      <c r="N87" s="529" t="s">
        <v>3528</v>
      </c>
      <c r="O87" s="532"/>
    </row>
    <row r="88" ht="15.75" customHeight="1">
      <c r="A88" s="534">
        <v>2024.0</v>
      </c>
      <c r="B88" s="528" t="s">
        <v>5698</v>
      </c>
      <c r="C88" s="529" t="s">
        <v>5648</v>
      </c>
      <c r="D88" s="529" t="s">
        <v>5633</v>
      </c>
      <c r="E88" s="529" t="s">
        <v>160</v>
      </c>
      <c r="F88" s="530">
        <v>0.74</v>
      </c>
      <c r="G88" s="530">
        <v>0.95</v>
      </c>
      <c r="H88" s="529">
        <v>95.0</v>
      </c>
      <c r="I88" s="529">
        <v>61.0</v>
      </c>
      <c r="J88" s="529">
        <v>40.0</v>
      </c>
      <c r="K88" s="529">
        <v>66.0</v>
      </c>
      <c r="L88" s="530">
        <v>0.72</v>
      </c>
      <c r="M88" s="530">
        <v>0.77</v>
      </c>
      <c r="N88" s="529" t="s">
        <v>3528</v>
      </c>
      <c r="O88" s="532"/>
    </row>
    <row r="89" ht="15.75" customHeight="1">
      <c r="A89" s="534">
        <v>2024.0</v>
      </c>
      <c r="B89" s="528" t="s">
        <v>5698</v>
      </c>
      <c r="C89" s="529" t="s">
        <v>5647</v>
      </c>
      <c r="D89" s="529" t="s">
        <v>5633</v>
      </c>
      <c r="E89" s="529" t="s">
        <v>160</v>
      </c>
      <c r="F89" s="530">
        <v>0.7</v>
      </c>
      <c r="G89" s="530">
        <v>0.95</v>
      </c>
      <c r="H89" s="529">
        <v>94.0</v>
      </c>
      <c r="I89" s="529">
        <v>63.0</v>
      </c>
      <c r="J89" s="529">
        <v>52.0</v>
      </c>
      <c r="K89" s="529">
        <v>69.0</v>
      </c>
      <c r="L89" s="530">
        <v>0.61</v>
      </c>
      <c r="M89" s="530">
        <v>0.75</v>
      </c>
      <c r="N89" s="529" t="s">
        <v>3528</v>
      </c>
      <c r="O89" s="532"/>
    </row>
    <row r="90" ht="15.75" customHeight="1">
      <c r="A90" s="534">
        <v>2024.0</v>
      </c>
      <c r="B90" s="528" t="s">
        <v>5698</v>
      </c>
      <c r="C90" s="529" t="s">
        <v>5697</v>
      </c>
      <c r="D90" s="529" t="s">
        <v>5633</v>
      </c>
      <c r="E90" s="529" t="s">
        <v>160</v>
      </c>
      <c r="F90" s="530">
        <v>0.76</v>
      </c>
      <c r="G90" s="530">
        <v>0.95</v>
      </c>
      <c r="H90" s="529">
        <v>96.0</v>
      </c>
      <c r="I90" s="529">
        <v>53.0</v>
      </c>
      <c r="J90" s="529">
        <v>34.0</v>
      </c>
      <c r="K90" s="529">
        <v>58.0</v>
      </c>
      <c r="L90" s="530">
        <v>0.75</v>
      </c>
      <c r="M90" s="530">
        <v>0.84</v>
      </c>
      <c r="N90" s="529" t="s">
        <v>3528</v>
      </c>
      <c r="O90" s="532"/>
    </row>
    <row r="91" ht="15.75" customHeight="1">
      <c r="A91" s="534">
        <v>2024.0</v>
      </c>
      <c r="B91" s="528" t="s">
        <v>5698</v>
      </c>
      <c r="C91" s="529" t="s">
        <v>5702</v>
      </c>
      <c r="D91" s="529" t="s">
        <v>5633</v>
      </c>
      <c r="E91" s="529" t="s">
        <v>160</v>
      </c>
      <c r="F91" s="530">
        <v>0.74</v>
      </c>
      <c r="G91" s="530">
        <v>0.95</v>
      </c>
      <c r="H91" s="529">
        <v>95.0</v>
      </c>
      <c r="I91" s="529">
        <v>52.0</v>
      </c>
      <c r="J91" s="529">
        <v>32.0</v>
      </c>
      <c r="K91" s="529">
        <v>71.0</v>
      </c>
      <c r="L91" s="530">
        <v>0.77</v>
      </c>
      <c r="M91" s="530">
        <v>0.78</v>
      </c>
      <c r="N91" s="529" t="s">
        <v>3528</v>
      </c>
      <c r="O91" s="532"/>
    </row>
    <row r="92" ht="15.75" customHeight="1">
      <c r="A92" s="534">
        <v>2024.0</v>
      </c>
      <c r="B92" s="528" t="s">
        <v>5698</v>
      </c>
      <c r="C92" s="529" t="s">
        <v>5648</v>
      </c>
      <c r="D92" s="529" t="s">
        <v>5633</v>
      </c>
      <c r="E92" s="529" t="s">
        <v>174</v>
      </c>
      <c r="F92" s="529" t="s">
        <v>3528</v>
      </c>
      <c r="G92" s="529" t="s">
        <v>3528</v>
      </c>
      <c r="H92" s="529">
        <v>85.0</v>
      </c>
      <c r="I92" s="529" t="s">
        <v>3528</v>
      </c>
      <c r="J92" s="529">
        <v>48.0</v>
      </c>
      <c r="K92" s="529" t="s">
        <v>3528</v>
      </c>
      <c r="L92" s="530">
        <v>0.21</v>
      </c>
      <c r="M92" s="530">
        <v>0.53</v>
      </c>
      <c r="N92" s="529" t="s">
        <v>3528</v>
      </c>
      <c r="O92" s="532"/>
    </row>
    <row r="93" ht="15.75" customHeight="1">
      <c r="A93" s="534">
        <v>2024.0</v>
      </c>
      <c r="B93" s="528" t="s">
        <v>5698</v>
      </c>
      <c r="C93" s="529" t="s">
        <v>5649</v>
      </c>
      <c r="D93" s="529" t="s">
        <v>5633</v>
      </c>
      <c r="E93" s="529" t="s">
        <v>174</v>
      </c>
      <c r="F93" s="529" t="s">
        <v>3528</v>
      </c>
      <c r="G93" s="529" t="s">
        <v>3528</v>
      </c>
      <c r="H93" s="529">
        <v>41.0</v>
      </c>
      <c r="I93" s="529" t="s">
        <v>3528</v>
      </c>
      <c r="J93" s="529">
        <v>82.0</v>
      </c>
      <c r="K93" s="529" t="s">
        <v>3528</v>
      </c>
      <c r="L93" s="530">
        <v>0.21</v>
      </c>
      <c r="M93" s="530">
        <v>0.77</v>
      </c>
      <c r="N93" s="529" t="s">
        <v>3528</v>
      </c>
      <c r="O93" s="533"/>
    </row>
    <row r="94" ht="15.75" customHeight="1">
      <c r="A94" s="534">
        <v>2024.0</v>
      </c>
      <c r="B94" s="528" t="s">
        <v>5703</v>
      </c>
      <c r="C94" s="529" t="s">
        <v>5647</v>
      </c>
      <c r="D94" s="529" t="s">
        <v>5633</v>
      </c>
      <c r="E94" s="529" t="s">
        <v>160</v>
      </c>
      <c r="F94" s="530">
        <v>0.85</v>
      </c>
      <c r="G94" s="530">
        <v>0.95</v>
      </c>
      <c r="H94" s="529">
        <v>94.0</v>
      </c>
      <c r="I94" s="529">
        <v>60.0</v>
      </c>
      <c r="J94" s="529">
        <v>44.0</v>
      </c>
      <c r="K94" s="529">
        <v>71.0</v>
      </c>
      <c r="L94" s="530">
        <v>0.7</v>
      </c>
      <c r="M94" s="530">
        <v>0.8</v>
      </c>
      <c r="N94" s="529" t="s">
        <v>3528</v>
      </c>
      <c r="O94" s="535" t="s">
        <v>5704</v>
      </c>
    </row>
    <row r="95" ht="15.75" customHeight="1">
      <c r="A95" s="534">
        <v>2024.0</v>
      </c>
      <c r="B95" s="528" t="s">
        <v>5703</v>
      </c>
      <c r="C95" s="529" t="s">
        <v>5705</v>
      </c>
      <c r="D95" s="529" t="s">
        <v>5633</v>
      </c>
      <c r="E95" s="529" t="s">
        <v>160</v>
      </c>
      <c r="F95" s="530">
        <v>0.81</v>
      </c>
      <c r="G95" s="530">
        <v>0.95</v>
      </c>
      <c r="H95" s="529">
        <v>93.0</v>
      </c>
      <c r="I95" s="529">
        <v>56.0</v>
      </c>
      <c r="J95" s="529">
        <v>47.0</v>
      </c>
      <c r="K95" s="529">
        <v>66.0</v>
      </c>
      <c r="L95" s="530">
        <v>0.67</v>
      </c>
      <c r="M95" s="530">
        <v>0.72</v>
      </c>
      <c r="N95" s="529" t="s">
        <v>3528</v>
      </c>
      <c r="O95" s="532"/>
    </row>
    <row r="96" ht="15.75" customHeight="1">
      <c r="A96" s="534">
        <v>2024.0</v>
      </c>
      <c r="B96" s="528" t="s">
        <v>5703</v>
      </c>
      <c r="C96" s="529" t="s">
        <v>5687</v>
      </c>
      <c r="D96" s="529" t="s">
        <v>5633</v>
      </c>
      <c r="E96" s="529" t="s">
        <v>160</v>
      </c>
      <c r="F96" s="530">
        <v>0.72</v>
      </c>
      <c r="G96" s="530">
        <v>0.95</v>
      </c>
      <c r="H96" s="529">
        <v>93.0</v>
      </c>
      <c r="I96" s="529">
        <v>56.0</v>
      </c>
      <c r="J96" s="529">
        <v>52.0</v>
      </c>
      <c r="K96" s="529">
        <v>68.0</v>
      </c>
      <c r="L96" s="530">
        <v>0.49</v>
      </c>
      <c r="M96" s="530">
        <v>0.62</v>
      </c>
      <c r="N96" s="529" t="s">
        <v>3528</v>
      </c>
      <c r="O96" s="532"/>
    </row>
    <row r="97" ht="15.75" customHeight="1">
      <c r="A97" s="534">
        <v>2024.0</v>
      </c>
      <c r="B97" s="528" t="s">
        <v>5703</v>
      </c>
      <c r="C97" s="529" t="s">
        <v>5648</v>
      </c>
      <c r="D97" s="529" t="s">
        <v>5633</v>
      </c>
      <c r="E97" s="529" t="s">
        <v>160</v>
      </c>
      <c r="F97" s="530">
        <v>0.84</v>
      </c>
      <c r="G97" s="530">
        <v>0.95</v>
      </c>
      <c r="H97" s="529">
        <v>94.0</v>
      </c>
      <c r="I97" s="529">
        <v>65.0</v>
      </c>
      <c r="J97" s="529">
        <v>69.0</v>
      </c>
      <c r="K97" s="529">
        <v>67.0</v>
      </c>
      <c r="L97" s="530">
        <v>0.61</v>
      </c>
      <c r="M97" s="530">
        <v>0.69</v>
      </c>
      <c r="N97" s="529" t="s">
        <v>3528</v>
      </c>
      <c r="O97" s="532"/>
    </row>
    <row r="98" ht="15.75" customHeight="1">
      <c r="A98" s="534">
        <v>2024.0</v>
      </c>
      <c r="B98" s="528" t="s">
        <v>5703</v>
      </c>
      <c r="C98" s="529" t="s">
        <v>5697</v>
      </c>
      <c r="D98" s="529" t="s">
        <v>5633</v>
      </c>
      <c r="E98" s="529" t="s">
        <v>160</v>
      </c>
      <c r="F98" s="530">
        <v>0.81</v>
      </c>
      <c r="G98" s="530">
        <v>0.95</v>
      </c>
      <c r="H98" s="529">
        <v>94.0</v>
      </c>
      <c r="I98" s="529">
        <v>61.0</v>
      </c>
      <c r="J98" s="529">
        <v>42.0</v>
      </c>
      <c r="K98" s="529">
        <v>61.0</v>
      </c>
      <c r="L98" s="530">
        <v>0.71</v>
      </c>
      <c r="M98" s="530">
        <v>0.86</v>
      </c>
      <c r="N98" s="529" t="s">
        <v>3528</v>
      </c>
      <c r="O98" s="532"/>
    </row>
    <row r="99" ht="15.75" customHeight="1">
      <c r="A99" s="534">
        <v>2024.0</v>
      </c>
      <c r="B99" s="528" t="s">
        <v>5703</v>
      </c>
      <c r="C99" s="529" t="s">
        <v>5648</v>
      </c>
      <c r="D99" s="529" t="s">
        <v>5633</v>
      </c>
      <c r="E99" s="529" t="s">
        <v>174</v>
      </c>
      <c r="F99" s="529" t="s">
        <v>3528</v>
      </c>
      <c r="G99" s="529" t="s">
        <v>3528</v>
      </c>
      <c r="H99" s="529">
        <v>68.0</v>
      </c>
      <c r="I99" s="529" t="s">
        <v>3528</v>
      </c>
      <c r="J99" s="529">
        <v>90.0</v>
      </c>
      <c r="K99" s="529" t="s">
        <v>3528</v>
      </c>
      <c r="L99" s="530">
        <v>0.28</v>
      </c>
      <c r="M99" s="530">
        <v>0.69</v>
      </c>
      <c r="N99" s="529" t="s">
        <v>3528</v>
      </c>
      <c r="O99" s="532"/>
    </row>
    <row r="100" ht="15.75" customHeight="1">
      <c r="A100" s="534">
        <v>2024.0</v>
      </c>
      <c r="B100" s="528" t="s">
        <v>5703</v>
      </c>
      <c r="C100" s="529" t="s">
        <v>5706</v>
      </c>
      <c r="D100" s="529" t="s">
        <v>5633</v>
      </c>
      <c r="E100" s="529" t="s">
        <v>174</v>
      </c>
      <c r="F100" s="529" t="s">
        <v>3528</v>
      </c>
      <c r="G100" s="529" t="s">
        <v>3528</v>
      </c>
      <c r="H100" s="529">
        <v>44.0</v>
      </c>
      <c r="I100" s="529" t="s">
        <v>3528</v>
      </c>
      <c r="J100" s="529">
        <v>60.0</v>
      </c>
      <c r="K100" s="529" t="s">
        <v>3528</v>
      </c>
      <c r="L100" s="530">
        <v>0.82</v>
      </c>
      <c r="M100" s="530">
        <v>0.72</v>
      </c>
      <c r="N100" s="529" t="s">
        <v>3528</v>
      </c>
      <c r="O100" s="533"/>
    </row>
    <row r="101" ht="15.75" customHeight="1">
      <c r="A101" s="534">
        <v>2024.0</v>
      </c>
      <c r="B101" s="528" t="s">
        <v>5707</v>
      </c>
      <c r="C101" s="529" t="s">
        <v>5708</v>
      </c>
      <c r="D101" s="529" t="s">
        <v>5633</v>
      </c>
      <c r="E101" s="529" t="s">
        <v>160</v>
      </c>
      <c r="F101" s="530">
        <v>0.62</v>
      </c>
      <c r="G101" s="530">
        <v>0.95</v>
      </c>
      <c r="H101" s="529">
        <v>91.0</v>
      </c>
      <c r="I101" s="529">
        <v>54.0</v>
      </c>
      <c r="J101" s="529">
        <v>46.0</v>
      </c>
      <c r="K101" s="529">
        <v>77.0</v>
      </c>
      <c r="L101" s="530">
        <v>0.49</v>
      </c>
      <c r="M101" s="530">
        <v>0.51</v>
      </c>
      <c r="N101" s="529" t="s">
        <v>3528</v>
      </c>
      <c r="O101" s="531" t="s">
        <v>5709</v>
      </c>
    </row>
    <row r="102" ht="15.75" customHeight="1">
      <c r="A102" s="534">
        <v>2024.0</v>
      </c>
      <c r="B102" s="528" t="s">
        <v>5707</v>
      </c>
      <c r="C102" s="529" t="s">
        <v>5670</v>
      </c>
      <c r="D102" s="529" t="s">
        <v>5633</v>
      </c>
      <c r="E102" s="529" t="s">
        <v>160</v>
      </c>
      <c r="F102" s="530">
        <v>0.74</v>
      </c>
      <c r="G102" s="530">
        <v>0.95</v>
      </c>
      <c r="H102" s="529">
        <v>94.0</v>
      </c>
      <c r="I102" s="529">
        <v>64.0</v>
      </c>
      <c r="J102" s="529">
        <v>48.0</v>
      </c>
      <c r="K102" s="529">
        <v>59.0</v>
      </c>
      <c r="L102" s="530">
        <v>0.95</v>
      </c>
      <c r="M102" s="530">
        <v>0.85</v>
      </c>
      <c r="N102" s="529" t="s">
        <v>3528</v>
      </c>
      <c r="O102" s="532"/>
    </row>
    <row r="103" ht="15.75" customHeight="1">
      <c r="A103" s="534">
        <v>2024.0</v>
      </c>
      <c r="B103" s="528" t="s">
        <v>5707</v>
      </c>
      <c r="C103" s="529" t="s">
        <v>5647</v>
      </c>
      <c r="D103" s="529" t="s">
        <v>5633</v>
      </c>
      <c r="E103" s="529" t="s">
        <v>160</v>
      </c>
      <c r="F103" s="530">
        <v>0.86</v>
      </c>
      <c r="G103" s="530">
        <v>0.95</v>
      </c>
      <c r="H103" s="529">
        <v>92.0</v>
      </c>
      <c r="I103" s="529">
        <v>65.0</v>
      </c>
      <c r="J103" s="529">
        <v>42.0</v>
      </c>
      <c r="K103" s="529">
        <v>69.0</v>
      </c>
      <c r="L103" s="530">
        <v>0.91</v>
      </c>
      <c r="M103" s="530">
        <v>0.93</v>
      </c>
      <c r="N103" s="529" t="s">
        <v>3528</v>
      </c>
      <c r="O103" s="532"/>
    </row>
    <row r="104" ht="15.75" customHeight="1">
      <c r="A104" s="534">
        <v>2024.0</v>
      </c>
      <c r="B104" s="528" t="s">
        <v>5707</v>
      </c>
      <c r="C104" s="529" t="s">
        <v>5648</v>
      </c>
      <c r="D104" s="529" t="s">
        <v>5633</v>
      </c>
      <c r="E104" s="529" t="s">
        <v>160</v>
      </c>
      <c r="F104" s="530">
        <v>0.86</v>
      </c>
      <c r="G104" s="530">
        <v>0.95</v>
      </c>
      <c r="H104" s="529">
        <v>92.0</v>
      </c>
      <c r="I104" s="529">
        <v>64.0</v>
      </c>
      <c r="J104" s="529">
        <v>70.0</v>
      </c>
      <c r="K104" s="529">
        <v>69.0</v>
      </c>
      <c r="L104" s="530">
        <v>0.51</v>
      </c>
      <c r="M104" s="530">
        <v>0.91</v>
      </c>
      <c r="N104" s="529" t="s">
        <v>3528</v>
      </c>
      <c r="O104" s="532"/>
    </row>
    <row r="105" ht="15.75" customHeight="1">
      <c r="A105" s="534">
        <v>2024.0</v>
      </c>
      <c r="B105" s="528" t="s">
        <v>5707</v>
      </c>
      <c r="C105" s="529" t="s">
        <v>5697</v>
      </c>
      <c r="D105" s="529" t="s">
        <v>5633</v>
      </c>
      <c r="E105" s="529" t="s">
        <v>160</v>
      </c>
      <c r="F105" s="530">
        <v>0.83</v>
      </c>
      <c r="G105" s="530">
        <v>0.95</v>
      </c>
      <c r="H105" s="529">
        <v>94.0</v>
      </c>
      <c r="I105" s="529">
        <v>61.0</v>
      </c>
      <c r="J105" s="529">
        <v>40.0</v>
      </c>
      <c r="K105" s="529">
        <v>63.0</v>
      </c>
      <c r="L105" s="530">
        <v>0.7</v>
      </c>
      <c r="M105" s="530">
        <v>0.73</v>
      </c>
      <c r="N105" s="529" t="s">
        <v>3528</v>
      </c>
      <c r="O105" s="532"/>
    </row>
    <row r="106" ht="15.75" customHeight="1">
      <c r="A106" s="534">
        <v>2024.0</v>
      </c>
      <c r="B106" s="528" t="s">
        <v>5707</v>
      </c>
      <c r="C106" s="529" t="s">
        <v>5710</v>
      </c>
      <c r="D106" s="529" t="s">
        <v>5633</v>
      </c>
      <c r="E106" s="529" t="s">
        <v>174</v>
      </c>
      <c r="F106" s="529" t="s">
        <v>3528</v>
      </c>
      <c r="G106" s="529" t="s">
        <v>3528</v>
      </c>
      <c r="H106" s="529">
        <v>86.0</v>
      </c>
      <c r="I106" s="529" t="s">
        <v>3528</v>
      </c>
      <c r="J106" s="529">
        <v>67.0</v>
      </c>
      <c r="K106" s="529" t="s">
        <v>3528</v>
      </c>
      <c r="L106" s="530">
        <v>0.52</v>
      </c>
      <c r="M106" s="530">
        <v>0.84</v>
      </c>
      <c r="N106" s="529" t="s">
        <v>3528</v>
      </c>
      <c r="O106" s="532"/>
    </row>
    <row r="107" ht="15.75" customHeight="1">
      <c r="A107" s="534">
        <v>2024.0</v>
      </c>
      <c r="B107" s="528" t="s">
        <v>5707</v>
      </c>
      <c r="C107" s="529" t="s">
        <v>5648</v>
      </c>
      <c r="D107" s="529" t="s">
        <v>5633</v>
      </c>
      <c r="E107" s="529" t="s">
        <v>174</v>
      </c>
      <c r="F107" s="529" t="s">
        <v>3528</v>
      </c>
      <c r="G107" s="529" t="s">
        <v>3528</v>
      </c>
      <c r="H107" s="529">
        <v>92.0</v>
      </c>
      <c r="I107" s="529" t="s">
        <v>3528</v>
      </c>
      <c r="J107" s="529">
        <v>92.0</v>
      </c>
      <c r="K107" s="529" t="s">
        <v>3528</v>
      </c>
      <c r="L107" s="530">
        <v>0.35</v>
      </c>
      <c r="M107" s="530">
        <v>0.9</v>
      </c>
      <c r="N107" s="529" t="s">
        <v>3528</v>
      </c>
      <c r="O107" s="533"/>
    </row>
    <row r="108" ht="15.75" customHeight="1">
      <c r="A108" s="534">
        <v>2024.0</v>
      </c>
      <c r="B108" s="528" t="s">
        <v>5711</v>
      </c>
      <c r="C108" s="529" t="s">
        <v>5687</v>
      </c>
      <c r="D108" s="529" t="s">
        <v>5633</v>
      </c>
      <c r="E108" s="529" t="s">
        <v>160</v>
      </c>
      <c r="F108" s="530">
        <v>0.68</v>
      </c>
      <c r="G108" s="530">
        <v>0.95</v>
      </c>
      <c r="H108" s="529">
        <v>92.0</v>
      </c>
      <c r="I108" s="529">
        <v>56.0</v>
      </c>
      <c r="J108" s="529">
        <v>47.0</v>
      </c>
      <c r="K108" s="529">
        <v>62.0</v>
      </c>
      <c r="L108" s="530">
        <v>0.38</v>
      </c>
      <c r="M108" s="530">
        <v>0.72</v>
      </c>
      <c r="N108" s="529" t="s">
        <v>3528</v>
      </c>
      <c r="O108" s="531" t="s">
        <v>5712</v>
      </c>
    </row>
    <row r="109" ht="15.75" customHeight="1">
      <c r="A109" s="534">
        <v>2024.0</v>
      </c>
      <c r="B109" s="528" t="s">
        <v>5711</v>
      </c>
      <c r="C109" s="529" t="s">
        <v>5702</v>
      </c>
      <c r="D109" s="529" t="s">
        <v>5633</v>
      </c>
      <c r="E109" s="529" t="s">
        <v>160</v>
      </c>
      <c r="F109" s="530">
        <v>0.87</v>
      </c>
      <c r="G109" s="530">
        <v>0.95</v>
      </c>
      <c r="H109" s="529">
        <v>92.0</v>
      </c>
      <c r="I109" s="529">
        <v>61.0</v>
      </c>
      <c r="J109" s="529">
        <v>42.0</v>
      </c>
      <c r="K109" s="529">
        <v>65.0</v>
      </c>
      <c r="L109" s="530">
        <v>0.44</v>
      </c>
      <c r="M109" s="530">
        <v>0.87</v>
      </c>
      <c r="N109" s="529" t="s">
        <v>3528</v>
      </c>
      <c r="O109" s="532"/>
    </row>
    <row r="110" ht="15.75" customHeight="1">
      <c r="A110" s="534">
        <v>2024.0</v>
      </c>
      <c r="B110" s="528" t="s">
        <v>5711</v>
      </c>
      <c r="C110" s="529" t="s">
        <v>5697</v>
      </c>
      <c r="D110" s="529" t="s">
        <v>5633</v>
      </c>
      <c r="E110" s="529" t="s">
        <v>160</v>
      </c>
      <c r="F110" s="530">
        <v>0.78</v>
      </c>
      <c r="G110" s="530">
        <v>0.95</v>
      </c>
      <c r="H110" s="529">
        <v>94.0</v>
      </c>
      <c r="I110" s="529">
        <v>51.0</v>
      </c>
      <c r="J110" s="529">
        <v>37.0</v>
      </c>
      <c r="K110" s="529">
        <v>72.0</v>
      </c>
      <c r="L110" s="530">
        <v>0.27</v>
      </c>
      <c r="M110" s="530">
        <v>0.78</v>
      </c>
      <c r="N110" s="529" t="s">
        <v>3528</v>
      </c>
      <c r="O110" s="532"/>
    </row>
    <row r="111" ht="15.75" customHeight="1">
      <c r="A111" s="534">
        <v>2024.0</v>
      </c>
      <c r="B111" s="528" t="s">
        <v>5711</v>
      </c>
      <c r="C111" s="529" t="s">
        <v>5648</v>
      </c>
      <c r="D111" s="529" t="s">
        <v>5633</v>
      </c>
      <c r="E111" s="529" t="s">
        <v>160</v>
      </c>
      <c r="F111" s="530">
        <v>0.81</v>
      </c>
      <c r="G111" s="530">
        <v>0.95</v>
      </c>
      <c r="H111" s="529">
        <v>92.0</v>
      </c>
      <c r="I111" s="529">
        <v>58.0</v>
      </c>
      <c r="J111" s="529">
        <v>42.0</v>
      </c>
      <c r="K111" s="529">
        <v>66.0</v>
      </c>
      <c r="L111" s="530">
        <v>0.36</v>
      </c>
      <c r="M111" s="530">
        <v>0.83</v>
      </c>
      <c r="N111" s="529" t="s">
        <v>3528</v>
      </c>
      <c r="O111" s="532"/>
    </row>
    <row r="112" ht="15.75" customHeight="1">
      <c r="A112" s="534">
        <v>2024.0</v>
      </c>
      <c r="B112" s="528" t="s">
        <v>5711</v>
      </c>
      <c r="C112" s="529" t="s">
        <v>5649</v>
      </c>
      <c r="D112" s="529" t="s">
        <v>5633</v>
      </c>
      <c r="E112" s="529" t="s">
        <v>174</v>
      </c>
      <c r="F112" s="529" t="s">
        <v>3528</v>
      </c>
      <c r="G112" s="529" t="s">
        <v>3528</v>
      </c>
      <c r="H112" s="529">
        <v>77.0</v>
      </c>
      <c r="I112" s="529" t="s">
        <v>3528</v>
      </c>
      <c r="J112" s="529">
        <v>58.0</v>
      </c>
      <c r="K112" s="529" t="s">
        <v>3528</v>
      </c>
      <c r="L112" s="530">
        <v>0.5</v>
      </c>
      <c r="M112" s="530">
        <v>0.79</v>
      </c>
      <c r="N112" s="529" t="s">
        <v>3528</v>
      </c>
      <c r="O112" s="533"/>
    </row>
    <row r="113" ht="15.75" customHeight="1">
      <c r="A113" s="534">
        <v>2024.0</v>
      </c>
      <c r="B113" s="528" t="s">
        <v>5713</v>
      </c>
      <c r="C113" s="529" t="s">
        <v>5670</v>
      </c>
      <c r="D113" s="529" t="s">
        <v>5633</v>
      </c>
      <c r="E113" s="529" t="s">
        <v>160</v>
      </c>
      <c r="F113" s="530">
        <v>0.7</v>
      </c>
      <c r="G113" s="530">
        <v>0.95</v>
      </c>
      <c r="H113" s="529">
        <v>91.0</v>
      </c>
      <c r="I113" s="529">
        <v>55.0</v>
      </c>
      <c r="J113" s="529">
        <v>47.0</v>
      </c>
      <c r="K113" s="529">
        <v>60.0</v>
      </c>
      <c r="L113" s="530">
        <v>0.3</v>
      </c>
      <c r="M113" s="530">
        <v>0.8</v>
      </c>
      <c r="N113" s="530">
        <v>0.88</v>
      </c>
      <c r="O113" s="531" t="s">
        <v>5714</v>
      </c>
    </row>
    <row r="114" ht="15.75" customHeight="1">
      <c r="A114" s="534">
        <v>2024.0</v>
      </c>
      <c r="B114" s="528" t="s">
        <v>5713</v>
      </c>
      <c r="C114" s="529" t="s">
        <v>5708</v>
      </c>
      <c r="D114" s="529" t="s">
        <v>5633</v>
      </c>
      <c r="E114" s="529" t="s">
        <v>160</v>
      </c>
      <c r="F114" s="530">
        <v>0.74</v>
      </c>
      <c r="G114" s="530">
        <v>0.95</v>
      </c>
      <c r="H114" s="529">
        <v>93.0</v>
      </c>
      <c r="I114" s="529">
        <v>50.0</v>
      </c>
      <c r="J114" s="529">
        <v>35.0</v>
      </c>
      <c r="K114" s="529">
        <v>55.0</v>
      </c>
      <c r="L114" s="530">
        <v>0.42</v>
      </c>
      <c r="M114" s="530">
        <v>0.85</v>
      </c>
      <c r="N114" s="530">
        <v>0.48</v>
      </c>
      <c r="O114" s="532"/>
    </row>
    <row r="115" ht="15.75" customHeight="1">
      <c r="A115" s="534">
        <v>2024.0</v>
      </c>
      <c r="B115" s="528" t="s">
        <v>5713</v>
      </c>
      <c r="C115" s="529" t="s">
        <v>5648</v>
      </c>
      <c r="D115" s="529" t="s">
        <v>5633</v>
      </c>
      <c r="E115" s="529" t="s">
        <v>160</v>
      </c>
      <c r="F115" s="530">
        <v>0.63</v>
      </c>
      <c r="G115" s="530">
        <v>0.95</v>
      </c>
      <c r="H115" s="529">
        <v>92.0</v>
      </c>
      <c r="I115" s="529">
        <v>49.0</v>
      </c>
      <c r="J115" s="529">
        <v>51.0</v>
      </c>
      <c r="K115" s="529">
        <v>64.0</v>
      </c>
      <c r="L115" s="530">
        <v>0.18</v>
      </c>
      <c r="M115" s="530">
        <v>0.8</v>
      </c>
      <c r="N115" s="530">
        <v>0.82</v>
      </c>
      <c r="O115" s="532"/>
    </row>
    <row r="116" ht="15.75" customHeight="1">
      <c r="A116" s="534">
        <v>2024.0</v>
      </c>
      <c r="B116" s="528" t="s">
        <v>5713</v>
      </c>
      <c r="C116" s="529" t="s">
        <v>5687</v>
      </c>
      <c r="D116" s="529" t="s">
        <v>5633</v>
      </c>
      <c r="E116" s="529" t="s">
        <v>160</v>
      </c>
      <c r="F116" s="530">
        <v>0.72</v>
      </c>
      <c r="G116" s="530">
        <v>0.95</v>
      </c>
      <c r="H116" s="529">
        <v>92.0</v>
      </c>
      <c r="I116" s="529">
        <v>50.0</v>
      </c>
      <c r="J116" s="529">
        <v>50.0</v>
      </c>
      <c r="K116" s="529">
        <v>59.0</v>
      </c>
      <c r="L116" s="530">
        <v>0.28</v>
      </c>
      <c r="M116" s="530">
        <v>0.68</v>
      </c>
      <c r="N116" s="530">
        <v>0.83</v>
      </c>
      <c r="O116" s="532"/>
    </row>
    <row r="117" ht="15.75" customHeight="1">
      <c r="A117" s="534">
        <v>2024.0</v>
      </c>
      <c r="B117" s="528" t="s">
        <v>5713</v>
      </c>
      <c r="C117" s="529" t="s">
        <v>5697</v>
      </c>
      <c r="D117" s="529" t="s">
        <v>5633</v>
      </c>
      <c r="E117" s="529" t="s">
        <v>160</v>
      </c>
      <c r="F117" s="530">
        <v>0.88</v>
      </c>
      <c r="G117" s="530">
        <v>0.95</v>
      </c>
      <c r="H117" s="529">
        <v>95.0</v>
      </c>
      <c r="I117" s="529">
        <v>53.0</v>
      </c>
      <c r="J117" s="529">
        <v>33.0</v>
      </c>
      <c r="K117" s="529">
        <v>63.0</v>
      </c>
      <c r="L117" s="530">
        <v>0.44</v>
      </c>
      <c r="M117" s="530">
        <v>0.92</v>
      </c>
      <c r="N117" s="530">
        <v>0.39</v>
      </c>
      <c r="O117" s="532"/>
    </row>
    <row r="118" ht="15.75" customHeight="1">
      <c r="A118" s="534">
        <v>2024.0</v>
      </c>
      <c r="B118" s="528" t="s">
        <v>5713</v>
      </c>
      <c r="C118" s="529" t="s">
        <v>5648</v>
      </c>
      <c r="D118" s="529" t="s">
        <v>5633</v>
      </c>
      <c r="E118" s="529" t="s">
        <v>174</v>
      </c>
      <c r="F118" s="529" t="s">
        <v>3528</v>
      </c>
      <c r="G118" s="529" t="s">
        <v>3528</v>
      </c>
      <c r="H118" s="529">
        <v>60.0</v>
      </c>
      <c r="I118" s="529" t="s">
        <v>3528</v>
      </c>
      <c r="J118" s="529">
        <v>90.0</v>
      </c>
      <c r="K118" s="529" t="s">
        <v>3528</v>
      </c>
      <c r="L118" s="530">
        <v>0.38</v>
      </c>
      <c r="M118" s="530">
        <v>0.72</v>
      </c>
      <c r="N118" s="530">
        <v>0.65</v>
      </c>
      <c r="O118" s="532"/>
    </row>
    <row r="119" ht="15.75" customHeight="1">
      <c r="A119" s="534">
        <v>2024.0</v>
      </c>
      <c r="B119" s="528" t="s">
        <v>5713</v>
      </c>
      <c r="C119" s="529" t="s">
        <v>5649</v>
      </c>
      <c r="D119" s="529" t="s">
        <v>5633</v>
      </c>
      <c r="E119" s="529" t="s">
        <v>174</v>
      </c>
      <c r="F119" s="529" t="s">
        <v>3528</v>
      </c>
      <c r="G119" s="529" t="s">
        <v>3528</v>
      </c>
      <c r="H119" s="529">
        <v>81.0</v>
      </c>
      <c r="I119" s="529" t="s">
        <v>3528</v>
      </c>
      <c r="J119" s="529">
        <v>74.0</v>
      </c>
      <c r="K119" s="529" t="s">
        <v>3528</v>
      </c>
      <c r="L119" s="530">
        <v>0.27</v>
      </c>
      <c r="M119" s="530">
        <v>0.92</v>
      </c>
      <c r="N119" s="530">
        <v>0.76</v>
      </c>
      <c r="O119" s="532"/>
    </row>
    <row r="120" ht="15.75" customHeight="1">
      <c r="A120" s="534">
        <v>2024.0</v>
      </c>
      <c r="B120" s="528" t="s">
        <v>5713</v>
      </c>
      <c r="C120" s="529" t="s">
        <v>5661</v>
      </c>
      <c r="D120" s="529" t="s">
        <v>5633</v>
      </c>
      <c r="E120" s="529" t="s">
        <v>174</v>
      </c>
      <c r="F120" s="529" t="s">
        <v>3528</v>
      </c>
      <c r="G120" s="529" t="s">
        <v>3528</v>
      </c>
      <c r="H120" s="529">
        <v>83.0</v>
      </c>
      <c r="I120" s="529" t="s">
        <v>3528</v>
      </c>
      <c r="J120" s="529">
        <v>64.0</v>
      </c>
      <c r="K120" s="529" t="s">
        <v>3528</v>
      </c>
      <c r="L120" s="530">
        <v>0.37</v>
      </c>
      <c r="M120" s="530">
        <v>0.76</v>
      </c>
      <c r="N120" s="530">
        <v>0.62</v>
      </c>
      <c r="O120" s="532"/>
    </row>
    <row r="121" ht="15.75" customHeight="1">
      <c r="A121" s="534">
        <v>2024.0</v>
      </c>
      <c r="B121" s="528" t="s">
        <v>5713</v>
      </c>
      <c r="C121" s="529" t="s">
        <v>5697</v>
      </c>
      <c r="D121" s="529" t="s">
        <v>5633</v>
      </c>
      <c r="E121" s="529" t="s">
        <v>174</v>
      </c>
      <c r="F121" s="529" t="s">
        <v>3528</v>
      </c>
      <c r="G121" s="529" t="s">
        <v>3528</v>
      </c>
      <c r="H121" s="529">
        <v>43.0</v>
      </c>
      <c r="I121" s="529" t="s">
        <v>3528</v>
      </c>
      <c r="J121" s="529">
        <v>90.0</v>
      </c>
      <c r="K121" s="529" t="s">
        <v>3528</v>
      </c>
      <c r="L121" s="530">
        <v>0.28</v>
      </c>
      <c r="M121" s="530">
        <v>0.78</v>
      </c>
      <c r="N121" s="530">
        <v>0.22</v>
      </c>
      <c r="O121" s="533"/>
    </row>
    <row r="122" ht="15.75" customHeight="1">
      <c r="A122" s="534">
        <v>2024.0</v>
      </c>
      <c r="B122" s="528" t="s">
        <v>5715</v>
      </c>
      <c r="C122" s="529" t="s">
        <v>5687</v>
      </c>
      <c r="D122" s="529" t="s">
        <v>5633</v>
      </c>
      <c r="E122" s="529" t="s">
        <v>160</v>
      </c>
      <c r="F122" s="530">
        <v>0.6</v>
      </c>
      <c r="G122" s="530">
        <v>0.95</v>
      </c>
      <c r="H122" s="529">
        <v>93.0</v>
      </c>
      <c r="I122" s="529">
        <v>54.0</v>
      </c>
      <c r="J122" s="529">
        <v>42.0</v>
      </c>
      <c r="K122" s="529">
        <v>63.0</v>
      </c>
      <c r="L122" s="530">
        <v>0.4</v>
      </c>
      <c r="M122" s="530">
        <v>0.66</v>
      </c>
      <c r="N122" s="530">
        <v>0.27</v>
      </c>
      <c r="O122" s="531" t="s">
        <v>5716</v>
      </c>
    </row>
    <row r="123" ht="15.75" customHeight="1">
      <c r="A123" s="534">
        <v>2024.0</v>
      </c>
      <c r="B123" s="528" t="s">
        <v>5715</v>
      </c>
      <c r="C123" s="529" t="s">
        <v>5632</v>
      </c>
      <c r="D123" s="529" t="s">
        <v>5633</v>
      </c>
      <c r="E123" s="529" t="s">
        <v>160</v>
      </c>
      <c r="F123" s="530">
        <v>0.79</v>
      </c>
      <c r="G123" s="530">
        <v>0.95</v>
      </c>
      <c r="H123" s="529">
        <v>95.0</v>
      </c>
      <c r="I123" s="529">
        <v>53.0</v>
      </c>
      <c r="J123" s="529">
        <v>33.0</v>
      </c>
      <c r="K123" s="529">
        <v>63.0</v>
      </c>
      <c r="L123" s="530">
        <v>0.47</v>
      </c>
      <c r="M123" s="530">
        <v>0.78</v>
      </c>
      <c r="N123" s="530">
        <v>0.17</v>
      </c>
      <c r="O123" s="532"/>
    </row>
    <row r="124" ht="15.75" customHeight="1">
      <c r="A124" s="534">
        <v>2024.0</v>
      </c>
      <c r="B124" s="528" t="s">
        <v>5715</v>
      </c>
      <c r="C124" s="529" t="s">
        <v>5648</v>
      </c>
      <c r="D124" s="529" t="s">
        <v>5633</v>
      </c>
      <c r="E124" s="529" t="s">
        <v>160</v>
      </c>
      <c r="F124" s="530">
        <v>0.77</v>
      </c>
      <c r="G124" s="530">
        <v>0.95</v>
      </c>
      <c r="H124" s="529">
        <v>94.0</v>
      </c>
      <c r="I124" s="529">
        <v>57.0</v>
      </c>
      <c r="J124" s="529">
        <v>41.0</v>
      </c>
      <c r="K124" s="529">
        <v>67.0</v>
      </c>
      <c r="L124" s="530">
        <v>0.38</v>
      </c>
      <c r="M124" s="530">
        <v>0.69</v>
      </c>
      <c r="N124" s="530">
        <v>0.25</v>
      </c>
      <c r="O124" s="532"/>
    </row>
    <row r="125" ht="15.75" customHeight="1">
      <c r="A125" s="534">
        <v>2024.0</v>
      </c>
      <c r="B125" s="528" t="s">
        <v>5715</v>
      </c>
      <c r="C125" s="529" t="s">
        <v>5635</v>
      </c>
      <c r="D125" s="529" t="s">
        <v>5633</v>
      </c>
      <c r="E125" s="529" t="s">
        <v>174</v>
      </c>
      <c r="F125" s="529" t="s">
        <v>3528</v>
      </c>
      <c r="G125" s="529" t="s">
        <v>3528</v>
      </c>
      <c r="H125" s="529">
        <v>74.0</v>
      </c>
      <c r="I125" s="529" t="s">
        <v>3528</v>
      </c>
      <c r="J125" s="529">
        <v>96.0</v>
      </c>
      <c r="K125" s="529" t="s">
        <v>3528</v>
      </c>
      <c r="L125" s="530">
        <v>0.68</v>
      </c>
      <c r="M125" s="530">
        <v>0.6</v>
      </c>
      <c r="N125" s="530">
        <v>0.32</v>
      </c>
      <c r="O125" s="532"/>
    </row>
    <row r="126" ht="15.75" customHeight="1">
      <c r="A126" s="534">
        <v>2024.0</v>
      </c>
      <c r="B126" s="528" t="s">
        <v>5715</v>
      </c>
      <c r="C126" s="529" t="s">
        <v>5648</v>
      </c>
      <c r="D126" s="529" t="s">
        <v>5633</v>
      </c>
      <c r="E126" s="529" t="s">
        <v>174</v>
      </c>
      <c r="F126" s="529" t="s">
        <v>3528</v>
      </c>
      <c r="G126" s="529" t="s">
        <v>3528</v>
      </c>
      <c r="H126" s="529">
        <v>74.0</v>
      </c>
      <c r="I126" s="529" t="s">
        <v>3528</v>
      </c>
      <c r="J126" s="529">
        <v>99.0</v>
      </c>
      <c r="K126" s="529" t="s">
        <v>3528</v>
      </c>
      <c r="L126" s="530">
        <v>0.37</v>
      </c>
      <c r="M126" s="530">
        <v>0.43</v>
      </c>
      <c r="N126" s="529" t="s">
        <v>3528</v>
      </c>
      <c r="O126" s="532"/>
    </row>
    <row r="127" ht="15.75" customHeight="1">
      <c r="A127" s="534">
        <v>2024.0</v>
      </c>
      <c r="B127" s="528" t="s">
        <v>5715</v>
      </c>
      <c r="C127" s="529" t="s">
        <v>5649</v>
      </c>
      <c r="D127" s="529" t="s">
        <v>5633</v>
      </c>
      <c r="E127" s="529" t="s">
        <v>174</v>
      </c>
      <c r="F127" s="529" t="s">
        <v>3528</v>
      </c>
      <c r="G127" s="529" t="s">
        <v>3528</v>
      </c>
      <c r="H127" s="529">
        <v>82.0</v>
      </c>
      <c r="I127" s="529" t="s">
        <v>3528</v>
      </c>
      <c r="J127" s="529">
        <v>55.0</v>
      </c>
      <c r="K127" s="529" t="s">
        <v>3528</v>
      </c>
      <c r="L127" s="530">
        <v>0.43</v>
      </c>
      <c r="M127" s="530">
        <v>0.56</v>
      </c>
      <c r="N127" s="530">
        <v>0.27</v>
      </c>
      <c r="O127" s="533"/>
    </row>
    <row r="128" ht="15.75" customHeight="1">
      <c r="A128" s="534">
        <v>2024.0</v>
      </c>
      <c r="B128" s="528" t="s">
        <v>5717</v>
      </c>
      <c r="C128" s="529" t="s">
        <v>5718</v>
      </c>
      <c r="D128" s="529" t="s">
        <v>5633</v>
      </c>
      <c r="E128" s="529" t="s">
        <v>160</v>
      </c>
      <c r="F128" s="530">
        <v>0.87</v>
      </c>
      <c r="G128" s="530">
        <v>0.95</v>
      </c>
      <c r="H128" s="529">
        <v>92.0</v>
      </c>
      <c r="I128" s="529">
        <v>66.0</v>
      </c>
      <c r="J128" s="529">
        <v>63.0</v>
      </c>
      <c r="K128" s="529">
        <v>72.0</v>
      </c>
      <c r="L128" s="530">
        <v>0.75</v>
      </c>
      <c r="M128" s="530">
        <v>0.57</v>
      </c>
      <c r="N128" s="530">
        <v>0.9</v>
      </c>
      <c r="O128" s="531" t="s">
        <v>5719</v>
      </c>
    </row>
    <row r="129" ht="15.75" customHeight="1">
      <c r="A129" s="534">
        <v>2024.0</v>
      </c>
      <c r="B129" s="528" t="s">
        <v>5717</v>
      </c>
      <c r="C129" s="529" t="s">
        <v>5720</v>
      </c>
      <c r="D129" s="529" t="s">
        <v>5633</v>
      </c>
      <c r="E129" s="529" t="s">
        <v>160</v>
      </c>
      <c r="F129" s="530">
        <v>0.9</v>
      </c>
      <c r="G129" s="530">
        <v>0.95</v>
      </c>
      <c r="H129" s="529">
        <v>93.0</v>
      </c>
      <c r="I129" s="529">
        <v>62.0</v>
      </c>
      <c r="J129" s="529">
        <v>38.0</v>
      </c>
      <c r="K129" s="529">
        <v>65.0</v>
      </c>
      <c r="L129" s="530">
        <v>0.74</v>
      </c>
      <c r="M129" s="530">
        <v>0.57</v>
      </c>
      <c r="N129" s="530">
        <v>0.9</v>
      </c>
      <c r="O129" s="532"/>
    </row>
    <row r="130" ht="15.75" customHeight="1">
      <c r="A130" s="534">
        <v>2024.0</v>
      </c>
      <c r="B130" s="528" t="s">
        <v>5717</v>
      </c>
      <c r="C130" s="529" t="s">
        <v>5718</v>
      </c>
      <c r="D130" s="529" t="s">
        <v>5633</v>
      </c>
      <c r="E130" s="529" t="s">
        <v>160</v>
      </c>
      <c r="F130" s="530">
        <v>0.9</v>
      </c>
      <c r="G130" s="530">
        <v>0.95</v>
      </c>
      <c r="H130" s="529">
        <v>94.0</v>
      </c>
      <c r="I130" s="529">
        <v>64.0</v>
      </c>
      <c r="J130" s="529">
        <v>36.0</v>
      </c>
      <c r="K130" s="529">
        <v>64.0</v>
      </c>
      <c r="L130" s="530">
        <v>0.69</v>
      </c>
      <c r="M130" s="530">
        <v>0.57</v>
      </c>
      <c r="N130" s="530">
        <v>0.88</v>
      </c>
      <c r="O130" s="532"/>
    </row>
    <row r="131" ht="15.75" customHeight="1">
      <c r="A131" s="534">
        <v>2024.0</v>
      </c>
      <c r="B131" s="528" t="s">
        <v>5717</v>
      </c>
      <c r="C131" s="529" t="s">
        <v>5721</v>
      </c>
      <c r="D131" s="529" t="s">
        <v>5633</v>
      </c>
      <c r="E131" s="529" t="s">
        <v>160</v>
      </c>
      <c r="F131" s="530">
        <v>0.81</v>
      </c>
      <c r="G131" s="530">
        <v>0.95</v>
      </c>
      <c r="H131" s="529">
        <v>93.0</v>
      </c>
      <c r="I131" s="529">
        <v>66.0</v>
      </c>
      <c r="J131" s="529">
        <v>54.0</v>
      </c>
      <c r="K131" s="529">
        <v>77.0</v>
      </c>
      <c r="L131" s="530">
        <v>0.77</v>
      </c>
      <c r="M131" s="530">
        <v>0.54</v>
      </c>
      <c r="N131" s="530">
        <v>0.83</v>
      </c>
      <c r="O131" s="532"/>
    </row>
    <row r="132" ht="15.75" customHeight="1">
      <c r="A132" s="534">
        <v>2024.0</v>
      </c>
      <c r="B132" s="528" t="s">
        <v>5717</v>
      </c>
      <c r="C132" s="529" t="s">
        <v>5721</v>
      </c>
      <c r="D132" s="529" t="s">
        <v>5633</v>
      </c>
      <c r="E132" s="529" t="s">
        <v>160</v>
      </c>
      <c r="F132" s="530">
        <v>0.84</v>
      </c>
      <c r="G132" s="530">
        <v>0.95</v>
      </c>
      <c r="H132" s="529">
        <v>93.0</v>
      </c>
      <c r="I132" s="529">
        <v>65.0</v>
      </c>
      <c r="J132" s="529">
        <v>37.0</v>
      </c>
      <c r="K132" s="529">
        <v>67.0</v>
      </c>
      <c r="L132" s="530">
        <v>0.7</v>
      </c>
      <c r="M132" s="530">
        <v>0.54</v>
      </c>
      <c r="N132" s="530">
        <v>0.87</v>
      </c>
      <c r="O132" s="532"/>
    </row>
    <row r="133" ht="15.75" customHeight="1">
      <c r="A133" s="534">
        <v>2024.0</v>
      </c>
      <c r="B133" s="528" t="s">
        <v>5717</v>
      </c>
      <c r="C133" s="529" t="s">
        <v>5722</v>
      </c>
      <c r="D133" s="529" t="s">
        <v>5633</v>
      </c>
      <c r="E133" s="529" t="s">
        <v>160</v>
      </c>
      <c r="F133" s="530">
        <v>0.93</v>
      </c>
      <c r="G133" s="530">
        <v>0.95</v>
      </c>
      <c r="H133" s="529">
        <v>94.0</v>
      </c>
      <c r="I133" s="529">
        <v>67.0</v>
      </c>
      <c r="J133" s="529">
        <v>41.0</v>
      </c>
      <c r="K133" s="529">
        <v>73.0</v>
      </c>
      <c r="L133" s="530">
        <v>0.75</v>
      </c>
      <c r="M133" s="530">
        <v>0.51</v>
      </c>
      <c r="N133" s="530">
        <v>0.91</v>
      </c>
      <c r="O133" s="532"/>
    </row>
    <row r="134" ht="15.75" customHeight="1">
      <c r="A134" s="534">
        <v>2024.0</v>
      </c>
      <c r="B134" s="528" t="s">
        <v>5717</v>
      </c>
      <c r="C134" s="529" t="s">
        <v>5723</v>
      </c>
      <c r="D134" s="529" t="s">
        <v>5633</v>
      </c>
      <c r="E134" s="529" t="s">
        <v>160</v>
      </c>
      <c r="F134" s="530">
        <v>0.9</v>
      </c>
      <c r="G134" s="530">
        <v>0.95</v>
      </c>
      <c r="H134" s="529">
        <v>94.0</v>
      </c>
      <c r="I134" s="529">
        <v>68.0</v>
      </c>
      <c r="J134" s="529">
        <v>43.0</v>
      </c>
      <c r="K134" s="529">
        <v>68.0</v>
      </c>
      <c r="L134" s="530">
        <v>0.7</v>
      </c>
      <c r="M134" s="530">
        <v>0.51</v>
      </c>
      <c r="N134" s="530">
        <v>0.87</v>
      </c>
      <c r="O134" s="532"/>
    </row>
    <row r="135" ht="15.75" customHeight="1">
      <c r="A135" s="534">
        <v>2024.0</v>
      </c>
      <c r="B135" s="528" t="s">
        <v>5717</v>
      </c>
      <c r="C135" s="529" t="s">
        <v>5723</v>
      </c>
      <c r="D135" s="529" t="s">
        <v>5633</v>
      </c>
      <c r="E135" s="529" t="s">
        <v>160</v>
      </c>
      <c r="F135" s="530">
        <v>0.92</v>
      </c>
      <c r="G135" s="530">
        <v>0.95</v>
      </c>
      <c r="H135" s="529">
        <v>93.0</v>
      </c>
      <c r="I135" s="529">
        <v>72.0</v>
      </c>
      <c r="J135" s="529">
        <v>54.0</v>
      </c>
      <c r="K135" s="529">
        <v>67.0</v>
      </c>
      <c r="L135" s="530">
        <v>0.69</v>
      </c>
      <c r="M135" s="530">
        <v>0.51</v>
      </c>
      <c r="N135" s="530">
        <v>0.84</v>
      </c>
      <c r="O135" s="532"/>
    </row>
    <row r="136" ht="15.75" customHeight="1">
      <c r="A136" s="534">
        <v>2024.0</v>
      </c>
      <c r="B136" s="528" t="s">
        <v>5717</v>
      </c>
      <c r="C136" s="529" t="s">
        <v>5724</v>
      </c>
      <c r="D136" s="529" t="s">
        <v>5633</v>
      </c>
      <c r="E136" s="529" t="s">
        <v>174</v>
      </c>
      <c r="F136" s="529" t="s">
        <v>3528</v>
      </c>
      <c r="G136" s="529" t="s">
        <v>3528</v>
      </c>
      <c r="H136" s="529">
        <v>84.0</v>
      </c>
      <c r="I136" s="529" t="s">
        <v>3528</v>
      </c>
      <c r="J136" s="529">
        <v>63.0</v>
      </c>
      <c r="K136" s="529" t="s">
        <v>3528</v>
      </c>
      <c r="L136" s="530">
        <v>0.86</v>
      </c>
      <c r="M136" s="530">
        <v>0.55</v>
      </c>
      <c r="N136" s="530">
        <v>0.95</v>
      </c>
      <c r="O136" s="532"/>
    </row>
    <row r="137" ht="15.75" customHeight="1">
      <c r="A137" s="534">
        <v>2024.0</v>
      </c>
      <c r="B137" s="528" t="s">
        <v>5717</v>
      </c>
      <c r="C137" s="529" t="s">
        <v>5724</v>
      </c>
      <c r="D137" s="529" t="s">
        <v>5633</v>
      </c>
      <c r="E137" s="529" t="s">
        <v>174</v>
      </c>
      <c r="F137" s="529" t="s">
        <v>3528</v>
      </c>
      <c r="G137" s="529" t="s">
        <v>3528</v>
      </c>
      <c r="H137" s="529">
        <v>77.0</v>
      </c>
      <c r="I137" s="529" t="s">
        <v>3528</v>
      </c>
      <c r="J137" s="529">
        <v>86.0</v>
      </c>
      <c r="K137" s="529" t="s">
        <v>3528</v>
      </c>
      <c r="L137" s="530">
        <v>0.72</v>
      </c>
      <c r="M137" s="530">
        <v>0.55</v>
      </c>
      <c r="N137" s="530">
        <v>0.91</v>
      </c>
      <c r="O137" s="532"/>
    </row>
    <row r="138" ht="15.75" customHeight="1">
      <c r="A138" s="534">
        <v>2024.0</v>
      </c>
      <c r="B138" s="528" t="s">
        <v>5725</v>
      </c>
      <c r="C138" s="529" t="s">
        <v>5726</v>
      </c>
      <c r="D138" s="529" t="s">
        <v>5633</v>
      </c>
      <c r="E138" s="529" t="s">
        <v>160</v>
      </c>
      <c r="F138" s="530">
        <v>0.91</v>
      </c>
      <c r="G138" s="530">
        <v>0.95</v>
      </c>
      <c r="H138" s="529">
        <v>90.0</v>
      </c>
      <c r="I138" s="529">
        <v>64.0</v>
      </c>
      <c r="J138" s="529">
        <v>40.0</v>
      </c>
      <c r="K138" s="529">
        <v>63.0</v>
      </c>
      <c r="L138" s="530">
        <v>0.7</v>
      </c>
      <c r="M138" s="530">
        <v>0.93</v>
      </c>
      <c r="N138" s="530">
        <v>0.84</v>
      </c>
      <c r="O138" s="532"/>
    </row>
    <row r="139" ht="15.75" customHeight="1">
      <c r="A139" s="534">
        <v>2024.0</v>
      </c>
      <c r="B139" s="528" t="s">
        <v>5725</v>
      </c>
      <c r="C139" s="529" t="s">
        <v>5718</v>
      </c>
      <c r="D139" s="529" t="s">
        <v>5633</v>
      </c>
      <c r="E139" s="529" t="s">
        <v>160</v>
      </c>
      <c r="F139" s="530">
        <v>0.91</v>
      </c>
      <c r="G139" s="530">
        <v>0.95</v>
      </c>
      <c r="H139" s="529">
        <v>90.0</v>
      </c>
      <c r="I139" s="529">
        <v>61.0</v>
      </c>
      <c r="J139" s="529">
        <v>38.0</v>
      </c>
      <c r="K139" s="529">
        <v>61.0</v>
      </c>
      <c r="L139" s="530">
        <v>0.65</v>
      </c>
      <c r="M139" s="530">
        <v>0.93</v>
      </c>
      <c r="N139" s="530">
        <v>0.83</v>
      </c>
      <c r="O139" s="532"/>
    </row>
    <row r="140" ht="15.75" customHeight="1">
      <c r="A140" s="534">
        <v>2024.0</v>
      </c>
      <c r="B140" s="528" t="s">
        <v>5725</v>
      </c>
      <c r="C140" s="529" t="s">
        <v>5720</v>
      </c>
      <c r="D140" s="529" t="s">
        <v>5633</v>
      </c>
      <c r="E140" s="529" t="s">
        <v>160</v>
      </c>
      <c r="F140" s="530">
        <v>0.88</v>
      </c>
      <c r="G140" s="530">
        <v>0.95</v>
      </c>
      <c r="H140" s="529">
        <v>91.0</v>
      </c>
      <c r="I140" s="529">
        <v>60.0</v>
      </c>
      <c r="J140" s="529">
        <v>37.0</v>
      </c>
      <c r="K140" s="529">
        <v>62.0</v>
      </c>
      <c r="L140" s="530">
        <v>0.55</v>
      </c>
      <c r="M140" s="530">
        <v>0.93</v>
      </c>
      <c r="N140" s="530">
        <v>0.77</v>
      </c>
      <c r="O140" s="532"/>
    </row>
    <row r="141" ht="15.75" customHeight="1">
      <c r="A141" s="534">
        <v>2024.0</v>
      </c>
      <c r="B141" s="528" t="s">
        <v>5725</v>
      </c>
      <c r="C141" s="529" t="s">
        <v>5727</v>
      </c>
      <c r="D141" s="529" t="s">
        <v>5633</v>
      </c>
      <c r="E141" s="529" t="s">
        <v>160</v>
      </c>
      <c r="F141" s="530">
        <v>0.84</v>
      </c>
      <c r="G141" s="530">
        <v>0.95</v>
      </c>
      <c r="H141" s="529">
        <v>87.0</v>
      </c>
      <c r="I141" s="529">
        <v>77.0</v>
      </c>
      <c r="J141" s="529">
        <v>47.0</v>
      </c>
      <c r="K141" s="529">
        <v>64.0</v>
      </c>
      <c r="L141" s="530">
        <v>0.62</v>
      </c>
      <c r="M141" s="530">
        <v>0.92</v>
      </c>
      <c r="N141" s="530">
        <v>0.7</v>
      </c>
      <c r="O141" s="532"/>
    </row>
    <row r="142" ht="15.75" customHeight="1">
      <c r="A142" s="534">
        <v>2024.0</v>
      </c>
      <c r="B142" s="528" t="s">
        <v>5725</v>
      </c>
      <c r="C142" s="529" t="s">
        <v>5728</v>
      </c>
      <c r="D142" s="529" t="s">
        <v>5633</v>
      </c>
      <c r="E142" s="529" t="s">
        <v>160</v>
      </c>
      <c r="F142" s="530">
        <v>0.9</v>
      </c>
      <c r="G142" s="530">
        <v>0.95</v>
      </c>
      <c r="H142" s="529">
        <v>88.0</v>
      </c>
      <c r="I142" s="529">
        <v>56.0</v>
      </c>
      <c r="J142" s="529">
        <v>50.0</v>
      </c>
      <c r="K142" s="529">
        <v>63.0</v>
      </c>
      <c r="L142" s="530">
        <v>0.57</v>
      </c>
      <c r="M142" s="530">
        <v>0.92</v>
      </c>
      <c r="N142" s="530">
        <v>0.76</v>
      </c>
      <c r="O142" s="532"/>
    </row>
    <row r="143" ht="15.75" customHeight="1">
      <c r="A143" s="534">
        <v>2024.0</v>
      </c>
      <c r="B143" s="528" t="s">
        <v>5725</v>
      </c>
      <c r="C143" s="529" t="s">
        <v>5729</v>
      </c>
      <c r="D143" s="529" t="s">
        <v>5633</v>
      </c>
      <c r="E143" s="529" t="s">
        <v>160</v>
      </c>
      <c r="F143" s="530">
        <v>0.83</v>
      </c>
      <c r="G143" s="530">
        <v>0.95</v>
      </c>
      <c r="H143" s="529">
        <v>90.0</v>
      </c>
      <c r="I143" s="529">
        <v>75.0</v>
      </c>
      <c r="J143" s="529">
        <v>45.0</v>
      </c>
      <c r="K143" s="529">
        <v>64.0</v>
      </c>
      <c r="L143" s="530">
        <v>0.6</v>
      </c>
      <c r="M143" s="530">
        <v>0.91</v>
      </c>
      <c r="N143" s="530">
        <v>0.72</v>
      </c>
      <c r="O143" s="532"/>
    </row>
    <row r="144" ht="15.75" customHeight="1">
      <c r="A144" s="534">
        <v>2024.0</v>
      </c>
      <c r="B144" s="528" t="s">
        <v>5725</v>
      </c>
      <c r="C144" s="529" t="s">
        <v>5727</v>
      </c>
      <c r="D144" s="529" t="s">
        <v>5633</v>
      </c>
      <c r="E144" s="529" t="s">
        <v>160</v>
      </c>
      <c r="F144" s="530">
        <v>0.82</v>
      </c>
      <c r="G144" s="530">
        <v>0.95</v>
      </c>
      <c r="H144" s="529">
        <v>88.0</v>
      </c>
      <c r="I144" s="529">
        <v>72.0</v>
      </c>
      <c r="J144" s="529">
        <v>46.0</v>
      </c>
      <c r="K144" s="529">
        <v>69.0</v>
      </c>
      <c r="L144" s="530">
        <v>0.56</v>
      </c>
      <c r="M144" s="530">
        <v>0.89</v>
      </c>
      <c r="N144" s="530">
        <v>0.73</v>
      </c>
      <c r="O144" s="532"/>
    </row>
    <row r="145" ht="15.75" customHeight="1">
      <c r="A145" s="534">
        <v>2024.0</v>
      </c>
      <c r="B145" s="528" t="s">
        <v>5725</v>
      </c>
      <c r="C145" s="529" t="s">
        <v>5730</v>
      </c>
      <c r="D145" s="529" t="s">
        <v>5633</v>
      </c>
      <c r="E145" s="529" t="s">
        <v>160</v>
      </c>
      <c r="F145" s="530">
        <v>0.88</v>
      </c>
      <c r="G145" s="530">
        <v>0.95</v>
      </c>
      <c r="H145" s="529">
        <v>92.0</v>
      </c>
      <c r="I145" s="529">
        <v>58.0</v>
      </c>
      <c r="J145" s="529">
        <v>38.0</v>
      </c>
      <c r="K145" s="529">
        <v>61.0</v>
      </c>
      <c r="L145" s="530">
        <v>0.53</v>
      </c>
      <c r="M145" s="530">
        <v>0.89</v>
      </c>
      <c r="N145" s="530">
        <v>0.72</v>
      </c>
      <c r="O145" s="532"/>
    </row>
    <row r="146" ht="15.75" customHeight="1">
      <c r="A146" s="534">
        <v>2024.0</v>
      </c>
      <c r="B146" s="528" t="s">
        <v>5725</v>
      </c>
      <c r="C146" s="529" t="s">
        <v>5728</v>
      </c>
      <c r="D146" s="529" t="s">
        <v>5633</v>
      </c>
      <c r="E146" s="529" t="s">
        <v>160</v>
      </c>
      <c r="F146" s="530">
        <v>0.91</v>
      </c>
      <c r="G146" s="530">
        <v>0.95</v>
      </c>
      <c r="H146" s="529">
        <v>89.0</v>
      </c>
      <c r="I146" s="529">
        <v>60.0</v>
      </c>
      <c r="J146" s="529">
        <v>40.0</v>
      </c>
      <c r="K146" s="529">
        <v>61.0</v>
      </c>
      <c r="L146" s="530">
        <v>0.56</v>
      </c>
      <c r="M146" s="530">
        <v>0.84</v>
      </c>
      <c r="N146" s="530">
        <v>0.73</v>
      </c>
      <c r="O146" s="532"/>
    </row>
    <row r="147" ht="15.75" customHeight="1">
      <c r="A147" s="534">
        <v>2024.0</v>
      </c>
      <c r="B147" s="528" t="s">
        <v>5725</v>
      </c>
      <c r="C147" s="529" t="s">
        <v>5731</v>
      </c>
      <c r="D147" s="529" t="s">
        <v>5633</v>
      </c>
      <c r="E147" s="529" t="s">
        <v>174</v>
      </c>
      <c r="F147" s="529" t="s">
        <v>3528</v>
      </c>
      <c r="G147" s="529" t="s">
        <v>3528</v>
      </c>
      <c r="H147" s="529">
        <v>72.0</v>
      </c>
      <c r="I147" s="529" t="s">
        <v>3528</v>
      </c>
      <c r="J147" s="529">
        <v>55.0</v>
      </c>
      <c r="K147" s="529" t="s">
        <v>3528</v>
      </c>
      <c r="L147" s="530">
        <v>0.74</v>
      </c>
      <c r="M147" s="530">
        <v>0.93</v>
      </c>
      <c r="N147" s="530">
        <v>0.84</v>
      </c>
      <c r="O147" s="532"/>
    </row>
    <row r="148" ht="15.75" customHeight="1">
      <c r="A148" s="534">
        <v>2024.0</v>
      </c>
      <c r="B148" s="528" t="s">
        <v>5725</v>
      </c>
      <c r="C148" s="529" t="s">
        <v>5732</v>
      </c>
      <c r="D148" s="529" t="s">
        <v>5633</v>
      </c>
      <c r="E148" s="529" t="s">
        <v>174</v>
      </c>
      <c r="F148" s="529" t="s">
        <v>3528</v>
      </c>
      <c r="G148" s="529" t="s">
        <v>3528</v>
      </c>
      <c r="H148" s="529">
        <v>76.0</v>
      </c>
      <c r="I148" s="529" t="s">
        <v>3528</v>
      </c>
      <c r="J148" s="529">
        <v>51.0</v>
      </c>
      <c r="K148" s="529" t="s">
        <v>3528</v>
      </c>
      <c r="L148" s="530">
        <v>0.65</v>
      </c>
      <c r="M148" s="530">
        <v>0.93</v>
      </c>
      <c r="N148" s="530">
        <v>0.77</v>
      </c>
      <c r="O148" s="532"/>
    </row>
    <row r="149" ht="15.75" customHeight="1">
      <c r="A149" s="534">
        <v>2024.0</v>
      </c>
      <c r="B149" s="528" t="s">
        <v>5725</v>
      </c>
      <c r="C149" s="529" t="s">
        <v>5732</v>
      </c>
      <c r="D149" s="529" t="s">
        <v>5633</v>
      </c>
      <c r="E149" s="529" t="s">
        <v>174</v>
      </c>
      <c r="F149" s="529" t="s">
        <v>3528</v>
      </c>
      <c r="G149" s="529" t="s">
        <v>3528</v>
      </c>
      <c r="H149" s="529">
        <v>55.0</v>
      </c>
      <c r="I149" s="529" t="s">
        <v>3528</v>
      </c>
      <c r="J149" s="529">
        <v>94.0</v>
      </c>
      <c r="K149" s="529" t="s">
        <v>3528</v>
      </c>
      <c r="L149" s="530">
        <v>0.56</v>
      </c>
      <c r="M149" s="530">
        <v>0.93</v>
      </c>
      <c r="N149" s="530">
        <v>0.73</v>
      </c>
      <c r="O149" s="532"/>
    </row>
    <row r="150" ht="15.75" customHeight="1">
      <c r="A150" s="534">
        <v>2024.0</v>
      </c>
      <c r="B150" s="528" t="s">
        <v>5725</v>
      </c>
      <c r="C150" s="529" t="s">
        <v>5733</v>
      </c>
      <c r="D150" s="529" t="s">
        <v>5633</v>
      </c>
      <c r="E150" s="529" t="s">
        <v>174</v>
      </c>
      <c r="F150" s="529" t="s">
        <v>3528</v>
      </c>
      <c r="G150" s="529" t="s">
        <v>3528</v>
      </c>
      <c r="H150" s="529">
        <v>36.0</v>
      </c>
      <c r="I150" s="529" t="s">
        <v>3528</v>
      </c>
      <c r="J150" s="529">
        <v>99.0</v>
      </c>
      <c r="K150" s="529" t="s">
        <v>3528</v>
      </c>
      <c r="L150" s="530">
        <v>0.74</v>
      </c>
      <c r="M150" s="530">
        <v>0.92</v>
      </c>
      <c r="N150" s="530">
        <v>0.74</v>
      </c>
      <c r="O150" s="532"/>
    </row>
    <row r="151" ht="15.75" customHeight="1">
      <c r="A151" s="534">
        <v>2024.0</v>
      </c>
      <c r="B151" s="528" t="s">
        <v>5725</v>
      </c>
      <c r="C151" s="529" t="s">
        <v>5734</v>
      </c>
      <c r="D151" s="529" t="s">
        <v>5633</v>
      </c>
      <c r="E151" s="529" t="s">
        <v>174</v>
      </c>
      <c r="F151" s="529" t="s">
        <v>3528</v>
      </c>
      <c r="G151" s="529" t="s">
        <v>3528</v>
      </c>
      <c r="H151" s="529">
        <v>54.0</v>
      </c>
      <c r="I151" s="529" t="s">
        <v>3528</v>
      </c>
      <c r="J151" s="529">
        <v>55.0</v>
      </c>
      <c r="K151" s="529" t="s">
        <v>3528</v>
      </c>
      <c r="L151" s="530">
        <v>0.61</v>
      </c>
      <c r="M151" s="530">
        <v>0.9</v>
      </c>
      <c r="N151" s="530">
        <v>0.76</v>
      </c>
      <c r="O151" s="532"/>
    </row>
    <row r="152" ht="15.75" customHeight="1">
      <c r="A152" s="534">
        <v>2024.0</v>
      </c>
      <c r="B152" s="528" t="s">
        <v>5725</v>
      </c>
      <c r="C152" s="529" t="s">
        <v>5733</v>
      </c>
      <c r="D152" s="529" t="s">
        <v>5633</v>
      </c>
      <c r="E152" s="529" t="s">
        <v>174</v>
      </c>
      <c r="F152" s="529" t="s">
        <v>3528</v>
      </c>
      <c r="G152" s="529" t="s">
        <v>3528</v>
      </c>
      <c r="H152" s="529">
        <v>36.0</v>
      </c>
      <c r="I152" s="529" t="s">
        <v>3528</v>
      </c>
      <c r="J152" s="529">
        <v>99.0</v>
      </c>
      <c r="K152" s="529" t="s">
        <v>3528</v>
      </c>
      <c r="L152" s="530">
        <v>0.65</v>
      </c>
      <c r="M152" s="530">
        <v>0.88</v>
      </c>
      <c r="N152" s="530">
        <v>0.67</v>
      </c>
      <c r="O152" s="533"/>
    </row>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O2:O10"/>
    <mergeCell ref="O11:O16"/>
    <mergeCell ref="O17:O20"/>
    <mergeCell ref="O21:O23"/>
    <mergeCell ref="O24:O29"/>
    <mergeCell ref="O30:O41"/>
    <mergeCell ref="O42:O44"/>
    <mergeCell ref="O86:O93"/>
    <mergeCell ref="O94:O100"/>
    <mergeCell ref="O101:O107"/>
    <mergeCell ref="O108:O112"/>
    <mergeCell ref="O113:O121"/>
    <mergeCell ref="O122:O127"/>
    <mergeCell ref="O128:O152"/>
    <mergeCell ref="O45:O49"/>
    <mergeCell ref="O50:O53"/>
    <mergeCell ref="O54:O59"/>
    <mergeCell ref="O60:O66"/>
    <mergeCell ref="O67:O73"/>
    <mergeCell ref="O74:O79"/>
    <mergeCell ref="O80:O85"/>
  </mergeCells>
  <hyperlinks>
    <hyperlink r:id="rId1" ref="O2"/>
    <hyperlink r:id="rId2" ref="O11"/>
    <hyperlink r:id="rId3" ref="O17"/>
    <hyperlink r:id="rId4" ref="O21"/>
    <hyperlink r:id="rId5" ref="O24"/>
    <hyperlink r:id="rId6" ref="O30"/>
    <hyperlink r:id="rId7" ref="O42"/>
    <hyperlink r:id="rId8" ref="O45"/>
    <hyperlink r:id="rId9" ref="O50"/>
    <hyperlink r:id="rId10" ref="O54"/>
    <hyperlink r:id="rId11" ref="O60"/>
    <hyperlink r:id="rId12" ref="O67"/>
    <hyperlink r:id="rId13" ref="O74"/>
    <hyperlink r:id="rId14" ref="O80"/>
    <hyperlink r:id="rId15" ref="O86"/>
    <hyperlink r:id="rId16" ref="O94"/>
    <hyperlink r:id="rId17" ref="O101"/>
    <hyperlink r:id="rId18" ref="O108"/>
    <hyperlink r:id="rId19" ref="O113"/>
    <hyperlink r:id="rId20" ref="O122"/>
    <hyperlink r:id="rId21" ref="O128"/>
  </hyperlinks>
  <printOptions/>
  <pageMargins bottom="0.75" footer="0.0" header="0.0" left="0.7" right="0.7" top="0.75"/>
  <pageSetup orientation="landscape"/>
  <drawing r:id="rId2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3" width="14.43"/>
    <col customWidth="1" min="4" max="4" width="21.43"/>
    <col customWidth="1" min="5" max="5" width="14.43"/>
    <col customWidth="1" min="6" max="6" width="20.0"/>
    <col customWidth="1" min="8" max="8" width="36.86"/>
    <col customWidth="1" min="12" max="12" width="34.29"/>
    <col customWidth="1" min="14" max="14" width="20.71"/>
    <col customWidth="1" min="15" max="15" width="60.14"/>
    <col customWidth="1" min="16" max="16" width="21.0"/>
    <col customWidth="1" min="17" max="17" width="24.29"/>
    <col customWidth="1" min="19" max="19" width="25.71"/>
    <col customWidth="1" min="20" max="20" width="21.57"/>
    <col customWidth="1" min="21" max="21" width="23.57"/>
  </cols>
  <sheetData>
    <row r="1" ht="15.75" customHeight="1"/>
    <row r="2" ht="15.75" customHeight="1"/>
    <row r="3" ht="15.75" customHeight="1">
      <c r="A3" s="536" t="s">
        <v>5735</v>
      </c>
      <c r="B3" s="536" t="s">
        <v>7</v>
      </c>
      <c r="C3" s="537" t="s">
        <v>9</v>
      </c>
      <c r="D3" s="537" t="s">
        <v>11</v>
      </c>
      <c r="E3" s="537" t="s">
        <v>190</v>
      </c>
      <c r="F3" s="537" t="s">
        <v>15</v>
      </c>
      <c r="G3" s="537" t="s">
        <v>17</v>
      </c>
      <c r="H3" s="537" t="s">
        <v>19</v>
      </c>
      <c r="I3" s="537" t="s">
        <v>191</v>
      </c>
      <c r="J3" s="537" t="s">
        <v>192</v>
      </c>
      <c r="K3" s="537" t="s">
        <v>193</v>
      </c>
      <c r="L3" s="537" t="s">
        <v>23</v>
      </c>
      <c r="M3" s="537" t="s">
        <v>45</v>
      </c>
      <c r="N3" s="537" t="s">
        <v>21</v>
      </c>
      <c r="O3" s="537" t="s">
        <v>25</v>
      </c>
      <c r="P3" s="537" t="s">
        <v>5736</v>
      </c>
      <c r="Q3" s="537" t="s">
        <v>5737</v>
      </c>
      <c r="R3" s="537" t="s">
        <v>5738</v>
      </c>
      <c r="S3" s="537" t="s">
        <v>5739</v>
      </c>
      <c r="T3" s="537" t="s">
        <v>5740</v>
      </c>
      <c r="U3" s="537" t="s">
        <v>5741</v>
      </c>
      <c r="V3" s="537" t="s">
        <v>5742</v>
      </c>
      <c r="W3" s="537" t="s">
        <v>35</v>
      </c>
      <c r="X3" s="537" t="s">
        <v>5743</v>
      </c>
      <c r="Y3" s="537" t="s">
        <v>5744</v>
      </c>
      <c r="Z3" s="537" t="s">
        <v>5745</v>
      </c>
      <c r="AA3" s="537" t="s">
        <v>5746</v>
      </c>
      <c r="AB3" s="537" t="s">
        <v>5747</v>
      </c>
      <c r="AC3" s="537" t="s">
        <v>5748</v>
      </c>
      <c r="AD3" s="537" t="s">
        <v>5749</v>
      </c>
      <c r="AE3" s="537" t="s">
        <v>199</v>
      </c>
      <c r="AF3" s="537" t="s">
        <v>200</v>
      </c>
      <c r="AG3" s="537" t="s">
        <v>5750</v>
      </c>
      <c r="AH3" s="537" t="s">
        <v>5751</v>
      </c>
      <c r="AI3" s="537" t="s">
        <v>5752</v>
      </c>
      <c r="AJ3" s="537" t="s">
        <v>202</v>
      </c>
      <c r="AK3" s="537" t="s">
        <v>203</v>
      </c>
      <c r="AL3" s="537" t="s">
        <v>5753</v>
      </c>
      <c r="AM3" s="537" t="s">
        <v>5754</v>
      </c>
      <c r="AN3" s="537" t="s">
        <v>5755</v>
      </c>
      <c r="AO3" s="537" t="s">
        <v>205</v>
      </c>
      <c r="AP3" s="537" t="s">
        <v>206</v>
      </c>
      <c r="AQ3" s="537" t="s">
        <v>5756</v>
      </c>
      <c r="AR3" s="537" t="s">
        <v>5757</v>
      </c>
      <c r="AS3" s="537" t="s">
        <v>5758</v>
      </c>
      <c r="AT3" s="537" t="s">
        <v>5759</v>
      </c>
      <c r="AU3" s="537" t="s">
        <v>5760</v>
      </c>
      <c r="AV3" s="537" t="s">
        <v>5761</v>
      </c>
      <c r="AW3" s="537" t="s">
        <v>5762</v>
      </c>
      <c r="AX3" s="537" t="s">
        <v>5763</v>
      </c>
      <c r="AY3" s="537" t="s">
        <v>212</v>
      </c>
      <c r="AZ3" s="537" t="s">
        <v>213</v>
      </c>
      <c r="BA3" s="537" t="s">
        <v>5323</v>
      </c>
      <c r="BB3" s="537" t="s">
        <v>5764</v>
      </c>
      <c r="BC3" s="537" t="s">
        <v>5325</v>
      </c>
      <c r="BD3" s="537" t="s">
        <v>215</v>
      </c>
      <c r="BE3" s="537" t="s">
        <v>216</v>
      </c>
      <c r="BF3" s="537" t="s">
        <v>5765</v>
      </c>
      <c r="BG3" s="537" t="s">
        <v>5766</v>
      </c>
      <c r="BH3" s="537" t="s">
        <v>5767</v>
      </c>
      <c r="BI3" s="537" t="s">
        <v>219</v>
      </c>
      <c r="BJ3" s="537" t="s">
        <v>220</v>
      </c>
      <c r="BK3" s="537" t="s">
        <v>5768</v>
      </c>
      <c r="BL3" s="537" t="s">
        <v>5769</v>
      </c>
      <c r="BM3" s="537" t="s">
        <v>5770</v>
      </c>
      <c r="BN3" s="537" t="s">
        <v>5771</v>
      </c>
      <c r="BO3" s="537" t="s">
        <v>5772</v>
      </c>
      <c r="BP3" s="538" t="s">
        <v>81</v>
      </c>
      <c r="BQ3" s="538" t="s">
        <v>223</v>
      </c>
      <c r="BR3" s="538" t="s">
        <v>224</v>
      </c>
      <c r="BS3" s="538" t="s">
        <v>84</v>
      </c>
      <c r="BT3" s="538" t="s">
        <v>225</v>
      </c>
      <c r="BU3" s="538" t="s">
        <v>226</v>
      </c>
      <c r="BV3" s="539" t="s">
        <v>46</v>
      </c>
      <c r="BW3" s="540" t="s">
        <v>237</v>
      </c>
      <c r="BX3" s="540" t="s">
        <v>238</v>
      </c>
      <c r="BY3" s="541" t="s">
        <v>5773</v>
      </c>
      <c r="BZ3" s="542" t="s">
        <v>5774</v>
      </c>
      <c r="CA3" s="542" t="s">
        <v>5775</v>
      </c>
      <c r="CB3" s="542" t="s">
        <v>5776</v>
      </c>
      <c r="CC3" s="542" t="s">
        <v>5777</v>
      </c>
      <c r="CD3" s="542" t="s">
        <v>5778</v>
      </c>
      <c r="CE3" s="542" t="s">
        <v>5779</v>
      </c>
      <c r="CF3" s="542" t="s">
        <v>5780</v>
      </c>
      <c r="CG3" s="542" t="s">
        <v>5781</v>
      </c>
      <c r="CH3" s="542" t="s">
        <v>5782</v>
      </c>
      <c r="CI3" s="542" t="s">
        <v>5783</v>
      </c>
      <c r="CJ3" s="542" t="s">
        <v>5784</v>
      </c>
      <c r="CK3" s="542" t="s">
        <v>5785</v>
      </c>
      <c r="CL3" s="542" t="s">
        <v>5786</v>
      </c>
      <c r="CM3" s="542" t="s">
        <v>5787</v>
      </c>
      <c r="CN3" s="543" t="s">
        <v>5788</v>
      </c>
      <c r="CO3" s="543" t="s">
        <v>5789</v>
      </c>
      <c r="CP3" s="543" t="s">
        <v>5790</v>
      </c>
      <c r="CQ3" s="543" t="s">
        <v>5791</v>
      </c>
      <c r="CR3" s="543" t="s">
        <v>5792</v>
      </c>
      <c r="CS3" s="543" t="s">
        <v>5793</v>
      </c>
      <c r="CT3" s="543" t="s">
        <v>5794</v>
      </c>
      <c r="CU3" s="543" t="s">
        <v>5795</v>
      </c>
      <c r="CV3" s="543" t="s">
        <v>5796</v>
      </c>
      <c r="CW3" s="543" t="s">
        <v>5797</v>
      </c>
      <c r="CX3" s="543" t="s">
        <v>5798</v>
      </c>
      <c r="CY3" s="543" t="s">
        <v>5799</v>
      </c>
      <c r="CZ3" s="543" t="s">
        <v>5800</v>
      </c>
      <c r="DA3" s="543" t="s">
        <v>5801</v>
      </c>
      <c r="DB3" s="543" t="s">
        <v>5802</v>
      </c>
      <c r="DC3" s="543" t="s">
        <v>5803</v>
      </c>
      <c r="DD3" s="543" t="s">
        <v>5804</v>
      </c>
      <c r="DE3" s="543" t="s">
        <v>5805</v>
      </c>
      <c r="DF3" s="543" t="s">
        <v>5806</v>
      </c>
      <c r="DG3" s="543" t="s">
        <v>5807</v>
      </c>
      <c r="DH3" s="543" t="s">
        <v>5808</v>
      </c>
      <c r="DI3" s="543" t="s">
        <v>5809</v>
      </c>
      <c r="DJ3" s="543" t="s">
        <v>5810</v>
      </c>
      <c r="DK3" s="543" t="s">
        <v>5811</v>
      </c>
      <c r="DL3" s="543" t="s">
        <v>5812</v>
      </c>
      <c r="DM3" s="543" t="s">
        <v>5813</v>
      </c>
      <c r="DN3" s="543" t="s">
        <v>5814</v>
      </c>
      <c r="DO3" s="543" t="s">
        <v>5815</v>
      </c>
      <c r="DP3" s="543" t="s">
        <v>5816</v>
      </c>
      <c r="DQ3" s="543" t="s">
        <v>5817</v>
      </c>
      <c r="DR3" s="543" t="s">
        <v>5818</v>
      </c>
    </row>
    <row r="4" ht="15.75" customHeight="1">
      <c r="A4" s="111">
        <v>1.0</v>
      </c>
      <c r="B4" s="111">
        <v>2021.0</v>
      </c>
      <c r="C4" s="140"/>
      <c r="D4" s="544" t="e">
        <v>#N/A</v>
      </c>
      <c r="E4" s="140"/>
      <c r="F4" s="545" t="s">
        <v>5819</v>
      </c>
      <c r="G4" s="140"/>
      <c r="H4" s="545" t="s">
        <v>5820</v>
      </c>
      <c r="I4" s="140"/>
      <c r="J4" s="140"/>
      <c r="K4" s="111" t="s">
        <v>5821</v>
      </c>
      <c r="L4" s="545" t="s">
        <v>5822</v>
      </c>
      <c r="M4" s="140"/>
      <c r="N4" s="545" t="s">
        <v>5823</v>
      </c>
      <c r="O4" s="545" t="s">
        <v>5824</v>
      </c>
      <c r="P4" s="546" t="s">
        <v>3272</v>
      </c>
      <c r="Q4" s="546" t="s">
        <v>3272</v>
      </c>
      <c r="R4" s="140"/>
      <c r="S4" s="512">
        <v>699.0</v>
      </c>
      <c r="T4" s="512">
        <v>77.0</v>
      </c>
      <c r="U4" s="547">
        <v>77.0</v>
      </c>
      <c r="V4" s="548" t="s">
        <v>5825</v>
      </c>
      <c r="W4" s="140"/>
      <c r="X4" s="140"/>
      <c r="Y4" s="143"/>
      <c r="Z4" s="549"/>
      <c r="AA4" s="143"/>
      <c r="AB4" s="546" t="s">
        <v>3272</v>
      </c>
      <c r="AC4" s="111"/>
      <c r="AD4" s="546" t="s">
        <v>3272</v>
      </c>
      <c r="AE4" s="550" t="s">
        <v>3272</v>
      </c>
      <c r="AF4" s="546" t="s">
        <v>3272</v>
      </c>
      <c r="AG4" s="546" t="s">
        <v>3272</v>
      </c>
      <c r="AH4" s="79"/>
      <c r="AI4" s="550" t="s">
        <v>3272</v>
      </c>
      <c r="AJ4" s="546" t="s">
        <v>3272</v>
      </c>
      <c r="AK4" s="546" t="s">
        <v>3272</v>
      </c>
      <c r="AL4" s="546" t="s">
        <v>3272</v>
      </c>
      <c r="AM4" s="551"/>
      <c r="AN4" s="550" t="s">
        <v>3272</v>
      </c>
      <c r="AO4" s="546" t="s">
        <v>3272</v>
      </c>
      <c r="AP4" s="546" t="s">
        <v>3272</v>
      </c>
      <c r="AQ4" s="546" t="s">
        <v>3272</v>
      </c>
      <c r="AR4" s="551"/>
      <c r="AS4" s="550" t="s">
        <v>3272</v>
      </c>
      <c r="AT4" s="546" t="s">
        <v>3272</v>
      </c>
      <c r="AU4" s="550" t="s">
        <v>3272</v>
      </c>
      <c r="AV4" s="79"/>
      <c r="AW4" s="72"/>
      <c r="AX4" s="72"/>
      <c r="AY4" s="111"/>
      <c r="AZ4" s="111"/>
      <c r="BA4" s="546" t="s">
        <v>3272</v>
      </c>
      <c r="BB4" s="551"/>
      <c r="BC4" s="550" t="s">
        <v>3272</v>
      </c>
      <c r="BD4" s="546" t="s">
        <v>3272</v>
      </c>
      <c r="BE4" s="546" t="s">
        <v>3272</v>
      </c>
      <c r="BF4" s="546" t="s">
        <v>3272</v>
      </c>
      <c r="BG4" s="551"/>
      <c r="BH4" s="550" t="s">
        <v>3272</v>
      </c>
      <c r="BI4" s="546" t="s">
        <v>3272</v>
      </c>
      <c r="BJ4" s="552" t="s">
        <v>3272</v>
      </c>
      <c r="BK4" s="546" t="s">
        <v>3272</v>
      </c>
      <c r="BL4" s="132"/>
      <c r="BM4" s="546" t="s">
        <v>3272</v>
      </c>
      <c r="BN4" s="546" t="s">
        <v>3272</v>
      </c>
      <c r="BO4" s="132"/>
      <c r="BP4" s="111"/>
      <c r="BQ4" s="111"/>
      <c r="BR4" s="138"/>
      <c r="BS4" s="111"/>
      <c r="BT4" s="135"/>
      <c r="BU4" s="111"/>
      <c r="BV4" s="111"/>
      <c r="BW4" s="111"/>
      <c r="BX4" s="111"/>
      <c r="BY4" s="521">
        <v>0.0</v>
      </c>
      <c r="BZ4" s="518">
        <v>0.0</v>
      </c>
      <c r="CA4" s="518">
        <v>0.0</v>
      </c>
      <c r="CB4" s="518">
        <v>0.0</v>
      </c>
      <c r="CC4" s="518">
        <v>0.0</v>
      </c>
      <c r="CD4" s="518">
        <v>0.0</v>
      </c>
      <c r="CE4" s="518">
        <v>0.0</v>
      </c>
      <c r="CF4" s="518">
        <v>0.0</v>
      </c>
      <c r="CG4" s="518">
        <v>0.0</v>
      </c>
      <c r="CH4" s="518">
        <v>1.0</v>
      </c>
      <c r="CI4" s="518">
        <v>0.0</v>
      </c>
      <c r="CJ4" s="518">
        <v>0.0</v>
      </c>
      <c r="CK4" s="518">
        <v>0.0</v>
      </c>
      <c r="CL4" s="518">
        <v>0.0</v>
      </c>
      <c r="CM4" s="518">
        <v>0.0</v>
      </c>
      <c r="CN4" s="519" t="s">
        <v>5820</v>
      </c>
      <c r="CO4" s="519"/>
      <c r="CP4" s="519"/>
      <c r="CQ4" s="519"/>
      <c r="CR4" s="519"/>
      <c r="CS4" s="553">
        <v>0.1</v>
      </c>
      <c r="CT4" s="519"/>
      <c r="CU4" s="519">
        <v>54.0</v>
      </c>
      <c r="CV4" s="519"/>
      <c r="CW4" s="519"/>
      <c r="CX4" s="519"/>
      <c r="CY4" s="519"/>
      <c r="CZ4" s="519"/>
      <c r="DA4" s="519"/>
      <c r="DB4" s="519"/>
      <c r="DC4" s="519"/>
      <c r="DD4" s="519"/>
      <c r="DE4" s="519"/>
      <c r="DF4" s="519"/>
      <c r="DG4" s="519">
        <v>58.0</v>
      </c>
      <c r="DH4" s="519"/>
      <c r="DI4" s="519"/>
      <c r="DJ4" s="519"/>
      <c r="DK4" s="519"/>
      <c r="DL4" s="519"/>
      <c r="DM4" s="519">
        <v>4.0</v>
      </c>
      <c r="DN4" s="519"/>
      <c r="DO4" s="519"/>
      <c r="DP4" s="519"/>
      <c r="DQ4" s="519"/>
      <c r="DR4" s="519"/>
    </row>
    <row r="5" ht="15.75" customHeight="1">
      <c r="A5" s="111">
        <v>2.0</v>
      </c>
      <c r="B5" s="111">
        <v>2021.0</v>
      </c>
      <c r="C5" s="140"/>
      <c r="D5" s="554" t="e">
        <v>#N/A</v>
      </c>
      <c r="E5" s="140"/>
      <c r="F5" s="555" t="s">
        <v>5819</v>
      </c>
      <c r="G5" s="140"/>
      <c r="H5" s="555" t="s">
        <v>5820</v>
      </c>
      <c r="I5" s="140"/>
      <c r="J5" s="140"/>
      <c r="K5" s="111" t="s">
        <v>5821</v>
      </c>
      <c r="L5" s="555" t="s">
        <v>5826</v>
      </c>
      <c r="M5" s="140"/>
      <c r="N5" s="555" t="s">
        <v>5823</v>
      </c>
      <c r="O5" s="555" t="s">
        <v>5824</v>
      </c>
      <c r="P5" s="552" t="s">
        <v>3272</v>
      </c>
      <c r="Q5" s="552" t="s">
        <v>3272</v>
      </c>
      <c r="R5" s="140"/>
      <c r="S5" s="523">
        <v>561.0</v>
      </c>
      <c r="T5" s="523">
        <v>57.0</v>
      </c>
      <c r="U5" s="482">
        <v>57.0</v>
      </c>
      <c r="V5" s="556" t="s">
        <v>5825</v>
      </c>
      <c r="W5" s="140"/>
      <c r="X5" s="140"/>
      <c r="Y5" s="143"/>
      <c r="Z5" s="549"/>
      <c r="AA5" s="143"/>
      <c r="AB5" s="552" t="s">
        <v>3272</v>
      </c>
      <c r="AC5" s="111"/>
      <c r="AD5" s="552" t="s">
        <v>3272</v>
      </c>
      <c r="AE5" s="557" t="s">
        <v>3272</v>
      </c>
      <c r="AF5" s="552" t="s">
        <v>3272</v>
      </c>
      <c r="AG5" s="552" t="s">
        <v>3272</v>
      </c>
      <c r="AH5" s="79"/>
      <c r="AI5" s="557" t="s">
        <v>3272</v>
      </c>
      <c r="AJ5" s="552" t="s">
        <v>3272</v>
      </c>
      <c r="AK5" s="552" t="s">
        <v>3272</v>
      </c>
      <c r="AL5" s="552" t="s">
        <v>3272</v>
      </c>
      <c r="AM5" s="558"/>
      <c r="AN5" s="557" t="s">
        <v>3272</v>
      </c>
      <c r="AO5" s="552" t="s">
        <v>3272</v>
      </c>
      <c r="AP5" s="552" t="s">
        <v>3272</v>
      </c>
      <c r="AQ5" s="552" t="s">
        <v>3272</v>
      </c>
      <c r="AR5" s="558"/>
      <c r="AS5" s="557" t="s">
        <v>3272</v>
      </c>
      <c r="AT5" s="546" t="s">
        <v>3272</v>
      </c>
      <c r="AU5" s="550" t="s">
        <v>3272</v>
      </c>
      <c r="AV5" s="79"/>
      <c r="AW5" s="72"/>
      <c r="AX5" s="72"/>
      <c r="AY5" s="111"/>
      <c r="AZ5" s="111"/>
      <c r="BA5" s="552" t="s">
        <v>3272</v>
      </c>
      <c r="BB5" s="558"/>
      <c r="BC5" s="557" t="s">
        <v>3272</v>
      </c>
      <c r="BD5" s="552" t="s">
        <v>3272</v>
      </c>
      <c r="BE5" s="552" t="s">
        <v>3272</v>
      </c>
      <c r="BF5" s="552" t="s">
        <v>3272</v>
      </c>
      <c r="BG5" s="558"/>
      <c r="BH5" s="557" t="s">
        <v>3272</v>
      </c>
      <c r="BI5" s="552" t="s">
        <v>3272</v>
      </c>
      <c r="BJ5" s="552" t="s">
        <v>3272</v>
      </c>
      <c r="BK5" s="552" t="s">
        <v>3272</v>
      </c>
      <c r="BL5" s="132"/>
      <c r="BM5" s="552" t="s">
        <v>3272</v>
      </c>
      <c r="BN5" s="552" t="s">
        <v>3272</v>
      </c>
      <c r="BO5" s="132"/>
      <c r="BP5" s="111"/>
      <c r="BQ5" s="111"/>
      <c r="BR5" s="138"/>
      <c r="BS5" s="111"/>
      <c r="BT5" s="135"/>
      <c r="BU5" s="111"/>
      <c r="BV5" s="111"/>
      <c r="BW5" s="111"/>
      <c r="BX5" s="111"/>
      <c r="BY5" s="521">
        <v>0.0</v>
      </c>
      <c r="BZ5" s="519">
        <v>0.0</v>
      </c>
      <c r="CA5" s="519">
        <v>0.0</v>
      </c>
      <c r="CB5" s="519">
        <v>0.0</v>
      </c>
      <c r="CC5" s="519">
        <v>0.0</v>
      </c>
      <c r="CD5" s="519">
        <v>0.0</v>
      </c>
      <c r="CE5" s="519">
        <v>0.0</v>
      </c>
      <c r="CF5" s="519">
        <v>0.0</v>
      </c>
      <c r="CG5" s="519">
        <v>0.0</v>
      </c>
      <c r="CH5" s="519">
        <v>1.0</v>
      </c>
      <c r="CI5" s="519">
        <v>0.0</v>
      </c>
      <c r="CJ5" s="519">
        <v>0.0</v>
      </c>
      <c r="CK5" s="519">
        <v>0.0</v>
      </c>
      <c r="CL5" s="519">
        <v>0.0</v>
      </c>
      <c r="CM5" s="519">
        <v>0.0</v>
      </c>
      <c r="CN5" s="519" t="s">
        <v>5820</v>
      </c>
      <c r="CO5" s="519"/>
      <c r="CP5" s="519"/>
      <c r="CQ5" s="519"/>
      <c r="CR5" s="519"/>
      <c r="CS5" s="553">
        <v>0.09</v>
      </c>
      <c r="CT5" s="519"/>
      <c r="CU5" s="519">
        <v>52.0</v>
      </c>
      <c r="CV5" s="519"/>
      <c r="CW5" s="519"/>
      <c r="CX5" s="519"/>
      <c r="CY5" s="519"/>
      <c r="CZ5" s="519"/>
      <c r="DA5" s="519"/>
      <c r="DB5" s="519"/>
      <c r="DC5" s="519"/>
      <c r="DD5" s="519"/>
      <c r="DE5" s="519"/>
      <c r="DF5" s="519"/>
      <c r="DG5" s="519">
        <v>55.0</v>
      </c>
      <c r="DH5" s="519"/>
      <c r="DI5" s="519"/>
      <c r="DJ5" s="519"/>
      <c r="DK5" s="519"/>
      <c r="DL5" s="519"/>
      <c r="DM5" s="519">
        <v>3.0</v>
      </c>
      <c r="DN5" s="519"/>
      <c r="DO5" s="519"/>
      <c r="DP5" s="519"/>
      <c r="DQ5" s="519"/>
      <c r="DR5" s="519"/>
    </row>
    <row r="6" ht="15.75" customHeight="1">
      <c r="A6" s="111">
        <v>3.0</v>
      </c>
      <c r="B6" s="111">
        <v>2021.0</v>
      </c>
      <c r="C6" s="140"/>
      <c r="D6" s="554" t="e">
        <v>#N/A</v>
      </c>
      <c r="E6" s="140"/>
      <c r="F6" s="555" t="s">
        <v>5819</v>
      </c>
      <c r="G6" s="140"/>
      <c r="H6" s="555" t="s">
        <v>5820</v>
      </c>
      <c r="I6" s="140"/>
      <c r="J6" s="140"/>
      <c r="K6" s="111" t="s">
        <v>5821</v>
      </c>
      <c r="L6" s="555" t="s">
        <v>5827</v>
      </c>
      <c r="M6" s="140"/>
      <c r="N6" s="555" t="s">
        <v>5823</v>
      </c>
      <c r="O6" s="555" t="s">
        <v>5824</v>
      </c>
      <c r="P6" s="552" t="s">
        <v>3272</v>
      </c>
      <c r="Q6" s="552" t="s">
        <v>3272</v>
      </c>
      <c r="R6" s="140"/>
      <c r="S6" s="523">
        <v>584.0</v>
      </c>
      <c r="T6" s="523">
        <v>65.0</v>
      </c>
      <c r="U6" s="482">
        <v>65.0</v>
      </c>
      <c r="V6" s="556" t="s">
        <v>5825</v>
      </c>
      <c r="W6" s="140"/>
      <c r="X6" s="140"/>
      <c r="Y6" s="143"/>
      <c r="Z6" s="549"/>
      <c r="AA6" s="143"/>
      <c r="AB6" s="552" t="s">
        <v>3272</v>
      </c>
      <c r="AC6" s="111"/>
      <c r="AD6" s="552" t="s">
        <v>3272</v>
      </c>
      <c r="AE6" s="557" t="s">
        <v>3272</v>
      </c>
      <c r="AF6" s="552" t="s">
        <v>3272</v>
      </c>
      <c r="AG6" s="552" t="s">
        <v>3272</v>
      </c>
      <c r="AH6" s="79"/>
      <c r="AI6" s="557" t="s">
        <v>3272</v>
      </c>
      <c r="AJ6" s="552" t="s">
        <v>3272</v>
      </c>
      <c r="AK6" s="552" t="s">
        <v>3272</v>
      </c>
      <c r="AL6" s="552" t="s">
        <v>3272</v>
      </c>
      <c r="AM6" s="558"/>
      <c r="AN6" s="557" t="s">
        <v>3272</v>
      </c>
      <c r="AO6" s="552" t="s">
        <v>3272</v>
      </c>
      <c r="AP6" s="552" t="s">
        <v>3272</v>
      </c>
      <c r="AQ6" s="552" t="s">
        <v>3272</v>
      </c>
      <c r="AR6" s="558"/>
      <c r="AS6" s="557" t="s">
        <v>3272</v>
      </c>
      <c r="AT6" s="546" t="s">
        <v>3272</v>
      </c>
      <c r="AU6" s="550" t="s">
        <v>3272</v>
      </c>
      <c r="AV6" s="79"/>
      <c r="AW6" s="72"/>
      <c r="AX6" s="72"/>
      <c r="AY6" s="111"/>
      <c r="AZ6" s="111"/>
      <c r="BA6" s="552" t="s">
        <v>3272</v>
      </c>
      <c r="BB6" s="558"/>
      <c r="BC6" s="557" t="s">
        <v>3272</v>
      </c>
      <c r="BD6" s="552" t="s">
        <v>3272</v>
      </c>
      <c r="BE6" s="552" t="s">
        <v>3272</v>
      </c>
      <c r="BF6" s="552" t="s">
        <v>3272</v>
      </c>
      <c r="BG6" s="558"/>
      <c r="BH6" s="557" t="s">
        <v>3272</v>
      </c>
      <c r="BI6" s="552" t="s">
        <v>3272</v>
      </c>
      <c r="BJ6" s="552" t="s">
        <v>3272</v>
      </c>
      <c r="BK6" s="552" t="s">
        <v>3272</v>
      </c>
      <c r="BL6" s="132"/>
      <c r="BM6" s="552" t="s">
        <v>3272</v>
      </c>
      <c r="BN6" s="552" t="s">
        <v>3272</v>
      </c>
      <c r="BO6" s="132"/>
      <c r="BP6" s="111"/>
      <c r="BQ6" s="111"/>
      <c r="BR6" s="138"/>
      <c r="BS6" s="111"/>
      <c r="BT6" s="135"/>
      <c r="BU6" s="111"/>
      <c r="BV6" s="111"/>
      <c r="BW6" s="111"/>
      <c r="BX6" s="111"/>
      <c r="BY6" s="521">
        <v>0.0</v>
      </c>
      <c r="BZ6" s="519">
        <v>0.0</v>
      </c>
      <c r="CA6" s="519">
        <v>0.0</v>
      </c>
      <c r="CB6" s="519">
        <v>0.0</v>
      </c>
      <c r="CC6" s="519">
        <v>0.0</v>
      </c>
      <c r="CD6" s="519">
        <v>0.0</v>
      </c>
      <c r="CE6" s="519">
        <v>0.0</v>
      </c>
      <c r="CF6" s="519">
        <v>0.0</v>
      </c>
      <c r="CG6" s="519">
        <v>0.0</v>
      </c>
      <c r="CH6" s="519">
        <v>1.0</v>
      </c>
      <c r="CI6" s="519">
        <v>0.0</v>
      </c>
      <c r="CJ6" s="519">
        <v>0.0</v>
      </c>
      <c r="CK6" s="519">
        <v>0.0</v>
      </c>
      <c r="CL6" s="519">
        <v>0.0</v>
      </c>
      <c r="CM6" s="519">
        <v>0.0</v>
      </c>
      <c r="CN6" s="519" t="s">
        <v>5820</v>
      </c>
      <c r="CO6" s="519"/>
      <c r="CP6" s="519"/>
      <c r="CQ6" s="519"/>
      <c r="CR6" s="519"/>
      <c r="CS6" s="553">
        <v>0.1</v>
      </c>
      <c r="CT6" s="519"/>
      <c r="CU6" s="519">
        <v>52.0</v>
      </c>
      <c r="CV6" s="519"/>
      <c r="CW6" s="519"/>
      <c r="CX6" s="519"/>
      <c r="CY6" s="519"/>
      <c r="CZ6" s="519"/>
      <c r="DA6" s="519"/>
      <c r="DB6" s="519"/>
      <c r="DC6" s="519"/>
      <c r="DD6" s="519"/>
      <c r="DE6" s="519"/>
      <c r="DF6" s="519"/>
      <c r="DG6" s="519">
        <v>55.0</v>
      </c>
      <c r="DH6" s="519"/>
      <c r="DI6" s="519"/>
      <c r="DJ6" s="519"/>
      <c r="DK6" s="519"/>
      <c r="DL6" s="519"/>
      <c r="DM6" s="519">
        <v>3.0</v>
      </c>
      <c r="DN6" s="519"/>
      <c r="DO6" s="519"/>
      <c r="DP6" s="519"/>
      <c r="DQ6" s="519"/>
      <c r="DR6" s="519"/>
    </row>
    <row r="7" ht="15.75" customHeight="1">
      <c r="A7" s="111">
        <v>4.0</v>
      </c>
      <c r="B7" s="111">
        <v>2021.0</v>
      </c>
      <c r="C7" s="140"/>
      <c r="D7" s="554" t="e">
        <v>#N/A</v>
      </c>
      <c r="E7" s="140"/>
      <c r="F7" s="555" t="s">
        <v>5819</v>
      </c>
      <c r="G7" s="140"/>
      <c r="H7" s="555" t="s">
        <v>5820</v>
      </c>
      <c r="I7" s="140"/>
      <c r="J7" s="140"/>
      <c r="K7" s="111" t="s">
        <v>5821</v>
      </c>
      <c r="L7" s="555" t="s">
        <v>5828</v>
      </c>
      <c r="M7" s="140"/>
      <c r="N7" s="555" t="s">
        <v>5823</v>
      </c>
      <c r="O7" s="555" t="s">
        <v>5824</v>
      </c>
      <c r="P7" s="552" t="s">
        <v>3272</v>
      </c>
      <c r="Q7" s="552" t="s">
        <v>3272</v>
      </c>
      <c r="R7" s="140"/>
      <c r="S7" s="523" t="s">
        <v>5829</v>
      </c>
      <c r="T7" s="523" t="s">
        <v>5829</v>
      </c>
      <c r="U7" s="482" t="s">
        <v>5829</v>
      </c>
      <c r="V7" s="556" t="s">
        <v>5825</v>
      </c>
      <c r="W7" s="140"/>
      <c r="X7" s="140"/>
      <c r="Y7" s="143"/>
      <c r="Z7" s="549"/>
      <c r="AA7" s="143"/>
      <c r="AB7" s="552" t="s">
        <v>3272</v>
      </c>
      <c r="AC7" s="111"/>
      <c r="AD7" s="552" t="s">
        <v>3272</v>
      </c>
      <c r="AE7" s="557" t="s">
        <v>3272</v>
      </c>
      <c r="AF7" s="552" t="s">
        <v>3272</v>
      </c>
      <c r="AG7" s="552" t="s">
        <v>3272</v>
      </c>
      <c r="AH7" s="79"/>
      <c r="AI7" s="557" t="s">
        <v>3272</v>
      </c>
      <c r="AJ7" s="552" t="s">
        <v>3272</v>
      </c>
      <c r="AK7" s="552" t="s">
        <v>3272</v>
      </c>
      <c r="AL7" s="552" t="s">
        <v>3272</v>
      </c>
      <c r="AM7" s="523"/>
      <c r="AN7" s="523">
        <v>55.0</v>
      </c>
      <c r="AO7" s="552" t="s">
        <v>3272</v>
      </c>
      <c r="AP7" s="552" t="s">
        <v>3272</v>
      </c>
      <c r="AQ7" s="552" t="s">
        <v>3272</v>
      </c>
      <c r="AR7" s="558"/>
      <c r="AS7" s="557" t="s">
        <v>3272</v>
      </c>
      <c r="AT7" s="546" t="s">
        <v>3272</v>
      </c>
      <c r="AU7" s="550" t="s">
        <v>3272</v>
      </c>
      <c r="AV7" s="79"/>
      <c r="AW7" s="72"/>
      <c r="AX7" s="72"/>
      <c r="AY7" s="111"/>
      <c r="AZ7" s="111"/>
      <c r="BA7" s="552" t="s">
        <v>3272</v>
      </c>
      <c r="BB7" s="523"/>
      <c r="BC7" s="523">
        <v>72.0</v>
      </c>
      <c r="BD7" s="552" t="s">
        <v>3272</v>
      </c>
      <c r="BE7" s="552" t="s">
        <v>3272</v>
      </c>
      <c r="BF7" s="552" t="s">
        <v>3272</v>
      </c>
      <c r="BG7" s="523"/>
      <c r="BH7" s="523">
        <v>49.0</v>
      </c>
      <c r="BI7" s="552" t="s">
        <v>3272</v>
      </c>
      <c r="BJ7" s="552" t="s">
        <v>3272</v>
      </c>
      <c r="BK7" s="552" t="s">
        <v>3272</v>
      </c>
      <c r="BL7" s="132"/>
      <c r="BM7" s="552" t="s">
        <v>3272</v>
      </c>
      <c r="BN7" s="552" t="s">
        <v>3272</v>
      </c>
      <c r="BO7" s="132"/>
      <c r="BP7" s="111"/>
      <c r="BQ7" s="111"/>
      <c r="BR7" s="138"/>
      <c r="BS7" s="111"/>
      <c r="BT7" s="135"/>
      <c r="BU7" s="111"/>
      <c r="BV7" s="111"/>
      <c r="BW7" s="111"/>
      <c r="BX7" s="111"/>
      <c r="BY7" s="521">
        <v>0.0</v>
      </c>
      <c r="BZ7" s="519">
        <v>0.0</v>
      </c>
      <c r="CA7" s="519">
        <v>0.0</v>
      </c>
      <c r="CB7" s="519">
        <v>0.0</v>
      </c>
      <c r="CC7" s="519">
        <v>0.0</v>
      </c>
      <c r="CD7" s="519">
        <v>0.0</v>
      </c>
      <c r="CE7" s="519">
        <v>0.0</v>
      </c>
      <c r="CF7" s="519">
        <v>0.0</v>
      </c>
      <c r="CG7" s="519">
        <v>0.0</v>
      </c>
      <c r="CH7" s="519">
        <v>1.0</v>
      </c>
      <c r="CI7" s="519">
        <v>0.0</v>
      </c>
      <c r="CJ7" s="519">
        <v>0.0</v>
      </c>
      <c r="CK7" s="519">
        <v>0.0</v>
      </c>
      <c r="CL7" s="519">
        <v>0.0</v>
      </c>
      <c r="CM7" s="519">
        <v>0.0</v>
      </c>
      <c r="CN7" s="519" t="s">
        <v>5820</v>
      </c>
      <c r="CO7" s="519"/>
      <c r="CP7" s="519"/>
      <c r="CQ7" s="519"/>
      <c r="CR7" s="519"/>
      <c r="CS7" s="519"/>
      <c r="CT7" s="519"/>
      <c r="CU7" s="519"/>
      <c r="CV7" s="519"/>
      <c r="CW7" s="519"/>
      <c r="CX7" s="519"/>
      <c r="CY7" s="519"/>
      <c r="CZ7" s="519"/>
      <c r="DA7" s="519"/>
      <c r="DB7" s="519"/>
      <c r="DC7" s="519"/>
      <c r="DD7" s="519"/>
      <c r="DE7" s="519"/>
      <c r="DF7" s="519"/>
      <c r="DG7" s="519"/>
      <c r="DH7" s="519"/>
      <c r="DI7" s="519"/>
      <c r="DJ7" s="519"/>
      <c r="DK7" s="519"/>
      <c r="DL7" s="519"/>
      <c r="DM7" s="519"/>
      <c r="DN7" s="519"/>
      <c r="DO7" s="519"/>
      <c r="DP7" s="519"/>
      <c r="DQ7" s="519"/>
      <c r="DR7" s="519"/>
    </row>
    <row r="8" ht="15.75" customHeight="1">
      <c r="A8" s="111">
        <v>5.0</v>
      </c>
      <c r="B8" s="111">
        <v>2021.0</v>
      </c>
      <c r="C8" s="140"/>
      <c r="D8" s="554" t="e">
        <v>#N/A</v>
      </c>
      <c r="E8" s="140"/>
      <c r="F8" s="555" t="s">
        <v>5830</v>
      </c>
      <c r="G8" s="140"/>
      <c r="H8" s="555" t="s">
        <v>5831</v>
      </c>
      <c r="I8" s="140"/>
      <c r="J8" s="140"/>
      <c r="K8" s="111" t="s">
        <v>5821</v>
      </c>
      <c r="L8" s="555" t="s">
        <v>5832</v>
      </c>
      <c r="M8" s="140"/>
      <c r="N8" s="555" t="s">
        <v>5833</v>
      </c>
      <c r="O8" s="555" t="s">
        <v>5834</v>
      </c>
      <c r="P8" s="552" t="s">
        <v>3272</v>
      </c>
      <c r="Q8" s="552" t="s">
        <v>3272</v>
      </c>
      <c r="R8" s="140"/>
      <c r="S8" s="523" t="s">
        <v>5829</v>
      </c>
      <c r="T8" s="523" t="s">
        <v>5829</v>
      </c>
      <c r="U8" s="482" t="s">
        <v>5829</v>
      </c>
      <c r="V8" s="554" t="s">
        <v>2371</v>
      </c>
      <c r="W8" s="140"/>
      <c r="X8" s="140"/>
      <c r="Y8" s="143"/>
      <c r="Z8" s="549"/>
      <c r="AA8" s="143"/>
      <c r="AB8" s="552" t="s">
        <v>3272</v>
      </c>
      <c r="AC8" s="111"/>
      <c r="AD8" s="552" t="s">
        <v>3272</v>
      </c>
      <c r="AE8" s="557" t="s">
        <v>3272</v>
      </c>
      <c r="AF8" s="552" t="s">
        <v>3272</v>
      </c>
      <c r="AG8" s="552" t="s">
        <v>3272</v>
      </c>
      <c r="AH8" s="79"/>
      <c r="AI8" s="557" t="s">
        <v>3272</v>
      </c>
      <c r="AJ8" s="552" t="s">
        <v>3272</v>
      </c>
      <c r="AK8" s="552" t="s">
        <v>3272</v>
      </c>
      <c r="AL8" s="552" t="s">
        <v>3272</v>
      </c>
      <c r="AM8" s="558"/>
      <c r="AN8" s="557" t="s">
        <v>3272</v>
      </c>
      <c r="AO8" s="552" t="s">
        <v>3272</v>
      </c>
      <c r="AP8" s="552" t="s">
        <v>3272</v>
      </c>
      <c r="AQ8" s="552" t="s">
        <v>3272</v>
      </c>
      <c r="AR8" s="558"/>
      <c r="AS8" s="557" t="s">
        <v>3272</v>
      </c>
      <c r="AT8" s="546" t="s">
        <v>3272</v>
      </c>
      <c r="AU8" s="550" t="s">
        <v>3272</v>
      </c>
      <c r="AV8" s="79"/>
      <c r="AW8" s="72"/>
      <c r="AX8" s="72"/>
      <c r="AY8" s="111"/>
      <c r="AZ8" s="111"/>
      <c r="BA8" s="552" t="s">
        <v>3272</v>
      </c>
      <c r="BB8" s="558"/>
      <c r="BC8" s="557" t="s">
        <v>3272</v>
      </c>
      <c r="BD8" s="552" t="s">
        <v>3272</v>
      </c>
      <c r="BE8" s="552" t="s">
        <v>3272</v>
      </c>
      <c r="BF8" s="552" t="s">
        <v>3272</v>
      </c>
      <c r="BG8" s="558"/>
      <c r="BH8" s="557" t="s">
        <v>3272</v>
      </c>
      <c r="BI8" s="552" t="s">
        <v>3272</v>
      </c>
      <c r="BJ8" s="552" t="s">
        <v>3272</v>
      </c>
      <c r="BK8" s="552" t="s">
        <v>3272</v>
      </c>
      <c r="BL8" s="132"/>
      <c r="BM8" s="552" t="s">
        <v>3272</v>
      </c>
      <c r="BN8" s="552" t="s">
        <v>3272</v>
      </c>
      <c r="BO8" s="132"/>
      <c r="BP8" s="111"/>
      <c r="BQ8" s="111"/>
      <c r="BR8" s="138"/>
      <c r="BS8" s="111"/>
      <c r="BT8" s="135"/>
      <c r="BU8" s="111"/>
      <c r="BV8" s="111"/>
      <c r="BW8" s="111"/>
      <c r="BX8" s="111"/>
      <c r="BY8" s="521"/>
      <c r="BZ8" s="519"/>
      <c r="CA8" s="519"/>
      <c r="CB8" s="519"/>
      <c r="CC8" s="519"/>
      <c r="CD8" s="519"/>
      <c r="CE8" s="519"/>
      <c r="CF8" s="519"/>
      <c r="CG8" s="519">
        <v>1.0</v>
      </c>
      <c r="CH8" s="519">
        <v>1.0</v>
      </c>
      <c r="CI8" s="519">
        <v>0.0</v>
      </c>
      <c r="CJ8" s="519">
        <v>0.0</v>
      </c>
      <c r="CK8" s="519">
        <v>0.0</v>
      </c>
      <c r="CL8" s="519">
        <v>0.0</v>
      </c>
      <c r="CM8" s="519">
        <v>0.0</v>
      </c>
      <c r="CN8" s="519" t="s">
        <v>5831</v>
      </c>
      <c r="CO8" s="519"/>
      <c r="CP8" s="519"/>
      <c r="CQ8" s="519"/>
      <c r="CR8" s="519"/>
      <c r="CS8" s="519"/>
      <c r="CT8" s="519"/>
      <c r="CU8" s="519"/>
      <c r="CV8" s="519"/>
      <c r="CW8" s="519"/>
      <c r="CX8" s="519"/>
      <c r="CY8" s="519"/>
      <c r="CZ8" s="519"/>
      <c r="DA8" s="519"/>
      <c r="DB8" s="519"/>
      <c r="DC8" s="519"/>
      <c r="DD8" s="519"/>
      <c r="DE8" s="519"/>
      <c r="DF8" s="519"/>
      <c r="DG8" s="519"/>
      <c r="DH8" s="519"/>
      <c r="DI8" s="519"/>
      <c r="DJ8" s="519"/>
      <c r="DK8" s="519"/>
      <c r="DL8" s="519"/>
      <c r="DM8" s="519"/>
      <c r="DN8" s="519"/>
      <c r="DO8" s="519"/>
      <c r="DP8" s="519"/>
      <c r="DQ8" s="519"/>
      <c r="DR8" s="519"/>
    </row>
    <row r="9" ht="15.75" customHeight="1">
      <c r="A9" s="111">
        <v>6.0</v>
      </c>
      <c r="B9" s="111">
        <v>2021.0</v>
      </c>
      <c r="C9" s="140"/>
      <c r="D9" s="554" t="e">
        <v>#N/A</v>
      </c>
      <c r="E9" s="140"/>
      <c r="F9" s="555" t="s">
        <v>5830</v>
      </c>
      <c r="G9" s="140"/>
      <c r="H9" s="555" t="s">
        <v>5831</v>
      </c>
      <c r="I9" s="140"/>
      <c r="J9" s="140"/>
      <c r="K9" s="111" t="s">
        <v>5821</v>
      </c>
      <c r="L9" s="555" t="s">
        <v>5835</v>
      </c>
      <c r="M9" s="140"/>
      <c r="N9" s="555" t="s">
        <v>5833</v>
      </c>
      <c r="O9" s="555" t="s">
        <v>5834</v>
      </c>
      <c r="P9" s="552" t="s">
        <v>3272</v>
      </c>
      <c r="Q9" s="552" t="s">
        <v>3272</v>
      </c>
      <c r="R9" s="140"/>
      <c r="S9" s="523" t="s">
        <v>5829</v>
      </c>
      <c r="T9" s="523" t="s">
        <v>5829</v>
      </c>
      <c r="U9" s="482" t="s">
        <v>5829</v>
      </c>
      <c r="V9" s="554" t="s">
        <v>2371</v>
      </c>
      <c r="W9" s="140"/>
      <c r="X9" s="140"/>
      <c r="Y9" s="143"/>
      <c r="Z9" s="549"/>
      <c r="AA9" s="143"/>
      <c r="AB9" s="552" t="s">
        <v>3272</v>
      </c>
      <c r="AC9" s="111"/>
      <c r="AD9" s="552" t="s">
        <v>3272</v>
      </c>
      <c r="AE9" s="557" t="s">
        <v>3272</v>
      </c>
      <c r="AF9" s="552" t="s">
        <v>3272</v>
      </c>
      <c r="AG9" s="552" t="s">
        <v>3272</v>
      </c>
      <c r="AH9" s="79"/>
      <c r="AI9" s="557" t="s">
        <v>3272</v>
      </c>
      <c r="AJ9" s="552" t="s">
        <v>3272</v>
      </c>
      <c r="AK9" s="552" t="s">
        <v>3272</v>
      </c>
      <c r="AL9" s="552" t="s">
        <v>3272</v>
      </c>
      <c r="AM9" s="558"/>
      <c r="AN9" s="557" t="s">
        <v>3272</v>
      </c>
      <c r="AO9" s="552" t="s">
        <v>3272</v>
      </c>
      <c r="AP9" s="552" t="s">
        <v>3272</v>
      </c>
      <c r="AQ9" s="552" t="s">
        <v>3272</v>
      </c>
      <c r="AR9" s="558"/>
      <c r="AS9" s="557" t="s">
        <v>3272</v>
      </c>
      <c r="AT9" s="546" t="s">
        <v>3272</v>
      </c>
      <c r="AU9" s="550" t="s">
        <v>3272</v>
      </c>
      <c r="AV9" s="79"/>
      <c r="AW9" s="72"/>
      <c r="AX9" s="72"/>
      <c r="AY9" s="111"/>
      <c r="AZ9" s="111"/>
      <c r="BA9" s="552" t="s">
        <v>3272</v>
      </c>
      <c r="BB9" s="558"/>
      <c r="BC9" s="557" t="s">
        <v>3272</v>
      </c>
      <c r="BD9" s="552" t="s">
        <v>3272</v>
      </c>
      <c r="BE9" s="552" t="s">
        <v>3272</v>
      </c>
      <c r="BF9" s="552" t="s">
        <v>3272</v>
      </c>
      <c r="BG9" s="558"/>
      <c r="BH9" s="557" t="s">
        <v>3272</v>
      </c>
      <c r="BI9" s="552" t="s">
        <v>3272</v>
      </c>
      <c r="BJ9" s="552" t="s">
        <v>3272</v>
      </c>
      <c r="BK9" s="552" t="s">
        <v>3272</v>
      </c>
      <c r="BL9" s="132"/>
      <c r="BM9" s="552" t="s">
        <v>3272</v>
      </c>
      <c r="BN9" s="552" t="s">
        <v>3272</v>
      </c>
      <c r="BO9" s="132"/>
      <c r="BP9" s="111"/>
      <c r="BQ9" s="111"/>
      <c r="BR9" s="138"/>
      <c r="BS9" s="111"/>
      <c r="BT9" s="135"/>
      <c r="BU9" s="111"/>
      <c r="BV9" s="111"/>
      <c r="BW9" s="111"/>
      <c r="BX9" s="111"/>
      <c r="BY9" s="521"/>
      <c r="BZ9" s="519"/>
      <c r="CA9" s="519"/>
      <c r="CB9" s="519"/>
      <c r="CC9" s="519"/>
      <c r="CD9" s="519"/>
      <c r="CE9" s="519"/>
      <c r="CF9" s="519"/>
      <c r="CG9" s="519">
        <v>1.0</v>
      </c>
      <c r="CH9" s="519">
        <v>1.0</v>
      </c>
      <c r="CI9" s="519">
        <v>0.0</v>
      </c>
      <c r="CJ9" s="519">
        <v>0.0</v>
      </c>
      <c r="CK9" s="519">
        <v>0.0</v>
      </c>
      <c r="CL9" s="519">
        <v>0.0</v>
      </c>
      <c r="CM9" s="519">
        <v>0.0</v>
      </c>
      <c r="CN9" s="519" t="s">
        <v>5831</v>
      </c>
      <c r="CO9" s="519"/>
      <c r="CP9" s="519"/>
      <c r="CQ9" s="519"/>
      <c r="CR9" s="519"/>
      <c r="CS9" s="519"/>
      <c r="CT9" s="519"/>
      <c r="CU9" s="519"/>
      <c r="CV9" s="519"/>
      <c r="CW9" s="519"/>
      <c r="CX9" s="519"/>
      <c r="CY9" s="519"/>
      <c r="CZ9" s="519"/>
      <c r="DA9" s="519"/>
      <c r="DB9" s="519"/>
      <c r="DC9" s="519"/>
      <c r="DD9" s="519"/>
      <c r="DE9" s="519"/>
      <c r="DF9" s="519"/>
      <c r="DG9" s="519"/>
      <c r="DH9" s="519"/>
      <c r="DI9" s="519"/>
      <c r="DJ9" s="519"/>
      <c r="DK9" s="519"/>
      <c r="DL9" s="519"/>
      <c r="DM9" s="519"/>
      <c r="DN9" s="519"/>
      <c r="DO9" s="519"/>
      <c r="DP9" s="519"/>
      <c r="DQ9" s="519"/>
      <c r="DR9" s="519"/>
    </row>
    <row r="10" ht="15.75" customHeight="1">
      <c r="A10" s="111">
        <v>7.0</v>
      </c>
      <c r="B10" s="111">
        <v>2021.0</v>
      </c>
      <c r="C10" s="140"/>
      <c r="D10" s="554" t="e">
        <v>#N/A</v>
      </c>
      <c r="E10" s="140"/>
      <c r="F10" s="555" t="s">
        <v>5830</v>
      </c>
      <c r="G10" s="140"/>
      <c r="H10" s="555" t="s">
        <v>5831</v>
      </c>
      <c r="I10" s="140"/>
      <c r="J10" s="140"/>
      <c r="K10" s="111" t="s">
        <v>5821</v>
      </c>
      <c r="L10" s="555" t="s">
        <v>5827</v>
      </c>
      <c r="M10" s="140"/>
      <c r="N10" s="555" t="s">
        <v>5833</v>
      </c>
      <c r="O10" s="555" t="s">
        <v>5834</v>
      </c>
      <c r="P10" s="552" t="s">
        <v>3272</v>
      </c>
      <c r="Q10" s="552" t="s">
        <v>3272</v>
      </c>
      <c r="R10" s="140"/>
      <c r="S10" s="523">
        <v>461.0</v>
      </c>
      <c r="T10" s="523">
        <v>213.0</v>
      </c>
      <c r="U10" s="482">
        <v>107.0</v>
      </c>
      <c r="V10" s="554" t="s">
        <v>2371</v>
      </c>
      <c r="W10" s="140"/>
      <c r="X10" s="140"/>
      <c r="Y10" s="143"/>
      <c r="Z10" s="549"/>
      <c r="AA10" s="143"/>
      <c r="AB10" s="552" t="s">
        <v>3272</v>
      </c>
      <c r="AC10" s="111"/>
      <c r="AD10" s="552" t="s">
        <v>3272</v>
      </c>
      <c r="AE10" s="557" t="s">
        <v>3272</v>
      </c>
      <c r="AF10" s="552" t="s">
        <v>3272</v>
      </c>
      <c r="AG10" s="552" t="s">
        <v>3272</v>
      </c>
      <c r="AH10" s="79"/>
      <c r="AI10" s="557" t="s">
        <v>3272</v>
      </c>
      <c r="AJ10" s="552" t="s">
        <v>3272</v>
      </c>
      <c r="AK10" s="552" t="s">
        <v>3272</v>
      </c>
      <c r="AL10" s="552" t="s">
        <v>3272</v>
      </c>
      <c r="AM10" s="558"/>
      <c r="AN10" s="557" t="s">
        <v>3272</v>
      </c>
      <c r="AO10" s="552" t="s">
        <v>3272</v>
      </c>
      <c r="AP10" s="552" t="s">
        <v>3272</v>
      </c>
      <c r="AQ10" s="552" t="s">
        <v>3272</v>
      </c>
      <c r="AR10" s="558"/>
      <c r="AS10" s="557" t="s">
        <v>3272</v>
      </c>
      <c r="AT10" s="546" t="s">
        <v>3272</v>
      </c>
      <c r="AU10" s="550" t="s">
        <v>3272</v>
      </c>
      <c r="AV10" s="79"/>
      <c r="AW10" s="72"/>
      <c r="AX10" s="72"/>
      <c r="AY10" s="111"/>
      <c r="AZ10" s="111"/>
      <c r="BA10" s="552" t="s">
        <v>3272</v>
      </c>
      <c r="BB10" s="558"/>
      <c r="BC10" s="557" t="s">
        <v>3272</v>
      </c>
      <c r="BD10" s="552" t="s">
        <v>3272</v>
      </c>
      <c r="BE10" s="552" t="s">
        <v>3272</v>
      </c>
      <c r="BF10" s="552" t="s">
        <v>3272</v>
      </c>
      <c r="BG10" s="558"/>
      <c r="BH10" s="557" t="s">
        <v>3272</v>
      </c>
      <c r="BI10" s="552" t="s">
        <v>3272</v>
      </c>
      <c r="BJ10" s="552" t="s">
        <v>3272</v>
      </c>
      <c r="BK10" s="552" t="s">
        <v>3272</v>
      </c>
      <c r="BL10" s="132"/>
      <c r="BM10" s="552" t="s">
        <v>3272</v>
      </c>
      <c r="BN10" s="552" t="s">
        <v>3272</v>
      </c>
      <c r="BO10" s="132"/>
      <c r="BP10" s="111"/>
      <c r="BQ10" s="111"/>
      <c r="BR10" s="138"/>
      <c r="BS10" s="111"/>
      <c r="BT10" s="135"/>
      <c r="BU10" s="111"/>
      <c r="BV10" s="111"/>
      <c r="BW10" s="111"/>
      <c r="BX10" s="111"/>
      <c r="BY10" s="521"/>
      <c r="BZ10" s="519"/>
      <c r="CA10" s="519"/>
      <c r="CB10" s="519"/>
      <c r="CC10" s="519"/>
      <c r="CD10" s="519"/>
      <c r="CE10" s="519"/>
      <c r="CF10" s="519"/>
      <c r="CG10" s="519">
        <v>1.0</v>
      </c>
      <c r="CH10" s="519">
        <v>1.0</v>
      </c>
      <c r="CI10" s="519">
        <v>0.0</v>
      </c>
      <c r="CJ10" s="519">
        <v>0.0</v>
      </c>
      <c r="CK10" s="519">
        <v>0.0</v>
      </c>
      <c r="CL10" s="519">
        <v>0.0</v>
      </c>
      <c r="CM10" s="519">
        <v>0.0</v>
      </c>
      <c r="CN10" s="519" t="s">
        <v>5831</v>
      </c>
      <c r="CO10" s="519"/>
      <c r="CP10" s="519"/>
      <c r="CQ10" s="519"/>
      <c r="CR10" s="519"/>
      <c r="CS10" s="553">
        <v>0.32</v>
      </c>
      <c r="CT10" s="519"/>
      <c r="CU10" s="519">
        <v>37.0</v>
      </c>
      <c r="CV10" s="519"/>
      <c r="CW10" s="519"/>
      <c r="CX10" s="519"/>
      <c r="CY10" s="519"/>
      <c r="CZ10" s="519"/>
      <c r="DA10" s="519"/>
      <c r="DB10" s="519"/>
      <c r="DC10" s="519"/>
      <c r="DD10" s="519"/>
      <c r="DE10" s="519"/>
      <c r="DF10" s="519"/>
      <c r="DG10" s="519">
        <v>53.0</v>
      </c>
      <c r="DH10" s="519"/>
      <c r="DI10" s="519"/>
      <c r="DJ10" s="519"/>
      <c r="DK10" s="519"/>
      <c r="DL10" s="519"/>
      <c r="DM10" s="519">
        <v>16.0</v>
      </c>
      <c r="DN10" s="519"/>
      <c r="DO10" s="519"/>
      <c r="DP10" s="519"/>
      <c r="DQ10" s="519"/>
      <c r="DR10" s="519"/>
    </row>
    <row r="11" ht="15.75" customHeight="1">
      <c r="A11" s="111">
        <v>8.0</v>
      </c>
      <c r="B11" s="111">
        <v>2021.0</v>
      </c>
      <c r="C11" s="140"/>
      <c r="D11" s="554" t="e">
        <v>#N/A</v>
      </c>
      <c r="E11" s="140"/>
      <c r="F11" s="555" t="s">
        <v>5830</v>
      </c>
      <c r="G11" s="140"/>
      <c r="H11" s="555" t="s">
        <v>5831</v>
      </c>
      <c r="I11" s="140"/>
      <c r="J11" s="140"/>
      <c r="K11" s="111" t="s">
        <v>5821</v>
      </c>
      <c r="L11" s="555" t="s">
        <v>5836</v>
      </c>
      <c r="M11" s="140"/>
      <c r="N11" s="555" t="s">
        <v>5833</v>
      </c>
      <c r="O11" s="555" t="s">
        <v>5834</v>
      </c>
      <c r="P11" s="552" t="s">
        <v>3272</v>
      </c>
      <c r="Q11" s="552" t="s">
        <v>3272</v>
      </c>
      <c r="R11" s="140"/>
      <c r="S11" s="523">
        <v>731.0</v>
      </c>
      <c r="T11" s="523">
        <v>344.0</v>
      </c>
      <c r="U11" s="482">
        <v>172.0</v>
      </c>
      <c r="V11" s="554" t="s">
        <v>2371</v>
      </c>
      <c r="W11" s="140"/>
      <c r="X11" s="140"/>
      <c r="Y11" s="143"/>
      <c r="Z11" s="549"/>
      <c r="AA11" s="143"/>
      <c r="AB11" s="552" t="s">
        <v>3272</v>
      </c>
      <c r="AC11" s="111"/>
      <c r="AD11" s="552" t="s">
        <v>3272</v>
      </c>
      <c r="AE11" s="557" t="s">
        <v>3272</v>
      </c>
      <c r="AF11" s="552" t="s">
        <v>3272</v>
      </c>
      <c r="AG11" s="552" t="s">
        <v>3272</v>
      </c>
      <c r="AH11" s="79"/>
      <c r="AI11" s="557" t="s">
        <v>3272</v>
      </c>
      <c r="AJ11" s="552" t="s">
        <v>3272</v>
      </c>
      <c r="AK11" s="552" t="s">
        <v>3272</v>
      </c>
      <c r="AL11" s="552" t="s">
        <v>3272</v>
      </c>
      <c r="AM11" s="523"/>
      <c r="AN11" s="523">
        <v>34.0</v>
      </c>
      <c r="AO11" s="552" t="s">
        <v>3272</v>
      </c>
      <c r="AP11" s="552" t="s">
        <v>3272</v>
      </c>
      <c r="AQ11" s="552" t="s">
        <v>3272</v>
      </c>
      <c r="AR11" s="558"/>
      <c r="AS11" s="557" t="s">
        <v>3272</v>
      </c>
      <c r="AT11" s="546" t="s">
        <v>3272</v>
      </c>
      <c r="AU11" s="550" t="s">
        <v>3272</v>
      </c>
      <c r="AV11" s="79"/>
      <c r="AW11" s="72"/>
      <c r="AX11" s="72"/>
      <c r="AY11" s="111"/>
      <c r="AZ11" s="111"/>
      <c r="BA11" s="552" t="s">
        <v>3272</v>
      </c>
      <c r="BB11" s="523"/>
      <c r="BC11" s="523">
        <v>83.0</v>
      </c>
      <c r="BD11" s="552" t="s">
        <v>3272</v>
      </c>
      <c r="BE11" s="552" t="s">
        <v>3272</v>
      </c>
      <c r="BF11" s="552" t="s">
        <v>3272</v>
      </c>
      <c r="BG11" s="523"/>
      <c r="BH11" s="523">
        <v>33.0</v>
      </c>
      <c r="BI11" s="552" t="s">
        <v>3272</v>
      </c>
      <c r="BJ11" s="552" t="s">
        <v>3272</v>
      </c>
      <c r="BK11" s="552" t="s">
        <v>3272</v>
      </c>
      <c r="BL11" s="132"/>
      <c r="BM11" s="552" t="s">
        <v>3272</v>
      </c>
      <c r="BN11" s="552" t="s">
        <v>3272</v>
      </c>
      <c r="BO11" s="132"/>
      <c r="BP11" s="111"/>
      <c r="BQ11" s="111"/>
      <c r="BR11" s="138"/>
      <c r="BS11" s="111"/>
      <c r="BT11" s="135"/>
      <c r="BU11" s="111"/>
      <c r="BV11" s="111"/>
      <c r="BW11" s="111"/>
      <c r="BX11" s="111"/>
      <c r="BY11" s="521"/>
      <c r="BZ11" s="519"/>
      <c r="CA11" s="519"/>
      <c r="CB11" s="519"/>
      <c r="CC11" s="519"/>
      <c r="CD11" s="519"/>
      <c r="CE11" s="519"/>
      <c r="CF11" s="519"/>
      <c r="CG11" s="519">
        <v>1.0</v>
      </c>
      <c r="CH11" s="519">
        <v>1.0</v>
      </c>
      <c r="CI11" s="519">
        <v>0.0</v>
      </c>
      <c r="CJ11" s="519">
        <v>0.0</v>
      </c>
      <c r="CK11" s="519">
        <v>0.0</v>
      </c>
      <c r="CL11" s="519">
        <v>0.0</v>
      </c>
      <c r="CM11" s="519">
        <v>0.0</v>
      </c>
      <c r="CN11" s="519" t="s">
        <v>5831</v>
      </c>
      <c r="CO11" s="519"/>
      <c r="CP11" s="519"/>
      <c r="CQ11" s="519"/>
      <c r="CR11" s="519"/>
      <c r="CS11" s="553">
        <v>0.32</v>
      </c>
      <c r="CT11" s="519"/>
      <c r="CU11" s="519">
        <v>54.0</v>
      </c>
      <c r="CV11" s="519"/>
      <c r="CW11" s="519"/>
      <c r="CX11" s="519"/>
      <c r="CY11" s="519"/>
      <c r="CZ11" s="519"/>
      <c r="DA11" s="519"/>
      <c r="DB11" s="519"/>
      <c r="DC11" s="519"/>
      <c r="DD11" s="519"/>
      <c r="DE11" s="519"/>
      <c r="DF11" s="519"/>
      <c r="DG11" s="519">
        <v>69.0</v>
      </c>
      <c r="DH11" s="519"/>
      <c r="DI11" s="519"/>
      <c r="DJ11" s="519"/>
      <c r="DK11" s="519"/>
      <c r="DL11" s="519"/>
      <c r="DM11" s="519">
        <v>15.0</v>
      </c>
      <c r="DN11" s="519"/>
      <c r="DO11" s="519"/>
      <c r="DP11" s="519"/>
      <c r="DQ11" s="519"/>
      <c r="DR11" s="519"/>
    </row>
    <row r="12" ht="15.75" customHeight="1">
      <c r="A12" s="111">
        <v>9.0</v>
      </c>
      <c r="B12" s="111">
        <v>2021.0</v>
      </c>
      <c r="C12" s="140"/>
      <c r="D12" s="554" t="e">
        <v>#N/A</v>
      </c>
      <c r="E12" s="140"/>
      <c r="F12" s="555" t="s">
        <v>752</v>
      </c>
      <c r="G12" s="140"/>
      <c r="H12" s="555" t="s">
        <v>752</v>
      </c>
      <c r="I12" s="140"/>
      <c r="J12" s="140"/>
      <c r="K12" s="111" t="s">
        <v>5821</v>
      </c>
      <c r="L12" s="555" t="s">
        <v>5837</v>
      </c>
      <c r="M12" s="140"/>
      <c r="N12" s="555" t="s">
        <v>756</v>
      </c>
      <c r="O12" s="555" t="s">
        <v>5838</v>
      </c>
      <c r="P12" s="552" t="s">
        <v>3272</v>
      </c>
      <c r="Q12" s="552" t="s">
        <v>3272</v>
      </c>
      <c r="R12" s="140"/>
      <c r="S12" s="523" t="s">
        <v>5839</v>
      </c>
      <c r="T12" s="523">
        <v>309.0</v>
      </c>
      <c r="U12" s="482">
        <v>155.0</v>
      </c>
      <c r="V12" s="554" t="s">
        <v>2371</v>
      </c>
      <c r="W12" s="140"/>
      <c r="X12" s="140"/>
      <c r="Y12" s="143"/>
      <c r="Z12" s="549"/>
      <c r="AA12" s="143"/>
      <c r="AB12" s="552" t="s">
        <v>3272</v>
      </c>
      <c r="AC12" s="111"/>
      <c r="AD12" s="552" t="s">
        <v>3272</v>
      </c>
      <c r="AE12" s="557" t="s">
        <v>3272</v>
      </c>
      <c r="AF12" s="552" t="s">
        <v>3272</v>
      </c>
      <c r="AG12" s="552" t="s">
        <v>3272</v>
      </c>
      <c r="AH12" s="79"/>
      <c r="AI12" s="557" t="s">
        <v>3272</v>
      </c>
      <c r="AJ12" s="552" t="s">
        <v>3272</v>
      </c>
      <c r="AK12" s="552" t="s">
        <v>3272</v>
      </c>
      <c r="AL12" s="552" t="s">
        <v>3272</v>
      </c>
      <c r="AM12" s="558"/>
      <c r="AN12" s="557" t="s">
        <v>3272</v>
      </c>
      <c r="AO12" s="552" t="s">
        <v>3272</v>
      </c>
      <c r="AP12" s="552" t="s">
        <v>3272</v>
      </c>
      <c r="AQ12" s="552" t="s">
        <v>3272</v>
      </c>
      <c r="AR12" s="558"/>
      <c r="AS12" s="557" t="s">
        <v>3272</v>
      </c>
      <c r="AT12" s="546" t="s">
        <v>3272</v>
      </c>
      <c r="AU12" s="550" t="s">
        <v>3272</v>
      </c>
      <c r="AV12" s="79"/>
      <c r="AW12" s="72"/>
      <c r="AX12" s="72"/>
      <c r="AY12" s="111"/>
      <c r="AZ12" s="111"/>
      <c r="BA12" s="552" t="s">
        <v>3272</v>
      </c>
      <c r="BB12" s="558"/>
      <c r="BC12" s="557" t="s">
        <v>3272</v>
      </c>
      <c r="BD12" s="552" t="s">
        <v>3272</v>
      </c>
      <c r="BE12" s="552" t="s">
        <v>3272</v>
      </c>
      <c r="BF12" s="552" t="s">
        <v>3272</v>
      </c>
      <c r="BG12" s="558"/>
      <c r="BH12" s="557" t="s">
        <v>3272</v>
      </c>
      <c r="BI12" s="552" t="s">
        <v>3272</v>
      </c>
      <c r="BJ12" s="552" t="s">
        <v>3272</v>
      </c>
      <c r="BK12" s="552" t="s">
        <v>3272</v>
      </c>
      <c r="BL12" s="132"/>
      <c r="BM12" s="552" t="s">
        <v>3272</v>
      </c>
      <c r="BN12" s="552" t="s">
        <v>3272</v>
      </c>
      <c r="BO12" s="132"/>
      <c r="BP12" s="111"/>
      <c r="BQ12" s="111"/>
      <c r="BR12" s="138"/>
      <c r="BS12" s="111"/>
      <c r="BT12" s="135"/>
      <c r="BU12" s="111"/>
      <c r="BV12" s="111"/>
      <c r="BW12" s="111"/>
      <c r="BX12" s="111"/>
      <c r="BY12" s="521">
        <v>0.0</v>
      </c>
      <c r="BZ12" s="519">
        <v>0.0</v>
      </c>
      <c r="CA12" s="519">
        <v>0.0</v>
      </c>
      <c r="CB12" s="519">
        <v>0.0</v>
      </c>
      <c r="CC12" s="519">
        <v>0.0</v>
      </c>
      <c r="CD12" s="519">
        <v>0.0</v>
      </c>
      <c r="CE12" s="519">
        <v>0.0</v>
      </c>
      <c r="CF12" s="519">
        <v>0.0</v>
      </c>
      <c r="CG12" s="519">
        <v>0.0</v>
      </c>
      <c r="CH12" s="519">
        <v>0.0</v>
      </c>
      <c r="CI12" s="519">
        <v>0.0</v>
      </c>
      <c r="CJ12" s="519">
        <v>0.0</v>
      </c>
      <c r="CK12" s="519">
        <v>0.0</v>
      </c>
      <c r="CL12" s="519">
        <v>0.0</v>
      </c>
      <c r="CM12" s="519">
        <v>1.0</v>
      </c>
      <c r="CN12" s="519" t="s">
        <v>752</v>
      </c>
      <c r="CO12" s="519"/>
      <c r="CP12" s="519"/>
      <c r="CQ12" s="519">
        <v>0.0</v>
      </c>
      <c r="CR12" s="519">
        <v>0.0</v>
      </c>
      <c r="CS12" s="553">
        <v>1.0</v>
      </c>
      <c r="CT12" s="519"/>
      <c r="CU12" s="519"/>
      <c r="CV12" s="519"/>
      <c r="CW12" s="519"/>
      <c r="CX12" s="519"/>
      <c r="CY12" s="519"/>
      <c r="CZ12" s="519">
        <v>58.0</v>
      </c>
      <c r="DA12" s="519">
        <v>32.0</v>
      </c>
      <c r="DB12" s="519"/>
      <c r="DC12" s="519"/>
      <c r="DD12" s="519"/>
      <c r="DE12" s="519"/>
      <c r="DF12" s="519"/>
      <c r="DG12" s="519"/>
      <c r="DH12" s="519"/>
      <c r="DI12" s="519"/>
      <c r="DJ12" s="519"/>
      <c r="DK12" s="519"/>
      <c r="DL12" s="519"/>
      <c r="DM12" s="519"/>
      <c r="DN12" s="519"/>
      <c r="DO12" s="519"/>
      <c r="DP12" s="519"/>
      <c r="DQ12" s="519"/>
      <c r="DR12" s="519"/>
    </row>
    <row r="13" ht="15.75" customHeight="1">
      <c r="A13" s="111">
        <v>10.0</v>
      </c>
      <c r="B13" s="111">
        <v>2021.0</v>
      </c>
      <c r="C13" s="140"/>
      <c r="D13" s="554" t="e">
        <v>#N/A</v>
      </c>
      <c r="E13" s="140"/>
      <c r="F13" s="555" t="s">
        <v>752</v>
      </c>
      <c r="G13" s="140"/>
      <c r="H13" s="555" t="s">
        <v>752</v>
      </c>
      <c r="I13" s="140"/>
      <c r="J13" s="140"/>
      <c r="K13" s="111" t="s">
        <v>5821</v>
      </c>
      <c r="L13" s="555" t="s">
        <v>5840</v>
      </c>
      <c r="M13" s="140"/>
      <c r="N13" s="555" t="s">
        <v>756</v>
      </c>
      <c r="O13" s="555" t="s">
        <v>5838</v>
      </c>
      <c r="P13" s="552" t="s">
        <v>3272</v>
      </c>
      <c r="Q13" s="552" t="s">
        <v>3272</v>
      </c>
      <c r="R13" s="140"/>
      <c r="S13" s="523" t="s">
        <v>5839</v>
      </c>
      <c r="T13" s="523">
        <v>229.0</v>
      </c>
      <c r="U13" s="482">
        <v>115.0</v>
      </c>
      <c r="V13" s="554" t="s">
        <v>2371</v>
      </c>
      <c r="W13" s="140"/>
      <c r="X13" s="140"/>
      <c r="Y13" s="143"/>
      <c r="Z13" s="549"/>
      <c r="AA13" s="143"/>
      <c r="AB13" s="552" t="s">
        <v>3272</v>
      </c>
      <c r="AC13" s="111"/>
      <c r="AD13" s="552" t="s">
        <v>3272</v>
      </c>
      <c r="AE13" s="557" t="s">
        <v>3272</v>
      </c>
      <c r="AF13" s="552" t="s">
        <v>3272</v>
      </c>
      <c r="AG13" s="552" t="s">
        <v>3272</v>
      </c>
      <c r="AH13" s="79"/>
      <c r="AI13" s="557" t="s">
        <v>3272</v>
      </c>
      <c r="AJ13" s="552" t="s">
        <v>3272</v>
      </c>
      <c r="AK13" s="552" t="s">
        <v>3272</v>
      </c>
      <c r="AL13" s="552" t="s">
        <v>3272</v>
      </c>
      <c r="AM13" s="558"/>
      <c r="AN13" s="557" t="s">
        <v>3272</v>
      </c>
      <c r="AO13" s="552" t="s">
        <v>3272</v>
      </c>
      <c r="AP13" s="552" t="s">
        <v>3272</v>
      </c>
      <c r="AQ13" s="552" t="s">
        <v>3272</v>
      </c>
      <c r="AR13" s="558"/>
      <c r="AS13" s="557" t="s">
        <v>3272</v>
      </c>
      <c r="AT13" s="546" t="s">
        <v>3272</v>
      </c>
      <c r="AU13" s="550" t="s">
        <v>3272</v>
      </c>
      <c r="AV13" s="79"/>
      <c r="AW13" s="72"/>
      <c r="AX13" s="72"/>
      <c r="AY13" s="111"/>
      <c r="AZ13" s="111"/>
      <c r="BA13" s="552" t="s">
        <v>3272</v>
      </c>
      <c r="BB13" s="558"/>
      <c r="BC13" s="557" t="s">
        <v>3272</v>
      </c>
      <c r="BD13" s="552" t="s">
        <v>3272</v>
      </c>
      <c r="BE13" s="552" t="s">
        <v>3272</v>
      </c>
      <c r="BF13" s="552" t="s">
        <v>3272</v>
      </c>
      <c r="BG13" s="558"/>
      <c r="BH13" s="557" t="s">
        <v>3272</v>
      </c>
      <c r="BI13" s="552" t="s">
        <v>3272</v>
      </c>
      <c r="BJ13" s="552" t="s">
        <v>3272</v>
      </c>
      <c r="BK13" s="552" t="s">
        <v>3272</v>
      </c>
      <c r="BL13" s="132"/>
      <c r="BM13" s="552" t="s">
        <v>3272</v>
      </c>
      <c r="BN13" s="552" t="s">
        <v>3272</v>
      </c>
      <c r="BO13" s="132"/>
      <c r="BP13" s="111"/>
      <c r="BQ13" s="111"/>
      <c r="BR13" s="138"/>
      <c r="BS13" s="111"/>
      <c r="BT13" s="135"/>
      <c r="BU13" s="111"/>
      <c r="BV13" s="111"/>
      <c r="BW13" s="111"/>
      <c r="BX13" s="111"/>
      <c r="BY13" s="521">
        <v>0.0</v>
      </c>
      <c r="BZ13" s="519">
        <v>0.0</v>
      </c>
      <c r="CA13" s="519">
        <v>0.0</v>
      </c>
      <c r="CB13" s="519">
        <v>0.0</v>
      </c>
      <c r="CC13" s="519">
        <v>0.0</v>
      </c>
      <c r="CD13" s="519">
        <v>0.0</v>
      </c>
      <c r="CE13" s="519">
        <v>0.0</v>
      </c>
      <c r="CF13" s="519">
        <v>0.0</v>
      </c>
      <c r="CG13" s="519">
        <v>0.0</v>
      </c>
      <c r="CH13" s="519">
        <v>0.0</v>
      </c>
      <c r="CI13" s="519">
        <v>0.0</v>
      </c>
      <c r="CJ13" s="519">
        <v>0.0</v>
      </c>
      <c r="CK13" s="519">
        <v>0.0</v>
      </c>
      <c r="CL13" s="519">
        <v>0.0</v>
      </c>
      <c r="CM13" s="519">
        <v>1.0</v>
      </c>
      <c r="CN13" s="519" t="s">
        <v>752</v>
      </c>
      <c r="CO13" s="519"/>
      <c r="CP13" s="519"/>
      <c r="CQ13" s="519">
        <v>0.0</v>
      </c>
      <c r="CR13" s="519">
        <v>0.0</v>
      </c>
      <c r="CS13" s="553">
        <v>1.0</v>
      </c>
      <c r="CT13" s="519"/>
      <c r="CU13" s="519"/>
      <c r="CV13" s="519"/>
      <c r="CW13" s="519"/>
      <c r="CX13" s="519"/>
      <c r="CY13" s="519"/>
      <c r="CZ13" s="519">
        <v>61.0</v>
      </c>
      <c r="DA13" s="519">
        <v>32.0</v>
      </c>
      <c r="DB13" s="519"/>
      <c r="DC13" s="519"/>
      <c r="DD13" s="519"/>
      <c r="DE13" s="519"/>
      <c r="DF13" s="519"/>
      <c r="DG13" s="519"/>
      <c r="DH13" s="519"/>
      <c r="DI13" s="519"/>
      <c r="DJ13" s="519"/>
      <c r="DK13" s="519"/>
      <c r="DL13" s="519"/>
      <c r="DM13" s="519"/>
      <c r="DN13" s="519"/>
      <c r="DO13" s="519"/>
      <c r="DP13" s="519"/>
      <c r="DQ13" s="519"/>
      <c r="DR13" s="519"/>
    </row>
    <row r="14" ht="15.75" customHeight="1">
      <c r="A14" s="111">
        <v>11.0</v>
      </c>
      <c r="B14" s="111">
        <v>2021.0</v>
      </c>
      <c r="C14" s="140"/>
      <c r="D14" s="554" t="e">
        <v>#N/A</v>
      </c>
      <c r="E14" s="140"/>
      <c r="F14" s="555" t="s">
        <v>752</v>
      </c>
      <c r="G14" s="140"/>
      <c r="H14" s="555" t="s">
        <v>752</v>
      </c>
      <c r="I14" s="140"/>
      <c r="J14" s="140"/>
      <c r="K14" s="111" t="s">
        <v>5821</v>
      </c>
      <c r="L14" s="555" t="s">
        <v>5841</v>
      </c>
      <c r="M14" s="140"/>
      <c r="N14" s="555" t="s">
        <v>756</v>
      </c>
      <c r="O14" s="555" t="s">
        <v>5838</v>
      </c>
      <c r="P14" s="552" t="s">
        <v>3272</v>
      </c>
      <c r="Q14" s="552" t="s">
        <v>3272</v>
      </c>
      <c r="R14" s="140"/>
      <c r="S14" s="523" t="s">
        <v>5839</v>
      </c>
      <c r="T14" s="523">
        <v>471.0</v>
      </c>
      <c r="U14" s="482">
        <v>236.0</v>
      </c>
      <c r="V14" s="554" t="s">
        <v>2371</v>
      </c>
      <c r="W14" s="140"/>
      <c r="X14" s="140"/>
      <c r="Y14" s="143"/>
      <c r="Z14" s="549"/>
      <c r="AA14" s="143"/>
      <c r="AB14" s="552" t="s">
        <v>3272</v>
      </c>
      <c r="AC14" s="111"/>
      <c r="AD14" s="552" t="s">
        <v>3272</v>
      </c>
      <c r="AE14" s="557" t="s">
        <v>3272</v>
      </c>
      <c r="AF14" s="552" t="s">
        <v>3272</v>
      </c>
      <c r="AG14" s="552" t="s">
        <v>3272</v>
      </c>
      <c r="AH14" s="79"/>
      <c r="AI14" s="557" t="s">
        <v>3272</v>
      </c>
      <c r="AJ14" s="552" t="s">
        <v>3272</v>
      </c>
      <c r="AK14" s="552" t="s">
        <v>3272</v>
      </c>
      <c r="AL14" s="552" t="s">
        <v>3272</v>
      </c>
      <c r="AM14" s="558"/>
      <c r="AN14" s="557" t="s">
        <v>3272</v>
      </c>
      <c r="AO14" s="552" t="s">
        <v>3272</v>
      </c>
      <c r="AP14" s="552" t="s">
        <v>3272</v>
      </c>
      <c r="AQ14" s="552" t="s">
        <v>3272</v>
      </c>
      <c r="AR14" s="558"/>
      <c r="AS14" s="557" t="s">
        <v>3272</v>
      </c>
      <c r="AT14" s="546" t="s">
        <v>3272</v>
      </c>
      <c r="AU14" s="550" t="s">
        <v>3272</v>
      </c>
      <c r="AV14" s="79"/>
      <c r="AW14" s="72"/>
      <c r="AX14" s="72"/>
      <c r="AY14" s="111"/>
      <c r="AZ14" s="111"/>
      <c r="BA14" s="552" t="s">
        <v>3272</v>
      </c>
      <c r="BB14" s="558"/>
      <c r="BC14" s="557" t="s">
        <v>3272</v>
      </c>
      <c r="BD14" s="552" t="s">
        <v>3272</v>
      </c>
      <c r="BE14" s="552" t="s">
        <v>3272</v>
      </c>
      <c r="BF14" s="552" t="s">
        <v>3272</v>
      </c>
      <c r="BG14" s="558"/>
      <c r="BH14" s="557" t="s">
        <v>3272</v>
      </c>
      <c r="BI14" s="552" t="s">
        <v>3272</v>
      </c>
      <c r="BJ14" s="552" t="s">
        <v>3272</v>
      </c>
      <c r="BK14" s="552" t="s">
        <v>3272</v>
      </c>
      <c r="BL14" s="132"/>
      <c r="BM14" s="552" t="s">
        <v>3272</v>
      </c>
      <c r="BN14" s="552" t="s">
        <v>3272</v>
      </c>
      <c r="BO14" s="132"/>
      <c r="BP14" s="111"/>
      <c r="BQ14" s="111"/>
      <c r="BR14" s="138"/>
      <c r="BS14" s="111"/>
      <c r="BT14" s="135"/>
      <c r="BU14" s="111"/>
      <c r="BV14" s="111"/>
      <c r="BW14" s="111"/>
      <c r="BX14" s="111"/>
      <c r="BY14" s="521">
        <v>0.0</v>
      </c>
      <c r="BZ14" s="519">
        <v>0.0</v>
      </c>
      <c r="CA14" s="519">
        <v>0.0</v>
      </c>
      <c r="CB14" s="519">
        <v>0.0</v>
      </c>
      <c r="CC14" s="519">
        <v>0.0</v>
      </c>
      <c r="CD14" s="519">
        <v>0.0</v>
      </c>
      <c r="CE14" s="519">
        <v>0.0</v>
      </c>
      <c r="CF14" s="519">
        <v>0.0</v>
      </c>
      <c r="CG14" s="519">
        <v>0.0</v>
      </c>
      <c r="CH14" s="519">
        <v>0.0</v>
      </c>
      <c r="CI14" s="519">
        <v>0.0</v>
      </c>
      <c r="CJ14" s="519">
        <v>0.0</v>
      </c>
      <c r="CK14" s="519">
        <v>0.0</v>
      </c>
      <c r="CL14" s="519">
        <v>0.0</v>
      </c>
      <c r="CM14" s="519">
        <v>1.0</v>
      </c>
      <c r="CN14" s="519" t="s">
        <v>752</v>
      </c>
      <c r="CO14" s="519"/>
      <c r="CP14" s="519"/>
      <c r="CQ14" s="519">
        <v>0.0</v>
      </c>
      <c r="CR14" s="519">
        <v>0.0</v>
      </c>
      <c r="CS14" s="553">
        <v>1.0</v>
      </c>
      <c r="CT14" s="519"/>
      <c r="CU14" s="519"/>
      <c r="CV14" s="519"/>
      <c r="CW14" s="519"/>
      <c r="CX14" s="519"/>
      <c r="CY14" s="519"/>
      <c r="CZ14" s="519">
        <v>64.0</v>
      </c>
      <c r="DA14" s="519">
        <v>41.0</v>
      </c>
      <c r="DB14" s="519"/>
      <c r="DC14" s="519"/>
      <c r="DD14" s="519"/>
      <c r="DE14" s="519"/>
      <c r="DF14" s="519"/>
      <c r="DG14" s="519"/>
      <c r="DH14" s="519"/>
      <c r="DI14" s="519"/>
      <c r="DJ14" s="519"/>
      <c r="DK14" s="519"/>
      <c r="DL14" s="519"/>
      <c r="DM14" s="519"/>
      <c r="DN14" s="519"/>
      <c r="DO14" s="519"/>
      <c r="DP14" s="519"/>
      <c r="DQ14" s="519"/>
      <c r="DR14" s="519"/>
    </row>
    <row r="15" ht="15.75" customHeight="1">
      <c r="A15" s="111">
        <v>12.0</v>
      </c>
      <c r="B15" s="111">
        <v>2021.0</v>
      </c>
      <c r="C15" s="140"/>
      <c r="D15" s="554" t="e">
        <v>#N/A</v>
      </c>
      <c r="E15" s="140"/>
      <c r="F15" s="555" t="s">
        <v>752</v>
      </c>
      <c r="G15" s="140"/>
      <c r="H15" s="555" t="s">
        <v>752</v>
      </c>
      <c r="I15" s="140"/>
      <c r="J15" s="140"/>
      <c r="K15" s="111" t="s">
        <v>5821</v>
      </c>
      <c r="L15" s="555" t="s">
        <v>5842</v>
      </c>
      <c r="M15" s="140"/>
      <c r="N15" s="555" t="s">
        <v>756</v>
      </c>
      <c r="O15" s="555" t="s">
        <v>5838</v>
      </c>
      <c r="P15" s="552" t="s">
        <v>3272</v>
      </c>
      <c r="Q15" s="552" t="s">
        <v>3272</v>
      </c>
      <c r="R15" s="140"/>
      <c r="S15" s="523" t="s">
        <v>5839</v>
      </c>
      <c r="T15" s="523">
        <v>256.0</v>
      </c>
      <c r="U15" s="482">
        <v>128.0</v>
      </c>
      <c r="V15" s="554" t="s">
        <v>2371</v>
      </c>
      <c r="W15" s="140"/>
      <c r="X15" s="140"/>
      <c r="Y15" s="143"/>
      <c r="Z15" s="549"/>
      <c r="AA15" s="143"/>
      <c r="AB15" s="552" t="s">
        <v>3272</v>
      </c>
      <c r="AC15" s="111"/>
      <c r="AD15" s="552" t="s">
        <v>3272</v>
      </c>
      <c r="AE15" s="557" t="s">
        <v>3272</v>
      </c>
      <c r="AF15" s="552" t="s">
        <v>3272</v>
      </c>
      <c r="AG15" s="552" t="s">
        <v>3272</v>
      </c>
      <c r="AH15" s="79"/>
      <c r="AI15" s="557" t="s">
        <v>3272</v>
      </c>
      <c r="AJ15" s="552" t="s">
        <v>3272</v>
      </c>
      <c r="AK15" s="552" t="s">
        <v>3272</v>
      </c>
      <c r="AL15" s="552" t="s">
        <v>3272</v>
      </c>
      <c r="AM15" s="558"/>
      <c r="AN15" s="557" t="s">
        <v>3272</v>
      </c>
      <c r="AO15" s="552" t="s">
        <v>3272</v>
      </c>
      <c r="AP15" s="552" t="s">
        <v>3272</v>
      </c>
      <c r="AQ15" s="552" t="s">
        <v>3272</v>
      </c>
      <c r="AR15" s="558"/>
      <c r="AS15" s="557" t="s">
        <v>3272</v>
      </c>
      <c r="AT15" s="546" t="s">
        <v>3272</v>
      </c>
      <c r="AU15" s="550" t="s">
        <v>3272</v>
      </c>
      <c r="AV15" s="79"/>
      <c r="AW15" s="72"/>
      <c r="AX15" s="72"/>
      <c r="AY15" s="111"/>
      <c r="AZ15" s="111"/>
      <c r="BA15" s="552" t="s">
        <v>3272</v>
      </c>
      <c r="BB15" s="558"/>
      <c r="BC15" s="557" t="s">
        <v>3272</v>
      </c>
      <c r="BD15" s="552" t="s">
        <v>3272</v>
      </c>
      <c r="BE15" s="552" t="s">
        <v>3272</v>
      </c>
      <c r="BF15" s="552" t="s">
        <v>3272</v>
      </c>
      <c r="BG15" s="558"/>
      <c r="BH15" s="557" t="s">
        <v>3272</v>
      </c>
      <c r="BI15" s="552" t="s">
        <v>3272</v>
      </c>
      <c r="BJ15" s="552" t="s">
        <v>3272</v>
      </c>
      <c r="BK15" s="552" t="s">
        <v>3272</v>
      </c>
      <c r="BL15" s="132"/>
      <c r="BM15" s="552" t="s">
        <v>3272</v>
      </c>
      <c r="BN15" s="552" t="s">
        <v>3272</v>
      </c>
      <c r="BO15" s="132"/>
      <c r="BP15" s="111"/>
      <c r="BQ15" s="111"/>
      <c r="BR15" s="138"/>
      <c r="BS15" s="111"/>
      <c r="BT15" s="135"/>
      <c r="BU15" s="111"/>
      <c r="BV15" s="111"/>
      <c r="BW15" s="111"/>
      <c r="BX15" s="111"/>
      <c r="BY15" s="521">
        <v>0.0</v>
      </c>
      <c r="BZ15" s="519">
        <v>0.0</v>
      </c>
      <c r="CA15" s="519">
        <v>0.0</v>
      </c>
      <c r="CB15" s="519">
        <v>0.0</v>
      </c>
      <c r="CC15" s="519">
        <v>0.0</v>
      </c>
      <c r="CD15" s="519">
        <v>0.0</v>
      </c>
      <c r="CE15" s="519">
        <v>0.0</v>
      </c>
      <c r="CF15" s="519">
        <v>0.0</v>
      </c>
      <c r="CG15" s="519">
        <v>0.0</v>
      </c>
      <c r="CH15" s="519">
        <v>0.0</v>
      </c>
      <c r="CI15" s="519">
        <v>0.0</v>
      </c>
      <c r="CJ15" s="519">
        <v>0.0</v>
      </c>
      <c r="CK15" s="519">
        <v>0.0</v>
      </c>
      <c r="CL15" s="519">
        <v>0.0</v>
      </c>
      <c r="CM15" s="519">
        <v>1.0</v>
      </c>
      <c r="CN15" s="519" t="s">
        <v>752</v>
      </c>
      <c r="CO15" s="519"/>
      <c r="CP15" s="519"/>
      <c r="CQ15" s="519">
        <v>0.0</v>
      </c>
      <c r="CR15" s="519">
        <v>0.0</v>
      </c>
      <c r="CS15" s="553">
        <v>1.0</v>
      </c>
      <c r="CT15" s="519"/>
      <c r="CU15" s="519"/>
      <c r="CV15" s="519"/>
      <c r="CW15" s="519"/>
      <c r="CX15" s="519"/>
      <c r="CY15" s="519"/>
      <c r="CZ15" s="519">
        <v>32.0</v>
      </c>
      <c r="DA15" s="519">
        <v>19.0</v>
      </c>
      <c r="DB15" s="519"/>
      <c r="DC15" s="519"/>
      <c r="DD15" s="519"/>
      <c r="DE15" s="519"/>
      <c r="DF15" s="519"/>
      <c r="DG15" s="519"/>
      <c r="DH15" s="519"/>
      <c r="DI15" s="519"/>
      <c r="DJ15" s="519"/>
      <c r="DK15" s="519"/>
      <c r="DL15" s="519"/>
      <c r="DM15" s="519"/>
      <c r="DN15" s="519"/>
      <c r="DO15" s="519"/>
      <c r="DP15" s="519"/>
      <c r="DQ15" s="519"/>
      <c r="DR15" s="519"/>
    </row>
    <row r="16" ht="15.75" customHeight="1">
      <c r="A16" s="111">
        <v>13.0</v>
      </c>
      <c r="B16" s="111">
        <v>2021.0</v>
      </c>
      <c r="C16" s="140"/>
      <c r="D16" s="554" t="e">
        <v>#N/A</v>
      </c>
      <c r="E16" s="140"/>
      <c r="F16" s="555" t="s">
        <v>752</v>
      </c>
      <c r="G16" s="140"/>
      <c r="H16" s="555" t="s">
        <v>752</v>
      </c>
      <c r="I16" s="140"/>
      <c r="J16" s="140"/>
      <c r="K16" s="111" t="s">
        <v>5821</v>
      </c>
      <c r="L16" s="555" t="s">
        <v>5843</v>
      </c>
      <c r="M16" s="140"/>
      <c r="N16" s="555" t="s">
        <v>756</v>
      </c>
      <c r="O16" s="555" t="s">
        <v>5838</v>
      </c>
      <c r="P16" s="552" t="s">
        <v>3272</v>
      </c>
      <c r="Q16" s="552" t="s">
        <v>3272</v>
      </c>
      <c r="R16" s="140"/>
      <c r="S16" s="523" t="s">
        <v>5839</v>
      </c>
      <c r="T16" s="556">
        <v>325.0</v>
      </c>
      <c r="U16" s="559">
        <v>163.0</v>
      </c>
      <c r="V16" s="554" t="s">
        <v>2371</v>
      </c>
      <c r="W16" s="140"/>
      <c r="X16" s="140"/>
      <c r="Y16" s="143"/>
      <c r="Z16" s="549"/>
      <c r="AA16" s="143"/>
      <c r="AB16" s="552" t="s">
        <v>3272</v>
      </c>
      <c r="AC16" s="111"/>
      <c r="AD16" s="555">
        <v>57.0</v>
      </c>
      <c r="AE16" s="557" t="s">
        <v>3272</v>
      </c>
      <c r="AF16" s="552" t="s">
        <v>3272</v>
      </c>
      <c r="AG16" s="552" t="s">
        <v>3272</v>
      </c>
      <c r="AH16" s="79"/>
      <c r="AI16" s="560" t="s">
        <v>3272</v>
      </c>
      <c r="AJ16" s="552" t="s">
        <v>3272</v>
      </c>
      <c r="AK16" s="552" t="s">
        <v>3272</v>
      </c>
      <c r="AL16" s="552" t="s">
        <v>3272</v>
      </c>
      <c r="AM16" s="555"/>
      <c r="AN16" s="555">
        <v>87.0</v>
      </c>
      <c r="AO16" s="552" t="s">
        <v>3272</v>
      </c>
      <c r="AP16" s="552" t="s">
        <v>3272</v>
      </c>
      <c r="AQ16" s="552" t="s">
        <v>3272</v>
      </c>
      <c r="AR16" s="558"/>
      <c r="AS16" s="557" t="s">
        <v>3272</v>
      </c>
      <c r="AT16" s="546" t="s">
        <v>3272</v>
      </c>
      <c r="AU16" s="550" t="s">
        <v>3272</v>
      </c>
      <c r="AV16" s="79"/>
      <c r="AW16" s="72"/>
      <c r="AX16" s="72"/>
      <c r="AY16" s="111"/>
      <c r="AZ16" s="111"/>
      <c r="BA16" s="552" t="s">
        <v>3272</v>
      </c>
      <c r="BB16" s="558"/>
      <c r="BC16" s="557" t="s">
        <v>3272</v>
      </c>
      <c r="BD16" s="552" t="s">
        <v>3272</v>
      </c>
      <c r="BE16" s="552" t="s">
        <v>3272</v>
      </c>
      <c r="BF16" s="552" t="s">
        <v>3272</v>
      </c>
      <c r="BG16" s="555"/>
      <c r="BH16" s="555">
        <v>79.0</v>
      </c>
      <c r="BI16" s="552" t="s">
        <v>3272</v>
      </c>
      <c r="BJ16" s="552" t="s">
        <v>3272</v>
      </c>
      <c r="BK16" s="552" t="s">
        <v>3272</v>
      </c>
      <c r="BL16" s="132"/>
      <c r="BM16" s="552" t="s">
        <v>3272</v>
      </c>
      <c r="BN16" s="552" t="s">
        <v>3272</v>
      </c>
      <c r="BO16" s="132"/>
      <c r="BP16" s="111"/>
      <c r="BQ16" s="111"/>
      <c r="BR16" s="138"/>
      <c r="BS16" s="111"/>
      <c r="BT16" s="135"/>
      <c r="BU16" s="111"/>
      <c r="BV16" s="111"/>
      <c r="BW16" s="111"/>
      <c r="BX16" s="111"/>
      <c r="BY16" s="521">
        <v>0.0</v>
      </c>
      <c r="BZ16" s="519">
        <v>0.0</v>
      </c>
      <c r="CA16" s="519">
        <v>0.0</v>
      </c>
      <c r="CB16" s="519">
        <v>0.0</v>
      </c>
      <c r="CC16" s="519">
        <v>0.0</v>
      </c>
      <c r="CD16" s="519">
        <v>0.0</v>
      </c>
      <c r="CE16" s="519">
        <v>0.0</v>
      </c>
      <c r="CF16" s="519">
        <v>0.0</v>
      </c>
      <c r="CG16" s="519">
        <v>0.0</v>
      </c>
      <c r="CH16" s="519">
        <v>0.0</v>
      </c>
      <c r="CI16" s="519">
        <v>0.0</v>
      </c>
      <c r="CJ16" s="519">
        <v>0.0</v>
      </c>
      <c r="CK16" s="519">
        <v>0.0</v>
      </c>
      <c r="CL16" s="519">
        <v>0.0</v>
      </c>
      <c r="CM16" s="519">
        <v>1.0</v>
      </c>
      <c r="CN16" s="519" t="s">
        <v>752</v>
      </c>
      <c r="CO16" s="519"/>
      <c r="CP16" s="519"/>
      <c r="CQ16" s="519">
        <v>0.0</v>
      </c>
      <c r="CR16" s="519">
        <v>0.0</v>
      </c>
      <c r="CS16" s="553">
        <v>1.0</v>
      </c>
      <c r="CT16" s="519"/>
      <c r="CU16" s="519"/>
      <c r="CV16" s="519"/>
      <c r="CW16" s="519"/>
      <c r="CX16" s="519"/>
      <c r="CY16" s="519"/>
      <c r="CZ16" s="519">
        <v>55.0</v>
      </c>
      <c r="DA16" s="519">
        <v>32.0</v>
      </c>
      <c r="DB16" s="519"/>
      <c r="DC16" s="519"/>
      <c r="DD16" s="519"/>
      <c r="DE16" s="519"/>
      <c r="DF16" s="519"/>
      <c r="DG16" s="519"/>
      <c r="DH16" s="519"/>
      <c r="DI16" s="519"/>
      <c r="DJ16" s="519"/>
      <c r="DK16" s="519"/>
      <c r="DL16" s="519"/>
      <c r="DM16" s="519"/>
      <c r="DN16" s="519"/>
      <c r="DO16" s="519"/>
      <c r="DP16" s="519"/>
      <c r="DQ16" s="519"/>
      <c r="DR16" s="519"/>
    </row>
    <row r="17" ht="15.75" customHeight="1">
      <c r="A17" s="111">
        <v>14.0</v>
      </c>
      <c r="B17" s="111">
        <v>2021.0</v>
      </c>
      <c r="C17" s="140"/>
      <c r="D17" s="554" t="s">
        <v>913</v>
      </c>
      <c r="E17" s="140"/>
      <c r="F17" s="523" t="s">
        <v>5844</v>
      </c>
      <c r="G17" s="140"/>
      <c r="H17" s="523" t="s">
        <v>5845</v>
      </c>
      <c r="I17" s="140"/>
      <c r="J17" s="140"/>
      <c r="K17" s="111" t="s">
        <v>5821</v>
      </c>
      <c r="L17" s="555" t="s">
        <v>5822</v>
      </c>
      <c r="M17" s="140"/>
      <c r="N17" s="523" t="s">
        <v>5846</v>
      </c>
      <c r="O17" s="523" t="s">
        <v>5847</v>
      </c>
      <c r="P17" s="552" t="s">
        <v>3272</v>
      </c>
      <c r="Q17" s="552" t="s">
        <v>3272</v>
      </c>
      <c r="R17" s="140"/>
      <c r="S17" s="561">
        <v>2597.0</v>
      </c>
      <c r="T17" s="556">
        <v>399.0</v>
      </c>
      <c r="U17" s="559">
        <v>200.0</v>
      </c>
      <c r="V17" s="554" t="s">
        <v>2371</v>
      </c>
      <c r="W17" s="140"/>
      <c r="X17" s="140"/>
      <c r="Y17" s="143"/>
      <c r="Z17" s="549"/>
      <c r="AA17" s="143"/>
      <c r="AB17" s="552" t="s">
        <v>3272</v>
      </c>
      <c r="AC17" s="111"/>
      <c r="AD17" s="560" t="s">
        <v>3272</v>
      </c>
      <c r="AE17" s="557" t="s">
        <v>3272</v>
      </c>
      <c r="AF17" s="552" t="s">
        <v>3272</v>
      </c>
      <c r="AG17" s="552" t="s">
        <v>3272</v>
      </c>
      <c r="AH17" s="79"/>
      <c r="AI17" s="560" t="s">
        <v>3272</v>
      </c>
      <c r="AJ17" s="552" t="s">
        <v>3272</v>
      </c>
      <c r="AK17" s="552" t="s">
        <v>3272</v>
      </c>
      <c r="AL17" s="552" t="s">
        <v>3272</v>
      </c>
      <c r="AM17" s="555"/>
      <c r="AN17" s="555">
        <v>83.0</v>
      </c>
      <c r="AO17" s="552" t="s">
        <v>3272</v>
      </c>
      <c r="AP17" s="552" t="s">
        <v>3272</v>
      </c>
      <c r="AQ17" s="552" t="s">
        <v>3272</v>
      </c>
      <c r="AR17" s="562"/>
      <c r="AS17" s="560" t="s">
        <v>3272</v>
      </c>
      <c r="AT17" s="546" t="s">
        <v>3272</v>
      </c>
      <c r="AU17" s="550" t="s">
        <v>3272</v>
      </c>
      <c r="AV17" s="79"/>
      <c r="AW17" s="72"/>
      <c r="AX17" s="72"/>
      <c r="AY17" s="111"/>
      <c r="AZ17" s="111"/>
      <c r="BA17" s="552" t="s">
        <v>3272</v>
      </c>
      <c r="BB17" s="523"/>
      <c r="BC17" s="523">
        <v>81.0</v>
      </c>
      <c r="BD17" s="552" t="s">
        <v>3272</v>
      </c>
      <c r="BE17" s="552" t="s">
        <v>3272</v>
      </c>
      <c r="BF17" s="552" t="s">
        <v>3272</v>
      </c>
      <c r="BG17" s="555"/>
      <c r="BH17" s="555">
        <v>69.0</v>
      </c>
      <c r="BI17" s="552" t="s">
        <v>3272</v>
      </c>
      <c r="BJ17" s="552" t="s">
        <v>3272</v>
      </c>
      <c r="BK17" s="552" t="s">
        <v>3272</v>
      </c>
      <c r="BL17" s="132"/>
      <c r="BM17" s="523">
        <v>71.0</v>
      </c>
      <c r="BN17" s="552" t="s">
        <v>3272</v>
      </c>
      <c r="BO17" s="132"/>
      <c r="BP17" s="111"/>
      <c r="BQ17" s="111"/>
      <c r="BR17" s="138"/>
      <c r="BS17" s="111"/>
      <c r="BT17" s="135"/>
      <c r="BU17" s="111"/>
      <c r="BV17" s="111"/>
      <c r="BW17" s="111"/>
      <c r="BX17" s="111"/>
      <c r="BY17" s="521">
        <v>1.0</v>
      </c>
      <c r="BZ17" s="519">
        <v>0.0</v>
      </c>
      <c r="CA17" s="519">
        <v>0.0</v>
      </c>
      <c r="CB17" s="519">
        <v>0.0</v>
      </c>
      <c r="CC17" s="519">
        <v>0.0</v>
      </c>
      <c r="CD17" s="519">
        <v>0.0</v>
      </c>
      <c r="CE17" s="519">
        <v>0.0</v>
      </c>
      <c r="CF17" s="519">
        <v>0.0</v>
      </c>
      <c r="CG17" s="519">
        <v>1.0</v>
      </c>
      <c r="CH17" s="519">
        <v>0.0</v>
      </c>
      <c r="CI17" s="519">
        <v>1.0</v>
      </c>
      <c r="CJ17" s="519">
        <v>0.0</v>
      </c>
      <c r="CK17" s="519">
        <v>0.0</v>
      </c>
      <c r="CL17" s="519">
        <v>0.0</v>
      </c>
      <c r="CM17" s="519">
        <v>1.0</v>
      </c>
      <c r="CN17" s="519" t="s">
        <v>5848</v>
      </c>
      <c r="CO17" s="519"/>
      <c r="CP17" s="519"/>
      <c r="CQ17" s="519"/>
      <c r="CR17" s="519"/>
      <c r="CS17" s="553">
        <v>0.13</v>
      </c>
      <c r="CT17" s="519"/>
      <c r="CU17" s="519"/>
      <c r="CV17" s="519">
        <v>82.0</v>
      </c>
      <c r="CW17" s="519"/>
      <c r="CX17" s="519"/>
      <c r="CY17" s="519"/>
      <c r="CZ17" s="519"/>
      <c r="DA17" s="519"/>
      <c r="DB17" s="519"/>
      <c r="DC17" s="519"/>
      <c r="DD17" s="519"/>
      <c r="DE17" s="519"/>
      <c r="DF17" s="519"/>
      <c r="DG17" s="519"/>
      <c r="DH17" s="519">
        <v>83.0</v>
      </c>
      <c r="DI17" s="519"/>
      <c r="DJ17" s="519"/>
      <c r="DK17" s="519"/>
      <c r="DL17" s="519"/>
      <c r="DM17" s="519"/>
      <c r="DN17" s="519">
        <v>2.0</v>
      </c>
      <c r="DO17" s="519"/>
      <c r="DP17" s="519"/>
      <c r="DQ17" s="519"/>
      <c r="DR17" s="553">
        <v>0.51</v>
      </c>
    </row>
    <row r="18" ht="15.75" customHeight="1">
      <c r="A18" s="111">
        <v>15.0</v>
      </c>
      <c r="B18" s="111">
        <v>2021.0</v>
      </c>
      <c r="C18" s="140"/>
      <c r="D18" s="554" t="s">
        <v>913</v>
      </c>
      <c r="E18" s="140"/>
      <c r="F18" s="523" t="s">
        <v>5844</v>
      </c>
      <c r="G18" s="140"/>
      <c r="H18" s="523" t="s">
        <v>5845</v>
      </c>
      <c r="I18" s="140"/>
      <c r="J18" s="140"/>
      <c r="K18" s="111" t="s">
        <v>5821</v>
      </c>
      <c r="L18" s="555" t="s">
        <v>5826</v>
      </c>
      <c r="M18" s="140"/>
      <c r="N18" s="523" t="s">
        <v>5846</v>
      </c>
      <c r="O18" s="523" t="s">
        <v>5847</v>
      </c>
      <c r="P18" s="552" t="s">
        <v>3272</v>
      </c>
      <c r="Q18" s="552" t="s">
        <v>3272</v>
      </c>
      <c r="R18" s="140"/>
      <c r="S18" s="561">
        <v>1749.0</v>
      </c>
      <c r="T18" s="556">
        <v>303.0</v>
      </c>
      <c r="U18" s="559">
        <v>152.0</v>
      </c>
      <c r="V18" s="554" t="s">
        <v>2371</v>
      </c>
      <c r="W18" s="140"/>
      <c r="X18" s="140"/>
      <c r="Y18" s="143"/>
      <c r="Z18" s="549"/>
      <c r="AA18" s="143"/>
      <c r="AB18" s="552" t="s">
        <v>3272</v>
      </c>
      <c r="AC18" s="111"/>
      <c r="AD18" s="560" t="s">
        <v>3272</v>
      </c>
      <c r="AE18" s="557" t="s">
        <v>3272</v>
      </c>
      <c r="AF18" s="552" t="s">
        <v>3272</v>
      </c>
      <c r="AG18" s="552" t="s">
        <v>3272</v>
      </c>
      <c r="AH18" s="79"/>
      <c r="AI18" s="560" t="s">
        <v>3272</v>
      </c>
      <c r="AJ18" s="552" t="s">
        <v>3272</v>
      </c>
      <c r="AK18" s="552" t="s">
        <v>3272</v>
      </c>
      <c r="AL18" s="552" t="s">
        <v>3272</v>
      </c>
      <c r="AM18" s="555"/>
      <c r="AN18" s="555">
        <v>87.0</v>
      </c>
      <c r="AO18" s="552" t="s">
        <v>3272</v>
      </c>
      <c r="AP18" s="552" t="s">
        <v>3272</v>
      </c>
      <c r="AQ18" s="552" t="s">
        <v>3272</v>
      </c>
      <c r="AR18" s="562"/>
      <c r="AS18" s="560" t="s">
        <v>3272</v>
      </c>
      <c r="AT18" s="546" t="s">
        <v>3272</v>
      </c>
      <c r="AU18" s="550" t="s">
        <v>3272</v>
      </c>
      <c r="AV18" s="79"/>
      <c r="AW18" s="72"/>
      <c r="AX18" s="72"/>
      <c r="AY18" s="111"/>
      <c r="AZ18" s="111"/>
      <c r="BA18" s="552" t="s">
        <v>3272</v>
      </c>
      <c r="BB18" s="523"/>
      <c r="BC18" s="523">
        <v>83.0</v>
      </c>
      <c r="BD18" s="552" t="s">
        <v>3272</v>
      </c>
      <c r="BE18" s="552" t="s">
        <v>3272</v>
      </c>
      <c r="BF18" s="552" t="s">
        <v>3272</v>
      </c>
      <c r="BG18" s="555"/>
      <c r="BH18" s="555">
        <v>79.0</v>
      </c>
      <c r="BI18" s="552" t="s">
        <v>3272</v>
      </c>
      <c r="BJ18" s="552" t="s">
        <v>3272</v>
      </c>
      <c r="BK18" s="552" t="s">
        <v>3272</v>
      </c>
      <c r="BL18" s="132"/>
      <c r="BM18" s="523">
        <v>69.0</v>
      </c>
      <c r="BN18" s="552" t="s">
        <v>3272</v>
      </c>
      <c r="BO18" s="132"/>
      <c r="BP18" s="111"/>
      <c r="BQ18" s="111"/>
      <c r="BR18" s="138"/>
      <c r="BS18" s="111"/>
      <c r="BT18" s="135"/>
      <c r="BU18" s="111"/>
      <c r="BV18" s="111"/>
      <c r="BW18" s="111"/>
      <c r="BX18" s="111"/>
      <c r="BY18" s="521">
        <v>1.0</v>
      </c>
      <c r="BZ18" s="519">
        <v>0.0</v>
      </c>
      <c r="CA18" s="519">
        <v>0.0</v>
      </c>
      <c r="CB18" s="519">
        <v>0.0</v>
      </c>
      <c r="CC18" s="519">
        <v>0.0</v>
      </c>
      <c r="CD18" s="519">
        <v>0.0</v>
      </c>
      <c r="CE18" s="519">
        <v>0.0</v>
      </c>
      <c r="CF18" s="519">
        <v>0.0</v>
      </c>
      <c r="CG18" s="519">
        <v>1.0</v>
      </c>
      <c r="CH18" s="519">
        <v>0.0</v>
      </c>
      <c r="CI18" s="519">
        <v>1.0</v>
      </c>
      <c r="CJ18" s="519">
        <v>0.0</v>
      </c>
      <c r="CK18" s="519">
        <v>0.0</v>
      </c>
      <c r="CL18" s="519">
        <v>0.0</v>
      </c>
      <c r="CM18" s="519">
        <v>1.0</v>
      </c>
      <c r="CN18" s="519" t="s">
        <v>5848</v>
      </c>
      <c r="CO18" s="519"/>
      <c r="CP18" s="519"/>
      <c r="CQ18" s="519"/>
      <c r="CR18" s="519"/>
      <c r="CS18" s="553">
        <v>0.15</v>
      </c>
      <c r="CT18" s="519"/>
      <c r="CU18" s="519"/>
      <c r="CV18" s="519">
        <v>74.0</v>
      </c>
      <c r="CW18" s="519"/>
      <c r="CX18" s="519"/>
      <c r="CY18" s="519"/>
      <c r="CZ18" s="519"/>
      <c r="DA18" s="519"/>
      <c r="DB18" s="519"/>
      <c r="DC18" s="519"/>
      <c r="DD18" s="519"/>
      <c r="DE18" s="519"/>
      <c r="DF18" s="519"/>
      <c r="DG18" s="519"/>
      <c r="DH18" s="519">
        <v>77.0</v>
      </c>
      <c r="DI18" s="519"/>
      <c r="DJ18" s="519"/>
      <c r="DK18" s="519"/>
      <c r="DL18" s="519"/>
      <c r="DM18" s="519"/>
      <c r="DN18" s="519">
        <v>3.0</v>
      </c>
      <c r="DO18" s="519"/>
      <c r="DP18" s="519"/>
      <c r="DQ18" s="519"/>
      <c r="DR18" s="553">
        <v>0.63</v>
      </c>
    </row>
    <row r="19" ht="15.75" customHeight="1">
      <c r="A19" s="111">
        <v>16.0</v>
      </c>
      <c r="B19" s="111">
        <v>2021.0</v>
      </c>
      <c r="C19" s="140"/>
      <c r="D19" s="554" t="s">
        <v>913</v>
      </c>
      <c r="E19" s="140"/>
      <c r="F19" s="523" t="s">
        <v>5844</v>
      </c>
      <c r="G19" s="140"/>
      <c r="H19" s="523" t="s">
        <v>5845</v>
      </c>
      <c r="I19" s="140"/>
      <c r="J19" s="140"/>
      <c r="K19" s="111" t="s">
        <v>5821</v>
      </c>
      <c r="L19" s="555" t="s">
        <v>5827</v>
      </c>
      <c r="M19" s="140"/>
      <c r="N19" s="523" t="s">
        <v>5846</v>
      </c>
      <c r="O19" s="523" t="s">
        <v>5847</v>
      </c>
      <c r="P19" s="552" t="s">
        <v>3272</v>
      </c>
      <c r="Q19" s="552" t="s">
        <v>3272</v>
      </c>
      <c r="R19" s="140"/>
      <c r="S19" s="561">
        <v>1527.0</v>
      </c>
      <c r="T19" s="556">
        <v>304.0</v>
      </c>
      <c r="U19" s="559">
        <v>152.0</v>
      </c>
      <c r="V19" s="554" t="s">
        <v>2371</v>
      </c>
      <c r="W19" s="140"/>
      <c r="X19" s="140"/>
      <c r="Y19" s="143"/>
      <c r="Z19" s="549"/>
      <c r="AA19" s="143"/>
      <c r="AB19" s="552" t="s">
        <v>3272</v>
      </c>
      <c r="AC19" s="111"/>
      <c r="AD19" s="560" t="s">
        <v>3272</v>
      </c>
      <c r="AE19" s="557" t="s">
        <v>3272</v>
      </c>
      <c r="AF19" s="552" t="s">
        <v>3272</v>
      </c>
      <c r="AG19" s="552" t="s">
        <v>3272</v>
      </c>
      <c r="AH19" s="79"/>
      <c r="AI19" s="560" t="s">
        <v>3272</v>
      </c>
      <c r="AJ19" s="552" t="s">
        <v>3272</v>
      </c>
      <c r="AK19" s="552" t="s">
        <v>3272</v>
      </c>
      <c r="AL19" s="552" t="s">
        <v>3272</v>
      </c>
      <c r="AM19" s="555"/>
      <c r="AN19" s="555">
        <v>89.0</v>
      </c>
      <c r="AO19" s="552" t="s">
        <v>3272</v>
      </c>
      <c r="AP19" s="552" t="s">
        <v>3272</v>
      </c>
      <c r="AQ19" s="552" t="s">
        <v>3272</v>
      </c>
      <c r="AR19" s="562"/>
      <c r="AS19" s="560" t="s">
        <v>3272</v>
      </c>
      <c r="AT19" s="546" t="s">
        <v>3272</v>
      </c>
      <c r="AU19" s="550" t="s">
        <v>3272</v>
      </c>
      <c r="AV19" s="79"/>
      <c r="AW19" s="72"/>
      <c r="AX19" s="72"/>
      <c r="AY19" s="111"/>
      <c r="AZ19" s="111"/>
      <c r="BA19" s="552" t="s">
        <v>3272</v>
      </c>
      <c r="BB19" s="523"/>
      <c r="BC19" s="523">
        <v>80.0</v>
      </c>
      <c r="BD19" s="552" t="s">
        <v>3272</v>
      </c>
      <c r="BE19" s="552" t="s">
        <v>3272</v>
      </c>
      <c r="BF19" s="552" t="s">
        <v>3272</v>
      </c>
      <c r="BG19" s="555"/>
      <c r="BH19" s="555">
        <v>75.0</v>
      </c>
      <c r="BI19" s="552" t="s">
        <v>3272</v>
      </c>
      <c r="BJ19" s="552" t="s">
        <v>3272</v>
      </c>
      <c r="BK19" s="552" t="s">
        <v>3272</v>
      </c>
      <c r="BL19" s="132"/>
      <c r="BM19" s="523">
        <v>69.0</v>
      </c>
      <c r="BN19" s="552" t="s">
        <v>3272</v>
      </c>
      <c r="BO19" s="132"/>
      <c r="BP19" s="111"/>
      <c r="BQ19" s="111"/>
      <c r="BR19" s="138"/>
      <c r="BS19" s="111"/>
      <c r="BT19" s="135"/>
      <c r="BU19" s="111"/>
      <c r="BV19" s="111"/>
      <c r="BW19" s="111"/>
      <c r="BX19" s="111"/>
      <c r="BY19" s="521">
        <v>1.0</v>
      </c>
      <c r="BZ19" s="519">
        <v>0.0</v>
      </c>
      <c r="CA19" s="519">
        <v>0.0</v>
      </c>
      <c r="CB19" s="519">
        <v>0.0</v>
      </c>
      <c r="CC19" s="519">
        <v>0.0</v>
      </c>
      <c r="CD19" s="519">
        <v>0.0</v>
      </c>
      <c r="CE19" s="519">
        <v>0.0</v>
      </c>
      <c r="CF19" s="519">
        <v>0.0</v>
      </c>
      <c r="CG19" s="519">
        <v>1.0</v>
      </c>
      <c r="CH19" s="519">
        <v>0.0</v>
      </c>
      <c r="CI19" s="519">
        <v>1.0</v>
      </c>
      <c r="CJ19" s="519">
        <v>0.0</v>
      </c>
      <c r="CK19" s="519">
        <v>0.0</v>
      </c>
      <c r="CL19" s="519">
        <v>0.0</v>
      </c>
      <c r="CM19" s="519">
        <v>1.0</v>
      </c>
      <c r="CN19" s="519" t="s">
        <v>5848</v>
      </c>
      <c r="CO19" s="519"/>
      <c r="CP19" s="519"/>
      <c r="CQ19" s="519"/>
      <c r="CR19" s="519"/>
      <c r="CS19" s="553">
        <v>0.17</v>
      </c>
      <c r="CT19" s="519"/>
      <c r="CU19" s="519"/>
      <c r="CV19" s="519">
        <v>72.0</v>
      </c>
      <c r="CW19" s="519"/>
      <c r="CX19" s="519"/>
      <c r="CY19" s="519"/>
      <c r="CZ19" s="519"/>
      <c r="DA19" s="519"/>
      <c r="DB19" s="519"/>
      <c r="DC19" s="519"/>
      <c r="DD19" s="519"/>
      <c r="DE19" s="519"/>
      <c r="DF19" s="519"/>
      <c r="DG19" s="519"/>
      <c r="DH19" s="519">
        <v>75.0</v>
      </c>
      <c r="DI19" s="519"/>
      <c r="DJ19" s="519"/>
      <c r="DK19" s="519"/>
      <c r="DL19" s="519"/>
      <c r="DM19" s="519"/>
      <c r="DN19" s="519">
        <v>3.0</v>
      </c>
      <c r="DO19" s="519"/>
      <c r="DP19" s="519"/>
      <c r="DQ19" s="519"/>
      <c r="DR19" s="553">
        <v>0.56</v>
      </c>
    </row>
    <row r="20" ht="15.75" customHeight="1">
      <c r="A20" s="111">
        <v>17.0</v>
      </c>
      <c r="B20" s="111">
        <v>2021.0</v>
      </c>
      <c r="C20" s="140"/>
      <c r="D20" s="554" t="s">
        <v>913</v>
      </c>
      <c r="E20" s="140"/>
      <c r="F20" s="523" t="s">
        <v>5844</v>
      </c>
      <c r="G20" s="140"/>
      <c r="H20" s="523" t="s">
        <v>5845</v>
      </c>
      <c r="I20" s="140"/>
      <c r="J20" s="140"/>
      <c r="K20" s="111" t="s">
        <v>5821</v>
      </c>
      <c r="L20" s="555" t="s">
        <v>5849</v>
      </c>
      <c r="M20" s="140"/>
      <c r="N20" s="523" t="s">
        <v>5846</v>
      </c>
      <c r="O20" s="523" t="s">
        <v>5847</v>
      </c>
      <c r="P20" s="552" t="s">
        <v>3272</v>
      </c>
      <c r="Q20" s="552" t="s">
        <v>3272</v>
      </c>
      <c r="R20" s="140"/>
      <c r="S20" s="561">
        <v>2131.0</v>
      </c>
      <c r="T20" s="523" t="s">
        <v>5829</v>
      </c>
      <c r="U20" s="482" t="s">
        <v>5829</v>
      </c>
      <c r="V20" s="554" t="s">
        <v>2371</v>
      </c>
      <c r="W20" s="140"/>
      <c r="X20" s="140"/>
      <c r="Y20" s="143"/>
      <c r="Z20" s="549"/>
      <c r="AA20" s="143"/>
      <c r="AB20" s="552" t="s">
        <v>3272</v>
      </c>
      <c r="AC20" s="111"/>
      <c r="AD20" s="560" t="s">
        <v>3272</v>
      </c>
      <c r="AE20" s="557" t="s">
        <v>3272</v>
      </c>
      <c r="AF20" s="552" t="s">
        <v>3272</v>
      </c>
      <c r="AG20" s="552" t="s">
        <v>3272</v>
      </c>
      <c r="AH20" s="79"/>
      <c r="AI20" s="560" t="s">
        <v>3272</v>
      </c>
      <c r="AJ20" s="552" t="s">
        <v>3272</v>
      </c>
      <c r="AK20" s="552" t="s">
        <v>3272</v>
      </c>
      <c r="AL20" s="552" t="s">
        <v>3272</v>
      </c>
      <c r="AM20" s="555"/>
      <c r="AN20" s="555">
        <v>86.0</v>
      </c>
      <c r="AO20" s="552" t="s">
        <v>3272</v>
      </c>
      <c r="AP20" s="552" t="s">
        <v>3272</v>
      </c>
      <c r="AQ20" s="552" t="s">
        <v>3272</v>
      </c>
      <c r="AR20" s="562"/>
      <c r="AS20" s="560" t="s">
        <v>3272</v>
      </c>
      <c r="AT20" s="546" t="s">
        <v>3272</v>
      </c>
      <c r="AU20" s="550" t="s">
        <v>3272</v>
      </c>
      <c r="AV20" s="79"/>
      <c r="AW20" s="72"/>
      <c r="AX20" s="72"/>
      <c r="AY20" s="111"/>
      <c r="AZ20" s="111"/>
      <c r="BA20" s="552" t="s">
        <v>3272</v>
      </c>
      <c r="BB20" s="523"/>
      <c r="BC20" s="523">
        <v>70.0</v>
      </c>
      <c r="BD20" s="552" t="s">
        <v>3272</v>
      </c>
      <c r="BE20" s="552" t="s">
        <v>3272</v>
      </c>
      <c r="BF20" s="552" t="s">
        <v>3272</v>
      </c>
      <c r="BG20" s="555"/>
      <c r="BH20" s="555">
        <v>70.0</v>
      </c>
      <c r="BI20" s="552" t="s">
        <v>3272</v>
      </c>
      <c r="BJ20" s="552" t="s">
        <v>3272</v>
      </c>
      <c r="BK20" s="552" t="s">
        <v>3272</v>
      </c>
      <c r="BL20" s="132"/>
      <c r="BM20" s="523">
        <v>62.0</v>
      </c>
      <c r="BN20" s="552" t="s">
        <v>3272</v>
      </c>
      <c r="BO20" s="132"/>
      <c r="BP20" s="111"/>
      <c r="BQ20" s="111"/>
      <c r="BR20" s="138"/>
      <c r="BS20" s="111"/>
      <c r="BT20" s="135"/>
      <c r="BU20" s="111"/>
      <c r="BV20" s="111"/>
      <c r="BW20" s="111"/>
      <c r="BX20" s="111"/>
      <c r="BY20" s="521">
        <v>1.0</v>
      </c>
      <c r="BZ20" s="519">
        <v>0.0</v>
      </c>
      <c r="CA20" s="519">
        <v>0.0</v>
      </c>
      <c r="CB20" s="519">
        <v>0.0</v>
      </c>
      <c r="CC20" s="519">
        <v>0.0</v>
      </c>
      <c r="CD20" s="519">
        <v>0.0</v>
      </c>
      <c r="CE20" s="519">
        <v>0.0</v>
      </c>
      <c r="CF20" s="519">
        <v>0.0</v>
      </c>
      <c r="CG20" s="519">
        <v>1.0</v>
      </c>
      <c r="CH20" s="519">
        <v>0.0</v>
      </c>
      <c r="CI20" s="519">
        <v>1.0</v>
      </c>
      <c r="CJ20" s="519">
        <v>0.0</v>
      </c>
      <c r="CK20" s="519">
        <v>0.0</v>
      </c>
      <c r="CL20" s="519">
        <v>0.0</v>
      </c>
      <c r="CM20" s="519">
        <v>1.0</v>
      </c>
      <c r="CN20" s="519" t="s">
        <v>5848</v>
      </c>
      <c r="CO20" s="519"/>
      <c r="CP20" s="519"/>
      <c r="CQ20" s="519"/>
      <c r="CR20" s="519"/>
      <c r="CS20" s="519"/>
      <c r="CT20" s="519"/>
      <c r="CU20" s="519"/>
      <c r="CV20" s="519"/>
      <c r="CW20" s="519"/>
      <c r="CX20" s="519"/>
      <c r="CY20" s="519"/>
      <c r="CZ20" s="519"/>
      <c r="DA20" s="519"/>
      <c r="DB20" s="519"/>
      <c r="DC20" s="519"/>
      <c r="DD20" s="519"/>
      <c r="DE20" s="519"/>
      <c r="DF20" s="519"/>
      <c r="DG20" s="519"/>
      <c r="DH20" s="519"/>
      <c r="DI20" s="519"/>
      <c r="DJ20" s="519"/>
      <c r="DK20" s="519"/>
      <c r="DL20" s="519"/>
      <c r="DM20" s="519"/>
      <c r="DN20" s="519"/>
      <c r="DO20" s="519"/>
      <c r="DP20" s="519"/>
      <c r="DQ20" s="519"/>
      <c r="DR20" s="553">
        <v>0.44</v>
      </c>
    </row>
    <row r="21" ht="15.75" customHeight="1">
      <c r="A21" s="111">
        <v>18.0</v>
      </c>
      <c r="B21" s="111">
        <v>2021.0</v>
      </c>
      <c r="C21" s="140"/>
      <c r="D21" s="554" t="s">
        <v>913</v>
      </c>
      <c r="E21" s="140"/>
      <c r="F21" s="523" t="s">
        <v>5844</v>
      </c>
      <c r="G21" s="140"/>
      <c r="H21" s="523" t="s">
        <v>5845</v>
      </c>
      <c r="I21" s="140"/>
      <c r="J21" s="140"/>
      <c r="K21" s="111" t="s">
        <v>5821</v>
      </c>
      <c r="L21" s="555" t="s">
        <v>5850</v>
      </c>
      <c r="M21" s="140"/>
      <c r="N21" s="523" t="s">
        <v>5846</v>
      </c>
      <c r="O21" s="523" t="s">
        <v>5847</v>
      </c>
      <c r="P21" s="552" t="s">
        <v>3272</v>
      </c>
      <c r="Q21" s="552" t="s">
        <v>3272</v>
      </c>
      <c r="R21" s="140"/>
      <c r="S21" s="561">
        <v>2036.0</v>
      </c>
      <c r="T21" s="523" t="s">
        <v>5829</v>
      </c>
      <c r="U21" s="482" t="s">
        <v>5829</v>
      </c>
      <c r="V21" s="554" t="s">
        <v>2371</v>
      </c>
      <c r="W21" s="140"/>
      <c r="X21" s="140"/>
      <c r="Y21" s="143"/>
      <c r="Z21" s="549"/>
      <c r="AA21" s="143"/>
      <c r="AB21" s="552" t="s">
        <v>3272</v>
      </c>
      <c r="AC21" s="111"/>
      <c r="AD21" s="560" t="s">
        <v>3272</v>
      </c>
      <c r="AE21" s="557" t="s">
        <v>3272</v>
      </c>
      <c r="AF21" s="552" t="s">
        <v>3272</v>
      </c>
      <c r="AG21" s="552" t="s">
        <v>3272</v>
      </c>
      <c r="AH21" s="79"/>
      <c r="AI21" s="560" t="s">
        <v>3272</v>
      </c>
      <c r="AJ21" s="552" t="s">
        <v>3272</v>
      </c>
      <c r="AK21" s="552" t="s">
        <v>3272</v>
      </c>
      <c r="AL21" s="552" t="s">
        <v>3272</v>
      </c>
      <c r="AM21" s="555"/>
      <c r="AN21" s="555">
        <v>78.0</v>
      </c>
      <c r="AO21" s="552" t="s">
        <v>3272</v>
      </c>
      <c r="AP21" s="552" t="s">
        <v>3272</v>
      </c>
      <c r="AQ21" s="552" t="s">
        <v>3272</v>
      </c>
      <c r="AR21" s="562"/>
      <c r="AS21" s="560" t="s">
        <v>3272</v>
      </c>
      <c r="AT21" s="546" t="s">
        <v>3272</v>
      </c>
      <c r="AU21" s="550" t="s">
        <v>3272</v>
      </c>
      <c r="AV21" s="79"/>
      <c r="AW21" s="72"/>
      <c r="AX21" s="72"/>
      <c r="AY21" s="111"/>
      <c r="AZ21" s="111"/>
      <c r="BA21" s="552" t="s">
        <v>3272</v>
      </c>
      <c r="BB21" s="523"/>
      <c r="BC21" s="523">
        <v>84.0</v>
      </c>
      <c r="BD21" s="552" t="s">
        <v>3272</v>
      </c>
      <c r="BE21" s="552" t="s">
        <v>3272</v>
      </c>
      <c r="BF21" s="552" t="s">
        <v>3272</v>
      </c>
      <c r="BG21" s="555"/>
      <c r="BH21" s="555">
        <v>76.0</v>
      </c>
      <c r="BI21" s="552" t="s">
        <v>3272</v>
      </c>
      <c r="BJ21" s="552" t="s">
        <v>3272</v>
      </c>
      <c r="BK21" s="552" t="s">
        <v>3272</v>
      </c>
      <c r="BL21" s="132"/>
      <c r="BM21" s="523">
        <v>70.0</v>
      </c>
      <c r="BN21" s="552" t="s">
        <v>3272</v>
      </c>
      <c r="BO21" s="132"/>
      <c r="BP21" s="111"/>
      <c r="BQ21" s="111"/>
      <c r="BR21" s="138"/>
      <c r="BS21" s="111"/>
      <c r="BT21" s="135"/>
      <c r="BU21" s="111"/>
      <c r="BV21" s="111"/>
      <c r="BW21" s="111"/>
      <c r="BX21" s="111"/>
      <c r="BY21" s="521">
        <v>1.0</v>
      </c>
      <c r="BZ21" s="519">
        <v>0.0</v>
      </c>
      <c r="CA21" s="519">
        <v>0.0</v>
      </c>
      <c r="CB21" s="519">
        <v>0.0</v>
      </c>
      <c r="CC21" s="519">
        <v>0.0</v>
      </c>
      <c r="CD21" s="519">
        <v>0.0</v>
      </c>
      <c r="CE21" s="519">
        <v>0.0</v>
      </c>
      <c r="CF21" s="519">
        <v>0.0</v>
      </c>
      <c r="CG21" s="519">
        <v>1.0</v>
      </c>
      <c r="CH21" s="519">
        <v>0.0</v>
      </c>
      <c r="CI21" s="519">
        <v>1.0</v>
      </c>
      <c r="CJ21" s="519">
        <v>0.0</v>
      </c>
      <c r="CK21" s="519">
        <v>0.0</v>
      </c>
      <c r="CL21" s="519">
        <v>0.0</v>
      </c>
      <c r="CM21" s="519">
        <v>1.0</v>
      </c>
      <c r="CN21" s="519" t="s">
        <v>5848</v>
      </c>
      <c r="CO21" s="519"/>
      <c r="CP21" s="519"/>
      <c r="CQ21" s="519"/>
      <c r="CR21" s="519"/>
      <c r="CS21" s="519"/>
      <c r="CT21" s="519"/>
      <c r="CU21" s="519"/>
      <c r="CV21" s="519"/>
      <c r="CW21" s="519"/>
      <c r="CX21" s="519"/>
      <c r="CY21" s="519"/>
      <c r="CZ21" s="519"/>
      <c r="DA21" s="519"/>
      <c r="DB21" s="519"/>
      <c r="DC21" s="519"/>
      <c r="DD21" s="519"/>
      <c r="DE21" s="519"/>
      <c r="DF21" s="519"/>
      <c r="DG21" s="519"/>
      <c r="DH21" s="519"/>
      <c r="DI21" s="519"/>
      <c r="DJ21" s="519"/>
      <c r="DK21" s="519"/>
      <c r="DL21" s="519"/>
      <c r="DM21" s="519"/>
      <c r="DN21" s="519"/>
      <c r="DO21" s="519"/>
      <c r="DP21" s="519"/>
      <c r="DQ21" s="519"/>
      <c r="DR21" s="553">
        <v>0.46</v>
      </c>
    </row>
    <row r="22" ht="15.75" customHeight="1">
      <c r="A22" s="111">
        <v>19.0</v>
      </c>
      <c r="B22" s="111">
        <v>2021.0</v>
      </c>
      <c r="C22" s="140"/>
      <c r="D22" s="554" t="e">
        <v>#N/A</v>
      </c>
      <c r="E22" s="140"/>
      <c r="F22" s="523" t="s">
        <v>5851</v>
      </c>
      <c r="G22" s="140"/>
      <c r="H22" s="523" t="s">
        <v>5852</v>
      </c>
      <c r="I22" s="140"/>
      <c r="J22" s="140"/>
      <c r="K22" s="111" t="s">
        <v>5821</v>
      </c>
      <c r="L22" s="523" t="s">
        <v>5853</v>
      </c>
      <c r="M22" s="140"/>
      <c r="N22" s="523" t="s">
        <v>5854</v>
      </c>
      <c r="O22" s="523" t="s">
        <v>5855</v>
      </c>
      <c r="P22" s="552" t="s">
        <v>3272</v>
      </c>
      <c r="Q22" s="552" t="s">
        <v>3272</v>
      </c>
      <c r="R22" s="140"/>
      <c r="S22" s="561">
        <v>2803.0</v>
      </c>
      <c r="T22" s="563">
        <v>5110.0</v>
      </c>
      <c r="U22" s="564">
        <v>1703.0</v>
      </c>
      <c r="V22" s="554" t="s">
        <v>2371</v>
      </c>
      <c r="W22" s="140"/>
      <c r="X22" s="140"/>
      <c r="Y22" s="143"/>
      <c r="Z22" s="549"/>
      <c r="AA22" s="143"/>
      <c r="AB22" s="552" t="s">
        <v>3272</v>
      </c>
      <c r="AC22" s="111"/>
      <c r="AD22" s="565" t="s">
        <v>3272</v>
      </c>
      <c r="AE22" s="557" t="s">
        <v>3272</v>
      </c>
      <c r="AF22" s="552" t="s">
        <v>3272</v>
      </c>
      <c r="AG22" s="552" t="s">
        <v>3272</v>
      </c>
      <c r="AH22" s="79"/>
      <c r="AI22" s="560" t="s">
        <v>3272</v>
      </c>
      <c r="AJ22" s="552" t="s">
        <v>3272</v>
      </c>
      <c r="AK22" s="552" t="s">
        <v>3272</v>
      </c>
      <c r="AL22" s="552" t="s">
        <v>3272</v>
      </c>
      <c r="AM22" s="555"/>
      <c r="AN22" s="555">
        <v>95.0</v>
      </c>
      <c r="AO22" s="552" t="s">
        <v>3272</v>
      </c>
      <c r="AP22" s="552" t="s">
        <v>3272</v>
      </c>
      <c r="AQ22" s="552" t="s">
        <v>3272</v>
      </c>
      <c r="AR22" s="562"/>
      <c r="AS22" s="560" t="s">
        <v>3272</v>
      </c>
      <c r="AT22" s="546" t="s">
        <v>3272</v>
      </c>
      <c r="AU22" s="550" t="s">
        <v>3272</v>
      </c>
      <c r="AV22" s="79"/>
      <c r="AW22" s="72"/>
      <c r="AX22" s="72"/>
      <c r="AY22" s="111"/>
      <c r="AZ22" s="111"/>
      <c r="BA22" s="552" t="s">
        <v>3272</v>
      </c>
      <c r="BB22" s="562"/>
      <c r="BC22" s="560" t="s">
        <v>3272</v>
      </c>
      <c r="BD22" s="552" t="s">
        <v>3272</v>
      </c>
      <c r="BE22" s="552" t="s">
        <v>3272</v>
      </c>
      <c r="BF22" s="552" t="s">
        <v>3272</v>
      </c>
      <c r="BG22" s="555"/>
      <c r="BH22" s="555">
        <v>81.0</v>
      </c>
      <c r="BI22" s="552" t="s">
        <v>3272</v>
      </c>
      <c r="BJ22" s="552" t="s">
        <v>3272</v>
      </c>
      <c r="BK22" s="552" t="s">
        <v>3272</v>
      </c>
      <c r="BL22" s="132"/>
      <c r="BM22" s="523">
        <v>58.0</v>
      </c>
      <c r="BN22" s="552" t="s">
        <v>3272</v>
      </c>
      <c r="BO22" s="132"/>
      <c r="BP22" s="111"/>
      <c r="BQ22" s="111"/>
      <c r="BR22" s="138"/>
      <c r="BS22" s="111"/>
      <c r="BT22" s="135"/>
      <c r="BU22" s="111"/>
      <c r="BV22" s="111"/>
      <c r="BW22" s="111"/>
      <c r="BX22" s="111"/>
      <c r="BY22" s="521"/>
      <c r="BZ22" s="519"/>
      <c r="CA22" s="519"/>
      <c r="CB22" s="519"/>
      <c r="CC22" s="519"/>
      <c r="CD22" s="519"/>
      <c r="CE22" s="519"/>
      <c r="CF22" s="519"/>
      <c r="CG22" s="519"/>
      <c r="CH22" s="519"/>
      <c r="CI22" s="519"/>
      <c r="CJ22" s="519"/>
      <c r="CK22" s="519"/>
      <c r="CL22" s="519"/>
      <c r="CM22" s="519"/>
      <c r="CN22" s="519" t="s">
        <v>5856</v>
      </c>
      <c r="CO22" s="519"/>
      <c r="CP22" s="519"/>
      <c r="CQ22" s="519"/>
      <c r="CR22" s="519"/>
      <c r="CS22" s="553">
        <v>0.65</v>
      </c>
      <c r="CT22" s="519"/>
      <c r="CU22" s="519"/>
      <c r="CV22" s="519"/>
      <c r="CW22" s="519"/>
      <c r="CX22" s="519"/>
      <c r="CY22" s="519"/>
      <c r="CZ22" s="519"/>
      <c r="DA22" s="519"/>
      <c r="DB22" s="519"/>
      <c r="DC22" s="519"/>
      <c r="DD22" s="519"/>
      <c r="DE22" s="519"/>
      <c r="DF22" s="519"/>
      <c r="DG22" s="519"/>
      <c r="DH22" s="519"/>
      <c r="DI22" s="519"/>
      <c r="DJ22" s="519"/>
      <c r="DK22" s="519"/>
      <c r="DL22" s="519"/>
      <c r="DM22" s="519"/>
      <c r="DN22" s="519"/>
      <c r="DO22" s="519"/>
      <c r="DP22" s="519"/>
      <c r="DQ22" s="519"/>
      <c r="DR22" s="519"/>
    </row>
    <row r="23" ht="15.75" customHeight="1">
      <c r="A23" s="111">
        <v>20.0</v>
      </c>
      <c r="B23" s="111">
        <v>2021.0</v>
      </c>
      <c r="C23" s="140"/>
      <c r="D23" s="554" t="e">
        <v>#N/A</v>
      </c>
      <c r="E23" s="140"/>
      <c r="F23" s="523" t="s">
        <v>5851</v>
      </c>
      <c r="G23" s="140"/>
      <c r="H23" s="523" t="s">
        <v>5852</v>
      </c>
      <c r="I23" s="140"/>
      <c r="J23" s="140"/>
      <c r="K23" s="111" t="s">
        <v>5821</v>
      </c>
      <c r="L23" s="523" t="s">
        <v>5827</v>
      </c>
      <c r="M23" s="140"/>
      <c r="N23" s="523" t="s">
        <v>5854</v>
      </c>
      <c r="O23" s="523" t="s">
        <v>5855</v>
      </c>
      <c r="P23" s="552" t="s">
        <v>3272</v>
      </c>
      <c r="Q23" s="552" t="s">
        <v>3272</v>
      </c>
      <c r="R23" s="140"/>
      <c r="S23" s="561">
        <v>2374.0</v>
      </c>
      <c r="T23" s="563">
        <v>3399.0</v>
      </c>
      <c r="U23" s="564">
        <v>1133.0</v>
      </c>
      <c r="V23" s="554" t="s">
        <v>2371</v>
      </c>
      <c r="W23" s="140"/>
      <c r="X23" s="140"/>
      <c r="Y23" s="143"/>
      <c r="Z23" s="549"/>
      <c r="AA23" s="143"/>
      <c r="AB23" s="552" t="s">
        <v>3272</v>
      </c>
      <c r="AC23" s="111"/>
      <c r="AD23" s="565" t="s">
        <v>3272</v>
      </c>
      <c r="AE23" s="557" t="s">
        <v>3272</v>
      </c>
      <c r="AF23" s="552" t="s">
        <v>3272</v>
      </c>
      <c r="AG23" s="552" t="s">
        <v>3272</v>
      </c>
      <c r="AH23" s="79"/>
      <c r="AI23" s="560" t="s">
        <v>3272</v>
      </c>
      <c r="AJ23" s="552" t="s">
        <v>3272</v>
      </c>
      <c r="AK23" s="552" t="s">
        <v>3272</v>
      </c>
      <c r="AL23" s="552" t="s">
        <v>3272</v>
      </c>
      <c r="AM23" s="555"/>
      <c r="AN23" s="555">
        <v>90.0</v>
      </c>
      <c r="AO23" s="552" t="s">
        <v>3272</v>
      </c>
      <c r="AP23" s="552" t="s">
        <v>3272</v>
      </c>
      <c r="AQ23" s="552" t="s">
        <v>3272</v>
      </c>
      <c r="AR23" s="562"/>
      <c r="AS23" s="560" t="s">
        <v>3272</v>
      </c>
      <c r="AT23" s="546" t="s">
        <v>3272</v>
      </c>
      <c r="AU23" s="550" t="s">
        <v>3272</v>
      </c>
      <c r="AV23" s="79"/>
      <c r="AW23" s="72"/>
      <c r="AX23" s="72"/>
      <c r="AY23" s="111"/>
      <c r="AZ23" s="111"/>
      <c r="BA23" s="552" t="s">
        <v>3272</v>
      </c>
      <c r="BB23" s="562"/>
      <c r="BC23" s="560" t="s">
        <v>3272</v>
      </c>
      <c r="BD23" s="552" t="s">
        <v>3272</v>
      </c>
      <c r="BE23" s="552" t="s">
        <v>3272</v>
      </c>
      <c r="BF23" s="552" t="s">
        <v>3272</v>
      </c>
      <c r="BG23" s="555"/>
      <c r="BH23" s="555">
        <v>82.0</v>
      </c>
      <c r="BI23" s="552" t="s">
        <v>3272</v>
      </c>
      <c r="BJ23" s="552" t="s">
        <v>3272</v>
      </c>
      <c r="BK23" s="552" t="s">
        <v>3272</v>
      </c>
      <c r="BL23" s="132"/>
      <c r="BM23" s="523">
        <v>63.0</v>
      </c>
      <c r="BN23" s="552" t="s">
        <v>3272</v>
      </c>
      <c r="BO23" s="132"/>
      <c r="BP23" s="111"/>
      <c r="BQ23" s="111"/>
      <c r="BR23" s="138"/>
      <c r="BS23" s="111"/>
      <c r="BT23" s="135"/>
      <c r="BU23" s="111"/>
      <c r="BV23" s="111"/>
      <c r="BW23" s="111"/>
      <c r="BX23" s="111"/>
      <c r="BY23" s="521"/>
      <c r="BZ23" s="519"/>
      <c r="CA23" s="519"/>
      <c r="CB23" s="519"/>
      <c r="CC23" s="519"/>
      <c r="CD23" s="519"/>
      <c r="CE23" s="519"/>
      <c r="CF23" s="519"/>
      <c r="CG23" s="519"/>
      <c r="CH23" s="519"/>
      <c r="CI23" s="519"/>
      <c r="CJ23" s="519"/>
      <c r="CK23" s="519"/>
      <c r="CL23" s="519"/>
      <c r="CM23" s="519"/>
      <c r="CN23" s="519" t="s">
        <v>5857</v>
      </c>
      <c r="CO23" s="519"/>
      <c r="CP23" s="519"/>
      <c r="CQ23" s="519"/>
      <c r="CR23" s="519"/>
      <c r="CS23" s="553">
        <v>0.59</v>
      </c>
      <c r="CT23" s="519"/>
      <c r="CU23" s="519"/>
      <c r="CV23" s="519"/>
      <c r="CW23" s="519"/>
      <c r="CX23" s="519"/>
      <c r="CY23" s="519"/>
      <c r="CZ23" s="519"/>
      <c r="DA23" s="519"/>
      <c r="DB23" s="519"/>
      <c r="DC23" s="519"/>
      <c r="DD23" s="519"/>
      <c r="DE23" s="519"/>
      <c r="DF23" s="519"/>
      <c r="DG23" s="519"/>
      <c r="DH23" s="519"/>
      <c r="DI23" s="519"/>
      <c r="DJ23" s="519"/>
      <c r="DK23" s="519"/>
      <c r="DL23" s="519"/>
      <c r="DM23" s="519"/>
      <c r="DN23" s="519"/>
      <c r="DO23" s="519"/>
      <c r="DP23" s="519"/>
      <c r="DQ23" s="519"/>
      <c r="DR23" s="519"/>
    </row>
    <row r="24" ht="15.75" customHeight="1">
      <c r="A24" s="111">
        <v>21.0</v>
      </c>
      <c r="B24" s="111">
        <v>2021.0</v>
      </c>
      <c r="C24" s="140"/>
      <c r="D24" s="554" t="e">
        <v>#N/A</v>
      </c>
      <c r="E24" s="140"/>
      <c r="F24" s="523" t="s">
        <v>5851</v>
      </c>
      <c r="G24" s="140"/>
      <c r="H24" s="523" t="s">
        <v>5852</v>
      </c>
      <c r="I24" s="140"/>
      <c r="J24" s="140"/>
      <c r="K24" s="111" t="s">
        <v>5821</v>
      </c>
      <c r="L24" s="523" t="s">
        <v>5849</v>
      </c>
      <c r="M24" s="140"/>
      <c r="N24" s="523" t="s">
        <v>5854</v>
      </c>
      <c r="O24" s="523" t="s">
        <v>5855</v>
      </c>
      <c r="P24" s="552" t="s">
        <v>3272</v>
      </c>
      <c r="Q24" s="552" t="s">
        <v>3272</v>
      </c>
      <c r="R24" s="140"/>
      <c r="S24" s="523" t="s">
        <v>5829</v>
      </c>
      <c r="T24" s="523" t="s">
        <v>5829</v>
      </c>
      <c r="U24" s="482" t="s">
        <v>5829</v>
      </c>
      <c r="V24" s="554" t="s">
        <v>2371</v>
      </c>
      <c r="W24" s="140"/>
      <c r="X24" s="140"/>
      <c r="Y24" s="143"/>
      <c r="Z24" s="549"/>
      <c r="AA24" s="143"/>
      <c r="AB24" s="552" t="s">
        <v>3272</v>
      </c>
      <c r="AC24" s="111"/>
      <c r="AD24" s="565" t="s">
        <v>3272</v>
      </c>
      <c r="AE24" s="557" t="s">
        <v>3272</v>
      </c>
      <c r="AF24" s="552" t="s">
        <v>3272</v>
      </c>
      <c r="AG24" s="552" t="s">
        <v>3272</v>
      </c>
      <c r="AH24" s="79"/>
      <c r="AI24" s="560" t="s">
        <v>3272</v>
      </c>
      <c r="AJ24" s="552" t="s">
        <v>3272</v>
      </c>
      <c r="AK24" s="552" t="s">
        <v>3272</v>
      </c>
      <c r="AL24" s="552" t="s">
        <v>3272</v>
      </c>
      <c r="AM24" s="555"/>
      <c r="AN24" s="555">
        <v>78.0</v>
      </c>
      <c r="AO24" s="552" t="s">
        <v>3272</v>
      </c>
      <c r="AP24" s="552" t="s">
        <v>3272</v>
      </c>
      <c r="AQ24" s="552" t="s">
        <v>3272</v>
      </c>
      <c r="AR24" s="562"/>
      <c r="AS24" s="560" t="s">
        <v>3272</v>
      </c>
      <c r="AT24" s="546" t="s">
        <v>3272</v>
      </c>
      <c r="AU24" s="550" t="s">
        <v>3272</v>
      </c>
      <c r="AV24" s="79"/>
      <c r="AW24" s="72"/>
      <c r="AX24" s="72"/>
      <c r="AY24" s="111"/>
      <c r="AZ24" s="111"/>
      <c r="BA24" s="552" t="s">
        <v>3272</v>
      </c>
      <c r="BB24" s="562"/>
      <c r="BC24" s="560" t="s">
        <v>3272</v>
      </c>
      <c r="BD24" s="552" t="s">
        <v>3272</v>
      </c>
      <c r="BE24" s="552" t="s">
        <v>3272</v>
      </c>
      <c r="BF24" s="552" t="s">
        <v>3272</v>
      </c>
      <c r="BG24" s="555"/>
      <c r="BH24" s="555">
        <v>66.0</v>
      </c>
      <c r="BI24" s="552" t="s">
        <v>3272</v>
      </c>
      <c r="BJ24" s="552" t="s">
        <v>3272</v>
      </c>
      <c r="BK24" s="552" t="s">
        <v>3272</v>
      </c>
      <c r="BL24" s="132"/>
      <c r="BM24" s="523">
        <v>54.0</v>
      </c>
      <c r="BN24" s="552" t="s">
        <v>3272</v>
      </c>
      <c r="BO24" s="132"/>
      <c r="BP24" s="111"/>
      <c r="BQ24" s="111"/>
      <c r="BR24" s="138"/>
      <c r="BS24" s="111"/>
      <c r="BT24" s="135"/>
      <c r="BU24" s="111"/>
      <c r="BV24" s="111"/>
      <c r="BW24" s="111"/>
      <c r="BX24" s="111"/>
      <c r="BY24" s="521"/>
      <c r="BZ24" s="519"/>
      <c r="CA24" s="519"/>
      <c r="CB24" s="519"/>
      <c r="CC24" s="519"/>
      <c r="CD24" s="519"/>
      <c r="CE24" s="519"/>
      <c r="CF24" s="519"/>
      <c r="CG24" s="519"/>
      <c r="CH24" s="519"/>
      <c r="CI24" s="519"/>
      <c r="CJ24" s="519"/>
      <c r="CK24" s="519"/>
      <c r="CL24" s="519"/>
      <c r="CM24" s="519"/>
      <c r="CN24" s="519" t="s">
        <v>5858</v>
      </c>
      <c r="CO24" s="519"/>
      <c r="CP24" s="519"/>
      <c r="CQ24" s="519"/>
      <c r="CR24" s="519"/>
      <c r="CS24" s="519"/>
      <c r="CT24" s="519"/>
      <c r="CU24" s="519"/>
      <c r="CV24" s="519"/>
      <c r="CW24" s="519"/>
      <c r="CX24" s="519"/>
      <c r="CY24" s="519"/>
      <c r="CZ24" s="519"/>
      <c r="DA24" s="519"/>
      <c r="DB24" s="519"/>
      <c r="DC24" s="519"/>
      <c r="DD24" s="519"/>
      <c r="DE24" s="519"/>
      <c r="DF24" s="519"/>
      <c r="DG24" s="519"/>
      <c r="DH24" s="519"/>
      <c r="DI24" s="519"/>
      <c r="DJ24" s="519"/>
      <c r="DK24" s="519"/>
      <c r="DL24" s="519"/>
      <c r="DM24" s="519"/>
      <c r="DN24" s="519"/>
      <c r="DO24" s="519"/>
      <c r="DP24" s="519"/>
      <c r="DQ24" s="519"/>
      <c r="DR24" s="519"/>
    </row>
    <row r="25" ht="15.75" customHeight="1">
      <c r="A25" s="111">
        <v>22.0</v>
      </c>
      <c r="B25" s="111">
        <v>2021.0</v>
      </c>
      <c r="C25" s="140"/>
      <c r="D25" s="554" t="s">
        <v>603</v>
      </c>
      <c r="E25" s="140"/>
      <c r="F25" s="523" t="s">
        <v>5844</v>
      </c>
      <c r="G25" s="140"/>
      <c r="H25" s="523" t="s">
        <v>5859</v>
      </c>
      <c r="I25" s="140"/>
      <c r="J25" s="140"/>
      <c r="K25" s="111" t="s">
        <v>5821</v>
      </c>
      <c r="L25" s="523" t="s">
        <v>5828</v>
      </c>
      <c r="M25" s="140"/>
      <c r="N25" s="523" t="s">
        <v>679</v>
      </c>
      <c r="O25" s="523" t="s">
        <v>5860</v>
      </c>
      <c r="P25" s="523" t="s">
        <v>5861</v>
      </c>
      <c r="Q25" s="523" t="s">
        <v>5862</v>
      </c>
      <c r="R25" s="140"/>
      <c r="S25" s="523" t="s">
        <v>5829</v>
      </c>
      <c r="T25" s="561">
        <v>1590.0</v>
      </c>
      <c r="U25" s="482">
        <v>318.0</v>
      </c>
      <c r="V25" s="554" t="s">
        <v>2371</v>
      </c>
      <c r="W25" s="140"/>
      <c r="X25" s="140"/>
      <c r="Y25" s="143"/>
      <c r="Z25" s="549"/>
      <c r="AA25" s="143"/>
      <c r="AB25" s="555">
        <v>93.0</v>
      </c>
      <c r="AC25" s="111"/>
      <c r="AD25" s="555">
        <v>94.0</v>
      </c>
      <c r="AE25" s="561">
        <f t="shared" ref="AE25:AE34" si="1">AD25-AB25</f>
        <v>1</v>
      </c>
      <c r="AF25" s="72">
        <f t="shared" ref="AF25:AF34" si="2">(AD25-AB25)/AB25</f>
        <v>0.01075268817</v>
      </c>
      <c r="AG25" s="565" t="s">
        <v>3272</v>
      </c>
      <c r="AH25" s="79"/>
      <c r="AI25" s="560" t="s">
        <v>3272</v>
      </c>
      <c r="AJ25" s="552" t="s">
        <v>3272</v>
      </c>
      <c r="AK25" s="552" t="s">
        <v>3272</v>
      </c>
      <c r="AL25" s="565" t="s">
        <v>3272</v>
      </c>
      <c r="AM25" s="562"/>
      <c r="AN25" s="560" t="s">
        <v>3272</v>
      </c>
      <c r="AO25" s="566" t="s">
        <v>3272</v>
      </c>
      <c r="AP25" s="566" t="s">
        <v>3272</v>
      </c>
      <c r="AQ25" s="565" t="s">
        <v>3272</v>
      </c>
      <c r="AR25" s="562"/>
      <c r="AS25" s="560" t="s">
        <v>3272</v>
      </c>
      <c r="AT25" s="546" t="s">
        <v>3272</v>
      </c>
      <c r="AU25" s="550" t="s">
        <v>3272</v>
      </c>
      <c r="AV25" s="79"/>
      <c r="AW25" s="72"/>
      <c r="AX25" s="72"/>
      <c r="AY25" s="111"/>
      <c r="AZ25" s="111"/>
      <c r="BA25" s="555">
        <v>96.0</v>
      </c>
      <c r="BB25" s="555"/>
      <c r="BC25" s="555">
        <v>98.0</v>
      </c>
      <c r="BD25" s="561">
        <f t="shared" ref="BD25:BD34" si="3">BC25-BA25</f>
        <v>2</v>
      </c>
      <c r="BE25" s="72">
        <f t="shared" ref="BE25:BE34" si="4">(BC25-BA25)/BA25</f>
        <v>0.02083333333</v>
      </c>
      <c r="BF25" s="555">
        <v>98.0</v>
      </c>
      <c r="BG25" s="555"/>
      <c r="BH25" s="555">
        <v>97.0</v>
      </c>
      <c r="BI25" s="561">
        <f t="shared" ref="BI25:BI34" si="5">BH25-BF25</f>
        <v>-1</v>
      </c>
      <c r="BJ25" s="72">
        <f t="shared" ref="BJ25:BJ34" si="6">(BH25-BF25)/BF25</f>
        <v>-0.01020408163</v>
      </c>
      <c r="BK25" s="523">
        <v>92.0</v>
      </c>
      <c r="BL25" s="79"/>
      <c r="BM25" s="523">
        <v>92.0</v>
      </c>
      <c r="BN25" s="561">
        <f t="shared" ref="BN25:BN28" si="7">BM25-BK25</f>
        <v>0</v>
      </c>
      <c r="BO25" s="72">
        <f t="shared" ref="BO25:BO28" si="8">(BM25-BK25)/BK25</f>
        <v>0</v>
      </c>
      <c r="BP25" s="111"/>
      <c r="BQ25" s="111"/>
      <c r="BR25" s="138"/>
      <c r="BS25" s="111"/>
      <c r="BT25" s="135"/>
      <c r="BU25" s="111"/>
      <c r="BV25" s="111"/>
      <c r="BW25" s="111"/>
      <c r="BX25" s="111"/>
      <c r="BY25" s="521">
        <v>1.0</v>
      </c>
      <c r="BZ25" s="519">
        <v>0.0</v>
      </c>
      <c r="CA25" s="519">
        <v>0.0</v>
      </c>
      <c r="CB25" s="519">
        <v>0.0</v>
      </c>
      <c r="CC25" s="519">
        <v>0.0</v>
      </c>
      <c r="CD25" s="519">
        <v>0.0</v>
      </c>
      <c r="CE25" s="519">
        <v>0.0</v>
      </c>
      <c r="CF25" s="519">
        <v>0.0</v>
      </c>
      <c r="CG25" s="519">
        <v>1.0</v>
      </c>
      <c r="CH25" s="519">
        <v>0.0</v>
      </c>
      <c r="CI25" s="519">
        <v>0.0</v>
      </c>
      <c r="CJ25" s="519">
        <v>0.0</v>
      </c>
      <c r="CK25" s="519">
        <v>1.0</v>
      </c>
      <c r="CL25" s="519"/>
      <c r="CM25" s="519">
        <v>0.0</v>
      </c>
      <c r="CN25" s="519" t="s">
        <v>5863</v>
      </c>
      <c r="CO25" s="519"/>
      <c r="CP25" s="519"/>
      <c r="CQ25" s="519"/>
      <c r="CR25" s="519"/>
      <c r="CS25" s="519"/>
      <c r="CT25" s="519"/>
      <c r="CU25" s="519"/>
      <c r="CV25" s="519"/>
      <c r="CW25" s="519"/>
      <c r="CX25" s="519"/>
      <c r="CY25" s="519"/>
      <c r="CZ25" s="519"/>
      <c r="DA25" s="519"/>
      <c r="DB25" s="519"/>
      <c r="DC25" s="519"/>
      <c r="DD25" s="519"/>
      <c r="DE25" s="519"/>
      <c r="DF25" s="519"/>
      <c r="DG25" s="519"/>
      <c r="DH25" s="519"/>
      <c r="DI25" s="519"/>
      <c r="DJ25" s="519"/>
      <c r="DK25" s="519"/>
      <c r="DL25" s="519"/>
      <c r="DM25" s="519"/>
      <c r="DN25" s="519"/>
      <c r="DO25" s="519"/>
      <c r="DP25" s="519"/>
      <c r="DQ25" s="519"/>
      <c r="DR25" s="519"/>
    </row>
    <row r="26" ht="15.75" customHeight="1">
      <c r="A26" s="111">
        <v>23.0</v>
      </c>
      <c r="B26" s="111">
        <v>2021.0</v>
      </c>
      <c r="C26" s="140"/>
      <c r="D26" s="554" t="s">
        <v>603</v>
      </c>
      <c r="E26" s="140"/>
      <c r="F26" s="523" t="s">
        <v>5844</v>
      </c>
      <c r="G26" s="140"/>
      <c r="H26" s="523" t="s">
        <v>5859</v>
      </c>
      <c r="I26" s="140"/>
      <c r="J26" s="140"/>
      <c r="K26" s="111" t="s">
        <v>5821</v>
      </c>
      <c r="L26" s="523" t="s">
        <v>5837</v>
      </c>
      <c r="M26" s="140"/>
      <c r="N26" s="523" t="s">
        <v>679</v>
      </c>
      <c r="O26" s="523" t="s">
        <v>5860</v>
      </c>
      <c r="P26" s="523" t="s">
        <v>5861</v>
      </c>
      <c r="Q26" s="523" t="s">
        <v>5862</v>
      </c>
      <c r="R26" s="140"/>
      <c r="S26" s="561">
        <v>5321.0</v>
      </c>
      <c r="T26" s="561">
        <v>2130.0</v>
      </c>
      <c r="U26" s="482">
        <v>426.0</v>
      </c>
      <c r="V26" s="554" t="s">
        <v>2371</v>
      </c>
      <c r="W26" s="140"/>
      <c r="X26" s="140"/>
      <c r="Y26" s="143"/>
      <c r="Z26" s="549"/>
      <c r="AA26" s="143"/>
      <c r="AB26" s="555">
        <v>89.0</v>
      </c>
      <c r="AC26" s="111"/>
      <c r="AD26" s="555">
        <v>81.0</v>
      </c>
      <c r="AE26" s="561">
        <f t="shared" si="1"/>
        <v>-8</v>
      </c>
      <c r="AF26" s="72">
        <f t="shared" si="2"/>
        <v>-0.08988764045</v>
      </c>
      <c r="AG26" s="565" t="s">
        <v>3272</v>
      </c>
      <c r="AH26" s="79"/>
      <c r="AI26" s="560" t="s">
        <v>3272</v>
      </c>
      <c r="AJ26" s="552" t="s">
        <v>3272</v>
      </c>
      <c r="AK26" s="552" t="s">
        <v>3272</v>
      </c>
      <c r="AL26" s="565" t="s">
        <v>3272</v>
      </c>
      <c r="AM26" s="562"/>
      <c r="AN26" s="560" t="s">
        <v>3272</v>
      </c>
      <c r="AO26" s="566" t="s">
        <v>3272</v>
      </c>
      <c r="AP26" s="566" t="s">
        <v>3272</v>
      </c>
      <c r="AQ26" s="565" t="s">
        <v>3272</v>
      </c>
      <c r="AR26" s="562"/>
      <c r="AS26" s="560" t="s">
        <v>3272</v>
      </c>
      <c r="AT26" s="546" t="s">
        <v>3272</v>
      </c>
      <c r="AU26" s="550" t="s">
        <v>3272</v>
      </c>
      <c r="AV26" s="79"/>
      <c r="AW26" s="72"/>
      <c r="AX26" s="72"/>
      <c r="AY26" s="111"/>
      <c r="AZ26" s="111"/>
      <c r="BA26" s="555">
        <v>96.0</v>
      </c>
      <c r="BB26" s="555"/>
      <c r="BC26" s="555">
        <v>96.0</v>
      </c>
      <c r="BD26" s="561">
        <f t="shared" si="3"/>
        <v>0</v>
      </c>
      <c r="BE26" s="72">
        <f t="shared" si="4"/>
        <v>0</v>
      </c>
      <c r="BF26" s="555">
        <v>99.0</v>
      </c>
      <c r="BG26" s="555"/>
      <c r="BH26" s="555">
        <v>89.0</v>
      </c>
      <c r="BI26" s="561">
        <f t="shared" si="5"/>
        <v>-10</v>
      </c>
      <c r="BJ26" s="72">
        <f t="shared" si="6"/>
        <v>-0.101010101</v>
      </c>
      <c r="BK26" s="523">
        <v>87.0</v>
      </c>
      <c r="BL26" s="79"/>
      <c r="BM26" s="555">
        <v>88.0</v>
      </c>
      <c r="BN26" s="561">
        <f t="shared" si="7"/>
        <v>1</v>
      </c>
      <c r="BO26" s="72">
        <f t="shared" si="8"/>
        <v>0.01149425287</v>
      </c>
      <c r="BP26" s="111"/>
      <c r="BQ26" s="111"/>
      <c r="BR26" s="138"/>
      <c r="BS26" s="111"/>
      <c r="BT26" s="135"/>
      <c r="BU26" s="111"/>
      <c r="BV26" s="111"/>
      <c r="BW26" s="111"/>
      <c r="BX26" s="111"/>
      <c r="BY26" s="521">
        <v>1.0</v>
      </c>
      <c r="BZ26" s="519">
        <v>0.0</v>
      </c>
      <c r="CA26" s="519">
        <v>0.0</v>
      </c>
      <c r="CB26" s="519">
        <v>0.0</v>
      </c>
      <c r="CC26" s="519">
        <v>0.0</v>
      </c>
      <c r="CD26" s="519">
        <v>0.0</v>
      </c>
      <c r="CE26" s="519">
        <v>0.0</v>
      </c>
      <c r="CF26" s="519">
        <v>0.0</v>
      </c>
      <c r="CG26" s="519">
        <v>1.0</v>
      </c>
      <c r="CH26" s="519">
        <v>0.0</v>
      </c>
      <c r="CI26" s="519">
        <v>0.0</v>
      </c>
      <c r="CJ26" s="519">
        <v>0.0</v>
      </c>
      <c r="CK26" s="519">
        <v>1.0</v>
      </c>
      <c r="CL26" s="519"/>
      <c r="CM26" s="519">
        <v>0.0</v>
      </c>
      <c r="CN26" s="519" t="s">
        <v>5864</v>
      </c>
      <c r="CO26" s="519"/>
      <c r="CP26" s="519"/>
      <c r="CQ26" s="519"/>
      <c r="CR26" s="519"/>
      <c r="CS26" s="553">
        <v>0.29</v>
      </c>
      <c r="CT26" s="519"/>
      <c r="CU26" s="519"/>
      <c r="CV26" s="519"/>
      <c r="CW26" s="519"/>
      <c r="CX26" s="519">
        <v>71.0</v>
      </c>
      <c r="CY26" s="519"/>
      <c r="CZ26" s="519"/>
      <c r="DA26" s="519"/>
      <c r="DB26" s="519"/>
      <c r="DC26" s="519"/>
      <c r="DD26" s="519">
        <v>38.0</v>
      </c>
      <c r="DE26" s="519"/>
      <c r="DF26" s="519"/>
      <c r="DG26" s="519"/>
      <c r="DH26" s="519"/>
      <c r="DI26" s="519"/>
      <c r="DJ26" s="519">
        <v>81.0</v>
      </c>
      <c r="DK26" s="519"/>
      <c r="DL26" s="519"/>
      <c r="DM26" s="519"/>
      <c r="DN26" s="519"/>
      <c r="DO26" s="519"/>
      <c r="DP26" s="519">
        <v>5.0</v>
      </c>
      <c r="DQ26" s="519"/>
      <c r="DR26" s="519"/>
    </row>
    <row r="27" ht="15.75" customHeight="1">
      <c r="A27" s="111">
        <v>24.0</v>
      </c>
      <c r="B27" s="111">
        <v>2021.0</v>
      </c>
      <c r="C27" s="140"/>
      <c r="D27" s="554" t="s">
        <v>603</v>
      </c>
      <c r="E27" s="140"/>
      <c r="F27" s="523" t="s">
        <v>5844</v>
      </c>
      <c r="G27" s="140"/>
      <c r="H27" s="523" t="s">
        <v>5859</v>
      </c>
      <c r="I27" s="140"/>
      <c r="J27" s="140"/>
      <c r="K27" s="111" t="s">
        <v>5821</v>
      </c>
      <c r="L27" s="523" t="s">
        <v>5840</v>
      </c>
      <c r="M27" s="140"/>
      <c r="N27" s="523" t="s">
        <v>679</v>
      </c>
      <c r="O27" s="523" t="s">
        <v>5860</v>
      </c>
      <c r="P27" s="523" t="s">
        <v>5861</v>
      </c>
      <c r="Q27" s="523" t="s">
        <v>5862</v>
      </c>
      <c r="R27" s="140"/>
      <c r="S27" s="561">
        <v>5015.0</v>
      </c>
      <c r="T27" s="561">
        <v>1859.0</v>
      </c>
      <c r="U27" s="482">
        <v>372.0</v>
      </c>
      <c r="V27" s="554" t="s">
        <v>2371</v>
      </c>
      <c r="W27" s="140"/>
      <c r="X27" s="140"/>
      <c r="Y27" s="143"/>
      <c r="Z27" s="549"/>
      <c r="AA27" s="143"/>
      <c r="AB27" s="555">
        <v>80.0</v>
      </c>
      <c r="AC27" s="111"/>
      <c r="AD27" s="555">
        <v>84.0</v>
      </c>
      <c r="AE27" s="561">
        <f t="shared" si="1"/>
        <v>4</v>
      </c>
      <c r="AF27" s="72">
        <f t="shared" si="2"/>
        <v>0.05</v>
      </c>
      <c r="AG27" s="565" t="s">
        <v>3272</v>
      </c>
      <c r="AH27" s="79"/>
      <c r="AI27" s="560" t="s">
        <v>3272</v>
      </c>
      <c r="AJ27" s="552" t="s">
        <v>3272</v>
      </c>
      <c r="AK27" s="552" t="s">
        <v>3272</v>
      </c>
      <c r="AL27" s="565" t="s">
        <v>3272</v>
      </c>
      <c r="AM27" s="562"/>
      <c r="AN27" s="560" t="s">
        <v>3272</v>
      </c>
      <c r="AO27" s="566" t="s">
        <v>3272</v>
      </c>
      <c r="AP27" s="566" t="s">
        <v>3272</v>
      </c>
      <c r="AQ27" s="565" t="s">
        <v>3272</v>
      </c>
      <c r="AR27" s="562"/>
      <c r="AS27" s="560" t="s">
        <v>3272</v>
      </c>
      <c r="AT27" s="546" t="s">
        <v>3272</v>
      </c>
      <c r="AU27" s="550" t="s">
        <v>3272</v>
      </c>
      <c r="AV27" s="79"/>
      <c r="AW27" s="72"/>
      <c r="AX27" s="72"/>
      <c r="AY27" s="111"/>
      <c r="AZ27" s="111"/>
      <c r="BA27" s="555">
        <v>85.0</v>
      </c>
      <c r="BB27" s="555"/>
      <c r="BC27" s="555">
        <v>88.0</v>
      </c>
      <c r="BD27" s="561">
        <f t="shared" si="3"/>
        <v>3</v>
      </c>
      <c r="BE27" s="72">
        <f t="shared" si="4"/>
        <v>0.03529411765</v>
      </c>
      <c r="BF27" s="555">
        <v>96.0</v>
      </c>
      <c r="BG27" s="555"/>
      <c r="BH27" s="555">
        <v>96.0</v>
      </c>
      <c r="BI27" s="561">
        <f t="shared" si="5"/>
        <v>0</v>
      </c>
      <c r="BJ27" s="72">
        <f t="shared" si="6"/>
        <v>0</v>
      </c>
      <c r="BK27" s="555">
        <v>92.0</v>
      </c>
      <c r="BL27" s="79"/>
      <c r="BM27" s="555">
        <v>84.0</v>
      </c>
      <c r="BN27" s="561">
        <f t="shared" si="7"/>
        <v>-8</v>
      </c>
      <c r="BO27" s="72">
        <f t="shared" si="8"/>
        <v>-0.08695652174</v>
      </c>
      <c r="BP27" s="111"/>
      <c r="BQ27" s="111"/>
      <c r="BR27" s="138"/>
      <c r="BS27" s="111"/>
      <c r="BT27" s="135"/>
      <c r="BU27" s="111"/>
      <c r="BV27" s="111"/>
      <c r="BW27" s="111"/>
      <c r="BX27" s="111"/>
      <c r="BY27" s="521">
        <v>1.0</v>
      </c>
      <c r="BZ27" s="519">
        <v>0.0</v>
      </c>
      <c r="CA27" s="519">
        <v>0.0</v>
      </c>
      <c r="CB27" s="519">
        <v>0.0</v>
      </c>
      <c r="CC27" s="519">
        <v>0.0</v>
      </c>
      <c r="CD27" s="519">
        <v>0.0</v>
      </c>
      <c r="CE27" s="519">
        <v>0.0</v>
      </c>
      <c r="CF27" s="519">
        <v>0.0</v>
      </c>
      <c r="CG27" s="519">
        <v>0.0</v>
      </c>
      <c r="CH27" s="519">
        <v>0.0</v>
      </c>
      <c r="CI27" s="519">
        <v>0.0</v>
      </c>
      <c r="CJ27" s="519">
        <v>0.0</v>
      </c>
      <c r="CK27" s="519">
        <v>1.0</v>
      </c>
      <c r="CL27" s="519"/>
      <c r="CM27" s="519">
        <v>0.0</v>
      </c>
      <c r="CN27" s="519" t="s">
        <v>5865</v>
      </c>
      <c r="CO27" s="519"/>
      <c r="CP27" s="519"/>
      <c r="CQ27" s="519"/>
      <c r="CR27" s="519"/>
      <c r="CS27" s="553">
        <v>0.27</v>
      </c>
      <c r="CT27" s="519"/>
      <c r="CU27" s="519"/>
      <c r="CV27" s="519"/>
      <c r="CW27" s="519"/>
      <c r="CX27" s="519">
        <v>72.0</v>
      </c>
      <c r="CY27" s="519"/>
      <c r="CZ27" s="519"/>
      <c r="DA27" s="519"/>
      <c r="DB27" s="519"/>
      <c r="DC27" s="519"/>
      <c r="DD27" s="519">
        <v>39.0</v>
      </c>
      <c r="DE27" s="519"/>
      <c r="DF27" s="519"/>
      <c r="DG27" s="519"/>
      <c r="DH27" s="519"/>
      <c r="DI27" s="519"/>
      <c r="DJ27" s="519">
        <v>79.0</v>
      </c>
      <c r="DK27" s="519"/>
      <c r="DL27" s="519"/>
      <c r="DM27" s="519"/>
      <c r="DN27" s="519"/>
      <c r="DO27" s="519"/>
      <c r="DP27" s="519">
        <v>9.0</v>
      </c>
      <c r="DQ27" s="519"/>
      <c r="DR27" s="519"/>
    </row>
    <row r="28" ht="15.75" customHeight="1">
      <c r="A28" s="111">
        <v>25.0</v>
      </c>
      <c r="B28" s="111">
        <v>2021.0</v>
      </c>
      <c r="C28" s="140"/>
      <c r="D28" s="554" t="s">
        <v>603</v>
      </c>
      <c r="E28" s="140"/>
      <c r="F28" s="523" t="s">
        <v>5844</v>
      </c>
      <c r="G28" s="140"/>
      <c r="H28" s="523" t="s">
        <v>5859</v>
      </c>
      <c r="I28" s="140"/>
      <c r="J28" s="140"/>
      <c r="K28" s="111" t="s">
        <v>5821</v>
      </c>
      <c r="L28" s="523" t="s">
        <v>5866</v>
      </c>
      <c r="M28" s="140"/>
      <c r="N28" s="523" t="s">
        <v>679</v>
      </c>
      <c r="O28" s="523" t="s">
        <v>5860</v>
      </c>
      <c r="P28" s="523" t="s">
        <v>5861</v>
      </c>
      <c r="Q28" s="523" t="s">
        <v>5862</v>
      </c>
      <c r="R28" s="140"/>
      <c r="S28" s="523" t="s">
        <v>5829</v>
      </c>
      <c r="T28" s="523" t="s">
        <v>5829</v>
      </c>
      <c r="U28" s="482" t="s">
        <v>5829</v>
      </c>
      <c r="V28" s="554" t="s">
        <v>2371</v>
      </c>
      <c r="W28" s="140"/>
      <c r="X28" s="140"/>
      <c r="Y28" s="143"/>
      <c r="Z28" s="549"/>
      <c r="AA28" s="143"/>
      <c r="AB28" s="555">
        <v>90.0</v>
      </c>
      <c r="AC28" s="111"/>
      <c r="AD28" s="555">
        <v>93.0</v>
      </c>
      <c r="AE28" s="561">
        <f t="shared" si="1"/>
        <v>3</v>
      </c>
      <c r="AF28" s="72">
        <f t="shared" si="2"/>
        <v>0.03333333333</v>
      </c>
      <c r="AG28" s="565" t="s">
        <v>3272</v>
      </c>
      <c r="AH28" s="79"/>
      <c r="AI28" s="560" t="s">
        <v>3272</v>
      </c>
      <c r="AJ28" s="552" t="s">
        <v>3272</v>
      </c>
      <c r="AK28" s="552" t="s">
        <v>3272</v>
      </c>
      <c r="AL28" s="560" t="s">
        <v>3272</v>
      </c>
      <c r="AM28" s="562"/>
      <c r="AN28" s="560" t="s">
        <v>3272</v>
      </c>
      <c r="AO28" s="566" t="s">
        <v>3272</v>
      </c>
      <c r="AP28" s="566" t="s">
        <v>3272</v>
      </c>
      <c r="AQ28" s="565" t="s">
        <v>3272</v>
      </c>
      <c r="AR28" s="562"/>
      <c r="AS28" s="560" t="s">
        <v>3272</v>
      </c>
      <c r="AT28" s="546" t="s">
        <v>3272</v>
      </c>
      <c r="AU28" s="550" t="s">
        <v>3272</v>
      </c>
      <c r="AV28" s="79"/>
      <c r="AW28" s="72"/>
      <c r="AX28" s="72"/>
      <c r="AY28" s="111"/>
      <c r="AZ28" s="111"/>
      <c r="BA28" s="555">
        <v>87.0</v>
      </c>
      <c r="BB28" s="555"/>
      <c r="BC28" s="555">
        <v>92.0</v>
      </c>
      <c r="BD28" s="561">
        <f t="shared" si="3"/>
        <v>5</v>
      </c>
      <c r="BE28" s="72">
        <f t="shared" si="4"/>
        <v>0.05747126437</v>
      </c>
      <c r="BF28" s="555">
        <v>97.0</v>
      </c>
      <c r="BG28" s="555"/>
      <c r="BH28" s="555">
        <v>97.0</v>
      </c>
      <c r="BI28" s="561">
        <f t="shared" si="5"/>
        <v>0</v>
      </c>
      <c r="BJ28" s="72">
        <f t="shared" si="6"/>
        <v>0</v>
      </c>
      <c r="BK28" s="555">
        <v>89.0</v>
      </c>
      <c r="BL28" s="79"/>
      <c r="BM28" s="555">
        <v>91.0</v>
      </c>
      <c r="BN28" s="561">
        <f t="shared" si="7"/>
        <v>2</v>
      </c>
      <c r="BO28" s="72">
        <f t="shared" si="8"/>
        <v>0.02247191011</v>
      </c>
      <c r="BP28" s="111"/>
      <c r="BQ28" s="111"/>
      <c r="BR28" s="138"/>
      <c r="BS28" s="111"/>
      <c r="BT28" s="135"/>
      <c r="BU28" s="111"/>
      <c r="BV28" s="111"/>
      <c r="BW28" s="111"/>
      <c r="BX28" s="111"/>
      <c r="BY28" s="521">
        <v>1.0</v>
      </c>
      <c r="BZ28" s="519">
        <v>0.0</v>
      </c>
      <c r="CA28" s="519">
        <v>0.0</v>
      </c>
      <c r="CB28" s="519">
        <v>0.0</v>
      </c>
      <c r="CC28" s="519">
        <v>0.0</v>
      </c>
      <c r="CD28" s="519">
        <v>0.0</v>
      </c>
      <c r="CE28" s="519">
        <v>0.0</v>
      </c>
      <c r="CF28" s="519">
        <v>0.0</v>
      </c>
      <c r="CG28" s="519">
        <v>1.0</v>
      </c>
      <c r="CH28" s="519">
        <v>0.0</v>
      </c>
      <c r="CI28" s="519">
        <v>0.0</v>
      </c>
      <c r="CJ28" s="519">
        <v>0.0</v>
      </c>
      <c r="CK28" s="519">
        <v>1.0</v>
      </c>
      <c r="CL28" s="519"/>
      <c r="CM28" s="519">
        <v>0.0</v>
      </c>
      <c r="CN28" s="519" t="s">
        <v>5863</v>
      </c>
      <c r="CO28" s="519"/>
      <c r="CP28" s="519"/>
      <c r="CQ28" s="519"/>
      <c r="CR28" s="519"/>
      <c r="CS28" s="519"/>
      <c r="CT28" s="519"/>
      <c r="CU28" s="519"/>
      <c r="CV28" s="519"/>
      <c r="CW28" s="519"/>
      <c r="CX28" s="519"/>
      <c r="CY28" s="519"/>
      <c r="CZ28" s="519"/>
      <c r="DA28" s="519"/>
      <c r="DB28" s="519"/>
      <c r="DC28" s="519"/>
      <c r="DD28" s="519"/>
      <c r="DE28" s="519"/>
      <c r="DF28" s="519"/>
      <c r="DG28" s="519"/>
      <c r="DH28" s="519"/>
      <c r="DI28" s="519"/>
      <c r="DJ28" s="519"/>
      <c r="DK28" s="519"/>
      <c r="DL28" s="519"/>
      <c r="DM28" s="519"/>
      <c r="DN28" s="519"/>
      <c r="DO28" s="519"/>
      <c r="DP28" s="519"/>
      <c r="DQ28" s="519"/>
      <c r="DR28" s="519"/>
    </row>
    <row r="29" ht="15.75" customHeight="1">
      <c r="A29" s="111">
        <v>26.0</v>
      </c>
      <c r="B29" s="111">
        <v>2021.0</v>
      </c>
      <c r="C29" s="140"/>
      <c r="D29" s="554" t="e">
        <v>#N/A</v>
      </c>
      <c r="E29" s="140"/>
      <c r="F29" s="523" t="s">
        <v>5851</v>
      </c>
      <c r="G29" s="140"/>
      <c r="H29" s="523" t="s">
        <v>5852</v>
      </c>
      <c r="I29" s="140"/>
      <c r="J29" s="140"/>
      <c r="K29" s="111" t="s">
        <v>5821</v>
      </c>
      <c r="L29" s="523" t="s">
        <v>5853</v>
      </c>
      <c r="M29" s="140"/>
      <c r="N29" s="523" t="s">
        <v>5867</v>
      </c>
      <c r="O29" s="523" t="s">
        <v>5868</v>
      </c>
      <c r="P29" s="523" t="s">
        <v>5869</v>
      </c>
      <c r="Q29" s="523" t="s">
        <v>5870</v>
      </c>
      <c r="R29" s="140"/>
      <c r="S29" s="523" t="s">
        <v>5839</v>
      </c>
      <c r="T29" s="561">
        <v>1907.0</v>
      </c>
      <c r="U29" s="567">
        <v>954.0</v>
      </c>
      <c r="V29" s="554" t="s">
        <v>2371</v>
      </c>
      <c r="W29" s="140"/>
      <c r="X29" s="140"/>
      <c r="Y29" s="143"/>
      <c r="Z29" s="549"/>
      <c r="AA29" s="143"/>
      <c r="AB29" s="555">
        <v>75.0</v>
      </c>
      <c r="AC29" s="111"/>
      <c r="AD29" s="523">
        <v>83.0</v>
      </c>
      <c r="AE29" s="561">
        <f t="shared" si="1"/>
        <v>8</v>
      </c>
      <c r="AF29" s="72">
        <f t="shared" si="2"/>
        <v>0.1066666667</v>
      </c>
      <c r="AG29" s="523">
        <v>76.0</v>
      </c>
      <c r="AH29" s="79"/>
      <c r="AI29" s="523">
        <v>83.0</v>
      </c>
      <c r="AJ29" s="561">
        <f t="shared" ref="AJ29:AJ31" si="9">AI29-AG29</f>
        <v>7</v>
      </c>
      <c r="AK29" s="72">
        <f t="shared" ref="AK29:AK31" si="10">(AI29-AG29)/AG29</f>
        <v>0.09210526316</v>
      </c>
      <c r="AL29" s="555">
        <v>93.0</v>
      </c>
      <c r="AM29" s="523"/>
      <c r="AN29" s="523">
        <v>94.0</v>
      </c>
      <c r="AO29" s="561">
        <f t="shared" ref="AO29:AO34" si="11">AN29-AL29</f>
        <v>1</v>
      </c>
      <c r="AP29" s="72">
        <f t="shared" ref="AP29:AP34" si="12">(AN29-AL29)/AL29</f>
        <v>0.01075268817</v>
      </c>
      <c r="AQ29" s="565" t="s">
        <v>3272</v>
      </c>
      <c r="AR29" s="562"/>
      <c r="AS29" s="560" t="s">
        <v>3272</v>
      </c>
      <c r="AT29" s="546" t="s">
        <v>3272</v>
      </c>
      <c r="AU29" s="550" t="s">
        <v>3272</v>
      </c>
      <c r="AV29" s="79"/>
      <c r="AW29" s="72"/>
      <c r="AX29" s="72"/>
      <c r="AY29" s="111"/>
      <c r="AZ29" s="111"/>
      <c r="BA29" s="555">
        <v>91.0</v>
      </c>
      <c r="BB29" s="523"/>
      <c r="BC29" s="523">
        <v>93.0</v>
      </c>
      <c r="BD29" s="561">
        <f t="shared" si="3"/>
        <v>2</v>
      </c>
      <c r="BE29" s="72">
        <f t="shared" si="4"/>
        <v>0.02197802198</v>
      </c>
      <c r="BF29" s="555">
        <v>49.0</v>
      </c>
      <c r="BG29" s="523"/>
      <c r="BH29" s="523">
        <v>68.0</v>
      </c>
      <c r="BI29" s="561">
        <f t="shared" si="5"/>
        <v>19</v>
      </c>
      <c r="BJ29" s="72">
        <f t="shared" si="6"/>
        <v>0.387755102</v>
      </c>
      <c r="BK29" s="560" t="s">
        <v>3272</v>
      </c>
      <c r="BL29" s="79"/>
      <c r="BM29" s="560" t="s">
        <v>3272</v>
      </c>
      <c r="BN29" s="552" t="s">
        <v>3272</v>
      </c>
      <c r="BO29" s="79"/>
      <c r="BP29" s="111"/>
      <c r="BQ29" s="111"/>
      <c r="BR29" s="138"/>
      <c r="BS29" s="111"/>
      <c r="BT29" s="135"/>
      <c r="BU29" s="111"/>
      <c r="BV29" s="111"/>
      <c r="BW29" s="111"/>
      <c r="BX29" s="111"/>
      <c r="BY29" s="521">
        <v>0.0</v>
      </c>
      <c r="BZ29" s="519">
        <v>0.0</v>
      </c>
      <c r="CA29" s="519">
        <v>0.0</v>
      </c>
      <c r="CB29" s="519">
        <v>0.0</v>
      </c>
      <c r="CC29" s="519">
        <v>0.0</v>
      </c>
      <c r="CD29" s="519">
        <v>0.0</v>
      </c>
      <c r="CE29" s="519">
        <v>0.0</v>
      </c>
      <c r="CF29" s="519">
        <v>0.0</v>
      </c>
      <c r="CG29" s="519">
        <v>0.0</v>
      </c>
      <c r="CH29" s="519">
        <v>0.0</v>
      </c>
      <c r="CI29" s="519">
        <v>0.0</v>
      </c>
      <c r="CJ29" s="519">
        <v>0.0</v>
      </c>
      <c r="CK29" s="519">
        <v>1.0</v>
      </c>
      <c r="CL29" s="519">
        <v>0.0</v>
      </c>
      <c r="CM29" s="519">
        <v>0.0</v>
      </c>
      <c r="CN29" s="519" t="s">
        <v>5856</v>
      </c>
      <c r="CO29" s="519"/>
      <c r="CP29" s="519"/>
      <c r="CQ29" s="519"/>
      <c r="CR29" s="519"/>
      <c r="CS29" s="553">
        <v>1.0</v>
      </c>
      <c r="CT29" s="519"/>
      <c r="CU29" s="519"/>
      <c r="CV29" s="519"/>
      <c r="CW29" s="519"/>
      <c r="CX29" s="519"/>
      <c r="CY29" s="519"/>
      <c r="CZ29" s="519">
        <v>60.0</v>
      </c>
      <c r="DA29" s="519">
        <v>49.0</v>
      </c>
      <c r="DB29" s="519"/>
      <c r="DC29" s="519"/>
      <c r="DD29" s="519"/>
      <c r="DE29" s="519"/>
      <c r="DF29" s="519"/>
      <c r="DG29" s="519"/>
      <c r="DH29" s="519"/>
      <c r="DI29" s="519"/>
      <c r="DJ29" s="519"/>
      <c r="DK29" s="519"/>
      <c r="DL29" s="519"/>
      <c r="DM29" s="519"/>
      <c r="DN29" s="519"/>
      <c r="DO29" s="519"/>
      <c r="DP29" s="519"/>
      <c r="DQ29" s="519"/>
      <c r="DR29" s="519"/>
    </row>
    <row r="30" ht="15.75" customHeight="1">
      <c r="A30" s="111">
        <v>27.0</v>
      </c>
      <c r="B30" s="111">
        <v>2021.0</v>
      </c>
      <c r="C30" s="140"/>
      <c r="D30" s="554" t="e">
        <v>#N/A</v>
      </c>
      <c r="E30" s="140"/>
      <c r="F30" s="523" t="s">
        <v>5851</v>
      </c>
      <c r="G30" s="140"/>
      <c r="H30" s="523" t="s">
        <v>5852</v>
      </c>
      <c r="I30" s="140"/>
      <c r="J30" s="140"/>
      <c r="K30" s="111" t="s">
        <v>5821</v>
      </c>
      <c r="L30" s="523" t="s">
        <v>5827</v>
      </c>
      <c r="M30" s="140"/>
      <c r="N30" s="523" t="s">
        <v>5867</v>
      </c>
      <c r="O30" s="523" t="s">
        <v>5868</v>
      </c>
      <c r="P30" s="523" t="s">
        <v>5869</v>
      </c>
      <c r="Q30" s="523" t="s">
        <v>5870</v>
      </c>
      <c r="R30" s="140"/>
      <c r="S30" s="523" t="s">
        <v>5839</v>
      </c>
      <c r="T30" s="561">
        <v>1603.0</v>
      </c>
      <c r="U30" s="567">
        <v>802.0</v>
      </c>
      <c r="V30" s="554" t="s">
        <v>2371</v>
      </c>
      <c r="W30" s="140"/>
      <c r="X30" s="140"/>
      <c r="Y30" s="143"/>
      <c r="Z30" s="549"/>
      <c r="AA30" s="143"/>
      <c r="AB30" s="523">
        <v>53.0</v>
      </c>
      <c r="AC30" s="111"/>
      <c r="AD30" s="523">
        <v>60.0</v>
      </c>
      <c r="AE30" s="561">
        <f t="shared" si="1"/>
        <v>7</v>
      </c>
      <c r="AF30" s="72">
        <f t="shared" si="2"/>
        <v>0.1320754717</v>
      </c>
      <c r="AG30" s="523">
        <v>56.0</v>
      </c>
      <c r="AH30" s="79"/>
      <c r="AI30" s="523">
        <v>61.0</v>
      </c>
      <c r="AJ30" s="561">
        <f t="shared" si="9"/>
        <v>5</v>
      </c>
      <c r="AK30" s="72">
        <f t="shared" si="10"/>
        <v>0.08928571429</v>
      </c>
      <c r="AL30" s="523">
        <v>87.0</v>
      </c>
      <c r="AM30" s="523"/>
      <c r="AN30" s="523">
        <v>91.0</v>
      </c>
      <c r="AO30" s="561">
        <f t="shared" si="11"/>
        <v>4</v>
      </c>
      <c r="AP30" s="72">
        <f t="shared" si="12"/>
        <v>0.04597701149</v>
      </c>
      <c r="AQ30" s="565" t="s">
        <v>3272</v>
      </c>
      <c r="AR30" s="562"/>
      <c r="AS30" s="560" t="s">
        <v>3272</v>
      </c>
      <c r="AT30" s="546" t="s">
        <v>3272</v>
      </c>
      <c r="AU30" s="550" t="s">
        <v>3272</v>
      </c>
      <c r="AV30" s="79"/>
      <c r="AW30" s="72"/>
      <c r="AX30" s="72"/>
      <c r="AY30" s="111"/>
      <c r="AZ30" s="111"/>
      <c r="BA30" s="523">
        <v>83.0</v>
      </c>
      <c r="BB30" s="523"/>
      <c r="BC30" s="523">
        <v>94.0</v>
      </c>
      <c r="BD30" s="561">
        <f t="shared" si="3"/>
        <v>11</v>
      </c>
      <c r="BE30" s="72">
        <f t="shared" si="4"/>
        <v>0.1325301205</v>
      </c>
      <c r="BF30" s="523">
        <v>43.0</v>
      </c>
      <c r="BG30" s="523"/>
      <c r="BH30" s="523">
        <v>49.0</v>
      </c>
      <c r="BI30" s="561">
        <f t="shared" si="5"/>
        <v>6</v>
      </c>
      <c r="BJ30" s="72">
        <f t="shared" si="6"/>
        <v>0.1395348837</v>
      </c>
      <c r="BK30" s="565" t="s">
        <v>3272</v>
      </c>
      <c r="BL30" s="79"/>
      <c r="BM30" s="565" t="s">
        <v>3272</v>
      </c>
      <c r="BN30" s="552" t="s">
        <v>3272</v>
      </c>
      <c r="BO30" s="79"/>
      <c r="BP30" s="111"/>
      <c r="BQ30" s="111"/>
      <c r="BR30" s="138"/>
      <c r="BS30" s="111"/>
      <c r="BT30" s="135"/>
      <c r="BU30" s="111"/>
      <c r="BV30" s="111"/>
      <c r="BW30" s="111"/>
      <c r="BX30" s="111"/>
      <c r="BY30" s="521">
        <v>0.0</v>
      </c>
      <c r="BZ30" s="519">
        <v>0.0</v>
      </c>
      <c r="CA30" s="519">
        <v>0.0</v>
      </c>
      <c r="CB30" s="519">
        <v>0.0</v>
      </c>
      <c r="CC30" s="519">
        <v>0.0</v>
      </c>
      <c r="CD30" s="519">
        <v>0.0</v>
      </c>
      <c r="CE30" s="519">
        <v>0.0</v>
      </c>
      <c r="CF30" s="519">
        <v>0.0</v>
      </c>
      <c r="CG30" s="519">
        <v>0.0</v>
      </c>
      <c r="CH30" s="519">
        <v>0.0</v>
      </c>
      <c r="CI30" s="519">
        <v>0.0</v>
      </c>
      <c r="CJ30" s="519">
        <v>0.0</v>
      </c>
      <c r="CK30" s="519">
        <v>1.0</v>
      </c>
      <c r="CL30" s="519">
        <v>0.0</v>
      </c>
      <c r="CM30" s="519">
        <v>0.0</v>
      </c>
      <c r="CN30" s="519" t="s">
        <v>5871</v>
      </c>
      <c r="CO30" s="519"/>
      <c r="CP30" s="519"/>
      <c r="CQ30" s="519"/>
      <c r="CR30" s="519"/>
      <c r="CS30" s="553">
        <v>1.0</v>
      </c>
      <c r="CT30" s="519"/>
      <c r="CU30" s="519"/>
      <c r="CV30" s="519"/>
      <c r="CW30" s="519"/>
      <c r="CX30" s="519"/>
      <c r="CY30" s="519"/>
      <c r="CZ30" s="519">
        <v>64.0</v>
      </c>
      <c r="DA30" s="519">
        <v>52.0</v>
      </c>
      <c r="DB30" s="519"/>
      <c r="DC30" s="519"/>
      <c r="DD30" s="519"/>
      <c r="DE30" s="519"/>
      <c r="DF30" s="519"/>
      <c r="DG30" s="519"/>
      <c r="DH30" s="519"/>
      <c r="DI30" s="519"/>
      <c r="DJ30" s="519"/>
      <c r="DK30" s="519"/>
      <c r="DL30" s="519"/>
      <c r="DM30" s="519"/>
      <c r="DN30" s="519"/>
      <c r="DO30" s="519"/>
      <c r="DP30" s="519"/>
      <c r="DQ30" s="519"/>
      <c r="DR30" s="519"/>
    </row>
    <row r="31" ht="15.75" customHeight="1">
      <c r="A31" s="111">
        <v>28.0</v>
      </c>
      <c r="B31" s="111">
        <v>2021.0</v>
      </c>
      <c r="C31" s="140"/>
      <c r="D31" s="554" t="e">
        <v>#N/A</v>
      </c>
      <c r="E31" s="140"/>
      <c r="F31" s="523" t="s">
        <v>5851</v>
      </c>
      <c r="G31" s="140"/>
      <c r="H31" s="523" t="s">
        <v>5852</v>
      </c>
      <c r="I31" s="140"/>
      <c r="J31" s="140"/>
      <c r="K31" s="111" t="s">
        <v>5821</v>
      </c>
      <c r="L31" s="523" t="s">
        <v>5849</v>
      </c>
      <c r="M31" s="140"/>
      <c r="N31" s="523" t="s">
        <v>5867</v>
      </c>
      <c r="O31" s="523" t="s">
        <v>5868</v>
      </c>
      <c r="P31" s="523" t="s">
        <v>5869</v>
      </c>
      <c r="Q31" s="523" t="s">
        <v>5870</v>
      </c>
      <c r="R31" s="140"/>
      <c r="S31" s="523" t="s">
        <v>5839</v>
      </c>
      <c r="T31" s="523" t="s">
        <v>5829</v>
      </c>
      <c r="U31" s="482" t="s">
        <v>5829</v>
      </c>
      <c r="V31" s="554" t="s">
        <v>2371</v>
      </c>
      <c r="W31" s="140"/>
      <c r="X31" s="140"/>
      <c r="Y31" s="143"/>
      <c r="Z31" s="549"/>
      <c r="AA31" s="143"/>
      <c r="AB31" s="523">
        <v>65.0</v>
      </c>
      <c r="AC31" s="111"/>
      <c r="AD31" s="523">
        <v>80.0</v>
      </c>
      <c r="AE31" s="561">
        <f t="shared" si="1"/>
        <v>15</v>
      </c>
      <c r="AF31" s="72">
        <f t="shared" si="2"/>
        <v>0.2307692308</v>
      </c>
      <c r="AG31" s="523">
        <v>67.0</v>
      </c>
      <c r="AH31" s="79"/>
      <c r="AI31" s="523">
        <v>80.0</v>
      </c>
      <c r="AJ31" s="561">
        <f t="shared" si="9"/>
        <v>13</v>
      </c>
      <c r="AK31" s="72">
        <f t="shared" si="10"/>
        <v>0.1940298507</v>
      </c>
      <c r="AL31" s="523">
        <v>85.0</v>
      </c>
      <c r="AM31" s="523"/>
      <c r="AN31" s="523">
        <v>94.0</v>
      </c>
      <c r="AO31" s="561">
        <f t="shared" si="11"/>
        <v>9</v>
      </c>
      <c r="AP31" s="72">
        <f t="shared" si="12"/>
        <v>0.1058823529</v>
      </c>
      <c r="AQ31" s="565" t="s">
        <v>3272</v>
      </c>
      <c r="AR31" s="562"/>
      <c r="AS31" s="560" t="s">
        <v>3272</v>
      </c>
      <c r="AT31" s="546" t="s">
        <v>3272</v>
      </c>
      <c r="AU31" s="550" t="s">
        <v>3272</v>
      </c>
      <c r="AV31" s="79"/>
      <c r="AW31" s="72"/>
      <c r="AX31" s="72"/>
      <c r="AY31" s="111"/>
      <c r="AZ31" s="111"/>
      <c r="BA31" s="523">
        <v>79.0</v>
      </c>
      <c r="BB31" s="523"/>
      <c r="BC31" s="523">
        <v>91.0</v>
      </c>
      <c r="BD31" s="561">
        <f t="shared" si="3"/>
        <v>12</v>
      </c>
      <c r="BE31" s="72">
        <f t="shared" si="4"/>
        <v>0.1518987342</v>
      </c>
      <c r="BF31" s="523">
        <v>55.0</v>
      </c>
      <c r="BG31" s="523"/>
      <c r="BH31" s="523">
        <v>59.0</v>
      </c>
      <c r="BI31" s="561">
        <f t="shared" si="5"/>
        <v>4</v>
      </c>
      <c r="BJ31" s="72">
        <f t="shared" si="6"/>
        <v>0.07272727273</v>
      </c>
      <c r="BK31" s="565" t="s">
        <v>3272</v>
      </c>
      <c r="BL31" s="79"/>
      <c r="BM31" s="565" t="s">
        <v>3272</v>
      </c>
      <c r="BN31" s="552" t="s">
        <v>3272</v>
      </c>
      <c r="BO31" s="79"/>
      <c r="BP31" s="111"/>
      <c r="BQ31" s="111"/>
      <c r="BR31" s="138"/>
      <c r="BS31" s="111"/>
      <c r="BT31" s="135"/>
      <c r="BU31" s="111"/>
      <c r="BV31" s="111"/>
      <c r="BW31" s="111"/>
      <c r="BX31" s="111"/>
      <c r="BY31" s="521">
        <v>0.0</v>
      </c>
      <c r="BZ31" s="519">
        <v>0.0</v>
      </c>
      <c r="CA31" s="519">
        <v>0.0</v>
      </c>
      <c r="CB31" s="519">
        <v>0.0</v>
      </c>
      <c r="CC31" s="519">
        <v>0.0</v>
      </c>
      <c r="CD31" s="519">
        <v>0.0</v>
      </c>
      <c r="CE31" s="519">
        <v>0.0</v>
      </c>
      <c r="CF31" s="519">
        <v>0.0</v>
      </c>
      <c r="CG31" s="519">
        <v>0.0</v>
      </c>
      <c r="CH31" s="519">
        <v>0.0</v>
      </c>
      <c r="CI31" s="519">
        <v>0.0</v>
      </c>
      <c r="CJ31" s="519">
        <v>0.0</v>
      </c>
      <c r="CK31" s="519">
        <v>1.0</v>
      </c>
      <c r="CL31" s="519">
        <v>0.0</v>
      </c>
      <c r="CM31" s="519">
        <v>0.0</v>
      </c>
      <c r="CN31" s="519" t="s">
        <v>5872</v>
      </c>
      <c r="CO31" s="519"/>
      <c r="CP31" s="519"/>
      <c r="CQ31" s="519"/>
      <c r="CR31" s="519"/>
      <c r="CS31" s="519"/>
      <c r="CT31" s="519"/>
      <c r="CU31" s="519"/>
      <c r="CV31" s="519"/>
      <c r="CW31" s="519"/>
      <c r="CX31" s="519"/>
      <c r="CY31" s="519"/>
      <c r="CZ31" s="519"/>
      <c r="DA31" s="519"/>
      <c r="DB31" s="519"/>
      <c r="DC31" s="519"/>
      <c r="DD31" s="519"/>
      <c r="DE31" s="519"/>
      <c r="DF31" s="519"/>
      <c r="DG31" s="519"/>
      <c r="DH31" s="519"/>
      <c r="DI31" s="519"/>
      <c r="DJ31" s="519"/>
      <c r="DK31" s="519"/>
      <c r="DL31" s="519"/>
      <c r="DM31" s="519"/>
      <c r="DN31" s="519"/>
      <c r="DO31" s="519"/>
      <c r="DP31" s="519"/>
      <c r="DQ31" s="519"/>
      <c r="DR31" s="519"/>
    </row>
    <row r="32" ht="15.75" customHeight="1">
      <c r="A32" s="111">
        <v>29.0</v>
      </c>
      <c r="B32" s="111">
        <v>2021.0</v>
      </c>
      <c r="C32" s="140"/>
      <c r="D32" s="554" t="s">
        <v>529</v>
      </c>
      <c r="E32" s="140"/>
      <c r="F32" s="523" t="s">
        <v>5844</v>
      </c>
      <c r="G32" s="140"/>
      <c r="H32" s="523" t="s">
        <v>5873</v>
      </c>
      <c r="I32" s="140"/>
      <c r="J32" s="140"/>
      <c r="K32" s="111" t="s">
        <v>5821</v>
      </c>
      <c r="L32" s="523" t="s">
        <v>5822</v>
      </c>
      <c r="M32" s="140"/>
      <c r="N32" s="523" t="s">
        <v>5874</v>
      </c>
      <c r="O32" s="523" t="s">
        <v>5875</v>
      </c>
      <c r="P32" s="523" t="s">
        <v>5876</v>
      </c>
      <c r="Q32" s="523" t="s">
        <v>5877</v>
      </c>
      <c r="R32" s="140"/>
      <c r="S32" s="561">
        <v>1447.0</v>
      </c>
      <c r="T32" s="568">
        <v>502.0</v>
      </c>
      <c r="U32" s="569">
        <v>167.0</v>
      </c>
      <c r="V32" s="554" t="s">
        <v>2371</v>
      </c>
      <c r="W32" s="140"/>
      <c r="X32" s="140"/>
      <c r="Y32" s="143"/>
      <c r="Z32" s="549"/>
      <c r="AA32" s="143"/>
      <c r="AB32" s="523">
        <v>18.0</v>
      </c>
      <c r="AC32" s="111"/>
      <c r="AD32" s="523">
        <v>39.0</v>
      </c>
      <c r="AE32" s="561">
        <f t="shared" si="1"/>
        <v>21</v>
      </c>
      <c r="AF32" s="72">
        <f t="shared" si="2"/>
        <v>1.166666667</v>
      </c>
      <c r="AG32" s="557" t="s">
        <v>3272</v>
      </c>
      <c r="AH32" s="79"/>
      <c r="AI32" s="557" t="s">
        <v>3272</v>
      </c>
      <c r="AJ32" s="546" t="s">
        <v>3272</v>
      </c>
      <c r="AK32" s="546" t="s">
        <v>3272</v>
      </c>
      <c r="AL32" s="523">
        <v>86.0</v>
      </c>
      <c r="AM32" s="523"/>
      <c r="AN32" s="523">
        <v>90.0</v>
      </c>
      <c r="AO32" s="561">
        <f t="shared" si="11"/>
        <v>4</v>
      </c>
      <c r="AP32" s="72">
        <f t="shared" si="12"/>
        <v>0.04651162791</v>
      </c>
      <c r="AQ32" s="565" t="s">
        <v>3272</v>
      </c>
      <c r="AR32" s="558"/>
      <c r="AS32" s="557" t="s">
        <v>3272</v>
      </c>
      <c r="AT32" s="546" t="s">
        <v>3272</v>
      </c>
      <c r="AU32" s="550" t="s">
        <v>3272</v>
      </c>
      <c r="AV32" s="79"/>
      <c r="AW32" s="72"/>
      <c r="AX32" s="72"/>
      <c r="AY32" s="111"/>
      <c r="AZ32" s="111"/>
      <c r="BA32" s="523">
        <v>85.0</v>
      </c>
      <c r="BB32" s="523"/>
      <c r="BC32" s="523">
        <v>86.0</v>
      </c>
      <c r="BD32" s="561">
        <f t="shared" si="3"/>
        <v>1</v>
      </c>
      <c r="BE32" s="72">
        <f t="shared" si="4"/>
        <v>0.01176470588</v>
      </c>
      <c r="BF32" s="523">
        <v>79.0</v>
      </c>
      <c r="BG32" s="523"/>
      <c r="BH32" s="523">
        <v>91.0</v>
      </c>
      <c r="BI32" s="561">
        <f t="shared" si="5"/>
        <v>12</v>
      </c>
      <c r="BJ32" s="72">
        <f t="shared" si="6"/>
        <v>0.1518987342</v>
      </c>
      <c r="BK32" s="557" t="s">
        <v>3272</v>
      </c>
      <c r="BL32" s="79"/>
      <c r="BM32" s="557" t="s">
        <v>3272</v>
      </c>
      <c r="BN32" s="552" t="s">
        <v>3272</v>
      </c>
      <c r="BO32" s="79"/>
      <c r="BP32" s="111"/>
      <c r="BQ32" s="111"/>
      <c r="BR32" s="138"/>
      <c r="BS32" s="111"/>
      <c r="BT32" s="135"/>
      <c r="BU32" s="111"/>
      <c r="BV32" s="111"/>
      <c r="BW32" s="111"/>
      <c r="BX32" s="111"/>
      <c r="BY32" s="521"/>
      <c r="BZ32" s="519"/>
      <c r="CA32" s="519"/>
      <c r="CB32" s="519"/>
      <c r="CC32" s="519"/>
      <c r="CD32" s="519"/>
      <c r="CE32" s="519"/>
      <c r="CF32" s="519"/>
      <c r="CG32" s="519">
        <v>0.0</v>
      </c>
      <c r="CH32" s="519">
        <v>0.0</v>
      </c>
      <c r="CI32" s="519">
        <v>0.0</v>
      </c>
      <c r="CJ32" s="519">
        <v>0.0</v>
      </c>
      <c r="CK32" s="519">
        <v>0.0</v>
      </c>
      <c r="CL32" s="519">
        <v>0.0</v>
      </c>
      <c r="CM32" s="519">
        <v>0.0</v>
      </c>
      <c r="CN32" s="519" t="s">
        <v>5878</v>
      </c>
      <c r="CO32" s="519"/>
      <c r="CP32" s="519"/>
      <c r="CQ32" s="519"/>
      <c r="CR32" s="519"/>
      <c r="CS32" s="553">
        <v>0.26</v>
      </c>
      <c r="CT32" s="519"/>
      <c r="CU32" s="519"/>
      <c r="CV32" s="519"/>
      <c r="CW32" s="519"/>
      <c r="CX32" s="519">
        <v>46.0</v>
      </c>
      <c r="CY32" s="519"/>
      <c r="CZ32" s="519"/>
      <c r="DA32" s="519"/>
      <c r="DB32" s="519"/>
      <c r="DC32" s="519"/>
      <c r="DD32" s="519"/>
      <c r="DE32" s="519"/>
      <c r="DF32" s="519"/>
      <c r="DG32" s="519"/>
      <c r="DH32" s="519"/>
      <c r="DI32" s="519"/>
      <c r="DJ32" s="519">
        <v>53.0</v>
      </c>
      <c r="DK32" s="519"/>
      <c r="DL32" s="519"/>
      <c r="DM32" s="519"/>
      <c r="DN32" s="519"/>
      <c r="DO32" s="519"/>
      <c r="DP32" s="519">
        <v>7.0</v>
      </c>
      <c r="DQ32" s="519"/>
      <c r="DR32" s="519"/>
    </row>
    <row r="33" ht="15.75" customHeight="1">
      <c r="A33" s="111">
        <v>30.0</v>
      </c>
      <c r="B33" s="111">
        <v>2021.0</v>
      </c>
      <c r="C33" s="140"/>
      <c r="D33" s="554" t="s">
        <v>529</v>
      </c>
      <c r="E33" s="140"/>
      <c r="F33" s="523" t="s">
        <v>5844</v>
      </c>
      <c r="G33" s="140"/>
      <c r="H33" s="523" t="s">
        <v>5873</v>
      </c>
      <c r="I33" s="140"/>
      <c r="J33" s="140"/>
      <c r="K33" s="111" t="s">
        <v>5821</v>
      </c>
      <c r="L33" s="523" t="s">
        <v>5837</v>
      </c>
      <c r="M33" s="140"/>
      <c r="N33" s="523" t="s">
        <v>5874</v>
      </c>
      <c r="O33" s="523" t="s">
        <v>5875</v>
      </c>
      <c r="P33" s="523" t="s">
        <v>5876</v>
      </c>
      <c r="Q33" s="523" t="s">
        <v>5877</v>
      </c>
      <c r="R33" s="140"/>
      <c r="S33" s="561">
        <v>1563.0</v>
      </c>
      <c r="T33" s="568">
        <v>614.0</v>
      </c>
      <c r="U33" s="569">
        <v>205.0</v>
      </c>
      <c r="V33" s="554" t="s">
        <v>2371</v>
      </c>
      <c r="W33" s="140"/>
      <c r="X33" s="140"/>
      <c r="Y33" s="143"/>
      <c r="Z33" s="549"/>
      <c r="AA33" s="143"/>
      <c r="AB33" s="523">
        <v>18.0</v>
      </c>
      <c r="AC33" s="111"/>
      <c r="AD33" s="523">
        <v>51.0</v>
      </c>
      <c r="AE33" s="561">
        <f t="shared" si="1"/>
        <v>33</v>
      </c>
      <c r="AF33" s="72">
        <f t="shared" si="2"/>
        <v>1.833333333</v>
      </c>
      <c r="AG33" s="552" t="s">
        <v>3272</v>
      </c>
      <c r="AH33" s="79"/>
      <c r="AI33" s="557" t="s">
        <v>3272</v>
      </c>
      <c r="AJ33" s="552" t="s">
        <v>3272</v>
      </c>
      <c r="AK33" s="552" t="s">
        <v>3272</v>
      </c>
      <c r="AL33" s="523">
        <v>76.0</v>
      </c>
      <c r="AM33" s="523"/>
      <c r="AN33" s="523">
        <v>91.0</v>
      </c>
      <c r="AO33" s="561">
        <f t="shared" si="11"/>
        <v>15</v>
      </c>
      <c r="AP33" s="72">
        <f t="shared" si="12"/>
        <v>0.1973684211</v>
      </c>
      <c r="AQ33" s="552" t="s">
        <v>3272</v>
      </c>
      <c r="AR33" s="558"/>
      <c r="AS33" s="557" t="s">
        <v>3272</v>
      </c>
      <c r="AT33" s="546" t="s">
        <v>3272</v>
      </c>
      <c r="AU33" s="550" t="s">
        <v>3272</v>
      </c>
      <c r="AV33" s="79"/>
      <c r="AW33" s="72"/>
      <c r="AX33" s="72"/>
      <c r="AY33" s="111"/>
      <c r="AZ33" s="111"/>
      <c r="BA33" s="523">
        <v>83.0</v>
      </c>
      <c r="BB33" s="523"/>
      <c r="BC33" s="523">
        <v>83.0</v>
      </c>
      <c r="BD33" s="561">
        <f t="shared" si="3"/>
        <v>0</v>
      </c>
      <c r="BE33" s="72">
        <f t="shared" si="4"/>
        <v>0</v>
      </c>
      <c r="BF33" s="523">
        <v>84.0</v>
      </c>
      <c r="BG33" s="523"/>
      <c r="BH33" s="523">
        <v>86.0</v>
      </c>
      <c r="BI33" s="561">
        <f t="shared" si="5"/>
        <v>2</v>
      </c>
      <c r="BJ33" s="72">
        <f t="shared" si="6"/>
        <v>0.02380952381</v>
      </c>
      <c r="BK33" s="557" t="s">
        <v>3272</v>
      </c>
      <c r="BL33" s="79"/>
      <c r="BM33" s="557" t="s">
        <v>3272</v>
      </c>
      <c r="BN33" s="552" t="s">
        <v>3272</v>
      </c>
      <c r="BO33" s="79"/>
      <c r="BP33" s="111"/>
      <c r="BQ33" s="111"/>
      <c r="BR33" s="138"/>
      <c r="BS33" s="111"/>
      <c r="BT33" s="135"/>
      <c r="BU33" s="111"/>
      <c r="BV33" s="111"/>
      <c r="BW33" s="111"/>
      <c r="BX33" s="111"/>
      <c r="BY33" s="521"/>
      <c r="BZ33" s="519"/>
      <c r="CA33" s="519"/>
      <c r="CB33" s="519"/>
      <c r="CC33" s="519"/>
      <c r="CD33" s="519"/>
      <c r="CE33" s="519"/>
      <c r="CF33" s="519"/>
      <c r="CG33" s="519">
        <v>0.0</v>
      </c>
      <c r="CH33" s="519">
        <v>0.0</v>
      </c>
      <c r="CI33" s="519">
        <v>0.0</v>
      </c>
      <c r="CJ33" s="519">
        <v>0.0</v>
      </c>
      <c r="CK33" s="519">
        <v>0.0</v>
      </c>
      <c r="CL33" s="519">
        <v>0.0</v>
      </c>
      <c r="CM33" s="519">
        <v>0.0</v>
      </c>
      <c r="CN33" s="519" t="s">
        <v>5878</v>
      </c>
      <c r="CO33" s="519"/>
      <c r="CP33" s="519"/>
      <c r="CQ33" s="519"/>
      <c r="CR33" s="519"/>
      <c r="CS33" s="553">
        <v>0.28</v>
      </c>
      <c r="CT33" s="519"/>
      <c r="CU33" s="519"/>
      <c r="CV33" s="519"/>
      <c r="CW33" s="519"/>
      <c r="CX33" s="519">
        <v>51.0</v>
      </c>
      <c r="CY33" s="519"/>
      <c r="CZ33" s="519"/>
      <c r="DA33" s="519"/>
      <c r="DB33" s="519"/>
      <c r="DC33" s="519"/>
      <c r="DD33" s="519"/>
      <c r="DE33" s="519"/>
      <c r="DF33" s="519"/>
      <c r="DG33" s="519"/>
      <c r="DH33" s="519"/>
      <c r="DI33" s="519"/>
      <c r="DJ33" s="519">
        <v>57.0</v>
      </c>
      <c r="DK33" s="519"/>
      <c r="DL33" s="519"/>
      <c r="DM33" s="519"/>
      <c r="DN33" s="519"/>
      <c r="DO33" s="519"/>
      <c r="DP33" s="519">
        <v>6.0</v>
      </c>
      <c r="DQ33" s="519"/>
      <c r="DR33" s="519"/>
    </row>
    <row r="34" ht="15.75" customHeight="1">
      <c r="A34" s="111">
        <v>31.0</v>
      </c>
      <c r="B34" s="111">
        <v>2021.0</v>
      </c>
      <c r="C34" s="140"/>
      <c r="D34" s="554" t="s">
        <v>529</v>
      </c>
      <c r="E34" s="140"/>
      <c r="F34" s="523" t="s">
        <v>5844</v>
      </c>
      <c r="G34" s="140"/>
      <c r="H34" s="523" t="s">
        <v>5873</v>
      </c>
      <c r="I34" s="140"/>
      <c r="J34" s="140"/>
      <c r="K34" s="111" t="s">
        <v>5821</v>
      </c>
      <c r="L34" s="523" t="s">
        <v>5879</v>
      </c>
      <c r="M34" s="140"/>
      <c r="N34" s="523" t="s">
        <v>5874</v>
      </c>
      <c r="O34" s="523" t="s">
        <v>5875</v>
      </c>
      <c r="P34" s="523" t="s">
        <v>5876</v>
      </c>
      <c r="Q34" s="523" t="s">
        <v>5877</v>
      </c>
      <c r="R34" s="140"/>
      <c r="S34" s="561">
        <v>1457.0</v>
      </c>
      <c r="T34" s="554">
        <v>512.0</v>
      </c>
      <c r="U34" s="570">
        <v>171.0</v>
      </c>
      <c r="V34" s="554" t="s">
        <v>2371</v>
      </c>
      <c r="W34" s="140"/>
      <c r="X34" s="140"/>
      <c r="Y34" s="143"/>
      <c r="Z34" s="549"/>
      <c r="AA34" s="143"/>
      <c r="AB34" s="523">
        <v>18.0</v>
      </c>
      <c r="AC34" s="111"/>
      <c r="AD34" s="554">
        <v>45.0</v>
      </c>
      <c r="AE34" s="561">
        <f t="shared" si="1"/>
        <v>27</v>
      </c>
      <c r="AF34" s="72">
        <f t="shared" si="2"/>
        <v>1.5</v>
      </c>
      <c r="AG34" s="552" t="s">
        <v>3272</v>
      </c>
      <c r="AH34" s="79"/>
      <c r="AI34" s="557" t="s">
        <v>3272</v>
      </c>
      <c r="AJ34" s="552" t="s">
        <v>3272</v>
      </c>
      <c r="AK34" s="552" t="s">
        <v>3272</v>
      </c>
      <c r="AL34" s="523">
        <v>81.0</v>
      </c>
      <c r="AM34" s="523"/>
      <c r="AN34" s="523">
        <v>91.0</v>
      </c>
      <c r="AO34" s="561">
        <f t="shared" si="11"/>
        <v>10</v>
      </c>
      <c r="AP34" s="72">
        <f t="shared" si="12"/>
        <v>0.1234567901</v>
      </c>
      <c r="AQ34" s="552" t="s">
        <v>3272</v>
      </c>
      <c r="AR34" s="558"/>
      <c r="AS34" s="557" t="s">
        <v>3272</v>
      </c>
      <c r="AT34" s="546" t="s">
        <v>3272</v>
      </c>
      <c r="AU34" s="550" t="s">
        <v>3272</v>
      </c>
      <c r="AV34" s="79"/>
      <c r="AW34" s="72"/>
      <c r="AX34" s="72"/>
      <c r="AY34" s="111"/>
      <c r="AZ34" s="111"/>
      <c r="BA34" s="523">
        <v>85.0</v>
      </c>
      <c r="BB34" s="523"/>
      <c r="BC34" s="523">
        <v>86.0</v>
      </c>
      <c r="BD34" s="561">
        <f t="shared" si="3"/>
        <v>1</v>
      </c>
      <c r="BE34" s="72">
        <f t="shared" si="4"/>
        <v>0.01176470588</v>
      </c>
      <c r="BF34" s="523">
        <v>81.0</v>
      </c>
      <c r="BG34" s="523"/>
      <c r="BH34" s="523">
        <v>89.0</v>
      </c>
      <c r="BI34" s="561">
        <f t="shared" si="5"/>
        <v>8</v>
      </c>
      <c r="BJ34" s="72">
        <f t="shared" si="6"/>
        <v>0.0987654321</v>
      </c>
      <c r="BK34" s="557" t="s">
        <v>3272</v>
      </c>
      <c r="BL34" s="79"/>
      <c r="BM34" s="557" t="s">
        <v>3272</v>
      </c>
      <c r="BN34" s="552" t="s">
        <v>3272</v>
      </c>
      <c r="BO34" s="79"/>
      <c r="BP34" s="111"/>
      <c r="BQ34" s="111"/>
      <c r="BR34" s="138"/>
      <c r="BS34" s="111"/>
      <c r="BT34" s="135"/>
      <c r="BU34" s="111"/>
      <c r="BV34" s="111"/>
      <c r="BW34" s="111"/>
      <c r="BX34" s="111"/>
      <c r="BY34" s="521"/>
      <c r="BZ34" s="519"/>
      <c r="CA34" s="519"/>
      <c r="CB34" s="519"/>
      <c r="CC34" s="519"/>
      <c r="CD34" s="519"/>
      <c r="CE34" s="519"/>
      <c r="CF34" s="519"/>
      <c r="CG34" s="519">
        <v>0.0</v>
      </c>
      <c r="CH34" s="519">
        <v>0.0</v>
      </c>
      <c r="CI34" s="519">
        <v>0.0</v>
      </c>
      <c r="CJ34" s="519">
        <v>0.0</v>
      </c>
      <c r="CK34" s="519">
        <v>0.0</v>
      </c>
      <c r="CL34" s="519">
        <v>0.0</v>
      </c>
      <c r="CM34" s="519">
        <v>0.0</v>
      </c>
      <c r="CN34" s="519" t="s">
        <v>5878</v>
      </c>
      <c r="CO34" s="519"/>
      <c r="CP34" s="519"/>
      <c r="CQ34" s="519"/>
      <c r="CR34" s="519"/>
      <c r="CS34" s="553">
        <v>0.26</v>
      </c>
      <c r="CT34" s="519"/>
      <c r="CU34" s="519"/>
      <c r="CV34" s="519"/>
      <c r="CW34" s="519"/>
      <c r="CX34" s="519">
        <v>46.0</v>
      </c>
      <c r="CY34" s="519"/>
      <c r="CZ34" s="519"/>
      <c r="DA34" s="519"/>
      <c r="DB34" s="519"/>
      <c r="DC34" s="519"/>
      <c r="DD34" s="519"/>
      <c r="DE34" s="519"/>
      <c r="DF34" s="519"/>
      <c r="DG34" s="519"/>
      <c r="DH34" s="519"/>
      <c r="DI34" s="519"/>
      <c r="DJ34" s="519">
        <v>53.0</v>
      </c>
      <c r="DK34" s="519"/>
      <c r="DL34" s="519"/>
      <c r="DM34" s="519"/>
      <c r="DN34" s="519"/>
      <c r="DO34" s="519"/>
      <c r="DP34" s="519">
        <v>7.0</v>
      </c>
      <c r="DQ34" s="519"/>
      <c r="DR34" s="519"/>
    </row>
    <row r="35" ht="15.75" customHeight="1">
      <c r="A35" s="111">
        <v>32.0</v>
      </c>
      <c r="B35" s="111">
        <v>2021.0</v>
      </c>
      <c r="C35" s="140"/>
      <c r="D35" s="554" t="e">
        <v>#N/A</v>
      </c>
      <c r="E35" s="140"/>
      <c r="F35" s="523" t="s">
        <v>5880</v>
      </c>
      <c r="G35" s="140"/>
      <c r="H35" s="523" t="s">
        <v>5881</v>
      </c>
      <c r="I35" s="140"/>
      <c r="J35" s="140"/>
      <c r="K35" s="111" t="s">
        <v>5821</v>
      </c>
      <c r="L35" s="523" t="s">
        <v>5832</v>
      </c>
      <c r="M35" s="140"/>
      <c r="N35" s="523" t="s">
        <v>5882</v>
      </c>
      <c r="O35" s="523" t="s">
        <v>5883</v>
      </c>
      <c r="P35" s="132"/>
      <c r="Q35" s="571"/>
      <c r="R35" s="140"/>
      <c r="S35" s="523" t="s">
        <v>5839</v>
      </c>
      <c r="T35" s="554">
        <v>491.0</v>
      </c>
      <c r="U35" s="570">
        <v>491.0</v>
      </c>
      <c r="V35" s="554" t="s">
        <v>5825</v>
      </c>
      <c r="W35" s="140"/>
      <c r="X35" s="140"/>
      <c r="Y35" s="143"/>
      <c r="Z35" s="549"/>
      <c r="AA35" s="143"/>
      <c r="AB35" s="523"/>
      <c r="AC35" s="111"/>
      <c r="AD35" s="554">
        <v>21.0</v>
      </c>
      <c r="AE35" s="561" t="s">
        <v>3272</v>
      </c>
      <c r="AF35" s="552" t="s">
        <v>3272</v>
      </c>
      <c r="AG35" s="111"/>
      <c r="AH35" s="79"/>
      <c r="AI35" s="557" t="s">
        <v>3272</v>
      </c>
      <c r="AJ35" s="552" t="s">
        <v>3272</v>
      </c>
      <c r="AK35" s="552" t="s">
        <v>3272</v>
      </c>
      <c r="AL35" s="79"/>
      <c r="AM35" s="482"/>
      <c r="AN35" s="523">
        <v>77.0</v>
      </c>
      <c r="AO35" s="566" t="s">
        <v>3272</v>
      </c>
      <c r="AP35" s="72"/>
      <c r="AQ35" s="571"/>
      <c r="AR35" s="558"/>
      <c r="AS35" s="557" t="s">
        <v>3272</v>
      </c>
      <c r="AT35" s="546" t="s">
        <v>3272</v>
      </c>
      <c r="AU35" s="550" t="s">
        <v>3272</v>
      </c>
      <c r="AV35" s="79"/>
      <c r="AW35" s="72"/>
      <c r="AX35" s="72"/>
      <c r="AY35" s="111"/>
      <c r="AZ35" s="111"/>
      <c r="BA35" s="552" t="s">
        <v>3272</v>
      </c>
      <c r="BB35" s="523"/>
      <c r="BC35" s="523">
        <v>84.0</v>
      </c>
      <c r="BD35" s="552" t="s">
        <v>3272</v>
      </c>
      <c r="BE35" s="552" t="s">
        <v>3272</v>
      </c>
      <c r="BF35" s="552" t="s">
        <v>3272</v>
      </c>
      <c r="BG35" s="523"/>
      <c r="BH35" s="523">
        <v>36.0</v>
      </c>
      <c r="BI35" s="552" t="s">
        <v>3272</v>
      </c>
      <c r="BJ35" s="552" t="s">
        <v>3272</v>
      </c>
      <c r="BK35" s="571"/>
      <c r="BL35" s="132"/>
      <c r="BM35" s="557" t="s">
        <v>3272</v>
      </c>
      <c r="BN35" s="552" t="s">
        <v>3272</v>
      </c>
      <c r="BO35" s="132"/>
      <c r="BP35" s="111"/>
      <c r="BQ35" s="111"/>
      <c r="BR35" s="138"/>
      <c r="BS35" s="111"/>
      <c r="BT35" s="135"/>
      <c r="BU35" s="111"/>
      <c r="BV35" s="111"/>
      <c r="BW35" s="111"/>
      <c r="BX35" s="111"/>
      <c r="BY35" s="521">
        <v>0.0</v>
      </c>
      <c r="BZ35" s="519">
        <v>0.0</v>
      </c>
      <c r="CA35" s="519">
        <v>0.0</v>
      </c>
      <c r="CB35" s="519">
        <v>0.0</v>
      </c>
      <c r="CC35" s="519">
        <v>0.0</v>
      </c>
      <c r="CD35" s="519">
        <v>0.0</v>
      </c>
      <c r="CE35" s="519">
        <v>0.0</v>
      </c>
      <c r="CF35" s="519">
        <v>0.0</v>
      </c>
      <c r="CG35" s="519"/>
      <c r="CH35" s="519"/>
      <c r="CI35" s="519"/>
      <c r="CJ35" s="519"/>
      <c r="CK35" s="519"/>
      <c r="CL35" s="519"/>
      <c r="CM35" s="519">
        <v>0.0</v>
      </c>
      <c r="CN35" s="519" t="s">
        <v>5881</v>
      </c>
      <c r="CO35" s="519"/>
      <c r="CP35" s="519"/>
      <c r="CQ35" s="519"/>
      <c r="CR35" s="519"/>
      <c r="CS35" s="553">
        <v>1.0</v>
      </c>
      <c r="CT35" s="519"/>
      <c r="CU35" s="519"/>
      <c r="CV35" s="519"/>
      <c r="CW35" s="519"/>
      <c r="CX35" s="519"/>
      <c r="CY35" s="519"/>
      <c r="CZ35" s="519"/>
      <c r="DA35" s="519"/>
      <c r="DB35" s="519"/>
      <c r="DC35" s="519">
        <v>46.0</v>
      </c>
      <c r="DD35" s="519">
        <v>36.0</v>
      </c>
      <c r="DE35" s="519">
        <v>28.0</v>
      </c>
      <c r="DF35" s="519"/>
      <c r="DG35" s="519"/>
      <c r="DH35" s="519"/>
      <c r="DI35" s="519"/>
      <c r="DJ35" s="519"/>
      <c r="DK35" s="519"/>
      <c r="DL35" s="519"/>
      <c r="DM35" s="519"/>
      <c r="DN35" s="519"/>
      <c r="DO35" s="519"/>
      <c r="DP35" s="519"/>
      <c r="DQ35" s="519"/>
      <c r="DR35" s="519"/>
    </row>
    <row r="36" ht="15.75" customHeight="1">
      <c r="A36" s="111">
        <v>33.0</v>
      </c>
      <c r="B36" s="111">
        <v>2022.0</v>
      </c>
      <c r="C36" s="140"/>
      <c r="D36" s="554" t="e">
        <v>#N/A</v>
      </c>
      <c r="E36" s="140"/>
      <c r="F36" s="512" t="s">
        <v>5884</v>
      </c>
      <c r="G36" s="140"/>
      <c r="H36" s="512" t="s">
        <v>5885</v>
      </c>
      <c r="I36" s="140"/>
      <c r="J36" s="140"/>
      <c r="K36" s="111" t="s">
        <v>5821</v>
      </c>
      <c r="L36" s="512" t="s">
        <v>5822</v>
      </c>
      <c r="M36" s="140"/>
      <c r="N36" s="512" t="s">
        <v>5886</v>
      </c>
      <c r="O36" s="512" t="s">
        <v>5887</v>
      </c>
      <c r="P36" s="572" t="s">
        <v>3272</v>
      </c>
      <c r="Q36" s="544" t="s">
        <v>5888</v>
      </c>
      <c r="R36" s="140"/>
      <c r="S36" s="573">
        <v>1358.0</v>
      </c>
      <c r="T36" s="547">
        <v>234.0</v>
      </c>
      <c r="U36" s="547">
        <v>234.0</v>
      </c>
      <c r="V36" s="544" t="s">
        <v>5825</v>
      </c>
      <c r="W36" s="140"/>
      <c r="X36" s="140"/>
      <c r="Y36" s="143"/>
      <c r="Z36" s="549"/>
      <c r="AA36" s="143"/>
      <c r="AB36" s="572" t="s">
        <v>3272</v>
      </c>
      <c r="AC36" s="111"/>
      <c r="AD36" s="512">
        <v>23.0</v>
      </c>
      <c r="AE36" s="561" t="s">
        <v>3272</v>
      </c>
      <c r="AF36" s="552" t="s">
        <v>3272</v>
      </c>
      <c r="AG36" s="572" t="s">
        <v>3272</v>
      </c>
      <c r="AH36" s="79"/>
      <c r="AI36" s="550" t="s">
        <v>3272</v>
      </c>
      <c r="AJ36" s="552" t="s">
        <v>3272</v>
      </c>
      <c r="AK36" s="552" t="s">
        <v>3272</v>
      </c>
      <c r="AL36" s="572" t="s">
        <v>3272</v>
      </c>
      <c r="AM36" s="482"/>
      <c r="AN36" s="550" t="s">
        <v>3272</v>
      </c>
      <c r="AO36" s="566" t="s">
        <v>3272</v>
      </c>
      <c r="AP36" s="566" t="s">
        <v>3272</v>
      </c>
      <c r="AQ36" s="572" t="s">
        <v>3272</v>
      </c>
      <c r="AR36" s="558"/>
      <c r="AS36" s="550" t="s">
        <v>3272</v>
      </c>
      <c r="AT36" s="550" t="s">
        <v>3272</v>
      </c>
      <c r="AU36" s="550" t="s">
        <v>3272</v>
      </c>
      <c r="AV36" s="79"/>
      <c r="AW36" s="72"/>
      <c r="AX36" s="72"/>
      <c r="AY36" s="111"/>
      <c r="AZ36" s="111"/>
      <c r="BA36" s="572" t="s">
        <v>3272</v>
      </c>
      <c r="BB36" s="523"/>
      <c r="BC36" s="512">
        <v>86.0</v>
      </c>
      <c r="BD36" s="552" t="s">
        <v>3272</v>
      </c>
      <c r="BE36" s="552" t="s">
        <v>3272</v>
      </c>
      <c r="BF36" s="572" t="s">
        <v>3272</v>
      </c>
      <c r="BG36" s="523"/>
      <c r="BH36" s="550" t="s">
        <v>3272</v>
      </c>
      <c r="BI36" s="550" t="s">
        <v>3272</v>
      </c>
      <c r="BJ36" s="550" t="s">
        <v>3272</v>
      </c>
      <c r="BK36" s="572" t="s">
        <v>3272</v>
      </c>
      <c r="BL36" s="132"/>
      <c r="BM36" s="550" t="s">
        <v>3272</v>
      </c>
      <c r="BN36" s="574" t="s">
        <v>3272</v>
      </c>
      <c r="BO36" s="575" t="s">
        <v>3272</v>
      </c>
      <c r="BP36" s="111"/>
      <c r="BQ36" s="111"/>
      <c r="BR36" s="138"/>
      <c r="BS36" s="111"/>
      <c r="BT36" s="135"/>
      <c r="BU36" s="111"/>
      <c r="BV36" s="111"/>
      <c r="BW36" s="111"/>
      <c r="BX36" s="111"/>
      <c r="BY36" s="521">
        <v>1.0</v>
      </c>
      <c r="BZ36" s="519">
        <v>0.0</v>
      </c>
      <c r="CA36" s="519">
        <v>0.0</v>
      </c>
      <c r="CB36" s="519">
        <v>0.0</v>
      </c>
      <c r="CC36" s="519">
        <v>0.0</v>
      </c>
      <c r="CD36" s="519">
        <v>0.0</v>
      </c>
      <c r="CE36" s="519">
        <v>0.0</v>
      </c>
      <c r="CF36" s="519">
        <v>0.0</v>
      </c>
      <c r="CG36" s="519">
        <v>0.0</v>
      </c>
      <c r="CH36" s="519">
        <v>0.0</v>
      </c>
      <c r="CI36" s="519">
        <v>1.0</v>
      </c>
      <c r="CJ36" s="519">
        <v>0.0</v>
      </c>
      <c r="CK36" s="519">
        <v>0.0</v>
      </c>
      <c r="CL36" s="519">
        <v>0.0</v>
      </c>
      <c r="CM36" s="519">
        <v>0.0</v>
      </c>
      <c r="CN36" s="519" t="s">
        <v>5889</v>
      </c>
      <c r="CO36" s="519"/>
      <c r="CP36" s="519"/>
      <c r="CQ36" s="519"/>
      <c r="CR36" s="519"/>
      <c r="CS36" s="553">
        <v>0.15</v>
      </c>
      <c r="CT36" s="519">
        <v>79.0</v>
      </c>
      <c r="CU36" s="519">
        <v>69.0</v>
      </c>
      <c r="CV36" s="519">
        <v>65.0</v>
      </c>
      <c r="CW36" s="519">
        <v>79.0</v>
      </c>
      <c r="CX36" s="519">
        <v>69.0</v>
      </c>
      <c r="CY36" s="519">
        <v>65.0</v>
      </c>
      <c r="CZ36" s="519">
        <v>27.0</v>
      </c>
      <c r="DA36" s="519">
        <v>16.0</v>
      </c>
      <c r="DB36" s="519">
        <v>12.0</v>
      </c>
      <c r="DC36" s="519">
        <v>27.0</v>
      </c>
      <c r="DD36" s="519">
        <v>16.0</v>
      </c>
      <c r="DE36" s="519">
        <v>12.0</v>
      </c>
      <c r="DF36" s="519">
        <v>80.0</v>
      </c>
      <c r="DG36" s="519">
        <v>70.0</v>
      </c>
      <c r="DH36" s="519">
        <v>66.0</v>
      </c>
      <c r="DI36" s="519">
        <v>80.0</v>
      </c>
      <c r="DJ36" s="519">
        <v>70.0</v>
      </c>
      <c r="DK36" s="519">
        <v>66.0</v>
      </c>
      <c r="DL36" s="519">
        <v>1.0</v>
      </c>
      <c r="DM36" s="519">
        <v>1.0</v>
      </c>
      <c r="DN36" s="519">
        <v>1.0</v>
      </c>
      <c r="DO36" s="519">
        <v>1.0</v>
      </c>
      <c r="DP36" s="519">
        <v>1.0</v>
      </c>
      <c r="DQ36" s="519">
        <v>1.0</v>
      </c>
      <c r="DR36" s="519"/>
    </row>
    <row r="37" ht="15.75" customHeight="1">
      <c r="A37" s="111">
        <v>34.0</v>
      </c>
      <c r="B37" s="111">
        <v>2022.0</v>
      </c>
      <c r="C37" s="140"/>
      <c r="D37" s="554" t="e">
        <v>#N/A</v>
      </c>
      <c r="E37" s="140"/>
      <c r="F37" s="523" t="s">
        <v>5884</v>
      </c>
      <c r="G37" s="140"/>
      <c r="H37" s="523" t="s">
        <v>5885</v>
      </c>
      <c r="I37" s="140"/>
      <c r="J37" s="140"/>
      <c r="K37" s="111" t="s">
        <v>5821</v>
      </c>
      <c r="L37" s="523" t="s">
        <v>5826</v>
      </c>
      <c r="M37" s="140"/>
      <c r="N37" s="523" t="s">
        <v>5886</v>
      </c>
      <c r="O37" s="523" t="s">
        <v>5887</v>
      </c>
      <c r="P37" s="566" t="s">
        <v>3272</v>
      </c>
      <c r="Q37" s="554" t="s">
        <v>5888</v>
      </c>
      <c r="R37" s="140"/>
      <c r="S37" s="561">
        <v>1258.0</v>
      </c>
      <c r="T37" s="482">
        <v>213.0</v>
      </c>
      <c r="U37" s="482">
        <v>213.0</v>
      </c>
      <c r="V37" s="554" t="s">
        <v>5825</v>
      </c>
      <c r="W37" s="140"/>
      <c r="X37" s="140"/>
      <c r="Y37" s="143"/>
      <c r="Z37" s="549"/>
      <c r="AA37" s="143"/>
      <c r="AB37" s="566" t="s">
        <v>3272</v>
      </c>
      <c r="AC37" s="111"/>
      <c r="AD37" s="523">
        <v>49.0</v>
      </c>
      <c r="AE37" s="561" t="s">
        <v>3272</v>
      </c>
      <c r="AF37" s="552" t="s">
        <v>3272</v>
      </c>
      <c r="AG37" s="566" t="s">
        <v>3272</v>
      </c>
      <c r="AH37" s="79"/>
      <c r="AI37" s="557" t="s">
        <v>3272</v>
      </c>
      <c r="AJ37" s="552" t="s">
        <v>3272</v>
      </c>
      <c r="AK37" s="552" t="s">
        <v>3272</v>
      </c>
      <c r="AL37" s="566" t="s">
        <v>3272</v>
      </c>
      <c r="AM37" s="482"/>
      <c r="AN37" s="557" t="s">
        <v>3272</v>
      </c>
      <c r="AO37" s="566" t="s">
        <v>3272</v>
      </c>
      <c r="AP37" s="566" t="s">
        <v>3272</v>
      </c>
      <c r="AQ37" s="566" t="s">
        <v>3272</v>
      </c>
      <c r="AR37" s="558"/>
      <c r="AS37" s="557" t="s">
        <v>3272</v>
      </c>
      <c r="AT37" s="550" t="s">
        <v>3272</v>
      </c>
      <c r="AU37" s="550" t="s">
        <v>3272</v>
      </c>
      <c r="AV37" s="79"/>
      <c r="AW37" s="72"/>
      <c r="AX37" s="72"/>
      <c r="AY37" s="111"/>
      <c r="AZ37" s="111"/>
      <c r="BA37" s="566" t="s">
        <v>3272</v>
      </c>
      <c r="BB37" s="523"/>
      <c r="BC37" s="523">
        <v>79.0</v>
      </c>
      <c r="BD37" s="552" t="s">
        <v>3272</v>
      </c>
      <c r="BE37" s="552" t="s">
        <v>3272</v>
      </c>
      <c r="BF37" s="566" t="s">
        <v>3272</v>
      </c>
      <c r="BG37" s="523"/>
      <c r="BH37" s="557" t="s">
        <v>3272</v>
      </c>
      <c r="BI37" s="550" t="s">
        <v>3272</v>
      </c>
      <c r="BJ37" s="550" t="s">
        <v>3272</v>
      </c>
      <c r="BK37" s="566" t="s">
        <v>3272</v>
      </c>
      <c r="BL37" s="132"/>
      <c r="BM37" s="557" t="s">
        <v>3272</v>
      </c>
      <c r="BN37" s="576" t="s">
        <v>3272</v>
      </c>
      <c r="BO37" s="577" t="s">
        <v>3272</v>
      </c>
      <c r="BP37" s="111"/>
      <c r="BQ37" s="111"/>
      <c r="BR37" s="138"/>
      <c r="BS37" s="111"/>
      <c r="BT37" s="135"/>
      <c r="BU37" s="111"/>
      <c r="BV37" s="111"/>
      <c r="BW37" s="111"/>
      <c r="BX37" s="111"/>
      <c r="BY37" s="521">
        <v>1.0</v>
      </c>
      <c r="BZ37" s="519">
        <v>0.0</v>
      </c>
      <c r="CA37" s="519">
        <v>0.0</v>
      </c>
      <c r="CB37" s="519">
        <v>0.0</v>
      </c>
      <c r="CC37" s="519">
        <v>0.0</v>
      </c>
      <c r="CD37" s="519">
        <v>0.0</v>
      </c>
      <c r="CE37" s="519">
        <v>0.0</v>
      </c>
      <c r="CF37" s="519">
        <v>0.0</v>
      </c>
      <c r="CG37" s="519">
        <v>0.0</v>
      </c>
      <c r="CH37" s="519">
        <v>0.0</v>
      </c>
      <c r="CI37" s="519">
        <v>1.0</v>
      </c>
      <c r="CJ37" s="519">
        <v>0.0</v>
      </c>
      <c r="CK37" s="519">
        <v>0.0</v>
      </c>
      <c r="CL37" s="519">
        <v>0.0</v>
      </c>
      <c r="CM37" s="519">
        <v>0.0</v>
      </c>
      <c r="CN37" s="519" t="s">
        <v>5889</v>
      </c>
      <c r="CO37" s="519"/>
      <c r="CP37" s="519"/>
      <c r="CQ37" s="519"/>
      <c r="CR37" s="519"/>
      <c r="CS37" s="553">
        <v>0.14</v>
      </c>
      <c r="CT37" s="519">
        <v>79.0</v>
      </c>
      <c r="CU37" s="519">
        <v>66.0</v>
      </c>
      <c r="CV37" s="519">
        <v>63.0</v>
      </c>
      <c r="CW37" s="519">
        <v>79.0</v>
      </c>
      <c r="CX37" s="519">
        <v>66.0</v>
      </c>
      <c r="CY37" s="519">
        <v>63.0</v>
      </c>
      <c r="CZ37" s="519">
        <v>24.0</v>
      </c>
      <c r="DA37" s="519">
        <v>14.0</v>
      </c>
      <c r="DB37" s="519">
        <v>11.0</v>
      </c>
      <c r="DC37" s="519">
        <v>24.0</v>
      </c>
      <c r="DD37" s="519">
        <v>14.0</v>
      </c>
      <c r="DE37" s="519">
        <v>11.0</v>
      </c>
      <c r="DF37" s="519">
        <v>80.0</v>
      </c>
      <c r="DG37" s="519">
        <v>67.0</v>
      </c>
      <c r="DH37" s="519">
        <v>64.0</v>
      </c>
      <c r="DI37" s="519">
        <v>80.0</v>
      </c>
      <c r="DJ37" s="519">
        <v>67.0</v>
      </c>
      <c r="DK37" s="519">
        <v>64.0</v>
      </c>
      <c r="DL37" s="519">
        <v>0.0</v>
      </c>
      <c r="DM37" s="519">
        <v>1.0</v>
      </c>
      <c r="DN37" s="519">
        <v>1.0</v>
      </c>
      <c r="DO37" s="519">
        <v>0.0</v>
      </c>
      <c r="DP37" s="519">
        <v>1.0</v>
      </c>
      <c r="DQ37" s="519">
        <v>1.0</v>
      </c>
      <c r="DR37" s="519"/>
    </row>
    <row r="38" ht="15.75" customHeight="1">
      <c r="A38" s="111">
        <v>35.0</v>
      </c>
      <c r="B38" s="111">
        <v>2022.0</v>
      </c>
      <c r="C38" s="140"/>
      <c r="D38" s="554" t="s">
        <v>603</v>
      </c>
      <c r="E38" s="140"/>
      <c r="F38" s="523" t="s">
        <v>5844</v>
      </c>
      <c r="G38" s="140"/>
      <c r="H38" s="523" t="s">
        <v>5890</v>
      </c>
      <c r="I38" s="140"/>
      <c r="J38" s="140"/>
      <c r="K38" s="111" t="s">
        <v>5821</v>
      </c>
      <c r="L38" s="523" t="s">
        <v>5832</v>
      </c>
      <c r="M38" s="140"/>
      <c r="N38" s="523" t="s">
        <v>263</v>
      </c>
      <c r="O38" s="523" t="s">
        <v>5891</v>
      </c>
      <c r="P38" s="554" t="s">
        <v>5892</v>
      </c>
      <c r="Q38" s="554" t="s">
        <v>5893</v>
      </c>
      <c r="R38" s="140"/>
      <c r="S38" s="561">
        <v>2964.0</v>
      </c>
      <c r="T38" s="482">
        <v>656.0</v>
      </c>
      <c r="U38" s="482">
        <v>328.0</v>
      </c>
      <c r="V38" s="554" t="s">
        <v>2371</v>
      </c>
      <c r="W38" s="140"/>
      <c r="X38" s="140"/>
      <c r="Y38" s="143"/>
      <c r="Z38" s="549"/>
      <c r="AA38" s="143"/>
      <c r="AB38" s="523">
        <v>51.0</v>
      </c>
      <c r="AC38" s="111"/>
      <c r="AD38" s="523">
        <v>61.0</v>
      </c>
      <c r="AE38" s="561">
        <f t="shared" ref="AE38:AE71" si="13">AD38-AB38</f>
        <v>10</v>
      </c>
      <c r="AF38" s="72">
        <f t="shared" ref="AF38:AF70" si="14">(AD38-AB38)/AB38</f>
        <v>0.1960784314</v>
      </c>
      <c r="AG38" s="523">
        <v>81.0</v>
      </c>
      <c r="AH38" s="79"/>
      <c r="AI38" s="523">
        <v>85.0</v>
      </c>
      <c r="AJ38" s="561">
        <f t="shared" ref="AJ38:AJ71" si="15">AI38-AG38</f>
        <v>4</v>
      </c>
      <c r="AK38" s="72">
        <f t="shared" ref="AK38:AK71" si="16">(AI38-AG38)/AG38</f>
        <v>0.04938271605</v>
      </c>
      <c r="AL38" s="557" t="s">
        <v>3272</v>
      </c>
      <c r="AM38" s="482"/>
      <c r="AN38" s="557" t="s">
        <v>3272</v>
      </c>
      <c r="AO38" s="566" t="s">
        <v>3272</v>
      </c>
      <c r="AP38" s="566" t="s">
        <v>3272</v>
      </c>
      <c r="AQ38" s="557" t="s">
        <v>3272</v>
      </c>
      <c r="AR38" s="558"/>
      <c r="AS38" s="557" t="s">
        <v>3272</v>
      </c>
      <c r="AT38" s="550" t="s">
        <v>3272</v>
      </c>
      <c r="AU38" s="550" t="s">
        <v>3272</v>
      </c>
      <c r="AV38" s="79"/>
      <c r="AW38" s="72"/>
      <c r="AX38" s="72"/>
      <c r="AY38" s="111"/>
      <c r="AZ38" s="111"/>
      <c r="BA38" s="523">
        <v>90.0</v>
      </c>
      <c r="BB38" s="523"/>
      <c r="BC38" s="523">
        <v>93.0</v>
      </c>
      <c r="BD38" s="561">
        <f t="shared" ref="BD38:BD71" si="17">BC38-BA38</f>
        <v>3</v>
      </c>
      <c r="BE38" s="72">
        <f t="shared" ref="BE38:BE71" si="18">(BC38-BA38)/BA38</f>
        <v>0.03333333333</v>
      </c>
      <c r="BF38" s="523">
        <v>90.0</v>
      </c>
      <c r="BG38" s="523"/>
      <c r="BH38" s="523">
        <v>95.0</v>
      </c>
      <c r="BI38" s="561">
        <f t="shared" ref="BI38:BI46" si="19">BH38-BF38</f>
        <v>5</v>
      </c>
      <c r="BJ38" s="72">
        <f t="shared" ref="BJ38:BJ46" si="20">(BH38-BF38)/BF38</f>
        <v>0.05555555556</v>
      </c>
      <c r="BK38" s="557" t="s">
        <v>3272</v>
      </c>
      <c r="BL38" s="132"/>
      <c r="BM38" s="557" t="s">
        <v>3272</v>
      </c>
      <c r="BN38" s="576" t="s">
        <v>3272</v>
      </c>
      <c r="BO38" s="577" t="s">
        <v>3272</v>
      </c>
      <c r="BP38" s="111"/>
      <c r="BQ38" s="111"/>
      <c r="BR38" s="138"/>
      <c r="BS38" s="111"/>
      <c r="BT38" s="135"/>
      <c r="BU38" s="111"/>
      <c r="BV38" s="111"/>
      <c r="BW38" s="111"/>
      <c r="BX38" s="111"/>
      <c r="BY38" s="521">
        <v>0.0</v>
      </c>
      <c r="BZ38" s="519">
        <v>0.0</v>
      </c>
      <c r="CA38" s="519">
        <v>0.0</v>
      </c>
      <c r="CB38" s="519">
        <v>0.0</v>
      </c>
      <c r="CC38" s="519">
        <v>1.0</v>
      </c>
      <c r="CD38" s="519">
        <v>0.0</v>
      </c>
      <c r="CE38" s="519">
        <v>0.0</v>
      </c>
      <c r="CF38" s="519">
        <v>0.0</v>
      </c>
      <c r="CG38" s="519">
        <v>0.0</v>
      </c>
      <c r="CH38" s="519">
        <v>0.0</v>
      </c>
      <c r="CI38" s="519">
        <v>0.0</v>
      </c>
      <c r="CJ38" s="519">
        <v>0.0</v>
      </c>
      <c r="CK38" s="519">
        <v>0.0</v>
      </c>
      <c r="CL38" s="519">
        <v>0.0</v>
      </c>
      <c r="CM38" s="519">
        <v>0.0</v>
      </c>
      <c r="CN38" s="519" t="s">
        <v>5894</v>
      </c>
      <c r="CO38" s="519"/>
      <c r="CP38" s="519"/>
      <c r="CQ38" s="519"/>
      <c r="CR38" s="519"/>
      <c r="CS38" s="553">
        <v>0.18</v>
      </c>
      <c r="CT38" s="519"/>
      <c r="CU38" s="519"/>
      <c r="CV38" s="519"/>
      <c r="CW38" s="519"/>
      <c r="CX38" s="519"/>
      <c r="CY38" s="519"/>
      <c r="CZ38" s="519"/>
      <c r="DA38" s="519"/>
      <c r="DB38" s="519"/>
      <c r="DC38" s="519"/>
      <c r="DD38" s="519"/>
      <c r="DE38" s="519"/>
      <c r="DF38" s="519"/>
      <c r="DG38" s="519"/>
      <c r="DH38" s="519"/>
      <c r="DI38" s="519"/>
      <c r="DJ38" s="519"/>
      <c r="DK38" s="519"/>
      <c r="DL38" s="519"/>
      <c r="DM38" s="519"/>
      <c r="DN38" s="519"/>
      <c r="DO38" s="519"/>
      <c r="DP38" s="519"/>
      <c r="DQ38" s="519"/>
      <c r="DR38" s="519"/>
    </row>
    <row r="39" ht="15.75" customHeight="1">
      <c r="A39" s="111">
        <v>36.0</v>
      </c>
      <c r="B39" s="111">
        <v>2022.0</v>
      </c>
      <c r="C39" s="140"/>
      <c r="D39" s="554" t="s">
        <v>603</v>
      </c>
      <c r="E39" s="140"/>
      <c r="F39" s="523" t="s">
        <v>5844</v>
      </c>
      <c r="G39" s="140"/>
      <c r="H39" s="523" t="s">
        <v>5890</v>
      </c>
      <c r="I39" s="140"/>
      <c r="J39" s="140"/>
      <c r="K39" s="111" t="s">
        <v>5821</v>
      </c>
      <c r="L39" s="523" t="s">
        <v>5835</v>
      </c>
      <c r="M39" s="140"/>
      <c r="N39" s="523" t="s">
        <v>263</v>
      </c>
      <c r="O39" s="523" t="s">
        <v>5891</v>
      </c>
      <c r="P39" s="554" t="s">
        <v>5892</v>
      </c>
      <c r="Q39" s="554" t="s">
        <v>5893</v>
      </c>
      <c r="R39" s="140"/>
      <c r="S39" s="561">
        <v>3870.0</v>
      </c>
      <c r="T39" s="482">
        <v>509.0</v>
      </c>
      <c r="U39" s="482">
        <v>255.0</v>
      </c>
      <c r="V39" s="554" t="s">
        <v>2371</v>
      </c>
      <c r="W39" s="140"/>
      <c r="X39" s="140"/>
      <c r="Y39" s="143"/>
      <c r="Z39" s="549"/>
      <c r="AA39" s="143"/>
      <c r="AB39" s="523">
        <v>50.0</v>
      </c>
      <c r="AC39" s="111"/>
      <c r="AD39" s="523">
        <v>57.0</v>
      </c>
      <c r="AE39" s="561">
        <f t="shared" si="13"/>
        <v>7</v>
      </c>
      <c r="AF39" s="72">
        <f t="shared" si="14"/>
        <v>0.14</v>
      </c>
      <c r="AG39" s="523">
        <v>81.0</v>
      </c>
      <c r="AH39" s="79"/>
      <c r="AI39" s="523">
        <v>84.0</v>
      </c>
      <c r="AJ39" s="561">
        <f t="shared" si="15"/>
        <v>3</v>
      </c>
      <c r="AK39" s="72">
        <f t="shared" si="16"/>
        <v>0.03703703704</v>
      </c>
      <c r="AL39" s="557" t="s">
        <v>3272</v>
      </c>
      <c r="AM39" s="482"/>
      <c r="AN39" s="557" t="s">
        <v>3272</v>
      </c>
      <c r="AO39" s="566" t="s">
        <v>3272</v>
      </c>
      <c r="AP39" s="566" t="s">
        <v>3272</v>
      </c>
      <c r="AQ39" s="557" t="s">
        <v>3272</v>
      </c>
      <c r="AR39" s="558"/>
      <c r="AS39" s="557" t="s">
        <v>3272</v>
      </c>
      <c r="AT39" s="550" t="s">
        <v>3272</v>
      </c>
      <c r="AU39" s="550" t="s">
        <v>3272</v>
      </c>
      <c r="AV39" s="79"/>
      <c r="AW39" s="72"/>
      <c r="AX39" s="72"/>
      <c r="AY39" s="111"/>
      <c r="AZ39" s="111"/>
      <c r="BA39" s="523">
        <v>78.0</v>
      </c>
      <c r="BB39" s="523"/>
      <c r="BC39" s="523">
        <v>83.0</v>
      </c>
      <c r="BD39" s="561">
        <f t="shared" si="17"/>
        <v>5</v>
      </c>
      <c r="BE39" s="72">
        <f t="shared" si="18"/>
        <v>0.0641025641</v>
      </c>
      <c r="BF39" s="523">
        <v>80.0</v>
      </c>
      <c r="BG39" s="523"/>
      <c r="BH39" s="523">
        <v>89.0</v>
      </c>
      <c r="BI39" s="561">
        <f t="shared" si="19"/>
        <v>9</v>
      </c>
      <c r="BJ39" s="72">
        <f t="shared" si="20"/>
        <v>0.1125</v>
      </c>
      <c r="BK39" s="557" t="s">
        <v>3272</v>
      </c>
      <c r="BL39" s="132"/>
      <c r="BM39" s="557" t="s">
        <v>3272</v>
      </c>
      <c r="BN39" s="576" t="s">
        <v>3272</v>
      </c>
      <c r="BO39" s="577" t="s">
        <v>3272</v>
      </c>
      <c r="BP39" s="111"/>
      <c r="BQ39" s="111"/>
      <c r="BR39" s="138"/>
      <c r="BS39" s="111"/>
      <c r="BT39" s="135"/>
      <c r="BU39" s="111"/>
      <c r="BV39" s="111"/>
      <c r="BW39" s="111"/>
      <c r="BX39" s="111"/>
      <c r="BY39" s="521">
        <v>0.0</v>
      </c>
      <c r="BZ39" s="519">
        <v>0.0</v>
      </c>
      <c r="CA39" s="519">
        <v>0.0</v>
      </c>
      <c r="CB39" s="519">
        <v>0.0</v>
      </c>
      <c r="CC39" s="519">
        <v>1.0</v>
      </c>
      <c r="CD39" s="519">
        <v>0.0</v>
      </c>
      <c r="CE39" s="519">
        <v>0.0</v>
      </c>
      <c r="CF39" s="519">
        <v>0.0</v>
      </c>
      <c r="CG39" s="519">
        <v>0.0</v>
      </c>
      <c r="CH39" s="519">
        <v>0.0</v>
      </c>
      <c r="CI39" s="519">
        <v>0.0</v>
      </c>
      <c r="CJ39" s="519">
        <v>0.0</v>
      </c>
      <c r="CK39" s="519">
        <v>0.0</v>
      </c>
      <c r="CL39" s="519">
        <v>0.0</v>
      </c>
      <c r="CM39" s="519">
        <v>0.0</v>
      </c>
      <c r="CN39" s="519" t="s">
        <v>5894</v>
      </c>
      <c r="CO39" s="519"/>
      <c r="CP39" s="519"/>
      <c r="CQ39" s="519"/>
      <c r="CR39" s="519"/>
      <c r="CS39" s="553">
        <v>0.12</v>
      </c>
      <c r="CT39" s="519"/>
      <c r="CU39" s="519"/>
      <c r="CV39" s="519"/>
      <c r="CW39" s="519"/>
      <c r="CX39" s="519"/>
      <c r="CY39" s="519"/>
      <c r="CZ39" s="519"/>
      <c r="DA39" s="519"/>
      <c r="DB39" s="519"/>
      <c r="DC39" s="519"/>
      <c r="DD39" s="519"/>
      <c r="DE39" s="519"/>
      <c r="DF39" s="519"/>
      <c r="DG39" s="519"/>
      <c r="DH39" s="519"/>
      <c r="DI39" s="519"/>
      <c r="DJ39" s="519"/>
      <c r="DK39" s="519"/>
      <c r="DL39" s="519"/>
      <c r="DM39" s="519"/>
      <c r="DN39" s="519"/>
      <c r="DO39" s="519"/>
      <c r="DP39" s="519"/>
      <c r="DQ39" s="519"/>
      <c r="DR39" s="553">
        <v>0.66</v>
      </c>
    </row>
    <row r="40" ht="15.75" customHeight="1">
      <c r="A40" s="111">
        <v>37.0</v>
      </c>
      <c r="B40" s="111">
        <v>2022.0</v>
      </c>
      <c r="C40" s="140"/>
      <c r="D40" s="554" t="s">
        <v>603</v>
      </c>
      <c r="E40" s="140"/>
      <c r="F40" s="523" t="s">
        <v>5844</v>
      </c>
      <c r="G40" s="140"/>
      <c r="H40" s="523" t="s">
        <v>5890</v>
      </c>
      <c r="I40" s="140"/>
      <c r="J40" s="140"/>
      <c r="K40" s="111" t="s">
        <v>5821</v>
      </c>
      <c r="L40" s="523" t="s">
        <v>5826</v>
      </c>
      <c r="M40" s="140"/>
      <c r="N40" s="523" t="s">
        <v>263</v>
      </c>
      <c r="O40" s="523" t="s">
        <v>5891</v>
      </c>
      <c r="P40" s="554" t="s">
        <v>5892</v>
      </c>
      <c r="Q40" s="554" t="s">
        <v>5893</v>
      </c>
      <c r="R40" s="140"/>
      <c r="S40" s="561">
        <v>1919.0</v>
      </c>
      <c r="T40" s="482">
        <v>366.0</v>
      </c>
      <c r="U40" s="482">
        <v>183.0</v>
      </c>
      <c r="V40" s="554" t="s">
        <v>2371</v>
      </c>
      <c r="W40" s="140"/>
      <c r="X40" s="140"/>
      <c r="Y40" s="143"/>
      <c r="Z40" s="549"/>
      <c r="AA40" s="143"/>
      <c r="AB40" s="523">
        <v>53.0</v>
      </c>
      <c r="AC40" s="111"/>
      <c r="AD40" s="523">
        <v>65.0</v>
      </c>
      <c r="AE40" s="561">
        <f t="shared" si="13"/>
        <v>12</v>
      </c>
      <c r="AF40" s="72">
        <f t="shared" si="14"/>
        <v>0.2264150943</v>
      </c>
      <c r="AG40" s="523">
        <v>86.0</v>
      </c>
      <c r="AH40" s="79"/>
      <c r="AI40" s="523">
        <v>92.0</v>
      </c>
      <c r="AJ40" s="561">
        <f t="shared" si="15"/>
        <v>6</v>
      </c>
      <c r="AK40" s="72">
        <f t="shared" si="16"/>
        <v>0.06976744186</v>
      </c>
      <c r="AL40" s="557" t="s">
        <v>3272</v>
      </c>
      <c r="AM40" s="482"/>
      <c r="AN40" s="557" t="s">
        <v>3272</v>
      </c>
      <c r="AO40" s="566" t="s">
        <v>3272</v>
      </c>
      <c r="AP40" s="566" t="s">
        <v>3272</v>
      </c>
      <c r="AQ40" s="557" t="s">
        <v>3272</v>
      </c>
      <c r="AR40" s="558"/>
      <c r="AS40" s="557" t="s">
        <v>3272</v>
      </c>
      <c r="AT40" s="550" t="s">
        <v>3272</v>
      </c>
      <c r="AU40" s="550" t="s">
        <v>3272</v>
      </c>
      <c r="AV40" s="79"/>
      <c r="AW40" s="72"/>
      <c r="AX40" s="72"/>
      <c r="AY40" s="111"/>
      <c r="AZ40" s="111"/>
      <c r="BA40" s="523">
        <v>84.0</v>
      </c>
      <c r="BB40" s="523"/>
      <c r="BC40" s="523">
        <v>90.0</v>
      </c>
      <c r="BD40" s="561">
        <f t="shared" si="17"/>
        <v>6</v>
      </c>
      <c r="BE40" s="72">
        <f t="shared" si="18"/>
        <v>0.07142857143</v>
      </c>
      <c r="BF40" s="523">
        <v>84.0</v>
      </c>
      <c r="BG40" s="523"/>
      <c r="BH40" s="523">
        <v>92.0</v>
      </c>
      <c r="BI40" s="561">
        <f t="shared" si="19"/>
        <v>8</v>
      </c>
      <c r="BJ40" s="72">
        <f t="shared" si="20"/>
        <v>0.09523809524</v>
      </c>
      <c r="BK40" s="557" t="s">
        <v>3272</v>
      </c>
      <c r="BL40" s="132"/>
      <c r="BM40" s="557" t="s">
        <v>3272</v>
      </c>
      <c r="BN40" s="576" t="s">
        <v>3272</v>
      </c>
      <c r="BO40" s="577" t="s">
        <v>3272</v>
      </c>
      <c r="BP40" s="111"/>
      <c r="BQ40" s="111"/>
      <c r="BR40" s="138"/>
      <c r="BS40" s="111"/>
      <c r="BT40" s="135"/>
      <c r="BU40" s="111"/>
      <c r="BV40" s="111"/>
      <c r="BW40" s="111"/>
      <c r="BX40" s="111"/>
      <c r="BY40" s="521">
        <v>0.0</v>
      </c>
      <c r="BZ40" s="519">
        <v>0.0</v>
      </c>
      <c r="CA40" s="519">
        <v>0.0</v>
      </c>
      <c r="CB40" s="519">
        <v>0.0</v>
      </c>
      <c r="CC40" s="519">
        <v>1.0</v>
      </c>
      <c r="CD40" s="519">
        <v>0.0</v>
      </c>
      <c r="CE40" s="519">
        <v>0.0</v>
      </c>
      <c r="CF40" s="519">
        <v>0.0</v>
      </c>
      <c r="CG40" s="519">
        <v>0.0</v>
      </c>
      <c r="CH40" s="519">
        <v>0.0</v>
      </c>
      <c r="CI40" s="519">
        <v>0.0</v>
      </c>
      <c r="CJ40" s="519">
        <v>0.0</v>
      </c>
      <c r="CK40" s="519">
        <v>0.0</v>
      </c>
      <c r="CL40" s="519">
        <v>0.0</v>
      </c>
      <c r="CM40" s="519">
        <v>0.0</v>
      </c>
      <c r="CN40" s="519" t="s">
        <v>5894</v>
      </c>
      <c r="CO40" s="519"/>
      <c r="CP40" s="519"/>
      <c r="CQ40" s="519"/>
      <c r="CR40" s="519"/>
      <c r="CS40" s="553">
        <v>0.16</v>
      </c>
      <c r="CT40" s="519"/>
      <c r="CU40" s="519"/>
      <c r="CV40" s="519"/>
      <c r="CW40" s="519">
        <v>83.0</v>
      </c>
      <c r="CX40" s="519">
        <v>73.0</v>
      </c>
      <c r="CY40" s="519">
        <v>68.0</v>
      </c>
      <c r="CZ40" s="519"/>
      <c r="DA40" s="519"/>
      <c r="DB40" s="519"/>
      <c r="DC40" s="519">
        <v>22.0</v>
      </c>
      <c r="DD40" s="519">
        <v>12.0</v>
      </c>
      <c r="DE40" s="519">
        <v>9.0</v>
      </c>
      <c r="DF40" s="519"/>
      <c r="DG40" s="519"/>
      <c r="DH40" s="519"/>
      <c r="DI40" s="519">
        <v>83.0</v>
      </c>
      <c r="DJ40" s="519">
        <v>74.0</v>
      </c>
      <c r="DK40" s="519">
        <v>69.0</v>
      </c>
      <c r="DL40" s="519"/>
      <c r="DM40" s="519"/>
      <c r="DN40" s="519"/>
      <c r="DO40" s="519">
        <v>1.0</v>
      </c>
      <c r="DP40" s="519">
        <v>1.0</v>
      </c>
      <c r="DQ40" s="519">
        <v>1.0</v>
      </c>
      <c r="DR40" s="553">
        <v>0.81</v>
      </c>
    </row>
    <row r="41" ht="15.75" customHeight="1">
      <c r="A41" s="111">
        <v>38.0</v>
      </c>
      <c r="B41" s="111">
        <v>2022.0</v>
      </c>
      <c r="C41" s="140"/>
      <c r="D41" s="554" t="s">
        <v>603</v>
      </c>
      <c r="E41" s="140"/>
      <c r="F41" s="523" t="s">
        <v>5844</v>
      </c>
      <c r="G41" s="140"/>
      <c r="H41" s="523" t="s">
        <v>5890</v>
      </c>
      <c r="I41" s="140"/>
      <c r="J41" s="140"/>
      <c r="K41" s="111" t="s">
        <v>5821</v>
      </c>
      <c r="L41" s="523" t="s">
        <v>5827</v>
      </c>
      <c r="M41" s="140"/>
      <c r="N41" s="523" t="s">
        <v>263</v>
      </c>
      <c r="O41" s="523" t="s">
        <v>5891</v>
      </c>
      <c r="P41" s="554" t="s">
        <v>5892</v>
      </c>
      <c r="Q41" s="554" t="s">
        <v>5893</v>
      </c>
      <c r="R41" s="140"/>
      <c r="S41" s="561">
        <v>1611.0</v>
      </c>
      <c r="T41" s="482">
        <v>352.0</v>
      </c>
      <c r="U41" s="482">
        <v>176.0</v>
      </c>
      <c r="V41" s="554" t="s">
        <v>2371</v>
      </c>
      <c r="W41" s="140"/>
      <c r="X41" s="140"/>
      <c r="Y41" s="143"/>
      <c r="Z41" s="549"/>
      <c r="AA41" s="143"/>
      <c r="AB41" s="523">
        <v>57.0</v>
      </c>
      <c r="AC41" s="111"/>
      <c r="AD41" s="523">
        <v>59.0</v>
      </c>
      <c r="AE41" s="561">
        <f t="shared" si="13"/>
        <v>2</v>
      </c>
      <c r="AF41" s="72">
        <f t="shared" si="14"/>
        <v>0.0350877193</v>
      </c>
      <c r="AG41" s="523">
        <v>84.0</v>
      </c>
      <c r="AH41" s="79"/>
      <c r="AI41" s="523">
        <v>93.0</v>
      </c>
      <c r="AJ41" s="561">
        <f t="shared" si="15"/>
        <v>9</v>
      </c>
      <c r="AK41" s="72">
        <f t="shared" si="16"/>
        <v>0.1071428571</v>
      </c>
      <c r="AL41" s="557" t="s">
        <v>3272</v>
      </c>
      <c r="AM41" s="482"/>
      <c r="AN41" s="557" t="s">
        <v>3272</v>
      </c>
      <c r="AO41" s="566" t="s">
        <v>3272</v>
      </c>
      <c r="AP41" s="566" t="s">
        <v>3272</v>
      </c>
      <c r="AQ41" s="557" t="s">
        <v>3272</v>
      </c>
      <c r="AR41" s="558"/>
      <c r="AS41" s="557" t="s">
        <v>3272</v>
      </c>
      <c r="AT41" s="550" t="s">
        <v>3272</v>
      </c>
      <c r="AU41" s="550" t="s">
        <v>3272</v>
      </c>
      <c r="AV41" s="79"/>
      <c r="AW41" s="72"/>
      <c r="AX41" s="72"/>
      <c r="AY41" s="111"/>
      <c r="AZ41" s="111"/>
      <c r="BA41" s="523">
        <v>87.0</v>
      </c>
      <c r="BB41" s="523"/>
      <c r="BC41" s="523">
        <v>90.0</v>
      </c>
      <c r="BD41" s="561">
        <f t="shared" si="17"/>
        <v>3</v>
      </c>
      <c r="BE41" s="72">
        <f t="shared" si="18"/>
        <v>0.03448275862</v>
      </c>
      <c r="BF41" s="523">
        <v>88.0</v>
      </c>
      <c r="BG41" s="523"/>
      <c r="BH41" s="523">
        <v>90.0</v>
      </c>
      <c r="BI41" s="561">
        <f t="shared" si="19"/>
        <v>2</v>
      </c>
      <c r="BJ41" s="72">
        <f t="shared" si="20"/>
        <v>0.02272727273</v>
      </c>
      <c r="BK41" s="557" t="s">
        <v>3272</v>
      </c>
      <c r="BL41" s="132"/>
      <c r="BM41" s="557" t="s">
        <v>3272</v>
      </c>
      <c r="BN41" s="576" t="s">
        <v>3272</v>
      </c>
      <c r="BO41" s="577" t="s">
        <v>3272</v>
      </c>
      <c r="BP41" s="111"/>
      <c r="BQ41" s="111"/>
      <c r="BR41" s="138"/>
      <c r="BS41" s="111"/>
      <c r="BT41" s="135"/>
      <c r="BU41" s="111"/>
      <c r="BV41" s="111"/>
      <c r="BW41" s="111"/>
      <c r="BX41" s="111"/>
      <c r="BY41" s="521">
        <v>0.0</v>
      </c>
      <c r="BZ41" s="519">
        <v>0.0</v>
      </c>
      <c r="CA41" s="519">
        <v>0.0</v>
      </c>
      <c r="CB41" s="519">
        <v>0.0</v>
      </c>
      <c r="CC41" s="519">
        <v>1.0</v>
      </c>
      <c r="CD41" s="519">
        <v>0.0</v>
      </c>
      <c r="CE41" s="519">
        <v>0.0</v>
      </c>
      <c r="CF41" s="519">
        <v>0.0</v>
      </c>
      <c r="CG41" s="519">
        <v>0.0</v>
      </c>
      <c r="CH41" s="519">
        <v>0.0</v>
      </c>
      <c r="CI41" s="519">
        <v>0.0</v>
      </c>
      <c r="CJ41" s="519">
        <v>0.0</v>
      </c>
      <c r="CK41" s="519">
        <v>1.0</v>
      </c>
      <c r="CL41" s="519">
        <v>0.0</v>
      </c>
      <c r="CM41" s="519">
        <v>0.0</v>
      </c>
      <c r="CN41" s="519" t="s">
        <v>5895</v>
      </c>
      <c r="CO41" s="519"/>
      <c r="CP41" s="519"/>
      <c r="CQ41" s="519"/>
      <c r="CR41" s="519"/>
      <c r="CS41" s="553">
        <v>0.18</v>
      </c>
      <c r="CT41" s="519"/>
      <c r="CU41" s="519"/>
      <c r="CV41" s="519"/>
      <c r="CW41" s="519">
        <v>83.0</v>
      </c>
      <c r="CX41" s="519">
        <v>73.0</v>
      </c>
      <c r="CY41" s="519">
        <v>69.0</v>
      </c>
      <c r="CZ41" s="519"/>
      <c r="DA41" s="519"/>
      <c r="DB41" s="519"/>
      <c r="DC41" s="519">
        <v>24.0</v>
      </c>
      <c r="DD41" s="519">
        <v>13.0</v>
      </c>
      <c r="DE41" s="519">
        <v>11.0</v>
      </c>
      <c r="DF41" s="519"/>
      <c r="DG41" s="519"/>
      <c r="DH41" s="519"/>
      <c r="DI41" s="519">
        <v>84.0</v>
      </c>
      <c r="DJ41" s="519">
        <v>74.0</v>
      </c>
      <c r="DK41" s="519">
        <v>71.0</v>
      </c>
      <c r="DL41" s="519"/>
      <c r="DM41" s="519"/>
      <c r="DN41" s="519"/>
      <c r="DO41" s="519">
        <v>1.0</v>
      </c>
      <c r="DP41" s="519">
        <v>1.0</v>
      </c>
      <c r="DQ41" s="519">
        <v>2.0</v>
      </c>
      <c r="DR41" s="553">
        <v>0.72</v>
      </c>
    </row>
    <row r="42" ht="15.75" customHeight="1">
      <c r="A42" s="111">
        <v>39.0</v>
      </c>
      <c r="B42" s="111">
        <v>2022.0</v>
      </c>
      <c r="C42" s="140"/>
      <c r="D42" s="554" t="s">
        <v>603</v>
      </c>
      <c r="E42" s="140"/>
      <c r="F42" s="523" t="s">
        <v>5844</v>
      </c>
      <c r="G42" s="140"/>
      <c r="H42" s="523" t="s">
        <v>5890</v>
      </c>
      <c r="I42" s="140"/>
      <c r="J42" s="140"/>
      <c r="K42" s="111" t="s">
        <v>5821</v>
      </c>
      <c r="L42" s="523" t="s">
        <v>5837</v>
      </c>
      <c r="M42" s="140"/>
      <c r="N42" s="523" t="s">
        <v>263</v>
      </c>
      <c r="O42" s="523" t="s">
        <v>5891</v>
      </c>
      <c r="P42" s="554" t="s">
        <v>5892</v>
      </c>
      <c r="Q42" s="554" t="s">
        <v>5893</v>
      </c>
      <c r="R42" s="140"/>
      <c r="S42" s="561">
        <v>2685.0</v>
      </c>
      <c r="T42" s="482">
        <v>540.0</v>
      </c>
      <c r="U42" s="482">
        <v>270.0</v>
      </c>
      <c r="V42" s="554" t="s">
        <v>2371</v>
      </c>
      <c r="W42" s="140"/>
      <c r="X42" s="140"/>
      <c r="Y42" s="143"/>
      <c r="Z42" s="549"/>
      <c r="AA42" s="143"/>
      <c r="AB42" s="523">
        <v>69.0</v>
      </c>
      <c r="AC42" s="111"/>
      <c r="AD42" s="523">
        <v>70.0</v>
      </c>
      <c r="AE42" s="561">
        <f t="shared" si="13"/>
        <v>1</v>
      </c>
      <c r="AF42" s="72">
        <f t="shared" si="14"/>
        <v>0.01449275362</v>
      </c>
      <c r="AG42" s="523">
        <v>88.0</v>
      </c>
      <c r="AH42" s="79"/>
      <c r="AI42" s="523">
        <v>90.0</v>
      </c>
      <c r="AJ42" s="561">
        <f t="shared" si="15"/>
        <v>2</v>
      </c>
      <c r="AK42" s="72">
        <f t="shared" si="16"/>
        <v>0.02272727273</v>
      </c>
      <c r="AL42" s="557" t="s">
        <v>3272</v>
      </c>
      <c r="AM42" s="482"/>
      <c r="AN42" s="557" t="s">
        <v>3272</v>
      </c>
      <c r="AO42" s="566" t="s">
        <v>3272</v>
      </c>
      <c r="AP42" s="566" t="s">
        <v>3272</v>
      </c>
      <c r="AQ42" s="557" t="s">
        <v>3272</v>
      </c>
      <c r="AR42" s="558"/>
      <c r="AS42" s="557" t="s">
        <v>3272</v>
      </c>
      <c r="AT42" s="550" t="s">
        <v>3272</v>
      </c>
      <c r="AU42" s="550" t="s">
        <v>3272</v>
      </c>
      <c r="AV42" s="79"/>
      <c r="AW42" s="72"/>
      <c r="AX42" s="72"/>
      <c r="AY42" s="111"/>
      <c r="AZ42" s="111"/>
      <c r="BA42" s="523">
        <v>78.0</v>
      </c>
      <c r="BB42" s="523"/>
      <c r="BC42" s="523">
        <v>88.0</v>
      </c>
      <c r="BD42" s="561">
        <f t="shared" si="17"/>
        <v>10</v>
      </c>
      <c r="BE42" s="72">
        <f t="shared" si="18"/>
        <v>0.1282051282</v>
      </c>
      <c r="BF42" s="523">
        <v>84.0</v>
      </c>
      <c r="BG42" s="523"/>
      <c r="BH42" s="523">
        <v>93.0</v>
      </c>
      <c r="BI42" s="561">
        <f t="shared" si="19"/>
        <v>9</v>
      </c>
      <c r="BJ42" s="72">
        <f t="shared" si="20"/>
        <v>0.1071428571</v>
      </c>
      <c r="BK42" s="557" t="s">
        <v>3272</v>
      </c>
      <c r="BL42" s="132"/>
      <c r="BM42" s="557" t="s">
        <v>3272</v>
      </c>
      <c r="BN42" s="576" t="s">
        <v>3272</v>
      </c>
      <c r="BO42" s="577" t="s">
        <v>3272</v>
      </c>
      <c r="BP42" s="111"/>
      <c r="BQ42" s="111"/>
      <c r="BR42" s="138"/>
      <c r="BS42" s="111"/>
      <c r="BT42" s="135"/>
      <c r="BU42" s="111"/>
      <c r="BV42" s="111"/>
      <c r="BW42" s="111"/>
      <c r="BX42" s="111"/>
      <c r="BY42" s="521">
        <v>0.0</v>
      </c>
      <c r="BZ42" s="519">
        <v>0.0</v>
      </c>
      <c r="CA42" s="519">
        <v>0.0</v>
      </c>
      <c r="CB42" s="519">
        <v>0.0</v>
      </c>
      <c r="CC42" s="519">
        <v>1.0</v>
      </c>
      <c r="CD42" s="519">
        <v>0.0</v>
      </c>
      <c r="CE42" s="519">
        <v>0.0</v>
      </c>
      <c r="CF42" s="519">
        <v>0.0</v>
      </c>
      <c r="CG42" s="519">
        <v>0.0</v>
      </c>
      <c r="CH42" s="519">
        <v>0.0</v>
      </c>
      <c r="CI42" s="519">
        <v>0.0</v>
      </c>
      <c r="CJ42" s="519">
        <v>0.0</v>
      </c>
      <c r="CK42" s="519">
        <v>0.0</v>
      </c>
      <c r="CL42" s="519">
        <v>0.0</v>
      </c>
      <c r="CM42" s="519">
        <v>0.0</v>
      </c>
      <c r="CN42" s="519" t="s">
        <v>5894</v>
      </c>
      <c r="CO42" s="519"/>
      <c r="CP42" s="519"/>
      <c r="CQ42" s="519"/>
      <c r="CR42" s="519"/>
      <c r="CS42" s="553">
        <v>0.17</v>
      </c>
      <c r="CT42" s="519"/>
      <c r="CU42" s="519"/>
      <c r="CV42" s="519"/>
      <c r="CW42" s="519">
        <v>87.0</v>
      </c>
      <c r="CX42" s="519">
        <v>79.0</v>
      </c>
      <c r="CY42" s="519">
        <v>74.0</v>
      </c>
      <c r="CZ42" s="519"/>
      <c r="DA42" s="519"/>
      <c r="DB42" s="519"/>
      <c r="DC42" s="519">
        <v>34.0</v>
      </c>
      <c r="DD42" s="519">
        <v>21.0</v>
      </c>
      <c r="DE42" s="519">
        <v>18.0</v>
      </c>
      <c r="DF42" s="519"/>
      <c r="DG42" s="519"/>
      <c r="DH42" s="519"/>
      <c r="DI42" s="519">
        <v>88.0</v>
      </c>
      <c r="DJ42" s="519">
        <v>80.0</v>
      </c>
      <c r="DK42" s="519">
        <v>76.0</v>
      </c>
      <c r="DL42" s="519"/>
      <c r="DM42" s="519"/>
      <c r="DN42" s="519"/>
      <c r="DO42" s="519">
        <v>1.0</v>
      </c>
      <c r="DP42" s="519">
        <v>2.0</v>
      </c>
      <c r="DQ42" s="519">
        <v>2.0</v>
      </c>
      <c r="DR42" s="519"/>
    </row>
    <row r="43" ht="15.75" customHeight="1">
      <c r="A43" s="111">
        <v>40.0</v>
      </c>
      <c r="B43" s="111">
        <v>2022.0</v>
      </c>
      <c r="C43" s="140"/>
      <c r="D43" s="554" t="s">
        <v>603</v>
      </c>
      <c r="E43" s="140"/>
      <c r="F43" s="523" t="s">
        <v>5844</v>
      </c>
      <c r="G43" s="140"/>
      <c r="H43" s="523" t="s">
        <v>5890</v>
      </c>
      <c r="I43" s="140"/>
      <c r="J43" s="140"/>
      <c r="K43" s="111" t="s">
        <v>5821</v>
      </c>
      <c r="L43" s="523" t="s">
        <v>5896</v>
      </c>
      <c r="M43" s="140"/>
      <c r="N43" s="523" t="s">
        <v>263</v>
      </c>
      <c r="O43" s="523" t="s">
        <v>5891</v>
      </c>
      <c r="P43" s="554" t="s">
        <v>5892</v>
      </c>
      <c r="Q43" s="554" t="s">
        <v>5893</v>
      </c>
      <c r="R43" s="140"/>
      <c r="S43" s="561">
        <v>2347.0</v>
      </c>
      <c r="T43" s="482">
        <v>556.0</v>
      </c>
      <c r="U43" s="482">
        <v>278.0</v>
      </c>
      <c r="V43" s="554" t="s">
        <v>2371</v>
      </c>
      <c r="W43" s="140"/>
      <c r="X43" s="140"/>
      <c r="Y43" s="143"/>
      <c r="Z43" s="549"/>
      <c r="AA43" s="143"/>
      <c r="AB43" s="523">
        <v>54.0</v>
      </c>
      <c r="AC43" s="111"/>
      <c r="AD43" s="523">
        <v>54.0</v>
      </c>
      <c r="AE43" s="561">
        <f t="shared" si="13"/>
        <v>0</v>
      </c>
      <c r="AF43" s="72">
        <f t="shared" si="14"/>
        <v>0</v>
      </c>
      <c r="AG43" s="523">
        <v>78.0</v>
      </c>
      <c r="AH43" s="79"/>
      <c r="AI43" s="523">
        <v>85.0</v>
      </c>
      <c r="AJ43" s="561">
        <f t="shared" si="15"/>
        <v>7</v>
      </c>
      <c r="AK43" s="72">
        <f t="shared" si="16"/>
        <v>0.08974358974</v>
      </c>
      <c r="AL43" s="557" t="s">
        <v>3272</v>
      </c>
      <c r="AM43" s="482"/>
      <c r="AN43" s="557" t="s">
        <v>3272</v>
      </c>
      <c r="AO43" s="566" t="s">
        <v>3272</v>
      </c>
      <c r="AP43" s="566" t="s">
        <v>3272</v>
      </c>
      <c r="AQ43" s="557" t="s">
        <v>3272</v>
      </c>
      <c r="AR43" s="558"/>
      <c r="AS43" s="557" t="s">
        <v>3272</v>
      </c>
      <c r="AT43" s="550" t="s">
        <v>3272</v>
      </c>
      <c r="AU43" s="550" t="s">
        <v>3272</v>
      </c>
      <c r="AV43" s="79"/>
      <c r="AW43" s="72"/>
      <c r="AX43" s="72"/>
      <c r="AY43" s="111"/>
      <c r="AZ43" s="111"/>
      <c r="BA43" s="523">
        <v>71.0</v>
      </c>
      <c r="BB43" s="523"/>
      <c r="BC43" s="523">
        <v>86.0</v>
      </c>
      <c r="BD43" s="561">
        <f t="shared" si="17"/>
        <v>15</v>
      </c>
      <c r="BE43" s="72">
        <f t="shared" si="18"/>
        <v>0.2112676056</v>
      </c>
      <c r="BF43" s="523">
        <v>83.0</v>
      </c>
      <c r="BG43" s="523"/>
      <c r="BH43" s="523">
        <v>88.0</v>
      </c>
      <c r="BI43" s="561">
        <f t="shared" si="19"/>
        <v>5</v>
      </c>
      <c r="BJ43" s="72">
        <f t="shared" si="20"/>
        <v>0.06024096386</v>
      </c>
      <c r="BK43" s="557" t="s">
        <v>3272</v>
      </c>
      <c r="BL43" s="132"/>
      <c r="BM43" s="557" t="s">
        <v>3272</v>
      </c>
      <c r="BN43" s="576" t="s">
        <v>3272</v>
      </c>
      <c r="BO43" s="577" t="s">
        <v>3272</v>
      </c>
      <c r="BP43" s="111"/>
      <c r="BQ43" s="111"/>
      <c r="BR43" s="138"/>
      <c r="BS43" s="111"/>
      <c r="BT43" s="135"/>
      <c r="BU43" s="111"/>
      <c r="BV43" s="111"/>
      <c r="BW43" s="111"/>
      <c r="BX43" s="111"/>
      <c r="BY43" s="521">
        <v>0.0</v>
      </c>
      <c r="BZ43" s="519">
        <v>0.0</v>
      </c>
      <c r="CA43" s="519">
        <v>0.0</v>
      </c>
      <c r="CB43" s="519">
        <v>0.0</v>
      </c>
      <c r="CC43" s="519">
        <v>1.0</v>
      </c>
      <c r="CD43" s="519">
        <v>0.0</v>
      </c>
      <c r="CE43" s="519">
        <v>0.0</v>
      </c>
      <c r="CF43" s="519">
        <v>0.0</v>
      </c>
      <c r="CG43" s="519">
        <v>0.0</v>
      </c>
      <c r="CH43" s="519">
        <v>0.0</v>
      </c>
      <c r="CI43" s="519">
        <v>0.0</v>
      </c>
      <c r="CJ43" s="519">
        <v>0.0</v>
      </c>
      <c r="CK43" s="519">
        <v>0.0</v>
      </c>
      <c r="CL43" s="519">
        <v>0.0</v>
      </c>
      <c r="CM43" s="519">
        <v>0.0</v>
      </c>
      <c r="CN43" s="519" t="s">
        <v>5894</v>
      </c>
      <c r="CO43" s="519"/>
      <c r="CP43" s="519"/>
      <c r="CQ43" s="519"/>
      <c r="CR43" s="519"/>
      <c r="CS43" s="553">
        <v>0.19</v>
      </c>
      <c r="CT43" s="519"/>
      <c r="CU43" s="519"/>
      <c r="CV43" s="519"/>
      <c r="CW43" s="519"/>
      <c r="CX43" s="519"/>
      <c r="CY43" s="519"/>
      <c r="CZ43" s="519"/>
      <c r="DA43" s="519"/>
      <c r="DB43" s="519"/>
      <c r="DC43" s="519"/>
      <c r="DD43" s="519"/>
      <c r="DE43" s="519"/>
      <c r="DF43" s="519"/>
      <c r="DG43" s="519"/>
      <c r="DH43" s="519"/>
      <c r="DI43" s="519"/>
      <c r="DJ43" s="519"/>
      <c r="DK43" s="519"/>
      <c r="DL43" s="519"/>
      <c r="DM43" s="519"/>
      <c r="DN43" s="519"/>
      <c r="DO43" s="519"/>
      <c r="DP43" s="519"/>
      <c r="DQ43" s="519"/>
      <c r="DR43" s="519"/>
    </row>
    <row r="44" ht="15.75" customHeight="1">
      <c r="A44" s="111">
        <v>41.0</v>
      </c>
      <c r="B44" s="111">
        <v>2022.0</v>
      </c>
      <c r="C44" s="140"/>
      <c r="D44" s="554" t="s">
        <v>258</v>
      </c>
      <c r="E44" s="140"/>
      <c r="F44" s="523" t="s">
        <v>5844</v>
      </c>
      <c r="G44" s="140"/>
      <c r="H44" s="523" t="s">
        <v>5897</v>
      </c>
      <c r="I44" s="140"/>
      <c r="J44" s="140"/>
      <c r="K44" s="111" t="s">
        <v>5821</v>
      </c>
      <c r="L44" s="523" t="s">
        <v>5822</v>
      </c>
      <c r="M44" s="140"/>
      <c r="N44" s="523" t="s">
        <v>263</v>
      </c>
      <c r="O44" s="523" t="s">
        <v>5898</v>
      </c>
      <c r="P44" s="554" t="s">
        <v>5899</v>
      </c>
      <c r="Q44" s="554" t="s">
        <v>5900</v>
      </c>
      <c r="R44" s="140"/>
      <c r="S44" s="523" t="s">
        <v>5839</v>
      </c>
      <c r="T44" s="567">
        <v>1579.0</v>
      </c>
      <c r="U44" s="482">
        <v>790.0</v>
      </c>
      <c r="V44" s="554" t="s">
        <v>2371</v>
      </c>
      <c r="W44" s="140"/>
      <c r="X44" s="140"/>
      <c r="Y44" s="143"/>
      <c r="Z44" s="549"/>
      <c r="AA44" s="143"/>
      <c r="AB44" s="523">
        <v>11.0</v>
      </c>
      <c r="AC44" s="111"/>
      <c r="AD44" s="523">
        <v>8.0</v>
      </c>
      <c r="AE44" s="561">
        <f t="shared" si="13"/>
        <v>-3</v>
      </c>
      <c r="AF44" s="72">
        <f t="shared" si="14"/>
        <v>-0.2727272727</v>
      </c>
      <c r="AG44" s="523">
        <v>28.0</v>
      </c>
      <c r="AH44" s="79"/>
      <c r="AI44" s="523">
        <v>31.0</v>
      </c>
      <c r="AJ44" s="561">
        <f t="shared" si="15"/>
        <v>3</v>
      </c>
      <c r="AK44" s="72">
        <f t="shared" si="16"/>
        <v>0.1071428571</v>
      </c>
      <c r="AL44" s="557" t="s">
        <v>3272</v>
      </c>
      <c r="AM44" s="482"/>
      <c r="AN44" s="557" t="s">
        <v>3272</v>
      </c>
      <c r="AO44" s="566" t="s">
        <v>3272</v>
      </c>
      <c r="AP44" s="566" t="s">
        <v>3272</v>
      </c>
      <c r="AQ44" s="557" t="s">
        <v>3272</v>
      </c>
      <c r="AR44" s="558"/>
      <c r="AS44" s="557" t="s">
        <v>3272</v>
      </c>
      <c r="AT44" s="550" t="s">
        <v>3272</v>
      </c>
      <c r="AU44" s="550" t="s">
        <v>3272</v>
      </c>
      <c r="AV44" s="79"/>
      <c r="AW44" s="72"/>
      <c r="AX44" s="72"/>
      <c r="AY44" s="111"/>
      <c r="AZ44" s="111"/>
      <c r="BA44" s="523">
        <v>67.0</v>
      </c>
      <c r="BB44" s="523"/>
      <c r="BC44" s="523">
        <v>72.0</v>
      </c>
      <c r="BD44" s="561">
        <f t="shared" si="17"/>
        <v>5</v>
      </c>
      <c r="BE44" s="72">
        <f t="shared" si="18"/>
        <v>0.07462686567</v>
      </c>
      <c r="BF44" s="523">
        <v>54.0</v>
      </c>
      <c r="BG44" s="523"/>
      <c r="BH44" s="523">
        <v>64.0</v>
      </c>
      <c r="BI44" s="561">
        <f t="shared" si="19"/>
        <v>10</v>
      </c>
      <c r="BJ44" s="72">
        <f t="shared" si="20"/>
        <v>0.1851851852</v>
      </c>
      <c r="BK44" s="557" t="s">
        <v>3272</v>
      </c>
      <c r="BL44" s="132"/>
      <c r="BM44" s="557" t="s">
        <v>3272</v>
      </c>
      <c r="BN44" s="576" t="s">
        <v>3272</v>
      </c>
      <c r="BO44" s="577" t="s">
        <v>3272</v>
      </c>
      <c r="BP44" s="111"/>
      <c r="BQ44" s="111"/>
      <c r="BR44" s="138"/>
      <c r="BS44" s="111"/>
      <c r="BT44" s="135"/>
      <c r="BU44" s="111"/>
      <c r="BV44" s="111"/>
      <c r="BW44" s="111"/>
      <c r="BX44" s="111"/>
      <c r="BY44" s="521">
        <v>0.0</v>
      </c>
      <c r="BZ44" s="519">
        <v>0.0</v>
      </c>
      <c r="CA44" s="519">
        <v>0.0</v>
      </c>
      <c r="CB44" s="519">
        <v>0.0</v>
      </c>
      <c r="CC44" s="519">
        <v>0.0</v>
      </c>
      <c r="CD44" s="519">
        <v>0.0</v>
      </c>
      <c r="CE44" s="519">
        <v>0.0</v>
      </c>
      <c r="CF44" s="519">
        <v>0.0</v>
      </c>
      <c r="CG44" s="519">
        <v>1.0</v>
      </c>
      <c r="CH44" s="519">
        <v>0.0</v>
      </c>
      <c r="CI44" s="519">
        <v>0.0</v>
      </c>
      <c r="CJ44" s="519">
        <v>0.0</v>
      </c>
      <c r="CK44" s="519">
        <v>0.0</v>
      </c>
      <c r="CL44" s="519">
        <v>0.0</v>
      </c>
      <c r="CM44" s="519">
        <v>0.0</v>
      </c>
      <c r="CN44" s="519" t="s">
        <v>5901</v>
      </c>
      <c r="CO44" s="519"/>
      <c r="CP44" s="519"/>
      <c r="CQ44" s="519"/>
      <c r="CR44" s="519"/>
      <c r="CS44" s="553">
        <v>1.0</v>
      </c>
      <c r="CT44" s="519"/>
      <c r="CU44" s="519"/>
      <c r="CV44" s="519"/>
      <c r="CW44" s="519"/>
      <c r="CX44" s="519"/>
      <c r="CY44" s="519"/>
      <c r="CZ44" s="519"/>
      <c r="DA44" s="519"/>
      <c r="DB44" s="519"/>
      <c r="DC44" s="519">
        <v>46.0</v>
      </c>
      <c r="DD44" s="519">
        <v>35.0</v>
      </c>
      <c r="DE44" s="519">
        <v>31.0</v>
      </c>
      <c r="DF44" s="519"/>
      <c r="DG44" s="519"/>
      <c r="DH44" s="519"/>
      <c r="DI44" s="519"/>
      <c r="DJ44" s="519"/>
      <c r="DK44" s="519"/>
      <c r="DL44" s="519"/>
      <c r="DM44" s="519"/>
      <c r="DN44" s="519"/>
      <c r="DO44" s="519"/>
      <c r="DP44" s="519"/>
      <c r="DQ44" s="519"/>
      <c r="DR44" s="519"/>
    </row>
    <row r="45" ht="15.75" customHeight="1">
      <c r="A45" s="111">
        <v>42.0</v>
      </c>
      <c r="B45" s="111">
        <v>2022.0</v>
      </c>
      <c r="C45" s="140"/>
      <c r="D45" s="554" t="s">
        <v>258</v>
      </c>
      <c r="E45" s="140"/>
      <c r="F45" s="523" t="s">
        <v>5844</v>
      </c>
      <c r="G45" s="140"/>
      <c r="H45" s="523" t="s">
        <v>5897</v>
      </c>
      <c r="I45" s="140"/>
      <c r="J45" s="140"/>
      <c r="K45" s="111" t="s">
        <v>5821</v>
      </c>
      <c r="L45" s="523" t="s">
        <v>5826</v>
      </c>
      <c r="M45" s="140"/>
      <c r="N45" s="523" t="s">
        <v>263</v>
      </c>
      <c r="O45" s="523" t="s">
        <v>5898</v>
      </c>
      <c r="P45" s="554" t="s">
        <v>5899</v>
      </c>
      <c r="Q45" s="554" t="s">
        <v>5900</v>
      </c>
      <c r="R45" s="140"/>
      <c r="S45" s="523" t="s">
        <v>5839</v>
      </c>
      <c r="T45" s="482">
        <v>869.0</v>
      </c>
      <c r="U45" s="482">
        <v>435.0</v>
      </c>
      <c r="V45" s="554" t="s">
        <v>2371</v>
      </c>
      <c r="W45" s="140"/>
      <c r="X45" s="140"/>
      <c r="Y45" s="143"/>
      <c r="Z45" s="549"/>
      <c r="AA45" s="143"/>
      <c r="AB45" s="523">
        <v>6.0</v>
      </c>
      <c r="AC45" s="111"/>
      <c r="AD45" s="523">
        <v>6.0</v>
      </c>
      <c r="AE45" s="561">
        <f t="shared" si="13"/>
        <v>0</v>
      </c>
      <c r="AF45" s="72">
        <f t="shared" si="14"/>
        <v>0</v>
      </c>
      <c r="AG45" s="523">
        <v>17.0</v>
      </c>
      <c r="AH45" s="79"/>
      <c r="AI45" s="523">
        <v>16.0</v>
      </c>
      <c r="AJ45" s="561">
        <f t="shared" si="15"/>
        <v>-1</v>
      </c>
      <c r="AK45" s="72">
        <f t="shared" si="16"/>
        <v>-0.05882352941</v>
      </c>
      <c r="AL45" s="557" t="s">
        <v>3272</v>
      </c>
      <c r="AM45" s="482"/>
      <c r="AN45" s="557" t="s">
        <v>3272</v>
      </c>
      <c r="AO45" s="566" t="s">
        <v>3272</v>
      </c>
      <c r="AP45" s="566" t="s">
        <v>3272</v>
      </c>
      <c r="AQ45" s="557" t="s">
        <v>3272</v>
      </c>
      <c r="AR45" s="558"/>
      <c r="AS45" s="557" t="s">
        <v>3272</v>
      </c>
      <c r="AT45" s="550" t="s">
        <v>3272</v>
      </c>
      <c r="AU45" s="550" t="s">
        <v>3272</v>
      </c>
      <c r="AV45" s="79"/>
      <c r="AW45" s="72"/>
      <c r="AX45" s="72"/>
      <c r="AY45" s="111"/>
      <c r="AZ45" s="111"/>
      <c r="BA45" s="523">
        <v>71.0</v>
      </c>
      <c r="BB45" s="523"/>
      <c r="BC45" s="523">
        <v>54.0</v>
      </c>
      <c r="BD45" s="561">
        <f t="shared" si="17"/>
        <v>-17</v>
      </c>
      <c r="BE45" s="72">
        <f t="shared" si="18"/>
        <v>-0.2394366197</v>
      </c>
      <c r="BF45" s="523">
        <v>66.0</v>
      </c>
      <c r="BG45" s="523"/>
      <c r="BH45" s="523">
        <v>48.0</v>
      </c>
      <c r="BI45" s="561">
        <f t="shared" si="19"/>
        <v>-18</v>
      </c>
      <c r="BJ45" s="72">
        <f t="shared" si="20"/>
        <v>-0.2727272727</v>
      </c>
      <c r="BK45" s="557" t="s">
        <v>3272</v>
      </c>
      <c r="BL45" s="132"/>
      <c r="BM45" s="557" t="s">
        <v>3272</v>
      </c>
      <c r="BN45" s="576" t="s">
        <v>3272</v>
      </c>
      <c r="BO45" s="577" t="s">
        <v>3272</v>
      </c>
      <c r="BP45" s="111"/>
      <c r="BQ45" s="111"/>
      <c r="BR45" s="138"/>
      <c r="BS45" s="111"/>
      <c r="BT45" s="135"/>
      <c r="BU45" s="111"/>
      <c r="BV45" s="111"/>
      <c r="BW45" s="111"/>
      <c r="BX45" s="111"/>
      <c r="BY45" s="521">
        <v>0.0</v>
      </c>
      <c r="BZ45" s="519">
        <v>0.0</v>
      </c>
      <c r="CA45" s="519">
        <v>0.0</v>
      </c>
      <c r="CB45" s="519">
        <v>0.0</v>
      </c>
      <c r="CC45" s="519">
        <v>0.0</v>
      </c>
      <c r="CD45" s="519">
        <v>0.0</v>
      </c>
      <c r="CE45" s="519">
        <v>0.0</v>
      </c>
      <c r="CF45" s="519">
        <v>0.0</v>
      </c>
      <c r="CG45" s="519">
        <v>1.0</v>
      </c>
      <c r="CH45" s="519">
        <v>0.0</v>
      </c>
      <c r="CI45" s="519">
        <v>0.0</v>
      </c>
      <c r="CJ45" s="519">
        <v>0.0</v>
      </c>
      <c r="CK45" s="519">
        <v>0.0</v>
      </c>
      <c r="CL45" s="519">
        <v>0.0</v>
      </c>
      <c r="CM45" s="519">
        <v>0.0</v>
      </c>
      <c r="CN45" s="519" t="s">
        <v>5901</v>
      </c>
      <c r="CO45" s="519"/>
      <c r="CP45" s="519"/>
      <c r="CQ45" s="519"/>
      <c r="CR45" s="519"/>
      <c r="CS45" s="553">
        <v>1.0</v>
      </c>
      <c r="CT45" s="519"/>
      <c r="CU45" s="519"/>
      <c r="CV45" s="519"/>
      <c r="CW45" s="519"/>
      <c r="CX45" s="519"/>
      <c r="CY45" s="519"/>
      <c r="CZ45" s="519"/>
      <c r="DA45" s="519"/>
      <c r="DB45" s="519"/>
      <c r="DC45" s="519">
        <v>33.0</v>
      </c>
      <c r="DD45" s="519">
        <v>23.0</v>
      </c>
      <c r="DE45" s="519">
        <v>19.0</v>
      </c>
      <c r="DF45" s="519"/>
      <c r="DG45" s="519"/>
      <c r="DH45" s="519"/>
      <c r="DI45" s="519"/>
      <c r="DJ45" s="519"/>
      <c r="DK45" s="519"/>
      <c r="DL45" s="519"/>
      <c r="DM45" s="519"/>
      <c r="DN45" s="519"/>
      <c r="DO45" s="519"/>
      <c r="DP45" s="519"/>
      <c r="DQ45" s="519"/>
      <c r="DR45" s="519"/>
    </row>
    <row r="46" ht="15.75" customHeight="1">
      <c r="A46" s="111">
        <v>43.0</v>
      </c>
      <c r="B46" s="111">
        <v>2022.0</v>
      </c>
      <c r="C46" s="140"/>
      <c r="D46" s="554" t="s">
        <v>258</v>
      </c>
      <c r="E46" s="140"/>
      <c r="F46" s="523" t="s">
        <v>5844</v>
      </c>
      <c r="G46" s="140"/>
      <c r="H46" s="523" t="s">
        <v>5897</v>
      </c>
      <c r="I46" s="140"/>
      <c r="J46" s="140"/>
      <c r="K46" s="111" t="s">
        <v>5821</v>
      </c>
      <c r="L46" s="523" t="s">
        <v>5837</v>
      </c>
      <c r="M46" s="140"/>
      <c r="N46" s="523" t="s">
        <v>263</v>
      </c>
      <c r="O46" s="523" t="s">
        <v>5898</v>
      </c>
      <c r="P46" s="554" t="s">
        <v>5899</v>
      </c>
      <c r="Q46" s="554" t="s">
        <v>5900</v>
      </c>
      <c r="R46" s="140"/>
      <c r="S46" s="523" t="s">
        <v>5839</v>
      </c>
      <c r="T46" s="567">
        <v>1211.0</v>
      </c>
      <c r="U46" s="482">
        <v>606.0</v>
      </c>
      <c r="V46" s="554" t="s">
        <v>2371</v>
      </c>
      <c r="W46" s="140"/>
      <c r="X46" s="140"/>
      <c r="Y46" s="143"/>
      <c r="Z46" s="549"/>
      <c r="AA46" s="143"/>
      <c r="AB46" s="523">
        <v>11.0</v>
      </c>
      <c r="AC46" s="111"/>
      <c r="AD46" s="523">
        <v>9.0</v>
      </c>
      <c r="AE46" s="561">
        <f t="shared" si="13"/>
        <v>-2</v>
      </c>
      <c r="AF46" s="72">
        <f t="shared" si="14"/>
        <v>-0.1818181818</v>
      </c>
      <c r="AG46" s="523">
        <v>32.0</v>
      </c>
      <c r="AH46" s="79"/>
      <c r="AI46" s="523">
        <v>21.0</v>
      </c>
      <c r="AJ46" s="561">
        <f t="shared" si="15"/>
        <v>-11</v>
      </c>
      <c r="AK46" s="72">
        <f t="shared" si="16"/>
        <v>-0.34375</v>
      </c>
      <c r="AL46" s="557" t="s">
        <v>3272</v>
      </c>
      <c r="AM46" s="482"/>
      <c r="AN46" s="557" t="s">
        <v>3272</v>
      </c>
      <c r="AO46" s="566" t="s">
        <v>3272</v>
      </c>
      <c r="AP46" s="566" t="s">
        <v>3272</v>
      </c>
      <c r="AQ46" s="557" t="s">
        <v>3272</v>
      </c>
      <c r="AR46" s="558"/>
      <c r="AS46" s="557" t="s">
        <v>3272</v>
      </c>
      <c r="AT46" s="550" t="s">
        <v>3272</v>
      </c>
      <c r="AU46" s="550" t="s">
        <v>3272</v>
      </c>
      <c r="AV46" s="79"/>
      <c r="AW46" s="72"/>
      <c r="AX46" s="72"/>
      <c r="AY46" s="111"/>
      <c r="AZ46" s="111"/>
      <c r="BA46" s="523">
        <v>69.0</v>
      </c>
      <c r="BB46" s="523"/>
      <c r="BC46" s="523">
        <v>60.0</v>
      </c>
      <c r="BD46" s="561">
        <f t="shared" si="17"/>
        <v>-9</v>
      </c>
      <c r="BE46" s="72">
        <f t="shared" si="18"/>
        <v>-0.1304347826</v>
      </c>
      <c r="BF46" s="523">
        <v>61.0</v>
      </c>
      <c r="BG46" s="523"/>
      <c r="BH46" s="523">
        <v>48.0</v>
      </c>
      <c r="BI46" s="561">
        <f t="shared" si="19"/>
        <v>-13</v>
      </c>
      <c r="BJ46" s="72">
        <f t="shared" si="20"/>
        <v>-0.2131147541</v>
      </c>
      <c r="BK46" s="557" t="s">
        <v>3272</v>
      </c>
      <c r="BL46" s="132"/>
      <c r="BM46" s="557" t="s">
        <v>3272</v>
      </c>
      <c r="BN46" s="576" t="s">
        <v>3272</v>
      </c>
      <c r="BO46" s="577" t="s">
        <v>3272</v>
      </c>
      <c r="BP46" s="111"/>
      <c r="BQ46" s="111"/>
      <c r="BR46" s="138"/>
      <c r="BS46" s="111"/>
      <c r="BT46" s="135"/>
      <c r="BU46" s="111"/>
      <c r="BV46" s="111"/>
      <c r="BW46" s="111"/>
      <c r="BX46" s="111"/>
      <c r="BY46" s="521">
        <v>0.0</v>
      </c>
      <c r="BZ46" s="519">
        <v>0.0</v>
      </c>
      <c r="CA46" s="519">
        <v>0.0</v>
      </c>
      <c r="CB46" s="519">
        <v>0.0</v>
      </c>
      <c r="CC46" s="519">
        <v>0.0</v>
      </c>
      <c r="CD46" s="519">
        <v>0.0</v>
      </c>
      <c r="CE46" s="519">
        <v>0.0</v>
      </c>
      <c r="CF46" s="519">
        <v>0.0</v>
      </c>
      <c r="CG46" s="519">
        <v>1.0</v>
      </c>
      <c r="CH46" s="519">
        <v>0.0</v>
      </c>
      <c r="CI46" s="519">
        <v>0.0</v>
      </c>
      <c r="CJ46" s="519">
        <v>0.0</v>
      </c>
      <c r="CK46" s="519">
        <v>0.0</v>
      </c>
      <c r="CL46" s="519">
        <v>0.0</v>
      </c>
      <c r="CM46" s="519">
        <v>0.0</v>
      </c>
      <c r="CN46" s="519" t="s">
        <v>5901</v>
      </c>
      <c r="CO46" s="519"/>
      <c r="CP46" s="519"/>
      <c r="CQ46" s="519"/>
      <c r="CR46" s="519"/>
      <c r="CS46" s="553">
        <v>1.0</v>
      </c>
      <c r="CT46" s="519"/>
      <c r="CU46" s="519"/>
      <c r="CV46" s="519"/>
      <c r="CW46" s="519"/>
      <c r="CX46" s="519"/>
      <c r="CY46" s="519"/>
      <c r="CZ46" s="519"/>
      <c r="DA46" s="519"/>
      <c r="DB46" s="519"/>
      <c r="DC46" s="519">
        <v>45.0</v>
      </c>
      <c r="DD46" s="519">
        <v>35.0</v>
      </c>
      <c r="DE46" s="519">
        <v>31.0</v>
      </c>
      <c r="DF46" s="519"/>
      <c r="DG46" s="519"/>
      <c r="DH46" s="519"/>
      <c r="DI46" s="519"/>
      <c r="DJ46" s="519"/>
      <c r="DK46" s="519"/>
      <c r="DL46" s="519"/>
      <c r="DM46" s="519"/>
      <c r="DN46" s="519"/>
      <c r="DO46" s="519"/>
      <c r="DP46" s="519"/>
      <c r="DQ46" s="519"/>
      <c r="DR46" s="519"/>
    </row>
    <row r="47" ht="15.75" customHeight="1">
      <c r="A47" s="111">
        <v>44.0</v>
      </c>
      <c r="B47" s="111">
        <v>2022.0</v>
      </c>
      <c r="C47" s="140"/>
      <c r="D47" s="554" t="e">
        <v>#N/A</v>
      </c>
      <c r="E47" s="140"/>
      <c r="F47" s="523" t="s">
        <v>5902</v>
      </c>
      <c r="G47" s="140"/>
      <c r="H47" s="523" t="s">
        <v>5903</v>
      </c>
      <c r="I47" s="140"/>
      <c r="J47" s="140"/>
      <c r="K47" s="111" t="s">
        <v>5821</v>
      </c>
      <c r="L47" s="523" t="s">
        <v>5822</v>
      </c>
      <c r="M47" s="140"/>
      <c r="N47" s="523" t="s">
        <v>5904</v>
      </c>
      <c r="O47" s="523" t="s">
        <v>5905</v>
      </c>
      <c r="P47" s="554" t="s">
        <v>5906</v>
      </c>
      <c r="Q47" s="554" t="s">
        <v>5907</v>
      </c>
      <c r="R47" s="140"/>
      <c r="S47" s="523" t="s">
        <v>5839</v>
      </c>
      <c r="T47" s="569">
        <v>1199.0</v>
      </c>
      <c r="U47" s="570">
        <v>399.0</v>
      </c>
      <c r="V47" s="554" t="s">
        <v>2371</v>
      </c>
      <c r="W47" s="140"/>
      <c r="X47" s="140"/>
      <c r="Y47" s="143"/>
      <c r="Z47" s="549"/>
      <c r="AA47" s="143"/>
      <c r="AB47" s="523">
        <v>4.0</v>
      </c>
      <c r="AC47" s="111"/>
      <c r="AD47" s="554">
        <v>7.0</v>
      </c>
      <c r="AE47" s="561">
        <f t="shared" si="13"/>
        <v>3</v>
      </c>
      <c r="AF47" s="72">
        <f t="shared" si="14"/>
        <v>0.75</v>
      </c>
      <c r="AG47" s="523">
        <v>27.0</v>
      </c>
      <c r="AH47" s="79"/>
      <c r="AI47" s="523">
        <v>31.0</v>
      </c>
      <c r="AJ47" s="561">
        <f t="shared" si="15"/>
        <v>4</v>
      </c>
      <c r="AK47" s="72">
        <f t="shared" si="16"/>
        <v>0.1481481481</v>
      </c>
      <c r="AL47" s="523">
        <v>52.0</v>
      </c>
      <c r="AM47" s="482"/>
      <c r="AN47" s="523">
        <v>56.0</v>
      </c>
      <c r="AO47" s="561">
        <f t="shared" ref="AO47:AO71" si="21">AN47-AL47</f>
        <v>4</v>
      </c>
      <c r="AP47" s="72">
        <f t="shared" ref="AP47:AP71" si="22">(AN47-AL47)/AL47</f>
        <v>0.07692307692</v>
      </c>
      <c r="AQ47" s="557" t="s">
        <v>3272</v>
      </c>
      <c r="AR47" s="558"/>
      <c r="AS47" s="557" t="s">
        <v>3272</v>
      </c>
      <c r="AT47" s="550" t="s">
        <v>3272</v>
      </c>
      <c r="AU47" s="550" t="s">
        <v>3272</v>
      </c>
      <c r="AV47" s="79"/>
      <c r="AW47" s="72"/>
      <c r="AX47" s="72"/>
      <c r="AY47" s="111"/>
      <c r="AZ47" s="111"/>
      <c r="BA47" s="523">
        <v>45.0</v>
      </c>
      <c r="BB47" s="523"/>
      <c r="BC47" s="523">
        <v>49.0</v>
      </c>
      <c r="BD47" s="561">
        <f t="shared" si="17"/>
        <v>4</v>
      </c>
      <c r="BE47" s="72">
        <f t="shared" si="18"/>
        <v>0.08888888889</v>
      </c>
      <c r="BF47" s="557" t="s">
        <v>3272</v>
      </c>
      <c r="BG47" s="523"/>
      <c r="BH47" s="557" t="s">
        <v>3272</v>
      </c>
      <c r="BI47" s="550" t="s">
        <v>3272</v>
      </c>
      <c r="BJ47" s="550" t="s">
        <v>3272</v>
      </c>
      <c r="BK47" s="557" t="s">
        <v>3272</v>
      </c>
      <c r="BL47" s="132"/>
      <c r="BM47" s="557" t="s">
        <v>3272</v>
      </c>
      <c r="BN47" s="576" t="s">
        <v>3272</v>
      </c>
      <c r="BO47" s="577" t="s">
        <v>3272</v>
      </c>
      <c r="BP47" s="111"/>
      <c r="BQ47" s="111"/>
      <c r="BR47" s="138"/>
      <c r="BS47" s="111"/>
      <c r="BT47" s="135"/>
      <c r="BU47" s="111"/>
      <c r="BV47" s="111"/>
      <c r="BW47" s="111"/>
      <c r="BX47" s="111"/>
      <c r="BY47" s="521">
        <v>0.0</v>
      </c>
      <c r="BZ47" s="519">
        <v>0.0</v>
      </c>
      <c r="CA47" s="519">
        <v>0.0</v>
      </c>
      <c r="CB47" s="519">
        <v>0.0</v>
      </c>
      <c r="CC47" s="519">
        <v>0.0</v>
      </c>
      <c r="CD47" s="519">
        <v>0.0</v>
      </c>
      <c r="CE47" s="519">
        <v>0.0</v>
      </c>
      <c r="CF47" s="519">
        <v>0.0</v>
      </c>
      <c r="CG47" s="519">
        <v>1.0</v>
      </c>
      <c r="CH47" s="519">
        <v>0.0</v>
      </c>
      <c r="CI47" s="519">
        <v>0.0</v>
      </c>
      <c r="CJ47" s="519">
        <v>0.0</v>
      </c>
      <c r="CK47" s="519">
        <v>0.0</v>
      </c>
      <c r="CL47" s="519">
        <v>0.0</v>
      </c>
      <c r="CM47" s="519">
        <v>0.0</v>
      </c>
      <c r="CN47" s="519" t="s">
        <v>5908</v>
      </c>
      <c r="CO47" s="519"/>
      <c r="CP47" s="519"/>
      <c r="CQ47" s="519"/>
      <c r="CR47" s="519"/>
      <c r="CS47" s="553">
        <v>1.0</v>
      </c>
      <c r="CT47" s="519"/>
      <c r="CU47" s="519"/>
      <c r="CV47" s="519"/>
      <c r="CW47" s="519"/>
      <c r="CX47" s="519"/>
      <c r="CY47" s="519"/>
      <c r="CZ47" s="519"/>
      <c r="DA47" s="519"/>
      <c r="DB47" s="519"/>
      <c r="DC47" s="519">
        <v>33.0</v>
      </c>
      <c r="DD47" s="519">
        <v>22.0</v>
      </c>
      <c r="DE47" s="519">
        <v>19.0</v>
      </c>
      <c r="DF47" s="519"/>
      <c r="DG47" s="519"/>
      <c r="DH47" s="519"/>
      <c r="DI47" s="519"/>
      <c r="DJ47" s="519"/>
      <c r="DK47" s="519"/>
      <c r="DL47" s="519"/>
      <c r="DM47" s="519"/>
      <c r="DN47" s="519"/>
      <c r="DO47" s="519"/>
      <c r="DP47" s="519"/>
      <c r="DQ47" s="519"/>
      <c r="DR47" s="519"/>
    </row>
    <row r="48" ht="15.75" customHeight="1">
      <c r="A48" s="111">
        <v>45.0</v>
      </c>
      <c r="B48" s="111">
        <v>2022.0</v>
      </c>
      <c r="C48" s="140"/>
      <c r="D48" s="554" t="s">
        <v>913</v>
      </c>
      <c r="E48" s="140"/>
      <c r="F48" s="523" t="s">
        <v>5844</v>
      </c>
      <c r="G48" s="140"/>
      <c r="H48" s="523" t="s">
        <v>5845</v>
      </c>
      <c r="I48" s="140"/>
      <c r="J48" s="140"/>
      <c r="K48" s="111" t="s">
        <v>5821</v>
      </c>
      <c r="L48" s="523" t="s">
        <v>5832</v>
      </c>
      <c r="M48" s="140"/>
      <c r="N48" s="523" t="s">
        <v>263</v>
      </c>
      <c r="O48" s="523" t="s">
        <v>5909</v>
      </c>
      <c r="P48" s="554" t="s">
        <v>5910</v>
      </c>
      <c r="Q48" s="554" t="s">
        <v>5911</v>
      </c>
      <c r="R48" s="140"/>
      <c r="S48" s="561">
        <v>1312.0</v>
      </c>
      <c r="T48" s="569">
        <v>2119.0</v>
      </c>
      <c r="U48" s="569">
        <v>2119.0</v>
      </c>
      <c r="V48" s="554" t="s">
        <v>2371</v>
      </c>
      <c r="W48" s="140"/>
      <c r="X48" s="140"/>
      <c r="Y48" s="143"/>
      <c r="Z48" s="549"/>
      <c r="AA48" s="143"/>
      <c r="AB48" s="554">
        <v>5.0</v>
      </c>
      <c r="AC48" s="111"/>
      <c r="AD48" s="554">
        <v>9.0</v>
      </c>
      <c r="AE48" s="561">
        <f t="shared" si="13"/>
        <v>4</v>
      </c>
      <c r="AF48" s="72">
        <f t="shared" si="14"/>
        <v>0.8</v>
      </c>
      <c r="AG48" s="523">
        <v>19.0</v>
      </c>
      <c r="AH48" s="79"/>
      <c r="AI48" s="523">
        <v>29.0</v>
      </c>
      <c r="AJ48" s="561">
        <f t="shared" si="15"/>
        <v>10</v>
      </c>
      <c r="AK48" s="72">
        <f t="shared" si="16"/>
        <v>0.5263157895</v>
      </c>
      <c r="AL48" s="523">
        <v>72.0</v>
      </c>
      <c r="AM48" s="482"/>
      <c r="AN48" s="523">
        <v>78.0</v>
      </c>
      <c r="AO48" s="561">
        <f t="shared" si="21"/>
        <v>6</v>
      </c>
      <c r="AP48" s="72">
        <f t="shared" si="22"/>
        <v>0.08333333333</v>
      </c>
      <c r="AQ48" s="557" t="s">
        <v>3272</v>
      </c>
      <c r="AR48" s="558"/>
      <c r="AS48" s="557" t="s">
        <v>3272</v>
      </c>
      <c r="AT48" s="550" t="s">
        <v>3272</v>
      </c>
      <c r="AU48" s="550" t="s">
        <v>3272</v>
      </c>
      <c r="AV48" s="79"/>
      <c r="AW48" s="72"/>
      <c r="AX48" s="72"/>
      <c r="AY48" s="111"/>
      <c r="AZ48" s="111"/>
      <c r="BA48" s="523">
        <v>92.0</v>
      </c>
      <c r="BB48" s="523"/>
      <c r="BC48" s="523">
        <v>94.0</v>
      </c>
      <c r="BD48" s="561">
        <f t="shared" si="17"/>
        <v>2</v>
      </c>
      <c r="BE48" s="72">
        <f t="shared" si="18"/>
        <v>0.02173913043</v>
      </c>
      <c r="BF48" s="557" t="s">
        <v>3272</v>
      </c>
      <c r="BG48" s="523"/>
      <c r="BH48" s="557" t="s">
        <v>3272</v>
      </c>
      <c r="BI48" s="550" t="s">
        <v>3272</v>
      </c>
      <c r="BJ48" s="550" t="s">
        <v>3272</v>
      </c>
      <c r="BK48" s="523">
        <v>34.0</v>
      </c>
      <c r="BL48" s="132"/>
      <c r="BM48" s="523">
        <v>45.0</v>
      </c>
      <c r="BN48" s="561">
        <f t="shared" ref="BN48:BN68" si="23">BM48-BK48</f>
        <v>11</v>
      </c>
      <c r="BO48" s="72">
        <f t="shared" ref="BO48:BO68" si="24">(BM48-BK48)/BK48</f>
        <v>0.3235294118</v>
      </c>
      <c r="BP48" s="111"/>
      <c r="BQ48" s="111"/>
      <c r="BR48" s="138"/>
      <c r="BS48" s="111"/>
      <c r="BT48" s="135"/>
      <c r="BU48" s="111"/>
      <c r="BV48" s="111"/>
      <c r="BW48" s="111"/>
      <c r="BX48" s="111"/>
      <c r="BY48" s="521">
        <v>0.0</v>
      </c>
      <c r="BZ48" s="519">
        <v>0.0</v>
      </c>
      <c r="CA48" s="519">
        <v>0.0</v>
      </c>
      <c r="CB48" s="519">
        <v>0.0</v>
      </c>
      <c r="CC48" s="519">
        <v>0.0</v>
      </c>
      <c r="CD48" s="519">
        <v>0.0</v>
      </c>
      <c r="CE48" s="519">
        <v>0.0</v>
      </c>
      <c r="CF48" s="519">
        <v>0.0</v>
      </c>
      <c r="CG48" s="519">
        <v>1.0</v>
      </c>
      <c r="CH48" s="519">
        <v>0.0</v>
      </c>
      <c r="CI48" s="519">
        <v>0.0</v>
      </c>
      <c r="CJ48" s="519">
        <v>0.0</v>
      </c>
      <c r="CK48" s="519">
        <v>0.0</v>
      </c>
      <c r="CL48" s="519">
        <v>0.0</v>
      </c>
      <c r="CM48" s="519">
        <v>0.0</v>
      </c>
      <c r="CN48" s="519" t="s">
        <v>5912</v>
      </c>
      <c r="CO48" s="519"/>
      <c r="CP48" s="519"/>
      <c r="CQ48" s="519"/>
      <c r="CR48" s="519"/>
      <c r="CS48" s="553">
        <v>0.62</v>
      </c>
      <c r="CT48" s="519"/>
      <c r="CU48" s="519">
        <v>71.0</v>
      </c>
      <c r="CV48" s="519"/>
      <c r="CW48" s="519"/>
      <c r="CX48" s="519">
        <v>71.0</v>
      </c>
      <c r="CY48" s="519"/>
      <c r="CZ48" s="519"/>
      <c r="DA48" s="519">
        <v>56.0</v>
      </c>
      <c r="DB48" s="519"/>
      <c r="DC48" s="519"/>
      <c r="DD48" s="519">
        <v>56.0</v>
      </c>
      <c r="DE48" s="519"/>
      <c r="DF48" s="519"/>
      <c r="DG48" s="519">
        <v>77.0</v>
      </c>
      <c r="DH48" s="519"/>
      <c r="DI48" s="519"/>
      <c r="DJ48" s="519">
        <v>77.0</v>
      </c>
      <c r="DK48" s="519"/>
      <c r="DL48" s="519"/>
      <c r="DM48" s="519">
        <v>6.0</v>
      </c>
      <c r="DN48" s="519"/>
      <c r="DO48" s="519"/>
      <c r="DP48" s="519">
        <v>6.0</v>
      </c>
      <c r="DQ48" s="519"/>
      <c r="DR48" s="519"/>
    </row>
    <row r="49" ht="15.75" customHeight="1">
      <c r="A49" s="111">
        <v>46.0</v>
      </c>
      <c r="B49" s="111">
        <v>2022.0</v>
      </c>
      <c r="C49" s="140"/>
      <c r="D49" s="554" t="s">
        <v>913</v>
      </c>
      <c r="E49" s="140"/>
      <c r="F49" s="523" t="s">
        <v>5844</v>
      </c>
      <c r="G49" s="140"/>
      <c r="H49" s="523" t="s">
        <v>5845</v>
      </c>
      <c r="I49" s="140"/>
      <c r="J49" s="140"/>
      <c r="K49" s="111" t="s">
        <v>5821</v>
      </c>
      <c r="L49" s="523" t="s">
        <v>5835</v>
      </c>
      <c r="M49" s="140"/>
      <c r="N49" s="523" t="s">
        <v>263</v>
      </c>
      <c r="O49" s="523" t="s">
        <v>5909</v>
      </c>
      <c r="P49" s="554" t="s">
        <v>5910</v>
      </c>
      <c r="Q49" s="554" t="s">
        <v>5911</v>
      </c>
      <c r="R49" s="140"/>
      <c r="S49" s="561">
        <v>1940.0</v>
      </c>
      <c r="T49" s="569">
        <v>2635.0</v>
      </c>
      <c r="U49" s="569">
        <v>2635.0</v>
      </c>
      <c r="V49" s="554" t="s">
        <v>2371</v>
      </c>
      <c r="W49" s="140"/>
      <c r="X49" s="140"/>
      <c r="Y49" s="143"/>
      <c r="Z49" s="549"/>
      <c r="AA49" s="143"/>
      <c r="AB49" s="554">
        <v>2.0</v>
      </c>
      <c r="AC49" s="111"/>
      <c r="AD49" s="554">
        <v>6.0</v>
      </c>
      <c r="AE49" s="561">
        <f t="shared" si="13"/>
        <v>4</v>
      </c>
      <c r="AF49" s="72">
        <f t="shared" si="14"/>
        <v>2</v>
      </c>
      <c r="AG49" s="523">
        <v>11.0</v>
      </c>
      <c r="AH49" s="79"/>
      <c r="AI49" s="523">
        <v>28.0</v>
      </c>
      <c r="AJ49" s="561">
        <f t="shared" si="15"/>
        <v>17</v>
      </c>
      <c r="AK49" s="72">
        <f t="shared" si="16"/>
        <v>1.545454545</v>
      </c>
      <c r="AL49" s="523">
        <v>58.0</v>
      </c>
      <c r="AM49" s="482"/>
      <c r="AN49" s="523">
        <v>65.0</v>
      </c>
      <c r="AO49" s="561">
        <f t="shared" si="21"/>
        <v>7</v>
      </c>
      <c r="AP49" s="72">
        <f t="shared" si="22"/>
        <v>0.1206896552</v>
      </c>
      <c r="AQ49" s="557" t="s">
        <v>3272</v>
      </c>
      <c r="AR49" s="558"/>
      <c r="AS49" s="557" t="s">
        <v>3272</v>
      </c>
      <c r="AT49" s="550" t="s">
        <v>3272</v>
      </c>
      <c r="AU49" s="550" t="s">
        <v>3272</v>
      </c>
      <c r="AV49" s="79"/>
      <c r="AW49" s="72"/>
      <c r="AX49" s="72"/>
      <c r="AY49" s="111"/>
      <c r="AZ49" s="111"/>
      <c r="BA49" s="523">
        <v>87.0</v>
      </c>
      <c r="BB49" s="523"/>
      <c r="BC49" s="523">
        <v>89.0</v>
      </c>
      <c r="BD49" s="561">
        <f t="shared" si="17"/>
        <v>2</v>
      </c>
      <c r="BE49" s="72">
        <f t="shared" si="18"/>
        <v>0.02298850575</v>
      </c>
      <c r="BF49" s="557" t="s">
        <v>3272</v>
      </c>
      <c r="BG49" s="523"/>
      <c r="BH49" s="557" t="s">
        <v>3272</v>
      </c>
      <c r="BI49" s="550" t="s">
        <v>3272</v>
      </c>
      <c r="BJ49" s="550" t="s">
        <v>3272</v>
      </c>
      <c r="BK49" s="523">
        <v>25.0</v>
      </c>
      <c r="BL49" s="132"/>
      <c r="BM49" s="523">
        <v>39.0</v>
      </c>
      <c r="BN49" s="561">
        <f t="shared" si="23"/>
        <v>14</v>
      </c>
      <c r="BO49" s="72">
        <f t="shared" si="24"/>
        <v>0.56</v>
      </c>
      <c r="BP49" s="111"/>
      <c r="BQ49" s="111"/>
      <c r="BR49" s="138"/>
      <c r="BS49" s="111"/>
      <c r="BT49" s="135"/>
      <c r="BU49" s="111"/>
      <c r="BV49" s="111"/>
      <c r="BW49" s="111"/>
      <c r="BX49" s="111"/>
      <c r="BY49" s="521">
        <v>0.0</v>
      </c>
      <c r="BZ49" s="519">
        <v>1.0</v>
      </c>
      <c r="CA49" s="519">
        <v>0.0</v>
      </c>
      <c r="CB49" s="519">
        <v>0.0</v>
      </c>
      <c r="CC49" s="519">
        <v>0.0</v>
      </c>
      <c r="CD49" s="519">
        <v>0.0</v>
      </c>
      <c r="CE49" s="519">
        <v>0.0</v>
      </c>
      <c r="CF49" s="519">
        <v>0.0</v>
      </c>
      <c r="CG49" s="519">
        <v>1.0</v>
      </c>
      <c r="CH49" s="519">
        <v>0.0</v>
      </c>
      <c r="CI49" s="519">
        <v>0.0</v>
      </c>
      <c r="CJ49" s="519">
        <v>0.0</v>
      </c>
      <c r="CK49" s="519">
        <v>0.0</v>
      </c>
      <c r="CL49" s="519">
        <v>0.0</v>
      </c>
      <c r="CM49" s="519">
        <v>0.0</v>
      </c>
      <c r="CN49" s="519" t="s">
        <v>5912</v>
      </c>
      <c r="CO49" s="519"/>
      <c r="CP49" s="519"/>
      <c r="CQ49" s="519"/>
      <c r="CR49" s="519"/>
      <c r="CS49" s="553">
        <v>0.58</v>
      </c>
      <c r="CT49" s="519"/>
      <c r="CU49" s="519">
        <v>80.0</v>
      </c>
      <c r="CV49" s="519"/>
      <c r="CW49" s="519"/>
      <c r="CX49" s="519">
        <v>80.0</v>
      </c>
      <c r="CY49" s="519"/>
      <c r="CZ49" s="519"/>
      <c r="DA49" s="519">
        <v>57.0</v>
      </c>
      <c r="DB49" s="519"/>
      <c r="DC49" s="519"/>
      <c r="DD49" s="519">
        <v>57.0</v>
      </c>
      <c r="DE49" s="519"/>
      <c r="DF49" s="519"/>
      <c r="DG49" s="519">
        <v>85.0</v>
      </c>
      <c r="DH49" s="519"/>
      <c r="DI49" s="519"/>
      <c r="DJ49" s="519">
        <v>85.0</v>
      </c>
      <c r="DK49" s="519"/>
      <c r="DL49" s="519"/>
      <c r="DM49" s="519">
        <v>5.0</v>
      </c>
      <c r="DN49" s="519"/>
      <c r="DO49" s="519"/>
      <c r="DP49" s="519">
        <v>5.0</v>
      </c>
      <c r="DQ49" s="519"/>
      <c r="DR49" s="553">
        <v>0.76</v>
      </c>
    </row>
    <row r="50" ht="15.75" customHeight="1">
      <c r="A50" s="111">
        <v>47.0</v>
      </c>
      <c r="B50" s="111">
        <v>2022.0</v>
      </c>
      <c r="C50" s="140"/>
      <c r="D50" s="554" t="s">
        <v>913</v>
      </c>
      <c r="E50" s="140"/>
      <c r="F50" s="523" t="s">
        <v>5844</v>
      </c>
      <c r="G50" s="140"/>
      <c r="H50" s="523" t="s">
        <v>5845</v>
      </c>
      <c r="I50" s="140"/>
      <c r="J50" s="140"/>
      <c r="K50" s="111" t="s">
        <v>5821</v>
      </c>
      <c r="L50" s="523" t="s">
        <v>5826</v>
      </c>
      <c r="M50" s="140"/>
      <c r="N50" s="523" t="s">
        <v>263</v>
      </c>
      <c r="O50" s="523" t="s">
        <v>5909</v>
      </c>
      <c r="P50" s="554" t="s">
        <v>5910</v>
      </c>
      <c r="Q50" s="554" t="s">
        <v>5911</v>
      </c>
      <c r="R50" s="140"/>
      <c r="S50" s="523">
        <v>987.0</v>
      </c>
      <c r="T50" s="569">
        <v>1319.0</v>
      </c>
      <c r="U50" s="569">
        <v>1319.0</v>
      </c>
      <c r="V50" s="554" t="s">
        <v>2371</v>
      </c>
      <c r="W50" s="140"/>
      <c r="X50" s="140"/>
      <c r="Y50" s="143"/>
      <c r="Z50" s="549"/>
      <c r="AA50" s="143"/>
      <c r="AB50" s="554">
        <v>10.0</v>
      </c>
      <c r="AC50" s="111"/>
      <c r="AD50" s="554">
        <v>15.0</v>
      </c>
      <c r="AE50" s="561">
        <f t="shared" si="13"/>
        <v>5</v>
      </c>
      <c r="AF50" s="72">
        <f t="shared" si="14"/>
        <v>0.5</v>
      </c>
      <c r="AG50" s="523">
        <v>25.0</v>
      </c>
      <c r="AH50" s="79"/>
      <c r="AI50" s="523">
        <v>33.0</v>
      </c>
      <c r="AJ50" s="561">
        <f t="shared" si="15"/>
        <v>8</v>
      </c>
      <c r="AK50" s="72">
        <f t="shared" si="16"/>
        <v>0.32</v>
      </c>
      <c r="AL50" s="523">
        <v>61.0</v>
      </c>
      <c r="AM50" s="482"/>
      <c r="AN50" s="523">
        <v>72.0</v>
      </c>
      <c r="AO50" s="561">
        <f t="shared" si="21"/>
        <v>11</v>
      </c>
      <c r="AP50" s="72">
        <f t="shared" si="22"/>
        <v>0.1803278689</v>
      </c>
      <c r="AQ50" s="557" t="s">
        <v>3272</v>
      </c>
      <c r="AR50" s="558"/>
      <c r="AS50" s="557" t="s">
        <v>3272</v>
      </c>
      <c r="AT50" s="550" t="s">
        <v>3272</v>
      </c>
      <c r="AU50" s="550" t="s">
        <v>3272</v>
      </c>
      <c r="AV50" s="79"/>
      <c r="AW50" s="72"/>
      <c r="AX50" s="72"/>
      <c r="AY50" s="111"/>
      <c r="AZ50" s="111"/>
      <c r="BA50" s="523">
        <v>84.0</v>
      </c>
      <c r="BB50" s="523"/>
      <c r="BC50" s="523">
        <v>93.0</v>
      </c>
      <c r="BD50" s="561">
        <f t="shared" si="17"/>
        <v>9</v>
      </c>
      <c r="BE50" s="72">
        <f t="shared" si="18"/>
        <v>0.1071428571</v>
      </c>
      <c r="BF50" s="557" t="s">
        <v>3272</v>
      </c>
      <c r="BG50" s="523"/>
      <c r="BH50" s="557" t="s">
        <v>3272</v>
      </c>
      <c r="BI50" s="550" t="s">
        <v>3272</v>
      </c>
      <c r="BJ50" s="550" t="s">
        <v>3272</v>
      </c>
      <c r="BK50" s="523">
        <v>40.0</v>
      </c>
      <c r="BL50" s="132"/>
      <c r="BM50" s="523">
        <v>58.0</v>
      </c>
      <c r="BN50" s="561">
        <f t="shared" si="23"/>
        <v>18</v>
      </c>
      <c r="BO50" s="72">
        <f t="shared" si="24"/>
        <v>0.45</v>
      </c>
      <c r="BP50" s="111"/>
      <c r="BQ50" s="111"/>
      <c r="BR50" s="138"/>
      <c r="BS50" s="111"/>
      <c r="BT50" s="135"/>
      <c r="BU50" s="111"/>
      <c r="BV50" s="111"/>
      <c r="BW50" s="111"/>
      <c r="BX50" s="111"/>
      <c r="BY50" s="521">
        <v>0.0</v>
      </c>
      <c r="BZ50" s="519">
        <v>1.0</v>
      </c>
      <c r="CA50" s="519">
        <v>0.0</v>
      </c>
      <c r="CB50" s="519">
        <v>0.0</v>
      </c>
      <c r="CC50" s="519">
        <v>0.0</v>
      </c>
      <c r="CD50" s="519">
        <v>0.0</v>
      </c>
      <c r="CE50" s="519">
        <v>0.0</v>
      </c>
      <c r="CF50" s="519">
        <v>0.0</v>
      </c>
      <c r="CG50" s="519">
        <v>1.0</v>
      </c>
      <c r="CH50" s="519">
        <v>0.0</v>
      </c>
      <c r="CI50" s="519">
        <v>0.0</v>
      </c>
      <c r="CJ50" s="519">
        <v>0.0</v>
      </c>
      <c r="CK50" s="519">
        <v>0.0</v>
      </c>
      <c r="CL50" s="519">
        <v>0.0</v>
      </c>
      <c r="CM50" s="519">
        <v>0.0</v>
      </c>
      <c r="CN50" s="519" t="s">
        <v>5912</v>
      </c>
      <c r="CO50" s="519"/>
      <c r="CP50" s="519"/>
      <c r="CQ50" s="519"/>
      <c r="CR50" s="519"/>
      <c r="CS50" s="553">
        <v>0.57</v>
      </c>
      <c r="CT50" s="519"/>
      <c r="CU50" s="519">
        <v>65.0</v>
      </c>
      <c r="CV50" s="519"/>
      <c r="CW50" s="519"/>
      <c r="CX50" s="519">
        <v>65.0</v>
      </c>
      <c r="CY50" s="519"/>
      <c r="CZ50" s="519"/>
      <c r="DA50" s="519">
        <v>47.0</v>
      </c>
      <c r="DB50" s="519"/>
      <c r="DC50" s="519">
        <v>51.0</v>
      </c>
      <c r="DD50" s="519">
        <v>47.0</v>
      </c>
      <c r="DE50" s="519">
        <v>39.0</v>
      </c>
      <c r="DF50" s="519"/>
      <c r="DG50" s="519">
        <v>73.0</v>
      </c>
      <c r="DH50" s="519"/>
      <c r="DI50" s="519"/>
      <c r="DJ50" s="519">
        <v>73.0</v>
      </c>
      <c r="DK50" s="519"/>
      <c r="DL50" s="519"/>
      <c r="DM50" s="519">
        <v>8.0</v>
      </c>
      <c r="DN50" s="519"/>
      <c r="DO50" s="519"/>
      <c r="DP50" s="519">
        <v>8.0</v>
      </c>
      <c r="DQ50" s="519"/>
      <c r="DR50" s="553">
        <v>0.81</v>
      </c>
    </row>
    <row r="51" ht="15.75" customHeight="1">
      <c r="A51" s="111">
        <v>48.0</v>
      </c>
      <c r="B51" s="111">
        <v>2022.0</v>
      </c>
      <c r="C51" s="140"/>
      <c r="D51" s="554" t="s">
        <v>913</v>
      </c>
      <c r="E51" s="140"/>
      <c r="F51" s="523" t="s">
        <v>5844</v>
      </c>
      <c r="G51" s="140"/>
      <c r="H51" s="523" t="s">
        <v>5845</v>
      </c>
      <c r="I51" s="140"/>
      <c r="J51" s="140"/>
      <c r="K51" s="111" t="s">
        <v>5821</v>
      </c>
      <c r="L51" s="523" t="s">
        <v>5827</v>
      </c>
      <c r="M51" s="140"/>
      <c r="N51" s="523" t="s">
        <v>263</v>
      </c>
      <c r="O51" s="523" t="s">
        <v>5909</v>
      </c>
      <c r="P51" s="554" t="s">
        <v>5910</v>
      </c>
      <c r="Q51" s="554" t="s">
        <v>5911</v>
      </c>
      <c r="R51" s="140"/>
      <c r="S51" s="561">
        <v>1089.0</v>
      </c>
      <c r="T51" s="569">
        <v>1454.0</v>
      </c>
      <c r="U51" s="569">
        <v>1454.0</v>
      </c>
      <c r="V51" s="554" t="s">
        <v>2371</v>
      </c>
      <c r="W51" s="140"/>
      <c r="X51" s="140"/>
      <c r="Y51" s="143"/>
      <c r="Z51" s="549"/>
      <c r="AA51" s="143"/>
      <c r="AB51" s="554">
        <v>10.0</v>
      </c>
      <c r="AC51" s="111"/>
      <c r="AD51" s="554">
        <v>14.0</v>
      </c>
      <c r="AE51" s="561">
        <f t="shared" si="13"/>
        <v>4</v>
      </c>
      <c r="AF51" s="72">
        <f t="shared" si="14"/>
        <v>0.4</v>
      </c>
      <c r="AG51" s="523">
        <v>25.0</v>
      </c>
      <c r="AH51" s="79"/>
      <c r="AI51" s="523">
        <v>30.0</v>
      </c>
      <c r="AJ51" s="561">
        <f t="shared" si="15"/>
        <v>5</v>
      </c>
      <c r="AK51" s="72">
        <f t="shared" si="16"/>
        <v>0.2</v>
      </c>
      <c r="AL51" s="523">
        <v>69.0</v>
      </c>
      <c r="AM51" s="482"/>
      <c r="AN51" s="523">
        <v>71.0</v>
      </c>
      <c r="AO51" s="561">
        <f t="shared" si="21"/>
        <v>2</v>
      </c>
      <c r="AP51" s="72">
        <f t="shared" si="22"/>
        <v>0.02898550725</v>
      </c>
      <c r="AQ51" s="557" t="s">
        <v>3272</v>
      </c>
      <c r="AR51" s="558"/>
      <c r="AS51" s="557" t="s">
        <v>3272</v>
      </c>
      <c r="AT51" s="550" t="s">
        <v>3272</v>
      </c>
      <c r="AU51" s="550" t="s">
        <v>3272</v>
      </c>
      <c r="AV51" s="79"/>
      <c r="AW51" s="72"/>
      <c r="AX51" s="72"/>
      <c r="AY51" s="111"/>
      <c r="AZ51" s="111"/>
      <c r="BA51" s="523">
        <v>63.0</v>
      </c>
      <c r="BB51" s="523"/>
      <c r="BC51" s="523">
        <v>68.0</v>
      </c>
      <c r="BD51" s="561">
        <f t="shared" si="17"/>
        <v>5</v>
      </c>
      <c r="BE51" s="72">
        <f t="shared" si="18"/>
        <v>0.07936507937</v>
      </c>
      <c r="BF51" s="557" t="s">
        <v>3272</v>
      </c>
      <c r="BG51" s="523"/>
      <c r="BH51" s="557" t="s">
        <v>3272</v>
      </c>
      <c r="BI51" s="550" t="s">
        <v>3272</v>
      </c>
      <c r="BJ51" s="550" t="s">
        <v>3272</v>
      </c>
      <c r="BK51" s="523">
        <v>34.0</v>
      </c>
      <c r="BL51" s="132"/>
      <c r="BM51" s="523">
        <v>42.0</v>
      </c>
      <c r="BN51" s="561">
        <f t="shared" si="23"/>
        <v>8</v>
      </c>
      <c r="BO51" s="72">
        <f t="shared" si="24"/>
        <v>0.2352941176</v>
      </c>
      <c r="BP51" s="111"/>
      <c r="BQ51" s="111"/>
      <c r="BR51" s="138"/>
      <c r="BS51" s="111"/>
      <c r="BT51" s="135"/>
      <c r="BU51" s="111"/>
      <c r="BV51" s="111"/>
      <c r="BW51" s="111"/>
      <c r="BX51" s="111"/>
      <c r="BY51" s="521">
        <v>0.0</v>
      </c>
      <c r="BZ51" s="519">
        <v>1.0</v>
      </c>
      <c r="CA51" s="519">
        <v>0.0</v>
      </c>
      <c r="CB51" s="519">
        <v>0.0</v>
      </c>
      <c r="CC51" s="519">
        <v>0.0</v>
      </c>
      <c r="CD51" s="519">
        <v>0.0</v>
      </c>
      <c r="CE51" s="519">
        <v>0.0</v>
      </c>
      <c r="CF51" s="519">
        <v>0.0</v>
      </c>
      <c r="CG51" s="519">
        <v>1.0</v>
      </c>
      <c r="CH51" s="519">
        <v>0.0</v>
      </c>
      <c r="CI51" s="519">
        <v>0.0</v>
      </c>
      <c r="CJ51" s="519">
        <v>0.0</v>
      </c>
      <c r="CK51" s="519">
        <v>0.0</v>
      </c>
      <c r="CL51" s="519">
        <v>0.0</v>
      </c>
      <c r="CM51" s="519">
        <v>0.0</v>
      </c>
      <c r="CN51" s="519" t="s">
        <v>5912</v>
      </c>
      <c r="CO51" s="519"/>
      <c r="CP51" s="519"/>
      <c r="CQ51" s="519"/>
      <c r="CR51" s="519"/>
      <c r="CS51" s="553">
        <v>0.57</v>
      </c>
      <c r="CT51" s="519"/>
      <c r="CU51" s="519">
        <v>68.0</v>
      </c>
      <c r="CV51" s="519"/>
      <c r="CW51" s="519"/>
      <c r="CX51" s="519">
        <v>68.0</v>
      </c>
      <c r="CY51" s="519"/>
      <c r="CZ51" s="519"/>
      <c r="DA51" s="519">
        <v>50.0</v>
      </c>
      <c r="DB51" s="519"/>
      <c r="DC51" s="519">
        <v>55.0</v>
      </c>
      <c r="DD51" s="519">
        <v>50.0</v>
      </c>
      <c r="DE51" s="519">
        <v>41.0</v>
      </c>
      <c r="DF51" s="519"/>
      <c r="DG51" s="519">
        <v>77.0</v>
      </c>
      <c r="DH51" s="519"/>
      <c r="DI51" s="519"/>
      <c r="DJ51" s="519">
        <v>77.0</v>
      </c>
      <c r="DK51" s="519"/>
      <c r="DL51" s="519"/>
      <c r="DM51" s="519">
        <v>8.0</v>
      </c>
      <c r="DN51" s="519"/>
      <c r="DO51" s="519"/>
      <c r="DP51" s="519">
        <v>8.0</v>
      </c>
      <c r="DQ51" s="519"/>
      <c r="DR51" s="553">
        <v>0.69</v>
      </c>
    </row>
    <row r="52" ht="15.75" customHeight="1">
      <c r="A52" s="111">
        <v>49.0</v>
      </c>
      <c r="B52" s="111">
        <v>2022.0</v>
      </c>
      <c r="C52" s="140"/>
      <c r="D52" s="554" t="s">
        <v>1452</v>
      </c>
      <c r="E52" s="140"/>
      <c r="F52" s="523" t="s">
        <v>5844</v>
      </c>
      <c r="G52" s="140"/>
      <c r="H52" s="523" t="s">
        <v>5913</v>
      </c>
      <c r="I52" s="140"/>
      <c r="J52" s="140"/>
      <c r="K52" s="111" t="s">
        <v>5821</v>
      </c>
      <c r="L52" s="523" t="s">
        <v>5832</v>
      </c>
      <c r="M52" s="140"/>
      <c r="N52" s="523" t="s">
        <v>679</v>
      </c>
      <c r="O52" s="523" t="s">
        <v>5914</v>
      </c>
      <c r="P52" s="554" t="s">
        <v>5915</v>
      </c>
      <c r="Q52" s="554" t="s">
        <v>5916</v>
      </c>
      <c r="R52" s="140"/>
      <c r="S52" s="561">
        <v>2760.0</v>
      </c>
      <c r="T52" s="569">
        <v>1026.0</v>
      </c>
      <c r="U52" s="569">
        <v>342.0</v>
      </c>
      <c r="V52" s="554" t="s">
        <v>2371</v>
      </c>
      <c r="W52" s="140"/>
      <c r="X52" s="140"/>
      <c r="Y52" s="143"/>
      <c r="Z52" s="578" t="s">
        <v>5917</v>
      </c>
      <c r="AA52" s="143" t="s">
        <v>158</v>
      </c>
      <c r="AB52" s="554">
        <v>48.0</v>
      </c>
      <c r="AC52" s="111"/>
      <c r="AD52" s="554">
        <v>73.0</v>
      </c>
      <c r="AE52" s="561">
        <f t="shared" si="13"/>
        <v>25</v>
      </c>
      <c r="AF52" s="72">
        <f t="shared" si="14"/>
        <v>0.5208333333</v>
      </c>
      <c r="AG52" s="523">
        <v>79.0</v>
      </c>
      <c r="AH52" s="79"/>
      <c r="AI52" s="523">
        <v>88.0</v>
      </c>
      <c r="AJ52" s="561">
        <f t="shared" si="15"/>
        <v>9</v>
      </c>
      <c r="AK52" s="72">
        <f t="shared" si="16"/>
        <v>0.1139240506</v>
      </c>
      <c r="AL52" s="523">
        <v>97.0</v>
      </c>
      <c r="AM52" s="482"/>
      <c r="AN52" s="523">
        <v>100.0</v>
      </c>
      <c r="AO52" s="561">
        <f t="shared" si="21"/>
        <v>3</v>
      </c>
      <c r="AP52" s="72">
        <f t="shared" si="22"/>
        <v>0.03092783505</v>
      </c>
      <c r="AQ52" s="523">
        <v>43.0</v>
      </c>
      <c r="AR52" s="558"/>
      <c r="AS52" s="523">
        <v>66.0</v>
      </c>
      <c r="AT52" s="561">
        <f t="shared" ref="AT52:AT71" si="25">AS52-AQ52</f>
        <v>23</v>
      </c>
      <c r="AU52" s="72">
        <f t="shared" ref="AU52:AU71" si="26">(AS52-AQ52)/AQ52</f>
        <v>0.5348837209</v>
      </c>
      <c r="AV52" s="79"/>
      <c r="AW52" s="72"/>
      <c r="AX52" s="72"/>
      <c r="AY52" s="111"/>
      <c r="AZ52" s="111"/>
      <c r="BA52" s="523">
        <v>46.0</v>
      </c>
      <c r="BB52" s="523"/>
      <c r="BC52" s="523">
        <v>61.0</v>
      </c>
      <c r="BD52" s="561">
        <f t="shared" si="17"/>
        <v>15</v>
      </c>
      <c r="BE52" s="72">
        <f t="shared" si="18"/>
        <v>0.3260869565</v>
      </c>
      <c r="BF52" s="523">
        <v>85.0</v>
      </c>
      <c r="BG52" s="523"/>
      <c r="BH52" s="523">
        <v>88.0</v>
      </c>
      <c r="BI52" s="561">
        <f t="shared" ref="BI52:BI71" si="27">BH52-BF52</f>
        <v>3</v>
      </c>
      <c r="BJ52" s="72">
        <f t="shared" ref="BJ52:BJ71" si="28">(BH52-BF52)/BF52</f>
        <v>0.03529411765</v>
      </c>
      <c r="BK52" s="523">
        <v>48.0</v>
      </c>
      <c r="BL52" s="132"/>
      <c r="BM52" s="523">
        <v>61.0</v>
      </c>
      <c r="BN52" s="561">
        <f t="shared" si="23"/>
        <v>13</v>
      </c>
      <c r="BO52" s="72">
        <f t="shared" si="24"/>
        <v>0.2708333333</v>
      </c>
      <c r="BP52" s="111"/>
      <c r="BQ52" s="111"/>
      <c r="BR52" s="138"/>
      <c r="BS52" s="111"/>
      <c r="BT52" s="135"/>
      <c r="BU52" s="111"/>
      <c r="BV52" s="111"/>
      <c r="BW52" s="111"/>
      <c r="BX52" s="111"/>
      <c r="BY52" s="521">
        <v>0.0</v>
      </c>
      <c r="BZ52" s="519">
        <v>1.0</v>
      </c>
      <c r="CA52" s="519">
        <v>0.0</v>
      </c>
      <c r="CB52" s="519">
        <v>0.0</v>
      </c>
      <c r="CC52" s="519">
        <v>0.0</v>
      </c>
      <c r="CD52" s="519">
        <v>0.0</v>
      </c>
      <c r="CE52" s="519">
        <v>0.0</v>
      </c>
      <c r="CF52" s="519">
        <v>0.0</v>
      </c>
      <c r="CG52" s="519">
        <v>0.0</v>
      </c>
      <c r="CH52" s="519">
        <v>0.0</v>
      </c>
      <c r="CI52" s="519">
        <v>0.0</v>
      </c>
      <c r="CJ52" s="519">
        <v>0.0</v>
      </c>
      <c r="CK52" s="519">
        <v>0.0</v>
      </c>
      <c r="CL52" s="519">
        <v>0.0</v>
      </c>
      <c r="CM52" s="519">
        <v>0.0</v>
      </c>
      <c r="CN52" s="519" t="s">
        <v>5913</v>
      </c>
      <c r="CO52" s="519"/>
      <c r="CP52" s="553">
        <v>0.22</v>
      </c>
      <c r="CQ52" s="519"/>
      <c r="CR52" s="519"/>
      <c r="CS52" s="553">
        <v>0.27</v>
      </c>
      <c r="CT52" s="519"/>
      <c r="CU52" s="519"/>
      <c r="CV52" s="519"/>
      <c r="CW52" s="519">
        <v>90.0</v>
      </c>
      <c r="CX52" s="519">
        <v>76.0</v>
      </c>
      <c r="CY52" s="519">
        <v>70.0</v>
      </c>
      <c r="CZ52" s="519"/>
      <c r="DA52" s="519"/>
      <c r="DB52" s="519"/>
      <c r="DC52" s="519">
        <v>45.0</v>
      </c>
      <c r="DD52" s="519">
        <v>31.0</v>
      </c>
      <c r="DE52" s="519">
        <v>26.0</v>
      </c>
      <c r="DF52" s="519"/>
      <c r="DG52" s="519"/>
      <c r="DH52" s="519"/>
      <c r="DI52" s="519">
        <v>92.0</v>
      </c>
      <c r="DJ52" s="519">
        <v>82.0</v>
      </c>
      <c r="DK52" s="519">
        <v>77.0</v>
      </c>
      <c r="DL52" s="519"/>
      <c r="DM52" s="519"/>
      <c r="DN52" s="519"/>
      <c r="DO52" s="519">
        <v>2.0</v>
      </c>
      <c r="DP52" s="519">
        <v>5.0</v>
      </c>
      <c r="DQ52" s="519">
        <v>7.0</v>
      </c>
      <c r="DR52" s="519"/>
    </row>
    <row r="53" ht="15.75" customHeight="1">
      <c r="A53" s="111">
        <v>50.0</v>
      </c>
      <c r="B53" s="111">
        <v>2022.0</v>
      </c>
      <c r="C53" s="140"/>
      <c r="D53" s="554" t="s">
        <v>1452</v>
      </c>
      <c r="E53" s="140"/>
      <c r="F53" s="523" t="s">
        <v>5844</v>
      </c>
      <c r="G53" s="140"/>
      <c r="H53" s="523" t="s">
        <v>5913</v>
      </c>
      <c r="I53" s="140"/>
      <c r="J53" s="140"/>
      <c r="K53" s="111" t="s">
        <v>5821</v>
      </c>
      <c r="L53" s="523" t="s">
        <v>5835</v>
      </c>
      <c r="M53" s="140"/>
      <c r="N53" s="523" t="s">
        <v>679</v>
      </c>
      <c r="O53" s="523" t="s">
        <v>5914</v>
      </c>
      <c r="P53" s="554" t="s">
        <v>5915</v>
      </c>
      <c r="Q53" s="554" t="s">
        <v>5916</v>
      </c>
      <c r="R53" s="140"/>
      <c r="S53" s="561">
        <v>3992.0</v>
      </c>
      <c r="T53" s="569">
        <v>1177.0</v>
      </c>
      <c r="U53" s="569">
        <v>392.0</v>
      </c>
      <c r="V53" s="554" t="s">
        <v>2371</v>
      </c>
      <c r="W53" s="140"/>
      <c r="X53" s="140"/>
      <c r="Y53" s="143"/>
      <c r="Z53" s="578" t="s">
        <v>5917</v>
      </c>
      <c r="AA53" s="143" t="s">
        <v>158</v>
      </c>
      <c r="AB53" s="554">
        <v>49.0</v>
      </c>
      <c r="AC53" s="111"/>
      <c r="AD53" s="554">
        <v>63.0</v>
      </c>
      <c r="AE53" s="561">
        <f t="shared" si="13"/>
        <v>14</v>
      </c>
      <c r="AF53" s="72">
        <f t="shared" si="14"/>
        <v>0.2857142857</v>
      </c>
      <c r="AG53" s="523">
        <v>80.0</v>
      </c>
      <c r="AH53" s="79"/>
      <c r="AI53" s="523">
        <v>88.0</v>
      </c>
      <c r="AJ53" s="561">
        <f t="shared" si="15"/>
        <v>8</v>
      </c>
      <c r="AK53" s="72">
        <f t="shared" si="16"/>
        <v>0.1</v>
      </c>
      <c r="AL53" s="523">
        <v>95.0</v>
      </c>
      <c r="AM53" s="482"/>
      <c r="AN53" s="523">
        <v>96.0</v>
      </c>
      <c r="AO53" s="561">
        <f t="shared" si="21"/>
        <v>1</v>
      </c>
      <c r="AP53" s="72">
        <f t="shared" si="22"/>
        <v>0.01052631579</v>
      </c>
      <c r="AQ53" s="523">
        <v>32.0</v>
      </c>
      <c r="AR53" s="558"/>
      <c r="AS53" s="523">
        <v>53.0</v>
      </c>
      <c r="AT53" s="561">
        <f t="shared" si="25"/>
        <v>21</v>
      </c>
      <c r="AU53" s="72">
        <f t="shared" si="26"/>
        <v>0.65625</v>
      </c>
      <c r="AV53" s="79"/>
      <c r="AW53" s="72"/>
      <c r="AX53" s="72"/>
      <c r="AY53" s="111"/>
      <c r="AZ53" s="111"/>
      <c r="BA53" s="523">
        <v>31.0</v>
      </c>
      <c r="BB53" s="523"/>
      <c r="BC53" s="523">
        <v>46.0</v>
      </c>
      <c r="BD53" s="561">
        <f t="shared" si="17"/>
        <v>15</v>
      </c>
      <c r="BE53" s="72">
        <f t="shared" si="18"/>
        <v>0.4838709677</v>
      </c>
      <c r="BF53" s="523">
        <v>64.0</v>
      </c>
      <c r="BG53" s="523"/>
      <c r="BH53" s="523">
        <v>76.0</v>
      </c>
      <c r="BI53" s="561">
        <f t="shared" si="27"/>
        <v>12</v>
      </c>
      <c r="BJ53" s="72">
        <f t="shared" si="28"/>
        <v>0.1875</v>
      </c>
      <c r="BK53" s="523">
        <v>35.0</v>
      </c>
      <c r="BL53" s="132"/>
      <c r="BM53" s="523">
        <v>51.0</v>
      </c>
      <c r="BN53" s="561">
        <f t="shared" si="23"/>
        <v>16</v>
      </c>
      <c r="BO53" s="72">
        <f t="shared" si="24"/>
        <v>0.4571428571</v>
      </c>
      <c r="BP53" s="111"/>
      <c r="BQ53" s="111"/>
      <c r="BR53" s="138"/>
      <c r="BS53" s="111"/>
      <c r="BT53" s="135"/>
      <c r="BU53" s="111"/>
      <c r="BV53" s="111"/>
      <c r="BW53" s="111"/>
      <c r="BX53" s="111"/>
      <c r="BY53" s="521">
        <v>0.0</v>
      </c>
      <c r="BZ53" s="519">
        <v>1.0</v>
      </c>
      <c r="CA53" s="519">
        <v>0.0</v>
      </c>
      <c r="CB53" s="519">
        <v>0.0</v>
      </c>
      <c r="CC53" s="519">
        <v>0.0</v>
      </c>
      <c r="CD53" s="519">
        <v>0.0</v>
      </c>
      <c r="CE53" s="519">
        <v>0.0</v>
      </c>
      <c r="CF53" s="519">
        <v>0.0</v>
      </c>
      <c r="CG53" s="519">
        <v>0.0</v>
      </c>
      <c r="CH53" s="519">
        <v>0.0</v>
      </c>
      <c r="CI53" s="519">
        <v>0.0</v>
      </c>
      <c r="CJ53" s="519">
        <v>0.0</v>
      </c>
      <c r="CK53" s="519">
        <v>0.0</v>
      </c>
      <c r="CL53" s="519">
        <v>0.0</v>
      </c>
      <c r="CM53" s="519">
        <v>0.0</v>
      </c>
      <c r="CN53" s="519" t="s">
        <v>5913</v>
      </c>
      <c r="CO53" s="519"/>
      <c r="CP53" s="553">
        <v>0.24</v>
      </c>
      <c r="CQ53" s="519"/>
      <c r="CR53" s="519"/>
      <c r="CS53" s="553">
        <v>0.23</v>
      </c>
      <c r="CT53" s="519"/>
      <c r="CU53" s="519"/>
      <c r="CV53" s="519"/>
      <c r="CW53" s="519">
        <v>93.0</v>
      </c>
      <c r="CX53" s="519">
        <v>85.0</v>
      </c>
      <c r="CY53" s="519">
        <v>80.0</v>
      </c>
      <c r="CZ53" s="519"/>
      <c r="DA53" s="519"/>
      <c r="DB53" s="519"/>
      <c r="DC53" s="519">
        <v>43.0</v>
      </c>
      <c r="DD53" s="519">
        <v>32.0</v>
      </c>
      <c r="DE53" s="519">
        <v>29.0</v>
      </c>
      <c r="DF53" s="519"/>
      <c r="DG53" s="519"/>
      <c r="DH53" s="519"/>
      <c r="DI53" s="519">
        <v>93.0</v>
      </c>
      <c r="DJ53" s="519">
        <v>87.0</v>
      </c>
      <c r="DK53" s="519">
        <v>83.0</v>
      </c>
      <c r="DL53" s="519"/>
      <c r="DM53" s="519"/>
      <c r="DN53" s="519"/>
      <c r="DO53" s="519">
        <v>0.0</v>
      </c>
      <c r="DP53" s="519">
        <v>2.0</v>
      </c>
      <c r="DQ53" s="519">
        <v>3.0</v>
      </c>
      <c r="DR53" s="553">
        <v>0.84</v>
      </c>
    </row>
    <row r="54" ht="15.75" customHeight="1">
      <c r="A54" s="111">
        <v>51.0</v>
      </c>
      <c r="B54" s="111">
        <v>2022.0</v>
      </c>
      <c r="C54" s="140"/>
      <c r="D54" s="554" t="s">
        <v>1452</v>
      </c>
      <c r="E54" s="140"/>
      <c r="F54" s="523" t="s">
        <v>5844</v>
      </c>
      <c r="G54" s="140"/>
      <c r="H54" s="523" t="s">
        <v>5913</v>
      </c>
      <c r="I54" s="140"/>
      <c r="J54" s="140"/>
      <c r="K54" s="111" t="s">
        <v>5821</v>
      </c>
      <c r="L54" s="523" t="s">
        <v>5827</v>
      </c>
      <c r="M54" s="140"/>
      <c r="N54" s="523" t="s">
        <v>679</v>
      </c>
      <c r="O54" s="523" t="s">
        <v>5914</v>
      </c>
      <c r="P54" s="554" t="s">
        <v>5915</v>
      </c>
      <c r="Q54" s="554" t="s">
        <v>5916</v>
      </c>
      <c r="R54" s="140"/>
      <c r="S54" s="561">
        <v>2112.0</v>
      </c>
      <c r="T54" s="569">
        <v>727.0</v>
      </c>
      <c r="U54" s="569">
        <v>242.0</v>
      </c>
      <c r="V54" s="554" t="s">
        <v>2371</v>
      </c>
      <c r="W54" s="140"/>
      <c r="X54" s="140"/>
      <c r="Y54" s="143"/>
      <c r="Z54" s="578" t="s">
        <v>5917</v>
      </c>
      <c r="AA54" s="143" t="s">
        <v>158</v>
      </c>
      <c r="AB54" s="554">
        <v>43.0</v>
      </c>
      <c r="AC54" s="111"/>
      <c r="AD54" s="554">
        <v>53.0</v>
      </c>
      <c r="AE54" s="561">
        <f t="shared" si="13"/>
        <v>10</v>
      </c>
      <c r="AF54" s="72">
        <f t="shared" si="14"/>
        <v>0.2325581395</v>
      </c>
      <c r="AG54" s="523">
        <v>76.0</v>
      </c>
      <c r="AH54" s="79"/>
      <c r="AI54" s="523">
        <v>87.0</v>
      </c>
      <c r="AJ54" s="561">
        <f t="shared" si="15"/>
        <v>11</v>
      </c>
      <c r="AK54" s="72">
        <f t="shared" si="16"/>
        <v>0.1447368421</v>
      </c>
      <c r="AL54" s="523">
        <v>93.0</v>
      </c>
      <c r="AM54" s="482"/>
      <c r="AN54" s="523">
        <v>96.0</v>
      </c>
      <c r="AO54" s="561">
        <f t="shared" si="21"/>
        <v>3</v>
      </c>
      <c r="AP54" s="72">
        <f t="shared" si="22"/>
        <v>0.03225806452</v>
      </c>
      <c r="AQ54" s="523">
        <v>39.0</v>
      </c>
      <c r="AR54" s="558"/>
      <c r="AS54" s="523">
        <v>47.0</v>
      </c>
      <c r="AT54" s="561">
        <f t="shared" si="25"/>
        <v>8</v>
      </c>
      <c r="AU54" s="72">
        <f t="shared" si="26"/>
        <v>0.2051282051</v>
      </c>
      <c r="AV54" s="79"/>
      <c r="AW54" s="72"/>
      <c r="AX54" s="72"/>
      <c r="AY54" s="111"/>
      <c r="AZ54" s="111"/>
      <c r="BA54" s="523">
        <v>31.0</v>
      </c>
      <c r="BB54" s="523"/>
      <c r="BC54" s="523">
        <v>41.0</v>
      </c>
      <c r="BD54" s="561">
        <f t="shared" si="17"/>
        <v>10</v>
      </c>
      <c r="BE54" s="72">
        <f t="shared" si="18"/>
        <v>0.3225806452</v>
      </c>
      <c r="BF54" s="523">
        <v>69.0</v>
      </c>
      <c r="BG54" s="523"/>
      <c r="BH54" s="523">
        <v>74.0</v>
      </c>
      <c r="BI54" s="561">
        <f t="shared" si="27"/>
        <v>5</v>
      </c>
      <c r="BJ54" s="72">
        <f t="shared" si="28"/>
        <v>0.07246376812</v>
      </c>
      <c r="BK54" s="523">
        <v>31.0</v>
      </c>
      <c r="BL54" s="132"/>
      <c r="BM54" s="523">
        <v>42.0</v>
      </c>
      <c r="BN54" s="561">
        <f t="shared" si="23"/>
        <v>11</v>
      </c>
      <c r="BO54" s="72">
        <f t="shared" si="24"/>
        <v>0.3548387097</v>
      </c>
      <c r="BP54" s="111"/>
      <c r="BQ54" s="111"/>
      <c r="BR54" s="138"/>
      <c r="BS54" s="111"/>
      <c r="BT54" s="135"/>
      <c r="BU54" s="111"/>
      <c r="BV54" s="111"/>
      <c r="BW54" s="111"/>
      <c r="BX54" s="111"/>
      <c r="BY54" s="521">
        <v>0.0</v>
      </c>
      <c r="BZ54" s="519">
        <v>1.0</v>
      </c>
      <c r="CA54" s="519">
        <v>0.0</v>
      </c>
      <c r="CB54" s="519">
        <v>0.0</v>
      </c>
      <c r="CC54" s="519">
        <v>0.0</v>
      </c>
      <c r="CD54" s="519">
        <v>0.0</v>
      </c>
      <c r="CE54" s="519">
        <v>0.0</v>
      </c>
      <c r="CF54" s="519">
        <v>0.0</v>
      </c>
      <c r="CG54" s="519">
        <v>0.0</v>
      </c>
      <c r="CH54" s="519">
        <v>0.0</v>
      </c>
      <c r="CI54" s="519">
        <v>0.0</v>
      </c>
      <c r="CJ54" s="519">
        <v>0.0</v>
      </c>
      <c r="CK54" s="519">
        <v>0.0</v>
      </c>
      <c r="CL54" s="519">
        <v>0.0</v>
      </c>
      <c r="CM54" s="519">
        <v>0.0</v>
      </c>
      <c r="CN54" s="519" t="s">
        <v>5913</v>
      </c>
      <c r="CO54" s="519"/>
      <c r="CP54" s="553">
        <v>0.19</v>
      </c>
      <c r="CQ54" s="519"/>
      <c r="CR54" s="519"/>
      <c r="CS54" s="553">
        <v>0.26</v>
      </c>
      <c r="CT54" s="519"/>
      <c r="CU54" s="519"/>
      <c r="CV54" s="519"/>
      <c r="CW54" s="519">
        <v>86.0</v>
      </c>
      <c r="CX54" s="519">
        <v>70.0</v>
      </c>
      <c r="CY54" s="519">
        <v>63.0</v>
      </c>
      <c r="CZ54" s="519"/>
      <c r="DA54" s="519"/>
      <c r="DB54" s="519"/>
      <c r="DC54" s="519">
        <v>35.0</v>
      </c>
      <c r="DD54" s="519">
        <v>21.0</v>
      </c>
      <c r="DE54" s="519">
        <v>16.0</v>
      </c>
      <c r="DF54" s="519"/>
      <c r="DG54" s="519"/>
      <c r="DH54" s="519"/>
      <c r="DI54" s="519">
        <v>87.0</v>
      </c>
      <c r="DJ54" s="519">
        <v>75.0</v>
      </c>
      <c r="DK54" s="519">
        <v>69.0</v>
      </c>
      <c r="DL54" s="519"/>
      <c r="DM54" s="519"/>
      <c r="DN54" s="519"/>
      <c r="DO54" s="519">
        <v>1.0</v>
      </c>
      <c r="DP54" s="519">
        <v>5.0</v>
      </c>
      <c r="DQ54" s="519">
        <v>6.0</v>
      </c>
      <c r="DR54" s="553">
        <v>0.88</v>
      </c>
    </row>
    <row r="55" ht="15.75" customHeight="1">
      <c r="A55" s="111">
        <v>52.0</v>
      </c>
      <c r="B55" s="111">
        <v>2022.0</v>
      </c>
      <c r="C55" s="140"/>
      <c r="D55" s="554" t="s">
        <v>1452</v>
      </c>
      <c r="E55" s="140"/>
      <c r="F55" s="523" t="s">
        <v>5844</v>
      </c>
      <c r="G55" s="140"/>
      <c r="H55" s="523" t="s">
        <v>5918</v>
      </c>
      <c r="I55" s="140"/>
      <c r="J55" s="140"/>
      <c r="K55" s="111" t="s">
        <v>5821</v>
      </c>
      <c r="L55" s="523" t="s">
        <v>5826</v>
      </c>
      <c r="M55" s="140"/>
      <c r="N55" s="523" t="s">
        <v>679</v>
      </c>
      <c r="O55" s="523" t="s">
        <v>5919</v>
      </c>
      <c r="P55" s="554" t="s">
        <v>5915</v>
      </c>
      <c r="Q55" s="554" t="s">
        <v>5920</v>
      </c>
      <c r="R55" s="140"/>
      <c r="S55" s="561">
        <v>3999.0</v>
      </c>
      <c r="T55" s="569">
        <v>566.0</v>
      </c>
      <c r="U55" s="569">
        <v>189.0</v>
      </c>
      <c r="V55" s="554" t="s">
        <v>2371</v>
      </c>
      <c r="W55" s="140"/>
      <c r="X55" s="140"/>
      <c r="Y55" s="143"/>
      <c r="Z55" s="578" t="s">
        <v>5921</v>
      </c>
      <c r="AA55" s="143" t="s">
        <v>158</v>
      </c>
      <c r="AB55" s="554">
        <v>43.0</v>
      </c>
      <c r="AC55" s="111"/>
      <c r="AD55" s="554">
        <v>45.0</v>
      </c>
      <c r="AE55" s="561">
        <f t="shared" si="13"/>
        <v>2</v>
      </c>
      <c r="AF55" s="72">
        <f t="shared" si="14"/>
        <v>0.04651162791</v>
      </c>
      <c r="AG55" s="523">
        <v>78.0</v>
      </c>
      <c r="AH55" s="79"/>
      <c r="AI55" s="523">
        <v>84.0</v>
      </c>
      <c r="AJ55" s="561">
        <f t="shared" si="15"/>
        <v>6</v>
      </c>
      <c r="AK55" s="72">
        <f t="shared" si="16"/>
        <v>0.07692307692</v>
      </c>
      <c r="AL55" s="523">
        <v>94.0</v>
      </c>
      <c r="AM55" s="482"/>
      <c r="AN55" s="523">
        <v>94.0</v>
      </c>
      <c r="AO55" s="561">
        <f t="shared" si="21"/>
        <v>0</v>
      </c>
      <c r="AP55" s="72">
        <f t="shared" si="22"/>
        <v>0</v>
      </c>
      <c r="AQ55" s="523">
        <v>55.0</v>
      </c>
      <c r="AR55" s="558"/>
      <c r="AS55" s="523">
        <v>55.0</v>
      </c>
      <c r="AT55" s="561">
        <f t="shared" si="25"/>
        <v>0</v>
      </c>
      <c r="AU55" s="72">
        <f t="shared" si="26"/>
        <v>0</v>
      </c>
      <c r="AV55" s="79"/>
      <c r="AW55" s="72"/>
      <c r="AX55" s="72"/>
      <c r="AY55" s="111"/>
      <c r="AZ55" s="111"/>
      <c r="BA55" s="523">
        <v>37.0</v>
      </c>
      <c r="BB55" s="523"/>
      <c r="BC55" s="523">
        <v>46.0</v>
      </c>
      <c r="BD55" s="561">
        <f t="shared" si="17"/>
        <v>9</v>
      </c>
      <c r="BE55" s="72">
        <f t="shared" si="18"/>
        <v>0.2432432432</v>
      </c>
      <c r="BF55" s="523">
        <v>71.0</v>
      </c>
      <c r="BG55" s="523"/>
      <c r="BH55" s="523">
        <v>74.0</v>
      </c>
      <c r="BI55" s="561">
        <f t="shared" si="27"/>
        <v>3</v>
      </c>
      <c r="BJ55" s="72">
        <f t="shared" si="28"/>
        <v>0.04225352113</v>
      </c>
      <c r="BK55" s="523">
        <v>58.0</v>
      </c>
      <c r="BL55" s="132"/>
      <c r="BM55" s="523">
        <v>60.0</v>
      </c>
      <c r="BN55" s="561">
        <f t="shared" si="23"/>
        <v>2</v>
      </c>
      <c r="BO55" s="72">
        <f t="shared" si="24"/>
        <v>0.03448275862</v>
      </c>
      <c r="BP55" s="111"/>
      <c r="BQ55" s="111"/>
      <c r="BR55" s="138"/>
      <c r="BS55" s="111"/>
      <c r="BT55" s="135"/>
      <c r="BU55" s="111"/>
      <c r="BV55" s="111"/>
      <c r="BW55" s="111"/>
      <c r="BX55" s="111"/>
      <c r="BY55" s="521">
        <v>0.0</v>
      </c>
      <c r="BZ55" s="519">
        <v>1.0</v>
      </c>
      <c r="CA55" s="519">
        <v>0.0</v>
      </c>
      <c r="CB55" s="519">
        <v>0.0</v>
      </c>
      <c r="CC55" s="519">
        <v>0.0</v>
      </c>
      <c r="CD55" s="519">
        <v>0.0</v>
      </c>
      <c r="CE55" s="519">
        <v>0.0</v>
      </c>
      <c r="CF55" s="519">
        <v>0.0</v>
      </c>
      <c r="CG55" s="519">
        <v>0.0</v>
      </c>
      <c r="CH55" s="519">
        <v>0.0</v>
      </c>
      <c r="CI55" s="519">
        <v>0.0</v>
      </c>
      <c r="CJ55" s="519">
        <v>0.0</v>
      </c>
      <c r="CK55" s="519">
        <v>0.0</v>
      </c>
      <c r="CL55" s="519">
        <v>0.0</v>
      </c>
      <c r="CM55" s="519">
        <v>0.0</v>
      </c>
      <c r="CN55" s="519" t="s">
        <v>5922</v>
      </c>
      <c r="CO55" s="519"/>
      <c r="CP55" s="553">
        <v>0.58</v>
      </c>
      <c r="CQ55" s="519"/>
      <c r="CR55" s="519"/>
      <c r="CS55" s="553">
        <v>0.15</v>
      </c>
      <c r="CT55" s="519"/>
      <c r="CU55" s="519"/>
      <c r="CV55" s="519"/>
      <c r="CW55" s="519">
        <v>90.0</v>
      </c>
      <c r="CX55" s="519">
        <v>79.0</v>
      </c>
      <c r="CY55" s="519">
        <v>76.0</v>
      </c>
      <c r="CZ55" s="519"/>
      <c r="DA55" s="519"/>
      <c r="DB55" s="519"/>
      <c r="DC55" s="519">
        <v>32.0</v>
      </c>
      <c r="DD55" s="519">
        <v>20.0</v>
      </c>
      <c r="DE55" s="519">
        <v>16.0</v>
      </c>
      <c r="DF55" s="519"/>
      <c r="DG55" s="519"/>
      <c r="DH55" s="519"/>
      <c r="DI55" s="519">
        <v>91.0</v>
      </c>
      <c r="DJ55" s="519">
        <v>81.0</v>
      </c>
      <c r="DK55" s="519">
        <v>78.0</v>
      </c>
      <c r="DL55" s="519"/>
      <c r="DM55" s="519"/>
      <c r="DN55" s="519"/>
      <c r="DO55" s="519">
        <v>1.0</v>
      </c>
      <c r="DP55" s="519">
        <v>2.0</v>
      </c>
      <c r="DQ55" s="519">
        <v>2.0</v>
      </c>
      <c r="DR55" s="553">
        <v>0.81</v>
      </c>
    </row>
    <row r="56" ht="15.75" customHeight="1">
      <c r="A56" s="111">
        <v>53.0</v>
      </c>
      <c r="B56" s="111">
        <v>2022.0</v>
      </c>
      <c r="C56" s="140"/>
      <c r="D56" s="554" t="s">
        <v>1452</v>
      </c>
      <c r="E56" s="140"/>
      <c r="F56" s="523" t="s">
        <v>5844</v>
      </c>
      <c r="G56" s="140"/>
      <c r="H56" s="523" t="s">
        <v>5918</v>
      </c>
      <c r="I56" s="140"/>
      <c r="J56" s="140"/>
      <c r="K56" s="111" t="s">
        <v>5821</v>
      </c>
      <c r="L56" s="523" t="s">
        <v>5827</v>
      </c>
      <c r="M56" s="140"/>
      <c r="N56" s="523" t="s">
        <v>679</v>
      </c>
      <c r="O56" s="523" t="s">
        <v>5919</v>
      </c>
      <c r="P56" s="554" t="s">
        <v>5915</v>
      </c>
      <c r="Q56" s="554" t="s">
        <v>5920</v>
      </c>
      <c r="R56" s="140"/>
      <c r="S56" s="561">
        <v>3805.0</v>
      </c>
      <c r="T56" s="569">
        <v>648.0</v>
      </c>
      <c r="U56" s="569">
        <v>216.0</v>
      </c>
      <c r="V56" s="554" t="s">
        <v>2371</v>
      </c>
      <c r="W56" s="140"/>
      <c r="X56" s="140"/>
      <c r="Y56" s="143"/>
      <c r="Z56" s="578" t="s">
        <v>5921</v>
      </c>
      <c r="AA56" s="143" t="s">
        <v>158</v>
      </c>
      <c r="AB56" s="554">
        <v>49.0</v>
      </c>
      <c r="AC56" s="111"/>
      <c r="AD56" s="554">
        <v>55.0</v>
      </c>
      <c r="AE56" s="561">
        <f t="shared" si="13"/>
        <v>6</v>
      </c>
      <c r="AF56" s="72">
        <f t="shared" si="14"/>
        <v>0.1224489796</v>
      </c>
      <c r="AG56" s="523">
        <v>83.0</v>
      </c>
      <c r="AH56" s="79"/>
      <c r="AI56" s="523">
        <v>86.0</v>
      </c>
      <c r="AJ56" s="561">
        <f t="shared" si="15"/>
        <v>3</v>
      </c>
      <c r="AK56" s="72">
        <f t="shared" si="16"/>
        <v>0.03614457831</v>
      </c>
      <c r="AL56" s="523">
        <v>97.0</v>
      </c>
      <c r="AM56" s="482"/>
      <c r="AN56" s="523">
        <v>97.0</v>
      </c>
      <c r="AO56" s="561">
        <f t="shared" si="21"/>
        <v>0</v>
      </c>
      <c r="AP56" s="72">
        <f t="shared" si="22"/>
        <v>0</v>
      </c>
      <c r="AQ56" s="523">
        <v>52.0</v>
      </c>
      <c r="AR56" s="558"/>
      <c r="AS56" s="523">
        <v>60.0</v>
      </c>
      <c r="AT56" s="561">
        <f t="shared" si="25"/>
        <v>8</v>
      </c>
      <c r="AU56" s="72">
        <f t="shared" si="26"/>
        <v>0.1538461538</v>
      </c>
      <c r="AV56" s="79"/>
      <c r="AW56" s="72"/>
      <c r="AX56" s="72"/>
      <c r="AY56" s="111"/>
      <c r="AZ56" s="111"/>
      <c r="BA56" s="523">
        <v>51.0</v>
      </c>
      <c r="BB56" s="523"/>
      <c r="BC56" s="523">
        <v>55.0</v>
      </c>
      <c r="BD56" s="561">
        <f t="shared" si="17"/>
        <v>4</v>
      </c>
      <c r="BE56" s="72">
        <f t="shared" si="18"/>
        <v>0.07843137255</v>
      </c>
      <c r="BF56" s="523">
        <v>74.0</v>
      </c>
      <c r="BG56" s="523"/>
      <c r="BH56" s="523">
        <v>79.0</v>
      </c>
      <c r="BI56" s="561">
        <f t="shared" si="27"/>
        <v>5</v>
      </c>
      <c r="BJ56" s="72">
        <f t="shared" si="28"/>
        <v>0.06756756757</v>
      </c>
      <c r="BK56" s="523">
        <v>61.0</v>
      </c>
      <c r="BL56" s="132"/>
      <c r="BM56" s="523">
        <v>63.0</v>
      </c>
      <c r="BN56" s="561">
        <f t="shared" si="23"/>
        <v>2</v>
      </c>
      <c r="BO56" s="72">
        <f t="shared" si="24"/>
        <v>0.03278688525</v>
      </c>
      <c r="BP56" s="111"/>
      <c r="BQ56" s="111"/>
      <c r="BR56" s="138"/>
      <c r="BS56" s="111"/>
      <c r="BT56" s="135"/>
      <c r="BU56" s="111"/>
      <c r="BV56" s="111"/>
      <c r="BW56" s="111"/>
      <c r="BX56" s="111"/>
      <c r="BY56" s="521">
        <v>0.0</v>
      </c>
      <c r="BZ56" s="519">
        <v>1.0</v>
      </c>
      <c r="CA56" s="519">
        <v>0.0</v>
      </c>
      <c r="CB56" s="519">
        <v>0.0</v>
      </c>
      <c r="CC56" s="519">
        <v>0.0</v>
      </c>
      <c r="CD56" s="519">
        <v>0.0</v>
      </c>
      <c r="CE56" s="519">
        <v>0.0</v>
      </c>
      <c r="CF56" s="519">
        <v>0.0</v>
      </c>
      <c r="CG56" s="519">
        <v>0.0</v>
      </c>
      <c r="CH56" s="519">
        <v>0.0</v>
      </c>
      <c r="CI56" s="519">
        <v>0.0</v>
      </c>
      <c r="CJ56" s="519">
        <v>0.0</v>
      </c>
      <c r="CK56" s="519">
        <v>0.0</v>
      </c>
      <c r="CL56" s="519">
        <v>0.0</v>
      </c>
      <c r="CM56" s="519">
        <v>0.0</v>
      </c>
      <c r="CN56" s="519" t="s">
        <v>5922</v>
      </c>
      <c r="CO56" s="519"/>
      <c r="CP56" s="553">
        <v>0.55</v>
      </c>
      <c r="CQ56" s="519"/>
      <c r="CR56" s="519"/>
      <c r="CS56" s="553">
        <v>0.15</v>
      </c>
      <c r="CT56" s="519"/>
      <c r="CU56" s="519"/>
      <c r="CV56" s="519"/>
      <c r="CW56" s="519">
        <v>92.0</v>
      </c>
      <c r="CX56" s="519">
        <v>80.0</v>
      </c>
      <c r="CY56" s="519">
        <v>76.0</v>
      </c>
      <c r="CZ56" s="519"/>
      <c r="DA56" s="519"/>
      <c r="DB56" s="519"/>
      <c r="DC56" s="519">
        <v>33.0</v>
      </c>
      <c r="DD56" s="519">
        <v>20.0</v>
      </c>
      <c r="DE56" s="519">
        <v>15.0</v>
      </c>
      <c r="DF56" s="519"/>
      <c r="DG56" s="519"/>
      <c r="DH56" s="519"/>
      <c r="DI56" s="519">
        <v>93.0</v>
      </c>
      <c r="DJ56" s="519">
        <v>81.0</v>
      </c>
      <c r="DK56" s="519">
        <v>77.0</v>
      </c>
      <c r="DL56" s="519"/>
      <c r="DM56" s="519"/>
      <c r="DN56" s="519"/>
      <c r="DO56" s="519">
        <v>1.0</v>
      </c>
      <c r="DP56" s="519">
        <v>2.0</v>
      </c>
      <c r="DQ56" s="519">
        <v>1.0</v>
      </c>
      <c r="DR56" s="553">
        <v>0.89</v>
      </c>
    </row>
    <row r="57" ht="15.75" customHeight="1">
      <c r="A57" s="111">
        <v>54.0</v>
      </c>
      <c r="B57" s="111">
        <v>2022.0</v>
      </c>
      <c r="C57" s="140"/>
      <c r="D57" s="554" t="s">
        <v>1452</v>
      </c>
      <c r="E57" s="140"/>
      <c r="F57" s="523" t="s">
        <v>5844</v>
      </c>
      <c r="G57" s="140"/>
      <c r="H57" s="523" t="s">
        <v>5918</v>
      </c>
      <c r="I57" s="140"/>
      <c r="J57" s="140"/>
      <c r="K57" s="111" t="s">
        <v>5821</v>
      </c>
      <c r="L57" s="523" t="s">
        <v>5849</v>
      </c>
      <c r="M57" s="140"/>
      <c r="N57" s="523" t="s">
        <v>679</v>
      </c>
      <c r="O57" s="523" t="s">
        <v>5919</v>
      </c>
      <c r="P57" s="554" t="s">
        <v>5915</v>
      </c>
      <c r="Q57" s="554" t="s">
        <v>5920</v>
      </c>
      <c r="R57" s="140"/>
      <c r="S57" s="561">
        <v>4090.0</v>
      </c>
      <c r="T57" s="569">
        <v>719.0</v>
      </c>
      <c r="U57" s="569">
        <v>240.0</v>
      </c>
      <c r="V57" s="554" t="s">
        <v>2371</v>
      </c>
      <c r="W57" s="140"/>
      <c r="X57" s="140"/>
      <c r="Y57" s="143"/>
      <c r="Z57" s="578" t="s">
        <v>5921</v>
      </c>
      <c r="AA57" s="143" t="s">
        <v>158</v>
      </c>
      <c r="AB57" s="554">
        <v>49.0</v>
      </c>
      <c r="AC57" s="111"/>
      <c r="AD57" s="554">
        <v>49.0</v>
      </c>
      <c r="AE57" s="561">
        <f t="shared" si="13"/>
        <v>0</v>
      </c>
      <c r="AF57" s="72">
        <f t="shared" si="14"/>
        <v>0</v>
      </c>
      <c r="AG57" s="523">
        <v>82.0</v>
      </c>
      <c r="AH57" s="79"/>
      <c r="AI57" s="523">
        <v>90.0</v>
      </c>
      <c r="AJ57" s="561">
        <f t="shared" si="15"/>
        <v>8</v>
      </c>
      <c r="AK57" s="72">
        <f t="shared" si="16"/>
        <v>0.09756097561</v>
      </c>
      <c r="AL57" s="523">
        <v>93.0</v>
      </c>
      <c r="AM57" s="482"/>
      <c r="AN57" s="523">
        <v>95.0</v>
      </c>
      <c r="AO57" s="561">
        <f t="shared" si="21"/>
        <v>2</v>
      </c>
      <c r="AP57" s="72">
        <f t="shared" si="22"/>
        <v>0.02150537634</v>
      </c>
      <c r="AQ57" s="523">
        <v>48.0</v>
      </c>
      <c r="AR57" s="558"/>
      <c r="AS57" s="523">
        <v>63.0</v>
      </c>
      <c r="AT57" s="561">
        <f t="shared" si="25"/>
        <v>15</v>
      </c>
      <c r="AU57" s="72">
        <f t="shared" si="26"/>
        <v>0.3125</v>
      </c>
      <c r="AV57" s="79"/>
      <c r="AW57" s="72"/>
      <c r="AX57" s="72"/>
      <c r="AY57" s="111"/>
      <c r="AZ57" s="111"/>
      <c r="BA57" s="523">
        <v>60.0</v>
      </c>
      <c r="BB57" s="523"/>
      <c r="BC57" s="523">
        <v>70.0</v>
      </c>
      <c r="BD57" s="561">
        <f t="shared" si="17"/>
        <v>10</v>
      </c>
      <c r="BE57" s="72">
        <f t="shared" si="18"/>
        <v>0.1666666667</v>
      </c>
      <c r="BF57" s="523">
        <v>78.0</v>
      </c>
      <c r="BG57" s="523"/>
      <c r="BH57" s="523">
        <v>78.0</v>
      </c>
      <c r="BI57" s="561">
        <f t="shared" si="27"/>
        <v>0</v>
      </c>
      <c r="BJ57" s="72">
        <f t="shared" si="28"/>
        <v>0</v>
      </c>
      <c r="BK57" s="523">
        <v>47.0</v>
      </c>
      <c r="BL57" s="132"/>
      <c r="BM57" s="523">
        <v>58.0</v>
      </c>
      <c r="BN57" s="561">
        <f t="shared" si="23"/>
        <v>11</v>
      </c>
      <c r="BO57" s="72">
        <f t="shared" si="24"/>
        <v>0.2340425532</v>
      </c>
      <c r="BP57" s="111"/>
      <c r="BQ57" s="111"/>
      <c r="BR57" s="138"/>
      <c r="BS57" s="111"/>
      <c r="BT57" s="135"/>
      <c r="BU57" s="111"/>
      <c r="BV57" s="111"/>
      <c r="BW57" s="111"/>
      <c r="BX57" s="111"/>
      <c r="BY57" s="521">
        <v>0.0</v>
      </c>
      <c r="BZ57" s="519">
        <v>1.0</v>
      </c>
      <c r="CA57" s="519">
        <v>0.0</v>
      </c>
      <c r="CB57" s="519">
        <v>0.0</v>
      </c>
      <c r="CC57" s="519">
        <v>0.0</v>
      </c>
      <c r="CD57" s="519">
        <v>0.0</v>
      </c>
      <c r="CE57" s="519">
        <v>0.0</v>
      </c>
      <c r="CF57" s="519">
        <v>0.0</v>
      </c>
      <c r="CG57" s="519">
        <v>0.0</v>
      </c>
      <c r="CH57" s="519">
        <v>0.0</v>
      </c>
      <c r="CI57" s="519">
        <v>0.0</v>
      </c>
      <c r="CJ57" s="519">
        <v>0.0</v>
      </c>
      <c r="CK57" s="519">
        <v>0.0</v>
      </c>
      <c r="CL57" s="519">
        <v>0.0</v>
      </c>
      <c r="CM57" s="519">
        <v>0.0</v>
      </c>
      <c r="CN57" s="519" t="s">
        <v>5922</v>
      </c>
      <c r="CO57" s="519"/>
      <c r="CP57" s="553">
        <v>0.55</v>
      </c>
      <c r="CQ57" s="519"/>
      <c r="CR57" s="519"/>
      <c r="CS57" s="553">
        <v>0.15</v>
      </c>
      <c r="CT57" s="519"/>
      <c r="CU57" s="519"/>
      <c r="CV57" s="519"/>
      <c r="CW57" s="519">
        <v>92.0</v>
      </c>
      <c r="CX57" s="519">
        <v>82.0</v>
      </c>
      <c r="CY57" s="519">
        <v>77.0</v>
      </c>
      <c r="CZ57" s="519"/>
      <c r="DA57" s="519"/>
      <c r="DB57" s="519"/>
      <c r="DC57" s="519">
        <v>47.0</v>
      </c>
      <c r="DD57" s="519">
        <v>31.0</v>
      </c>
      <c r="DE57" s="519">
        <v>26.0</v>
      </c>
      <c r="DF57" s="519"/>
      <c r="DG57" s="519"/>
      <c r="DH57" s="519"/>
      <c r="DI57" s="519">
        <v>93.0</v>
      </c>
      <c r="DJ57" s="519">
        <v>84.0</v>
      </c>
      <c r="DK57" s="519">
        <v>80.0</v>
      </c>
      <c r="DL57" s="519"/>
      <c r="DM57" s="519"/>
      <c r="DN57" s="519"/>
      <c r="DO57" s="519">
        <v>1.0</v>
      </c>
      <c r="DP57" s="519">
        <v>2.0</v>
      </c>
      <c r="DQ57" s="519">
        <v>2.0</v>
      </c>
      <c r="DR57" s="553">
        <v>0.83</v>
      </c>
    </row>
    <row r="58" ht="15.75" customHeight="1">
      <c r="A58" s="111">
        <v>55.0</v>
      </c>
      <c r="B58" s="111">
        <v>2022.0</v>
      </c>
      <c r="C58" s="140"/>
      <c r="D58" s="554" t="s">
        <v>1452</v>
      </c>
      <c r="E58" s="140"/>
      <c r="F58" s="523" t="s">
        <v>5844</v>
      </c>
      <c r="G58" s="140"/>
      <c r="H58" s="523" t="s">
        <v>5918</v>
      </c>
      <c r="I58" s="140"/>
      <c r="J58" s="140"/>
      <c r="K58" s="111" t="s">
        <v>5821</v>
      </c>
      <c r="L58" s="523" t="s">
        <v>5850</v>
      </c>
      <c r="M58" s="140"/>
      <c r="N58" s="523" t="s">
        <v>679</v>
      </c>
      <c r="O58" s="523" t="s">
        <v>5919</v>
      </c>
      <c r="P58" s="554" t="s">
        <v>5915</v>
      </c>
      <c r="Q58" s="554" t="s">
        <v>5920</v>
      </c>
      <c r="R58" s="140"/>
      <c r="S58" s="561">
        <v>6032.0</v>
      </c>
      <c r="T58" s="569">
        <v>1031.0</v>
      </c>
      <c r="U58" s="570">
        <v>344.0</v>
      </c>
      <c r="V58" s="554" t="s">
        <v>2371</v>
      </c>
      <c r="W58" s="140"/>
      <c r="X58" s="140"/>
      <c r="Y58" s="143"/>
      <c r="Z58" s="578" t="s">
        <v>5921</v>
      </c>
      <c r="AA58" s="143" t="s">
        <v>158</v>
      </c>
      <c r="AB58" s="554">
        <v>55.0</v>
      </c>
      <c r="AC58" s="111"/>
      <c r="AD58" s="523">
        <v>65.0</v>
      </c>
      <c r="AE58" s="561">
        <f t="shared" si="13"/>
        <v>10</v>
      </c>
      <c r="AF58" s="72">
        <f t="shared" si="14"/>
        <v>0.1818181818</v>
      </c>
      <c r="AG58" s="523">
        <v>84.0</v>
      </c>
      <c r="AH58" s="79"/>
      <c r="AI58" s="523">
        <v>95.0</v>
      </c>
      <c r="AJ58" s="561">
        <f t="shared" si="15"/>
        <v>11</v>
      </c>
      <c r="AK58" s="72">
        <f t="shared" si="16"/>
        <v>0.130952381</v>
      </c>
      <c r="AL58" s="523">
        <v>97.0</v>
      </c>
      <c r="AM58" s="482"/>
      <c r="AN58" s="523">
        <v>98.0</v>
      </c>
      <c r="AO58" s="561">
        <f t="shared" si="21"/>
        <v>1</v>
      </c>
      <c r="AP58" s="72">
        <f t="shared" si="22"/>
        <v>0.01030927835</v>
      </c>
      <c r="AQ58" s="523">
        <v>60.0</v>
      </c>
      <c r="AR58" s="558"/>
      <c r="AS58" s="523">
        <v>70.0</v>
      </c>
      <c r="AT58" s="561">
        <f t="shared" si="25"/>
        <v>10</v>
      </c>
      <c r="AU58" s="72">
        <f t="shared" si="26"/>
        <v>0.1666666667</v>
      </c>
      <c r="AV58" s="79"/>
      <c r="AW58" s="72"/>
      <c r="AX58" s="72"/>
      <c r="AY58" s="111"/>
      <c r="AZ58" s="111"/>
      <c r="BA58" s="523">
        <v>64.0</v>
      </c>
      <c r="BB58" s="523"/>
      <c r="BC58" s="523">
        <v>76.0</v>
      </c>
      <c r="BD58" s="561">
        <f t="shared" si="17"/>
        <v>12</v>
      </c>
      <c r="BE58" s="72">
        <f t="shared" si="18"/>
        <v>0.1875</v>
      </c>
      <c r="BF58" s="523">
        <v>81.0</v>
      </c>
      <c r="BG58" s="523"/>
      <c r="BH58" s="523">
        <v>81.0</v>
      </c>
      <c r="BI58" s="561">
        <f t="shared" si="27"/>
        <v>0</v>
      </c>
      <c r="BJ58" s="72">
        <f t="shared" si="28"/>
        <v>0</v>
      </c>
      <c r="BK58" s="523">
        <v>69.0</v>
      </c>
      <c r="BL58" s="132"/>
      <c r="BM58" s="523">
        <v>96.0</v>
      </c>
      <c r="BN58" s="561">
        <f t="shared" si="23"/>
        <v>27</v>
      </c>
      <c r="BO58" s="72">
        <f t="shared" si="24"/>
        <v>0.3913043478</v>
      </c>
      <c r="BP58" s="111"/>
      <c r="BQ58" s="111"/>
      <c r="BR58" s="138"/>
      <c r="BS58" s="111"/>
      <c r="BT58" s="135"/>
      <c r="BU58" s="111"/>
      <c r="BV58" s="111"/>
      <c r="BW58" s="111"/>
      <c r="BX58" s="111"/>
      <c r="BY58" s="521">
        <v>0.0</v>
      </c>
      <c r="BZ58" s="519">
        <v>1.0</v>
      </c>
      <c r="CA58" s="519">
        <v>0.0</v>
      </c>
      <c r="CB58" s="519">
        <v>0.0</v>
      </c>
      <c r="CC58" s="519">
        <v>0.0</v>
      </c>
      <c r="CD58" s="519">
        <v>0.0</v>
      </c>
      <c r="CE58" s="519">
        <v>0.0</v>
      </c>
      <c r="CF58" s="519">
        <v>0.0</v>
      </c>
      <c r="CG58" s="519">
        <v>0.0</v>
      </c>
      <c r="CH58" s="519">
        <v>0.0</v>
      </c>
      <c r="CI58" s="519">
        <v>0.0</v>
      </c>
      <c r="CJ58" s="519">
        <v>0.0</v>
      </c>
      <c r="CK58" s="519">
        <v>0.0</v>
      </c>
      <c r="CL58" s="519">
        <v>0.0</v>
      </c>
      <c r="CM58" s="519">
        <v>0.0</v>
      </c>
      <c r="CN58" s="519" t="s">
        <v>5922</v>
      </c>
      <c r="CO58" s="519"/>
      <c r="CP58" s="553">
        <v>0.58</v>
      </c>
      <c r="CQ58" s="519"/>
      <c r="CR58" s="519"/>
      <c r="CS58" s="553">
        <v>0.12</v>
      </c>
      <c r="CT58" s="519"/>
      <c r="CU58" s="519"/>
      <c r="CV58" s="519"/>
      <c r="CW58" s="519">
        <v>98.0</v>
      </c>
      <c r="CX58" s="519">
        <v>93.0</v>
      </c>
      <c r="CY58" s="519">
        <v>91.0</v>
      </c>
      <c r="CZ58" s="519"/>
      <c r="DA58" s="519"/>
      <c r="DB58" s="519"/>
      <c r="DC58" s="519">
        <v>54.0</v>
      </c>
      <c r="DD58" s="519">
        <v>36.0</v>
      </c>
      <c r="DE58" s="519">
        <v>30.0</v>
      </c>
      <c r="DF58" s="519"/>
      <c r="DG58" s="519"/>
      <c r="DH58" s="519"/>
      <c r="DI58" s="519">
        <v>98.0</v>
      </c>
      <c r="DJ58" s="519">
        <v>93.0</v>
      </c>
      <c r="DK58" s="519">
        <v>92.0</v>
      </c>
      <c r="DL58" s="519"/>
      <c r="DM58" s="519"/>
      <c r="DN58" s="519"/>
      <c r="DO58" s="519">
        <v>1.0</v>
      </c>
      <c r="DP58" s="519">
        <v>1.0</v>
      </c>
      <c r="DQ58" s="519">
        <v>1.0</v>
      </c>
      <c r="DR58" s="553">
        <v>0.88</v>
      </c>
    </row>
    <row r="59" ht="15.75" customHeight="1">
      <c r="A59" s="111">
        <v>56.0</v>
      </c>
      <c r="B59" s="111">
        <v>2022.0</v>
      </c>
      <c r="C59" s="140"/>
      <c r="D59" s="554" t="s">
        <v>1452</v>
      </c>
      <c r="E59" s="140"/>
      <c r="F59" s="523" t="s">
        <v>5844</v>
      </c>
      <c r="G59" s="140"/>
      <c r="H59" s="523" t="s">
        <v>5923</v>
      </c>
      <c r="I59" s="140"/>
      <c r="J59" s="140"/>
      <c r="K59" s="111" t="s">
        <v>5821</v>
      </c>
      <c r="L59" s="523" t="s">
        <v>5826</v>
      </c>
      <c r="M59" s="140"/>
      <c r="N59" s="523" t="s">
        <v>679</v>
      </c>
      <c r="O59" s="523" t="s">
        <v>5919</v>
      </c>
      <c r="P59" s="554" t="s">
        <v>5915</v>
      </c>
      <c r="Q59" s="554" t="s">
        <v>5920</v>
      </c>
      <c r="R59" s="140"/>
      <c r="S59" s="561">
        <v>2744.0</v>
      </c>
      <c r="T59" s="569">
        <v>365.0</v>
      </c>
      <c r="U59" s="570">
        <v>122.0</v>
      </c>
      <c r="V59" s="554" t="s">
        <v>2371</v>
      </c>
      <c r="W59" s="140"/>
      <c r="X59" s="140"/>
      <c r="Y59" s="143"/>
      <c r="Z59" s="578" t="s">
        <v>5924</v>
      </c>
      <c r="AA59" s="143" t="s">
        <v>174</v>
      </c>
      <c r="AB59" s="523">
        <v>43.0</v>
      </c>
      <c r="AC59" s="111"/>
      <c r="AD59" s="523">
        <v>45.0</v>
      </c>
      <c r="AE59" s="561">
        <f t="shared" si="13"/>
        <v>2</v>
      </c>
      <c r="AF59" s="72">
        <f t="shared" si="14"/>
        <v>0.04651162791</v>
      </c>
      <c r="AG59" s="523">
        <v>78.0</v>
      </c>
      <c r="AH59" s="79"/>
      <c r="AI59" s="523">
        <v>84.0</v>
      </c>
      <c r="AJ59" s="561">
        <f t="shared" si="15"/>
        <v>6</v>
      </c>
      <c r="AK59" s="72">
        <f t="shared" si="16"/>
        <v>0.07692307692</v>
      </c>
      <c r="AL59" s="523">
        <v>94.0</v>
      </c>
      <c r="AM59" s="482"/>
      <c r="AN59" s="523">
        <v>94.0</v>
      </c>
      <c r="AO59" s="561">
        <f t="shared" si="21"/>
        <v>0</v>
      </c>
      <c r="AP59" s="72">
        <f t="shared" si="22"/>
        <v>0</v>
      </c>
      <c r="AQ59" s="523">
        <v>55.0</v>
      </c>
      <c r="AR59" s="558"/>
      <c r="AS59" s="523">
        <v>55.0</v>
      </c>
      <c r="AT59" s="561">
        <f t="shared" si="25"/>
        <v>0</v>
      </c>
      <c r="AU59" s="72">
        <f t="shared" si="26"/>
        <v>0</v>
      </c>
      <c r="AV59" s="79"/>
      <c r="AW59" s="72"/>
      <c r="AX59" s="72"/>
      <c r="AY59" s="111"/>
      <c r="AZ59" s="111"/>
      <c r="BA59" s="523">
        <v>90.0</v>
      </c>
      <c r="BB59" s="523"/>
      <c r="BC59" s="523">
        <v>100.0</v>
      </c>
      <c r="BD59" s="561">
        <f t="shared" si="17"/>
        <v>10</v>
      </c>
      <c r="BE59" s="72">
        <f t="shared" si="18"/>
        <v>0.1111111111</v>
      </c>
      <c r="BF59" s="523">
        <v>71.0</v>
      </c>
      <c r="BG59" s="523"/>
      <c r="BH59" s="523">
        <v>74.0</v>
      </c>
      <c r="BI59" s="561">
        <f t="shared" si="27"/>
        <v>3</v>
      </c>
      <c r="BJ59" s="72">
        <f t="shared" si="28"/>
        <v>0.04225352113</v>
      </c>
      <c r="BK59" s="523">
        <v>36.0</v>
      </c>
      <c r="BL59" s="132"/>
      <c r="BM59" s="523">
        <v>40.0</v>
      </c>
      <c r="BN59" s="561">
        <f t="shared" si="23"/>
        <v>4</v>
      </c>
      <c r="BO59" s="72">
        <f t="shared" si="24"/>
        <v>0.1111111111</v>
      </c>
      <c r="BP59" s="111"/>
      <c r="BQ59" s="111"/>
      <c r="BR59" s="138"/>
      <c r="BS59" s="111"/>
      <c r="BT59" s="135"/>
      <c r="BU59" s="111"/>
      <c r="BV59" s="111"/>
      <c r="BW59" s="111"/>
      <c r="BX59" s="111"/>
      <c r="BY59" s="521">
        <v>0.0</v>
      </c>
      <c r="BZ59" s="519">
        <v>1.0</v>
      </c>
      <c r="CA59" s="519">
        <v>0.0</v>
      </c>
      <c r="CB59" s="519">
        <v>0.0</v>
      </c>
      <c r="CC59" s="519">
        <v>0.0</v>
      </c>
      <c r="CD59" s="519">
        <v>0.0</v>
      </c>
      <c r="CE59" s="519">
        <v>0.0</v>
      </c>
      <c r="CF59" s="519">
        <v>0.0</v>
      </c>
      <c r="CG59" s="519">
        <v>0.0</v>
      </c>
      <c r="CH59" s="519">
        <v>0.0</v>
      </c>
      <c r="CI59" s="519">
        <v>0.0</v>
      </c>
      <c r="CJ59" s="519">
        <v>0.0</v>
      </c>
      <c r="CK59" s="519">
        <v>0.0</v>
      </c>
      <c r="CL59" s="519">
        <v>0.0</v>
      </c>
      <c r="CM59" s="519">
        <v>0.0</v>
      </c>
      <c r="CN59" s="519" t="s">
        <v>5923</v>
      </c>
      <c r="CO59" s="519"/>
      <c r="CP59" s="553">
        <v>0.58</v>
      </c>
      <c r="CQ59" s="519"/>
      <c r="CR59" s="519"/>
      <c r="CS59" s="553">
        <v>0.12</v>
      </c>
      <c r="CT59" s="519"/>
      <c r="CU59" s="519"/>
      <c r="CV59" s="519"/>
      <c r="CW59" s="519">
        <v>87.0</v>
      </c>
      <c r="CX59" s="519">
        <v>73.0</v>
      </c>
      <c r="CY59" s="519">
        <v>68.0</v>
      </c>
      <c r="CZ59" s="519"/>
      <c r="DA59" s="519"/>
      <c r="DB59" s="519"/>
      <c r="DC59" s="519">
        <v>27.0</v>
      </c>
      <c r="DD59" s="519">
        <v>13.0</v>
      </c>
      <c r="DE59" s="519">
        <v>9.0</v>
      </c>
      <c r="DF59" s="519"/>
      <c r="DG59" s="519"/>
      <c r="DH59" s="519"/>
      <c r="DI59" s="519">
        <v>88.0</v>
      </c>
      <c r="DJ59" s="519">
        <v>75.0</v>
      </c>
      <c r="DK59" s="519">
        <v>71.0</v>
      </c>
      <c r="DL59" s="519"/>
      <c r="DM59" s="519"/>
      <c r="DN59" s="519"/>
      <c r="DO59" s="519">
        <v>1.0</v>
      </c>
      <c r="DP59" s="519">
        <v>2.0</v>
      </c>
      <c r="DQ59" s="519">
        <v>3.0</v>
      </c>
      <c r="DR59" s="553">
        <v>0.78</v>
      </c>
    </row>
    <row r="60" ht="15.75" customHeight="1">
      <c r="A60" s="111">
        <v>57.0</v>
      </c>
      <c r="B60" s="111">
        <v>2022.0</v>
      </c>
      <c r="C60" s="140"/>
      <c r="D60" s="554" t="s">
        <v>1452</v>
      </c>
      <c r="E60" s="140"/>
      <c r="F60" s="523" t="s">
        <v>5844</v>
      </c>
      <c r="G60" s="140"/>
      <c r="H60" s="523" t="s">
        <v>5923</v>
      </c>
      <c r="I60" s="140"/>
      <c r="J60" s="140"/>
      <c r="K60" s="111" t="s">
        <v>5821</v>
      </c>
      <c r="L60" s="523" t="s">
        <v>5827</v>
      </c>
      <c r="M60" s="140"/>
      <c r="N60" s="523" t="s">
        <v>679</v>
      </c>
      <c r="O60" s="523" t="s">
        <v>5919</v>
      </c>
      <c r="P60" s="554" t="s">
        <v>5915</v>
      </c>
      <c r="Q60" s="554" t="s">
        <v>5920</v>
      </c>
      <c r="R60" s="140"/>
      <c r="S60" s="561">
        <v>2699.0</v>
      </c>
      <c r="T60" s="569">
        <v>429.0</v>
      </c>
      <c r="U60" s="570">
        <v>143.0</v>
      </c>
      <c r="V60" s="554" t="s">
        <v>2371</v>
      </c>
      <c r="W60" s="140"/>
      <c r="X60" s="140"/>
      <c r="Y60" s="143"/>
      <c r="Z60" s="578" t="s">
        <v>5924</v>
      </c>
      <c r="AA60" s="143" t="s">
        <v>174</v>
      </c>
      <c r="AB60" s="523">
        <v>49.0</v>
      </c>
      <c r="AC60" s="111"/>
      <c r="AD60" s="523">
        <v>55.0</v>
      </c>
      <c r="AE60" s="561">
        <f t="shared" si="13"/>
        <v>6</v>
      </c>
      <c r="AF60" s="72">
        <f t="shared" si="14"/>
        <v>0.1224489796</v>
      </c>
      <c r="AG60" s="523">
        <v>83.0</v>
      </c>
      <c r="AH60" s="79"/>
      <c r="AI60" s="523">
        <v>86.0</v>
      </c>
      <c r="AJ60" s="561">
        <f t="shared" si="15"/>
        <v>3</v>
      </c>
      <c r="AK60" s="72">
        <f t="shared" si="16"/>
        <v>0.03614457831</v>
      </c>
      <c r="AL60" s="523">
        <v>97.0</v>
      </c>
      <c r="AM60" s="482"/>
      <c r="AN60" s="523">
        <v>97.0</v>
      </c>
      <c r="AO60" s="561">
        <f t="shared" si="21"/>
        <v>0</v>
      </c>
      <c r="AP60" s="72">
        <f t="shared" si="22"/>
        <v>0</v>
      </c>
      <c r="AQ60" s="523">
        <v>52.0</v>
      </c>
      <c r="AR60" s="558"/>
      <c r="AS60" s="523">
        <v>60.0</v>
      </c>
      <c r="AT60" s="561">
        <f t="shared" si="25"/>
        <v>8</v>
      </c>
      <c r="AU60" s="72">
        <f t="shared" si="26"/>
        <v>0.1538461538</v>
      </c>
      <c r="AV60" s="79"/>
      <c r="AW60" s="72"/>
      <c r="AX60" s="72"/>
      <c r="AY60" s="111"/>
      <c r="AZ60" s="111"/>
      <c r="BA60" s="523">
        <v>96.0</v>
      </c>
      <c r="BB60" s="523"/>
      <c r="BC60" s="523">
        <v>96.0</v>
      </c>
      <c r="BD60" s="561">
        <f t="shared" si="17"/>
        <v>0</v>
      </c>
      <c r="BE60" s="72">
        <f t="shared" si="18"/>
        <v>0</v>
      </c>
      <c r="BF60" s="523">
        <v>74.0</v>
      </c>
      <c r="BG60" s="523"/>
      <c r="BH60" s="523">
        <v>79.0</v>
      </c>
      <c r="BI60" s="561">
        <f t="shared" si="27"/>
        <v>5</v>
      </c>
      <c r="BJ60" s="72">
        <f t="shared" si="28"/>
        <v>0.06756756757</v>
      </c>
      <c r="BK60" s="523">
        <v>42.0</v>
      </c>
      <c r="BL60" s="132"/>
      <c r="BM60" s="523">
        <v>44.0</v>
      </c>
      <c r="BN60" s="561">
        <f t="shared" si="23"/>
        <v>2</v>
      </c>
      <c r="BO60" s="72">
        <f t="shared" si="24"/>
        <v>0.04761904762</v>
      </c>
      <c r="BP60" s="111"/>
      <c r="BQ60" s="111"/>
      <c r="BR60" s="138"/>
      <c r="BS60" s="111"/>
      <c r="BT60" s="135"/>
      <c r="BU60" s="111"/>
      <c r="BV60" s="111"/>
      <c r="BW60" s="111"/>
      <c r="BX60" s="111"/>
      <c r="BY60" s="521">
        <v>0.0</v>
      </c>
      <c r="BZ60" s="519">
        <v>1.0</v>
      </c>
      <c r="CA60" s="519">
        <v>0.0</v>
      </c>
      <c r="CB60" s="519">
        <v>0.0</v>
      </c>
      <c r="CC60" s="519">
        <v>0.0</v>
      </c>
      <c r="CD60" s="519">
        <v>0.0</v>
      </c>
      <c r="CE60" s="519">
        <v>0.0</v>
      </c>
      <c r="CF60" s="519">
        <v>0.0</v>
      </c>
      <c r="CG60" s="519">
        <v>0.0</v>
      </c>
      <c r="CH60" s="519">
        <v>0.0</v>
      </c>
      <c r="CI60" s="519">
        <v>0.0</v>
      </c>
      <c r="CJ60" s="519">
        <v>0.0</v>
      </c>
      <c r="CK60" s="519">
        <v>0.0</v>
      </c>
      <c r="CL60" s="519">
        <v>0.0</v>
      </c>
      <c r="CM60" s="519">
        <v>0.0</v>
      </c>
      <c r="CN60" s="519" t="s">
        <v>5923</v>
      </c>
      <c r="CO60" s="519"/>
      <c r="CP60" s="553">
        <v>0.55</v>
      </c>
      <c r="CQ60" s="519"/>
      <c r="CR60" s="519"/>
      <c r="CS60" s="553">
        <v>0.14</v>
      </c>
      <c r="CT60" s="519"/>
      <c r="CU60" s="519"/>
      <c r="CV60" s="519"/>
      <c r="CW60" s="519">
        <v>88.0</v>
      </c>
      <c r="CX60" s="519">
        <v>74.0</v>
      </c>
      <c r="CY60" s="519">
        <v>67.0</v>
      </c>
      <c r="CZ60" s="519"/>
      <c r="DA60" s="519"/>
      <c r="DB60" s="519"/>
      <c r="DC60" s="519">
        <v>28.0</v>
      </c>
      <c r="DD60" s="519">
        <v>13.0</v>
      </c>
      <c r="DE60" s="519">
        <v>10.0</v>
      </c>
      <c r="DF60" s="519"/>
      <c r="DG60" s="519"/>
      <c r="DH60" s="519"/>
      <c r="DI60" s="519">
        <v>89.0</v>
      </c>
      <c r="DJ60" s="519">
        <v>76.0</v>
      </c>
      <c r="DK60" s="519">
        <v>71.0</v>
      </c>
      <c r="DL60" s="519"/>
      <c r="DM60" s="519"/>
      <c r="DN60" s="519"/>
      <c r="DO60" s="519">
        <v>1.0</v>
      </c>
      <c r="DP60" s="519">
        <v>2.0</v>
      </c>
      <c r="DQ60" s="519">
        <v>3.0</v>
      </c>
      <c r="DR60" s="553">
        <v>0.85</v>
      </c>
    </row>
    <row r="61" ht="15.75" customHeight="1">
      <c r="A61" s="111">
        <v>58.0</v>
      </c>
      <c r="B61" s="111">
        <v>2022.0</v>
      </c>
      <c r="C61" s="140"/>
      <c r="D61" s="554" t="s">
        <v>1452</v>
      </c>
      <c r="E61" s="140"/>
      <c r="F61" s="523" t="s">
        <v>5844</v>
      </c>
      <c r="G61" s="140"/>
      <c r="H61" s="523" t="s">
        <v>5923</v>
      </c>
      <c r="I61" s="140"/>
      <c r="J61" s="140"/>
      <c r="K61" s="111" t="s">
        <v>5821</v>
      </c>
      <c r="L61" s="523" t="s">
        <v>5849</v>
      </c>
      <c r="M61" s="140"/>
      <c r="N61" s="523" t="s">
        <v>679</v>
      </c>
      <c r="O61" s="523" t="s">
        <v>5919</v>
      </c>
      <c r="P61" s="554" t="s">
        <v>5915</v>
      </c>
      <c r="Q61" s="554" t="s">
        <v>5920</v>
      </c>
      <c r="R61" s="140"/>
      <c r="S61" s="561">
        <v>2897.0</v>
      </c>
      <c r="T61" s="569">
        <v>457.0</v>
      </c>
      <c r="U61" s="570">
        <v>152.0</v>
      </c>
      <c r="V61" s="554" t="s">
        <v>2371</v>
      </c>
      <c r="W61" s="140"/>
      <c r="X61" s="140"/>
      <c r="Y61" s="143"/>
      <c r="Z61" s="578" t="s">
        <v>5924</v>
      </c>
      <c r="AA61" s="143" t="s">
        <v>174</v>
      </c>
      <c r="AB61" s="523">
        <v>49.0</v>
      </c>
      <c r="AC61" s="111"/>
      <c r="AD61" s="523">
        <v>49.0</v>
      </c>
      <c r="AE61" s="561">
        <f t="shared" si="13"/>
        <v>0</v>
      </c>
      <c r="AF61" s="72">
        <f t="shared" si="14"/>
        <v>0</v>
      </c>
      <c r="AG61" s="523">
        <v>82.0</v>
      </c>
      <c r="AH61" s="79"/>
      <c r="AI61" s="523">
        <v>90.0</v>
      </c>
      <c r="AJ61" s="561">
        <f t="shared" si="15"/>
        <v>8</v>
      </c>
      <c r="AK61" s="72">
        <f t="shared" si="16"/>
        <v>0.09756097561</v>
      </c>
      <c r="AL61" s="523">
        <v>93.0</v>
      </c>
      <c r="AM61" s="482"/>
      <c r="AN61" s="523">
        <v>95.0</v>
      </c>
      <c r="AO61" s="561">
        <f t="shared" si="21"/>
        <v>2</v>
      </c>
      <c r="AP61" s="72">
        <f t="shared" si="22"/>
        <v>0.02150537634</v>
      </c>
      <c r="AQ61" s="523">
        <v>48.0</v>
      </c>
      <c r="AR61" s="558"/>
      <c r="AS61" s="523">
        <v>63.0</v>
      </c>
      <c r="AT61" s="561">
        <f t="shared" si="25"/>
        <v>15</v>
      </c>
      <c r="AU61" s="72">
        <f t="shared" si="26"/>
        <v>0.3125</v>
      </c>
      <c r="AV61" s="79"/>
      <c r="AW61" s="72"/>
      <c r="AX61" s="72"/>
      <c r="AY61" s="111"/>
      <c r="AZ61" s="111"/>
      <c r="BA61" s="523">
        <v>64.0</v>
      </c>
      <c r="BB61" s="523"/>
      <c r="BC61" s="523">
        <v>100.0</v>
      </c>
      <c r="BD61" s="561">
        <f t="shared" si="17"/>
        <v>36</v>
      </c>
      <c r="BE61" s="72">
        <f t="shared" si="18"/>
        <v>0.5625</v>
      </c>
      <c r="BF61" s="523">
        <v>78.0</v>
      </c>
      <c r="BG61" s="523"/>
      <c r="BH61" s="523">
        <v>78.0</v>
      </c>
      <c r="BI61" s="561">
        <f t="shared" si="27"/>
        <v>0</v>
      </c>
      <c r="BJ61" s="72">
        <f t="shared" si="28"/>
        <v>0</v>
      </c>
      <c r="BK61" s="523">
        <v>38.0</v>
      </c>
      <c r="BL61" s="132"/>
      <c r="BM61" s="523">
        <v>45.0</v>
      </c>
      <c r="BN61" s="561">
        <f t="shared" si="23"/>
        <v>7</v>
      </c>
      <c r="BO61" s="72">
        <f t="shared" si="24"/>
        <v>0.1842105263</v>
      </c>
      <c r="BP61" s="111"/>
      <c r="BQ61" s="111"/>
      <c r="BR61" s="138"/>
      <c r="BS61" s="111"/>
      <c r="BT61" s="135"/>
      <c r="BU61" s="111"/>
      <c r="BV61" s="111"/>
      <c r="BW61" s="111"/>
      <c r="BX61" s="111"/>
      <c r="BY61" s="521">
        <v>0.0</v>
      </c>
      <c r="BZ61" s="519">
        <v>1.0</v>
      </c>
      <c r="CA61" s="519">
        <v>0.0</v>
      </c>
      <c r="CB61" s="519">
        <v>0.0</v>
      </c>
      <c r="CC61" s="519">
        <v>0.0</v>
      </c>
      <c r="CD61" s="519">
        <v>0.0</v>
      </c>
      <c r="CE61" s="519">
        <v>0.0</v>
      </c>
      <c r="CF61" s="519">
        <v>0.0</v>
      </c>
      <c r="CG61" s="519">
        <v>0.0</v>
      </c>
      <c r="CH61" s="519">
        <v>0.0</v>
      </c>
      <c r="CI61" s="519">
        <v>0.0</v>
      </c>
      <c r="CJ61" s="519">
        <v>0.0</v>
      </c>
      <c r="CK61" s="519">
        <v>0.0</v>
      </c>
      <c r="CL61" s="519">
        <v>0.0</v>
      </c>
      <c r="CM61" s="519">
        <v>0.0</v>
      </c>
      <c r="CN61" s="519" t="s">
        <v>5923</v>
      </c>
      <c r="CO61" s="519"/>
      <c r="CP61" s="553">
        <v>0.55</v>
      </c>
      <c r="CQ61" s="519"/>
      <c r="CR61" s="519"/>
      <c r="CS61" s="553">
        <v>0.14</v>
      </c>
      <c r="CT61" s="519"/>
      <c r="CU61" s="519"/>
      <c r="CV61" s="519"/>
      <c r="CW61" s="519">
        <v>89.0</v>
      </c>
      <c r="CX61" s="519">
        <v>76.0</v>
      </c>
      <c r="CY61" s="519">
        <v>70.0</v>
      </c>
      <c r="CZ61" s="519"/>
      <c r="DA61" s="519"/>
      <c r="DB61" s="519"/>
      <c r="DC61" s="519">
        <v>48.0</v>
      </c>
      <c r="DD61" s="519">
        <v>25.0</v>
      </c>
      <c r="DE61" s="519">
        <v>18.0</v>
      </c>
      <c r="DF61" s="519"/>
      <c r="DG61" s="519"/>
      <c r="DH61" s="519"/>
      <c r="DI61" s="519">
        <v>91.0</v>
      </c>
      <c r="DJ61" s="519">
        <v>79.0</v>
      </c>
      <c r="DK61" s="519">
        <v>72.0</v>
      </c>
      <c r="DL61" s="519"/>
      <c r="DM61" s="519"/>
      <c r="DN61" s="519"/>
      <c r="DO61" s="519">
        <v>2.0</v>
      </c>
      <c r="DP61" s="519">
        <v>3.0</v>
      </c>
      <c r="DQ61" s="519">
        <v>2.0</v>
      </c>
      <c r="DR61" s="553">
        <v>0.7</v>
      </c>
    </row>
    <row r="62" ht="15.75" customHeight="1">
      <c r="A62" s="111">
        <v>59.0</v>
      </c>
      <c r="B62" s="111">
        <v>2022.0</v>
      </c>
      <c r="C62" s="140"/>
      <c r="D62" s="554" t="s">
        <v>1452</v>
      </c>
      <c r="E62" s="140"/>
      <c r="F62" s="523" t="s">
        <v>5844</v>
      </c>
      <c r="G62" s="140"/>
      <c r="H62" s="523" t="s">
        <v>5923</v>
      </c>
      <c r="I62" s="140"/>
      <c r="J62" s="140"/>
      <c r="K62" s="111" t="s">
        <v>5821</v>
      </c>
      <c r="L62" s="523" t="s">
        <v>5850</v>
      </c>
      <c r="M62" s="140"/>
      <c r="N62" s="523" t="s">
        <v>679</v>
      </c>
      <c r="O62" s="523" t="s">
        <v>5919</v>
      </c>
      <c r="P62" s="554" t="s">
        <v>5915</v>
      </c>
      <c r="Q62" s="554" t="s">
        <v>5920</v>
      </c>
      <c r="R62" s="140"/>
      <c r="S62" s="561">
        <v>4133.0</v>
      </c>
      <c r="T62" s="569">
        <v>675.0</v>
      </c>
      <c r="U62" s="570">
        <v>225.0</v>
      </c>
      <c r="V62" s="554" t="s">
        <v>2371</v>
      </c>
      <c r="W62" s="140"/>
      <c r="X62" s="140"/>
      <c r="Y62" s="143"/>
      <c r="Z62" s="578" t="s">
        <v>5924</v>
      </c>
      <c r="AA62" s="143" t="s">
        <v>174</v>
      </c>
      <c r="AB62" s="523">
        <v>55.0</v>
      </c>
      <c r="AC62" s="111"/>
      <c r="AD62" s="523">
        <v>65.0</v>
      </c>
      <c r="AE62" s="561">
        <f t="shared" si="13"/>
        <v>10</v>
      </c>
      <c r="AF62" s="72">
        <f t="shared" si="14"/>
        <v>0.1818181818</v>
      </c>
      <c r="AG62" s="523">
        <v>84.0</v>
      </c>
      <c r="AH62" s="79"/>
      <c r="AI62" s="523">
        <v>95.0</v>
      </c>
      <c r="AJ62" s="561">
        <f t="shared" si="15"/>
        <v>11</v>
      </c>
      <c r="AK62" s="72">
        <f t="shared" si="16"/>
        <v>0.130952381</v>
      </c>
      <c r="AL62" s="523">
        <v>97.0</v>
      </c>
      <c r="AM62" s="482"/>
      <c r="AN62" s="523">
        <v>98.0</v>
      </c>
      <c r="AO62" s="561">
        <f t="shared" si="21"/>
        <v>1</v>
      </c>
      <c r="AP62" s="72">
        <f t="shared" si="22"/>
        <v>0.01030927835</v>
      </c>
      <c r="AQ62" s="523">
        <v>60.0</v>
      </c>
      <c r="AR62" s="558"/>
      <c r="AS62" s="523">
        <v>70.0</v>
      </c>
      <c r="AT62" s="561">
        <f t="shared" si="25"/>
        <v>10</v>
      </c>
      <c r="AU62" s="72">
        <f t="shared" si="26"/>
        <v>0.1666666667</v>
      </c>
      <c r="AV62" s="79"/>
      <c r="AW62" s="72"/>
      <c r="AX62" s="72"/>
      <c r="AY62" s="111"/>
      <c r="AZ62" s="111"/>
      <c r="BA62" s="523">
        <v>100.0</v>
      </c>
      <c r="BB62" s="523"/>
      <c r="BC62" s="523">
        <v>100.0</v>
      </c>
      <c r="BD62" s="561">
        <f t="shared" si="17"/>
        <v>0</v>
      </c>
      <c r="BE62" s="72">
        <f t="shared" si="18"/>
        <v>0</v>
      </c>
      <c r="BF62" s="523">
        <v>81.0</v>
      </c>
      <c r="BG62" s="523"/>
      <c r="BH62" s="523">
        <v>81.0</v>
      </c>
      <c r="BI62" s="561">
        <f t="shared" si="27"/>
        <v>0</v>
      </c>
      <c r="BJ62" s="72">
        <f t="shared" si="28"/>
        <v>0</v>
      </c>
      <c r="BK62" s="523">
        <v>46.0</v>
      </c>
      <c r="BL62" s="132"/>
      <c r="BM62" s="523">
        <v>74.0</v>
      </c>
      <c r="BN62" s="561">
        <f t="shared" si="23"/>
        <v>28</v>
      </c>
      <c r="BO62" s="72">
        <f t="shared" si="24"/>
        <v>0.6086956522</v>
      </c>
      <c r="BP62" s="111"/>
      <c r="BQ62" s="111"/>
      <c r="BR62" s="138"/>
      <c r="BS62" s="111"/>
      <c r="BT62" s="135"/>
      <c r="BU62" s="111"/>
      <c r="BV62" s="111"/>
      <c r="BW62" s="111"/>
      <c r="BX62" s="111"/>
      <c r="BY62" s="521">
        <v>0.0</v>
      </c>
      <c r="BZ62" s="519">
        <v>1.0</v>
      </c>
      <c r="CA62" s="519">
        <v>0.0</v>
      </c>
      <c r="CB62" s="519">
        <v>0.0</v>
      </c>
      <c r="CC62" s="519">
        <v>0.0</v>
      </c>
      <c r="CD62" s="519">
        <v>0.0</v>
      </c>
      <c r="CE62" s="519">
        <v>0.0</v>
      </c>
      <c r="CF62" s="519">
        <v>0.0</v>
      </c>
      <c r="CG62" s="519">
        <v>0.0</v>
      </c>
      <c r="CH62" s="519">
        <v>0.0</v>
      </c>
      <c r="CI62" s="519">
        <v>0.0</v>
      </c>
      <c r="CJ62" s="519">
        <v>0.0</v>
      </c>
      <c r="CK62" s="519">
        <v>0.0</v>
      </c>
      <c r="CL62" s="519">
        <v>0.0</v>
      </c>
      <c r="CM62" s="519">
        <v>0.0</v>
      </c>
      <c r="CN62" s="519" t="s">
        <v>5923</v>
      </c>
      <c r="CO62" s="519"/>
      <c r="CP62" s="553">
        <v>0.58</v>
      </c>
      <c r="CQ62" s="519"/>
      <c r="CR62" s="519"/>
      <c r="CS62" s="553">
        <v>0.14</v>
      </c>
      <c r="CT62" s="519"/>
      <c r="CU62" s="519"/>
      <c r="CV62" s="519"/>
      <c r="CW62" s="519">
        <v>97.0</v>
      </c>
      <c r="CX62" s="519">
        <v>90.0</v>
      </c>
      <c r="CY62" s="519">
        <v>87.0</v>
      </c>
      <c r="CZ62" s="519"/>
      <c r="DA62" s="519"/>
      <c r="DB62" s="519"/>
      <c r="DC62" s="519">
        <v>53.0</v>
      </c>
      <c r="DD62" s="519">
        <v>28.0</v>
      </c>
      <c r="DE62" s="519">
        <v>21.0</v>
      </c>
      <c r="DF62" s="519"/>
      <c r="DG62" s="519"/>
      <c r="DH62" s="519"/>
      <c r="DI62" s="519">
        <v>97.0</v>
      </c>
      <c r="DJ62" s="519">
        <v>90.0</v>
      </c>
      <c r="DK62" s="519">
        <v>88.0</v>
      </c>
      <c r="DL62" s="519"/>
      <c r="DM62" s="519"/>
      <c r="DN62" s="519"/>
      <c r="DO62" s="519">
        <v>1.0</v>
      </c>
      <c r="DP62" s="519">
        <v>1.0</v>
      </c>
      <c r="DQ62" s="519">
        <v>2.0</v>
      </c>
      <c r="DR62" s="553">
        <v>0.93</v>
      </c>
    </row>
    <row r="63" ht="15.75" customHeight="1">
      <c r="A63" s="111">
        <v>60.0</v>
      </c>
      <c r="B63" s="111">
        <v>2022.0</v>
      </c>
      <c r="C63" s="140"/>
      <c r="D63" s="554" t="s">
        <v>913</v>
      </c>
      <c r="E63" s="140"/>
      <c r="F63" s="523" t="s">
        <v>5844</v>
      </c>
      <c r="G63" s="140"/>
      <c r="H63" s="523" t="s">
        <v>5925</v>
      </c>
      <c r="I63" s="140"/>
      <c r="J63" s="140"/>
      <c r="K63" s="111" t="s">
        <v>5821</v>
      </c>
      <c r="L63" s="523" t="s">
        <v>5832</v>
      </c>
      <c r="M63" s="140"/>
      <c r="N63" s="523" t="s">
        <v>679</v>
      </c>
      <c r="O63" s="523" t="s">
        <v>5926</v>
      </c>
      <c r="P63" s="554" t="s">
        <v>5927</v>
      </c>
      <c r="Q63" s="554" t="s">
        <v>5928</v>
      </c>
      <c r="R63" s="140"/>
      <c r="S63" s="561">
        <v>1190.0</v>
      </c>
      <c r="T63" s="570">
        <v>468.0</v>
      </c>
      <c r="U63" s="570">
        <v>468.0</v>
      </c>
      <c r="V63" s="554" t="s">
        <v>2371</v>
      </c>
      <c r="W63" s="140"/>
      <c r="X63" s="140"/>
      <c r="Y63" s="143"/>
      <c r="Z63" s="578" t="s">
        <v>5929</v>
      </c>
      <c r="AA63" s="143" t="s">
        <v>174</v>
      </c>
      <c r="AB63" s="523">
        <v>11.0</v>
      </c>
      <c r="AC63" s="111"/>
      <c r="AD63" s="523">
        <v>17.0</v>
      </c>
      <c r="AE63" s="561">
        <f t="shared" si="13"/>
        <v>6</v>
      </c>
      <c r="AF63" s="72">
        <f t="shared" si="14"/>
        <v>0.5454545455</v>
      </c>
      <c r="AG63" s="523">
        <v>49.0</v>
      </c>
      <c r="AH63" s="79"/>
      <c r="AI63" s="523">
        <v>68.0</v>
      </c>
      <c r="AJ63" s="561">
        <f t="shared" si="15"/>
        <v>19</v>
      </c>
      <c r="AK63" s="72">
        <f t="shared" si="16"/>
        <v>0.387755102</v>
      </c>
      <c r="AL63" s="523">
        <v>95.0</v>
      </c>
      <c r="AM63" s="482"/>
      <c r="AN63" s="523">
        <v>99.0</v>
      </c>
      <c r="AO63" s="561">
        <f t="shared" si="21"/>
        <v>4</v>
      </c>
      <c r="AP63" s="72">
        <f t="shared" si="22"/>
        <v>0.04210526316</v>
      </c>
      <c r="AQ63" s="523">
        <v>59.0</v>
      </c>
      <c r="AR63" s="558"/>
      <c r="AS63" s="523">
        <v>69.0</v>
      </c>
      <c r="AT63" s="561">
        <f t="shared" si="25"/>
        <v>10</v>
      </c>
      <c r="AU63" s="72">
        <f t="shared" si="26"/>
        <v>0.1694915254</v>
      </c>
      <c r="AV63" s="79"/>
      <c r="AW63" s="72"/>
      <c r="AX63" s="72"/>
      <c r="AY63" s="111"/>
      <c r="AZ63" s="111"/>
      <c r="BA63" s="523">
        <v>90.0</v>
      </c>
      <c r="BB63" s="523"/>
      <c r="BC63" s="523">
        <v>94.0</v>
      </c>
      <c r="BD63" s="561">
        <f t="shared" si="17"/>
        <v>4</v>
      </c>
      <c r="BE63" s="72">
        <f t="shared" si="18"/>
        <v>0.04444444444</v>
      </c>
      <c r="BF63" s="523">
        <v>81.0</v>
      </c>
      <c r="BG63" s="523"/>
      <c r="BH63" s="523">
        <v>92.0</v>
      </c>
      <c r="BI63" s="561">
        <f t="shared" si="27"/>
        <v>11</v>
      </c>
      <c r="BJ63" s="72">
        <f t="shared" si="28"/>
        <v>0.1358024691</v>
      </c>
      <c r="BK63" s="523">
        <v>86.0</v>
      </c>
      <c r="BL63" s="132"/>
      <c r="BM63" s="523">
        <v>95.0</v>
      </c>
      <c r="BN63" s="561">
        <f t="shared" si="23"/>
        <v>9</v>
      </c>
      <c r="BO63" s="72">
        <f t="shared" si="24"/>
        <v>0.1046511628</v>
      </c>
      <c r="BP63" s="111"/>
      <c r="BQ63" s="111"/>
      <c r="BR63" s="138"/>
      <c r="BS63" s="111"/>
      <c r="BT63" s="135"/>
      <c r="BU63" s="111"/>
      <c r="BV63" s="111"/>
      <c r="BW63" s="111"/>
      <c r="BX63" s="111"/>
      <c r="BY63" s="521">
        <v>1.0</v>
      </c>
      <c r="BZ63" s="519">
        <v>0.0</v>
      </c>
      <c r="CA63" s="519">
        <v>0.0</v>
      </c>
      <c r="CB63" s="519">
        <v>0.0</v>
      </c>
      <c r="CC63" s="519">
        <v>0.0</v>
      </c>
      <c r="CD63" s="519">
        <v>0.0</v>
      </c>
      <c r="CE63" s="519">
        <v>0.0</v>
      </c>
      <c r="CF63" s="519">
        <v>0.0</v>
      </c>
      <c r="CG63" s="519">
        <v>1.0</v>
      </c>
      <c r="CH63" s="519">
        <v>0.0</v>
      </c>
      <c r="CI63" s="519">
        <v>0.0</v>
      </c>
      <c r="CJ63" s="519">
        <v>0.0</v>
      </c>
      <c r="CK63" s="519">
        <v>0.0</v>
      </c>
      <c r="CL63" s="519">
        <v>0.0</v>
      </c>
      <c r="CM63" s="519">
        <v>0.0</v>
      </c>
      <c r="CN63" s="519" t="s">
        <v>5930</v>
      </c>
      <c r="CO63" s="519"/>
      <c r="CP63" s="553">
        <v>0.17</v>
      </c>
      <c r="CQ63" s="519"/>
      <c r="CR63" s="519"/>
      <c r="CS63" s="553">
        <v>0.28</v>
      </c>
      <c r="CT63" s="519">
        <v>92.0</v>
      </c>
      <c r="CU63" s="519">
        <v>82.0</v>
      </c>
      <c r="CV63" s="519">
        <v>78.0</v>
      </c>
      <c r="CW63" s="519">
        <v>92.0</v>
      </c>
      <c r="CX63" s="519">
        <v>82.0</v>
      </c>
      <c r="CY63" s="519">
        <v>78.0</v>
      </c>
      <c r="CZ63" s="519">
        <v>61.0</v>
      </c>
      <c r="DA63" s="519">
        <v>45.0</v>
      </c>
      <c r="DB63" s="519">
        <v>40.0</v>
      </c>
      <c r="DC63" s="519">
        <v>61.0</v>
      </c>
      <c r="DD63" s="519">
        <v>45.0</v>
      </c>
      <c r="DE63" s="519">
        <v>40.0</v>
      </c>
      <c r="DF63" s="519">
        <v>93.0</v>
      </c>
      <c r="DG63" s="519">
        <v>87.0</v>
      </c>
      <c r="DH63" s="519">
        <v>83.0</v>
      </c>
      <c r="DI63" s="519">
        <v>93.0</v>
      </c>
      <c r="DJ63" s="519">
        <v>87.0</v>
      </c>
      <c r="DK63" s="519">
        <v>83.0</v>
      </c>
      <c r="DL63" s="519">
        <v>1.0</v>
      </c>
      <c r="DM63" s="519">
        <v>5.0</v>
      </c>
      <c r="DN63" s="519">
        <v>5.0</v>
      </c>
      <c r="DO63" s="519">
        <v>1.0</v>
      </c>
      <c r="DP63" s="519">
        <v>5.0</v>
      </c>
      <c r="DQ63" s="519">
        <v>5.0</v>
      </c>
      <c r="DR63" s="519"/>
    </row>
    <row r="64" ht="15.75" customHeight="1">
      <c r="A64" s="111">
        <v>61.0</v>
      </c>
      <c r="B64" s="111">
        <v>2022.0</v>
      </c>
      <c r="C64" s="140"/>
      <c r="D64" s="554" t="s">
        <v>913</v>
      </c>
      <c r="E64" s="140"/>
      <c r="F64" s="523" t="s">
        <v>5844</v>
      </c>
      <c r="G64" s="140"/>
      <c r="H64" s="523" t="s">
        <v>5925</v>
      </c>
      <c r="I64" s="140"/>
      <c r="J64" s="140"/>
      <c r="K64" s="111" t="s">
        <v>5821</v>
      </c>
      <c r="L64" s="523" t="s">
        <v>5835</v>
      </c>
      <c r="M64" s="140"/>
      <c r="N64" s="523" t="s">
        <v>679</v>
      </c>
      <c r="O64" s="523" t="s">
        <v>5926</v>
      </c>
      <c r="P64" s="554" t="s">
        <v>5927</v>
      </c>
      <c r="Q64" s="554" t="s">
        <v>5928</v>
      </c>
      <c r="R64" s="140"/>
      <c r="S64" s="561">
        <v>1582.0</v>
      </c>
      <c r="T64" s="570">
        <v>515.0</v>
      </c>
      <c r="U64" s="570">
        <v>515.0</v>
      </c>
      <c r="V64" s="554" t="s">
        <v>2371</v>
      </c>
      <c r="W64" s="140"/>
      <c r="X64" s="140"/>
      <c r="Y64" s="143"/>
      <c r="Z64" s="578" t="s">
        <v>5929</v>
      </c>
      <c r="AA64" s="143" t="s">
        <v>174</v>
      </c>
      <c r="AB64" s="523">
        <v>4.0</v>
      </c>
      <c r="AC64" s="111"/>
      <c r="AD64" s="523">
        <v>11.0</v>
      </c>
      <c r="AE64" s="561">
        <f t="shared" si="13"/>
        <v>7</v>
      </c>
      <c r="AF64" s="72">
        <f t="shared" si="14"/>
        <v>1.75</v>
      </c>
      <c r="AG64" s="523">
        <v>44.0</v>
      </c>
      <c r="AH64" s="79"/>
      <c r="AI64" s="523">
        <v>56.0</v>
      </c>
      <c r="AJ64" s="561">
        <f t="shared" si="15"/>
        <v>12</v>
      </c>
      <c r="AK64" s="72">
        <f t="shared" si="16"/>
        <v>0.2727272727</v>
      </c>
      <c r="AL64" s="523">
        <v>88.0</v>
      </c>
      <c r="AM64" s="482"/>
      <c r="AN64" s="523">
        <v>91.0</v>
      </c>
      <c r="AO64" s="561">
        <f t="shared" si="21"/>
        <v>3</v>
      </c>
      <c r="AP64" s="72">
        <f t="shared" si="22"/>
        <v>0.03409090909</v>
      </c>
      <c r="AQ64" s="523">
        <v>49.0</v>
      </c>
      <c r="AR64" s="558"/>
      <c r="AS64" s="523">
        <v>69.0</v>
      </c>
      <c r="AT64" s="561">
        <f t="shared" si="25"/>
        <v>20</v>
      </c>
      <c r="AU64" s="72">
        <f t="shared" si="26"/>
        <v>0.4081632653</v>
      </c>
      <c r="AV64" s="79"/>
      <c r="AW64" s="72"/>
      <c r="AX64" s="72"/>
      <c r="AY64" s="111"/>
      <c r="AZ64" s="111"/>
      <c r="BA64" s="523">
        <v>81.0</v>
      </c>
      <c r="BB64" s="523"/>
      <c r="BC64" s="523">
        <v>88.0</v>
      </c>
      <c r="BD64" s="561">
        <f t="shared" si="17"/>
        <v>7</v>
      </c>
      <c r="BE64" s="72">
        <f t="shared" si="18"/>
        <v>0.08641975309</v>
      </c>
      <c r="BF64" s="523">
        <v>69.0</v>
      </c>
      <c r="BG64" s="523"/>
      <c r="BH64" s="523">
        <v>79.0</v>
      </c>
      <c r="BI64" s="561">
        <f t="shared" si="27"/>
        <v>10</v>
      </c>
      <c r="BJ64" s="72">
        <f t="shared" si="28"/>
        <v>0.1449275362</v>
      </c>
      <c r="BK64" s="523">
        <v>90.0</v>
      </c>
      <c r="BL64" s="132"/>
      <c r="BM64" s="523">
        <v>94.0</v>
      </c>
      <c r="BN64" s="561">
        <f t="shared" si="23"/>
        <v>4</v>
      </c>
      <c r="BO64" s="72">
        <f t="shared" si="24"/>
        <v>0.04444444444</v>
      </c>
      <c r="BP64" s="111"/>
      <c r="BQ64" s="111"/>
      <c r="BR64" s="138"/>
      <c r="BS64" s="111"/>
      <c r="BT64" s="135"/>
      <c r="BU64" s="111"/>
      <c r="BV64" s="111"/>
      <c r="BW64" s="111"/>
      <c r="BX64" s="111"/>
      <c r="BY64" s="521">
        <v>1.0</v>
      </c>
      <c r="BZ64" s="519">
        <v>0.0</v>
      </c>
      <c r="CA64" s="519">
        <v>0.0</v>
      </c>
      <c r="CB64" s="519">
        <v>0.0</v>
      </c>
      <c r="CC64" s="519">
        <v>0.0</v>
      </c>
      <c r="CD64" s="519">
        <v>0.0</v>
      </c>
      <c r="CE64" s="519">
        <v>0.0</v>
      </c>
      <c r="CF64" s="519">
        <v>0.0</v>
      </c>
      <c r="CG64" s="519">
        <v>1.0</v>
      </c>
      <c r="CH64" s="519">
        <v>0.0</v>
      </c>
      <c r="CI64" s="519">
        <v>0.0</v>
      </c>
      <c r="CJ64" s="519">
        <v>0.0</v>
      </c>
      <c r="CK64" s="519">
        <v>0.0</v>
      </c>
      <c r="CL64" s="519">
        <v>0.0</v>
      </c>
      <c r="CM64" s="519">
        <v>0.0</v>
      </c>
      <c r="CN64" s="519" t="s">
        <v>5930</v>
      </c>
      <c r="CO64" s="519"/>
      <c r="CP64" s="553">
        <v>0.17</v>
      </c>
      <c r="CQ64" s="519"/>
      <c r="CR64" s="519"/>
      <c r="CS64" s="553">
        <v>0.25</v>
      </c>
      <c r="CT64" s="519">
        <v>96.0</v>
      </c>
      <c r="CU64" s="519">
        <v>89.0</v>
      </c>
      <c r="CV64" s="519">
        <v>85.0</v>
      </c>
      <c r="CW64" s="519">
        <v>96.0</v>
      </c>
      <c r="CX64" s="519">
        <v>89.0</v>
      </c>
      <c r="CY64" s="519">
        <v>85.0</v>
      </c>
      <c r="CZ64" s="519">
        <v>57.0</v>
      </c>
      <c r="DA64" s="519">
        <v>41.0</v>
      </c>
      <c r="DB64" s="519">
        <v>37.0</v>
      </c>
      <c r="DC64" s="519">
        <v>57.0</v>
      </c>
      <c r="DD64" s="519">
        <v>41.0</v>
      </c>
      <c r="DE64" s="519">
        <v>37.0</v>
      </c>
      <c r="DF64" s="519">
        <v>97.0</v>
      </c>
      <c r="DG64" s="519">
        <v>91.0</v>
      </c>
      <c r="DH64" s="519">
        <v>88.0</v>
      </c>
      <c r="DI64" s="519">
        <v>97.0</v>
      </c>
      <c r="DJ64" s="519">
        <v>91.0</v>
      </c>
      <c r="DK64" s="519">
        <v>88.0</v>
      </c>
      <c r="DL64" s="519">
        <v>1.0</v>
      </c>
      <c r="DM64" s="519">
        <v>2.0</v>
      </c>
      <c r="DN64" s="519">
        <v>3.0</v>
      </c>
      <c r="DO64" s="519">
        <v>1.0</v>
      </c>
      <c r="DP64" s="519">
        <v>2.0</v>
      </c>
      <c r="DQ64" s="519">
        <v>3.0</v>
      </c>
      <c r="DR64" s="553">
        <v>0.8</v>
      </c>
    </row>
    <row r="65" ht="15.75" customHeight="1">
      <c r="A65" s="111">
        <v>62.0</v>
      </c>
      <c r="B65" s="111">
        <v>2022.0</v>
      </c>
      <c r="C65" s="140"/>
      <c r="D65" s="554" t="s">
        <v>913</v>
      </c>
      <c r="E65" s="140"/>
      <c r="F65" s="523" t="s">
        <v>5844</v>
      </c>
      <c r="G65" s="140"/>
      <c r="H65" s="523" t="s">
        <v>5925</v>
      </c>
      <c r="I65" s="140"/>
      <c r="J65" s="140"/>
      <c r="K65" s="111" t="s">
        <v>5821</v>
      </c>
      <c r="L65" s="523" t="s">
        <v>5826</v>
      </c>
      <c r="M65" s="140"/>
      <c r="N65" s="523" t="s">
        <v>679</v>
      </c>
      <c r="O65" s="523" t="s">
        <v>5926</v>
      </c>
      <c r="P65" s="554" t="s">
        <v>5927</v>
      </c>
      <c r="Q65" s="554" t="s">
        <v>5928</v>
      </c>
      <c r="R65" s="140"/>
      <c r="S65" s="523">
        <v>949.0</v>
      </c>
      <c r="T65" s="570">
        <v>280.0</v>
      </c>
      <c r="U65" s="570">
        <v>280.0</v>
      </c>
      <c r="V65" s="554" t="s">
        <v>2371</v>
      </c>
      <c r="W65" s="140"/>
      <c r="X65" s="140"/>
      <c r="Y65" s="143"/>
      <c r="Z65" s="578" t="s">
        <v>5929</v>
      </c>
      <c r="AA65" s="143" t="s">
        <v>174</v>
      </c>
      <c r="AB65" s="523">
        <v>6.0</v>
      </c>
      <c r="AC65" s="111"/>
      <c r="AD65" s="523">
        <v>19.0</v>
      </c>
      <c r="AE65" s="561">
        <f t="shared" si="13"/>
        <v>13</v>
      </c>
      <c r="AF65" s="72">
        <f t="shared" si="14"/>
        <v>2.166666667</v>
      </c>
      <c r="AG65" s="523">
        <v>38.0</v>
      </c>
      <c r="AH65" s="79"/>
      <c r="AI65" s="523">
        <v>79.0</v>
      </c>
      <c r="AJ65" s="561">
        <f t="shared" si="15"/>
        <v>41</v>
      </c>
      <c r="AK65" s="72">
        <f t="shared" si="16"/>
        <v>1.078947368</v>
      </c>
      <c r="AL65" s="523">
        <v>82.0</v>
      </c>
      <c r="AM65" s="482"/>
      <c r="AN65" s="523">
        <v>100.0</v>
      </c>
      <c r="AO65" s="561">
        <f t="shared" si="21"/>
        <v>18</v>
      </c>
      <c r="AP65" s="72">
        <f t="shared" si="22"/>
        <v>0.2195121951</v>
      </c>
      <c r="AQ65" s="523">
        <v>61.0</v>
      </c>
      <c r="AR65" s="558"/>
      <c r="AS65" s="523">
        <v>81.0</v>
      </c>
      <c r="AT65" s="561">
        <f t="shared" si="25"/>
        <v>20</v>
      </c>
      <c r="AU65" s="72">
        <f t="shared" si="26"/>
        <v>0.3278688525</v>
      </c>
      <c r="AV65" s="79"/>
      <c r="AW65" s="72"/>
      <c r="AX65" s="72"/>
      <c r="AY65" s="111"/>
      <c r="AZ65" s="111"/>
      <c r="BA65" s="523">
        <v>76.0</v>
      </c>
      <c r="BB65" s="523"/>
      <c r="BC65" s="523">
        <v>84.0</v>
      </c>
      <c r="BD65" s="561">
        <f t="shared" si="17"/>
        <v>8</v>
      </c>
      <c r="BE65" s="72">
        <f t="shared" si="18"/>
        <v>0.1052631579</v>
      </c>
      <c r="BF65" s="523">
        <v>69.0</v>
      </c>
      <c r="BG65" s="523"/>
      <c r="BH65" s="523">
        <v>95.0</v>
      </c>
      <c r="BI65" s="561">
        <f t="shared" si="27"/>
        <v>26</v>
      </c>
      <c r="BJ65" s="72">
        <f t="shared" si="28"/>
        <v>0.3768115942</v>
      </c>
      <c r="BK65" s="523">
        <v>85.0</v>
      </c>
      <c r="BL65" s="132"/>
      <c r="BM65" s="523">
        <v>97.0</v>
      </c>
      <c r="BN65" s="561">
        <f t="shared" si="23"/>
        <v>12</v>
      </c>
      <c r="BO65" s="72">
        <f t="shared" si="24"/>
        <v>0.1411764706</v>
      </c>
      <c r="BP65" s="111"/>
      <c r="BQ65" s="111"/>
      <c r="BR65" s="138"/>
      <c r="BS65" s="111"/>
      <c r="BT65" s="135"/>
      <c r="BU65" s="111"/>
      <c r="BV65" s="111"/>
      <c r="BW65" s="111"/>
      <c r="BX65" s="111"/>
      <c r="BY65" s="521">
        <v>1.0</v>
      </c>
      <c r="BZ65" s="519">
        <v>0.0</v>
      </c>
      <c r="CA65" s="519">
        <v>0.0</v>
      </c>
      <c r="CB65" s="519">
        <v>0.0</v>
      </c>
      <c r="CC65" s="519">
        <v>0.0</v>
      </c>
      <c r="CD65" s="519">
        <v>0.0</v>
      </c>
      <c r="CE65" s="519">
        <v>0.0</v>
      </c>
      <c r="CF65" s="519">
        <v>0.0</v>
      </c>
      <c r="CG65" s="519">
        <v>1.0</v>
      </c>
      <c r="CH65" s="519">
        <v>0.0</v>
      </c>
      <c r="CI65" s="519">
        <v>0.0</v>
      </c>
      <c r="CJ65" s="519">
        <v>0.0</v>
      </c>
      <c r="CK65" s="519">
        <v>0.0</v>
      </c>
      <c r="CL65" s="519">
        <v>0.0</v>
      </c>
      <c r="CM65" s="519">
        <v>0.0</v>
      </c>
      <c r="CN65" s="519" t="s">
        <v>5930</v>
      </c>
      <c r="CO65" s="519"/>
      <c r="CP65" s="553">
        <v>0.17</v>
      </c>
      <c r="CQ65" s="519"/>
      <c r="CR65" s="519"/>
      <c r="CS65" s="553">
        <v>0.23</v>
      </c>
      <c r="CT65" s="519">
        <v>88.0</v>
      </c>
      <c r="CU65" s="519">
        <v>73.0</v>
      </c>
      <c r="CV65" s="519">
        <v>68.0</v>
      </c>
      <c r="CW65" s="519">
        <v>88.0</v>
      </c>
      <c r="CX65" s="519">
        <v>73.0</v>
      </c>
      <c r="CY65" s="519">
        <v>68.0</v>
      </c>
      <c r="CZ65" s="519">
        <v>41.0</v>
      </c>
      <c r="DA65" s="519">
        <v>28.0</v>
      </c>
      <c r="DB65" s="519">
        <v>25.0</v>
      </c>
      <c r="DC65" s="519">
        <v>41.0</v>
      </c>
      <c r="DD65" s="519">
        <v>28.0</v>
      </c>
      <c r="DE65" s="519">
        <v>25.0</v>
      </c>
      <c r="DF65" s="519">
        <v>89.0</v>
      </c>
      <c r="DG65" s="519">
        <v>78.0</v>
      </c>
      <c r="DH65" s="519">
        <v>72.0</v>
      </c>
      <c r="DI65" s="519">
        <v>89.0</v>
      </c>
      <c r="DJ65" s="519">
        <v>78.0</v>
      </c>
      <c r="DK65" s="519">
        <v>72.0</v>
      </c>
      <c r="DL65" s="519">
        <v>1.0</v>
      </c>
      <c r="DM65" s="519">
        <v>5.0</v>
      </c>
      <c r="DN65" s="519">
        <v>4.0</v>
      </c>
      <c r="DO65" s="519">
        <v>1.0</v>
      </c>
      <c r="DP65" s="519">
        <v>5.0</v>
      </c>
      <c r="DQ65" s="519">
        <v>4.0</v>
      </c>
      <c r="DR65" s="553">
        <v>0.76</v>
      </c>
    </row>
    <row r="66" ht="15.75" customHeight="1">
      <c r="A66" s="111">
        <v>63.0</v>
      </c>
      <c r="B66" s="111">
        <v>2022.0</v>
      </c>
      <c r="C66" s="140"/>
      <c r="D66" s="554" t="s">
        <v>913</v>
      </c>
      <c r="E66" s="140"/>
      <c r="F66" s="523" t="s">
        <v>5844</v>
      </c>
      <c r="G66" s="140"/>
      <c r="H66" s="523" t="s">
        <v>5925</v>
      </c>
      <c r="I66" s="140"/>
      <c r="J66" s="140"/>
      <c r="K66" s="111" t="s">
        <v>5821</v>
      </c>
      <c r="L66" s="523" t="s">
        <v>5827</v>
      </c>
      <c r="M66" s="140"/>
      <c r="N66" s="523" t="s">
        <v>679</v>
      </c>
      <c r="O66" s="523" t="s">
        <v>5926</v>
      </c>
      <c r="P66" s="554" t="s">
        <v>5927</v>
      </c>
      <c r="Q66" s="554" t="s">
        <v>5928</v>
      </c>
      <c r="R66" s="140"/>
      <c r="S66" s="523">
        <v>876.0</v>
      </c>
      <c r="T66" s="570">
        <v>305.0</v>
      </c>
      <c r="U66" s="570">
        <v>305.0</v>
      </c>
      <c r="V66" s="554" t="s">
        <v>2371</v>
      </c>
      <c r="W66" s="140"/>
      <c r="X66" s="140"/>
      <c r="Y66" s="143"/>
      <c r="Z66" s="578" t="s">
        <v>5929</v>
      </c>
      <c r="AA66" s="143" t="s">
        <v>174</v>
      </c>
      <c r="AB66" s="523">
        <v>7.0</v>
      </c>
      <c r="AC66" s="111"/>
      <c r="AD66" s="523">
        <v>11.0</v>
      </c>
      <c r="AE66" s="561">
        <f t="shared" si="13"/>
        <v>4</v>
      </c>
      <c r="AF66" s="72">
        <f t="shared" si="14"/>
        <v>0.5714285714</v>
      </c>
      <c r="AG66" s="523">
        <v>47.0</v>
      </c>
      <c r="AH66" s="79"/>
      <c r="AI66" s="523">
        <v>51.0</v>
      </c>
      <c r="AJ66" s="561">
        <f t="shared" si="15"/>
        <v>4</v>
      </c>
      <c r="AK66" s="72">
        <f t="shared" si="16"/>
        <v>0.08510638298</v>
      </c>
      <c r="AL66" s="523">
        <v>90.0</v>
      </c>
      <c r="AM66" s="482"/>
      <c r="AN66" s="523">
        <v>99.0</v>
      </c>
      <c r="AO66" s="561">
        <f t="shared" si="21"/>
        <v>9</v>
      </c>
      <c r="AP66" s="72">
        <f t="shared" si="22"/>
        <v>0.1</v>
      </c>
      <c r="AQ66" s="523">
        <v>71.0</v>
      </c>
      <c r="AR66" s="558"/>
      <c r="AS66" s="523">
        <v>80.0</v>
      </c>
      <c r="AT66" s="561">
        <f t="shared" si="25"/>
        <v>9</v>
      </c>
      <c r="AU66" s="72">
        <f t="shared" si="26"/>
        <v>0.1267605634</v>
      </c>
      <c r="AV66" s="79"/>
      <c r="AW66" s="72"/>
      <c r="AX66" s="72"/>
      <c r="AY66" s="111"/>
      <c r="AZ66" s="111"/>
      <c r="BA66" s="523">
        <v>88.0</v>
      </c>
      <c r="BB66" s="523"/>
      <c r="BC66" s="523">
        <v>90.0</v>
      </c>
      <c r="BD66" s="561">
        <f t="shared" si="17"/>
        <v>2</v>
      </c>
      <c r="BE66" s="72">
        <f t="shared" si="18"/>
        <v>0.02272727273</v>
      </c>
      <c r="BF66" s="523">
        <v>84.0</v>
      </c>
      <c r="BG66" s="523"/>
      <c r="BH66" s="523">
        <v>84.0</v>
      </c>
      <c r="BI66" s="561">
        <f t="shared" si="27"/>
        <v>0</v>
      </c>
      <c r="BJ66" s="72">
        <f t="shared" si="28"/>
        <v>0</v>
      </c>
      <c r="BK66" s="523">
        <v>95.0</v>
      </c>
      <c r="BL66" s="132"/>
      <c r="BM66" s="523">
        <v>96.0</v>
      </c>
      <c r="BN66" s="561">
        <f t="shared" si="23"/>
        <v>1</v>
      </c>
      <c r="BO66" s="72">
        <f t="shared" si="24"/>
        <v>0.01052631579</v>
      </c>
      <c r="BP66" s="111"/>
      <c r="BQ66" s="111"/>
      <c r="BR66" s="138"/>
      <c r="BS66" s="111"/>
      <c r="BT66" s="135"/>
      <c r="BU66" s="111"/>
      <c r="BV66" s="111"/>
      <c r="BW66" s="111"/>
      <c r="BX66" s="111"/>
      <c r="BY66" s="521">
        <v>1.0</v>
      </c>
      <c r="BZ66" s="519">
        <v>0.0</v>
      </c>
      <c r="CA66" s="519">
        <v>0.0</v>
      </c>
      <c r="CB66" s="519">
        <v>0.0</v>
      </c>
      <c r="CC66" s="519">
        <v>0.0</v>
      </c>
      <c r="CD66" s="519">
        <v>0.0</v>
      </c>
      <c r="CE66" s="519">
        <v>0.0</v>
      </c>
      <c r="CF66" s="519">
        <v>0.0</v>
      </c>
      <c r="CG66" s="519">
        <v>1.0</v>
      </c>
      <c r="CH66" s="519">
        <v>0.0</v>
      </c>
      <c r="CI66" s="519">
        <v>0.0</v>
      </c>
      <c r="CJ66" s="519">
        <v>0.0</v>
      </c>
      <c r="CK66" s="519">
        <v>0.0</v>
      </c>
      <c r="CL66" s="519">
        <v>0.0</v>
      </c>
      <c r="CM66" s="519">
        <v>0.0</v>
      </c>
      <c r="CN66" s="519" t="s">
        <v>5930</v>
      </c>
      <c r="CO66" s="519"/>
      <c r="CP66" s="553">
        <v>0.16</v>
      </c>
      <c r="CQ66" s="519"/>
      <c r="CR66" s="519"/>
      <c r="CS66" s="553">
        <v>0.26</v>
      </c>
      <c r="CT66" s="519">
        <v>89.0</v>
      </c>
      <c r="CU66" s="519">
        <v>73.0</v>
      </c>
      <c r="CV66" s="519">
        <v>68.0</v>
      </c>
      <c r="CW66" s="519">
        <v>89.0</v>
      </c>
      <c r="CX66" s="519">
        <v>73.0</v>
      </c>
      <c r="CY66" s="519">
        <v>68.0</v>
      </c>
      <c r="CZ66" s="519">
        <v>39.0</v>
      </c>
      <c r="DA66" s="519">
        <v>28.0</v>
      </c>
      <c r="DB66" s="519">
        <v>19.0</v>
      </c>
      <c r="DC66" s="519">
        <v>39.0</v>
      </c>
      <c r="DD66" s="519">
        <v>28.0</v>
      </c>
      <c r="DE66" s="519">
        <v>19.0</v>
      </c>
      <c r="DF66" s="519">
        <v>92.0</v>
      </c>
      <c r="DG66" s="519">
        <v>78.0</v>
      </c>
      <c r="DH66" s="519">
        <v>72.0</v>
      </c>
      <c r="DI66" s="519">
        <v>92.0</v>
      </c>
      <c r="DJ66" s="519">
        <v>78.0</v>
      </c>
      <c r="DK66" s="519">
        <v>72.0</v>
      </c>
      <c r="DL66" s="519">
        <v>3.0</v>
      </c>
      <c r="DM66" s="519">
        <v>5.0</v>
      </c>
      <c r="DN66" s="519">
        <v>4.0</v>
      </c>
      <c r="DO66" s="519">
        <v>3.0</v>
      </c>
      <c r="DP66" s="519">
        <v>5.0</v>
      </c>
      <c r="DQ66" s="519">
        <v>4.0</v>
      </c>
      <c r="DR66" s="553">
        <v>0.84</v>
      </c>
    </row>
    <row r="67" ht="15.75" customHeight="1">
      <c r="A67" s="111">
        <v>64.0</v>
      </c>
      <c r="B67" s="111">
        <v>2022.0</v>
      </c>
      <c r="C67" s="140"/>
      <c r="D67" s="554" t="e">
        <v>#N/A</v>
      </c>
      <c r="E67" s="140"/>
      <c r="F67" s="523" t="s">
        <v>5931</v>
      </c>
      <c r="G67" s="140"/>
      <c r="H67" s="523" t="s">
        <v>5932</v>
      </c>
      <c r="I67" s="140"/>
      <c r="J67" s="140"/>
      <c r="K67" s="111" t="s">
        <v>5821</v>
      </c>
      <c r="L67" s="523" t="s">
        <v>5849</v>
      </c>
      <c r="M67" s="140"/>
      <c r="N67" s="523" t="s">
        <v>679</v>
      </c>
      <c r="O67" s="523" t="s">
        <v>5933</v>
      </c>
      <c r="P67" s="554" t="s">
        <v>5934</v>
      </c>
      <c r="Q67" s="554" t="s">
        <v>5935</v>
      </c>
      <c r="R67" s="140"/>
      <c r="S67" s="561">
        <v>4050.0</v>
      </c>
      <c r="T67" s="570">
        <v>832.0</v>
      </c>
      <c r="U67" s="570">
        <v>416.0</v>
      </c>
      <c r="V67" s="554" t="s">
        <v>2371</v>
      </c>
      <c r="W67" s="140"/>
      <c r="X67" s="140"/>
      <c r="Y67" s="143"/>
      <c r="Z67" s="578" t="s">
        <v>5936</v>
      </c>
      <c r="AA67" s="143" t="s">
        <v>158</v>
      </c>
      <c r="AB67" s="523">
        <v>29.0</v>
      </c>
      <c r="AC67" s="111"/>
      <c r="AD67" s="554">
        <v>33.0</v>
      </c>
      <c r="AE67" s="561">
        <f t="shared" si="13"/>
        <v>4</v>
      </c>
      <c r="AF67" s="72">
        <f t="shared" si="14"/>
        <v>0.1379310345</v>
      </c>
      <c r="AG67" s="523">
        <v>64.0</v>
      </c>
      <c r="AH67" s="79"/>
      <c r="AI67" s="523">
        <v>67.0</v>
      </c>
      <c r="AJ67" s="561">
        <f t="shared" si="15"/>
        <v>3</v>
      </c>
      <c r="AK67" s="72">
        <f t="shared" si="16"/>
        <v>0.046875</v>
      </c>
      <c r="AL67" s="523">
        <v>94.0</v>
      </c>
      <c r="AM67" s="482"/>
      <c r="AN67" s="523">
        <v>97.0</v>
      </c>
      <c r="AO67" s="561">
        <f t="shared" si="21"/>
        <v>3</v>
      </c>
      <c r="AP67" s="72">
        <f t="shared" si="22"/>
        <v>0.03191489362</v>
      </c>
      <c r="AQ67" s="523">
        <v>37.0</v>
      </c>
      <c r="AR67" s="558"/>
      <c r="AS67" s="523">
        <v>54.0</v>
      </c>
      <c r="AT67" s="561">
        <f t="shared" si="25"/>
        <v>17</v>
      </c>
      <c r="AU67" s="72">
        <f t="shared" si="26"/>
        <v>0.4594594595</v>
      </c>
      <c r="AV67" s="79"/>
      <c r="AW67" s="72"/>
      <c r="AX67" s="72"/>
      <c r="AY67" s="111"/>
      <c r="AZ67" s="111"/>
      <c r="BA67" s="523">
        <v>93.0</v>
      </c>
      <c r="BB67" s="523"/>
      <c r="BC67" s="523">
        <v>96.0</v>
      </c>
      <c r="BD67" s="561">
        <f t="shared" si="17"/>
        <v>3</v>
      </c>
      <c r="BE67" s="72">
        <f t="shared" si="18"/>
        <v>0.03225806452</v>
      </c>
      <c r="BF67" s="523">
        <v>67.0</v>
      </c>
      <c r="BG67" s="523"/>
      <c r="BH67" s="523">
        <v>83.0</v>
      </c>
      <c r="BI67" s="561">
        <f t="shared" si="27"/>
        <v>16</v>
      </c>
      <c r="BJ67" s="72">
        <f t="shared" si="28"/>
        <v>0.2388059701</v>
      </c>
      <c r="BK67" s="523">
        <v>67.0</v>
      </c>
      <c r="BL67" s="132"/>
      <c r="BM67" s="523">
        <v>71.0</v>
      </c>
      <c r="BN67" s="561">
        <f t="shared" si="23"/>
        <v>4</v>
      </c>
      <c r="BO67" s="72">
        <f t="shared" si="24"/>
        <v>0.05970149254</v>
      </c>
      <c r="BP67" s="111"/>
      <c r="BQ67" s="111"/>
      <c r="BR67" s="138"/>
      <c r="BS67" s="111"/>
      <c r="BT67" s="135"/>
      <c r="BU67" s="111"/>
      <c r="BV67" s="111"/>
      <c r="BW67" s="111"/>
      <c r="BX67" s="111"/>
      <c r="BY67" s="521">
        <v>0.0</v>
      </c>
      <c r="BZ67" s="519">
        <v>0.0</v>
      </c>
      <c r="CA67" s="519">
        <v>0.0</v>
      </c>
      <c r="CB67" s="519">
        <v>1.0</v>
      </c>
      <c r="CC67" s="519">
        <v>0.0</v>
      </c>
      <c r="CD67" s="519">
        <v>0.0</v>
      </c>
      <c r="CE67" s="519">
        <v>0.0</v>
      </c>
      <c r="CF67" s="519">
        <v>0.0</v>
      </c>
      <c r="CG67" s="519">
        <v>0.0</v>
      </c>
      <c r="CH67" s="519">
        <v>0.0</v>
      </c>
      <c r="CI67" s="519">
        <v>0.0</v>
      </c>
      <c r="CJ67" s="519">
        <v>0.0</v>
      </c>
      <c r="CK67" s="519">
        <v>0.0</v>
      </c>
      <c r="CL67" s="519">
        <v>0.0</v>
      </c>
      <c r="CM67" s="519">
        <v>0.0</v>
      </c>
      <c r="CN67" s="519" t="s">
        <v>5932</v>
      </c>
      <c r="CO67" s="519"/>
      <c r="CP67" s="553">
        <v>0.43</v>
      </c>
      <c r="CQ67" s="519"/>
      <c r="CR67" s="519"/>
      <c r="CS67" s="553">
        <v>0.17</v>
      </c>
      <c r="CT67" s="519"/>
      <c r="CU67" s="519"/>
      <c r="CV67" s="519"/>
      <c r="CW67" s="519">
        <v>84.0</v>
      </c>
      <c r="CX67" s="519">
        <v>73.0</v>
      </c>
      <c r="CY67" s="519">
        <v>67.0</v>
      </c>
      <c r="CZ67" s="519"/>
      <c r="DA67" s="519"/>
      <c r="DB67" s="519"/>
      <c r="DC67" s="519">
        <v>50.0</v>
      </c>
      <c r="DD67" s="519">
        <v>38.0</v>
      </c>
      <c r="DE67" s="519">
        <v>30.0</v>
      </c>
      <c r="DF67" s="519"/>
      <c r="DG67" s="519"/>
      <c r="DH67" s="519"/>
      <c r="DI67" s="519">
        <v>88.0</v>
      </c>
      <c r="DJ67" s="519">
        <v>80.0</v>
      </c>
      <c r="DK67" s="519">
        <v>77.0</v>
      </c>
      <c r="DL67" s="519"/>
      <c r="DM67" s="519"/>
      <c r="DN67" s="519"/>
      <c r="DO67" s="519">
        <v>5.0</v>
      </c>
      <c r="DP67" s="519">
        <v>7.0</v>
      </c>
      <c r="DQ67" s="519">
        <v>10.0</v>
      </c>
      <c r="DR67" s="519"/>
    </row>
    <row r="68" ht="15.75" customHeight="1">
      <c r="A68" s="111">
        <v>65.0</v>
      </c>
      <c r="B68" s="111">
        <v>2022.0</v>
      </c>
      <c r="C68" s="140"/>
      <c r="D68" s="554" t="e">
        <v>#N/A</v>
      </c>
      <c r="E68" s="140"/>
      <c r="F68" s="523" t="s">
        <v>5931</v>
      </c>
      <c r="G68" s="140"/>
      <c r="H68" s="523" t="s">
        <v>5937</v>
      </c>
      <c r="I68" s="140"/>
      <c r="J68" s="140"/>
      <c r="K68" s="111" t="s">
        <v>5821</v>
      </c>
      <c r="L68" s="523" t="s">
        <v>5849</v>
      </c>
      <c r="M68" s="140"/>
      <c r="N68" s="523" t="s">
        <v>679</v>
      </c>
      <c r="O68" s="523" t="s">
        <v>5933</v>
      </c>
      <c r="P68" s="554" t="s">
        <v>5934</v>
      </c>
      <c r="Q68" s="554" t="s">
        <v>5935</v>
      </c>
      <c r="R68" s="140"/>
      <c r="S68" s="523" t="s">
        <v>5839</v>
      </c>
      <c r="T68" s="570">
        <v>468.0</v>
      </c>
      <c r="U68" s="570">
        <v>234.0</v>
      </c>
      <c r="V68" s="554" t="s">
        <v>2371</v>
      </c>
      <c r="W68" s="140"/>
      <c r="X68" s="140"/>
      <c r="Y68" s="143"/>
      <c r="Z68" s="578" t="s">
        <v>5938</v>
      </c>
      <c r="AA68" s="143" t="s">
        <v>174</v>
      </c>
      <c r="AB68" s="554">
        <v>26.0</v>
      </c>
      <c r="AC68" s="111"/>
      <c r="AD68" s="554">
        <v>42.0</v>
      </c>
      <c r="AE68" s="561">
        <f t="shared" si="13"/>
        <v>16</v>
      </c>
      <c r="AF68" s="72">
        <f t="shared" si="14"/>
        <v>0.6153846154</v>
      </c>
      <c r="AG68" s="523">
        <v>60.0</v>
      </c>
      <c r="AH68" s="79"/>
      <c r="AI68" s="523">
        <v>67.0</v>
      </c>
      <c r="AJ68" s="561">
        <f t="shared" si="15"/>
        <v>7</v>
      </c>
      <c r="AK68" s="72">
        <f t="shared" si="16"/>
        <v>0.1166666667</v>
      </c>
      <c r="AL68" s="523">
        <v>91.0</v>
      </c>
      <c r="AM68" s="482"/>
      <c r="AN68" s="523">
        <v>94.0</v>
      </c>
      <c r="AO68" s="561">
        <f t="shared" si="21"/>
        <v>3</v>
      </c>
      <c r="AP68" s="72">
        <f t="shared" si="22"/>
        <v>0.03296703297</v>
      </c>
      <c r="AQ68" s="523">
        <v>40.0</v>
      </c>
      <c r="AR68" s="558"/>
      <c r="AS68" s="523">
        <v>60.0</v>
      </c>
      <c r="AT68" s="561">
        <f t="shared" si="25"/>
        <v>20</v>
      </c>
      <c r="AU68" s="72">
        <f t="shared" si="26"/>
        <v>0.5</v>
      </c>
      <c r="AV68" s="79"/>
      <c r="AW68" s="72"/>
      <c r="AX68" s="72"/>
      <c r="AY68" s="111"/>
      <c r="AZ68" s="111"/>
      <c r="BA68" s="523">
        <v>90.0</v>
      </c>
      <c r="BB68" s="523"/>
      <c r="BC68" s="523">
        <v>95.0</v>
      </c>
      <c r="BD68" s="561">
        <f t="shared" si="17"/>
        <v>5</v>
      </c>
      <c r="BE68" s="72">
        <f t="shared" si="18"/>
        <v>0.05555555556</v>
      </c>
      <c r="BF68" s="523">
        <v>70.0</v>
      </c>
      <c r="BG68" s="523"/>
      <c r="BH68" s="523">
        <v>85.0</v>
      </c>
      <c r="BI68" s="561">
        <f t="shared" si="27"/>
        <v>15</v>
      </c>
      <c r="BJ68" s="72">
        <f t="shared" si="28"/>
        <v>0.2142857143</v>
      </c>
      <c r="BK68" s="523">
        <v>77.0</v>
      </c>
      <c r="BL68" s="132"/>
      <c r="BM68" s="523">
        <v>84.0</v>
      </c>
      <c r="BN68" s="561">
        <f t="shared" si="23"/>
        <v>7</v>
      </c>
      <c r="BO68" s="72">
        <f t="shared" si="24"/>
        <v>0.09090909091</v>
      </c>
      <c r="BP68" s="111"/>
      <c r="BQ68" s="111"/>
      <c r="BR68" s="138"/>
      <c r="BS68" s="111"/>
      <c r="BT68" s="135"/>
      <c r="BU68" s="111"/>
      <c r="BV68" s="111"/>
      <c r="BW68" s="111"/>
      <c r="BX68" s="111"/>
      <c r="BY68" s="521">
        <v>0.0</v>
      </c>
      <c r="BZ68" s="519">
        <v>0.0</v>
      </c>
      <c r="CA68" s="519">
        <v>0.0</v>
      </c>
      <c r="CB68" s="519">
        <v>0.0</v>
      </c>
      <c r="CC68" s="519">
        <v>0.0</v>
      </c>
      <c r="CD68" s="519">
        <v>0.0</v>
      </c>
      <c r="CE68" s="519">
        <v>0.0</v>
      </c>
      <c r="CF68" s="519">
        <v>0.0</v>
      </c>
      <c r="CG68" s="519">
        <v>0.0</v>
      </c>
      <c r="CH68" s="519">
        <v>0.0</v>
      </c>
      <c r="CI68" s="519">
        <v>0.0</v>
      </c>
      <c r="CJ68" s="519">
        <v>0.0</v>
      </c>
      <c r="CK68" s="519">
        <v>0.0</v>
      </c>
      <c r="CL68" s="519">
        <v>0.0</v>
      </c>
      <c r="CM68" s="519">
        <v>0.0</v>
      </c>
      <c r="CN68" s="519" t="s">
        <v>5937</v>
      </c>
      <c r="CO68" s="519"/>
      <c r="CP68" s="553">
        <v>1.0</v>
      </c>
      <c r="CQ68" s="519"/>
      <c r="CR68" s="519"/>
      <c r="CS68" s="553">
        <v>1.0</v>
      </c>
      <c r="CT68" s="519"/>
      <c r="CU68" s="519"/>
      <c r="CV68" s="519"/>
      <c r="CW68" s="519"/>
      <c r="CX68" s="519"/>
      <c r="CY68" s="519"/>
      <c r="CZ68" s="519"/>
      <c r="DA68" s="519"/>
      <c r="DB68" s="519"/>
      <c r="DC68" s="519">
        <v>52.0</v>
      </c>
      <c r="DD68" s="519">
        <v>27.0</v>
      </c>
      <c r="DE68" s="519">
        <v>22.0</v>
      </c>
      <c r="DF68" s="519"/>
      <c r="DG68" s="519"/>
      <c r="DH68" s="519"/>
      <c r="DI68" s="519"/>
      <c r="DJ68" s="519"/>
      <c r="DK68" s="519"/>
      <c r="DL68" s="519"/>
      <c r="DM68" s="519"/>
      <c r="DN68" s="519"/>
      <c r="DO68" s="519"/>
      <c r="DP68" s="519"/>
      <c r="DQ68" s="519"/>
      <c r="DR68" s="519"/>
    </row>
    <row r="69" ht="15.75" customHeight="1">
      <c r="A69" s="111">
        <v>66.0</v>
      </c>
      <c r="B69" s="111">
        <v>2022.0</v>
      </c>
      <c r="C69" s="140"/>
      <c r="D69" s="554" t="e">
        <v>#N/A</v>
      </c>
      <c r="E69" s="140"/>
      <c r="F69" s="523" t="s">
        <v>5931</v>
      </c>
      <c r="G69" s="140"/>
      <c r="H69" s="523" t="s">
        <v>5939</v>
      </c>
      <c r="I69" s="140"/>
      <c r="J69" s="140"/>
      <c r="K69" s="111" t="s">
        <v>5821</v>
      </c>
      <c r="L69" s="523" t="s">
        <v>5827</v>
      </c>
      <c r="M69" s="140"/>
      <c r="N69" s="523" t="s">
        <v>679</v>
      </c>
      <c r="O69" s="523" t="s">
        <v>5940</v>
      </c>
      <c r="P69" s="554" t="s">
        <v>5941</v>
      </c>
      <c r="Q69" s="554" t="s">
        <v>5942</v>
      </c>
      <c r="R69" s="140"/>
      <c r="S69" s="523" t="s">
        <v>5839</v>
      </c>
      <c r="T69" s="569">
        <v>1069.0</v>
      </c>
      <c r="U69" s="570">
        <v>356.0</v>
      </c>
      <c r="V69" s="554" t="s">
        <v>2371</v>
      </c>
      <c r="W69" s="140"/>
      <c r="X69" s="140"/>
      <c r="Y69" s="143"/>
      <c r="Z69" s="578" t="s">
        <v>5943</v>
      </c>
      <c r="AA69" s="143" t="s">
        <v>174</v>
      </c>
      <c r="AB69" s="554">
        <v>38.0</v>
      </c>
      <c r="AC69" s="111"/>
      <c r="AD69" s="554">
        <v>52.0</v>
      </c>
      <c r="AE69" s="561">
        <f t="shared" si="13"/>
        <v>14</v>
      </c>
      <c r="AF69" s="72">
        <f t="shared" si="14"/>
        <v>0.3684210526</v>
      </c>
      <c r="AG69" s="523">
        <v>61.0</v>
      </c>
      <c r="AH69" s="79"/>
      <c r="AI69" s="554">
        <v>97.0</v>
      </c>
      <c r="AJ69" s="561">
        <f t="shared" si="15"/>
        <v>36</v>
      </c>
      <c r="AK69" s="72">
        <f t="shared" si="16"/>
        <v>0.5901639344</v>
      </c>
      <c r="AL69" s="523">
        <v>99.0</v>
      </c>
      <c r="AM69" s="482"/>
      <c r="AN69" s="554">
        <v>99.0</v>
      </c>
      <c r="AO69" s="561">
        <f t="shared" si="21"/>
        <v>0</v>
      </c>
      <c r="AP69" s="72">
        <f t="shared" si="22"/>
        <v>0</v>
      </c>
      <c r="AQ69" s="523">
        <v>42.0</v>
      </c>
      <c r="AR69" s="558"/>
      <c r="AS69" s="554">
        <v>52.0</v>
      </c>
      <c r="AT69" s="561">
        <f t="shared" si="25"/>
        <v>10</v>
      </c>
      <c r="AU69" s="72">
        <f t="shared" si="26"/>
        <v>0.2380952381</v>
      </c>
      <c r="AV69" s="79"/>
      <c r="AW69" s="72"/>
      <c r="AX69" s="72"/>
      <c r="AY69" s="111"/>
      <c r="AZ69" s="111"/>
      <c r="BA69" s="523">
        <v>84.0</v>
      </c>
      <c r="BB69" s="523"/>
      <c r="BC69" s="554">
        <v>89.0</v>
      </c>
      <c r="BD69" s="561">
        <f t="shared" si="17"/>
        <v>5</v>
      </c>
      <c r="BE69" s="72">
        <f t="shared" si="18"/>
        <v>0.05952380952</v>
      </c>
      <c r="BF69" s="523">
        <v>72.0</v>
      </c>
      <c r="BG69" s="523"/>
      <c r="BH69" s="554">
        <v>79.0</v>
      </c>
      <c r="BI69" s="561">
        <f t="shared" si="27"/>
        <v>7</v>
      </c>
      <c r="BJ69" s="72">
        <f t="shared" si="28"/>
        <v>0.09722222222</v>
      </c>
      <c r="BK69" s="557" t="s">
        <v>3272</v>
      </c>
      <c r="BL69" s="132"/>
      <c r="BM69" s="577" t="s">
        <v>3272</v>
      </c>
      <c r="BN69" s="577" t="s">
        <v>3272</v>
      </c>
      <c r="BO69" s="577" t="s">
        <v>3272</v>
      </c>
      <c r="BP69" s="111"/>
      <c r="BQ69" s="111"/>
      <c r="BR69" s="138"/>
      <c r="BS69" s="111"/>
      <c r="BT69" s="135"/>
      <c r="BU69" s="111"/>
      <c r="BV69" s="111"/>
      <c r="BW69" s="111"/>
      <c r="BX69" s="111"/>
      <c r="BY69" s="521">
        <v>0.0</v>
      </c>
      <c r="BZ69" s="519">
        <v>0.0</v>
      </c>
      <c r="CA69" s="519">
        <v>0.0</v>
      </c>
      <c r="CB69" s="519">
        <v>0.0</v>
      </c>
      <c r="CC69" s="519">
        <v>0.0</v>
      </c>
      <c r="CD69" s="519">
        <v>0.0</v>
      </c>
      <c r="CE69" s="519">
        <v>0.0</v>
      </c>
      <c r="CF69" s="519">
        <v>0.0</v>
      </c>
      <c r="CG69" s="519">
        <v>1.0</v>
      </c>
      <c r="CH69" s="519">
        <v>0.0</v>
      </c>
      <c r="CI69" s="519">
        <v>0.0</v>
      </c>
      <c r="CJ69" s="519">
        <v>0.0</v>
      </c>
      <c r="CK69" s="519">
        <v>0.0</v>
      </c>
      <c r="CL69" s="519">
        <v>0.0</v>
      </c>
      <c r="CM69" s="519">
        <v>0.0</v>
      </c>
      <c r="CN69" s="519" t="s">
        <v>5944</v>
      </c>
      <c r="CO69" s="519"/>
      <c r="CP69" s="553">
        <v>0.7</v>
      </c>
      <c r="CQ69" s="519">
        <v>12.4</v>
      </c>
      <c r="CR69" s="519">
        <v>14.5</v>
      </c>
      <c r="CS69" s="553">
        <v>1.0</v>
      </c>
      <c r="CT69" s="519"/>
      <c r="CU69" s="519"/>
      <c r="CV69" s="519"/>
      <c r="CW69" s="519"/>
      <c r="CX69" s="519"/>
      <c r="CY69" s="519"/>
      <c r="CZ69" s="519"/>
      <c r="DA69" s="519"/>
      <c r="DB69" s="519"/>
      <c r="DC69" s="519">
        <v>36.0</v>
      </c>
      <c r="DD69" s="519">
        <v>23.0</v>
      </c>
      <c r="DE69" s="519">
        <v>19.0</v>
      </c>
      <c r="DF69" s="519"/>
      <c r="DG69" s="519"/>
      <c r="DH69" s="519"/>
      <c r="DI69" s="519"/>
      <c r="DJ69" s="519"/>
      <c r="DK69" s="519"/>
      <c r="DL69" s="519"/>
      <c r="DM69" s="519"/>
      <c r="DN69" s="519"/>
      <c r="DO69" s="519"/>
      <c r="DP69" s="519"/>
      <c r="DQ69" s="519"/>
      <c r="DR69" s="553">
        <v>0.87</v>
      </c>
    </row>
    <row r="70" ht="15.75" customHeight="1">
      <c r="A70" s="111">
        <v>67.0</v>
      </c>
      <c r="B70" s="111">
        <v>2023.0</v>
      </c>
      <c r="C70" s="140"/>
      <c r="D70" s="554" t="e">
        <v>#N/A</v>
      </c>
      <c r="E70" s="140"/>
      <c r="F70" s="512" t="s">
        <v>5945</v>
      </c>
      <c r="G70" s="140"/>
      <c r="H70" s="512" t="s">
        <v>5946</v>
      </c>
      <c r="I70" s="140"/>
      <c r="J70" s="140"/>
      <c r="K70" s="111" t="s">
        <v>5821</v>
      </c>
      <c r="L70" s="512" t="s">
        <v>5835</v>
      </c>
      <c r="M70" s="140"/>
      <c r="N70" s="512" t="s">
        <v>5947</v>
      </c>
      <c r="O70" s="512" t="s">
        <v>5948</v>
      </c>
      <c r="P70" s="544" t="s">
        <v>5949</v>
      </c>
      <c r="Q70" s="544" t="s">
        <v>5950</v>
      </c>
      <c r="R70" s="140"/>
      <c r="S70" s="573">
        <v>2173.0</v>
      </c>
      <c r="T70" s="547">
        <v>992.0</v>
      </c>
      <c r="U70" s="579">
        <f t="shared" ref="U70:U72" si="29">T70/2</f>
        <v>496</v>
      </c>
      <c r="V70" s="512" t="s">
        <v>2371</v>
      </c>
      <c r="W70" s="140"/>
      <c r="X70" s="140"/>
      <c r="Y70" s="143"/>
      <c r="Z70" s="578" t="s">
        <v>5951</v>
      </c>
      <c r="AA70" s="143" t="s">
        <v>174</v>
      </c>
      <c r="AB70" s="545">
        <v>4.0</v>
      </c>
      <c r="AC70" s="111"/>
      <c r="AD70" s="512">
        <v>4.0</v>
      </c>
      <c r="AE70" s="561">
        <f t="shared" si="13"/>
        <v>0</v>
      </c>
      <c r="AF70" s="72">
        <f t="shared" si="14"/>
        <v>0</v>
      </c>
      <c r="AG70" s="545">
        <v>16.0</v>
      </c>
      <c r="AH70" s="79"/>
      <c r="AI70" s="512">
        <v>29.0</v>
      </c>
      <c r="AJ70" s="561">
        <f t="shared" si="15"/>
        <v>13</v>
      </c>
      <c r="AK70" s="72">
        <f t="shared" si="16"/>
        <v>0.8125</v>
      </c>
      <c r="AL70" s="545">
        <v>71.0</v>
      </c>
      <c r="AM70" s="482"/>
      <c r="AN70" s="512">
        <v>78.0</v>
      </c>
      <c r="AO70" s="561">
        <f t="shared" si="21"/>
        <v>7</v>
      </c>
      <c r="AP70" s="72">
        <f t="shared" si="22"/>
        <v>0.0985915493</v>
      </c>
      <c r="AQ70" s="545">
        <v>63.0</v>
      </c>
      <c r="AR70" s="558"/>
      <c r="AS70" s="512">
        <v>70.0</v>
      </c>
      <c r="AT70" s="561">
        <f t="shared" si="25"/>
        <v>7</v>
      </c>
      <c r="AU70" s="72">
        <f t="shared" si="26"/>
        <v>0.1111111111</v>
      </c>
      <c r="AV70" s="79"/>
      <c r="AW70" s="72"/>
      <c r="AX70" s="72"/>
      <c r="AY70" s="111"/>
      <c r="AZ70" s="111"/>
      <c r="BA70" s="545">
        <v>95.0</v>
      </c>
      <c r="BB70" s="523"/>
      <c r="BC70" s="512">
        <v>90.0</v>
      </c>
      <c r="BD70" s="561">
        <f t="shared" si="17"/>
        <v>-5</v>
      </c>
      <c r="BE70" s="72">
        <f t="shared" si="18"/>
        <v>-0.05263157895</v>
      </c>
      <c r="BF70" s="545">
        <v>59.0</v>
      </c>
      <c r="BG70" s="523"/>
      <c r="BH70" s="512">
        <v>58.0</v>
      </c>
      <c r="BI70" s="561">
        <f t="shared" si="27"/>
        <v>-1</v>
      </c>
      <c r="BJ70" s="72">
        <f t="shared" si="28"/>
        <v>-0.01694915254</v>
      </c>
      <c r="BK70" s="545">
        <v>75.0</v>
      </c>
      <c r="BL70" s="132"/>
      <c r="BM70" s="512">
        <v>90.0</v>
      </c>
      <c r="BN70" s="561">
        <f t="shared" ref="BN70:BN71" si="30">BM70-BK70</f>
        <v>15</v>
      </c>
      <c r="BO70" s="72">
        <f t="shared" ref="BO70:BO71" si="31">(BM70-BK70)/BK70</f>
        <v>0.2</v>
      </c>
      <c r="BP70" s="111"/>
      <c r="BQ70" s="111"/>
      <c r="BR70" s="138"/>
      <c r="BS70" s="111"/>
      <c r="BT70" s="135"/>
      <c r="BU70" s="111"/>
      <c r="BV70" s="111"/>
      <c r="BW70" s="111"/>
      <c r="BX70" s="111"/>
      <c r="BY70" s="521">
        <v>0.0</v>
      </c>
      <c r="BZ70" s="519">
        <v>0.0</v>
      </c>
      <c r="CA70" s="519">
        <v>0.0</v>
      </c>
      <c r="CB70" s="519">
        <v>1.0</v>
      </c>
      <c r="CC70" s="519">
        <v>0.0</v>
      </c>
      <c r="CD70" s="519">
        <v>0.0</v>
      </c>
      <c r="CE70" s="519">
        <v>0.0</v>
      </c>
      <c r="CF70" s="519">
        <v>0.0</v>
      </c>
      <c r="CG70" s="519">
        <v>1.0</v>
      </c>
      <c r="CH70" s="519">
        <v>1.0</v>
      </c>
      <c r="CI70" s="519">
        <v>0.0</v>
      </c>
      <c r="CJ70" s="519">
        <v>0.0</v>
      </c>
      <c r="CK70" s="519">
        <v>1.0</v>
      </c>
      <c r="CL70" s="519">
        <v>0.0</v>
      </c>
      <c r="CM70" s="519">
        <v>1.0</v>
      </c>
      <c r="CN70" s="519" t="s">
        <v>5952</v>
      </c>
      <c r="CO70" s="519"/>
      <c r="CP70" s="553">
        <v>0.18</v>
      </c>
      <c r="CQ70" s="519"/>
      <c r="CR70" s="519"/>
      <c r="CS70" s="553">
        <v>0.31</v>
      </c>
      <c r="CT70" s="519"/>
      <c r="CU70" s="519"/>
      <c r="CV70" s="519"/>
      <c r="CW70" s="519">
        <v>58.0</v>
      </c>
      <c r="CX70" s="519">
        <v>48.0</v>
      </c>
      <c r="CY70" s="519">
        <v>44.0</v>
      </c>
      <c r="CZ70" s="519"/>
      <c r="DA70" s="519"/>
      <c r="DB70" s="519"/>
      <c r="DC70" s="519">
        <v>35.0</v>
      </c>
      <c r="DD70" s="519">
        <v>25.0</v>
      </c>
      <c r="DE70" s="519">
        <v>22.0</v>
      </c>
      <c r="DF70" s="519"/>
      <c r="DG70" s="519"/>
      <c r="DH70" s="519"/>
      <c r="DI70" s="519">
        <v>68.0</v>
      </c>
      <c r="DJ70" s="519">
        <v>57.0</v>
      </c>
      <c r="DK70" s="519">
        <v>53.0</v>
      </c>
      <c r="DL70" s="519"/>
      <c r="DM70" s="519"/>
      <c r="DN70" s="519"/>
      <c r="DO70" s="519">
        <v>9.0</v>
      </c>
      <c r="DP70" s="519">
        <v>5.0</v>
      </c>
      <c r="DQ70" s="519">
        <v>3.0</v>
      </c>
      <c r="DR70" s="519"/>
    </row>
    <row r="71" ht="15.75" customHeight="1">
      <c r="A71" s="111">
        <v>68.0</v>
      </c>
      <c r="B71" s="111">
        <v>2023.0</v>
      </c>
      <c r="C71" s="140"/>
      <c r="D71" s="554" t="e">
        <v>#N/A</v>
      </c>
      <c r="E71" s="140"/>
      <c r="F71" s="523" t="s">
        <v>5945</v>
      </c>
      <c r="G71" s="140"/>
      <c r="H71" s="523" t="s">
        <v>5946</v>
      </c>
      <c r="I71" s="140"/>
      <c r="J71" s="140"/>
      <c r="K71" s="111" t="s">
        <v>5821</v>
      </c>
      <c r="L71" s="523" t="s">
        <v>5827</v>
      </c>
      <c r="M71" s="140"/>
      <c r="N71" s="523" t="s">
        <v>5947</v>
      </c>
      <c r="O71" s="523" t="s">
        <v>5948</v>
      </c>
      <c r="P71" s="554" t="s">
        <v>5949</v>
      </c>
      <c r="Q71" s="554" t="s">
        <v>5950</v>
      </c>
      <c r="R71" s="140"/>
      <c r="S71" s="561">
        <v>1490.0</v>
      </c>
      <c r="T71" s="482">
        <v>487.0</v>
      </c>
      <c r="U71" s="580">
        <f t="shared" si="29"/>
        <v>243.5</v>
      </c>
      <c r="V71" s="523" t="s">
        <v>2371</v>
      </c>
      <c r="W71" s="140"/>
      <c r="X71" s="140"/>
      <c r="Y71" s="143"/>
      <c r="Z71" s="578" t="s">
        <v>5951</v>
      </c>
      <c r="AA71" s="143" t="s">
        <v>174</v>
      </c>
      <c r="AB71" s="523">
        <v>0.0</v>
      </c>
      <c r="AC71" s="111"/>
      <c r="AD71" s="523">
        <v>11.0</v>
      </c>
      <c r="AE71" s="561">
        <f t="shared" si="13"/>
        <v>11</v>
      </c>
      <c r="AF71" s="552" t="s">
        <v>3272</v>
      </c>
      <c r="AG71" s="523">
        <v>16.0</v>
      </c>
      <c r="AH71" s="79"/>
      <c r="AI71" s="523">
        <v>31.0</v>
      </c>
      <c r="AJ71" s="561">
        <f t="shared" si="15"/>
        <v>15</v>
      </c>
      <c r="AK71" s="72">
        <f t="shared" si="16"/>
        <v>0.9375</v>
      </c>
      <c r="AL71" s="523">
        <v>65.0</v>
      </c>
      <c r="AM71" s="482"/>
      <c r="AN71" s="523">
        <v>68.0</v>
      </c>
      <c r="AO71" s="561">
        <f t="shared" si="21"/>
        <v>3</v>
      </c>
      <c r="AP71" s="72">
        <f t="shared" si="22"/>
        <v>0.04615384615</v>
      </c>
      <c r="AQ71" s="523">
        <v>60.0</v>
      </c>
      <c r="AR71" s="558"/>
      <c r="AS71" s="523">
        <v>62.0</v>
      </c>
      <c r="AT71" s="561">
        <f t="shared" si="25"/>
        <v>2</v>
      </c>
      <c r="AU71" s="72">
        <f t="shared" si="26"/>
        <v>0.03333333333</v>
      </c>
      <c r="AV71" s="79"/>
      <c r="AW71" s="72"/>
      <c r="AX71" s="72"/>
      <c r="AY71" s="111"/>
      <c r="AZ71" s="111"/>
      <c r="BA71" s="523">
        <v>96.0</v>
      </c>
      <c r="BB71" s="523"/>
      <c r="BC71" s="523">
        <v>96.0</v>
      </c>
      <c r="BD71" s="561">
        <f t="shared" si="17"/>
        <v>0</v>
      </c>
      <c r="BE71" s="72">
        <f t="shared" si="18"/>
        <v>0</v>
      </c>
      <c r="BF71" s="523">
        <v>41.0</v>
      </c>
      <c r="BG71" s="523"/>
      <c r="BH71" s="523">
        <v>58.0</v>
      </c>
      <c r="BI71" s="561">
        <f t="shared" si="27"/>
        <v>17</v>
      </c>
      <c r="BJ71" s="72">
        <f t="shared" si="28"/>
        <v>0.4146341463</v>
      </c>
      <c r="BK71" s="523">
        <v>85.0</v>
      </c>
      <c r="BL71" s="132"/>
      <c r="BM71" s="523">
        <v>84.0</v>
      </c>
      <c r="BN71" s="561">
        <f t="shared" si="30"/>
        <v>-1</v>
      </c>
      <c r="BO71" s="72">
        <f t="shared" si="31"/>
        <v>-0.01176470588</v>
      </c>
      <c r="BP71" s="111"/>
      <c r="BQ71" s="111"/>
      <c r="BR71" s="138"/>
      <c r="BS71" s="111"/>
      <c r="BT71" s="135"/>
      <c r="BU71" s="111"/>
      <c r="BV71" s="111"/>
      <c r="BW71" s="111"/>
      <c r="BX71" s="111"/>
      <c r="BY71" s="521">
        <v>0.0</v>
      </c>
      <c r="BZ71" s="519">
        <v>0.0</v>
      </c>
      <c r="CA71" s="519">
        <v>0.0</v>
      </c>
      <c r="CB71" s="519">
        <v>1.0</v>
      </c>
      <c r="CC71" s="519">
        <v>0.0</v>
      </c>
      <c r="CD71" s="519">
        <v>0.0</v>
      </c>
      <c r="CE71" s="519">
        <v>0.0</v>
      </c>
      <c r="CF71" s="519">
        <v>0.0</v>
      </c>
      <c r="CG71" s="519">
        <v>1.0</v>
      </c>
      <c r="CH71" s="519">
        <v>1.0</v>
      </c>
      <c r="CI71" s="519">
        <v>0.0</v>
      </c>
      <c r="CJ71" s="519">
        <v>0.0</v>
      </c>
      <c r="CK71" s="519">
        <v>1.0</v>
      </c>
      <c r="CL71" s="519">
        <v>0.0</v>
      </c>
      <c r="CM71" s="519">
        <v>1.0</v>
      </c>
      <c r="CN71" s="519" t="s">
        <v>5953</v>
      </c>
      <c r="CO71" s="519"/>
      <c r="CP71" s="553">
        <v>0.15</v>
      </c>
      <c r="CQ71" s="519"/>
      <c r="CR71" s="519"/>
      <c r="CS71" s="553">
        <v>0.25</v>
      </c>
      <c r="CT71" s="519"/>
      <c r="CU71" s="519"/>
      <c r="CV71" s="519"/>
      <c r="CW71" s="519">
        <v>57.0</v>
      </c>
      <c r="CX71" s="519">
        <v>42.0</v>
      </c>
      <c r="CY71" s="519">
        <v>37.0</v>
      </c>
      <c r="CZ71" s="519"/>
      <c r="DA71" s="519"/>
      <c r="DB71" s="519"/>
      <c r="DC71" s="519">
        <v>22.0</v>
      </c>
      <c r="DD71" s="519">
        <v>14.0</v>
      </c>
      <c r="DE71" s="519">
        <v>12.0</v>
      </c>
      <c r="DF71" s="519"/>
      <c r="DG71" s="519"/>
      <c r="DH71" s="519"/>
      <c r="DI71" s="519">
        <v>64.0</v>
      </c>
      <c r="DJ71" s="519">
        <v>48.0</v>
      </c>
      <c r="DK71" s="519">
        <v>44.0</v>
      </c>
      <c r="DL71" s="519"/>
      <c r="DM71" s="519"/>
      <c r="DN71" s="519"/>
      <c r="DO71" s="519">
        <v>7.0</v>
      </c>
      <c r="DP71" s="519">
        <v>7.0</v>
      </c>
      <c r="DQ71" s="519">
        <v>7.0</v>
      </c>
      <c r="DR71" s="519"/>
    </row>
    <row r="72" ht="15.75" customHeight="1">
      <c r="A72" s="111">
        <v>69.0</v>
      </c>
      <c r="B72" s="111">
        <v>2023.0</v>
      </c>
      <c r="C72" s="140"/>
      <c r="D72" s="554" t="s">
        <v>603</v>
      </c>
      <c r="E72" s="140"/>
      <c r="F72" s="523" t="s">
        <v>5844</v>
      </c>
      <c r="G72" s="140"/>
      <c r="H72" s="523" t="s">
        <v>5890</v>
      </c>
      <c r="I72" s="140"/>
      <c r="J72" s="140"/>
      <c r="K72" s="111" t="s">
        <v>5821</v>
      </c>
      <c r="L72" s="523" t="s">
        <v>5832</v>
      </c>
      <c r="M72" s="140"/>
      <c r="N72" s="523" t="s">
        <v>679</v>
      </c>
      <c r="O72" s="523" t="s">
        <v>5954</v>
      </c>
      <c r="P72" s="552" t="s">
        <v>3272</v>
      </c>
      <c r="Q72" s="523" t="s">
        <v>5955</v>
      </c>
      <c r="R72" s="140"/>
      <c r="S72" s="523" t="s">
        <v>5956</v>
      </c>
      <c r="T72" s="482">
        <v>434.0</v>
      </c>
      <c r="U72" s="482">
        <f t="shared" si="29"/>
        <v>217</v>
      </c>
      <c r="V72" s="523" t="s">
        <v>2371</v>
      </c>
      <c r="W72" s="140"/>
      <c r="X72" s="140"/>
      <c r="Y72" s="143"/>
      <c r="Z72" s="578" t="s">
        <v>5957</v>
      </c>
      <c r="AA72" s="143" t="s">
        <v>174</v>
      </c>
      <c r="AB72" s="552" t="s">
        <v>3272</v>
      </c>
      <c r="AC72" s="111"/>
      <c r="AD72" s="523">
        <v>55.0</v>
      </c>
      <c r="AE72" s="552" t="s">
        <v>3272</v>
      </c>
      <c r="AF72" s="552" t="s">
        <v>3272</v>
      </c>
      <c r="AG72" s="552" t="s">
        <v>3272</v>
      </c>
      <c r="AH72" s="79"/>
      <c r="AI72" s="523">
        <v>90.0</v>
      </c>
      <c r="AJ72" s="552" t="s">
        <v>3272</v>
      </c>
      <c r="AK72" s="552" t="s">
        <v>3272</v>
      </c>
      <c r="AL72" s="552" t="s">
        <v>3272</v>
      </c>
      <c r="AM72" s="482"/>
      <c r="AN72" s="523">
        <v>99.0</v>
      </c>
      <c r="AO72" s="552" t="s">
        <v>3272</v>
      </c>
      <c r="AP72" s="552" t="s">
        <v>3272</v>
      </c>
      <c r="AQ72" s="552" t="s">
        <v>3272</v>
      </c>
      <c r="AR72" s="558"/>
      <c r="AS72" s="523">
        <v>61.0</v>
      </c>
      <c r="AT72" s="552" t="s">
        <v>3272</v>
      </c>
      <c r="AU72" s="552" t="s">
        <v>3272</v>
      </c>
      <c r="AV72" s="79"/>
      <c r="AW72" s="72"/>
      <c r="AX72" s="72"/>
      <c r="AY72" s="111"/>
      <c r="AZ72" s="111"/>
      <c r="BA72" s="552" t="s">
        <v>3272</v>
      </c>
      <c r="BB72" s="523"/>
      <c r="BC72" s="523">
        <v>100.0</v>
      </c>
      <c r="BD72" s="552" t="s">
        <v>3272</v>
      </c>
      <c r="BE72" s="552" t="s">
        <v>3272</v>
      </c>
      <c r="BF72" s="552" t="s">
        <v>3272</v>
      </c>
      <c r="BG72" s="523"/>
      <c r="BH72" s="523">
        <v>91.0</v>
      </c>
      <c r="BI72" s="552" t="s">
        <v>3272</v>
      </c>
      <c r="BJ72" s="552" t="s">
        <v>3272</v>
      </c>
      <c r="BK72" s="552" t="s">
        <v>3272</v>
      </c>
      <c r="BL72" s="132"/>
      <c r="BM72" s="523">
        <v>86.0</v>
      </c>
      <c r="BN72" s="577" t="s">
        <v>3272</v>
      </c>
      <c r="BO72" s="577" t="s">
        <v>3272</v>
      </c>
      <c r="BP72" s="111"/>
      <c r="BQ72" s="111"/>
      <c r="BR72" s="138"/>
      <c r="BS72" s="111"/>
      <c r="BT72" s="135"/>
      <c r="BU72" s="111"/>
      <c r="BV72" s="111"/>
      <c r="BW72" s="111"/>
      <c r="BX72" s="111"/>
      <c r="BY72" s="521">
        <v>0.0</v>
      </c>
      <c r="BZ72" s="519">
        <v>0.0</v>
      </c>
      <c r="CA72" s="519">
        <v>0.0</v>
      </c>
      <c r="CB72" s="519">
        <v>0.0</v>
      </c>
      <c r="CC72" s="519">
        <v>0.0</v>
      </c>
      <c r="CD72" s="519">
        <v>0.0</v>
      </c>
      <c r="CE72" s="519">
        <v>0.0</v>
      </c>
      <c r="CF72" s="519">
        <v>0.0</v>
      </c>
      <c r="CG72" s="519">
        <v>1.0</v>
      </c>
      <c r="CH72" s="519">
        <v>0.0</v>
      </c>
      <c r="CI72" s="519">
        <v>0.0</v>
      </c>
      <c r="CJ72" s="519">
        <v>0.0</v>
      </c>
      <c r="CK72" s="519">
        <v>0.0</v>
      </c>
      <c r="CL72" s="519">
        <v>0.0</v>
      </c>
      <c r="CM72" s="519">
        <v>0.0</v>
      </c>
      <c r="CN72" s="519" t="s">
        <v>5894</v>
      </c>
      <c r="CO72" s="519"/>
      <c r="CP72" s="553">
        <v>0.67</v>
      </c>
      <c r="CQ72" s="519"/>
      <c r="CR72" s="519"/>
      <c r="CS72" s="553">
        <v>1.0</v>
      </c>
      <c r="CT72" s="519"/>
      <c r="CU72" s="519"/>
      <c r="CV72" s="519"/>
      <c r="CW72" s="519"/>
      <c r="CX72" s="519"/>
      <c r="CY72" s="519"/>
      <c r="CZ72" s="519"/>
      <c r="DA72" s="519"/>
      <c r="DB72" s="519"/>
      <c r="DC72" s="519">
        <v>40.0</v>
      </c>
      <c r="DD72" s="519">
        <v>22.0</v>
      </c>
      <c r="DE72" s="519">
        <v>17.0</v>
      </c>
      <c r="DF72" s="519"/>
      <c r="DG72" s="519"/>
      <c r="DH72" s="519"/>
      <c r="DI72" s="519"/>
      <c r="DJ72" s="519"/>
      <c r="DK72" s="519"/>
      <c r="DL72" s="519"/>
      <c r="DM72" s="519"/>
      <c r="DN72" s="519"/>
      <c r="DO72" s="519"/>
      <c r="DP72" s="519"/>
      <c r="DQ72" s="519"/>
      <c r="DR72" s="519"/>
    </row>
    <row r="73" ht="15.75" customHeight="1">
      <c r="A73" s="111">
        <v>70.0</v>
      </c>
      <c r="B73" s="111">
        <v>2023.0</v>
      </c>
      <c r="C73" s="140"/>
      <c r="D73" s="554" t="s">
        <v>913</v>
      </c>
      <c r="E73" s="140"/>
      <c r="F73" s="523" t="s">
        <v>5844</v>
      </c>
      <c r="G73" s="140"/>
      <c r="H73" s="523" t="s">
        <v>5845</v>
      </c>
      <c r="I73" s="140"/>
      <c r="J73" s="140"/>
      <c r="K73" s="111" t="s">
        <v>5821</v>
      </c>
      <c r="L73" s="523" t="s">
        <v>5832</v>
      </c>
      <c r="M73" s="140"/>
      <c r="N73" s="523" t="s">
        <v>679</v>
      </c>
      <c r="O73" s="523" t="s">
        <v>5958</v>
      </c>
      <c r="P73" s="523" t="s">
        <v>5959</v>
      </c>
      <c r="Q73" s="523" t="s">
        <v>5960</v>
      </c>
      <c r="R73" s="140"/>
      <c r="S73" s="561">
        <v>2843.0</v>
      </c>
      <c r="T73" s="567">
        <v>1569.0</v>
      </c>
      <c r="U73" s="580">
        <f t="shared" ref="U73:U84" si="32">T73/3</f>
        <v>523</v>
      </c>
      <c r="V73" s="523" t="s">
        <v>2371</v>
      </c>
      <c r="W73" s="140"/>
      <c r="X73" s="140"/>
      <c r="Y73" s="143"/>
      <c r="Z73" s="578" t="s">
        <v>5961</v>
      </c>
      <c r="AA73" s="143" t="s">
        <v>174</v>
      </c>
      <c r="AB73" s="523">
        <v>7.0</v>
      </c>
      <c r="AC73" s="111"/>
      <c r="AD73" s="523">
        <v>10.0</v>
      </c>
      <c r="AE73" s="561">
        <f t="shared" ref="AE73:AE76" si="33">AD73-AB73</f>
        <v>3</v>
      </c>
      <c r="AF73" s="72">
        <f t="shared" ref="AF73:AF76" si="34">(AD73-AB73)/AB73</f>
        <v>0.4285714286</v>
      </c>
      <c r="AG73" s="523">
        <v>13.0</v>
      </c>
      <c r="AH73" s="79"/>
      <c r="AI73" s="523">
        <v>22.0</v>
      </c>
      <c r="AJ73" s="561">
        <f t="shared" ref="AJ73:AJ76" si="35">AI73-AG73</f>
        <v>9</v>
      </c>
      <c r="AK73" s="72">
        <f t="shared" ref="AK73:AK76" si="36">(AI73-AG73)/AG73</f>
        <v>0.6923076923</v>
      </c>
      <c r="AL73" s="523">
        <v>75.0</v>
      </c>
      <c r="AM73" s="482"/>
      <c r="AN73" s="523">
        <v>92.0</v>
      </c>
      <c r="AO73" s="561">
        <f t="shared" ref="AO73:AO126" si="37">AN73-AL73</f>
        <v>17</v>
      </c>
      <c r="AP73" s="72">
        <f t="shared" ref="AP73:AP126" si="38">(AN73-AL73)/AL73</f>
        <v>0.2266666667</v>
      </c>
      <c r="AQ73" s="523">
        <v>35.0</v>
      </c>
      <c r="AR73" s="558"/>
      <c r="AS73" s="523">
        <v>58.0</v>
      </c>
      <c r="AT73" s="561">
        <f t="shared" ref="AT73:AT82" si="39">AS73-AQ73</f>
        <v>23</v>
      </c>
      <c r="AU73" s="72">
        <f t="shared" ref="AU73:AU82" si="40">(AS73-AQ73)/AQ73</f>
        <v>0.6571428571</v>
      </c>
      <c r="AV73" s="79"/>
      <c r="AW73" s="72"/>
      <c r="AX73" s="72"/>
      <c r="AY73" s="111"/>
      <c r="AZ73" s="111"/>
      <c r="BA73" s="523">
        <v>100.0</v>
      </c>
      <c r="BB73" s="523"/>
      <c r="BC73" s="523">
        <v>100.0</v>
      </c>
      <c r="BD73" s="561">
        <f t="shared" ref="BD73:BD126" si="41">BC73-BA73</f>
        <v>0</v>
      </c>
      <c r="BE73" s="72">
        <f t="shared" ref="BE73:BE126" si="42">(BC73-BA73)/BA73</f>
        <v>0</v>
      </c>
      <c r="BF73" s="523">
        <v>65.0</v>
      </c>
      <c r="BG73" s="523"/>
      <c r="BH73" s="523">
        <v>87.0</v>
      </c>
      <c r="BI73" s="561">
        <f t="shared" ref="BI73:BI86" si="43">BH73-BF73</f>
        <v>22</v>
      </c>
      <c r="BJ73" s="72">
        <f t="shared" ref="BJ73:BJ86" si="44">(BH73-BF73)/BF73</f>
        <v>0.3384615385</v>
      </c>
      <c r="BK73" s="523">
        <v>58.0</v>
      </c>
      <c r="BL73" s="132"/>
      <c r="BM73" s="523">
        <v>64.0</v>
      </c>
      <c r="BN73" s="561">
        <f t="shared" ref="BN73:BN87" si="45">BM73-BK73</f>
        <v>6</v>
      </c>
      <c r="BO73" s="72">
        <f t="shared" ref="BO73:BO87" si="46">(BM73-BK73)/BK73</f>
        <v>0.1034482759</v>
      </c>
      <c r="BP73" s="111"/>
      <c r="BQ73" s="111"/>
      <c r="BR73" s="138"/>
      <c r="BS73" s="111"/>
      <c r="BT73" s="135"/>
      <c r="BU73" s="111"/>
      <c r="BV73" s="111"/>
      <c r="BW73" s="111"/>
      <c r="BX73" s="111"/>
      <c r="BY73" s="521">
        <v>0.0</v>
      </c>
      <c r="BZ73" s="519">
        <v>0.0</v>
      </c>
      <c r="CA73" s="519">
        <v>0.0</v>
      </c>
      <c r="CB73" s="519">
        <v>0.0</v>
      </c>
      <c r="CC73" s="519">
        <v>0.0</v>
      </c>
      <c r="CD73" s="519">
        <v>0.0</v>
      </c>
      <c r="CE73" s="519">
        <v>0.0</v>
      </c>
      <c r="CF73" s="519">
        <v>0.0</v>
      </c>
      <c r="CG73" s="519">
        <v>1.0</v>
      </c>
      <c r="CH73" s="519">
        <v>0.0</v>
      </c>
      <c r="CI73" s="519">
        <v>0.0</v>
      </c>
      <c r="CJ73" s="519">
        <v>0.0</v>
      </c>
      <c r="CK73" s="519">
        <v>0.0</v>
      </c>
      <c r="CL73" s="519">
        <v>0.0</v>
      </c>
      <c r="CM73" s="519">
        <v>0.0</v>
      </c>
      <c r="CN73" s="519" t="s">
        <v>5912</v>
      </c>
      <c r="CO73" s="519"/>
      <c r="CP73" s="553">
        <v>0.04</v>
      </c>
      <c r="CQ73" s="519">
        <v>0.8</v>
      </c>
      <c r="CR73" s="519">
        <v>0.7</v>
      </c>
      <c r="CS73" s="553">
        <v>0.36</v>
      </c>
      <c r="CT73" s="519"/>
      <c r="CU73" s="519"/>
      <c r="CV73" s="519"/>
      <c r="CW73" s="519">
        <v>85.0</v>
      </c>
      <c r="CX73" s="519">
        <v>69.0</v>
      </c>
      <c r="CY73" s="519">
        <v>63.0</v>
      </c>
      <c r="CZ73" s="519"/>
      <c r="DA73" s="519"/>
      <c r="DB73" s="519"/>
      <c r="DC73" s="519">
        <v>53.0</v>
      </c>
      <c r="DD73" s="519">
        <v>40.0</v>
      </c>
      <c r="DE73" s="519">
        <v>34.0</v>
      </c>
      <c r="DF73" s="519"/>
      <c r="DG73" s="519"/>
      <c r="DH73" s="519"/>
      <c r="DI73" s="519">
        <v>87.0</v>
      </c>
      <c r="DJ73" s="519">
        <v>75.0</v>
      </c>
      <c r="DK73" s="519">
        <v>71.0</v>
      </c>
      <c r="DL73" s="519"/>
      <c r="DM73" s="519"/>
      <c r="DN73" s="519"/>
      <c r="DO73" s="519">
        <v>2.0</v>
      </c>
      <c r="DP73" s="519">
        <v>6.0</v>
      </c>
      <c r="DQ73" s="519">
        <v>8.0</v>
      </c>
      <c r="DR73" s="519"/>
    </row>
    <row r="74" ht="15.75" customHeight="1">
      <c r="A74" s="111">
        <v>71.0</v>
      </c>
      <c r="B74" s="111">
        <v>2023.0</v>
      </c>
      <c r="C74" s="140"/>
      <c r="D74" s="554" t="s">
        <v>913</v>
      </c>
      <c r="E74" s="140"/>
      <c r="F74" s="523" t="s">
        <v>5844</v>
      </c>
      <c r="G74" s="140"/>
      <c r="H74" s="523" t="s">
        <v>5845</v>
      </c>
      <c r="I74" s="140"/>
      <c r="J74" s="140"/>
      <c r="K74" s="111" t="s">
        <v>5821</v>
      </c>
      <c r="L74" s="523" t="s">
        <v>5835</v>
      </c>
      <c r="M74" s="140"/>
      <c r="N74" s="523" t="s">
        <v>679</v>
      </c>
      <c r="O74" s="523" t="s">
        <v>5958</v>
      </c>
      <c r="P74" s="523" t="s">
        <v>5959</v>
      </c>
      <c r="Q74" s="523" t="s">
        <v>5960</v>
      </c>
      <c r="R74" s="140"/>
      <c r="S74" s="561">
        <v>4133.0</v>
      </c>
      <c r="T74" s="567">
        <v>1502.0</v>
      </c>
      <c r="U74" s="580">
        <f t="shared" si="32"/>
        <v>500.6666667</v>
      </c>
      <c r="V74" s="523" t="s">
        <v>2371</v>
      </c>
      <c r="W74" s="140"/>
      <c r="X74" s="140"/>
      <c r="Y74" s="143"/>
      <c r="Z74" s="578" t="s">
        <v>5961</v>
      </c>
      <c r="AA74" s="143" t="s">
        <v>174</v>
      </c>
      <c r="AB74" s="523">
        <v>8.0</v>
      </c>
      <c r="AC74" s="111"/>
      <c r="AD74" s="523">
        <v>13.0</v>
      </c>
      <c r="AE74" s="561">
        <f t="shared" si="33"/>
        <v>5</v>
      </c>
      <c r="AF74" s="72">
        <f t="shared" si="34"/>
        <v>0.625</v>
      </c>
      <c r="AG74" s="523">
        <v>27.0</v>
      </c>
      <c r="AH74" s="79"/>
      <c r="AI74" s="523">
        <v>32.0</v>
      </c>
      <c r="AJ74" s="561">
        <f t="shared" si="35"/>
        <v>5</v>
      </c>
      <c r="AK74" s="72">
        <f t="shared" si="36"/>
        <v>0.1851851852</v>
      </c>
      <c r="AL74" s="523">
        <v>75.0</v>
      </c>
      <c r="AM74" s="482"/>
      <c r="AN74" s="523">
        <v>77.0</v>
      </c>
      <c r="AO74" s="561">
        <f t="shared" si="37"/>
        <v>2</v>
      </c>
      <c r="AP74" s="72">
        <f t="shared" si="38"/>
        <v>0.02666666667</v>
      </c>
      <c r="AQ74" s="523">
        <v>43.0</v>
      </c>
      <c r="AR74" s="558"/>
      <c r="AS74" s="523">
        <v>52.0</v>
      </c>
      <c r="AT74" s="561">
        <f t="shared" si="39"/>
        <v>9</v>
      </c>
      <c r="AU74" s="72">
        <f t="shared" si="40"/>
        <v>0.2093023256</v>
      </c>
      <c r="AV74" s="79"/>
      <c r="AW74" s="72"/>
      <c r="AX74" s="72"/>
      <c r="AY74" s="111"/>
      <c r="AZ74" s="111"/>
      <c r="BA74" s="523">
        <v>100.0</v>
      </c>
      <c r="BB74" s="523"/>
      <c r="BC74" s="523">
        <v>100.0</v>
      </c>
      <c r="BD74" s="561">
        <f t="shared" si="41"/>
        <v>0</v>
      </c>
      <c r="BE74" s="72">
        <f t="shared" si="42"/>
        <v>0</v>
      </c>
      <c r="BF74" s="523">
        <v>65.0</v>
      </c>
      <c r="BG74" s="523"/>
      <c r="BH74" s="523">
        <v>68.0</v>
      </c>
      <c r="BI74" s="561">
        <f t="shared" si="43"/>
        <v>3</v>
      </c>
      <c r="BJ74" s="72">
        <f t="shared" si="44"/>
        <v>0.04615384615</v>
      </c>
      <c r="BK74" s="523">
        <v>58.0</v>
      </c>
      <c r="BL74" s="132"/>
      <c r="BM74" s="523">
        <v>59.0</v>
      </c>
      <c r="BN74" s="561">
        <f t="shared" si="45"/>
        <v>1</v>
      </c>
      <c r="BO74" s="72">
        <f t="shared" si="46"/>
        <v>0.01724137931</v>
      </c>
      <c r="BP74" s="111"/>
      <c r="BQ74" s="111"/>
      <c r="BR74" s="138"/>
      <c r="BS74" s="111"/>
      <c r="BT74" s="135"/>
      <c r="BU74" s="111"/>
      <c r="BV74" s="111"/>
      <c r="BW74" s="111"/>
      <c r="BX74" s="111"/>
      <c r="BY74" s="521">
        <v>0.0</v>
      </c>
      <c r="BZ74" s="519">
        <v>1.0</v>
      </c>
      <c r="CA74" s="519">
        <v>0.0</v>
      </c>
      <c r="CB74" s="519">
        <v>0.0</v>
      </c>
      <c r="CC74" s="519">
        <v>0.0</v>
      </c>
      <c r="CD74" s="519">
        <v>0.0</v>
      </c>
      <c r="CE74" s="519">
        <v>0.0</v>
      </c>
      <c r="CF74" s="519">
        <v>0.0</v>
      </c>
      <c r="CG74" s="519">
        <v>1.0</v>
      </c>
      <c r="CH74" s="519">
        <v>0.0</v>
      </c>
      <c r="CI74" s="519">
        <v>0.0</v>
      </c>
      <c r="CJ74" s="519">
        <v>0.0</v>
      </c>
      <c r="CK74" s="519">
        <v>0.0</v>
      </c>
      <c r="CL74" s="519">
        <v>0.0</v>
      </c>
      <c r="CM74" s="519">
        <v>0.0</v>
      </c>
      <c r="CN74" s="519" t="s">
        <v>5912</v>
      </c>
      <c r="CO74" s="519"/>
      <c r="CP74" s="553">
        <v>0.03</v>
      </c>
      <c r="CQ74" s="519">
        <v>2.7</v>
      </c>
      <c r="CR74" s="519">
        <v>2.9</v>
      </c>
      <c r="CS74" s="553">
        <v>0.27</v>
      </c>
      <c r="CT74" s="519"/>
      <c r="CU74" s="519"/>
      <c r="CV74" s="519"/>
      <c r="CW74" s="519">
        <v>89.0</v>
      </c>
      <c r="CX74" s="519">
        <v>78.0</v>
      </c>
      <c r="CY74" s="519">
        <v>73.0</v>
      </c>
      <c r="CZ74" s="519"/>
      <c r="DA74" s="519"/>
      <c r="DB74" s="519"/>
      <c r="DC74" s="519">
        <v>49.0</v>
      </c>
      <c r="DD74" s="519">
        <v>36.0</v>
      </c>
      <c r="DE74" s="519">
        <v>29.0</v>
      </c>
      <c r="DF74" s="519"/>
      <c r="DG74" s="519"/>
      <c r="DH74" s="519"/>
      <c r="DI74" s="519">
        <v>90.0</v>
      </c>
      <c r="DJ74" s="519">
        <v>80.0</v>
      </c>
      <c r="DK74" s="519">
        <v>78.0</v>
      </c>
      <c r="DL74" s="519"/>
      <c r="DM74" s="519"/>
      <c r="DN74" s="519"/>
      <c r="DO74" s="519">
        <v>1.0</v>
      </c>
      <c r="DP74" s="519">
        <v>3.0</v>
      </c>
      <c r="DQ74" s="519">
        <v>4.0</v>
      </c>
      <c r="DR74" s="519"/>
    </row>
    <row r="75" ht="15.75" customHeight="1">
      <c r="A75" s="111">
        <v>72.0</v>
      </c>
      <c r="B75" s="111">
        <v>2023.0</v>
      </c>
      <c r="C75" s="140"/>
      <c r="D75" s="554" t="s">
        <v>913</v>
      </c>
      <c r="E75" s="140"/>
      <c r="F75" s="523" t="s">
        <v>5844</v>
      </c>
      <c r="G75" s="140"/>
      <c r="H75" s="523" t="s">
        <v>5845</v>
      </c>
      <c r="I75" s="140"/>
      <c r="J75" s="140"/>
      <c r="K75" s="111" t="s">
        <v>5821</v>
      </c>
      <c r="L75" s="523" t="s">
        <v>5826</v>
      </c>
      <c r="M75" s="140"/>
      <c r="N75" s="523" t="s">
        <v>679</v>
      </c>
      <c r="O75" s="523" t="s">
        <v>5958</v>
      </c>
      <c r="P75" s="523" t="s">
        <v>5959</v>
      </c>
      <c r="Q75" s="523" t="s">
        <v>5960</v>
      </c>
      <c r="R75" s="140"/>
      <c r="S75" s="561">
        <v>1969.0</v>
      </c>
      <c r="T75" s="567">
        <v>1122.0</v>
      </c>
      <c r="U75" s="580">
        <f t="shared" si="32"/>
        <v>374</v>
      </c>
      <c r="V75" s="523" t="s">
        <v>2371</v>
      </c>
      <c r="W75" s="140"/>
      <c r="X75" s="140"/>
      <c r="Y75" s="143"/>
      <c r="Z75" s="578" t="s">
        <v>5961</v>
      </c>
      <c r="AA75" s="143" t="s">
        <v>174</v>
      </c>
      <c r="AB75" s="523">
        <v>8.0</v>
      </c>
      <c r="AC75" s="111"/>
      <c r="AD75" s="523">
        <v>12.0</v>
      </c>
      <c r="AE75" s="561">
        <f t="shared" si="33"/>
        <v>4</v>
      </c>
      <c r="AF75" s="72">
        <f t="shared" si="34"/>
        <v>0.5</v>
      </c>
      <c r="AG75" s="523">
        <v>20.0</v>
      </c>
      <c r="AH75" s="79"/>
      <c r="AI75" s="523">
        <v>38.0</v>
      </c>
      <c r="AJ75" s="561">
        <f t="shared" si="35"/>
        <v>18</v>
      </c>
      <c r="AK75" s="72">
        <f t="shared" si="36"/>
        <v>0.9</v>
      </c>
      <c r="AL75" s="523">
        <v>80.0</v>
      </c>
      <c r="AM75" s="482"/>
      <c r="AN75" s="523">
        <v>87.0</v>
      </c>
      <c r="AO75" s="561">
        <f t="shared" si="37"/>
        <v>7</v>
      </c>
      <c r="AP75" s="72">
        <f t="shared" si="38"/>
        <v>0.0875</v>
      </c>
      <c r="AQ75" s="523">
        <v>33.0</v>
      </c>
      <c r="AR75" s="558"/>
      <c r="AS75" s="523">
        <v>45.0</v>
      </c>
      <c r="AT75" s="561">
        <f t="shared" si="39"/>
        <v>12</v>
      </c>
      <c r="AU75" s="72">
        <f t="shared" si="40"/>
        <v>0.3636363636</v>
      </c>
      <c r="AV75" s="79"/>
      <c r="AW75" s="72"/>
      <c r="AX75" s="72"/>
      <c r="AY75" s="111"/>
      <c r="AZ75" s="111"/>
      <c r="BA75" s="523">
        <v>100.0</v>
      </c>
      <c r="BB75" s="523"/>
      <c r="BC75" s="523">
        <v>100.0</v>
      </c>
      <c r="BD75" s="561">
        <f t="shared" si="41"/>
        <v>0</v>
      </c>
      <c r="BE75" s="72">
        <f t="shared" si="42"/>
        <v>0</v>
      </c>
      <c r="BF75" s="523">
        <v>62.0</v>
      </c>
      <c r="BG75" s="523"/>
      <c r="BH75" s="523">
        <v>65.0</v>
      </c>
      <c r="BI75" s="561">
        <f t="shared" si="43"/>
        <v>3</v>
      </c>
      <c r="BJ75" s="72">
        <f t="shared" si="44"/>
        <v>0.04838709677</v>
      </c>
      <c r="BK75" s="523">
        <v>46.0</v>
      </c>
      <c r="BL75" s="132"/>
      <c r="BM75" s="523">
        <v>52.0</v>
      </c>
      <c r="BN75" s="561">
        <f t="shared" si="45"/>
        <v>6</v>
      </c>
      <c r="BO75" s="72">
        <f t="shared" si="46"/>
        <v>0.1304347826</v>
      </c>
      <c r="BP75" s="111"/>
      <c r="BQ75" s="111"/>
      <c r="BR75" s="138"/>
      <c r="BS75" s="111"/>
      <c r="BT75" s="135"/>
      <c r="BU75" s="111"/>
      <c r="BV75" s="111"/>
      <c r="BW75" s="111"/>
      <c r="BX75" s="111"/>
      <c r="BY75" s="521">
        <v>0.0</v>
      </c>
      <c r="BZ75" s="519">
        <v>1.0</v>
      </c>
      <c r="CA75" s="519">
        <v>0.0</v>
      </c>
      <c r="CB75" s="519">
        <v>0.0</v>
      </c>
      <c r="CC75" s="519">
        <v>0.0</v>
      </c>
      <c r="CD75" s="519">
        <v>0.0</v>
      </c>
      <c r="CE75" s="519">
        <v>0.0</v>
      </c>
      <c r="CF75" s="519">
        <v>0.0</v>
      </c>
      <c r="CG75" s="519">
        <v>1.0</v>
      </c>
      <c r="CH75" s="519">
        <v>0.0</v>
      </c>
      <c r="CI75" s="519">
        <v>0.0</v>
      </c>
      <c r="CJ75" s="519">
        <v>0.0</v>
      </c>
      <c r="CK75" s="519">
        <v>0.0</v>
      </c>
      <c r="CL75" s="519">
        <v>0.0</v>
      </c>
      <c r="CM75" s="519">
        <v>0.0</v>
      </c>
      <c r="CN75" s="519" t="s">
        <v>5912</v>
      </c>
      <c r="CO75" s="519"/>
      <c r="CP75" s="553">
        <v>0.04</v>
      </c>
      <c r="CQ75" s="519">
        <v>3.1</v>
      </c>
      <c r="CR75" s="519">
        <v>3.6</v>
      </c>
      <c r="CS75" s="553">
        <v>0.36</v>
      </c>
      <c r="CT75" s="519"/>
      <c r="CU75" s="519"/>
      <c r="CV75" s="519"/>
      <c r="CW75" s="519">
        <v>77.0</v>
      </c>
      <c r="CX75" s="519">
        <v>57.0</v>
      </c>
      <c r="CY75" s="519">
        <v>48.0</v>
      </c>
      <c r="CZ75" s="519"/>
      <c r="DA75" s="519"/>
      <c r="DB75" s="519"/>
      <c r="DC75" s="519">
        <v>36.0</v>
      </c>
      <c r="DD75" s="519">
        <v>25.0</v>
      </c>
      <c r="DE75" s="519">
        <v>22.0</v>
      </c>
      <c r="DF75" s="519"/>
      <c r="DG75" s="519"/>
      <c r="DH75" s="519"/>
      <c r="DI75" s="519">
        <v>80.0</v>
      </c>
      <c r="DJ75" s="519">
        <v>65.0</v>
      </c>
      <c r="DK75" s="519">
        <v>59.0</v>
      </c>
      <c r="DL75" s="519"/>
      <c r="DM75" s="519"/>
      <c r="DN75" s="519"/>
      <c r="DO75" s="519">
        <v>3.0</v>
      </c>
      <c r="DP75" s="519">
        <v>9.0</v>
      </c>
      <c r="DQ75" s="519">
        <v>11.0</v>
      </c>
      <c r="DR75" s="519"/>
    </row>
    <row r="76" ht="15.75" customHeight="1">
      <c r="A76" s="111">
        <v>73.0</v>
      </c>
      <c r="B76" s="111">
        <v>2023.0</v>
      </c>
      <c r="C76" s="140"/>
      <c r="D76" s="554" t="s">
        <v>913</v>
      </c>
      <c r="E76" s="140"/>
      <c r="F76" s="523" t="s">
        <v>5844</v>
      </c>
      <c r="G76" s="140"/>
      <c r="H76" s="523" t="s">
        <v>5845</v>
      </c>
      <c r="I76" s="140"/>
      <c r="J76" s="140"/>
      <c r="K76" s="111" t="s">
        <v>5821</v>
      </c>
      <c r="L76" s="523" t="s">
        <v>5827</v>
      </c>
      <c r="M76" s="140"/>
      <c r="N76" s="523" t="s">
        <v>679</v>
      </c>
      <c r="O76" s="523" t="s">
        <v>5958</v>
      </c>
      <c r="P76" s="523" t="s">
        <v>5959</v>
      </c>
      <c r="Q76" s="523" t="s">
        <v>5960</v>
      </c>
      <c r="R76" s="140"/>
      <c r="S76" s="561">
        <v>2024.0</v>
      </c>
      <c r="T76" s="567">
        <v>1179.0</v>
      </c>
      <c r="U76" s="580">
        <f t="shared" si="32"/>
        <v>393</v>
      </c>
      <c r="V76" s="523" t="s">
        <v>2371</v>
      </c>
      <c r="W76" s="140"/>
      <c r="X76" s="140"/>
      <c r="Y76" s="143"/>
      <c r="Z76" s="578" t="s">
        <v>5961</v>
      </c>
      <c r="AA76" s="143" t="s">
        <v>174</v>
      </c>
      <c r="AB76" s="523">
        <v>3.0</v>
      </c>
      <c r="AC76" s="111"/>
      <c r="AD76" s="523">
        <v>5.0</v>
      </c>
      <c r="AE76" s="561">
        <f t="shared" si="33"/>
        <v>2</v>
      </c>
      <c r="AF76" s="72">
        <f t="shared" si="34"/>
        <v>0.6666666667</v>
      </c>
      <c r="AG76" s="523">
        <v>24.0</v>
      </c>
      <c r="AH76" s="79"/>
      <c r="AI76" s="523">
        <v>32.0</v>
      </c>
      <c r="AJ76" s="561">
        <f t="shared" si="35"/>
        <v>8</v>
      </c>
      <c r="AK76" s="72">
        <f t="shared" si="36"/>
        <v>0.3333333333</v>
      </c>
      <c r="AL76" s="523">
        <v>83.0</v>
      </c>
      <c r="AM76" s="482"/>
      <c r="AN76" s="523">
        <v>87.0</v>
      </c>
      <c r="AO76" s="561">
        <f t="shared" si="37"/>
        <v>4</v>
      </c>
      <c r="AP76" s="72">
        <f t="shared" si="38"/>
        <v>0.04819277108</v>
      </c>
      <c r="AQ76" s="523">
        <v>48.0</v>
      </c>
      <c r="AR76" s="558"/>
      <c r="AS76" s="523">
        <v>51.0</v>
      </c>
      <c r="AT76" s="561">
        <f t="shared" si="39"/>
        <v>3</v>
      </c>
      <c r="AU76" s="72">
        <f t="shared" si="40"/>
        <v>0.0625</v>
      </c>
      <c r="AV76" s="79"/>
      <c r="AW76" s="72"/>
      <c r="AX76" s="72"/>
      <c r="AY76" s="111"/>
      <c r="AZ76" s="111"/>
      <c r="BA76" s="523">
        <v>94.0</v>
      </c>
      <c r="BB76" s="523"/>
      <c r="BC76" s="523">
        <v>97.0</v>
      </c>
      <c r="BD76" s="561">
        <f t="shared" si="41"/>
        <v>3</v>
      </c>
      <c r="BE76" s="72">
        <f t="shared" si="42"/>
        <v>0.03191489362</v>
      </c>
      <c r="BF76" s="523">
        <v>71.0</v>
      </c>
      <c r="BG76" s="523"/>
      <c r="BH76" s="523">
        <v>72.0</v>
      </c>
      <c r="BI76" s="561">
        <f t="shared" si="43"/>
        <v>1</v>
      </c>
      <c r="BJ76" s="72">
        <f t="shared" si="44"/>
        <v>0.01408450704</v>
      </c>
      <c r="BK76" s="523">
        <v>55.0</v>
      </c>
      <c r="BL76" s="132"/>
      <c r="BM76" s="523">
        <v>55.0</v>
      </c>
      <c r="BN76" s="561">
        <f t="shared" si="45"/>
        <v>0</v>
      </c>
      <c r="BO76" s="72">
        <f t="shared" si="46"/>
        <v>0</v>
      </c>
      <c r="BP76" s="111"/>
      <c r="BQ76" s="111"/>
      <c r="BR76" s="138"/>
      <c r="BS76" s="111"/>
      <c r="BT76" s="135"/>
      <c r="BU76" s="111"/>
      <c r="BV76" s="111"/>
      <c r="BW76" s="111"/>
      <c r="BX76" s="111"/>
      <c r="BY76" s="521">
        <v>0.0</v>
      </c>
      <c r="BZ76" s="519">
        <v>1.0</v>
      </c>
      <c r="CA76" s="519">
        <v>0.0</v>
      </c>
      <c r="CB76" s="519">
        <v>0.0</v>
      </c>
      <c r="CC76" s="519">
        <v>0.0</v>
      </c>
      <c r="CD76" s="519">
        <v>0.0</v>
      </c>
      <c r="CE76" s="519">
        <v>0.0</v>
      </c>
      <c r="CF76" s="519">
        <v>0.0</v>
      </c>
      <c r="CG76" s="519">
        <v>1.0</v>
      </c>
      <c r="CH76" s="519">
        <v>0.0</v>
      </c>
      <c r="CI76" s="519">
        <v>0.0</v>
      </c>
      <c r="CJ76" s="519">
        <v>0.0</v>
      </c>
      <c r="CK76" s="519">
        <v>0.0</v>
      </c>
      <c r="CL76" s="519">
        <v>0.0</v>
      </c>
      <c r="CM76" s="519">
        <v>0.0</v>
      </c>
      <c r="CN76" s="519" t="s">
        <v>5912</v>
      </c>
      <c r="CO76" s="519"/>
      <c r="CP76" s="553">
        <v>0.04</v>
      </c>
      <c r="CQ76" s="519">
        <v>2.9</v>
      </c>
      <c r="CR76" s="519">
        <v>3.0</v>
      </c>
      <c r="CS76" s="553">
        <v>0.37</v>
      </c>
      <c r="CT76" s="519"/>
      <c r="CU76" s="519"/>
      <c r="CV76" s="519"/>
      <c r="CW76" s="519">
        <v>83.0</v>
      </c>
      <c r="CX76" s="519">
        <v>60.0</v>
      </c>
      <c r="CY76" s="519">
        <v>54.0</v>
      </c>
      <c r="CZ76" s="519"/>
      <c r="DA76" s="519"/>
      <c r="DB76" s="519"/>
      <c r="DC76" s="519">
        <v>39.0</v>
      </c>
      <c r="DD76" s="519">
        <v>27.0</v>
      </c>
      <c r="DE76" s="519">
        <v>23.0</v>
      </c>
      <c r="DF76" s="519"/>
      <c r="DG76" s="519"/>
      <c r="DH76" s="519"/>
      <c r="DI76" s="519">
        <v>85.0</v>
      </c>
      <c r="DJ76" s="519">
        <v>69.0</v>
      </c>
      <c r="DK76" s="519">
        <v>63.0</v>
      </c>
      <c r="DL76" s="519"/>
      <c r="DM76" s="519"/>
      <c r="DN76" s="519"/>
      <c r="DO76" s="519">
        <v>2.0</v>
      </c>
      <c r="DP76" s="519">
        <v>9.0</v>
      </c>
      <c r="DQ76" s="519">
        <v>9.0</v>
      </c>
      <c r="DR76" s="519"/>
    </row>
    <row r="77" ht="15.75" customHeight="1">
      <c r="A77" s="111">
        <v>74.0</v>
      </c>
      <c r="B77" s="111">
        <v>2023.0</v>
      </c>
      <c r="C77" s="140"/>
      <c r="D77" s="554" t="e">
        <v>#N/A</v>
      </c>
      <c r="E77" s="140"/>
      <c r="F77" s="523" t="s">
        <v>5962</v>
      </c>
      <c r="G77" s="140"/>
      <c r="H77" s="523" t="s">
        <v>5963</v>
      </c>
      <c r="I77" s="140"/>
      <c r="J77" s="140"/>
      <c r="K77" s="111" t="s">
        <v>5821</v>
      </c>
      <c r="L77" s="523" t="s">
        <v>5827</v>
      </c>
      <c r="M77" s="140"/>
      <c r="N77" s="523" t="s">
        <v>5964</v>
      </c>
      <c r="O77" s="523" t="s">
        <v>5965</v>
      </c>
      <c r="P77" s="523" t="s">
        <v>5966</v>
      </c>
      <c r="Q77" s="523" t="s">
        <v>5967</v>
      </c>
      <c r="R77" s="140"/>
      <c r="S77" s="523" t="s">
        <v>5956</v>
      </c>
      <c r="T77" s="482">
        <v>247.0</v>
      </c>
      <c r="U77" s="580">
        <f t="shared" si="32"/>
        <v>82.33333333</v>
      </c>
      <c r="V77" s="523" t="s">
        <v>2371</v>
      </c>
      <c r="W77" s="140"/>
      <c r="X77" s="140"/>
      <c r="Y77" s="143"/>
      <c r="Z77" s="578" t="s">
        <v>5968</v>
      </c>
      <c r="AA77" s="143" t="s">
        <v>158</v>
      </c>
      <c r="AB77" s="552" t="s">
        <v>3272</v>
      </c>
      <c r="AC77" s="111"/>
      <c r="AD77" s="552" t="s">
        <v>3272</v>
      </c>
      <c r="AE77" s="552" t="s">
        <v>3272</v>
      </c>
      <c r="AF77" s="552" t="s">
        <v>3272</v>
      </c>
      <c r="AG77" s="552" t="s">
        <v>3272</v>
      </c>
      <c r="AH77" s="79"/>
      <c r="AI77" s="552" t="s">
        <v>3272</v>
      </c>
      <c r="AJ77" s="552" t="s">
        <v>3272</v>
      </c>
      <c r="AK77" s="552" t="s">
        <v>3272</v>
      </c>
      <c r="AL77" s="523">
        <v>10.0</v>
      </c>
      <c r="AM77" s="482"/>
      <c r="AN77" s="523">
        <v>28.0</v>
      </c>
      <c r="AO77" s="561">
        <f t="shared" si="37"/>
        <v>18</v>
      </c>
      <c r="AP77" s="72">
        <f t="shared" si="38"/>
        <v>1.8</v>
      </c>
      <c r="AQ77" s="523">
        <v>0.0</v>
      </c>
      <c r="AR77" s="558"/>
      <c r="AS77" s="523">
        <v>8.0</v>
      </c>
      <c r="AT77" s="561">
        <f t="shared" si="39"/>
        <v>8</v>
      </c>
      <c r="AU77" s="72" t="str">
        <f t="shared" si="40"/>
        <v>#DIV/0!</v>
      </c>
      <c r="AV77" s="79"/>
      <c r="AW77" s="72"/>
      <c r="AX77" s="72"/>
      <c r="AY77" s="111"/>
      <c r="AZ77" s="111"/>
      <c r="BA77" s="523">
        <v>8.0</v>
      </c>
      <c r="BB77" s="523"/>
      <c r="BC77" s="523">
        <v>28.0</v>
      </c>
      <c r="BD77" s="561">
        <f t="shared" si="41"/>
        <v>20</v>
      </c>
      <c r="BE77" s="72">
        <f t="shared" si="42"/>
        <v>2.5</v>
      </c>
      <c r="BF77" s="523">
        <v>6.0</v>
      </c>
      <c r="BG77" s="523"/>
      <c r="BH77" s="523">
        <v>10.0</v>
      </c>
      <c r="BI77" s="561">
        <f t="shared" si="43"/>
        <v>4</v>
      </c>
      <c r="BJ77" s="72">
        <f t="shared" si="44"/>
        <v>0.6666666667</v>
      </c>
      <c r="BK77" s="523">
        <v>6.0</v>
      </c>
      <c r="BL77" s="132"/>
      <c r="BM77" s="523">
        <v>15.0</v>
      </c>
      <c r="BN77" s="561">
        <f t="shared" si="45"/>
        <v>9</v>
      </c>
      <c r="BO77" s="72">
        <f t="shared" si="46"/>
        <v>1.5</v>
      </c>
      <c r="BP77" s="111"/>
      <c r="BQ77" s="111"/>
      <c r="BR77" s="138"/>
      <c r="BS77" s="111"/>
      <c r="BT77" s="135"/>
      <c r="BU77" s="111"/>
      <c r="BV77" s="111"/>
      <c r="BW77" s="111"/>
      <c r="BX77" s="111" t="s">
        <v>464</v>
      </c>
      <c r="BY77" s="521">
        <v>0.0</v>
      </c>
      <c r="BZ77" s="519">
        <v>0.0</v>
      </c>
      <c r="CA77" s="519">
        <v>0.0</v>
      </c>
      <c r="CB77" s="519">
        <v>0.0</v>
      </c>
      <c r="CC77" s="519">
        <v>0.0</v>
      </c>
      <c r="CD77" s="519">
        <v>0.0</v>
      </c>
      <c r="CE77" s="519">
        <v>0.0</v>
      </c>
      <c r="CF77" s="519">
        <v>0.0</v>
      </c>
      <c r="CG77" s="519">
        <v>0.0</v>
      </c>
      <c r="CH77" s="519">
        <v>1.0</v>
      </c>
      <c r="CI77" s="519">
        <v>0.0</v>
      </c>
      <c r="CJ77" s="519">
        <v>0.0</v>
      </c>
      <c r="CK77" s="519">
        <v>0.0</v>
      </c>
      <c r="CL77" s="519">
        <v>0.0</v>
      </c>
      <c r="CM77" s="519">
        <v>0.0</v>
      </c>
      <c r="CN77" s="519" t="s">
        <v>5969</v>
      </c>
      <c r="CO77" s="519"/>
      <c r="CP77" s="553">
        <v>0.02</v>
      </c>
      <c r="CQ77" s="519"/>
      <c r="CR77" s="519"/>
      <c r="CS77" s="553">
        <v>1.0</v>
      </c>
      <c r="CT77" s="519"/>
      <c r="CU77" s="519"/>
      <c r="CV77" s="519"/>
      <c r="CW77" s="519"/>
      <c r="CX77" s="519"/>
      <c r="CY77" s="519"/>
      <c r="CZ77" s="519"/>
      <c r="DA77" s="519"/>
      <c r="DB77" s="519"/>
      <c r="DC77" s="519">
        <v>23.0</v>
      </c>
      <c r="DD77" s="519">
        <v>10.0</v>
      </c>
      <c r="DE77" s="519">
        <v>9.0</v>
      </c>
      <c r="DF77" s="519"/>
      <c r="DG77" s="519"/>
      <c r="DH77" s="519"/>
      <c r="DI77" s="519"/>
      <c r="DJ77" s="519"/>
      <c r="DK77" s="519"/>
      <c r="DL77" s="519"/>
      <c r="DM77" s="519"/>
      <c r="DN77" s="519"/>
      <c r="DO77" s="519"/>
      <c r="DP77" s="519"/>
      <c r="DQ77" s="519"/>
      <c r="DR77" s="519"/>
    </row>
    <row r="78" ht="15.75" customHeight="1">
      <c r="A78" s="111">
        <v>75.0</v>
      </c>
      <c r="B78" s="111">
        <v>2023.0</v>
      </c>
      <c r="C78" s="140"/>
      <c r="D78" s="554" t="e">
        <v>#N/A</v>
      </c>
      <c r="E78" s="140"/>
      <c r="F78" s="523" t="s">
        <v>5962</v>
      </c>
      <c r="G78" s="140"/>
      <c r="H78" s="523" t="s">
        <v>5963</v>
      </c>
      <c r="I78" s="140"/>
      <c r="J78" s="140"/>
      <c r="K78" s="111" t="s">
        <v>5821</v>
      </c>
      <c r="L78" s="523" t="s">
        <v>5837</v>
      </c>
      <c r="M78" s="140"/>
      <c r="N78" s="523" t="s">
        <v>5964</v>
      </c>
      <c r="O78" s="523" t="s">
        <v>5965</v>
      </c>
      <c r="P78" s="523" t="s">
        <v>5966</v>
      </c>
      <c r="Q78" s="523" t="s">
        <v>5967</v>
      </c>
      <c r="R78" s="140"/>
      <c r="S78" s="523" t="s">
        <v>5956</v>
      </c>
      <c r="T78" s="482">
        <v>523.0</v>
      </c>
      <c r="U78" s="580">
        <f t="shared" si="32"/>
        <v>174.3333333</v>
      </c>
      <c r="V78" s="523" t="s">
        <v>2371</v>
      </c>
      <c r="W78" s="140"/>
      <c r="X78" s="140"/>
      <c r="Y78" s="143"/>
      <c r="Z78" s="578" t="s">
        <v>5968</v>
      </c>
      <c r="AA78" s="143" t="s">
        <v>158</v>
      </c>
      <c r="AB78" s="552" t="s">
        <v>3272</v>
      </c>
      <c r="AC78" s="111"/>
      <c r="AD78" s="552" t="s">
        <v>3272</v>
      </c>
      <c r="AE78" s="552" t="s">
        <v>3272</v>
      </c>
      <c r="AF78" s="552" t="s">
        <v>3272</v>
      </c>
      <c r="AG78" s="552" t="s">
        <v>3272</v>
      </c>
      <c r="AH78" s="79"/>
      <c r="AI78" s="552" t="s">
        <v>3272</v>
      </c>
      <c r="AJ78" s="552" t="s">
        <v>3272</v>
      </c>
      <c r="AK78" s="552" t="s">
        <v>3272</v>
      </c>
      <c r="AL78" s="523">
        <v>12.0</v>
      </c>
      <c r="AM78" s="482"/>
      <c r="AN78" s="523">
        <v>45.0</v>
      </c>
      <c r="AO78" s="561">
        <f t="shared" si="37"/>
        <v>33</v>
      </c>
      <c r="AP78" s="72">
        <f t="shared" si="38"/>
        <v>2.75</v>
      </c>
      <c r="AQ78" s="523">
        <v>3.0</v>
      </c>
      <c r="AR78" s="558"/>
      <c r="AS78" s="523">
        <v>19.0</v>
      </c>
      <c r="AT78" s="561">
        <f t="shared" si="39"/>
        <v>16</v>
      </c>
      <c r="AU78" s="72">
        <f t="shared" si="40"/>
        <v>5.333333333</v>
      </c>
      <c r="AV78" s="79"/>
      <c r="AW78" s="72"/>
      <c r="AX78" s="72"/>
      <c r="AY78" s="111"/>
      <c r="AZ78" s="111"/>
      <c r="BA78" s="523">
        <v>12.0</v>
      </c>
      <c r="BB78" s="523"/>
      <c r="BC78" s="523">
        <v>41.0</v>
      </c>
      <c r="BD78" s="561">
        <f t="shared" si="41"/>
        <v>29</v>
      </c>
      <c r="BE78" s="72">
        <f t="shared" si="42"/>
        <v>2.416666667</v>
      </c>
      <c r="BF78" s="523">
        <v>6.0</v>
      </c>
      <c r="BG78" s="523"/>
      <c r="BH78" s="523">
        <v>26.0</v>
      </c>
      <c r="BI78" s="561">
        <f t="shared" si="43"/>
        <v>20</v>
      </c>
      <c r="BJ78" s="72">
        <f t="shared" si="44"/>
        <v>3.333333333</v>
      </c>
      <c r="BK78" s="523">
        <v>6.0</v>
      </c>
      <c r="BL78" s="132"/>
      <c r="BM78" s="523">
        <v>21.0</v>
      </c>
      <c r="BN78" s="561">
        <f t="shared" si="45"/>
        <v>15</v>
      </c>
      <c r="BO78" s="72">
        <f t="shared" si="46"/>
        <v>2.5</v>
      </c>
      <c r="BP78" s="111"/>
      <c r="BQ78" s="111"/>
      <c r="BR78" s="138"/>
      <c r="BS78" s="111"/>
      <c r="BT78" s="135"/>
      <c r="BU78" s="111"/>
      <c r="BV78" s="111"/>
      <c r="BW78" s="111"/>
      <c r="BX78" s="111" t="s">
        <v>464</v>
      </c>
      <c r="BY78" s="521">
        <v>0.0</v>
      </c>
      <c r="BZ78" s="519">
        <v>0.0</v>
      </c>
      <c r="CA78" s="519">
        <v>0.0</v>
      </c>
      <c r="CB78" s="519">
        <v>0.0</v>
      </c>
      <c r="CC78" s="519">
        <v>0.0</v>
      </c>
      <c r="CD78" s="519">
        <v>0.0</v>
      </c>
      <c r="CE78" s="519">
        <v>0.0</v>
      </c>
      <c r="CF78" s="519">
        <v>0.0</v>
      </c>
      <c r="CG78" s="519">
        <v>0.0</v>
      </c>
      <c r="CH78" s="519">
        <v>1.0</v>
      </c>
      <c r="CI78" s="519">
        <v>0.0</v>
      </c>
      <c r="CJ78" s="519">
        <v>0.0</v>
      </c>
      <c r="CK78" s="519">
        <v>0.0</v>
      </c>
      <c r="CL78" s="519">
        <v>0.0</v>
      </c>
      <c r="CM78" s="519">
        <v>0.0</v>
      </c>
      <c r="CN78" s="519" t="s">
        <v>5969</v>
      </c>
      <c r="CO78" s="519"/>
      <c r="CP78" s="553">
        <v>0.03</v>
      </c>
      <c r="CQ78" s="519"/>
      <c r="CR78" s="519"/>
      <c r="CS78" s="553">
        <v>1.0</v>
      </c>
      <c r="CT78" s="519"/>
      <c r="CU78" s="519"/>
      <c r="CV78" s="519"/>
      <c r="CW78" s="519"/>
      <c r="CX78" s="519"/>
      <c r="CY78" s="519"/>
      <c r="CZ78" s="519"/>
      <c r="DA78" s="519"/>
      <c r="DB78" s="519"/>
      <c r="DC78" s="519">
        <v>28.0</v>
      </c>
      <c r="DD78" s="519">
        <v>16.0</v>
      </c>
      <c r="DE78" s="519">
        <v>12.0</v>
      </c>
      <c r="DF78" s="519"/>
      <c r="DG78" s="519"/>
      <c r="DH78" s="519"/>
      <c r="DI78" s="519"/>
      <c r="DJ78" s="519"/>
      <c r="DK78" s="519"/>
      <c r="DL78" s="519"/>
      <c r="DM78" s="519"/>
      <c r="DN78" s="519"/>
      <c r="DO78" s="519"/>
      <c r="DP78" s="519"/>
      <c r="DQ78" s="519"/>
      <c r="DR78" s="519"/>
    </row>
    <row r="79" ht="15.75" customHeight="1">
      <c r="A79" s="111">
        <v>76.0</v>
      </c>
      <c r="B79" s="111">
        <v>2023.0</v>
      </c>
      <c r="C79" s="140"/>
      <c r="D79" s="554" t="e">
        <v>#N/A</v>
      </c>
      <c r="E79" s="140"/>
      <c r="F79" s="523" t="s">
        <v>5970</v>
      </c>
      <c r="G79" s="140"/>
      <c r="H79" s="523" t="s">
        <v>5971</v>
      </c>
      <c r="I79" s="140"/>
      <c r="J79" s="140"/>
      <c r="K79" s="111" t="s">
        <v>5821</v>
      </c>
      <c r="L79" s="523" t="s">
        <v>5827</v>
      </c>
      <c r="M79" s="140"/>
      <c r="N79" s="523" t="s">
        <v>5972</v>
      </c>
      <c r="O79" s="523" t="s">
        <v>5973</v>
      </c>
      <c r="P79" s="523" t="s">
        <v>5974</v>
      </c>
      <c r="Q79" s="523" t="s">
        <v>5975</v>
      </c>
      <c r="R79" s="140"/>
      <c r="S79" s="561">
        <v>2861.0</v>
      </c>
      <c r="T79" s="482">
        <v>787.0</v>
      </c>
      <c r="U79" s="580">
        <f t="shared" si="32"/>
        <v>262.3333333</v>
      </c>
      <c r="V79" s="523" t="s">
        <v>2371</v>
      </c>
      <c r="W79" s="140"/>
      <c r="X79" s="140"/>
      <c r="Y79" s="143"/>
      <c r="Z79" s="578" t="s">
        <v>5976</v>
      </c>
      <c r="AA79" s="143" t="s">
        <v>174</v>
      </c>
      <c r="AB79" s="523">
        <v>73.0</v>
      </c>
      <c r="AC79" s="111"/>
      <c r="AD79" s="523">
        <v>75.0</v>
      </c>
      <c r="AE79" s="561">
        <f t="shared" ref="AE79:AE126" si="47">AD79-AB79</f>
        <v>2</v>
      </c>
      <c r="AF79" s="72">
        <f t="shared" ref="AF79:AF126" si="48">(AD79-AB79)/AB79</f>
        <v>0.02739726027</v>
      </c>
      <c r="AG79" s="523">
        <v>90.0</v>
      </c>
      <c r="AH79" s="79"/>
      <c r="AI79" s="523">
        <v>91.0</v>
      </c>
      <c r="AJ79" s="561">
        <f t="shared" ref="AJ79:AJ126" si="49">AI79-AG79</f>
        <v>1</v>
      </c>
      <c r="AK79" s="72">
        <f t="shared" ref="AK79:AK126" si="50">(AI79-AG79)/AG79</f>
        <v>0.01111111111</v>
      </c>
      <c r="AL79" s="523">
        <v>97.0</v>
      </c>
      <c r="AM79" s="482"/>
      <c r="AN79" s="523">
        <v>99.0</v>
      </c>
      <c r="AO79" s="561">
        <f t="shared" si="37"/>
        <v>2</v>
      </c>
      <c r="AP79" s="72">
        <f t="shared" si="38"/>
        <v>0.0206185567</v>
      </c>
      <c r="AQ79" s="523">
        <v>78.0</v>
      </c>
      <c r="AR79" s="558"/>
      <c r="AS79" s="523">
        <v>80.0</v>
      </c>
      <c r="AT79" s="561">
        <f t="shared" si="39"/>
        <v>2</v>
      </c>
      <c r="AU79" s="72">
        <f t="shared" si="40"/>
        <v>0.02564102564</v>
      </c>
      <c r="AV79" s="79"/>
      <c r="AW79" s="72"/>
      <c r="AX79" s="72"/>
      <c r="AY79" s="111"/>
      <c r="AZ79" s="111"/>
      <c r="BA79" s="523">
        <v>89.0</v>
      </c>
      <c r="BB79" s="523"/>
      <c r="BC79" s="523">
        <v>92.0</v>
      </c>
      <c r="BD79" s="561">
        <f t="shared" si="41"/>
        <v>3</v>
      </c>
      <c r="BE79" s="72">
        <f t="shared" si="42"/>
        <v>0.03370786517</v>
      </c>
      <c r="BF79" s="523">
        <v>87.0</v>
      </c>
      <c r="BG79" s="523"/>
      <c r="BH79" s="523">
        <v>89.0</v>
      </c>
      <c r="BI79" s="561">
        <f t="shared" si="43"/>
        <v>2</v>
      </c>
      <c r="BJ79" s="72">
        <f t="shared" si="44"/>
        <v>0.02298850575</v>
      </c>
      <c r="BK79" s="523">
        <v>83.0</v>
      </c>
      <c r="BL79" s="132"/>
      <c r="BM79" s="523">
        <v>84.0</v>
      </c>
      <c r="BN79" s="561">
        <f t="shared" si="45"/>
        <v>1</v>
      </c>
      <c r="BO79" s="72">
        <f t="shared" si="46"/>
        <v>0.01204819277</v>
      </c>
      <c r="BP79" s="111"/>
      <c r="BQ79" s="111"/>
      <c r="BR79" s="138"/>
      <c r="BS79" s="111"/>
      <c r="BT79" s="135"/>
      <c r="BU79" s="111"/>
      <c r="BV79" s="111"/>
      <c r="BW79" s="111"/>
      <c r="BX79" s="111"/>
      <c r="BY79" s="521">
        <v>0.0</v>
      </c>
      <c r="BZ79" s="519">
        <v>0.0</v>
      </c>
      <c r="CA79" s="519">
        <v>0.0</v>
      </c>
      <c r="CB79" s="519">
        <v>0.0</v>
      </c>
      <c r="CC79" s="519">
        <v>1.0</v>
      </c>
      <c r="CD79" s="519">
        <v>0.0</v>
      </c>
      <c r="CE79" s="519">
        <v>0.0</v>
      </c>
      <c r="CF79" s="519">
        <v>0.0</v>
      </c>
      <c r="CG79" s="519">
        <v>0.0</v>
      </c>
      <c r="CH79" s="519">
        <v>1.0</v>
      </c>
      <c r="CI79" s="519">
        <v>0.0</v>
      </c>
      <c r="CJ79" s="519">
        <v>0.0</v>
      </c>
      <c r="CK79" s="519">
        <v>1.0</v>
      </c>
      <c r="CL79" s="519">
        <v>0.0</v>
      </c>
      <c r="CM79" s="519">
        <v>0.0</v>
      </c>
      <c r="CN79" s="519" t="s">
        <v>5977</v>
      </c>
      <c r="CO79" s="519"/>
      <c r="CP79" s="553">
        <v>0.85</v>
      </c>
      <c r="CQ79" s="519"/>
      <c r="CR79" s="519"/>
      <c r="CS79" s="553">
        <v>0.22</v>
      </c>
      <c r="CT79" s="519"/>
      <c r="CU79" s="519"/>
      <c r="CV79" s="519"/>
      <c r="CW79" s="519">
        <v>77.0</v>
      </c>
      <c r="CX79" s="519">
        <v>62.0</v>
      </c>
      <c r="CY79" s="519">
        <v>56.0</v>
      </c>
      <c r="CZ79" s="519"/>
      <c r="DA79" s="519"/>
      <c r="DB79" s="519"/>
      <c r="DC79" s="519">
        <v>41.0</v>
      </c>
      <c r="DD79" s="519">
        <v>23.0</v>
      </c>
      <c r="DE79" s="519">
        <v>19.0</v>
      </c>
      <c r="DF79" s="519"/>
      <c r="DG79" s="519"/>
      <c r="DH79" s="519"/>
      <c r="DI79" s="519">
        <v>80.0</v>
      </c>
      <c r="DJ79" s="519">
        <v>69.0</v>
      </c>
      <c r="DK79" s="519">
        <v>63.0</v>
      </c>
      <c r="DL79" s="519"/>
      <c r="DM79" s="519"/>
      <c r="DN79" s="519"/>
      <c r="DO79" s="519">
        <v>2.0</v>
      </c>
      <c r="DP79" s="519">
        <v>6.0</v>
      </c>
      <c r="DQ79" s="519">
        <v>7.0</v>
      </c>
      <c r="DR79" s="519"/>
    </row>
    <row r="80" ht="15.75" customHeight="1">
      <c r="A80" s="111">
        <v>77.0</v>
      </c>
      <c r="B80" s="111">
        <v>2023.0</v>
      </c>
      <c r="C80" s="140"/>
      <c r="D80" s="554" t="e">
        <v>#N/A</v>
      </c>
      <c r="E80" s="140"/>
      <c r="F80" s="523" t="s">
        <v>5970</v>
      </c>
      <c r="G80" s="140"/>
      <c r="H80" s="523" t="s">
        <v>5971</v>
      </c>
      <c r="I80" s="140"/>
      <c r="J80" s="140"/>
      <c r="K80" s="111" t="s">
        <v>5821</v>
      </c>
      <c r="L80" s="523" t="s">
        <v>5837</v>
      </c>
      <c r="M80" s="140"/>
      <c r="N80" s="523" t="s">
        <v>5972</v>
      </c>
      <c r="O80" s="523" t="s">
        <v>5973</v>
      </c>
      <c r="P80" s="523" t="s">
        <v>5974</v>
      </c>
      <c r="Q80" s="523" t="s">
        <v>5975</v>
      </c>
      <c r="R80" s="140"/>
      <c r="S80" s="561">
        <v>1696.0</v>
      </c>
      <c r="T80" s="567">
        <v>1307.0</v>
      </c>
      <c r="U80" s="580">
        <f t="shared" si="32"/>
        <v>435.6666667</v>
      </c>
      <c r="V80" s="523" t="s">
        <v>2371</v>
      </c>
      <c r="W80" s="140"/>
      <c r="X80" s="140"/>
      <c r="Y80" s="143"/>
      <c r="Z80" s="578" t="s">
        <v>5976</v>
      </c>
      <c r="AA80" s="143" t="s">
        <v>174</v>
      </c>
      <c r="AB80" s="523">
        <v>78.0</v>
      </c>
      <c r="AC80" s="111"/>
      <c r="AD80" s="523">
        <v>82.0</v>
      </c>
      <c r="AE80" s="561">
        <f t="shared" si="47"/>
        <v>4</v>
      </c>
      <c r="AF80" s="72">
        <f t="shared" si="48"/>
        <v>0.05128205128</v>
      </c>
      <c r="AG80" s="523">
        <v>88.0</v>
      </c>
      <c r="AH80" s="79"/>
      <c r="AI80" s="523">
        <v>88.0</v>
      </c>
      <c r="AJ80" s="561">
        <f t="shared" si="49"/>
        <v>0</v>
      </c>
      <c r="AK80" s="72">
        <f t="shared" si="50"/>
        <v>0</v>
      </c>
      <c r="AL80" s="523">
        <v>99.0</v>
      </c>
      <c r="AM80" s="482"/>
      <c r="AN80" s="523">
        <v>99.0</v>
      </c>
      <c r="AO80" s="561">
        <f t="shared" si="37"/>
        <v>0</v>
      </c>
      <c r="AP80" s="72">
        <f t="shared" si="38"/>
        <v>0</v>
      </c>
      <c r="AQ80" s="523">
        <v>76.0</v>
      </c>
      <c r="AR80" s="558"/>
      <c r="AS80" s="523">
        <v>78.0</v>
      </c>
      <c r="AT80" s="561">
        <f t="shared" si="39"/>
        <v>2</v>
      </c>
      <c r="AU80" s="72">
        <f t="shared" si="40"/>
        <v>0.02631578947</v>
      </c>
      <c r="AV80" s="79"/>
      <c r="AW80" s="72"/>
      <c r="AX80" s="72"/>
      <c r="AY80" s="111"/>
      <c r="AZ80" s="111"/>
      <c r="BA80" s="523">
        <v>94.0</v>
      </c>
      <c r="BB80" s="523"/>
      <c r="BC80" s="523">
        <v>92.0</v>
      </c>
      <c r="BD80" s="561">
        <f t="shared" si="41"/>
        <v>-2</v>
      </c>
      <c r="BE80" s="72">
        <f t="shared" si="42"/>
        <v>-0.02127659574</v>
      </c>
      <c r="BF80" s="523">
        <v>86.0</v>
      </c>
      <c r="BG80" s="523"/>
      <c r="BH80" s="523">
        <v>91.0</v>
      </c>
      <c r="BI80" s="561">
        <f t="shared" si="43"/>
        <v>5</v>
      </c>
      <c r="BJ80" s="72">
        <f t="shared" si="44"/>
        <v>0.05813953488</v>
      </c>
      <c r="BK80" s="523">
        <v>48.0</v>
      </c>
      <c r="BL80" s="132"/>
      <c r="BM80" s="523">
        <v>72.0</v>
      </c>
      <c r="BN80" s="561">
        <f t="shared" si="45"/>
        <v>24</v>
      </c>
      <c r="BO80" s="72">
        <f t="shared" si="46"/>
        <v>0.5</v>
      </c>
      <c r="BP80" s="111"/>
      <c r="BQ80" s="111"/>
      <c r="BR80" s="138"/>
      <c r="BS80" s="111"/>
      <c r="BT80" s="135"/>
      <c r="BU80" s="111"/>
      <c r="BV80" s="111"/>
      <c r="BW80" s="111"/>
      <c r="BX80" s="111"/>
      <c r="BY80" s="521">
        <v>0.0</v>
      </c>
      <c r="BZ80" s="519">
        <v>0.0</v>
      </c>
      <c r="CA80" s="519">
        <v>0.0</v>
      </c>
      <c r="CB80" s="519">
        <v>0.0</v>
      </c>
      <c r="CC80" s="519">
        <v>1.0</v>
      </c>
      <c r="CD80" s="519">
        <v>0.0</v>
      </c>
      <c r="CE80" s="519">
        <v>0.0</v>
      </c>
      <c r="CF80" s="519">
        <v>0.0</v>
      </c>
      <c r="CG80" s="519">
        <v>0.0</v>
      </c>
      <c r="CH80" s="519">
        <v>1.0</v>
      </c>
      <c r="CI80" s="519">
        <v>0.0</v>
      </c>
      <c r="CJ80" s="519">
        <v>0.0</v>
      </c>
      <c r="CK80" s="519">
        <v>1.0</v>
      </c>
      <c r="CL80" s="519">
        <v>0.0</v>
      </c>
      <c r="CM80" s="519">
        <v>0.0</v>
      </c>
      <c r="CN80" s="519" t="s">
        <v>5978</v>
      </c>
      <c r="CO80" s="519"/>
      <c r="CP80" s="553">
        <v>0.83</v>
      </c>
      <c r="CQ80" s="519"/>
      <c r="CR80" s="519"/>
      <c r="CS80" s="553">
        <v>0.44</v>
      </c>
      <c r="CT80" s="519"/>
      <c r="CU80" s="519"/>
      <c r="CV80" s="519"/>
      <c r="CW80" s="519">
        <v>83.0</v>
      </c>
      <c r="CX80" s="519">
        <v>72.0</v>
      </c>
      <c r="CY80" s="519">
        <v>65.0</v>
      </c>
      <c r="CZ80" s="519"/>
      <c r="DA80" s="519"/>
      <c r="DB80" s="519"/>
      <c r="DC80" s="519">
        <v>52.0</v>
      </c>
      <c r="DD80" s="519">
        <v>36.0</v>
      </c>
      <c r="DE80" s="519">
        <v>30.0</v>
      </c>
      <c r="DF80" s="519"/>
      <c r="DG80" s="519"/>
      <c r="DH80" s="519"/>
      <c r="DI80" s="519">
        <v>86.0</v>
      </c>
      <c r="DJ80" s="519">
        <v>77.0</v>
      </c>
      <c r="DK80" s="519">
        <v>71.0</v>
      </c>
      <c r="DL80" s="519"/>
      <c r="DM80" s="519"/>
      <c r="DN80" s="519"/>
      <c r="DO80" s="519">
        <v>3.0</v>
      </c>
      <c r="DP80" s="519">
        <v>5.0</v>
      </c>
      <c r="DQ80" s="519">
        <v>7.0</v>
      </c>
      <c r="DR80" s="519"/>
    </row>
    <row r="81" ht="15.75" customHeight="1">
      <c r="A81" s="111">
        <v>78.0</v>
      </c>
      <c r="B81" s="111">
        <v>2023.0</v>
      </c>
      <c r="C81" s="140"/>
      <c r="D81" s="554" t="s">
        <v>913</v>
      </c>
      <c r="E81" s="140"/>
      <c r="F81" s="523" t="s">
        <v>5844</v>
      </c>
      <c r="G81" s="140"/>
      <c r="H81" s="523" t="s">
        <v>5925</v>
      </c>
      <c r="I81" s="140"/>
      <c r="J81" s="140"/>
      <c r="K81" s="111" t="s">
        <v>5821</v>
      </c>
      <c r="L81" s="523" t="s">
        <v>5841</v>
      </c>
      <c r="M81" s="140"/>
      <c r="N81" s="523" t="s">
        <v>679</v>
      </c>
      <c r="O81" s="523" t="s">
        <v>5979</v>
      </c>
      <c r="P81" s="523" t="s">
        <v>5980</v>
      </c>
      <c r="Q81" s="523" t="s">
        <v>5981</v>
      </c>
      <c r="R81" s="140"/>
      <c r="S81" s="561">
        <v>2293.0</v>
      </c>
      <c r="T81" s="567">
        <v>1491.0</v>
      </c>
      <c r="U81" s="580">
        <f t="shared" si="32"/>
        <v>497</v>
      </c>
      <c r="V81" s="523" t="s">
        <v>2371</v>
      </c>
      <c r="W81" s="140"/>
      <c r="X81" s="140"/>
      <c r="Y81" s="143"/>
      <c r="Z81" s="578" t="s">
        <v>5982</v>
      </c>
      <c r="AA81" s="143" t="s">
        <v>174</v>
      </c>
      <c r="AB81" s="523">
        <v>29.0</v>
      </c>
      <c r="AC81" s="111"/>
      <c r="AD81" s="523">
        <v>24.0</v>
      </c>
      <c r="AE81" s="561">
        <f t="shared" si="47"/>
        <v>-5</v>
      </c>
      <c r="AF81" s="72">
        <f t="shared" si="48"/>
        <v>-0.1724137931</v>
      </c>
      <c r="AG81" s="523">
        <v>69.0</v>
      </c>
      <c r="AH81" s="79"/>
      <c r="AI81" s="523">
        <v>65.0</v>
      </c>
      <c r="AJ81" s="561">
        <f t="shared" si="49"/>
        <v>-4</v>
      </c>
      <c r="AK81" s="72">
        <f t="shared" si="50"/>
        <v>-0.05797101449</v>
      </c>
      <c r="AL81" s="523">
        <v>96.0</v>
      </c>
      <c r="AM81" s="482"/>
      <c r="AN81" s="523">
        <v>95.0</v>
      </c>
      <c r="AO81" s="561">
        <f t="shared" si="37"/>
        <v>-1</v>
      </c>
      <c r="AP81" s="72">
        <f t="shared" si="38"/>
        <v>-0.01041666667</v>
      </c>
      <c r="AQ81" s="523">
        <v>61.0</v>
      </c>
      <c r="AR81" s="558"/>
      <c r="AS81" s="523">
        <v>45.0</v>
      </c>
      <c r="AT81" s="561">
        <f t="shared" si="39"/>
        <v>-16</v>
      </c>
      <c r="AU81" s="72">
        <f t="shared" si="40"/>
        <v>-0.262295082</v>
      </c>
      <c r="AV81" s="79"/>
      <c r="AW81" s="72"/>
      <c r="AX81" s="72"/>
      <c r="AY81" s="111"/>
      <c r="AZ81" s="111"/>
      <c r="BA81" s="523">
        <v>94.0</v>
      </c>
      <c r="BB81" s="523"/>
      <c r="BC81" s="523">
        <v>96.0</v>
      </c>
      <c r="BD81" s="561">
        <f t="shared" si="41"/>
        <v>2</v>
      </c>
      <c r="BE81" s="72">
        <f t="shared" si="42"/>
        <v>0.02127659574</v>
      </c>
      <c r="BF81" s="523">
        <v>87.0</v>
      </c>
      <c r="BG81" s="523"/>
      <c r="BH81" s="523">
        <v>80.0</v>
      </c>
      <c r="BI81" s="561">
        <f t="shared" si="43"/>
        <v>-7</v>
      </c>
      <c r="BJ81" s="72">
        <f t="shared" si="44"/>
        <v>-0.08045977011</v>
      </c>
      <c r="BK81" s="523">
        <v>51.0</v>
      </c>
      <c r="BL81" s="132"/>
      <c r="BM81" s="523">
        <v>39.0</v>
      </c>
      <c r="BN81" s="561">
        <f t="shared" si="45"/>
        <v>-12</v>
      </c>
      <c r="BO81" s="72">
        <f t="shared" si="46"/>
        <v>-0.2352941176</v>
      </c>
      <c r="BP81" s="111"/>
      <c r="BQ81" s="111"/>
      <c r="BR81" s="138"/>
      <c r="BS81" s="111"/>
      <c r="BT81" s="135"/>
      <c r="BU81" s="111"/>
      <c r="BV81" s="111"/>
      <c r="BW81" s="111"/>
      <c r="BX81" s="111"/>
      <c r="BY81" s="521">
        <v>1.0</v>
      </c>
      <c r="BZ81" s="519">
        <v>0.0</v>
      </c>
      <c r="CA81" s="519">
        <v>0.0</v>
      </c>
      <c r="CB81" s="519">
        <v>0.0</v>
      </c>
      <c r="CC81" s="519">
        <v>0.0</v>
      </c>
      <c r="CD81" s="519">
        <v>0.0</v>
      </c>
      <c r="CE81" s="519">
        <v>0.0</v>
      </c>
      <c r="CF81" s="519">
        <v>0.0</v>
      </c>
      <c r="CG81" s="519">
        <v>0.0</v>
      </c>
      <c r="CH81" s="519">
        <v>0.0</v>
      </c>
      <c r="CI81" s="519">
        <v>0.0</v>
      </c>
      <c r="CJ81" s="519">
        <v>0.0</v>
      </c>
      <c r="CK81" s="519">
        <v>1.0</v>
      </c>
      <c r="CL81" s="519">
        <v>0.0</v>
      </c>
      <c r="CM81" s="519">
        <v>0.0</v>
      </c>
      <c r="CN81" s="519" t="s">
        <v>5983</v>
      </c>
      <c r="CO81" s="519"/>
      <c r="CP81" s="553">
        <v>0.09</v>
      </c>
      <c r="CQ81" s="519"/>
      <c r="CR81" s="519"/>
      <c r="CS81" s="553">
        <v>0.39</v>
      </c>
      <c r="CT81" s="519"/>
      <c r="CU81" s="519"/>
      <c r="CV81" s="519"/>
      <c r="CW81" s="519">
        <v>82.0</v>
      </c>
      <c r="CX81" s="519">
        <v>66.0</v>
      </c>
      <c r="CY81" s="519">
        <v>59.0</v>
      </c>
      <c r="CZ81" s="519"/>
      <c r="DA81" s="519"/>
      <c r="DB81" s="519"/>
      <c r="DC81" s="519">
        <v>37.0</v>
      </c>
      <c r="DD81" s="519">
        <v>28.0</v>
      </c>
      <c r="DE81" s="519">
        <v>26.0</v>
      </c>
      <c r="DF81" s="519"/>
      <c r="DG81" s="519"/>
      <c r="DH81" s="519"/>
      <c r="DI81" s="519">
        <v>84.0</v>
      </c>
      <c r="DJ81" s="519">
        <v>72.0</v>
      </c>
      <c r="DK81" s="519">
        <v>67.0</v>
      </c>
      <c r="DL81" s="519"/>
      <c r="DM81" s="519"/>
      <c r="DN81" s="519"/>
      <c r="DO81" s="519">
        <v>2.0</v>
      </c>
      <c r="DP81" s="519">
        <v>6.0</v>
      </c>
      <c r="DQ81" s="519">
        <v>8.0</v>
      </c>
      <c r="DR81" s="519"/>
    </row>
    <row r="82" ht="15.75" customHeight="1">
      <c r="A82" s="111">
        <v>79.0</v>
      </c>
      <c r="B82" s="111">
        <v>2024.0</v>
      </c>
      <c r="C82" s="140"/>
      <c r="D82" s="554" t="s">
        <v>1452</v>
      </c>
      <c r="E82" s="140"/>
      <c r="F82" s="512" t="s">
        <v>5844</v>
      </c>
      <c r="G82" s="140"/>
      <c r="H82" s="512" t="s">
        <v>5984</v>
      </c>
      <c r="I82" s="140"/>
      <c r="J82" s="140"/>
      <c r="K82" s="111" t="s">
        <v>5821</v>
      </c>
      <c r="L82" s="512" t="s">
        <v>5835</v>
      </c>
      <c r="M82" s="140"/>
      <c r="N82" s="512" t="s">
        <v>679</v>
      </c>
      <c r="O82" s="512" t="s">
        <v>5985</v>
      </c>
      <c r="P82" s="544" t="s">
        <v>5986</v>
      </c>
      <c r="Q82" s="512" t="s">
        <v>5987</v>
      </c>
      <c r="R82" s="140"/>
      <c r="S82" s="573">
        <v>5185.0</v>
      </c>
      <c r="T82" s="547">
        <v>771.0</v>
      </c>
      <c r="U82" s="579">
        <f t="shared" si="32"/>
        <v>257</v>
      </c>
      <c r="V82" s="512" t="s">
        <v>2371</v>
      </c>
      <c r="W82" s="140"/>
      <c r="X82" s="140"/>
      <c r="Y82" s="143"/>
      <c r="Z82" s="578" t="s">
        <v>5988</v>
      </c>
      <c r="AA82" s="143" t="s">
        <v>174</v>
      </c>
      <c r="AB82" s="545">
        <v>78.0</v>
      </c>
      <c r="AC82" s="111"/>
      <c r="AD82" s="512">
        <v>71.0</v>
      </c>
      <c r="AE82" s="561">
        <f t="shared" si="47"/>
        <v>-7</v>
      </c>
      <c r="AF82" s="72">
        <f t="shared" si="48"/>
        <v>-0.08974358974</v>
      </c>
      <c r="AG82" s="545">
        <v>94.0</v>
      </c>
      <c r="AH82" s="79"/>
      <c r="AI82" s="512">
        <v>96.0</v>
      </c>
      <c r="AJ82" s="561">
        <f t="shared" si="49"/>
        <v>2</v>
      </c>
      <c r="AK82" s="72">
        <f t="shared" si="50"/>
        <v>0.02127659574</v>
      </c>
      <c r="AL82" s="545">
        <v>96.0</v>
      </c>
      <c r="AM82" s="482"/>
      <c r="AN82" s="512">
        <v>100.0</v>
      </c>
      <c r="AO82" s="561">
        <f t="shared" si="37"/>
        <v>4</v>
      </c>
      <c r="AP82" s="72">
        <f t="shared" si="38"/>
        <v>0.04166666667</v>
      </c>
      <c r="AQ82" s="545">
        <v>80.0</v>
      </c>
      <c r="AR82" s="558"/>
      <c r="AS82" s="512">
        <v>79.0</v>
      </c>
      <c r="AT82" s="561">
        <f t="shared" si="39"/>
        <v>-1</v>
      </c>
      <c r="AU82" s="72">
        <f t="shared" si="40"/>
        <v>-0.0125</v>
      </c>
      <c r="AV82" s="79"/>
      <c r="AW82" s="72"/>
      <c r="AX82" s="72"/>
      <c r="AY82" s="111"/>
      <c r="AZ82" s="111"/>
      <c r="BA82" s="545">
        <v>97.0</v>
      </c>
      <c r="BB82" s="523"/>
      <c r="BC82" s="512">
        <v>99.0</v>
      </c>
      <c r="BD82" s="561">
        <f t="shared" si="41"/>
        <v>2</v>
      </c>
      <c r="BE82" s="72">
        <f t="shared" si="42"/>
        <v>0.0206185567</v>
      </c>
      <c r="BF82" s="545">
        <v>91.0</v>
      </c>
      <c r="BG82" s="523"/>
      <c r="BH82" s="512">
        <v>99.0</v>
      </c>
      <c r="BI82" s="561">
        <f t="shared" si="43"/>
        <v>8</v>
      </c>
      <c r="BJ82" s="72">
        <f t="shared" si="44"/>
        <v>0.08791208791</v>
      </c>
      <c r="BK82" s="545">
        <v>99.0</v>
      </c>
      <c r="BL82" s="132"/>
      <c r="BM82" s="512">
        <v>99.0</v>
      </c>
      <c r="BN82" s="561">
        <f t="shared" si="45"/>
        <v>0</v>
      </c>
      <c r="BO82" s="72">
        <f t="shared" si="46"/>
        <v>0</v>
      </c>
      <c r="BP82" s="111"/>
      <c r="BQ82" s="111"/>
      <c r="BR82" s="138"/>
      <c r="BS82" s="111"/>
      <c r="BT82" s="135"/>
      <c r="BU82" s="111"/>
      <c r="BV82" s="111"/>
      <c r="BW82" s="111"/>
      <c r="BX82" s="111"/>
      <c r="BY82" s="521">
        <v>0.0</v>
      </c>
      <c r="BZ82" s="519">
        <v>0.0</v>
      </c>
      <c r="CA82" s="519">
        <v>1.0</v>
      </c>
      <c r="CB82" s="519">
        <v>0.0</v>
      </c>
      <c r="CC82" s="519">
        <v>0.0</v>
      </c>
      <c r="CD82" s="519">
        <v>0.0</v>
      </c>
      <c r="CE82" s="519">
        <v>0.0</v>
      </c>
      <c r="CF82" s="519">
        <v>0.0</v>
      </c>
      <c r="CG82" s="519">
        <v>1.0</v>
      </c>
      <c r="CH82" s="519">
        <v>0.0</v>
      </c>
      <c r="CI82" s="519">
        <v>0.0</v>
      </c>
      <c r="CJ82" s="519">
        <v>0.0</v>
      </c>
      <c r="CK82" s="519">
        <v>0.0</v>
      </c>
      <c r="CL82" s="519">
        <v>0.0</v>
      </c>
      <c r="CM82" s="519">
        <v>0.0</v>
      </c>
      <c r="CN82" s="519" t="s">
        <v>5989</v>
      </c>
      <c r="CO82" s="519"/>
      <c r="CP82" s="553">
        <v>0.33</v>
      </c>
      <c r="CQ82" s="519"/>
      <c r="CR82" s="519"/>
      <c r="CS82" s="553">
        <v>0.13</v>
      </c>
      <c r="CT82" s="519"/>
      <c r="CU82" s="519"/>
      <c r="CV82" s="519"/>
      <c r="CW82" s="519">
        <v>90.0</v>
      </c>
      <c r="CX82" s="519">
        <v>79.0</v>
      </c>
      <c r="CY82" s="519">
        <v>74.0</v>
      </c>
      <c r="CZ82" s="519"/>
      <c r="DA82" s="519"/>
      <c r="DB82" s="519"/>
      <c r="DC82" s="519">
        <v>40.0</v>
      </c>
      <c r="DD82" s="519">
        <v>27.0</v>
      </c>
      <c r="DE82" s="519">
        <v>21.0</v>
      </c>
      <c r="DF82" s="519"/>
      <c r="DG82" s="519"/>
      <c r="DH82" s="519"/>
      <c r="DI82" s="519">
        <v>91.0</v>
      </c>
      <c r="DJ82" s="519">
        <v>81.0</v>
      </c>
      <c r="DK82" s="519">
        <v>75.0</v>
      </c>
      <c r="DL82" s="519"/>
      <c r="DM82" s="519"/>
      <c r="DN82" s="519"/>
      <c r="DO82" s="519">
        <v>1.0</v>
      </c>
      <c r="DP82" s="519">
        <v>2.0</v>
      </c>
      <c r="DQ82" s="519">
        <v>1.0</v>
      </c>
      <c r="DR82" s="553">
        <v>0.86</v>
      </c>
    </row>
    <row r="83" ht="15.75" customHeight="1">
      <c r="A83" s="111">
        <v>80.0</v>
      </c>
      <c r="B83" s="111">
        <v>2024.0</v>
      </c>
      <c r="C83" s="140"/>
      <c r="D83" s="554" t="s">
        <v>1452</v>
      </c>
      <c r="E83" s="140"/>
      <c r="F83" s="523" t="s">
        <v>5844</v>
      </c>
      <c r="G83" s="140"/>
      <c r="H83" s="523" t="s">
        <v>5984</v>
      </c>
      <c r="I83" s="140"/>
      <c r="J83" s="140"/>
      <c r="K83" s="111" t="s">
        <v>5821</v>
      </c>
      <c r="L83" s="523" t="s">
        <v>5849</v>
      </c>
      <c r="M83" s="140"/>
      <c r="N83" s="523" t="s">
        <v>679</v>
      </c>
      <c r="O83" s="523" t="s">
        <v>5985</v>
      </c>
      <c r="P83" s="554" t="s">
        <v>5986</v>
      </c>
      <c r="Q83" s="523" t="s">
        <v>5987</v>
      </c>
      <c r="R83" s="140"/>
      <c r="S83" s="561">
        <v>3043.0</v>
      </c>
      <c r="T83" s="482">
        <v>900.0</v>
      </c>
      <c r="U83" s="580">
        <f t="shared" si="32"/>
        <v>300</v>
      </c>
      <c r="V83" s="523" t="s">
        <v>2371</v>
      </c>
      <c r="W83" s="140"/>
      <c r="X83" s="140"/>
      <c r="Y83" s="143"/>
      <c r="Z83" s="578" t="s">
        <v>5988</v>
      </c>
      <c r="AA83" s="143" t="s">
        <v>174</v>
      </c>
      <c r="AB83" s="523">
        <v>75.0</v>
      </c>
      <c r="AC83" s="111"/>
      <c r="AD83" s="523">
        <v>61.0</v>
      </c>
      <c r="AE83" s="561">
        <f t="shared" si="47"/>
        <v>-14</v>
      </c>
      <c r="AF83" s="72">
        <f t="shared" si="48"/>
        <v>-0.1866666667</v>
      </c>
      <c r="AG83" s="523">
        <v>98.0</v>
      </c>
      <c r="AH83" s="79"/>
      <c r="AI83" s="523">
        <v>96.0</v>
      </c>
      <c r="AJ83" s="561">
        <f t="shared" si="49"/>
        <v>-2</v>
      </c>
      <c r="AK83" s="72">
        <f t="shared" si="50"/>
        <v>-0.02040816327</v>
      </c>
      <c r="AL83" s="523">
        <v>100.0</v>
      </c>
      <c r="AM83" s="482"/>
      <c r="AN83" s="523">
        <v>100.0</v>
      </c>
      <c r="AO83" s="561">
        <f t="shared" si="37"/>
        <v>0</v>
      </c>
      <c r="AP83" s="72">
        <f t="shared" si="38"/>
        <v>0</v>
      </c>
      <c r="AQ83" s="557" t="s">
        <v>3272</v>
      </c>
      <c r="AR83" s="558"/>
      <c r="AS83" s="557" t="s">
        <v>3272</v>
      </c>
      <c r="AT83" s="557" t="s">
        <v>3272</v>
      </c>
      <c r="AU83" s="557" t="s">
        <v>3272</v>
      </c>
      <c r="AV83" s="79"/>
      <c r="AW83" s="72"/>
      <c r="AX83" s="72"/>
      <c r="AY83" s="111"/>
      <c r="AZ83" s="111"/>
      <c r="BA83" s="523">
        <v>100.0</v>
      </c>
      <c r="BB83" s="523"/>
      <c r="BC83" s="523">
        <v>88.0</v>
      </c>
      <c r="BD83" s="561">
        <f t="shared" si="41"/>
        <v>-12</v>
      </c>
      <c r="BE83" s="72">
        <f t="shared" si="42"/>
        <v>-0.12</v>
      </c>
      <c r="BF83" s="523">
        <v>96.0</v>
      </c>
      <c r="BG83" s="523"/>
      <c r="BH83" s="523">
        <v>88.0</v>
      </c>
      <c r="BI83" s="561">
        <f t="shared" si="43"/>
        <v>-8</v>
      </c>
      <c r="BJ83" s="72">
        <f t="shared" si="44"/>
        <v>-0.08333333333</v>
      </c>
      <c r="BK83" s="523">
        <v>95.0</v>
      </c>
      <c r="BL83" s="132"/>
      <c r="BM83" s="523">
        <v>93.0</v>
      </c>
      <c r="BN83" s="561">
        <f t="shared" si="45"/>
        <v>-2</v>
      </c>
      <c r="BO83" s="72">
        <f t="shared" si="46"/>
        <v>-0.02105263158</v>
      </c>
      <c r="BP83" s="111"/>
      <c r="BQ83" s="111"/>
      <c r="BR83" s="138"/>
      <c r="BS83" s="111"/>
      <c r="BT83" s="135"/>
      <c r="BU83" s="111"/>
      <c r="BV83" s="111"/>
      <c r="BW83" s="111"/>
      <c r="BX83" s="111"/>
      <c r="BY83" s="521">
        <v>0.0</v>
      </c>
      <c r="BZ83" s="519">
        <v>0.0</v>
      </c>
      <c r="CA83" s="519">
        <v>1.0</v>
      </c>
      <c r="CB83" s="519">
        <v>0.0</v>
      </c>
      <c r="CC83" s="519">
        <v>0.0</v>
      </c>
      <c r="CD83" s="519">
        <v>0.0</v>
      </c>
      <c r="CE83" s="519">
        <v>0.0</v>
      </c>
      <c r="CF83" s="519">
        <v>0.0</v>
      </c>
      <c r="CG83" s="519">
        <v>1.0</v>
      </c>
      <c r="CH83" s="519">
        <v>0.0</v>
      </c>
      <c r="CI83" s="519">
        <v>0.0</v>
      </c>
      <c r="CJ83" s="519">
        <v>0.0</v>
      </c>
      <c r="CK83" s="519">
        <v>0.0</v>
      </c>
      <c r="CL83" s="519">
        <v>0.0</v>
      </c>
      <c r="CM83" s="519">
        <v>0.0</v>
      </c>
      <c r="CN83" s="519" t="s">
        <v>5989</v>
      </c>
      <c r="CO83" s="519"/>
      <c r="CP83" s="553">
        <v>0.29</v>
      </c>
      <c r="CQ83" s="519"/>
      <c r="CR83" s="519"/>
      <c r="CS83" s="553">
        <v>0.23</v>
      </c>
      <c r="CT83" s="519"/>
      <c r="CU83" s="519"/>
      <c r="CV83" s="519"/>
      <c r="CW83" s="519">
        <v>82.0</v>
      </c>
      <c r="CX83" s="519">
        <v>68.0</v>
      </c>
      <c r="CY83" s="519">
        <v>63.0</v>
      </c>
      <c r="CZ83" s="519"/>
      <c r="DA83" s="519"/>
      <c r="DB83" s="519"/>
      <c r="DC83" s="519">
        <v>36.0</v>
      </c>
      <c r="DD83" s="519">
        <v>21.0</v>
      </c>
      <c r="DE83" s="519">
        <v>17.0</v>
      </c>
      <c r="DF83" s="519"/>
      <c r="DG83" s="519"/>
      <c r="DH83" s="519"/>
      <c r="DI83" s="519">
        <v>84.0</v>
      </c>
      <c r="DJ83" s="519">
        <v>72.0</v>
      </c>
      <c r="DK83" s="519">
        <v>67.0</v>
      </c>
      <c r="DL83" s="519"/>
      <c r="DM83" s="519"/>
      <c r="DN83" s="519"/>
      <c r="DO83" s="519">
        <v>2.0</v>
      </c>
      <c r="DP83" s="519">
        <v>4.0</v>
      </c>
      <c r="DQ83" s="519">
        <v>4.0</v>
      </c>
      <c r="DR83" s="553">
        <v>0.87</v>
      </c>
    </row>
    <row r="84" ht="15.75" customHeight="1">
      <c r="A84" s="111">
        <v>81.0</v>
      </c>
      <c r="B84" s="111">
        <v>2024.0</v>
      </c>
      <c r="C84" s="140"/>
      <c r="D84" s="554" t="s">
        <v>1452</v>
      </c>
      <c r="E84" s="140"/>
      <c r="F84" s="523" t="s">
        <v>5844</v>
      </c>
      <c r="G84" s="140"/>
      <c r="H84" s="523" t="s">
        <v>5984</v>
      </c>
      <c r="I84" s="140"/>
      <c r="J84" s="140"/>
      <c r="K84" s="111" t="s">
        <v>5821</v>
      </c>
      <c r="L84" s="523" t="s">
        <v>5850</v>
      </c>
      <c r="M84" s="140"/>
      <c r="N84" s="523" t="s">
        <v>679</v>
      </c>
      <c r="O84" s="523" t="s">
        <v>5985</v>
      </c>
      <c r="P84" s="554" t="s">
        <v>5986</v>
      </c>
      <c r="Q84" s="523" t="s">
        <v>5987</v>
      </c>
      <c r="R84" s="140"/>
      <c r="S84" s="561">
        <v>4340.0</v>
      </c>
      <c r="T84" s="567">
        <v>1057.0</v>
      </c>
      <c r="U84" s="580">
        <f t="shared" si="32"/>
        <v>352.3333333</v>
      </c>
      <c r="V84" s="523" t="s">
        <v>2371</v>
      </c>
      <c r="W84" s="140"/>
      <c r="X84" s="140"/>
      <c r="Y84" s="143"/>
      <c r="Z84" s="578" t="s">
        <v>5988</v>
      </c>
      <c r="AA84" s="143" t="s">
        <v>174</v>
      </c>
      <c r="AB84" s="523">
        <v>81.0</v>
      </c>
      <c r="AC84" s="111"/>
      <c r="AD84" s="523">
        <v>79.0</v>
      </c>
      <c r="AE84" s="561">
        <f t="shared" si="47"/>
        <v>-2</v>
      </c>
      <c r="AF84" s="72">
        <f t="shared" si="48"/>
        <v>-0.02469135802</v>
      </c>
      <c r="AG84" s="523">
        <v>98.0</v>
      </c>
      <c r="AH84" s="79"/>
      <c r="AI84" s="523">
        <v>98.0</v>
      </c>
      <c r="AJ84" s="561">
        <f t="shared" si="49"/>
        <v>0</v>
      </c>
      <c r="AK84" s="72">
        <f t="shared" si="50"/>
        <v>0</v>
      </c>
      <c r="AL84" s="523">
        <v>100.0</v>
      </c>
      <c r="AM84" s="482"/>
      <c r="AN84" s="523">
        <v>100.0</v>
      </c>
      <c r="AO84" s="561">
        <f t="shared" si="37"/>
        <v>0</v>
      </c>
      <c r="AP84" s="72">
        <f t="shared" si="38"/>
        <v>0</v>
      </c>
      <c r="AQ84" s="557" t="s">
        <v>3272</v>
      </c>
      <c r="AR84" s="558"/>
      <c r="AS84" s="557" t="s">
        <v>3272</v>
      </c>
      <c r="AT84" s="557" t="s">
        <v>3272</v>
      </c>
      <c r="AU84" s="557" t="s">
        <v>3272</v>
      </c>
      <c r="AV84" s="79"/>
      <c r="AW84" s="72"/>
      <c r="AX84" s="72"/>
      <c r="AY84" s="111"/>
      <c r="AZ84" s="111"/>
      <c r="BA84" s="523">
        <v>100.0</v>
      </c>
      <c r="BB84" s="523"/>
      <c r="BC84" s="523">
        <v>95.0</v>
      </c>
      <c r="BD84" s="561">
        <f t="shared" si="41"/>
        <v>-5</v>
      </c>
      <c r="BE84" s="72">
        <f t="shared" si="42"/>
        <v>-0.05</v>
      </c>
      <c r="BF84" s="523">
        <v>98.0</v>
      </c>
      <c r="BG84" s="523"/>
      <c r="BH84" s="523">
        <v>93.0</v>
      </c>
      <c r="BI84" s="561">
        <f t="shared" si="43"/>
        <v>-5</v>
      </c>
      <c r="BJ84" s="72">
        <f t="shared" si="44"/>
        <v>-0.05102040816</v>
      </c>
      <c r="BK84" s="523">
        <v>97.0</v>
      </c>
      <c r="BL84" s="132"/>
      <c r="BM84" s="523">
        <v>98.0</v>
      </c>
      <c r="BN84" s="561">
        <f t="shared" si="45"/>
        <v>1</v>
      </c>
      <c r="BO84" s="72">
        <f t="shared" si="46"/>
        <v>0.01030927835</v>
      </c>
      <c r="BP84" s="111"/>
      <c r="BQ84" s="111"/>
      <c r="BR84" s="138"/>
      <c r="BS84" s="111"/>
      <c r="BT84" s="135"/>
      <c r="BU84" s="111"/>
      <c r="BV84" s="111"/>
      <c r="BW84" s="111"/>
      <c r="BX84" s="111"/>
      <c r="BY84" s="521">
        <v>0.0</v>
      </c>
      <c r="BZ84" s="519">
        <v>0.0</v>
      </c>
      <c r="CA84" s="519">
        <v>1.0</v>
      </c>
      <c r="CB84" s="519">
        <v>0.0</v>
      </c>
      <c r="CC84" s="519">
        <v>0.0</v>
      </c>
      <c r="CD84" s="519">
        <v>0.0</v>
      </c>
      <c r="CE84" s="519">
        <v>0.0</v>
      </c>
      <c r="CF84" s="519">
        <v>0.0</v>
      </c>
      <c r="CG84" s="519">
        <v>1.0</v>
      </c>
      <c r="CH84" s="519">
        <v>0.0</v>
      </c>
      <c r="CI84" s="519">
        <v>0.0</v>
      </c>
      <c r="CJ84" s="519">
        <v>0.0</v>
      </c>
      <c r="CK84" s="519">
        <v>0.0</v>
      </c>
      <c r="CL84" s="519">
        <v>0.0</v>
      </c>
      <c r="CM84" s="519">
        <v>0.0</v>
      </c>
      <c r="CN84" s="519" t="s">
        <v>5989</v>
      </c>
      <c r="CO84" s="519"/>
      <c r="CP84" s="553">
        <v>0.26</v>
      </c>
      <c r="CQ84" s="519"/>
      <c r="CR84" s="519"/>
      <c r="CS84" s="553">
        <v>0.2</v>
      </c>
      <c r="CT84" s="519"/>
      <c r="CU84" s="519"/>
      <c r="CV84" s="519"/>
      <c r="CW84" s="519">
        <v>93.0</v>
      </c>
      <c r="CX84" s="519">
        <v>83.0</v>
      </c>
      <c r="CY84" s="519">
        <v>77.0</v>
      </c>
      <c r="CZ84" s="519"/>
      <c r="DA84" s="519"/>
      <c r="DB84" s="519"/>
      <c r="DC84" s="519">
        <v>46.0</v>
      </c>
      <c r="DD84" s="519">
        <v>34.0</v>
      </c>
      <c r="DE84" s="519">
        <v>28.0</v>
      </c>
      <c r="DF84" s="519"/>
      <c r="DG84" s="519"/>
      <c r="DH84" s="519"/>
      <c r="DI84" s="519">
        <v>94.0</v>
      </c>
      <c r="DJ84" s="519">
        <v>85.0</v>
      </c>
      <c r="DK84" s="519">
        <v>81.0</v>
      </c>
      <c r="DL84" s="519"/>
      <c r="DM84" s="519"/>
      <c r="DN84" s="519"/>
      <c r="DO84" s="519">
        <v>1.0</v>
      </c>
      <c r="DP84" s="519">
        <v>2.0</v>
      </c>
      <c r="DQ84" s="519">
        <v>3.0</v>
      </c>
      <c r="DR84" s="553">
        <v>0.89</v>
      </c>
    </row>
    <row r="85" ht="15.75" customHeight="1">
      <c r="A85" s="111">
        <v>82.0</v>
      </c>
      <c r="B85" s="111">
        <v>2024.0</v>
      </c>
      <c r="C85" s="140"/>
      <c r="D85" s="554" t="s">
        <v>1452</v>
      </c>
      <c r="E85" s="140"/>
      <c r="F85" s="523" t="s">
        <v>5844</v>
      </c>
      <c r="G85" s="140"/>
      <c r="H85" s="523" t="s">
        <v>5990</v>
      </c>
      <c r="I85" s="140"/>
      <c r="J85" s="140"/>
      <c r="K85" s="111" t="s">
        <v>5821</v>
      </c>
      <c r="L85" s="523" t="s">
        <v>5853</v>
      </c>
      <c r="M85" s="140"/>
      <c r="N85" s="523" t="s">
        <v>1331</v>
      </c>
      <c r="O85" s="523" t="s">
        <v>5991</v>
      </c>
      <c r="P85" s="552" t="s">
        <v>5992</v>
      </c>
      <c r="Q85" s="523" t="s">
        <v>5993</v>
      </c>
      <c r="R85" s="140"/>
      <c r="S85" s="552" t="s">
        <v>3272</v>
      </c>
      <c r="T85" s="567">
        <v>1755.0</v>
      </c>
      <c r="U85" s="580">
        <f t="shared" ref="U85:U86" si="51">T85/4</f>
        <v>438.75</v>
      </c>
      <c r="V85" s="523" t="s">
        <v>2371</v>
      </c>
      <c r="W85" s="140"/>
      <c r="X85" s="140"/>
      <c r="Y85" s="143"/>
      <c r="Z85" s="578" t="s">
        <v>5994</v>
      </c>
      <c r="AA85" s="143" t="s">
        <v>174</v>
      </c>
      <c r="AB85" s="523">
        <v>58.0</v>
      </c>
      <c r="AC85" s="111"/>
      <c r="AD85" s="523">
        <v>55.0</v>
      </c>
      <c r="AE85" s="561">
        <f t="shared" si="47"/>
        <v>-3</v>
      </c>
      <c r="AF85" s="72">
        <f t="shared" si="48"/>
        <v>-0.05172413793</v>
      </c>
      <c r="AG85" s="523">
        <v>86.0</v>
      </c>
      <c r="AH85" s="79"/>
      <c r="AI85" s="523">
        <v>84.0</v>
      </c>
      <c r="AJ85" s="561">
        <f t="shared" si="49"/>
        <v>-2</v>
      </c>
      <c r="AK85" s="72">
        <f t="shared" si="50"/>
        <v>-0.02325581395</v>
      </c>
      <c r="AL85" s="523">
        <v>100.0</v>
      </c>
      <c r="AM85" s="482"/>
      <c r="AN85" s="523">
        <v>100.0</v>
      </c>
      <c r="AO85" s="561">
        <f t="shared" si="37"/>
        <v>0</v>
      </c>
      <c r="AP85" s="72">
        <f t="shared" si="38"/>
        <v>0</v>
      </c>
      <c r="AQ85" s="557" t="s">
        <v>3272</v>
      </c>
      <c r="AR85" s="558"/>
      <c r="AS85" s="557" t="s">
        <v>3272</v>
      </c>
      <c r="AT85" s="557" t="s">
        <v>3272</v>
      </c>
      <c r="AU85" s="557" t="s">
        <v>3272</v>
      </c>
      <c r="AV85" s="79"/>
      <c r="AW85" s="72"/>
      <c r="AX85" s="72"/>
      <c r="AY85" s="111"/>
      <c r="AZ85" s="111"/>
      <c r="BA85" s="523">
        <v>98.0</v>
      </c>
      <c r="BB85" s="523"/>
      <c r="BC85" s="523">
        <v>96.0</v>
      </c>
      <c r="BD85" s="561">
        <f t="shared" si="41"/>
        <v>-2</v>
      </c>
      <c r="BE85" s="72">
        <f t="shared" si="42"/>
        <v>-0.02040816327</v>
      </c>
      <c r="BF85" s="523">
        <v>96.0</v>
      </c>
      <c r="BG85" s="523"/>
      <c r="BH85" s="523">
        <v>98.0</v>
      </c>
      <c r="BI85" s="561">
        <f t="shared" si="43"/>
        <v>2</v>
      </c>
      <c r="BJ85" s="72">
        <f t="shared" si="44"/>
        <v>0.02083333333</v>
      </c>
      <c r="BK85" s="523">
        <v>73.0</v>
      </c>
      <c r="BL85" s="132"/>
      <c r="BM85" s="523">
        <v>70.0</v>
      </c>
      <c r="BN85" s="561">
        <f t="shared" si="45"/>
        <v>-3</v>
      </c>
      <c r="BO85" s="72">
        <f t="shared" si="46"/>
        <v>-0.04109589041</v>
      </c>
      <c r="BP85" s="111"/>
      <c r="BQ85" s="111"/>
      <c r="BR85" s="138"/>
      <c r="BS85" s="111"/>
      <c r="BT85" s="135"/>
      <c r="BU85" s="111"/>
      <c r="BV85" s="111"/>
      <c r="BW85" s="111"/>
      <c r="BX85" s="111"/>
      <c r="BY85" s="521">
        <v>0.0</v>
      </c>
      <c r="BZ85" s="519">
        <v>0.0</v>
      </c>
      <c r="CA85" s="519">
        <v>0.0</v>
      </c>
      <c r="CB85" s="519">
        <v>0.0</v>
      </c>
      <c r="CC85" s="519">
        <v>0.0</v>
      </c>
      <c r="CD85" s="519">
        <v>0.0</v>
      </c>
      <c r="CE85" s="519">
        <v>0.0</v>
      </c>
      <c r="CF85" s="519">
        <v>0.0</v>
      </c>
      <c r="CG85" s="519">
        <v>1.0</v>
      </c>
      <c r="CH85" s="519">
        <v>1.0</v>
      </c>
      <c r="CI85" s="519">
        <v>0.0</v>
      </c>
      <c r="CJ85" s="519">
        <v>0.0</v>
      </c>
      <c r="CK85" s="519">
        <v>0.0</v>
      </c>
      <c r="CL85" s="519">
        <v>0.0</v>
      </c>
      <c r="CM85" s="519">
        <v>0.0</v>
      </c>
      <c r="CN85" s="519" t="s">
        <v>5995</v>
      </c>
      <c r="CO85" s="519"/>
      <c r="CP85" s="553">
        <v>0.47</v>
      </c>
      <c r="CQ85" s="519"/>
      <c r="CR85" s="519"/>
      <c r="CS85" s="553">
        <v>1.0</v>
      </c>
      <c r="CT85" s="519"/>
      <c r="CU85" s="519"/>
      <c r="CV85" s="519"/>
      <c r="CW85" s="519"/>
      <c r="CX85" s="519"/>
      <c r="CY85" s="519"/>
      <c r="CZ85" s="519"/>
      <c r="DA85" s="519"/>
      <c r="DB85" s="519"/>
      <c r="DC85" s="519">
        <v>52.0</v>
      </c>
      <c r="DD85" s="519">
        <v>36.0</v>
      </c>
      <c r="DE85" s="519">
        <v>31.0</v>
      </c>
      <c r="DF85" s="519"/>
      <c r="DG85" s="519"/>
      <c r="DH85" s="519"/>
      <c r="DI85" s="519"/>
      <c r="DJ85" s="519"/>
      <c r="DK85" s="519"/>
      <c r="DL85" s="519"/>
      <c r="DM85" s="519"/>
      <c r="DN85" s="519"/>
      <c r="DO85" s="519"/>
      <c r="DP85" s="519"/>
      <c r="DQ85" s="519"/>
      <c r="DR85" s="519"/>
    </row>
    <row r="86" ht="15.75" customHeight="1">
      <c r="A86" s="111">
        <v>83.0</v>
      </c>
      <c r="B86" s="111">
        <v>2024.0</v>
      </c>
      <c r="C86" s="140"/>
      <c r="D86" s="554" t="s">
        <v>1452</v>
      </c>
      <c r="E86" s="140"/>
      <c r="F86" s="523" t="s">
        <v>5844</v>
      </c>
      <c r="G86" s="140"/>
      <c r="H86" s="523" t="s">
        <v>5990</v>
      </c>
      <c r="I86" s="140"/>
      <c r="J86" s="140"/>
      <c r="K86" s="111" t="s">
        <v>5821</v>
      </c>
      <c r="L86" s="523" t="s">
        <v>5837</v>
      </c>
      <c r="M86" s="140"/>
      <c r="N86" s="523" t="s">
        <v>1331</v>
      </c>
      <c r="O86" s="523" t="s">
        <v>5991</v>
      </c>
      <c r="P86" s="552" t="s">
        <v>5992</v>
      </c>
      <c r="Q86" s="523" t="s">
        <v>5993</v>
      </c>
      <c r="R86" s="140"/>
      <c r="S86" s="581" t="s">
        <v>3272</v>
      </c>
      <c r="T86" s="567">
        <v>1845.0</v>
      </c>
      <c r="U86" s="580">
        <f t="shared" si="51"/>
        <v>461.25</v>
      </c>
      <c r="V86" s="523" t="s">
        <v>2371</v>
      </c>
      <c r="W86" s="140"/>
      <c r="X86" s="140"/>
      <c r="Y86" s="143"/>
      <c r="Z86" s="578" t="s">
        <v>5994</v>
      </c>
      <c r="AA86" s="143" t="s">
        <v>174</v>
      </c>
      <c r="AB86" s="523">
        <v>71.0</v>
      </c>
      <c r="AC86" s="111"/>
      <c r="AD86" s="523">
        <v>55.0</v>
      </c>
      <c r="AE86" s="561">
        <f t="shared" si="47"/>
        <v>-16</v>
      </c>
      <c r="AF86" s="72">
        <f t="shared" si="48"/>
        <v>-0.2253521127</v>
      </c>
      <c r="AG86" s="523">
        <v>98.0</v>
      </c>
      <c r="AH86" s="79"/>
      <c r="AI86" s="523">
        <v>80.0</v>
      </c>
      <c r="AJ86" s="561">
        <f t="shared" si="49"/>
        <v>-18</v>
      </c>
      <c r="AK86" s="72">
        <f t="shared" si="50"/>
        <v>-0.1836734694</v>
      </c>
      <c r="AL86" s="523">
        <v>100.0</v>
      </c>
      <c r="AM86" s="482"/>
      <c r="AN86" s="523">
        <v>91.0</v>
      </c>
      <c r="AO86" s="561">
        <f t="shared" si="37"/>
        <v>-9</v>
      </c>
      <c r="AP86" s="72">
        <f t="shared" si="38"/>
        <v>-0.09</v>
      </c>
      <c r="AQ86" s="557" t="s">
        <v>3272</v>
      </c>
      <c r="AR86" s="558"/>
      <c r="AS86" s="557" t="s">
        <v>3272</v>
      </c>
      <c r="AT86" s="557" t="s">
        <v>3272</v>
      </c>
      <c r="AU86" s="557" t="s">
        <v>3272</v>
      </c>
      <c r="AV86" s="79"/>
      <c r="AW86" s="72"/>
      <c r="AX86" s="72"/>
      <c r="AY86" s="111"/>
      <c r="AZ86" s="111"/>
      <c r="BA86" s="523">
        <v>96.0</v>
      </c>
      <c r="BB86" s="523"/>
      <c r="BC86" s="523">
        <v>90.0</v>
      </c>
      <c r="BD86" s="561">
        <f t="shared" si="41"/>
        <v>-6</v>
      </c>
      <c r="BE86" s="72">
        <f t="shared" si="42"/>
        <v>-0.0625</v>
      </c>
      <c r="BF86" s="523">
        <v>89.0</v>
      </c>
      <c r="BG86" s="523"/>
      <c r="BH86" s="523">
        <v>83.0</v>
      </c>
      <c r="BI86" s="561">
        <f t="shared" si="43"/>
        <v>-6</v>
      </c>
      <c r="BJ86" s="72">
        <f t="shared" si="44"/>
        <v>-0.06741573034</v>
      </c>
      <c r="BK86" s="523">
        <v>51.0</v>
      </c>
      <c r="BL86" s="132"/>
      <c r="BM86" s="523">
        <v>42.0</v>
      </c>
      <c r="BN86" s="561">
        <f t="shared" si="45"/>
        <v>-9</v>
      </c>
      <c r="BO86" s="72">
        <f t="shared" si="46"/>
        <v>-0.1764705882</v>
      </c>
      <c r="BP86" s="111"/>
      <c r="BQ86" s="111"/>
      <c r="BR86" s="138"/>
      <c r="BS86" s="111"/>
      <c r="BT86" s="135"/>
      <c r="BU86" s="111"/>
      <c r="BV86" s="111"/>
      <c r="BW86" s="111"/>
      <c r="BX86" s="111"/>
      <c r="BY86" s="521">
        <v>0.0</v>
      </c>
      <c r="BZ86" s="519">
        <v>0.0</v>
      </c>
      <c r="CA86" s="519">
        <v>0.0</v>
      </c>
      <c r="CB86" s="519">
        <v>0.0</v>
      </c>
      <c r="CC86" s="519">
        <v>0.0</v>
      </c>
      <c r="CD86" s="519">
        <v>0.0</v>
      </c>
      <c r="CE86" s="519">
        <v>0.0</v>
      </c>
      <c r="CF86" s="519">
        <v>0.0</v>
      </c>
      <c r="CG86" s="519">
        <v>1.0</v>
      </c>
      <c r="CH86" s="519">
        <v>1.0</v>
      </c>
      <c r="CI86" s="519">
        <v>0.0</v>
      </c>
      <c r="CJ86" s="519">
        <v>0.0</v>
      </c>
      <c r="CK86" s="519">
        <v>0.0</v>
      </c>
      <c r="CL86" s="519">
        <v>0.0</v>
      </c>
      <c r="CM86" s="519">
        <v>0.0</v>
      </c>
      <c r="CN86" s="519" t="s">
        <v>5995</v>
      </c>
      <c r="CO86" s="519"/>
      <c r="CP86" s="553">
        <v>0.47</v>
      </c>
      <c r="CQ86" s="519"/>
      <c r="CR86" s="519"/>
      <c r="CS86" s="553">
        <v>1.0</v>
      </c>
      <c r="CT86" s="519"/>
      <c r="CU86" s="519"/>
      <c r="CV86" s="519"/>
      <c r="CW86" s="519"/>
      <c r="CX86" s="519"/>
      <c r="CY86" s="519"/>
      <c r="CZ86" s="519"/>
      <c r="DA86" s="519"/>
      <c r="DB86" s="519"/>
      <c r="DC86" s="519">
        <v>54.0</v>
      </c>
      <c r="DD86" s="519">
        <v>36.0</v>
      </c>
      <c r="DE86" s="519">
        <v>31.0</v>
      </c>
      <c r="DF86" s="519"/>
      <c r="DG86" s="519"/>
      <c r="DH86" s="519"/>
      <c r="DI86" s="519"/>
      <c r="DJ86" s="519"/>
      <c r="DK86" s="519"/>
      <c r="DL86" s="519"/>
      <c r="DM86" s="519"/>
      <c r="DN86" s="519"/>
      <c r="DO86" s="519"/>
      <c r="DP86" s="519"/>
      <c r="DQ86" s="519"/>
      <c r="DR86" s="519"/>
    </row>
    <row r="87" ht="15.75" customHeight="1">
      <c r="A87" s="111">
        <v>84.0</v>
      </c>
      <c r="B87" s="111">
        <v>2024.0</v>
      </c>
      <c r="C87" s="140"/>
      <c r="D87" s="554" t="e">
        <v>#N/A</v>
      </c>
      <c r="E87" s="140"/>
      <c r="F87" s="523" t="s">
        <v>5996</v>
      </c>
      <c r="G87" s="140"/>
      <c r="H87" s="523" t="s">
        <v>5997</v>
      </c>
      <c r="I87" s="140"/>
      <c r="J87" s="140"/>
      <c r="K87" s="111" t="s">
        <v>5821</v>
      </c>
      <c r="L87" s="523" t="s">
        <v>5832</v>
      </c>
      <c r="M87" s="140"/>
      <c r="N87" s="523" t="s">
        <v>5998</v>
      </c>
      <c r="O87" s="523" t="s">
        <v>5999</v>
      </c>
      <c r="P87" s="523" t="s">
        <v>6000</v>
      </c>
      <c r="Q87" s="523" t="s">
        <v>6000</v>
      </c>
      <c r="R87" s="140"/>
      <c r="S87" s="561">
        <v>203.0</v>
      </c>
      <c r="T87" s="567">
        <v>993.0</v>
      </c>
      <c r="U87" s="580">
        <v>248.0</v>
      </c>
      <c r="V87" s="523" t="s">
        <v>2371</v>
      </c>
      <c r="W87" s="140"/>
      <c r="X87" s="140"/>
      <c r="Y87" s="143"/>
      <c r="Z87" s="578" t="s">
        <v>6001</v>
      </c>
      <c r="AA87" s="143" t="s">
        <v>158</v>
      </c>
      <c r="AB87" s="523">
        <v>3.0</v>
      </c>
      <c r="AC87" s="111"/>
      <c r="AD87" s="523">
        <v>13.0</v>
      </c>
      <c r="AE87" s="561">
        <f t="shared" si="47"/>
        <v>10</v>
      </c>
      <c r="AF87" s="72">
        <f t="shared" si="48"/>
        <v>3.333333333</v>
      </c>
      <c r="AG87" s="523">
        <v>6.0</v>
      </c>
      <c r="AH87" s="79"/>
      <c r="AI87" s="523">
        <v>35.0</v>
      </c>
      <c r="AJ87" s="561">
        <f t="shared" si="49"/>
        <v>29</v>
      </c>
      <c r="AK87" s="72">
        <f t="shared" si="50"/>
        <v>4.833333333</v>
      </c>
      <c r="AL87" s="523">
        <v>25.0</v>
      </c>
      <c r="AM87" s="482"/>
      <c r="AN87" s="523">
        <v>93.0</v>
      </c>
      <c r="AO87" s="561">
        <f t="shared" si="37"/>
        <v>68</v>
      </c>
      <c r="AP87" s="72">
        <f t="shared" si="38"/>
        <v>2.72</v>
      </c>
      <c r="AQ87" s="523">
        <v>54.0</v>
      </c>
      <c r="AR87" s="558"/>
      <c r="AS87" s="523">
        <v>61.0</v>
      </c>
      <c r="AT87" s="561">
        <f t="shared" ref="AT87:AT126" si="52">AS87-AQ87</f>
        <v>7</v>
      </c>
      <c r="AU87" s="72">
        <f t="shared" ref="AU87:AU126" si="53">(AS87-AQ87)/AQ87</f>
        <v>0.1296296296</v>
      </c>
      <c r="AV87" s="79"/>
      <c r="AW87" s="72"/>
      <c r="AX87" s="72"/>
      <c r="AY87" s="111"/>
      <c r="AZ87" s="111"/>
      <c r="BA87" s="523">
        <v>90.0</v>
      </c>
      <c r="BB87" s="523"/>
      <c r="BC87" s="523">
        <v>100.0</v>
      </c>
      <c r="BD87" s="561">
        <f t="shared" si="41"/>
        <v>10</v>
      </c>
      <c r="BE87" s="72">
        <f t="shared" si="42"/>
        <v>0.1111111111</v>
      </c>
      <c r="BF87" s="557" t="s">
        <v>3272</v>
      </c>
      <c r="BG87" s="523"/>
      <c r="BH87" s="557" t="s">
        <v>3272</v>
      </c>
      <c r="BI87" s="552" t="s">
        <v>3272</v>
      </c>
      <c r="BJ87" s="552" t="s">
        <v>3272</v>
      </c>
      <c r="BK87" s="523">
        <v>26.0</v>
      </c>
      <c r="BL87" s="132"/>
      <c r="BM87" s="523">
        <v>100.0</v>
      </c>
      <c r="BN87" s="561">
        <f t="shared" si="45"/>
        <v>74</v>
      </c>
      <c r="BO87" s="72">
        <f t="shared" si="46"/>
        <v>2.846153846</v>
      </c>
      <c r="BP87" s="111"/>
      <c r="BQ87" s="111"/>
      <c r="BR87" s="138"/>
      <c r="BS87" s="111"/>
      <c r="BT87" s="135"/>
      <c r="BU87" s="111"/>
      <c r="BV87" s="111"/>
      <c r="BW87" s="111"/>
      <c r="BX87" s="111"/>
      <c r="BY87" s="521">
        <v>0.0</v>
      </c>
      <c r="BZ87" s="519">
        <v>0.0</v>
      </c>
      <c r="CA87" s="519">
        <v>0.0</v>
      </c>
      <c r="CB87" s="519">
        <v>0.0</v>
      </c>
      <c r="CC87" s="519">
        <v>0.0</v>
      </c>
      <c r="CD87" s="519">
        <v>0.0</v>
      </c>
      <c r="CE87" s="519">
        <v>0.0</v>
      </c>
      <c r="CF87" s="519">
        <v>0.0</v>
      </c>
      <c r="CG87" s="519">
        <v>0.0</v>
      </c>
      <c r="CH87" s="519">
        <v>1.0</v>
      </c>
      <c r="CI87" s="519">
        <v>0.0</v>
      </c>
      <c r="CJ87" s="519">
        <v>0.0</v>
      </c>
      <c r="CK87" s="519">
        <v>0.0</v>
      </c>
      <c r="CL87" s="519">
        <v>0.0</v>
      </c>
      <c r="CM87" s="519">
        <v>0.0</v>
      </c>
      <c r="CN87" s="519" t="s">
        <v>5997</v>
      </c>
      <c r="CO87" s="519"/>
      <c r="CP87" s="553">
        <v>1.0</v>
      </c>
      <c r="CQ87" s="519"/>
      <c r="CR87" s="519"/>
      <c r="CS87" s="553">
        <v>0.83</v>
      </c>
      <c r="CT87" s="519"/>
      <c r="CU87" s="519"/>
      <c r="CV87" s="519"/>
      <c r="CW87" s="519">
        <v>31.0</v>
      </c>
      <c r="CX87" s="519">
        <v>14.0</v>
      </c>
      <c r="CY87" s="519">
        <v>10.0</v>
      </c>
      <c r="CZ87" s="519"/>
      <c r="DA87" s="519"/>
      <c r="DB87" s="519"/>
      <c r="DC87" s="519">
        <v>39.0</v>
      </c>
      <c r="DD87" s="519">
        <v>25.0</v>
      </c>
      <c r="DE87" s="519">
        <v>21.0</v>
      </c>
      <c r="DF87" s="519"/>
      <c r="DG87" s="519"/>
      <c r="DH87" s="519"/>
      <c r="DI87" s="519">
        <v>53.0</v>
      </c>
      <c r="DJ87" s="519">
        <v>34.0</v>
      </c>
      <c r="DK87" s="519">
        <v>30.0</v>
      </c>
      <c r="DL87" s="519"/>
      <c r="DM87" s="519"/>
      <c r="DN87" s="519"/>
      <c r="DO87" s="519">
        <v>23.0</v>
      </c>
      <c r="DP87" s="519">
        <v>21.0</v>
      </c>
      <c r="DQ87" s="519">
        <v>21.0</v>
      </c>
      <c r="DR87" s="519"/>
    </row>
    <row r="88" ht="15.75" customHeight="1">
      <c r="A88" s="111">
        <v>85.0</v>
      </c>
      <c r="B88" s="111">
        <v>2024.0</v>
      </c>
      <c r="C88" s="140"/>
      <c r="D88" s="554" t="e">
        <v>#N/A</v>
      </c>
      <c r="E88" s="140"/>
      <c r="F88" s="523" t="s">
        <v>5880</v>
      </c>
      <c r="G88" s="140"/>
      <c r="H88" s="523" t="s">
        <v>6002</v>
      </c>
      <c r="I88" s="140"/>
      <c r="J88" s="140"/>
      <c r="K88" s="111" t="s">
        <v>5821</v>
      </c>
      <c r="L88" s="523" t="s">
        <v>5827</v>
      </c>
      <c r="M88" s="140"/>
      <c r="N88" s="523" t="s">
        <v>6003</v>
      </c>
      <c r="O88" s="523" t="s">
        <v>6004</v>
      </c>
      <c r="P88" s="523" t="s">
        <v>6005</v>
      </c>
      <c r="Q88" s="523" t="s">
        <v>6006</v>
      </c>
      <c r="R88" s="140"/>
      <c r="S88" s="561">
        <v>7997.0</v>
      </c>
      <c r="T88" s="567">
        <v>894.0</v>
      </c>
      <c r="U88" s="580">
        <v>298.0</v>
      </c>
      <c r="V88" s="523" t="s">
        <v>2371</v>
      </c>
      <c r="W88" s="140"/>
      <c r="X88" s="140"/>
      <c r="Y88" s="143"/>
      <c r="Z88" s="549"/>
      <c r="AA88" s="143"/>
      <c r="AB88" s="523">
        <v>28.0</v>
      </c>
      <c r="AC88" s="111"/>
      <c r="AD88" s="523">
        <v>20.0</v>
      </c>
      <c r="AE88" s="561">
        <f t="shared" si="47"/>
        <v>-8</v>
      </c>
      <c r="AF88" s="72">
        <f t="shared" si="48"/>
        <v>-0.2857142857</v>
      </c>
      <c r="AG88" s="523">
        <v>40.0</v>
      </c>
      <c r="AH88" s="79"/>
      <c r="AI88" s="523">
        <v>40.0</v>
      </c>
      <c r="AJ88" s="561">
        <f t="shared" si="49"/>
        <v>0</v>
      </c>
      <c r="AK88" s="72">
        <f t="shared" si="50"/>
        <v>0</v>
      </c>
      <c r="AL88" s="523">
        <v>98.0</v>
      </c>
      <c r="AM88" s="482"/>
      <c r="AN88" s="523">
        <v>100.0</v>
      </c>
      <c r="AO88" s="561">
        <f t="shared" si="37"/>
        <v>2</v>
      </c>
      <c r="AP88" s="72">
        <f t="shared" si="38"/>
        <v>0.02040816327</v>
      </c>
      <c r="AQ88" s="523">
        <v>83.0</v>
      </c>
      <c r="AR88" s="558"/>
      <c r="AS88" s="523">
        <v>78.0</v>
      </c>
      <c r="AT88" s="561">
        <f t="shared" si="52"/>
        <v>-5</v>
      </c>
      <c r="AU88" s="72">
        <f t="shared" si="53"/>
        <v>-0.06024096386</v>
      </c>
      <c r="AV88" s="79"/>
      <c r="AW88" s="72"/>
      <c r="AX88" s="72"/>
      <c r="AY88" s="111"/>
      <c r="AZ88" s="111"/>
      <c r="BA88" s="523">
        <v>96.0</v>
      </c>
      <c r="BB88" s="523"/>
      <c r="BC88" s="523">
        <v>96.0</v>
      </c>
      <c r="BD88" s="561">
        <f t="shared" si="41"/>
        <v>0</v>
      </c>
      <c r="BE88" s="72">
        <f t="shared" si="42"/>
        <v>0</v>
      </c>
      <c r="BF88" s="523">
        <v>88.0</v>
      </c>
      <c r="BG88" s="523"/>
      <c r="BH88" s="523">
        <v>88.0</v>
      </c>
      <c r="BI88" s="561">
        <f t="shared" ref="BI88:BI126" si="54">BH88-BF88</f>
        <v>0</v>
      </c>
      <c r="BJ88" s="72">
        <f t="shared" ref="BJ88:BJ126" si="55">(BH88-BF88)/BF88</f>
        <v>0</v>
      </c>
      <c r="BK88" s="557" t="s">
        <v>3272</v>
      </c>
      <c r="BL88" s="132"/>
      <c r="BM88" s="557" t="s">
        <v>3272</v>
      </c>
      <c r="BN88" s="577" t="s">
        <v>3272</v>
      </c>
      <c r="BO88" s="577" t="s">
        <v>3272</v>
      </c>
      <c r="BP88" s="111"/>
      <c r="BQ88" s="111"/>
      <c r="BR88" s="138"/>
      <c r="BS88" s="111"/>
      <c r="BT88" s="135"/>
      <c r="BU88" s="111"/>
      <c r="BV88" s="111"/>
      <c r="BW88" s="111"/>
      <c r="BX88" s="111"/>
      <c r="BY88" s="521">
        <v>0.0</v>
      </c>
      <c r="BZ88" s="519">
        <v>1.0</v>
      </c>
      <c r="CA88" s="519">
        <v>0.0</v>
      </c>
      <c r="CB88" s="519">
        <v>0.0</v>
      </c>
      <c r="CC88" s="519">
        <v>0.0</v>
      </c>
      <c r="CD88" s="519">
        <v>0.0</v>
      </c>
      <c r="CE88" s="519">
        <v>0.0</v>
      </c>
      <c r="CF88" s="519">
        <v>0.0</v>
      </c>
      <c r="CG88" s="519">
        <v>0.0</v>
      </c>
      <c r="CH88" s="519">
        <v>0.0</v>
      </c>
      <c r="CI88" s="519">
        <v>0.0</v>
      </c>
      <c r="CJ88" s="519">
        <v>0.0</v>
      </c>
      <c r="CK88" s="519">
        <v>0.0</v>
      </c>
      <c r="CL88" s="519">
        <v>0.0</v>
      </c>
      <c r="CM88" s="519">
        <v>0.0</v>
      </c>
      <c r="CN88" s="519" t="s">
        <v>6002</v>
      </c>
      <c r="CO88" s="519"/>
      <c r="CP88" s="553">
        <v>0.11</v>
      </c>
      <c r="CQ88" s="519"/>
      <c r="CR88" s="519"/>
      <c r="CS88" s="553">
        <v>0.1</v>
      </c>
      <c r="CT88" s="519"/>
      <c r="CU88" s="519"/>
      <c r="CV88" s="519"/>
      <c r="CW88" s="519"/>
      <c r="CX88" s="519"/>
      <c r="CY88" s="519">
        <v>77.0</v>
      </c>
      <c r="CZ88" s="519"/>
      <c r="DA88" s="519"/>
      <c r="DB88" s="519"/>
      <c r="DC88" s="519">
        <v>45.0</v>
      </c>
      <c r="DD88" s="519">
        <v>32.0</v>
      </c>
      <c r="DE88" s="519">
        <v>26.0</v>
      </c>
      <c r="DF88" s="519"/>
      <c r="DG88" s="519"/>
      <c r="DH88" s="519"/>
      <c r="DI88" s="519"/>
      <c r="DJ88" s="519"/>
      <c r="DK88" s="519">
        <v>82.0</v>
      </c>
      <c r="DL88" s="519"/>
      <c r="DM88" s="519"/>
      <c r="DN88" s="519"/>
      <c r="DO88" s="519"/>
      <c r="DP88" s="519"/>
      <c r="DQ88" s="519">
        <v>5.0</v>
      </c>
      <c r="DR88" s="553">
        <v>0.9</v>
      </c>
    </row>
    <row r="89" ht="15.75" customHeight="1">
      <c r="A89" s="111">
        <v>86.0</v>
      </c>
      <c r="B89" s="111">
        <v>2024.0</v>
      </c>
      <c r="C89" s="140"/>
      <c r="D89" s="554" t="e">
        <v>#N/A</v>
      </c>
      <c r="E89" s="140"/>
      <c r="F89" s="523" t="s">
        <v>5880</v>
      </c>
      <c r="G89" s="140"/>
      <c r="H89" s="523" t="s">
        <v>6007</v>
      </c>
      <c r="I89" s="140"/>
      <c r="J89" s="140"/>
      <c r="K89" s="111" t="s">
        <v>5821</v>
      </c>
      <c r="L89" s="523" t="s">
        <v>5827</v>
      </c>
      <c r="M89" s="140"/>
      <c r="N89" s="523" t="s">
        <v>6003</v>
      </c>
      <c r="O89" s="523" t="s">
        <v>6004</v>
      </c>
      <c r="P89" s="523" t="s">
        <v>6005</v>
      </c>
      <c r="Q89" s="523" t="s">
        <v>6006</v>
      </c>
      <c r="R89" s="140"/>
      <c r="S89" s="581" t="s">
        <v>3272</v>
      </c>
      <c r="T89" s="567">
        <v>676.0</v>
      </c>
      <c r="U89" s="580">
        <v>225.0</v>
      </c>
      <c r="V89" s="523" t="s">
        <v>2371</v>
      </c>
      <c r="W89" s="140"/>
      <c r="X89" s="140"/>
      <c r="Y89" s="143"/>
      <c r="Z89" s="549"/>
      <c r="AA89" s="143"/>
      <c r="AB89" s="523">
        <v>28.0</v>
      </c>
      <c r="AC89" s="111"/>
      <c r="AD89" s="523">
        <v>20.0</v>
      </c>
      <c r="AE89" s="561">
        <f t="shared" si="47"/>
        <v>-8</v>
      </c>
      <c r="AF89" s="72">
        <f t="shared" si="48"/>
        <v>-0.2857142857</v>
      </c>
      <c r="AG89" s="523">
        <v>40.0</v>
      </c>
      <c r="AH89" s="79"/>
      <c r="AI89" s="523">
        <v>40.0</v>
      </c>
      <c r="AJ89" s="561">
        <f t="shared" si="49"/>
        <v>0</v>
      </c>
      <c r="AK89" s="72">
        <f t="shared" si="50"/>
        <v>0</v>
      </c>
      <c r="AL89" s="523">
        <v>98.0</v>
      </c>
      <c r="AM89" s="482"/>
      <c r="AN89" s="523">
        <v>100.0</v>
      </c>
      <c r="AO89" s="561">
        <f t="shared" si="37"/>
        <v>2</v>
      </c>
      <c r="AP89" s="72">
        <f t="shared" si="38"/>
        <v>0.02040816327</v>
      </c>
      <c r="AQ89" s="523">
        <v>83.0</v>
      </c>
      <c r="AR89" s="558"/>
      <c r="AS89" s="523">
        <v>78.0</v>
      </c>
      <c r="AT89" s="561">
        <f t="shared" si="52"/>
        <v>-5</v>
      </c>
      <c r="AU89" s="72">
        <f t="shared" si="53"/>
        <v>-0.06024096386</v>
      </c>
      <c r="AV89" s="79"/>
      <c r="AW89" s="72"/>
      <c r="AX89" s="72"/>
      <c r="AY89" s="111"/>
      <c r="AZ89" s="111"/>
      <c r="BA89" s="523">
        <v>96.0</v>
      </c>
      <c r="BB89" s="523"/>
      <c r="BC89" s="523">
        <v>94.0</v>
      </c>
      <c r="BD89" s="561">
        <f t="shared" si="41"/>
        <v>-2</v>
      </c>
      <c r="BE89" s="72">
        <f t="shared" si="42"/>
        <v>-0.02083333333</v>
      </c>
      <c r="BF89" s="523">
        <v>88.0</v>
      </c>
      <c r="BG89" s="523"/>
      <c r="BH89" s="523">
        <v>88.0</v>
      </c>
      <c r="BI89" s="561">
        <f t="shared" si="54"/>
        <v>0</v>
      </c>
      <c r="BJ89" s="72">
        <f t="shared" si="55"/>
        <v>0</v>
      </c>
      <c r="BK89" s="557" t="s">
        <v>3272</v>
      </c>
      <c r="BL89" s="132"/>
      <c r="BM89" s="557" t="s">
        <v>3272</v>
      </c>
      <c r="BN89" s="577" t="s">
        <v>3272</v>
      </c>
      <c r="BO89" s="577" t="s">
        <v>3272</v>
      </c>
      <c r="BP89" s="111"/>
      <c r="BQ89" s="111"/>
      <c r="BR89" s="138"/>
      <c r="BS89" s="111"/>
      <c r="BT89" s="135"/>
      <c r="BU89" s="111"/>
      <c r="BV89" s="111"/>
      <c r="BW89" s="111"/>
      <c r="BX89" s="111"/>
      <c r="BY89" s="521">
        <v>0.0</v>
      </c>
      <c r="BZ89" s="519">
        <v>1.0</v>
      </c>
      <c r="CA89" s="519">
        <v>0.0</v>
      </c>
      <c r="CB89" s="519">
        <v>0.0</v>
      </c>
      <c r="CC89" s="519">
        <v>0.0</v>
      </c>
      <c r="CD89" s="519">
        <v>0.0</v>
      </c>
      <c r="CE89" s="519">
        <v>0.0</v>
      </c>
      <c r="CF89" s="519">
        <v>0.0</v>
      </c>
      <c r="CG89" s="519">
        <v>1.0</v>
      </c>
      <c r="CH89" s="519">
        <v>1.0</v>
      </c>
      <c r="CI89" s="519">
        <v>0.0</v>
      </c>
      <c r="CJ89" s="519">
        <v>0.0</v>
      </c>
      <c r="CK89" s="519">
        <v>0.0</v>
      </c>
      <c r="CL89" s="519">
        <v>0.0</v>
      </c>
      <c r="CM89" s="519">
        <v>0.0</v>
      </c>
      <c r="CN89" s="519" t="s">
        <v>6007</v>
      </c>
      <c r="CO89" s="519"/>
      <c r="CP89" s="553">
        <v>0.11</v>
      </c>
      <c r="CQ89" s="519"/>
      <c r="CR89" s="519"/>
      <c r="CS89" s="553">
        <v>1.0</v>
      </c>
      <c r="CT89" s="519"/>
      <c r="CU89" s="519"/>
      <c r="CV89" s="519"/>
      <c r="CW89" s="519"/>
      <c r="CX89" s="519"/>
      <c r="CY89" s="519"/>
      <c r="CZ89" s="519"/>
      <c r="DA89" s="519"/>
      <c r="DB89" s="519"/>
      <c r="DC89" s="519">
        <v>42.0</v>
      </c>
      <c r="DD89" s="519">
        <v>25.0</v>
      </c>
      <c r="DE89" s="519">
        <v>17.0</v>
      </c>
      <c r="DF89" s="519"/>
      <c r="DG89" s="519"/>
      <c r="DH89" s="519"/>
      <c r="DI89" s="519"/>
      <c r="DJ89" s="519"/>
      <c r="DK89" s="519"/>
      <c r="DL89" s="519"/>
      <c r="DM89" s="519"/>
      <c r="DN89" s="519"/>
      <c r="DO89" s="519"/>
      <c r="DP89" s="519"/>
      <c r="DQ89" s="519"/>
      <c r="DR89" s="553">
        <v>0.9</v>
      </c>
    </row>
    <row r="90" ht="15.75" customHeight="1">
      <c r="A90" s="111">
        <v>87.0</v>
      </c>
      <c r="B90" s="111">
        <v>2024.0</v>
      </c>
      <c r="C90" s="140"/>
      <c r="D90" s="554" t="e">
        <v>#N/A</v>
      </c>
      <c r="E90" s="140"/>
      <c r="F90" s="523" t="s">
        <v>5880</v>
      </c>
      <c r="G90" s="140"/>
      <c r="H90" s="523" t="s">
        <v>6002</v>
      </c>
      <c r="I90" s="140"/>
      <c r="J90" s="140"/>
      <c r="K90" s="111" t="s">
        <v>5821</v>
      </c>
      <c r="L90" s="523" t="s">
        <v>5837</v>
      </c>
      <c r="M90" s="140"/>
      <c r="N90" s="523" t="s">
        <v>6003</v>
      </c>
      <c r="O90" s="523" t="s">
        <v>6004</v>
      </c>
      <c r="P90" s="523" t="s">
        <v>6005</v>
      </c>
      <c r="Q90" s="523" t="s">
        <v>6006</v>
      </c>
      <c r="R90" s="140"/>
      <c r="S90" s="561">
        <v>11357.0</v>
      </c>
      <c r="T90" s="567">
        <v>1983.0</v>
      </c>
      <c r="U90" s="580">
        <v>661.0</v>
      </c>
      <c r="V90" s="523" t="s">
        <v>2371</v>
      </c>
      <c r="W90" s="140"/>
      <c r="X90" s="140"/>
      <c r="Y90" s="143"/>
      <c r="Z90" s="549"/>
      <c r="AA90" s="143"/>
      <c r="AB90" s="523">
        <v>30.0</v>
      </c>
      <c r="AC90" s="111"/>
      <c r="AD90" s="523">
        <v>14.0</v>
      </c>
      <c r="AE90" s="561">
        <f t="shared" si="47"/>
        <v>-16</v>
      </c>
      <c r="AF90" s="72">
        <f t="shared" si="48"/>
        <v>-0.5333333333</v>
      </c>
      <c r="AG90" s="523">
        <v>56.0</v>
      </c>
      <c r="AH90" s="79"/>
      <c r="AI90" s="523">
        <v>34.0</v>
      </c>
      <c r="AJ90" s="561">
        <f t="shared" si="49"/>
        <v>-22</v>
      </c>
      <c r="AK90" s="72">
        <f t="shared" si="50"/>
        <v>-0.3928571429</v>
      </c>
      <c r="AL90" s="523">
        <v>93.0</v>
      </c>
      <c r="AM90" s="482"/>
      <c r="AN90" s="523">
        <v>88.0</v>
      </c>
      <c r="AO90" s="561">
        <f t="shared" si="37"/>
        <v>-5</v>
      </c>
      <c r="AP90" s="72">
        <f t="shared" si="38"/>
        <v>-0.05376344086</v>
      </c>
      <c r="AQ90" s="523">
        <v>77.0</v>
      </c>
      <c r="AR90" s="558"/>
      <c r="AS90" s="523">
        <v>64.0</v>
      </c>
      <c r="AT90" s="561">
        <f t="shared" si="52"/>
        <v>-13</v>
      </c>
      <c r="AU90" s="72">
        <f t="shared" si="53"/>
        <v>-0.1688311688</v>
      </c>
      <c r="AV90" s="79"/>
      <c r="AW90" s="72"/>
      <c r="AX90" s="72"/>
      <c r="AY90" s="111"/>
      <c r="AZ90" s="111"/>
      <c r="BA90" s="523">
        <v>96.0</v>
      </c>
      <c r="BB90" s="523"/>
      <c r="BC90" s="523">
        <v>98.0</v>
      </c>
      <c r="BD90" s="561">
        <f t="shared" si="41"/>
        <v>2</v>
      </c>
      <c r="BE90" s="72">
        <f t="shared" si="42"/>
        <v>0.02083333333</v>
      </c>
      <c r="BF90" s="523">
        <v>83.0</v>
      </c>
      <c r="BG90" s="523"/>
      <c r="BH90" s="523">
        <v>83.0</v>
      </c>
      <c r="BI90" s="561">
        <f t="shared" si="54"/>
        <v>0</v>
      </c>
      <c r="BJ90" s="72">
        <f t="shared" si="55"/>
        <v>0</v>
      </c>
      <c r="BK90" s="557" t="s">
        <v>3272</v>
      </c>
      <c r="BL90" s="132"/>
      <c r="BM90" s="557" t="s">
        <v>3272</v>
      </c>
      <c r="BN90" s="577" t="s">
        <v>3272</v>
      </c>
      <c r="BO90" s="577" t="s">
        <v>3272</v>
      </c>
      <c r="BP90" s="111"/>
      <c r="BQ90" s="111"/>
      <c r="BR90" s="138"/>
      <c r="BS90" s="111"/>
      <c r="BT90" s="135"/>
      <c r="BU90" s="111"/>
      <c r="BV90" s="111"/>
      <c r="BW90" s="111"/>
      <c r="BX90" s="111"/>
      <c r="BY90" s="521">
        <v>0.0</v>
      </c>
      <c r="BZ90" s="519">
        <v>1.0</v>
      </c>
      <c r="CA90" s="519">
        <v>0.0</v>
      </c>
      <c r="CB90" s="519">
        <v>0.0</v>
      </c>
      <c r="CC90" s="519">
        <v>0.0</v>
      </c>
      <c r="CD90" s="519">
        <v>0.0</v>
      </c>
      <c r="CE90" s="519">
        <v>0.0</v>
      </c>
      <c r="CF90" s="519">
        <v>0.0</v>
      </c>
      <c r="CG90" s="519">
        <v>0.0</v>
      </c>
      <c r="CH90" s="519">
        <v>0.0</v>
      </c>
      <c r="CI90" s="519">
        <v>0.0</v>
      </c>
      <c r="CJ90" s="519">
        <v>0.0</v>
      </c>
      <c r="CK90" s="519">
        <v>0.0</v>
      </c>
      <c r="CL90" s="519">
        <v>0.0</v>
      </c>
      <c r="CM90" s="519">
        <v>0.0</v>
      </c>
      <c r="CN90" s="519" t="s">
        <v>6002</v>
      </c>
      <c r="CO90" s="519"/>
      <c r="CP90" s="553">
        <v>0.15</v>
      </c>
      <c r="CQ90" s="519"/>
      <c r="CR90" s="519"/>
      <c r="CS90" s="553">
        <v>0.15</v>
      </c>
      <c r="CT90" s="519"/>
      <c r="CU90" s="519"/>
      <c r="CV90" s="519"/>
      <c r="CW90" s="519"/>
      <c r="CX90" s="519"/>
      <c r="CY90" s="519">
        <v>66.0</v>
      </c>
      <c r="CZ90" s="519"/>
      <c r="DA90" s="519"/>
      <c r="DB90" s="519"/>
      <c r="DC90" s="519">
        <v>52.0</v>
      </c>
      <c r="DD90" s="519">
        <v>32.0</v>
      </c>
      <c r="DE90" s="519">
        <v>27.0</v>
      </c>
      <c r="DF90" s="519"/>
      <c r="DG90" s="519"/>
      <c r="DH90" s="519"/>
      <c r="DI90" s="519"/>
      <c r="DJ90" s="519"/>
      <c r="DK90" s="519">
        <v>69.0</v>
      </c>
      <c r="DL90" s="519"/>
      <c r="DM90" s="519"/>
      <c r="DN90" s="519"/>
      <c r="DO90" s="519"/>
      <c r="DP90" s="519"/>
      <c r="DQ90" s="519">
        <v>3.0</v>
      </c>
      <c r="DR90" s="553">
        <v>0.86</v>
      </c>
    </row>
    <row r="91" ht="15.75" customHeight="1">
      <c r="A91" s="111">
        <v>88.0</v>
      </c>
      <c r="B91" s="111">
        <v>2024.0</v>
      </c>
      <c r="C91" s="140"/>
      <c r="D91" s="554" t="e">
        <v>#N/A</v>
      </c>
      <c r="E91" s="140"/>
      <c r="F91" s="523" t="s">
        <v>5880</v>
      </c>
      <c r="G91" s="140"/>
      <c r="H91" s="523" t="s">
        <v>6007</v>
      </c>
      <c r="I91" s="140"/>
      <c r="J91" s="140"/>
      <c r="K91" s="111" t="s">
        <v>5821</v>
      </c>
      <c r="L91" s="523" t="s">
        <v>5837</v>
      </c>
      <c r="M91" s="140"/>
      <c r="N91" s="523" t="s">
        <v>6003</v>
      </c>
      <c r="O91" s="523" t="s">
        <v>6004</v>
      </c>
      <c r="P91" s="523" t="s">
        <v>6005</v>
      </c>
      <c r="Q91" s="523" t="s">
        <v>6006</v>
      </c>
      <c r="R91" s="140"/>
      <c r="S91" s="581" t="s">
        <v>3272</v>
      </c>
      <c r="T91" s="567">
        <v>1329.0</v>
      </c>
      <c r="U91" s="580">
        <v>443.0</v>
      </c>
      <c r="V91" s="523" t="s">
        <v>2371</v>
      </c>
      <c r="W91" s="140"/>
      <c r="X91" s="140"/>
      <c r="Y91" s="143"/>
      <c r="Z91" s="549"/>
      <c r="AA91" s="143"/>
      <c r="AB91" s="523">
        <v>30.0</v>
      </c>
      <c r="AC91" s="111"/>
      <c r="AD91" s="523">
        <v>14.0</v>
      </c>
      <c r="AE91" s="561">
        <f t="shared" si="47"/>
        <v>-16</v>
      </c>
      <c r="AF91" s="72">
        <f t="shared" si="48"/>
        <v>-0.5333333333</v>
      </c>
      <c r="AG91" s="523">
        <v>56.0</v>
      </c>
      <c r="AH91" s="79"/>
      <c r="AI91" s="523">
        <v>34.0</v>
      </c>
      <c r="AJ91" s="561">
        <f t="shared" si="49"/>
        <v>-22</v>
      </c>
      <c r="AK91" s="72">
        <f t="shared" si="50"/>
        <v>-0.3928571429</v>
      </c>
      <c r="AL91" s="523">
        <v>93.0</v>
      </c>
      <c r="AM91" s="482"/>
      <c r="AN91" s="523">
        <v>88.0</v>
      </c>
      <c r="AO91" s="561">
        <f t="shared" si="37"/>
        <v>-5</v>
      </c>
      <c r="AP91" s="72">
        <f t="shared" si="38"/>
        <v>-0.05376344086</v>
      </c>
      <c r="AQ91" s="523">
        <v>77.0</v>
      </c>
      <c r="AR91" s="558"/>
      <c r="AS91" s="523">
        <v>64.0</v>
      </c>
      <c r="AT91" s="561">
        <f t="shared" si="52"/>
        <v>-13</v>
      </c>
      <c r="AU91" s="72">
        <f t="shared" si="53"/>
        <v>-0.1688311688</v>
      </c>
      <c r="AV91" s="79"/>
      <c r="AW91" s="72"/>
      <c r="AX91" s="72"/>
      <c r="AY91" s="111"/>
      <c r="AZ91" s="111"/>
      <c r="BA91" s="523">
        <v>93.0</v>
      </c>
      <c r="BB91" s="523"/>
      <c r="BC91" s="523">
        <v>98.0</v>
      </c>
      <c r="BD91" s="561">
        <f t="shared" si="41"/>
        <v>5</v>
      </c>
      <c r="BE91" s="72">
        <f t="shared" si="42"/>
        <v>0.05376344086</v>
      </c>
      <c r="BF91" s="523">
        <v>83.0</v>
      </c>
      <c r="BG91" s="523"/>
      <c r="BH91" s="523">
        <v>83.0</v>
      </c>
      <c r="BI91" s="561">
        <f t="shared" si="54"/>
        <v>0</v>
      </c>
      <c r="BJ91" s="72">
        <f t="shared" si="55"/>
        <v>0</v>
      </c>
      <c r="BK91" s="557" t="s">
        <v>3272</v>
      </c>
      <c r="BL91" s="132"/>
      <c r="BM91" s="557" t="s">
        <v>3272</v>
      </c>
      <c r="BN91" s="577" t="s">
        <v>3272</v>
      </c>
      <c r="BO91" s="577" t="s">
        <v>3272</v>
      </c>
      <c r="BP91" s="111"/>
      <c r="BQ91" s="111"/>
      <c r="BR91" s="138"/>
      <c r="BS91" s="111"/>
      <c r="BT91" s="135"/>
      <c r="BU91" s="111"/>
      <c r="BV91" s="111"/>
      <c r="BW91" s="111"/>
      <c r="BX91" s="111"/>
      <c r="BY91" s="521">
        <v>0.0</v>
      </c>
      <c r="BZ91" s="519">
        <v>1.0</v>
      </c>
      <c r="CA91" s="519">
        <v>0.0</v>
      </c>
      <c r="CB91" s="519">
        <v>0.0</v>
      </c>
      <c r="CC91" s="519">
        <v>0.0</v>
      </c>
      <c r="CD91" s="519">
        <v>0.0</v>
      </c>
      <c r="CE91" s="519">
        <v>0.0</v>
      </c>
      <c r="CF91" s="519">
        <v>0.0</v>
      </c>
      <c r="CG91" s="519">
        <v>1.0</v>
      </c>
      <c r="CH91" s="519">
        <v>1.0</v>
      </c>
      <c r="CI91" s="519">
        <v>0.0</v>
      </c>
      <c r="CJ91" s="519">
        <v>0.0</v>
      </c>
      <c r="CK91" s="519">
        <v>0.0</v>
      </c>
      <c r="CL91" s="519">
        <v>0.0</v>
      </c>
      <c r="CM91" s="519">
        <v>0.0</v>
      </c>
      <c r="CN91" s="519" t="s">
        <v>6007</v>
      </c>
      <c r="CO91" s="519"/>
      <c r="CP91" s="553">
        <v>0.15</v>
      </c>
      <c r="CQ91" s="519"/>
      <c r="CR91" s="519"/>
      <c r="CS91" s="553">
        <v>1.0</v>
      </c>
      <c r="CT91" s="519"/>
      <c r="CU91" s="519"/>
      <c r="CV91" s="519"/>
      <c r="CW91" s="519"/>
      <c r="CX91" s="519"/>
      <c r="CY91" s="519"/>
      <c r="CZ91" s="519"/>
      <c r="DA91" s="519"/>
      <c r="DB91" s="519"/>
      <c r="DC91" s="519">
        <v>48.0</v>
      </c>
      <c r="DD91" s="519">
        <v>25.0</v>
      </c>
      <c r="DE91" s="519">
        <v>21.0</v>
      </c>
      <c r="DF91" s="519"/>
      <c r="DG91" s="519"/>
      <c r="DH91" s="519"/>
      <c r="DI91" s="519"/>
      <c r="DJ91" s="519"/>
      <c r="DK91" s="519"/>
      <c r="DL91" s="519"/>
      <c r="DM91" s="519"/>
      <c r="DN91" s="519"/>
      <c r="DO91" s="519"/>
      <c r="DP91" s="519"/>
      <c r="DQ91" s="519"/>
      <c r="DR91" s="553">
        <v>0.86</v>
      </c>
    </row>
    <row r="92" ht="15.75" customHeight="1">
      <c r="A92" s="111">
        <v>89.0</v>
      </c>
      <c r="B92" s="111">
        <v>2024.0</v>
      </c>
      <c r="C92" s="140"/>
      <c r="D92" s="554" t="e">
        <v>#N/A</v>
      </c>
      <c r="E92" s="140"/>
      <c r="F92" s="523" t="s">
        <v>6008</v>
      </c>
      <c r="G92" s="140"/>
      <c r="H92" s="523" t="s">
        <v>6009</v>
      </c>
      <c r="I92" s="140"/>
      <c r="J92" s="140"/>
      <c r="K92" s="111" t="s">
        <v>5821</v>
      </c>
      <c r="L92" s="523" t="s">
        <v>6010</v>
      </c>
      <c r="M92" s="140"/>
      <c r="N92" s="523" t="s">
        <v>1331</v>
      </c>
      <c r="O92" s="523" t="s">
        <v>6011</v>
      </c>
      <c r="P92" s="523" t="s">
        <v>6012</v>
      </c>
      <c r="Q92" s="523" t="s">
        <v>6013</v>
      </c>
      <c r="R92" s="140"/>
      <c r="S92" s="561">
        <v>1392.0</v>
      </c>
      <c r="T92" s="567">
        <v>158.0</v>
      </c>
      <c r="U92" s="580">
        <f t="shared" ref="U92:U93" si="56">T92/2</f>
        <v>79</v>
      </c>
      <c r="V92" s="523" t="s">
        <v>2371</v>
      </c>
      <c r="W92" s="140"/>
      <c r="X92" s="140"/>
      <c r="Y92" s="143"/>
      <c r="Z92" s="578" t="s">
        <v>6014</v>
      </c>
      <c r="AA92" s="143" t="s">
        <v>177</v>
      </c>
      <c r="AB92" s="523">
        <v>24.0</v>
      </c>
      <c r="AC92" s="111"/>
      <c r="AD92" s="523">
        <v>22.0</v>
      </c>
      <c r="AE92" s="561">
        <f t="shared" si="47"/>
        <v>-2</v>
      </c>
      <c r="AF92" s="72">
        <f t="shared" si="48"/>
        <v>-0.08333333333</v>
      </c>
      <c r="AG92" s="523">
        <v>70.0</v>
      </c>
      <c r="AH92" s="79"/>
      <c r="AI92" s="523">
        <v>72.0</v>
      </c>
      <c r="AJ92" s="561">
        <f t="shared" si="49"/>
        <v>2</v>
      </c>
      <c r="AK92" s="72">
        <f t="shared" si="50"/>
        <v>0.02857142857</v>
      </c>
      <c r="AL92" s="523">
        <v>97.0</v>
      </c>
      <c r="AM92" s="482"/>
      <c r="AN92" s="523">
        <v>97.0</v>
      </c>
      <c r="AO92" s="561">
        <f t="shared" si="37"/>
        <v>0</v>
      </c>
      <c r="AP92" s="72">
        <f t="shared" si="38"/>
        <v>0</v>
      </c>
      <c r="AQ92" s="523">
        <v>32.0</v>
      </c>
      <c r="AR92" s="558"/>
      <c r="AS92" s="523">
        <v>39.0</v>
      </c>
      <c r="AT92" s="561">
        <f t="shared" si="52"/>
        <v>7</v>
      </c>
      <c r="AU92" s="72">
        <f t="shared" si="53"/>
        <v>0.21875</v>
      </c>
      <c r="AV92" s="79"/>
      <c r="AW92" s="72"/>
      <c r="AX92" s="72"/>
      <c r="AY92" s="111"/>
      <c r="AZ92" s="111"/>
      <c r="BA92" s="523">
        <v>97.0</v>
      </c>
      <c r="BB92" s="523"/>
      <c r="BC92" s="523">
        <v>98.0</v>
      </c>
      <c r="BD92" s="561">
        <f t="shared" si="41"/>
        <v>1</v>
      </c>
      <c r="BE92" s="72">
        <f t="shared" si="42"/>
        <v>0.01030927835</v>
      </c>
      <c r="BF92" s="523">
        <v>79.0</v>
      </c>
      <c r="BG92" s="523"/>
      <c r="BH92" s="523">
        <v>84.0</v>
      </c>
      <c r="BI92" s="561">
        <f t="shared" si="54"/>
        <v>5</v>
      </c>
      <c r="BJ92" s="72">
        <f t="shared" si="55"/>
        <v>0.06329113924</v>
      </c>
      <c r="BK92" s="557" t="s">
        <v>3272</v>
      </c>
      <c r="BL92" s="132"/>
      <c r="BM92" s="557" t="s">
        <v>3272</v>
      </c>
      <c r="BN92" s="577" t="s">
        <v>3272</v>
      </c>
      <c r="BO92" s="577" t="s">
        <v>3272</v>
      </c>
      <c r="BP92" s="111"/>
      <c r="BQ92" s="111"/>
      <c r="BR92" s="138"/>
      <c r="BS92" s="111"/>
      <c r="BT92" s="135"/>
      <c r="BU92" s="111"/>
      <c r="BV92" s="111"/>
      <c r="BW92" s="111"/>
      <c r="BX92" s="111"/>
      <c r="BY92" s="521">
        <v>0.0</v>
      </c>
      <c r="BZ92" s="519">
        <v>0.0</v>
      </c>
      <c r="CA92" s="519">
        <v>0.0</v>
      </c>
      <c r="CB92" s="519">
        <v>1.0</v>
      </c>
      <c r="CC92" s="519">
        <v>1.0</v>
      </c>
      <c r="CD92" s="519">
        <v>0.0</v>
      </c>
      <c r="CE92" s="519">
        <v>0.0</v>
      </c>
      <c r="CF92" s="519">
        <v>0.0</v>
      </c>
      <c r="CG92" s="519">
        <v>0.0</v>
      </c>
      <c r="CH92" s="519">
        <v>0.0</v>
      </c>
      <c r="CI92" s="519">
        <v>0.0</v>
      </c>
      <c r="CJ92" s="519">
        <v>0.0</v>
      </c>
      <c r="CK92" s="519">
        <v>0.0</v>
      </c>
      <c r="CL92" s="519">
        <v>0.0</v>
      </c>
      <c r="CM92" s="519">
        <v>0.0</v>
      </c>
      <c r="CN92" s="519" t="s">
        <v>6009</v>
      </c>
      <c r="CO92" s="519"/>
      <c r="CP92" s="553">
        <v>0.42</v>
      </c>
      <c r="CQ92" s="519"/>
      <c r="CR92" s="519"/>
      <c r="CS92" s="553">
        <v>0.1</v>
      </c>
      <c r="CT92" s="519">
        <v>86.0</v>
      </c>
      <c r="CU92" s="519">
        <v>73.0</v>
      </c>
      <c r="CV92" s="519">
        <v>68.0</v>
      </c>
      <c r="CW92" s="519"/>
      <c r="CX92" s="519"/>
      <c r="CY92" s="519"/>
      <c r="CZ92" s="519">
        <v>34.0</v>
      </c>
      <c r="DA92" s="519">
        <v>17.0</v>
      </c>
      <c r="DB92" s="519">
        <v>14.0</v>
      </c>
      <c r="DC92" s="519"/>
      <c r="DD92" s="519"/>
      <c r="DE92" s="519"/>
      <c r="DF92" s="519">
        <v>87.0</v>
      </c>
      <c r="DG92" s="519">
        <v>74.0</v>
      </c>
      <c r="DH92" s="519">
        <v>70.0</v>
      </c>
      <c r="DI92" s="519"/>
      <c r="DJ92" s="519"/>
      <c r="DK92" s="519"/>
      <c r="DL92" s="519">
        <v>1.0</v>
      </c>
      <c r="DM92" s="519">
        <v>1.0</v>
      </c>
      <c r="DN92" s="519">
        <v>2.0</v>
      </c>
      <c r="DO92" s="519"/>
      <c r="DP92" s="519"/>
      <c r="DQ92" s="519"/>
      <c r="DR92" s="553">
        <v>0.93</v>
      </c>
    </row>
    <row r="93" ht="15.75" customHeight="1">
      <c r="A93" s="111">
        <v>90.0</v>
      </c>
      <c r="B93" s="111">
        <v>2024.0</v>
      </c>
      <c r="C93" s="140"/>
      <c r="D93" s="554" t="e">
        <v>#N/A</v>
      </c>
      <c r="E93" s="140"/>
      <c r="F93" s="523" t="s">
        <v>6008</v>
      </c>
      <c r="G93" s="140"/>
      <c r="H93" s="523" t="s">
        <v>6009</v>
      </c>
      <c r="I93" s="140"/>
      <c r="J93" s="140"/>
      <c r="K93" s="111" t="s">
        <v>5821</v>
      </c>
      <c r="L93" s="523" t="s">
        <v>6015</v>
      </c>
      <c r="M93" s="140"/>
      <c r="N93" s="523" t="s">
        <v>1331</v>
      </c>
      <c r="O93" s="523" t="s">
        <v>6011</v>
      </c>
      <c r="P93" s="523" t="s">
        <v>6012</v>
      </c>
      <c r="Q93" s="523" t="s">
        <v>6013</v>
      </c>
      <c r="R93" s="140"/>
      <c r="S93" s="561">
        <v>1233.0</v>
      </c>
      <c r="T93" s="567">
        <v>170.0</v>
      </c>
      <c r="U93" s="580">
        <f t="shared" si="56"/>
        <v>85</v>
      </c>
      <c r="V93" s="523" t="s">
        <v>2371</v>
      </c>
      <c r="W93" s="140"/>
      <c r="X93" s="140"/>
      <c r="Y93" s="143"/>
      <c r="Z93" s="578" t="s">
        <v>6014</v>
      </c>
      <c r="AA93" s="143" t="s">
        <v>177</v>
      </c>
      <c r="AB93" s="523">
        <v>27.0</v>
      </c>
      <c r="AC93" s="111"/>
      <c r="AD93" s="523">
        <v>22.0</v>
      </c>
      <c r="AE93" s="561">
        <f t="shared" si="47"/>
        <v>-5</v>
      </c>
      <c r="AF93" s="72">
        <f t="shared" si="48"/>
        <v>-0.1851851852</v>
      </c>
      <c r="AG93" s="523">
        <v>68.0</v>
      </c>
      <c r="AH93" s="79"/>
      <c r="AI93" s="523">
        <v>65.0</v>
      </c>
      <c r="AJ93" s="561">
        <f t="shared" si="49"/>
        <v>-3</v>
      </c>
      <c r="AK93" s="72">
        <f t="shared" si="50"/>
        <v>-0.04411764706</v>
      </c>
      <c r="AL93" s="523">
        <v>95.0</v>
      </c>
      <c r="AM93" s="482"/>
      <c r="AN93" s="523">
        <v>90.0</v>
      </c>
      <c r="AO93" s="561">
        <f t="shared" si="37"/>
        <v>-5</v>
      </c>
      <c r="AP93" s="72">
        <f t="shared" si="38"/>
        <v>-0.05263157895</v>
      </c>
      <c r="AQ93" s="523">
        <v>58.0</v>
      </c>
      <c r="AR93" s="558"/>
      <c r="AS93" s="523">
        <v>63.0</v>
      </c>
      <c r="AT93" s="561">
        <f t="shared" si="52"/>
        <v>5</v>
      </c>
      <c r="AU93" s="72">
        <f t="shared" si="53"/>
        <v>0.08620689655</v>
      </c>
      <c r="AV93" s="79"/>
      <c r="AW93" s="72"/>
      <c r="AX93" s="72"/>
      <c r="AY93" s="111"/>
      <c r="AZ93" s="111"/>
      <c r="BA93" s="523">
        <v>96.0</v>
      </c>
      <c r="BB93" s="523"/>
      <c r="BC93" s="523">
        <v>88.0</v>
      </c>
      <c r="BD93" s="561">
        <f t="shared" si="41"/>
        <v>-8</v>
      </c>
      <c r="BE93" s="72">
        <f t="shared" si="42"/>
        <v>-0.08333333333</v>
      </c>
      <c r="BF93" s="523">
        <v>77.0</v>
      </c>
      <c r="BG93" s="523"/>
      <c r="BH93" s="523">
        <v>78.0</v>
      </c>
      <c r="BI93" s="561">
        <f t="shared" si="54"/>
        <v>1</v>
      </c>
      <c r="BJ93" s="72">
        <f t="shared" si="55"/>
        <v>0.01298701299</v>
      </c>
      <c r="BK93" s="557" t="s">
        <v>3272</v>
      </c>
      <c r="BL93" s="132"/>
      <c r="BM93" s="557" t="s">
        <v>3272</v>
      </c>
      <c r="BN93" s="577" t="s">
        <v>3272</v>
      </c>
      <c r="BO93" s="577" t="s">
        <v>3272</v>
      </c>
      <c r="BP93" s="111"/>
      <c r="BQ93" s="111"/>
      <c r="BR93" s="138"/>
      <c r="BS93" s="111"/>
      <c r="BT93" s="135"/>
      <c r="BU93" s="111"/>
      <c r="BV93" s="111"/>
      <c r="BW93" s="111"/>
      <c r="BX93" s="111"/>
      <c r="BY93" s="521">
        <v>0.0</v>
      </c>
      <c r="BZ93" s="519">
        <v>0.0</v>
      </c>
      <c r="CA93" s="519">
        <v>0.0</v>
      </c>
      <c r="CB93" s="519">
        <v>1.0</v>
      </c>
      <c r="CC93" s="519">
        <v>0.0</v>
      </c>
      <c r="CD93" s="519">
        <v>0.0</v>
      </c>
      <c r="CE93" s="519">
        <v>0.0</v>
      </c>
      <c r="CF93" s="519">
        <v>0.0</v>
      </c>
      <c r="CG93" s="519">
        <v>0.0</v>
      </c>
      <c r="CH93" s="519">
        <v>0.0</v>
      </c>
      <c r="CI93" s="519">
        <v>0.0</v>
      </c>
      <c r="CJ93" s="519">
        <v>0.0</v>
      </c>
      <c r="CK93" s="519">
        <v>0.0</v>
      </c>
      <c r="CL93" s="519">
        <v>0.0</v>
      </c>
      <c r="CM93" s="519">
        <v>0.0</v>
      </c>
      <c r="CN93" s="519" t="s">
        <v>6009</v>
      </c>
      <c r="CO93" s="519"/>
      <c r="CP93" s="553">
        <v>0.38</v>
      </c>
      <c r="CQ93" s="519"/>
      <c r="CR93" s="519"/>
      <c r="CS93" s="553">
        <v>0.12</v>
      </c>
      <c r="CT93" s="519">
        <v>83.0</v>
      </c>
      <c r="CU93" s="519">
        <v>72.0</v>
      </c>
      <c r="CV93" s="519">
        <v>61.0</v>
      </c>
      <c r="CW93" s="519"/>
      <c r="CX93" s="519"/>
      <c r="CY93" s="519"/>
      <c r="CZ93" s="519">
        <v>32.0</v>
      </c>
      <c r="DA93" s="519">
        <v>17.0</v>
      </c>
      <c r="DB93" s="519">
        <v>12.0</v>
      </c>
      <c r="DC93" s="519"/>
      <c r="DD93" s="519"/>
      <c r="DE93" s="519"/>
      <c r="DF93" s="519">
        <v>84.0</v>
      </c>
      <c r="DG93" s="519">
        <v>72.0</v>
      </c>
      <c r="DH93" s="519">
        <v>64.0</v>
      </c>
      <c r="DI93" s="519"/>
      <c r="DJ93" s="519"/>
      <c r="DK93" s="519"/>
      <c r="DL93" s="519">
        <v>1.0</v>
      </c>
      <c r="DM93" s="519">
        <v>0.0</v>
      </c>
      <c r="DN93" s="519">
        <v>3.0</v>
      </c>
      <c r="DO93" s="519"/>
      <c r="DP93" s="519"/>
      <c r="DQ93" s="519"/>
      <c r="DR93" s="553">
        <v>0.9</v>
      </c>
    </row>
    <row r="94" ht="15.75" customHeight="1">
      <c r="A94" s="111">
        <v>91.0</v>
      </c>
      <c r="B94" s="111">
        <v>2024.0</v>
      </c>
      <c r="C94" s="140"/>
      <c r="D94" s="554"/>
      <c r="E94" s="140"/>
      <c r="F94" s="517" t="s">
        <v>6016</v>
      </c>
      <c r="G94" s="140"/>
      <c r="H94" s="517" t="s">
        <v>6017</v>
      </c>
      <c r="I94" s="140"/>
      <c r="J94" s="140"/>
      <c r="K94" s="111" t="s">
        <v>5821</v>
      </c>
      <c r="L94" s="517" t="s">
        <v>5827</v>
      </c>
      <c r="M94" s="140"/>
      <c r="N94" s="517" t="s">
        <v>263</v>
      </c>
      <c r="O94" s="517" t="s">
        <v>6018</v>
      </c>
      <c r="P94" s="517" t="s">
        <v>5993</v>
      </c>
      <c r="Q94" s="517" t="s">
        <v>6019</v>
      </c>
      <c r="R94" s="140"/>
      <c r="S94" s="582">
        <v>272.0</v>
      </c>
      <c r="T94" s="582">
        <v>1876.0</v>
      </c>
      <c r="U94" s="583">
        <v>625.0</v>
      </c>
      <c r="V94" s="517" t="s">
        <v>2371</v>
      </c>
      <c r="W94" s="140"/>
      <c r="X94" s="140"/>
      <c r="Y94" s="143"/>
      <c r="Z94" s="549"/>
      <c r="AA94" s="143"/>
      <c r="AB94" s="517">
        <v>40.0</v>
      </c>
      <c r="AC94" s="111"/>
      <c r="AD94" s="517">
        <v>63.0</v>
      </c>
      <c r="AE94" s="561">
        <f t="shared" si="47"/>
        <v>23</v>
      </c>
      <c r="AF94" s="72">
        <f t="shared" si="48"/>
        <v>0.575</v>
      </c>
      <c r="AG94" s="517">
        <v>68.0</v>
      </c>
      <c r="AH94" s="79"/>
      <c r="AI94" s="517">
        <v>85.0</v>
      </c>
      <c r="AJ94" s="561">
        <f t="shared" si="49"/>
        <v>17</v>
      </c>
      <c r="AK94" s="72">
        <f t="shared" si="50"/>
        <v>0.25</v>
      </c>
      <c r="AL94" s="517">
        <v>95.0</v>
      </c>
      <c r="AM94" s="482"/>
      <c r="AN94" s="517">
        <v>96.0</v>
      </c>
      <c r="AO94" s="561">
        <f t="shared" si="37"/>
        <v>1</v>
      </c>
      <c r="AP94" s="72">
        <f t="shared" si="38"/>
        <v>0.01052631579</v>
      </c>
      <c r="AQ94" s="517">
        <v>59.0</v>
      </c>
      <c r="AR94" s="558"/>
      <c r="AS94" s="517">
        <v>67.0</v>
      </c>
      <c r="AT94" s="561">
        <f t="shared" si="52"/>
        <v>8</v>
      </c>
      <c r="AU94" s="72">
        <f t="shared" si="53"/>
        <v>0.1355932203</v>
      </c>
      <c r="AV94" s="79"/>
      <c r="AW94" s="72"/>
      <c r="AX94" s="72"/>
      <c r="AY94" s="111"/>
      <c r="AZ94" s="111"/>
      <c r="BA94" s="517">
        <v>72.0</v>
      </c>
      <c r="BB94" s="523"/>
      <c r="BC94" s="517">
        <v>63.0</v>
      </c>
      <c r="BD94" s="561">
        <f t="shared" si="41"/>
        <v>-9</v>
      </c>
      <c r="BE94" s="72">
        <f t="shared" si="42"/>
        <v>-0.125</v>
      </c>
      <c r="BF94" s="517">
        <v>85.0</v>
      </c>
      <c r="BG94" s="523"/>
      <c r="BH94" s="517">
        <v>82.0</v>
      </c>
      <c r="BI94" s="561">
        <f t="shared" si="54"/>
        <v>-3</v>
      </c>
      <c r="BJ94" s="72">
        <f t="shared" si="55"/>
        <v>-0.03529411765</v>
      </c>
      <c r="BK94" s="584"/>
      <c r="BL94" s="132"/>
      <c r="BM94" s="584"/>
      <c r="BN94" s="561"/>
      <c r="BO94" s="72"/>
      <c r="BP94" s="111"/>
      <c r="BQ94" s="111"/>
      <c r="BR94" s="138"/>
      <c r="BS94" s="111"/>
      <c r="BT94" s="135"/>
      <c r="BU94" s="111"/>
      <c r="BV94" s="111"/>
      <c r="BW94" s="111"/>
      <c r="BX94" s="111"/>
      <c r="BY94" s="521">
        <v>0.0</v>
      </c>
      <c r="BZ94" s="519">
        <v>0.0</v>
      </c>
      <c r="CA94" s="519">
        <v>0.0</v>
      </c>
      <c r="CB94" s="519">
        <v>0.0</v>
      </c>
      <c r="CC94" s="519">
        <v>0.0</v>
      </c>
      <c r="CD94" s="519">
        <v>0.0</v>
      </c>
      <c r="CE94" s="519">
        <v>0.0</v>
      </c>
      <c r="CF94" s="519">
        <v>0.0</v>
      </c>
      <c r="CG94" s="519">
        <v>0.0</v>
      </c>
      <c r="CH94" s="519">
        <v>0.0</v>
      </c>
      <c r="CI94" s="519">
        <v>0.0</v>
      </c>
      <c r="CJ94" s="519">
        <v>0.0</v>
      </c>
      <c r="CK94" s="519">
        <v>0.0</v>
      </c>
      <c r="CL94" s="519">
        <v>0.0</v>
      </c>
      <c r="CM94" s="519">
        <v>0.0</v>
      </c>
      <c r="CN94" s="519" t="s">
        <v>6020</v>
      </c>
      <c r="CO94" s="519"/>
      <c r="CP94" s="553">
        <v>0.95</v>
      </c>
      <c r="CQ94" s="519"/>
      <c r="CR94" s="519"/>
      <c r="CS94" s="553">
        <v>0.87</v>
      </c>
      <c r="CT94" s="519"/>
      <c r="CU94" s="519"/>
      <c r="CV94" s="519"/>
      <c r="CW94" s="519">
        <v>20.0</v>
      </c>
      <c r="CX94" s="519">
        <v>9.0</v>
      </c>
      <c r="CY94" s="519">
        <v>7.0</v>
      </c>
      <c r="CZ94" s="519"/>
      <c r="DA94" s="519"/>
      <c r="DB94" s="519"/>
      <c r="DC94" s="519">
        <v>54.0</v>
      </c>
      <c r="DD94" s="519">
        <v>38.0</v>
      </c>
      <c r="DE94" s="519">
        <v>33.0</v>
      </c>
      <c r="DF94" s="519"/>
      <c r="DG94" s="519"/>
      <c r="DH94" s="519"/>
      <c r="DI94" s="519">
        <v>62.0</v>
      </c>
      <c r="DJ94" s="519">
        <v>44.0</v>
      </c>
      <c r="DK94" s="519">
        <v>39.0</v>
      </c>
      <c r="DL94" s="519"/>
      <c r="DM94" s="519"/>
      <c r="DN94" s="519"/>
      <c r="DO94" s="519"/>
      <c r="DP94" s="519"/>
      <c r="DQ94" s="519"/>
      <c r="DR94" s="519"/>
    </row>
    <row r="95" ht="15.75" customHeight="1">
      <c r="A95" s="111">
        <v>92.0</v>
      </c>
      <c r="B95" s="111">
        <v>2024.0</v>
      </c>
      <c r="C95" s="140"/>
      <c r="D95" s="554"/>
      <c r="E95" s="140"/>
      <c r="F95" s="521" t="s">
        <v>6016</v>
      </c>
      <c r="G95" s="140"/>
      <c r="H95" s="521" t="s">
        <v>6017</v>
      </c>
      <c r="I95" s="140"/>
      <c r="J95" s="140"/>
      <c r="K95" s="111" t="s">
        <v>5821</v>
      </c>
      <c r="L95" s="521" t="s">
        <v>5827</v>
      </c>
      <c r="M95" s="140"/>
      <c r="N95" s="521" t="s">
        <v>263</v>
      </c>
      <c r="O95" s="521" t="s">
        <v>6018</v>
      </c>
      <c r="P95" s="521" t="s">
        <v>6019</v>
      </c>
      <c r="Q95" s="521" t="s">
        <v>6021</v>
      </c>
      <c r="R95" s="140"/>
      <c r="S95" s="585">
        <v>255.0</v>
      </c>
      <c r="T95" s="585">
        <v>1768.0</v>
      </c>
      <c r="U95" s="586">
        <v>589.0</v>
      </c>
      <c r="V95" s="521" t="s">
        <v>2371</v>
      </c>
      <c r="W95" s="140"/>
      <c r="X95" s="140"/>
      <c r="Y95" s="143"/>
      <c r="Z95" s="549"/>
      <c r="AA95" s="143"/>
      <c r="AB95" s="521">
        <v>63.0</v>
      </c>
      <c r="AC95" s="111"/>
      <c r="AD95" s="521">
        <v>63.0</v>
      </c>
      <c r="AE95" s="561">
        <f t="shared" si="47"/>
        <v>0</v>
      </c>
      <c r="AF95" s="72">
        <f t="shared" si="48"/>
        <v>0</v>
      </c>
      <c r="AG95" s="521">
        <v>85.0</v>
      </c>
      <c r="AH95" s="79"/>
      <c r="AI95" s="521">
        <v>93.0</v>
      </c>
      <c r="AJ95" s="561">
        <f t="shared" si="49"/>
        <v>8</v>
      </c>
      <c r="AK95" s="72">
        <f t="shared" si="50"/>
        <v>0.09411764706</v>
      </c>
      <c r="AL95" s="521">
        <v>96.0</v>
      </c>
      <c r="AM95" s="482"/>
      <c r="AN95" s="521">
        <v>94.0</v>
      </c>
      <c r="AO95" s="561">
        <f t="shared" si="37"/>
        <v>-2</v>
      </c>
      <c r="AP95" s="72">
        <f t="shared" si="38"/>
        <v>-0.02083333333</v>
      </c>
      <c r="AQ95" s="521">
        <v>67.0</v>
      </c>
      <c r="AR95" s="558"/>
      <c r="AS95" s="521">
        <v>65.0</v>
      </c>
      <c r="AT95" s="561">
        <f t="shared" si="52"/>
        <v>-2</v>
      </c>
      <c r="AU95" s="72">
        <f t="shared" si="53"/>
        <v>-0.02985074627</v>
      </c>
      <c r="AV95" s="79"/>
      <c r="AW95" s="72"/>
      <c r="AX95" s="72"/>
      <c r="AY95" s="111"/>
      <c r="AZ95" s="111"/>
      <c r="BA95" s="521">
        <v>63.0</v>
      </c>
      <c r="BB95" s="523"/>
      <c r="BC95" s="521">
        <v>67.0</v>
      </c>
      <c r="BD95" s="561">
        <f t="shared" si="41"/>
        <v>4</v>
      </c>
      <c r="BE95" s="72">
        <f t="shared" si="42"/>
        <v>0.06349206349</v>
      </c>
      <c r="BF95" s="521">
        <v>82.0</v>
      </c>
      <c r="BG95" s="523"/>
      <c r="BH95" s="521">
        <v>79.0</v>
      </c>
      <c r="BI95" s="561">
        <f t="shared" si="54"/>
        <v>-3</v>
      </c>
      <c r="BJ95" s="72">
        <f t="shared" si="55"/>
        <v>-0.03658536585</v>
      </c>
      <c r="BK95" s="587"/>
      <c r="BL95" s="132"/>
      <c r="BM95" s="587"/>
      <c r="BN95" s="561"/>
      <c r="BO95" s="72"/>
      <c r="BP95" s="111"/>
      <c r="BQ95" s="111"/>
      <c r="BR95" s="138"/>
      <c r="BS95" s="111"/>
      <c r="BT95" s="135"/>
      <c r="BU95" s="111"/>
      <c r="BV95" s="111"/>
      <c r="BW95" s="111"/>
      <c r="BX95" s="111"/>
      <c r="BY95" s="521">
        <v>0.0</v>
      </c>
      <c r="BZ95" s="519">
        <v>0.0</v>
      </c>
      <c r="CA95" s="519">
        <v>0.0</v>
      </c>
      <c r="CB95" s="519">
        <v>0.0</v>
      </c>
      <c r="CC95" s="519">
        <v>0.0</v>
      </c>
      <c r="CD95" s="519">
        <v>0.0</v>
      </c>
      <c r="CE95" s="519">
        <v>0.0</v>
      </c>
      <c r="CF95" s="519">
        <v>0.0</v>
      </c>
      <c r="CG95" s="519">
        <v>0.0</v>
      </c>
      <c r="CH95" s="519">
        <v>0.0</v>
      </c>
      <c r="CI95" s="519">
        <v>0.0</v>
      </c>
      <c r="CJ95" s="519">
        <v>0.0</v>
      </c>
      <c r="CK95" s="519">
        <v>0.0</v>
      </c>
      <c r="CL95" s="519">
        <v>0.0</v>
      </c>
      <c r="CM95" s="519">
        <v>0.0</v>
      </c>
      <c r="CN95" s="519" t="s">
        <v>6020</v>
      </c>
      <c r="CO95" s="519"/>
      <c r="CP95" s="553">
        <v>1.0</v>
      </c>
      <c r="CQ95" s="519"/>
      <c r="CR95" s="519"/>
      <c r="CS95" s="553">
        <v>0.87</v>
      </c>
      <c r="CT95" s="519"/>
      <c r="CU95" s="519"/>
      <c r="CV95" s="519"/>
      <c r="CW95" s="519">
        <v>19.0</v>
      </c>
      <c r="CX95" s="519">
        <v>9.0</v>
      </c>
      <c r="CY95" s="519">
        <v>7.0</v>
      </c>
      <c r="CZ95" s="519"/>
      <c r="DA95" s="519"/>
      <c r="DB95" s="519"/>
      <c r="DC95" s="519">
        <v>54.0</v>
      </c>
      <c r="DD95" s="519">
        <v>36.0</v>
      </c>
      <c r="DE95" s="519">
        <v>31.0</v>
      </c>
      <c r="DF95" s="519"/>
      <c r="DG95" s="519"/>
      <c r="DH95" s="519"/>
      <c r="DI95" s="519">
        <v>61.0</v>
      </c>
      <c r="DJ95" s="519">
        <v>42.0</v>
      </c>
      <c r="DK95" s="519">
        <v>36.0</v>
      </c>
      <c r="DL95" s="519"/>
      <c r="DM95" s="519"/>
      <c r="DN95" s="519"/>
      <c r="DO95" s="519"/>
      <c r="DP95" s="519"/>
      <c r="DQ95" s="519"/>
      <c r="DR95" s="519"/>
    </row>
    <row r="96" ht="15.75" customHeight="1">
      <c r="A96" s="111">
        <v>93.0</v>
      </c>
      <c r="B96" s="111">
        <v>2024.0</v>
      </c>
      <c r="C96" s="140"/>
      <c r="D96" s="554"/>
      <c r="E96" s="140"/>
      <c r="F96" s="521" t="s">
        <v>6016</v>
      </c>
      <c r="G96" s="140"/>
      <c r="H96" s="521" t="s">
        <v>6017</v>
      </c>
      <c r="I96" s="140"/>
      <c r="J96" s="140"/>
      <c r="K96" s="111" t="s">
        <v>5821</v>
      </c>
      <c r="L96" s="521" t="s">
        <v>5827</v>
      </c>
      <c r="M96" s="140"/>
      <c r="N96" s="521" t="s">
        <v>263</v>
      </c>
      <c r="O96" s="521" t="s">
        <v>6018</v>
      </c>
      <c r="P96" s="521" t="s">
        <v>5993</v>
      </c>
      <c r="Q96" s="521" t="s">
        <v>6021</v>
      </c>
      <c r="R96" s="140"/>
      <c r="S96" s="585">
        <v>433.0</v>
      </c>
      <c r="T96" s="585">
        <v>3023.0</v>
      </c>
      <c r="U96" s="586">
        <v>605.0</v>
      </c>
      <c r="V96" s="521" t="s">
        <v>2371</v>
      </c>
      <c r="W96" s="140"/>
      <c r="X96" s="140"/>
      <c r="Y96" s="143"/>
      <c r="Z96" s="549"/>
      <c r="AA96" s="143"/>
      <c r="AB96" s="521">
        <v>40.0</v>
      </c>
      <c r="AC96" s="111"/>
      <c r="AD96" s="521">
        <v>63.0</v>
      </c>
      <c r="AE96" s="561">
        <f t="shared" si="47"/>
        <v>23</v>
      </c>
      <c r="AF96" s="72">
        <f t="shared" si="48"/>
        <v>0.575</v>
      </c>
      <c r="AG96" s="521">
        <v>68.0</v>
      </c>
      <c r="AH96" s="79"/>
      <c r="AI96" s="521">
        <v>93.0</v>
      </c>
      <c r="AJ96" s="561">
        <f t="shared" si="49"/>
        <v>25</v>
      </c>
      <c r="AK96" s="72">
        <f t="shared" si="50"/>
        <v>0.3676470588</v>
      </c>
      <c r="AL96" s="521">
        <v>95.0</v>
      </c>
      <c r="AM96" s="482"/>
      <c r="AN96" s="521">
        <v>94.0</v>
      </c>
      <c r="AO96" s="561">
        <f t="shared" si="37"/>
        <v>-1</v>
      </c>
      <c r="AP96" s="72">
        <f t="shared" si="38"/>
        <v>-0.01052631579</v>
      </c>
      <c r="AQ96" s="521">
        <v>59.0</v>
      </c>
      <c r="AR96" s="558"/>
      <c r="AS96" s="521">
        <v>65.0</v>
      </c>
      <c r="AT96" s="561">
        <f t="shared" si="52"/>
        <v>6</v>
      </c>
      <c r="AU96" s="72">
        <f t="shared" si="53"/>
        <v>0.1016949153</v>
      </c>
      <c r="AV96" s="79"/>
      <c r="AW96" s="72"/>
      <c r="AX96" s="72"/>
      <c r="AY96" s="111"/>
      <c r="AZ96" s="111"/>
      <c r="BA96" s="521">
        <v>72.0</v>
      </c>
      <c r="BB96" s="523"/>
      <c r="BC96" s="521">
        <v>67.0</v>
      </c>
      <c r="BD96" s="561">
        <f t="shared" si="41"/>
        <v>-5</v>
      </c>
      <c r="BE96" s="72">
        <f t="shared" si="42"/>
        <v>-0.06944444444</v>
      </c>
      <c r="BF96" s="521">
        <v>85.0</v>
      </c>
      <c r="BG96" s="523"/>
      <c r="BH96" s="521">
        <v>79.0</v>
      </c>
      <c r="BI96" s="561">
        <f t="shared" si="54"/>
        <v>-6</v>
      </c>
      <c r="BJ96" s="72">
        <f t="shared" si="55"/>
        <v>-0.07058823529</v>
      </c>
      <c r="BK96" s="587"/>
      <c r="BL96" s="132"/>
      <c r="BM96" s="587"/>
      <c r="BN96" s="561"/>
      <c r="BO96" s="72"/>
      <c r="BP96" s="111"/>
      <c r="BQ96" s="111"/>
      <c r="BR96" s="138"/>
      <c r="BS96" s="111"/>
      <c r="BT96" s="135"/>
      <c r="BU96" s="111"/>
      <c r="BV96" s="111"/>
      <c r="BW96" s="111"/>
      <c r="BX96" s="111"/>
      <c r="BY96" s="521">
        <v>0.0</v>
      </c>
      <c r="BZ96" s="519">
        <v>0.0</v>
      </c>
      <c r="CA96" s="519">
        <v>0.0</v>
      </c>
      <c r="CB96" s="519">
        <v>0.0</v>
      </c>
      <c r="CC96" s="519">
        <v>0.0</v>
      </c>
      <c r="CD96" s="519">
        <v>0.0</v>
      </c>
      <c r="CE96" s="519">
        <v>0.0</v>
      </c>
      <c r="CF96" s="519">
        <v>0.0</v>
      </c>
      <c r="CG96" s="519">
        <v>0.0</v>
      </c>
      <c r="CH96" s="519">
        <v>0.0</v>
      </c>
      <c r="CI96" s="519">
        <v>0.0</v>
      </c>
      <c r="CJ96" s="519">
        <v>0.0</v>
      </c>
      <c r="CK96" s="519">
        <v>0.0</v>
      </c>
      <c r="CL96" s="519">
        <v>0.0</v>
      </c>
      <c r="CM96" s="519">
        <v>0.0</v>
      </c>
      <c r="CN96" s="519" t="s">
        <v>6020</v>
      </c>
      <c r="CO96" s="519"/>
      <c r="CP96" s="553">
        <v>0.97</v>
      </c>
      <c r="CQ96" s="519"/>
      <c r="CR96" s="519"/>
      <c r="CS96" s="553">
        <v>0.87</v>
      </c>
      <c r="CT96" s="519"/>
      <c r="CU96" s="519"/>
      <c r="CV96" s="519"/>
      <c r="CW96" s="519">
        <v>20.0</v>
      </c>
      <c r="CX96" s="519">
        <v>9.0</v>
      </c>
      <c r="CY96" s="519">
        <v>7.0</v>
      </c>
      <c r="CZ96" s="519"/>
      <c r="DA96" s="519"/>
      <c r="DB96" s="519"/>
      <c r="DC96" s="519">
        <v>54.0</v>
      </c>
      <c r="DD96" s="519">
        <v>37.0</v>
      </c>
      <c r="DE96" s="519">
        <v>32.0</v>
      </c>
      <c r="DF96" s="519"/>
      <c r="DG96" s="519"/>
      <c r="DH96" s="519"/>
      <c r="DI96" s="519">
        <v>61.0</v>
      </c>
      <c r="DJ96" s="519">
        <v>42.0</v>
      </c>
      <c r="DK96" s="519">
        <v>38.0</v>
      </c>
      <c r="DL96" s="519"/>
      <c r="DM96" s="519"/>
      <c r="DN96" s="519"/>
      <c r="DO96" s="519"/>
      <c r="DP96" s="519"/>
      <c r="DQ96" s="519"/>
      <c r="DR96" s="519"/>
    </row>
    <row r="97" ht="15.75" customHeight="1">
      <c r="A97" s="111">
        <v>94.0</v>
      </c>
      <c r="B97" s="111">
        <v>2024.0</v>
      </c>
      <c r="C97" s="140"/>
      <c r="D97" s="554"/>
      <c r="E97" s="140"/>
      <c r="F97" s="521" t="s">
        <v>6016</v>
      </c>
      <c r="G97" s="140"/>
      <c r="H97" s="521" t="s">
        <v>6017</v>
      </c>
      <c r="I97" s="140"/>
      <c r="J97" s="140"/>
      <c r="K97" s="111" t="s">
        <v>5821</v>
      </c>
      <c r="L97" s="521" t="s">
        <v>5826</v>
      </c>
      <c r="M97" s="140"/>
      <c r="N97" s="521" t="s">
        <v>263</v>
      </c>
      <c r="O97" s="521" t="s">
        <v>6018</v>
      </c>
      <c r="P97" s="521" t="s">
        <v>5993</v>
      </c>
      <c r="Q97" s="521" t="s">
        <v>6019</v>
      </c>
      <c r="R97" s="140"/>
      <c r="S97" s="521">
        <v>302.0</v>
      </c>
      <c r="T97" s="585">
        <v>1966.0</v>
      </c>
      <c r="U97" s="521">
        <v>655.0</v>
      </c>
      <c r="V97" s="521" t="s">
        <v>2371</v>
      </c>
      <c r="W97" s="140"/>
      <c r="X97" s="140"/>
      <c r="Y97" s="143"/>
      <c r="Z97" s="549"/>
      <c r="AA97" s="143"/>
      <c r="AB97" s="521">
        <v>47.0</v>
      </c>
      <c r="AC97" s="111"/>
      <c r="AD97" s="521">
        <v>61.0</v>
      </c>
      <c r="AE97" s="561">
        <f t="shared" si="47"/>
        <v>14</v>
      </c>
      <c r="AF97" s="72">
        <f t="shared" si="48"/>
        <v>0.2978723404</v>
      </c>
      <c r="AG97" s="521">
        <v>83.0</v>
      </c>
      <c r="AH97" s="79"/>
      <c r="AI97" s="521">
        <v>88.0</v>
      </c>
      <c r="AJ97" s="561">
        <f t="shared" si="49"/>
        <v>5</v>
      </c>
      <c r="AK97" s="72">
        <f t="shared" si="50"/>
        <v>0.06024096386</v>
      </c>
      <c r="AL97" s="521">
        <v>91.0</v>
      </c>
      <c r="AM97" s="482"/>
      <c r="AN97" s="521">
        <v>98.0</v>
      </c>
      <c r="AO97" s="561">
        <f t="shared" si="37"/>
        <v>7</v>
      </c>
      <c r="AP97" s="72">
        <f t="shared" si="38"/>
        <v>0.07692307692</v>
      </c>
      <c r="AQ97" s="521">
        <v>51.0</v>
      </c>
      <c r="AR97" s="558"/>
      <c r="AS97" s="521">
        <v>54.0</v>
      </c>
      <c r="AT97" s="561">
        <f t="shared" si="52"/>
        <v>3</v>
      </c>
      <c r="AU97" s="72">
        <f t="shared" si="53"/>
        <v>0.05882352941</v>
      </c>
      <c r="AV97" s="79"/>
      <c r="AW97" s="72"/>
      <c r="AX97" s="72"/>
      <c r="AY97" s="111"/>
      <c r="AZ97" s="111"/>
      <c r="BA97" s="521">
        <v>51.0</v>
      </c>
      <c r="BB97" s="523"/>
      <c r="BC97" s="521">
        <v>57.0</v>
      </c>
      <c r="BD97" s="561">
        <f t="shared" si="41"/>
        <v>6</v>
      </c>
      <c r="BE97" s="72">
        <f t="shared" si="42"/>
        <v>0.1176470588</v>
      </c>
      <c r="BF97" s="521">
        <v>77.0</v>
      </c>
      <c r="BG97" s="523"/>
      <c r="BH97" s="521">
        <v>86.0</v>
      </c>
      <c r="BI97" s="561">
        <f t="shared" si="54"/>
        <v>9</v>
      </c>
      <c r="BJ97" s="72">
        <f t="shared" si="55"/>
        <v>0.1168831169</v>
      </c>
      <c r="BK97" s="521"/>
      <c r="BL97" s="132"/>
      <c r="BM97" s="521"/>
      <c r="BN97" s="561"/>
      <c r="BO97" s="72"/>
      <c r="BP97" s="111"/>
      <c r="BQ97" s="111"/>
      <c r="BR97" s="138"/>
      <c r="BS97" s="111"/>
      <c r="BT97" s="135"/>
      <c r="BU97" s="111"/>
      <c r="BV97" s="111"/>
      <c r="BW97" s="111"/>
      <c r="BX97" s="111"/>
      <c r="BY97" s="521">
        <v>0.0</v>
      </c>
      <c r="BZ97" s="519">
        <v>0.0</v>
      </c>
      <c r="CA97" s="519">
        <v>0.0</v>
      </c>
      <c r="CB97" s="519">
        <v>0.0</v>
      </c>
      <c r="CC97" s="519">
        <v>0.0</v>
      </c>
      <c r="CD97" s="519">
        <v>0.0</v>
      </c>
      <c r="CE97" s="519">
        <v>0.0</v>
      </c>
      <c r="CF97" s="519">
        <v>0.0</v>
      </c>
      <c r="CG97" s="519">
        <v>0.0</v>
      </c>
      <c r="CH97" s="519">
        <v>0.0</v>
      </c>
      <c r="CI97" s="519">
        <v>0.0</v>
      </c>
      <c r="CJ97" s="519">
        <v>0.0</v>
      </c>
      <c r="CK97" s="519">
        <v>0.0</v>
      </c>
      <c r="CL97" s="519">
        <v>0.0</v>
      </c>
      <c r="CM97" s="519">
        <v>0.0</v>
      </c>
      <c r="CN97" s="519" t="s">
        <v>6020</v>
      </c>
      <c r="CO97" s="519"/>
      <c r="CP97" s="553">
        <v>0.95</v>
      </c>
      <c r="CQ97" s="519"/>
      <c r="CR97" s="519"/>
      <c r="CS97" s="553">
        <v>0.87</v>
      </c>
      <c r="CT97" s="519"/>
      <c r="CU97" s="519"/>
      <c r="CV97" s="519"/>
      <c r="CW97" s="519">
        <v>21.0</v>
      </c>
      <c r="CX97" s="519">
        <v>9.0</v>
      </c>
      <c r="CY97" s="519">
        <v>7.0</v>
      </c>
      <c r="CZ97" s="519"/>
      <c r="DA97" s="519"/>
      <c r="DB97" s="519"/>
      <c r="DC97" s="519">
        <v>54.0</v>
      </c>
      <c r="DD97" s="519">
        <v>38.0</v>
      </c>
      <c r="DE97" s="519">
        <v>33.0</v>
      </c>
      <c r="DF97" s="519"/>
      <c r="DG97" s="519"/>
      <c r="DH97" s="519"/>
      <c r="DI97" s="519">
        <v>62.0</v>
      </c>
      <c r="DJ97" s="519">
        <v>45.0</v>
      </c>
      <c r="DK97" s="519">
        <v>39.0</v>
      </c>
      <c r="DL97" s="519"/>
      <c r="DM97" s="519"/>
      <c r="DN97" s="519"/>
      <c r="DO97" s="519"/>
      <c r="DP97" s="519"/>
      <c r="DQ97" s="519"/>
      <c r="DR97" s="519"/>
    </row>
    <row r="98" ht="15.75" customHeight="1">
      <c r="A98" s="111">
        <v>95.0</v>
      </c>
      <c r="B98" s="111">
        <v>2024.0</v>
      </c>
      <c r="C98" s="140"/>
      <c r="D98" s="554"/>
      <c r="E98" s="140"/>
      <c r="F98" s="521" t="s">
        <v>6016</v>
      </c>
      <c r="G98" s="140"/>
      <c r="H98" s="521" t="s">
        <v>6017</v>
      </c>
      <c r="I98" s="140"/>
      <c r="J98" s="140"/>
      <c r="K98" s="111" t="s">
        <v>5821</v>
      </c>
      <c r="L98" s="521" t="s">
        <v>5826</v>
      </c>
      <c r="M98" s="140"/>
      <c r="N98" s="521" t="s">
        <v>263</v>
      </c>
      <c r="O98" s="521" t="s">
        <v>6018</v>
      </c>
      <c r="P98" s="521" t="s">
        <v>6019</v>
      </c>
      <c r="Q98" s="521" t="s">
        <v>6021</v>
      </c>
      <c r="R98" s="140"/>
      <c r="S98" s="521">
        <v>224.0</v>
      </c>
      <c r="T98" s="585">
        <v>1888.0</v>
      </c>
      <c r="U98" s="521">
        <v>629.0</v>
      </c>
      <c r="V98" s="521" t="s">
        <v>2371</v>
      </c>
      <c r="W98" s="140"/>
      <c r="X98" s="140"/>
      <c r="Y98" s="143"/>
      <c r="Z98" s="549"/>
      <c r="AA98" s="143"/>
      <c r="AB98" s="521">
        <v>61.0</v>
      </c>
      <c r="AC98" s="111"/>
      <c r="AD98" s="521">
        <v>57.0</v>
      </c>
      <c r="AE98" s="561">
        <f t="shared" si="47"/>
        <v>-4</v>
      </c>
      <c r="AF98" s="72">
        <f t="shared" si="48"/>
        <v>-0.06557377049</v>
      </c>
      <c r="AG98" s="521">
        <v>88.0</v>
      </c>
      <c r="AH98" s="79"/>
      <c r="AI98" s="521">
        <v>84.0</v>
      </c>
      <c r="AJ98" s="561">
        <f t="shared" si="49"/>
        <v>-4</v>
      </c>
      <c r="AK98" s="72">
        <f t="shared" si="50"/>
        <v>-0.04545454545</v>
      </c>
      <c r="AL98" s="521">
        <v>98.0</v>
      </c>
      <c r="AM98" s="482"/>
      <c r="AN98" s="521">
        <v>90.0</v>
      </c>
      <c r="AO98" s="561">
        <f t="shared" si="37"/>
        <v>-8</v>
      </c>
      <c r="AP98" s="72">
        <f t="shared" si="38"/>
        <v>-0.08163265306</v>
      </c>
      <c r="AQ98" s="521">
        <v>54.0</v>
      </c>
      <c r="AR98" s="558"/>
      <c r="AS98" s="521">
        <v>53.0</v>
      </c>
      <c r="AT98" s="561">
        <f t="shared" si="52"/>
        <v>-1</v>
      </c>
      <c r="AU98" s="72">
        <f t="shared" si="53"/>
        <v>-0.01851851852</v>
      </c>
      <c r="AV98" s="79"/>
      <c r="AW98" s="72"/>
      <c r="AX98" s="72"/>
      <c r="AY98" s="111"/>
      <c r="AZ98" s="111"/>
      <c r="BA98" s="521">
        <v>57.0</v>
      </c>
      <c r="BB98" s="523"/>
      <c r="BC98" s="521">
        <v>63.0</v>
      </c>
      <c r="BD98" s="561">
        <f t="shared" si="41"/>
        <v>6</v>
      </c>
      <c r="BE98" s="72">
        <f t="shared" si="42"/>
        <v>0.1052631579</v>
      </c>
      <c r="BF98" s="521">
        <v>86.0</v>
      </c>
      <c r="BG98" s="523"/>
      <c r="BH98" s="521">
        <v>83.0</v>
      </c>
      <c r="BI98" s="561">
        <f t="shared" si="54"/>
        <v>-3</v>
      </c>
      <c r="BJ98" s="72">
        <f t="shared" si="55"/>
        <v>-0.03488372093</v>
      </c>
      <c r="BK98" s="521"/>
      <c r="BL98" s="132"/>
      <c r="BM98" s="521"/>
      <c r="BN98" s="561"/>
      <c r="BO98" s="72"/>
      <c r="BP98" s="111"/>
      <c r="BQ98" s="111"/>
      <c r="BR98" s="138"/>
      <c r="BS98" s="111"/>
      <c r="BT98" s="135"/>
      <c r="BU98" s="111"/>
      <c r="BV98" s="111"/>
      <c r="BW98" s="111"/>
      <c r="BX98" s="111"/>
      <c r="BY98" s="521">
        <v>0.0</v>
      </c>
      <c r="BZ98" s="519">
        <v>0.0</v>
      </c>
      <c r="CA98" s="519">
        <v>0.0</v>
      </c>
      <c r="CB98" s="519">
        <v>0.0</v>
      </c>
      <c r="CC98" s="519">
        <v>0.0</v>
      </c>
      <c r="CD98" s="519">
        <v>0.0</v>
      </c>
      <c r="CE98" s="519">
        <v>0.0</v>
      </c>
      <c r="CF98" s="519">
        <v>0.0</v>
      </c>
      <c r="CG98" s="519">
        <v>0.0</v>
      </c>
      <c r="CH98" s="519">
        <v>0.0</v>
      </c>
      <c r="CI98" s="519">
        <v>0.0</v>
      </c>
      <c r="CJ98" s="519">
        <v>0.0</v>
      </c>
      <c r="CK98" s="519">
        <v>0.0</v>
      </c>
      <c r="CL98" s="519">
        <v>0.0</v>
      </c>
      <c r="CM98" s="519">
        <v>0.0</v>
      </c>
      <c r="CN98" s="519" t="s">
        <v>6020</v>
      </c>
      <c r="CO98" s="519"/>
      <c r="CP98" s="553">
        <v>1.0</v>
      </c>
      <c r="CQ98" s="519"/>
      <c r="CR98" s="519"/>
      <c r="CS98" s="553">
        <v>0.89</v>
      </c>
      <c r="CT98" s="519"/>
      <c r="CU98" s="519"/>
      <c r="CV98" s="519"/>
      <c r="CW98" s="519">
        <v>21.0</v>
      </c>
      <c r="CX98" s="519">
        <v>8.0</v>
      </c>
      <c r="CY98" s="519">
        <v>6.0</v>
      </c>
      <c r="CZ98" s="519"/>
      <c r="DA98" s="519"/>
      <c r="DB98" s="519"/>
      <c r="DC98" s="519">
        <v>54.0</v>
      </c>
      <c r="DD98" s="519">
        <v>37.0</v>
      </c>
      <c r="DE98" s="519">
        <v>33.0</v>
      </c>
      <c r="DF98" s="519"/>
      <c r="DG98" s="519"/>
      <c r="DH98" s="519"/>
      <c r="DI98" s="519">
        <v>63.0</v>
      </c>
      <c r="DJ98" s="519">
        <v>43.0</v>
      </c>
      <c r="DK98" s="519">
        <v>38.0</v>
      </c>
      <c r="DL98" s="519"/>
      <c r="DM98" s="519"/>
      <c r="DN98" s="519"/>
      <c r="DO98" s="519"/>
      <c r="DP98" s="519"/>
      <c r="DQ98" s="519"/>
      <c r="DR98" s="519"/>
    </row>
    <row r="99" ht="15.75" customHeight="1">
      <c r="A99" s="111">
        <v>96.0</v>
      </c>
      <c r="B99" s="111">
        <v>2024.0</v>
      </c>
      <c r="C99" s="140"/>
      <c r="D99" s="554"/>
      <c r="E99" s="140"/>
      <c r="F99" s="521" t="s">
        <v>6016</v>
      </c>
      <c r="G99" s="140"/>
      <c r="H99" s="521" t="s">
        <v>6017</v>
      </c>
      <c r="I99" s="140"/>
      <c r="J99" s="140"/>
      <c r="K99" s="111" t="s">
        <v>5821</v>
      </c>
      <c r="L99" s="521" t="s">
        <v>5826</v>
      </c>
      <c r="M99" s="140"/>
      <c r="N99" s="521" t="s">
        <v>263</v>
      </c>
      <c r="O99" s="521" t="s">
        <v>6018</v>
      </c>
      <c r="P99" s="521" t="s">
        <v>5993</v>
      </c>
      <c r="Q99" s="521" t="s">
        <v>6021</v>
      </c>
      <c r="R99" s="140"/>
      <c r="S99" s="521">
        <v>447.0</v>
      </c>
      <c r="T99" s="585">
        <v>3219.0</v>
      </c>
      <c r="U99" s="521">
        <v>644.0</v>
      </c>
      <c r="V99" s="521" t="s">
        <v>2371</v>
      </c>
      <c r="W99" s="140"/>
      <c r="X99" s="140"/>
      <c r="Y99" s="143"/>
      <c r="Z99" s="549"/>
      <c r="AA99" s="143"/>
      <c r="AB99" s="521">
        <v>47.0</v>
      </c>
      <c r="AC99" s="111"/>
      <c r="AD99" s="521">
        <v>57.0</v>
      </c>
      <c r="AE99" s="561">
        <f t="shared" si="47"/>
        <v>10</v>
      </c>
      <c r="AF99" s="72">
        <f t="shared" si="48"/>
        <v>0.2127659574</v>
      </c>
      <c r="AG99" s="521">
        <v>83.0</v>
      </c>
      <c r="AH99" s="79"/>
      <c r="AI99" s="521">
        <v>84.0</v>
      </c>
      <c r="AJ99" s="561">
        <f t="shared" si="49"/>
        <v>1</v>
      </c>
      <c r="AK99" s="72">
        <f t="shared" si="50"/>
        <v>0.01204819277</v>
      </c>
      <c r="AL99" s="521">
        <v>91.0</v>
      </c>
      <c r="AM99" s="482"/>
      <c r="AN99" s="521">
        <v>90.0</v>
      </c>
      <c r="AO99" s="561">
        <f t="shared" si="37"/>
        <v>-1</v>
      </c>
      <c r="AP99" s="72">
        <f t="shared" si="38"/>
        <v>-0.01098901099</v>
      </c>
      <c r="AQ99" s="521">
        <v>51.0</v>
      </c>
      <c r="AR99" s="558"/>
      <c r="AS99" s="521">
        <v>53.0</v>
      </c>
      <c r="AT99" s="561">
        <f t="shared" si="52"/>
        <v>2</v>
      </c>
      <c r="AU99" s="72">
        <f t="shared" si="53"/>
        <v>0.03921568627</v>
      </c>
      <c r="AV99" s="79"/>
      <c r="AW99" s="72"/>
      <c r="AX99" s="72"/>
      <c r="AY99" s="111"/>
      <c r="AZ99" s="111"/>
      <c r="BA99" s="521">
        <v>51.0</v>
      </c>
      <c r="BB99" s="523"/>
      <c r="BC99" s="521">
        <v>63.0</v>
      </c>
      <c r="BD99" s="561">
        <f t="shared" si="41"/>
        <v>12</v>
      </c>
      <c r="BE99" s="72">
        <f t="shared" si="42"/>
        <v>0.2352941176</v>
      </c>
      <c r="BF99" s="521">
        <v>77.0</v>
      </c>
      <c r="BG99" s="523"/>
      <c r="BH99" s="521">
        <v>83.0</v>
      </c>
      <c r="BI99" s="561">
        <f t="shared" si="54"/>
        <v>6</v>
      </c>
      <c r="BJ99" s="72">
        <f t="shared" si="55"/>
        <v>0.07792207792</v>
      </c>
      <c r="BK99" s="521"/>
      <c r="BL99" s="132"/>
      <c r="BM99" s="521"/>
      <c r="BN99" s="561"/>
      <c r="BO99" s="72"/>
      <c r="BP99" s="111"/>
      <c r="BQ99" s="111"/>
      <c r="BR99" s="138"/>
      <c r="BS99" s="111"/>
      <c r="BT99" s="135"/>
      <c r="BU99" s="111"/>
      <c r="BV99" s="111"/>
      <c r="BW99" s="111"/>
      <c r="BX99" s="111"/>
      <c r="BY99" s="521">
        <v>0.0</v>
      </c>
      <c r="BZ99" s="519">
        <v>0.0</v>
      </c>
      <c r="CA99" s="519">
        <v>0.0</v>
      </c>
      <c r="CB99" s="519">
        <v>0.0</v>
      </c>
      <c r="CC99" s="519">
        <v>0.0</v>
      </c>
      <c r="CD99" s="519">
        <v>0.0</v>
      </c>
      <c r="CE99" s="519">
        <v>0.0</v>
      </c>
      <c r="CF99" s="519">
        <v>0.0</v>
      </c>
      <c r="CG99" s="519">
        <v>0.0</v>
      </c>
      <c r="CH99" s="519">
        <v>0.0</v>
      </c>
      <c r="CI99" s="519">
        <v>0.0</v>
      </c>
      <c r="CJ99" s="519">
        <v>0.0</v>
      </c>
      <c r="CK99" s="519">
        <v>0.0</v>
      </c>
      <c r="CL99" s="519">
        <v>0.0</v>
      </c>
      <c r="CM99" s="519">
        <v>0.0</v>
      </c>
      <c r="CN99" s="519" t="s">
        <v>6020</v>
      </c>
      <c r="CO99" s="519"/>
      <c r="CP99" s="553">
        <v>0.97</v>
      </c>
      <c r="CQ99" s="519"/>
      <c r="CR99" s="519"/>
      <c r="CS99" s="553">
        <v>0.88</v>
      </c>
      <c r="CT99" s="519"/>
      <c r="CU99" s="519"/>
      <c r="CV99" s="519"/>
      <c r="CW99" s="519">
        <v>21.0</v>
      </c>
      <c r="CX99" s="519">
        <v>9.0</v>
      </c>
      <c r="CY99" s="519">
        <v>7.0</v>
      </c>
      <c r="CZ99" s="519"/>
      <c r="DA99" s="519"/>
      <c r="DB99" s="519"/>
      <c r="DC99" s="519">
        <v>55.0</v>
      </c>
      <c r="DD99" s="519">
        <v>38.0</v>
      </c>
      <c r="DE99" s="519">
        <v>33.0</v>
      </c>
      <c r="DF99" s="519"/>
      <c r="DG99" s="519"/>
      <c r="DH99" s="519"/>
      <c r="DI99" s="519">
        <v>63.0</v>
      </c>
      <c r="DJ99" s="519">
        <v>44.0</v>
      </c>
      <c r="DK99" s="519">
        <v>39.0</v>
      </c>
      <c r="DL99" s="519"/>
      <c r="DM99" s="519"/>
      <c r="DN99" s="519"/>
      <c r="DO99" s="519"/>
      <c r="DP99" s="519"/>
      <c r="DQ99" s="519"/>
      <c r="DR99" s="519"/>
    </row>
    <row r="100" ht="15.75" customHeight="1">
      <c r="A100" s="111">
        <v>97.0</v>
      </c>
      <c r="B100" s="111">
        <v>2024.0</v>
      </c>
      <c r="C100" s="140"/>
      <c r="D100" s="554"/>
      <c r="E100" s="140"/>
      <c r="F100" s="521" t="s">
        <v>6016</v>
      </c>
      <c r="G100" s="140"/>
      <c r="H100" s="521" t="s">
        <v>6017</v>
      </c>
      <c r="I100" s="140"/>
      <c r="J100" s="140"/>
      <c r="K100" s="111" t="s">
        <v>5821</v>
      </c>
      <c r="L100" s="521" t="s">
        <v>5835</v>
      </c>
      <c r="M100" s="140"/>
      <c r="N100" s="521" t="s">
        <v>263</v>
      </c>
      <c r="O100" s="521" t="s">
        <v>6018</v>
      </c>
      <c r="P100" s="521" t="s">
        <v>5993</v>
      </c>
      <c r="Q100" s="521" t="s">
        <v>6019</v>
      </c>
      <c r="R100" s="140"/>
      <c r="S100" s="521">
        <v>329.0</v>
      </c>
      <c r="T100" s="585">
        <v>3526.0</v>
      </c>
      <c r="U100" s="585">
        <v>1175.0</v>
      </c>
      <c r="V100" s="521" t="s">
        <v>2371</v>
      </c>
      <c r="W100" s="140"/>
      <c r="X100" s="140"/>
      <c r="Y100" s="143"/>
      <c r="Z100" s="549"/>
      <c r="AA100" s="143"/>
      <c r="AB100" s="521">
        <v>45.0</v>
      </c>
      <c r="AC100" s="111"/>
      <c r="AD100" s="521">
        <v>67.0</v>
      </c>
      <c r="AE100" s="561">
        <f t="shared" si="47"/>
        <v>22</v>
      </c>
      <c r="AF100" s="72">
        <f t="shared" si="48"/>
        <v>0.4888888889</v>
      </c>
      <c r="AG100" s="521">
        <v>67.0</v>
      </c>
      <c r="AH100" s="79"/>
      <c r="AI100" s="521">
        <v>89.0</v>
      </c>
      <c r="AJ100" s="561">
        <f t="shared" si="49"/>
        <v>22</v>
      </c>
      <c r="AK100" s="72">
        <f t="shared" si="50"/>
        <v>0.328358209</v>
      </c>
      <c r="AL100" s="521">
        <v>96.0</v>
      </c>
      <c r="AM100" s="482"/>
      <c r="AN100" s="521">
        <v>97.0</v>
      </c>
      <c r="AO100" s="561">
        <f t="shared" si="37"/>
        <v>1</v>
      </c>
      <c r="AP100" s="72">
        <f t="shared" si="38"/>
        <v>0.01041666667</v>
      </c>
      <c r="AQ100" s="521">
        <v>55.0</v>
      </c>
      <c r="AR100" s="558"/>
      <c r="AS100" s="521">
        <v>62.0</v>
      </c>
      <c r="AT100" s="561">
        <f t="shared" si="52"/>
        <v>7</v>
      </c>
      <c r="AU100" s="72">
        <f t="shared" si="53"/>
        <v>0.1272727273</v>
      </c>
      <c r="AV100" s="79"/>
      <c r="AW100" s="72"/>
      <c r="AX100" s="72"/>
      <c r="AY100" s="111"/>
      <c r="AZ100" s="111"/>
      <c r="BA100" s="521">
        <v>57.0</v>
      </c>
      <c r="BB100" s="523"/>
      <c r="BC100" s="521">
        <v>63.0</v>
      </c>
      <c r="BD100" s="561">
        <f t="shared" si="41"/>
        <v>6</v>
      </c>
      <c r="BE100" s="72">
        <f t="shared" si="42"/>
        <v>0.1052631579</v>
      </c>
      <c r="BF100" s="521">
        <v>88.0</v>
      </c>
      <c r="BG100" s="523"/>
      <c r="BH100" s="521">
        <v>82.0</v>
      </c>
      <c r="BI100" s="561">
        <f t="shared" si="54"/>
        <v>-6</v>
      </c>
      <c r="BJ100" s="72">
        <f t="shared" si="55"/>
        <v>-0.06818181818</v>
      </c>
      <c r="BK100" s="521"/>
      <c r="BL100" s="132"/>
      <c r="BM100" s="521"/>
      <c r="BN100" s="561"/>
      <c r="BO100" s="72"/>
      <c r="BP100" s="111"/>
      <c r="BQ100" s="111"/>
      <c r="BR100" s="138"/>
      <c r="BS100" s="111"/>
      <c r="BT100" s="135"/>
      <c r="BU100" s="111"/>
      <c r="BV100" s="111"/>
      <c r="BW100" s="111"/>
      <c r="BX100" s="111"/>
      <c r="BY100" s="521">
        <v>0.0</v>
      </c>
      <c r="BZ100" s="519">
        <v>0.0</v>
      </c>
      <c r="CA100" s="519">
        <v>0.0</v>
      </c>
      <c r="CB100" s="519">
        <v>0.0</v>
      </c>
      <c r="CC100" s="519">
        <v>0.0</v>
      </c>
      <c r="CD100" s="519">
        <v>0.0</v>
      </c>
      <c r="CE100" s="519">
        <v>0.0</v>
      </c>
      <c r="CF100" s="519">
        <v>0.0</v>
      </c>
      <c r="CG100" s="519">
        <v>0.0</v>
      </c>
      <c r="CH100" s="519">
        <v>0.0</v>
      </c>
      <c r="CI100" s="519">
        <v>0.0</v>
      </c>
      <c r="CJ100" s="519">
        <v>0.0</v>
      </c>
      <c r="CK100" s="519">
        <v>0.0</v>
      </c>
      <c r="CL100" s="519">
        <v>0.0</v>
      </c>
      <c r="CM100" s="519">
        <v>0.0</v>
      </c>
      <c r="CN100" s="519" t="s">
        <v>6020</v>
      </c>
      <c r="CO100" s="519"/>
      <c r="CP100" s="553">
        <v>0.95</v>
      </c>
      <c r="CQ100" s="519"/>
      <c r="CR100" s="519"/>
      <c r="CS100" s="553">
        <v>0.91</v>
      </c>
      <c r="CT100" s="519"/>
      <c r="CU100" s="519"/>
      <c r="CV100" s="519"/>
      <c r="CW100" s="519">
        <v>24.0</v>
      </c>
      <c r="CX100" s="519">
        <v>10.0</v>
      </c>
      <c r="CY100" s="519">
        <v>8.0</v>
      </c>
      <c r="CZ100" s="519"/>
      <c r="DA100" s="519"/>
      <c r="DB100" s="519"/>
      <c r="DC100" s="519">
        <v>67.0</v>
      </c>
      <c r="DD100" s="519">
        <v>52.0</v>
      </c>
      <c r="DE100" s="519">
        <v>49.0</v>
      </c>
      <c r="DF100" s="519"/>
      <c r="DG100" s="519"/>
      <c r="DH100" s="519"/>
      <c r="DI100" s="519">
        <v>73.0</v>
      </c>
      <c r="DJ100" s="519">
        <v>57.0</v>
      </c>
      <c r="DK100" s="519">
        <v>54.0</v>
      </c>
      <c r="DL100" s="519"/>
      <c r="DM100" s="519"/>
      <c r="DN100" s="519"/>
      <c r="DO100" s="519"/>
      <c r="DP100" s="519"/>
      <c r="DQ100" s="519"/>
      <c r="DR100" s="519"/>
    </row>
    <row r="101" ht="15.75" customHeight="1">
      <c r="A101" s="111">
        <v>98.0</v>
      </c>
      <c r="B101" s="111">
        <v>2024.0</v>
      </c>
      <c r="C101" s="140"/>
      <c r="D101" s="554"/>
      <c r="E101" s="140"/>
      <c r="F101" s="521" t="s">
        <v>6016</v>
      </c>
      <c r="G101" s="140"/>
      <c r="H101" s="521" t="s">
        <v>6017</v>
      </c>
      <c r="I101" s="140"/>
      <c r="J101" s="140"/>
      <c r="K101" s="111" t="s">
        <v>5821</v>
      </c>
      <c r="L101" s="521" t="s">
        <v>5835</v>
      </c>
      <c r="M101" s="140"/>
      <c r="N101" s="521" t="s">
        <v>263</v>
      </c>
      <c r="O101" s="521" t="s">
        <v>6018</v>
      </c>
      <c r="P101" s="521" t="s">
        <v>6019</v>
      </c>
      <c r="Q101" s="521" t="s">
        <v>6021</v>
      </c>
      <c r="R101" s="140"/>
      <c r="S101" s="521">
        <v>284.0</v>
      </c>
      <c r="T101" s="585">
        <v>3065.0</v>
      </c>
      <c r="U101" s="521">
        <v>1022.0</v>
      </c>
      <c r="V101" s="521" t="s">
        <v>2371</v>
      </c>
      <c r="W101" s="140"/>
      <c r="X101" s="140"/>
      <c r="Y101" s="143"/>
      <c r="Z101" s="549"/>
      <c r="AA101" s="143"/>
      <c r="AB101" s="521">
        <v>67.0</v>
      </c>
      <c r="AC101" s="111"/>
      <c r="AD101" s="521">
        <v>52.0</v>
      </c>
      <c r="AE101" s="561">
        <f t="shared" si="47"/>
        <v>-15</v>
      </c>
      <c r="AF101" s="72">
        <f t="shared" si="48"/>
        <v>-0.223880597</v>
      </c>
      <c r="AG101" s="521">
        <v>89.0</v>
      </c>
      <c r="AH101" s="79"/>
      <c r="AI101" s="521">
        <v>86.0</v>
      </c>
      <c r="AJ101" s="561">
        <f t="shared" si="49"/>
        <v>-3</v>
      </c>
      <c r="AK101" s="72">
        <f t="shared" si="50"/>
        <v>-0.03370786517</v>
      </c>
      <c r="AL101" s="521">
        <v>97.0</v>
      </c>
      <c r="AM101" s="482"/>
      <c r="AN101" s="521">
        <v>92.0</v>
      </c>
      <c r="AO101" s="561">
        <f t="shared" si="37"/>
        <v>-5</v>
      </c>
      <c r="AP101" s="72">
        <f t="shared" si="38"/>
        <v>-0.05154639175</v>
      </c>
      <c r="AQ101" s="521">
        <v>62.0</v>
      </c>
      <c r="AR101" s="558"/>
      <c r="AS101" s="521">
        <v>56.0</v>
      </c>
      <c r="AT101" s="561">
        <f t="shared" si="52"/>
        <v>-6</v>
      </c>
      <c r="AU101" s="72">
        <f t="shared" si="53"/>
        <v>-0.09677419355</v>
      </c>
      <c r="AV101" s="79"/>
      <c r="AW101" s="72"/>
      <c r="AX101" s="72"/>
      <c r="AY101" s="111"/>
      <c r="AZ101" s="111"/>
      <c r="BA101" s="521">
        <v>63.0</v>
      </c>
      <c r="BB101" s="523"/>
      <c r="BC101" s="521">
        <v>68.0</v>
      </c>
      <c r="BD101" s="561">
        <f t="shared" si="41"/>
        <v>5</v>
      </c>
      <c r="BE101" s="72">
        <f t="shared" si="42"/>
        <v>0.07936507937</v>
      </c>
      <c r="BF101" s="521">
        <v>82.0</v>
      </c>
      <c r="BG101" s="523"/>
      <c r="BH101" s="521">
        <v>80.0</v>
      </c>
      <c r="BI101" s="561">
        <f t="shared" si="54"/>
        <v>-2</v>
      </c>
      <c r="BJ101" s="72">
        <f t="shared" si="55"/>
        <v>-0.0243902439</v>
      </c>
      <c r="BK101" s="521"/>
      <c r="BL101" s="132"/>
      <c r="BM101" s="521"/>
      <c r="BN101" s="561"/>
      <c r="BO101" s="72"/>
      <c r="BP101" s="111"/>
      <c r="BQ101" s="111"/>
      <c r="BR101" s="138"/>
      <c r="BS101" s="111"/>
      <c r="BT101" s="135"/>
      <c r="BU101" s="111"/>
      <c r="BV101" s="111"/>
      <c r="BW101" s="111"/>
      <c r="BX101" s="111"/>
      <c r="BY101" s="521">
        <v>0.0</v>
      </c>
      <c r="BZ101" s="519">
        <v>0.0</v>
      </c>
      <c r="CA101" s="519">
        <v>0.0</v>
      </c>
      <c r="CB101" s="519">
        <v>0.0</v>
      </c>
      <c r="CC101" s="519">
        <v>0.0</v>
      </c>
      <c r="CD101" s="519">
        <v>0.0</v>
      </c>
      <c r="CE101" s="519">
        <v>0.0</v>
      </c>
      <c r="CF101" s="519">
        <v>0.0</v>
      </c>
      <c r="CG101" s="519">
        <v>0.0</v>
      </c>
      <c r="CH101" s="519">
        <v>0.0</v>
      </c>
      <c r="CI101" s="519">
        <v>0.0</v>
      </c>
      <c r="CJ101" s="519">
        <v>0.0</v>
      </c>
      <c r="CK101" s="519">
        <v>0.0</v>
      </c>
      <c r="CL101" s="519">
        <v>0.0</v>
      </c>
      <c r="CM101" s="519">
        <v>0.0</v>
      </c>
      <c r="CN101" s="519" t="s">
        <v>6020</v>
      </c>
      <c r="CO101" s="519"/>
      <c r="CP101" s="553">
        <v>1.0</v>
      </c>
      <c r="CQ101" s="519"/>
      <c r="CR101" s="519"/>
      <c r="CS101" s="553">
        <v>0.92</v>
      </c>
      <c r="CT101" s="519"/>
      <c r="CU101" s="519"/>
      <c r="CV101" s="519"/>
      <c r="CW101" s="519">
        <v>22.0</v>
      </c>
      <c r="CX101" s="519">
        <v>10.0</v>
      </c>
      <c r="CY101" s="519">
        <v>7.0</v>
      </c>
      <c r="CZ101" s="519"/>
      <c r="DA101" s="519"/>
      <c r="DB101" s="519"/>
      <c r="DC101" s="519">
        <v>65.0</v>
      </c>
      <c r="DD101" s="519">
        <v>48.0</v>
      </c>
      <c r="DE101" s="519">
        <v>45.0</v>
      </c>
      <c r="DF101" s="519"/>
      <c r="DG101" s="519"/>
      <c r="DH101" s="519"/>
      <c r="DI101" s="519">
        <v>70.0</v>
      </c>
      <c r="DJ101" s="519">
        <v>53.0</v>
      </c>
      <c r="DK101" s="519">
        <v>49.0</v>
      </c>
      <c r="DL101" s="519"/>
      <c r="DM101" s="519"/>
      <c r="DN101" s="519"/>
      <c r="DO101" s="519"/>
      <c r="DP101" s="519"/>
      <c r="DQ101" s="519"/>
      <c r="DR101" s="519"/>
    </row>
    <row r="102" ht="15.75" customHeight="1">
      <c r="A102" s="111">
        <v>99.0</v>
      </c>
      <c r="B102" s="111">
        <v>2024.0</v>
      </c>
      <c r="C102" s="140"/>
      <c r="D102" s="554"/>
      <c r="E102" s="140"/>
      <c r="F102" s="521" t="s">
        <v>6016</v>
      </c>
      <c r="G102" s="140"/>
      <c r="H102" s="521" t="s">
        <v>6017</v>
      </c>
      <c r="I102" s="140"/>
      <c r="J102" s="140"/>
      <c r="K102" s="111" t="s">
        <v>5821</v>
      </c>
      <c r="L102" s="521" t="s">
        <v>5835</v>
      </c>
      <c r="M102" s="140"/>
      <c r="N102" s="521" t="s">
        <v>263</v>
      </c>
      <c r="O102" s="521" t="s">
        <v>6018</v>
      </c>
      <c r="P102" s="521" t="s">
        <v>5993</v>
      </c>
      <c r="Q102" s="521" t="s">
        <v>6021</v>
      </c>
      <c r="R102" s="140"/>
      <c r="S102" s="521">
        <v>519.0</v>
      </c>
      <c r="T102" s="585">
        <v>5385.0</v>
      </c>
      <c r="U102" s="521">
        <v>1077.0</v>
      </c>
      <c r="V102" s="521" t="s">
        <v>2371</v>
      </c>
      <c r="W102" s="140"/>
      <c r="X102" s="140"/>
      <c r="Y102" s="143"/>
      <c r="Z102" s="549"/>
      <c r="AA102" s="143"/>
      <c r="AB102" s="521">
        <v>45.0</v>
      </c>
      <c r="AC102" s="111"/>
      <c r="AD102" s="521">
        <v>52.0</v>
      </c>
      <c r="AE102" s="561">
        <f t="shared" si="47"/>
        <v>7</v>
      </c>
      <c r="AF102" s="72">
        <f t="shared" si="48"/>
        <v>0.1555555556</v>
      </c>
      <c r="AG102" s="521">
        <v>67.0</v>
      </c>
      <c r="AH102" s="79"/>
      <c r="AI102" s="521">
        <v>86.0</v>
      </c>
      <c r="AJ102" s="561">
        <f t="shared" si="49"/>
        <v>19</v>
      </c>
      <c r="AK102" s="72">
        <f t="shared" si="50"/>
        <v>0.2835820896</v>
      </c>
      <c r="AL102" s="521">
        <v>96.0</v>
      </c>
      <c r="AM102" s="482"/>
      <c r="AN102" s="521">
        <v>92.0</v>
      </c>
      <c r="AO102" s="561">
        <f t="shared" si="37"/>
        <v>-4</v>
      </c>
      <c r="AP102" s="72">
        <f t="shared" si="38"/>
        <v>-0.04166666667</v>
      </c>
      <c r="AQ102" s="521">
        <v>55.0</v>
      </c>
      <c r="AR102" s="558"/>
      <c r="AS102" s="521">
        <v>56.0</v>
      </c>
      <c r="AT102" s="561">
        <f t="shared" si="52"/>
        <v>1</v>
      </c>
      <c r="AU102" s="72">
        <f t="shared" si="53"/>
        <v>0.01818181818</v>
      </c>
      <c r="AV102" s="79"/>
      <c r="AW102" s="72"/>
      <c r="AX102" s="72"/>
      <c r="AY102" s="111"/>
      <c r="AZ102" s="111"/>
      <c r="BA102" s="521">
        <v>57.0</v>
      </c>
      <c r="BB102" s="523"/>
      <c r="BC102" s="521">
        <v>68.0</v>
      </c>
      <c r="BD102" s="561">
        <f t="shared" si="41"/>
        <v>11</v>
      </c>
      <c r="BE102" s="72">
        <f t="shared" si="42"/>
        <v>0.1929824561</v>
      </c>
      <c r="BF102" s="521">
        <v>88.0</v>
      </c>
      <c r="BG102" s="523"/>
      <c r="BH102" s="521">
        <v>80.0</v>
      </c>
      <c r="BI102" s="561">
        <f t="shared" si="54"/>
        <v>-8</v>
      </c>
      <c r="BJ102" s="72">
        <f t="shared" si="55"/>
        <v>-0.09090909091</v>
      </c>
      <c r="BK102" s="521"/>
      <c r="BL102" s="132"/>
      <c r="BM102" s="521"/>
      <c r="BN102" s="561"/>
      <c r="BO102" s="72"/>
      <c r="BP102" s="111"/>
      <c r="BQ102" s="111"/>
      <c r="BR102" s="138"/>
      <c r="BS102" s="111"/>
      <c r="BT102" s="135"/>
      <c r="BU102" s="111"/>
      <c r="BV102" s="111"/>
      <c r="BW102" s="111"/>
      <c r="BX102" s="111"/>
      <c r="BY102" s="521">
        <v>0.0</v>
      </c>
      <c r="BZ102" s="519">
        <v>0.0</v>
      </c>
      <c r="CA102" s="519">
        <v>0.0</v>
      </c>
      <c r="CB102" s="519">
        <v>0.0</v>
      </c>
      <c r="CC102" s="519">
        <v>0.0</v>
      </c>
      <c r="CD102" s="519">
        <v>0.0</v>
      </c>
      <c r="CE102" s="519">
        <v>0.0</v>
      </c>
      <c r="CF102" s="519">
        <v>0.0</v>
      </c>
      <c r="CG102" s="519">
        <v>0.0</v>
      </c>
      <c r="CH102" s="519">
        <v>0.0</v>
      </c>
      <c r="CI102" s="519">
        <v>0.0</v>
      </c>
      <c r="CJ102" s="519">
        <v>0.0</v>
      </c>
      <c r="CK102" s="519">
        <v>0.0</v>
      </c>
      <c r="CL102" s="519">
        <v>0.0</v>
      </c>
      <c r="CM102" s="519">
        <v>0.0</v>
      </c>
      <c r="CN102" s="519" t="s">
        <v>6020</v>
      </c>
      <c r="CO102" s="519"/>
      <c r="CP102" s="553">
        <v>0.97</v>
      </c>
      <c r="CQ102" s="519"/>
      <c r="CR102" s="519"/>
      <c r="CS102" s="553">
        <v>0.91</v>
      </c>
      <c r="CT102" s="519"/>
      <c r="CU102" s="519"/>
      <c r="CV102" s="519"/>
      <c r="CW102" s="519">
        <v>23.0</v>
      </c>
      <c r="CX102" s="519">
        <v>10.0</v>
      </c>
      <c r="CY102" s="519">
        <v>8.0</v>
      </c>
      <c r="CZ102" s="519"/>
      <c r="DA102" s="519"/>
      <c r="DB102" s="519"/>
      <c r="DC102" s="519">
        <v>65.0</v>
      </c>
      <c r="DD102" s="519">
        <v>49.0</v>
      </c>
      <c r="DE102" s="519">
        <v>45.0</v>
      </c>
      <c r="DF102" s="519"/>
      <c r="DG102" s="519"/>
      <c r="DH102" s="519"/>
      <c r="DI102" s="519">
        <v>70.0</v>
      </c>
      <c r="DJ102" s="519">
        <v>54.0</v>
      </c>
      <c r="DK102" s="519">
        <v>50.0</v>
      </c>
      <c r="DL102" s="519"/>
      <c r="DM102" s="519"/>
      <c r="DN102" s="519"/>
      <c r="DO102" s="519"/>
      <c r="DP102" s="519"/>
      <c r="DQ102" s="519"/>
      <c r="DR102" s="519"/>
    </row>
    <row r="103" ht="15.75" customHeight="1">
      <c r="A103" s="111">
        <v>100.0</v>
      </c>
      <c r="B103" s="111">
        <v>2024.0</v>
      </c>
      <c r="C103" s="140"/>
      <c r="D103" s="554"/>
      <c r="E103" s="140"/>
      <c r="F103" s="521" t="s">
        <v>6016</v>
      </c>
      <c r="G103" s="140"/>
      <c r="H103" s="521" t="s">
        <v>6017</v>
      </c>
      <c r="I103" s="140"/>
      <c r="J103" s="140"/>
      <c r="K103" s="111" t="s">
        <v>5821</v>
      </c>
      <c r="L103" s="521" t="s">
        <v>5832</v>
      </c>
      <c r="M103" s="140"/>
      <c r="N103" s="521" t="s">
        <v>263</v>
      </c>
      <c r="O103" s="521" t="s">
        <v>6018</v>
      </c>
      <c r="P103" s="521" t="s">
        <v>5993</v>
      </c>
      <c r="Q103" s="521" t="s">
        <v>6019</v>
      </c>
      <c r="R103" s="140"/>
      <c r="S103" s="521">
        <v>317.0</v>
      </c>
      <c r="T103" s="585">
        <v>2689.0</v>
      </c>
      <c r="U103" s="521">
        <v>896.0</v>
      </c>
      <c r="V103" s="521" t="s">
        <v>2371</v>
      </c>
      <c r="W103" s="140"/>
      <c r="X103" s="140"/>
      <c r="Y103" s="143"/>
      <c r="Z103" s="549"/>
      <c r="AA103" s="143"/>
      <c r="AB103" s="521">
        <v>67.0</v>
      </c>
      <c r="AC103" s="111"/>
      <c r="AD103" s="521">
        <v>61.0</v>
      </c>
      <c r="AE103" s="561">
        <f t="shared" si="47"/>
        <v>-6</v>
      </c>
      <c r="AF103" s="72">
        <f t="shared" si="48"/>
        <v>-0.08955223881</v>
      </c>
      <c r="AG103" s="521">
        <v>88.0</v>
      </c>
      <c r="AH103" s="79"/>
      <c r="AI103" s="521">
        <v>87.0</v>
      </c>
      <c r="AJ103" s="561">
        <f t="shared" si="49"/>
        <v>-1</v>
      </c>
      <c r="AK103" s="72">
        <f t="shared" si="50"/>
        <v>-0.01136363636</v>
      </c>
      <c r="AL103" s="521">
        <v>98.0</v>
      </c>
      <c r="AM103" s="482"/>
      <c r="AN103" s="521">
        <v>97.0</v>
      </c>
      <c r="AO103" s="561">
        <f t="shared" si="37"/>
        <v>-1</v>
      </c>
      <c r="AP103" s="72">
        <f t="shared" si="38"/>
        <v>-0.01020408163</v>
      </c>
      <c r="AQ103" s="521">
        <v>55.0</v>
      </c>
      <c r="AR103" s="558"/>
      <c r="AS103" s="521">
        <v>73.0</v>
      </c>
      <c r="AT103" s="561">
        <f t="shared" si="52"/>
        <v>18</v>
      </c>
      <c r="AU103" s="72">
        <f t="shared" si="53"/>
        <v>0.3272727273</v>
      </c>
      <c r="AV103" s="79"/>
      <c r="AW103" s="72"/>
      <c r="AX103" s="72"/>
      <c r="AY103" s="111"/>
      <c r="AZ103" s="111"/>
      <c r="BA103" s="521">
        <v>68.0</v>
      </c>
      <c r="BB103" s="523"/>
      <c r="BC103" s="521">
        <v>82.0</v>
      </c>
      <c r="BD103" s="561">
        <f t="shared" si="41"/>
        <v>14</v>
      </c>
      <c r="BE103" s="72">
        <f t="shared" si="42"/>
        <v>0.2058823529</v>
      </c>
      <c r="BF103" s="521">
        <v>96.0</v>
      </c>
      <c r="BG103" s="523"/>
      <c r="BH103" s="521">
        <v>92.0</v>
      </c>
      <c r="BI103" s="561">
        <f t="shared" si="54"/>
        <v>-4</v>
      </c>
      <c r="BJ103" s="72">
        <f t="shared" si="55"/>
        <v>-0.04166666667</v>
      </c>
      <c r="BK103" s="521"/>
      <c r="BL103" s="132"/>
      <c r="BM103" s="521"/>
      <c r="BN103" s="561"/>
      <c r="BO103" s="72"/>
      <c r="BP103" s="111"/>
      <c r="BQ103" s="111"/>
      <c r="BR103" s="138"/>
      <c r="BS103" s="111"/>
      <c r="BT103" s="135"/>
      <c r="BU103" s="111"/>
      <c r="BV103" s="111"/>
      <c r="BW103" s="111"/>
      <c r="BX103" s="111"/>
      <c r="BY103" s="521">
        <v>0.0</v>
      </c>
      <c r="BZ103" s="519">
        <v>0.0</v>
      </c>
      <c r="CA103" s="519">
        <v>0.0</v>
      </c>
      <c r="CB103" s="519">
        <v>0.0</v>
      </c>
      <c r="CC103" s="519">
        <v>0.0</v>
      </c>
      <c r="CD103" s="519">
        <v>0.0</v>
      </c>
      <c r="CE103" s="519">
        <v>0.0</v>
      </c>
      <c r="CF103" s="519">
        <v>0.0</v>
      </c>
      <c r="CG103" s="519">
        <v>0.0</v>
      </c>
      <c r="CH103" s="519">
        <v>0.0</v>
      </c>
      <c r="CI103" s="519">
        <v>0.0</v>
      </c>
      <c r="CJ103" s="519">
        <v>0.0</v>
      </c>
      <c r="CK103" s="519">
        <v>0.0</v>
      </c>
      <c r="CL103" s="519">
        <v>0.0</v>
      </c>
      <c r="CM103" s="519">
        <v>0.0</v>
      </c>
      <c r="CN103" s="519" t="s">
        <v>6020</v>
      </c>
      <c r="CO103" s="519"/>
      <c r="CP103" s="553">
        <v>0.95</v>
      </c>
      <c r="CQ103" s="519"/>
      <c r="CR103" s="519"/>
      <c r="CS103" s="553">
        <v>0.89</v>
      </c>
      <c r="CT103" s="519"/>
      <c r="CU103" s="519"/>
      <c r="CV103" s="519"/>
      <c r="CW103" s="519">
        <v>24.0</v>
      </c>
      <c r="CX103" s="519">
        <v>11.0</v>
      </c>
      <c r="CY103" s="519">
        <v>8.0</v>
      </c>
      <c r="CZ103" s="519"/>
      <c r="DA103" s="519"/>
      <c r="DB103" s="519"/>
      <c r="DC103" s="519">
        <v>63.0</v>
      </c>
      <c r="DD103" s="519">
        <v>47.0</v>
      </c>
      <c r="DE103" s="519">
        <v>42.0</v>
      </c>
      <c r="DF103" s="519"/>
      <c r="DG103" s="519"/>
      <c r="DH103" s="519"/>
      <c r="DI103" s="519">
        <v>69.0</v>
      </c>
      <c r="DJ103" s="519">
        <v>53.0</v>
      </c>
      <c r="DK103" s="519">
        <v>47.0</v>
      </c>
      <c r="DL103" s="519"/>
      <c r="DM103" s="519"/>
      <c r="DN103" s="519"/>
      <c r="DO103" s="519"/>
      <c r="DP103" s="519"/>
      <c r="DQ103" s="519"/>
      <c r="DR103" s="519"/>
    </row>
    <row r="104" ht="15.75" customHeight="1">
      <c r="A104" s="111">
        <v>101.0</v>
      </c>
      <c r="B104" s="111">
        <v>2024.0</v>
      </c>
      <c r="C104" s="140"/>
      <c r="D104" s="554"/>
      <c r="E104" s="140"/>
      <c r="F104" s="521" t="s">
        <v>6016</v>
      </c>
      <c r="G104" s="140"/>
      <c r="H104" s="521" t="s">
        <v>6017</v>
      </c>
      <c r="I104" s="140"/>
      <c r="J104" s="140"/>
      <c r="K104" s="111" t="s">
        <v>5821</v>
      </c>
      <c r="L104" s="521" t="s">
        <v>5832</v>
      </c>
      <c r="M104" s="140"/>
      <c r="N104" s="521" t="s">
        <v>263</v>
      </c>
      <c r="O104" s="521" t="s">
        <v>6018</v>
      </c>
      <c r="P104" s="521" t="s">
        <v>6019</v>
      </c>
      <c r="Q104" s="521" t="s">
        <v>6021</v>
      </c>
      <c r="R104" s="140"/>
      <c r="S104" s="521">
        <v>228.0</v>
      </c>
      <c r="T104" s="585">
        <v>2553.0</v>
      </c>
      <c r="U104" s="521">
        <v>851.0</v>
      </c>
      <c r="V104" s="521" t="s">
        <v>2371</v>
      </c>
      <c r="W104" s="140"/>
      <c r="X104" s="140"/>
      <c r="Y104" s="143"/>
      <c r="Z104" s="549"/>
      <c r="AA104" s="143"/>
      <c r="AB104" s="521">
        <v>61.0</v>
      </c>
      <c r="AC104" s="111"/>
      <c r="AD104" s="521">
        <v>47.0</v>
      </c>
      <c r="AE104" s="561">
        <f t="shared" si="47"/>
        <v>-14</v>
      </c>
      <c r="AF104" s="72">
        <f t="shared" si="48"/>
        <v>-0.2295081967</v>
      </c>
      <c r="AG104" s="521">
        <v>87.0</v>
      </c>
      <c r="AH104" s="79"/>
      <c r="AI104" s="521">
        <v>68.0</v>
      </c>
      <c r="AJ104" s="561">
        <f t="shared" si="49"/>
        <v>-19</v>
      </c>
      <c r="AK104" s="72">
        <f t="shared" si="50"/>
        <v>-0.2183908046</v>
      </c>
      <c r="AL104" s="521">
        <v>97.0</v>
      </c>
      <c r="AM104" s="482"/>
      <c r="AN104" s="521">
        <v>90.0</v>
      </c>
      <c r="AO104" s="561">
        <f t="shared" si="37"/>
        <v>-7</v>
      </c>
      <c r="AP104" s="72">
        <f t="shared" si="38"/>
        <v>-0.07216494845</v>
      </c>
      <c r="AQ104" s="521">
        <v>73.0</v>
      </c>
      <c r="AR104" s="558"/>
      <c r="AS104" s="521">
        <v>52.0</v>
      </c>
      <c r="AT104" s="561">
        <f t="shared" si="52"/>
        <v>-21</v>
      </c>
      <c r="AU104" s="72">
        <f t="shared" si="53"/>
        <v>-0.2876712329</v>
      </c>
      <c r="AV104" s="79"/>
      <c r="AW104" s="72"/>
      <c r="AX104" s="72"/>
      <c r="AY104" s="111"/>
      <c r="AZ104" s="111"/>
      <c r="BA104" s="521">
        <v>82.0</v>
      </c>
      <c r="BB104" s="523"/>
      <c r="BC104" s="521">
        <v>83.0</v>
      </c>
      <c r="BD104" s="561">
        <f t="shared" si="41"/>
        <v>1</v>
      </c>
      <c r="BE104" s="72">
        <f t="shared" si="42"/>
        <v>0.01219512195</v>
      </c>
      <c r="BF104" s="521">
        <v>92.0</v>
      </c>
      <c r="BG104" s="523"/>
      <c r="BH104" s="521">
        <v>83.0</v>
      </c>
      <c r="BI104" s="561">
        <f t="shared" si="54"/>
        <v>-9</v>
      </c>
      <c r="BJ104" s="72">
        <f t="shared" si="55"/>
        <v>-0.09782608696</v>
      </c>
      <c r="BK104" s="521"/>
      <c r="BL104" s="132"/>
      <c r="BM104" s="521"/>
      <c r="BN104" s="561"/>
      <c r="BO104" s="72"/>
      <c r="BP104" s="111"/>
      <c r="BQ104" s="111"/>
      <c r="BR104" s="138"/>
      <c r="BS104" s="111"/>
      <c r="BT104" s="135"/>
      <c r="BU104" s="111"/>
      <c r="BV104" s="111"/>
      <c r="BW104" s="111"/>
      <c r="BX104" s="111"/>
      <c r="BY104" s="521">
        <v>0.0</v>
      </c>
      <c r="BZ104" s="519">
        <v>0.0</v>
      </c>
      <c r="CA104" s="519">
        <v>0.0</v>
      </c>
      <c r="CB104" s="519">
        <v>0.0</v>
      </c>
      <c r="CC104" s="519">
        <v>0.0</v>
      </c>
      <c r="CD104" s="519">
        <v>0.0</v>
      </c>
      <c r="CE104" s="519">
        <v>0.0</v>
      </c>
      <c r="CF104" s="519">
        <v>0.0</v>
      </c>
      <c r="CG104" s="519">
        <v>0.0</v>
      </c>
      <c r="CH104" s="519">
        <v>0.0</v>
      </c>
      <c r="CI104" s="519">
        <v>0.0</v>
      </c>
      <c r="CJ104" s="519">
        <v>0.0</v>
      </c>
      <c r="CK104" s="519">
        <v>0.0</v>
      </c>
      <c r="CL104" s="519">
        <v>0.0</v>
      </c>
      <c r="CM104" s="519">
        <v>0.0</v>
      </c>
      <c r="CN104" s="519" t="s">
        <v>6020</v>
      </c>
      <c r="CO104" s="588"/>
      <c r="CP104" s="553">
        <v>1.0</v>
      </c>
      <c r="CQ104" s="588"/>
      <c r="CR104" s="588"/>
      <c r="CS104" s="553">
        <v>0.92</v>
      </c>
      <c r="CT104" s="588"/>
      <c r="CU104" s="588"/>
      <c r="CV104" s="588"/>
      <c r="CW104" s="519">
        <v>20.0</v>
      </c>
      <c r="CX104" s="519">
        <v>9.0</v>
      </c>
      <c r="CY104" s="519">
        <v>7.0</v>
      </c>
      <c r="CZ104" s="588"/>
      <c r="DA104" s="588"/>
      <c r="DB104" s="588"/>
      <c r="DC104" s="519">
        <v>64.0</v>
      </c>
      <c r="DD104" s="519">
        <v>47.0</v>
      </c>
      <c r="DE104" s="519">
        <v>42.0</v>
      </c>
      <c r="DF104" s="588"/>
      <c r="DG104" s="588"/>
      <c r="DH104" s="588"/>
      <c r="DI104" s="519">
        <v>69.0</v>
      </c>
      <c r="DJ104" s="519">
        <v>52.0</v>
      </c>
      <c r="DK104" s="519">
        <v>47.0</v>
      </c>
      <c r="DL104" s="588"/>
      <c r="DM104" s="588"/>
      <c r="DN104" s="588"/>
      <c r="DO104" s="588"/>
      <c r="DP104" s="588"/>
      <c r="DQ104" s="588"/>
      <c r="DR104" s="588"/>
    </row>
    <row r="105" ht="15.75" customHeight="1">
      <c r="A105" s="111">
        <v>102.0</v>
      </c>
      <c r="B105" s="111">
        <v>2024.0</v>
      </c>
      <c r="C105" s="140"/>
      <c r="D105" s="554"/>
      <c r="E105" s="140"/>
      <c r="F105" s="521" t="s">
        <v>6016</v>
      </c>
      <c r="G105" s="140"/>
      <c r="H105" s="521" t="s">
        <v>6017</v>
      </c>
      <c r="I105" s="140"/>
      <c r="J105" s="140"/>
      <c r="K105" s="111" t="s">
        <v>5821</v>
      </c>
      <c r="L105" s="521" t="s">
        <v>5832</v>
      </c>
      <c r="M105" s="140"/>
      <c r="N105" s="521" t="s">
        <v>263</v>
      </c>
      <c r="O105" s="521" t="s">
        <v>6018</v>
      </c>
      <c r="P105" s="521" t="s">
        <v>5993</v>
      </c>
      <c r="Q105" s="521" t="s">
        <v>6021</v>
      </c>
      <c r="R105" s="140"/>
      <c r="S105" s="521">
        <v>452.0</v>
      </c>
      <c r="T105" s="585">
        <v>4366.0</v>
      </c>
      <c r="U105" s="521">
        <v>873.0</v>
      </c>
      <c r="V105" s="521" t="s">
        <v>2371</v>
      </c>
      <c r="W105" s="140"/>
      <c r="X105" s="140"/>
      <c r="Y105" s="143"/>
      <c r="Z105" s="549"/>
      <c r="AA105" s="143"/>
      <c r="AB105" s="521">
        <v>67.0</v>
      </c>
      <c r="AC105" s="111"/>
      <c r="AD105" s="521">
        <v>47.0</v>
      </c>
      <c r="AE105" s="561">
        <f t="shared" si="47"/>
        <v>-20</v>
      </c>
      <c r="AF105" s="72">
        <f t="shared" si="48"/>
        <v>-0.2985074627</v>
      </c>
      <c r="AG105" s="521">
        <v>88.0</v>
      </c>
      <c r="AH105" s="79"/>
      <c r="AI105" s="521">
        <v>68.0</v>
      </c>
      <c r="AJ105" s="561">
        <f t="shared" si="49"/>
        <v>-20</v>
      </c>
      <c r="AK105" s="72">
        <f t="shared" si="50"/>
        <v>-0.2272727273</v>
      </c>
      <c r="AL105" s="521">
        <v>98.0</v>
      </c>
      <c r="AM105" s="482"/>
      <c r="AN105" s="521">
        <v>90.0</v>
      </c>
      <c r="AO105" s="561">
        <f t="shared" si="37"/>
        <v>-8</v>
      </c>
      <c r="AP105" s="72">
        <f t="shared" si="38"/>
        <v>-0.08163265306</v>
      </c>
      <c r="AQ105" s="521">
        <v>55.0</v>
      </c>
      <c r="AR105" s="558"/>
      <c r="AS105" s="521">
        <v>52.0</v>
      </c>
      <c r="AT105" s="561">
        <f t="shared" si="52"/>
        <v>-3</v>
      </c>
      <c r="AU105" s="72">
        <f t="shared" si="53"/>
        <v>-0.05454545455</v>
      </c>
      <c r="AV105" s="79"/>
      <c r="AW105" s="72"/>
      <c r="AX105" s="72"/>
      <c r="AY105" s="111"/>
      <c r="AZ105" s="111"/>
      <c r="BA105" s="521">
        <v>68.0</v>
      </c>
      <c r="BB105" s="523"/>
      <c r="BC105" s="521">
        <v>83.0</v>
      </c>
      <c r="BD105" s="561">
        <f t="shared" si="41"/>
        <v>15</v>
      </c>
      <c r="BE105" s="72">
        <f t="shared" si="42"/>
        <v>0.2205882353</v>
      </c>
      <c r="BF105" s="521">
        <v>96.0</v>
      </c>
      <c r="BG105" s="523"/>
      <c r="BH105" s="521">
        <v>83.0</v>
      </c>
      <c r="BI105" s="561">
        <f t="shared" si="54"/>
        <v>-13</v>
      </c>
      <c r="BJ105" s="72">
        <f t="shared" si="55"/>
        <v>-0.1354166667</v>
      </c>
      <c r="BK105" s="521"/>
      <c r="BL105" s="132"/>
      <c r="BM105" s="521"/>
      <c r="BN105" s="561"/>
      <c r="BO105" s="72"/>
      <c r="BP105" s="111"/>
      <c r="BQ105" s="111"/>
      <c r="BR105" s="138"/>
      <c r="BS105" s="111"/>
      <c r="BT105" s="135"/>
      <c r="BU105" s="111"/>
      <c r="BV105" s="111"/>
      <c r="BW105" s="111"/>
      <c r="BX105" s="111"/>
      <c r="BY105" s="521">
        <v>0.0</v>
      </c>
      <c r="BZ105" s="519">
        <v>0.0</v>
      </c>
      <c r="CA105" s="519">
        <v>0.0</v>
      </c>
      <c r="CB105" s="519">
        <v>0.0</v>
      </c>
      <c r="CC105" s="519">
        <v>0.0</v>
      </c>
      <c r="CD105" s="519">
        <v>0.0</v>
      </c>
      <c r="CE105" s="519">
        <v>0.0</v>
      </c>
      <c r="CF105" s="519">
        <v>0.0</v>
      </c>
      <c r="CG105" s="519">
        <v>0.0</v>
      </c>
      <c r="CH105" s="519">
        <v>0.0</v>
      </c>
      <c r="CI105" s="519">
        <v>0.0</v>
      </c>
      <c r="CJ105" s="519">
        <v>0.0</v>
      </c>
      <c r="CK105" s="519">
        <v>0.0</v>
      </c>
      <c r="CL105" s="519">
        <v>0.0</v>
      </c>
      <c r="CM105" s="519">
        <v>0.0</v>
      </c>
      <c r="CN105" s="519" t="s">
        <v>6020</v>
      </c>
      <c r="CO105" s="588"/>
      <c r="CP105" s="553">
        <v>0.97</v>
      </c>
      <c r="CQ105" s="588"/>
      <c r="CR105" s="588"/>
      <c r="CS105" s="553">
        <v>0.91</v>
      </c>
      <c r="CT105" s="588"/>
      <c r="CU105" s="588"/>
      <c r="CV105" s="588"/>
      <c r="CW105" s="519">
        <v>22.0</v>
      </c>
      <c r="CX105" s="519">
        <v>10.0</v>
      </c>
      <c r="CY105" s="519">
        <v>7.0</v>
      </c>
      <c r="CZ105" s="588"/>
      <c r="DA105" s="588"/>
      <c r="DB105" s="588"/>
      <c r="DC105" s="519">
        <v>64.0</v>
      </c>
      <c r="DD105" s="519">
        <v>47.0</v>
      </c>
      <c r="DE105" s="519">
        <v>42.0</v>
      </c>
      <c r="DF105" s="588"/>
      <c r="DG105" s="588"/>
      <c r="DH105" s="588"/>
      <c r="DI105" s="519">
        <v>69.0</v>
      </c>
      <c r="DJ105" s="519">
        <v>52.0</v>
      </c>
      <c r="DK105" s="519">
        <v>47.0</v>
      </c>
      <c r="DL105" s="588"/>
      <c r="DM105" s="588"/>
      <c r="DN105" s="588"/>
      <c r="DO105" s="588"/>
      <c r="DP105" s="588"/>
      <c r="DQ105" s="588"/>
      <c r="DR105" s="588"/>
    </row>
    <row r="106" ht="15.75" customHeight="1">
      <c r="A106" s="111">
        <v>103.0</v>
      </c>
      <c r="B106" s="111">
        <v>2024.0</v>
      </c>
      <c r="C106" s="140"/>
      <c r="D106" s="554"/>
      <c r="E106" s="140"/>
      <c r="F106" s="521" t="s">
        <v>5851</v>
      </c>
      <c r="G106" s="140"/>
      <c r="H106" s="519" t="s">
        <v>5852</v>
      </c>
      <c r="I106" s="140"/>
      <c r="J106" s="140"/>
      <c r="K106" s="111" t="s">
        <v>5821</v>
      </c>
      <c r="L106" s="519" t="s">
        <v>6022</v>
      </c>
      <c r="M106" s="140"/>
      <c r="N106" s="519" t="s">
        <v>5854</v>
      </c>
      <c r="O106" s="519" t="s">
        <v>6023</v>
      </c>
      <c r="P106" s="519" t="s">
        <v>5869</v>
      </c>
      <c r="Q106" s="519" t="s">
        <v>5870</v>
      </c>
      <c r="R106" s="140"/>
      <c r="S106" s="519"/>
      <c r="T106" s="589">
        <v>1907.0</v>
      </c>
      <c r="U106" s="519"/>
      <c r="V106" s="519" t="s">
        <v>2371</v>
      </c>
      <c r="W106" s="140"/>
      <c r="X106" s="140"/>
      <c r="Y106" s="143"/>
      <c r="Z106" s="549"/>
      <c r="AA106" s="143"/>
      <c r="AB106" s="519">
        <v>75.0</v>
      </c>
      <c r="AC106" s="111"/>
      <c r="AD106" s="519">
        <v>83.0</v>
      </c>
      <c r="AE106" s="561">
        <f t="shared" si="47"/>
        <v>8</v>
      </c>
      <c r="AF106" s="72">
        <f t="shared" si="48"/>
        <v>0.1066666667</v>
      </c>
      <c r="AG106" s="519">
        <v>76.0</v>
      </c>
      <c r="AH106" s="79"/>
      <c r="AI106" s="519">
        <v>83.0</v>
      </c>
      <c r="AJ106" s="561">
        <f t="shared" si="49"/>
        <v>7</v>
      </c>
      <c r="AK106" s="72">
        <f t="shared" si="50"/>
        <v>0.09210526316</v>
      </c>
      <c r="AL106" s="519">
        <v>93.0</v>
      </c>
      <c r="AM106" s="482"/>
      <c r="AN106" s="519">
        <v>94.0</v>
      </c>
      <c r="AO106" s="561">
        <f t="shared" si="37"/>
        <v>1</v>
      </c>
      <c r="AP106" s="72">
        <f t="shared" si="38"/>
        <v>0.01075268817</v>
      </c>
      <c r="AQ106" s="519"/>
      <c r="AR106" s="558"/>
      <c r="AS106" s="519"/>
      <c r="AT106" s="561">
        <f t="shared" si="52"/>
        <v>0</v>
      </c>
      <c r="AU106" s="72" t="str">
        <f t="shared" si="53"/>
        <v>#DIV/0!</v>
      </c>
      <c r="AV106" s="79"/>
      <c r="AW106" s="72"/>
      <c r="AX106" s="72"/>
      <c r="AY106" s="111"/>
      <c r="AZ106" s="111"/>
      <c r="BA106" s="519">
        <v>91.0</v>
      </c>
      <c r="BB106" s="523"/>
      <c r="BC106" s="519">
        <v>93.0</v>
      </c>
      <c r="BD106" s="561">
        <f t="shared" si="41"/>
        <v>2</v>
      </c>
      <c r="BE106" s="72">
        <f t="shared" si="42"/>
        <v>0.02197802198</v>
      </c>
      <c r="BF106" s="519">
        <v>89.0</v>
      </c>
      <c r="BG106" s="523"/>
      <c r="BH106" s="519">
        <v>90.0</v>
      </c>
      <c r="BI106" s="561">
        <f t="shared" si="54"/>
        <v>1</v>
      </c>
      <c r="BJ106" s="72">
        <f t="shared" si="55"/>
        <v>0.01123595506</v>
      </c>
      <c r="BK106" s="519">
        <v>53.0</v>
      </c>
      <c r="BL106" s="132"/>
      <c r="BM106" s="519">
        <v>56.0</v>
      </c>
      <c r="BN106" s="561">
        <f t="shared" ref="BN106:BN121" si="57">BM106-BK106</f>
        <v>3</v>
      </c>
      <c r="BO106" s="72">
        <f t="shared" ref="BO106:BO121" si="58">(BM106-BK106)/BK106</f>
        <v>0.05660377358</v>
      </c>
      <c r="BP106" s="111"/>
      <c r="BQ106" s="111"/>
      <c r="BR106" s="138"/>
      <c r="BS106" s="111"/>
      <c r="BT106" s="135"/>
      <c r="BU106" s="111"/>
      <c r="BV106" s="111"/>
      <c r="BW106" s="111"/>
      <c r="BX106" s="111"/>
      <c r="BY106" s="521">
        <v>0.0</v>
      </c>
      <c r="BZ106" s="519">
        <v>0.0</v>
      </c>
      <c r="CA106" s="519">
        <v>0.0</v>
      </c>
      <c r="CB106" s="519">
        <v>0.0</v>
      </c>
      <c r="CC106" s="519">
        <v>0.0</v>
      </c>
      <c r="CD106" s="519">
        <v>0.0</v>
      </c>
      <c r="CE106" s="519">
        <v>1.0</v>
      </c>
      <c r="CF106" s="519">
        <v>0.0</v>
      </c>
      <c r="CG106" s="519">
        <v>0.0</v>
      </c>
      <c r="CH106" s="519">
        <v>0.0</v>
      </c>
      <c r="CI106" s="519">
        <v>0.0</v>
      </c>
      <c r="CJ106" s="519">
        <v>0.0</v>
      </c>
      <c r="CK106" s="519">
        <v>0.0</v>
      </c>
      <c r="CL106" s="519">
        <v>0.0</v>
      </c>
      <c r="CM106" s="519">
        <v>0.0</v>
      </c>
      <c r="CN106" s="519" t="s">
        <v>6024</v>
      </c>
      <c r="CO106" s="519"/>
      <c r="CP106" s="519"/>
      <c r="CQ106" s="519"/>
      <c r="CR106" s="519"/>
      <c r="CS106" s="553">
        <v>1.0</v>
      </c>
      <c r="CT106" s="519"/>
      <c r="CU106" s="519"/>
      <c r="CV106" s="519"/>
      <c r="CW106" s="519"/>
      <c r="CX106" s="519"/>
      <c r="CY106" s="519"/>
      <c r="CZ106" s="519"/>
      <c r="DA106" s="519"/>
      <c r="DB106" s="519"/>
      <c r="DC106" s="519"/>
      <c r="DD106" s="519"/>
      <c r="DE106" s="519"/>
      <c r="DF106" s="519"/>
      <c r="DG106" s="519"/>
      <c r="DH106" s="519"/>
      <c r="DI106" s="519"/>
      <c r="DJ106" s="519"/>
      <c r="DK106" s="519"/>
      <c r="DL106" s="519"/>
      <c r="DM106" s="519"/>
      <c r="DN106" s="519"/>
      <c r="DO106" s="519"/>
      <c r="DP106" s="519"/>
      <c r="DQ106" s="519"/>
      <c r="DR106" s="519"/>
    </row>
    <row r="107" ht="15.75" customHeight="1">
      <c r="A107" s="111">
        <v>104.0</v>
      </c>
      <c r="B107" s="111">
        <v>2024.0</v>
      </c>
      <c r="C107" s="140"/>
      <c r="D107" s="554"/>
      <c r="E107" s="140"/>
      <c r="F107" s="521" t="s">
        <v>5851</v>
      </c>
      <c r="G107" s="140"/>
      <c r="H107" s="519" t="s">
        <v>5852</v>
      </c>
      <c r="I107" s="140"/>
      <c r="J107" s="140"/>
      <c r="K107" s="111" t="s">
        <v>5821</v>
      </c>
      <c r="L107" s="519" t="s">
        <v>5827</v>
      </c>
      <c r="M107" s="140"/>
      <c r="N107" s="519" t="s">
        <v>5854</v>
      </c>
      <c r="O107" s="519" t="s">
        <v>6023</v>
      </c>
      <c r="P107" s="519" t="s">
        <v>5869</v>
      </c>
      <c r="Q107" s="519" t="s">
        <v>5870</v>
      </c>
      <c r="R107" s="140"/>
      <c r="S107" s="519"/>
      <c r="T107" s="589">
        <v>1603.0</v>
      </c>
      <c r="U107" s="519"/>
      <c r="V107" s="519" t="s">
        <v>2371</v>
      </c>
      <c r="W107" s="140"/>
      <c r="X107" s="140"/>
      <c r="Y107" s="143"/>
      <c r="Z107" s="549"/>
      <c r="AA107" s="143"/>
      <c r="AB107" s="519">
        <v>53.0</v>
      </c>
      <c r="AC107" s="111"/>
      <c r="AD107" s="519">
        <v>60.0</v>
      </c>
      <c r="AE107" s="561">
        <f t="shared" si="47"/>
        <v>7</v>
      </c>
      <c r="AF107" s="72">
        <f t="shared" si="48"/>
        <v>0.1320754717</v>
      </c>
      <c r="AG107" s="519">
        <v>56.0</v>
      </c>
      <c r="AH107" s="79"/>
      <c r="AI107" s="519">
        <v>61.0</v>
      </c>
      <c r="AJ107" s="561">
        <f t="shared" si="49"/>
        <v>5</v>
      </c>
      <c r="AK107" s="72">
        <f t="shared" si="50"/>
        <v>0.08928571429</v>
      </c>
      <c r="AL107" s="519">
        <v>87.0</v>
      </c>
      <c r="AM107" s="482"/>
      <c r="AN107" s="519">
        <v>91.0</v>
      </c>
      <c r="AO107" s="561">
        <f t="shared" si="37"/>
        <v>4</v>
      </c>
      <c r="AP107" s="72">
        <f t="shared" si="38"/>
        <v>0.04597701149</v>
      </c>
      <c r="AQ107" s="519"/>
      <c r="AR107" s="558"/>
      <c r="AS107" s="519"/>
      <c r="AT107" s="561">
        <f t="shared" si="52"/>
        <v>0</v>
      </c>
      <c r="AU107" s="72" t="str">
        <f t="shared" si="53"/>
        <v>#DIV/0!</v>
      </c>
      <c r="AV107" s="79"/>
      <c r="AW107" s="72"/>
      <c r="AX107" s="72"/>
      <c r="AY107" s="111"/>
      <c r="AZ107" s="111"/>
      <c r="BA107" s="519">
        <v>83.0</v>
      </c>
      <c r="BB107" s="523"/>
      <c r="BC107" s="519">
        <v>94.0</v>
      </c>
      <c r="BD107" s="561">
        <f t="shared" si="41"/>
        <v>11</v>
      </c>
      <c r="BE107" s="72">
        <f t="shared" si="42"/>
        <v>0.1325301205</v>
      </c>
      <c r="BF107" s="519">
        <v>84.0</v>
      </c>
      <c r="BG107" s="523"/>
      <c r="BH107" s="519">
        <v>87.0</v>
      </c>
      <c r="BI107" s="561">
        <f t="shared" si="54"/>
        <v>3</v>
      </c>
      <c r="BJ107" s="72">
        <f t="shared" si="55"/>
        <v>0.03571428571</v>
      </c>
      <c r="BK107" s="519">
        <v>47.0</v>
      </c>
      <c r="BL107" s="132"/>
      <c r="BM107" s="519">
        <v>41.0</v>
      </c>
      <c r="BN107" s="561">
        <f t="shared" si="57"/>
        <v>-6</v>
      </c>
      <c r="BO107" s="72">
        <f t="shared" si="58"/>
        <v>-0.1276595745</v>
      </c>
      <c r="BP107" s="111"/>
      <c r="BQ107" s="111"/>
      <c r="BR107" s="138"/>
      <c r="BS107" s="111"/>
      <c r="BT107" s="135"/>
      <c r="BU107" s="111"/>
      <c r="BV107" s="111"/>
      <c r="BW107" s="111"/>
      <c r="BX107" s="111"/>
      <c r="BY107" s="521">
        <v>0.0</v>
      </c>
      <c r="BZ107" s="519">
        <v>0.0</v>
      </c>
      <c r="CA107" s="519">
        <v>0.0</v>
      </c>
      <c r="CB107" s="519">
        <v>0.0</v>
      </c>
      <c r="CC107" s="519">
        <v>0.0</v>
      </c>
      <c r="CD107" s="519">
        <v>0.0</v>
      </c>
      <c r="CE107" s="519">
        <v>1.0</v>
      </c>
      <c r="CF107" s="519">
        <v>0.0</v>
      </c>
      <c r="CG107" s="519">
        <v>0.0</v>
      </c>
      <c r="CH107" s="519">
        <v>0.0</v>
      </c>
      <c r="CI107" s="519">
        <v>0.0</v>
      </c>
      <c r="CJ107" s="519">
        <v>0.0</v>
      </c>
      <c r="CK107" s="519">
        <v>0.0</v>
      </c>
      <c r="CL107" s="519">
        <v>0.0</v>
      </c>
      <c r="CM107" s="519">
        <v>0.0</v>
      </c>
      <c r="CN107" s="519" t="s">
        <v>6025</v>
      </c>
      <c r="CO107" s="519"/>
      <c r="CP107" s="519"/>
      <c r="CQ107" s="519"/>
      <c r="CR107" s="519"/>
      <c r="CS107" s="553">
        <v>1.0</v>
      </c>
      <c r="CT107" s="519"/>
      <c r="CU107" s="519"/>
      <c r="CV107" s="519"/>
      <c r="CW107" s="519"/>
      <c r="CX107" s="519"/>
      <c r="CY107" s="519"/>
      <c r="CZ107" s="519"/>
      <c r="DA107" s="519"/>
      <c r="DB107" s="519"/>
      <c r="DC107" s="519"/>
      <c r="DD107" s="519"/>
      <c r="DE107" s="519"/>
      <c r="DF107" s="519"/>
      <c r="DG107" s="519"/>
      <c r="DH107" s="519"/>
      <c r="DI107" s="519"/>
      <c r="DJ107" s="519"/>
      <c r="DK107" s="519"/>
      <c r="DL107" s="519"/>
      <c r="DM107" s="519"/>
      <c r="DN107" s="519"/>
      <c r="DO107" s="519"/>
      <c r="DP107" s="519"/>
      <c r="DQ107" s="519"/>
      <c r="DR107" s="519"/>
    </row>
    <row r="108" ht="15.75" customHeight="1">
      <c r="A108" s="111">
        <v>105.0</v>
      </c>
      <c r="B108" s="111">
        <v>2024.0</v>
      </c>
      <c r="C108" s="140"/>
      <c r="D108" s="554"/>
      <c r="E108" s="140"/>
      <c r="F108" s="521" t="s">
        <v>5851</v>
      </c>
      <c r="G108" s="140"/>
      <c r="H108" s="519" t="s">
        <v>5852</v>
      </c>
      <c r="I108" s="140"/>
      <c r="J108" s="140"/>
      <c r="K108" s="111" t="s">
        <v>5821</v>
      </c>
      <c r="L108" s="519" t="s">
        <v>5849</v>
      </c>
      <c r="M108" s="140"/>
      <c r="N108" s="519" t="s">
        <v>5854</v>
      </c>
      <c r="O108" s="519" t="s">
        <v>6023</v>
      </c>
      <c r="P108" s="519" t="s">
        <v>5869</v>
      </c>
      <c r="Q108" s="519" t="s">
        <v>5870</v>
      </c>
      <c r="R108" s="140"/>
      <c r="S108" s="519"/>
      <c r="T108" s="519"/>
      <c r="U108" s="519"/>
      <c r="V108" s="519" t="s">
        <v>2371</v>
      </c>
      <c r="W108" s="140"/>
      <c r="X108" s="140"/>
      <c r="Y108" s="143"/>
      <c r="Z108" s="549"/>
      <c r="AA108" s="143"/>
      <c r="AB108" s="519">
        <v>65.0</v>
      </c>
      <c r="AC108" s="111"/>
      <c r="AD108" s="519">
        <v>80.0</v>
      </c>
      <c r="AE108" s="561">
        <f t="shared" si="47"/>
        <v>15</v>
      </c>
      <c r="AF108" s="72">
        <f t="shared" si="48"/>
        <v>0.2307692308</v>
      </c>
      <c r="AG108" s="519">
        <v>67.0</v>
      </c>
      <c r="AH108" s="79"/>
      <c r="AI108" s="519">
        <v>80.0</v>
      </c>
      <c r="AJ108" s="561">
        <f t="shared" si="49"/>
        <v>13</v>
      </c>
      <c r="AK108" s="72">
        <f t="shared" si="50"/>
        <v>0.1940298507</v>
      </c>
      <c r="AL108" s="519">
        <v>85.0</v>
      </c>
      <c r="AM108" s="482"/>
      <c r="AN108" s="519">
        <v>94.0</v>
      </c>
      <c r="AO108" s="561">
        <f t="shared" si="37"/>
        <v>9</v>
      </c>
      <c r="AP108" s="72">
        <f t="shared" si="38"/>
        <v>0.1058823529</v>
      </c>
      <c r="AQ108" s="519"/>
      <c r="AR108" s="558"/>
      <c r="AS108" s="519"/>
      <c r="AT108" s="561">
        <f t="shared" si="52"/>
        <v>0</v>
      </c>
      <c r="AU108" s="72" t="str">
        <f t="shared" si="53"/>
        <v>#DIV/0!</v>
      </c>
      <c r="AV108" s="79"/>
      <c r="AW108" s="72"/>
      <c r="AX108" s="72"/>
      <c r="AY108" s="111"/>
      <c r="AZ108" s="111"/>
      <c r="BA108" s="519">
        <v>79.0</v>
      </c>
      <c r="BB108" s="523"/>
      <c r="BC108" s="519">
        <v>91.0</v>
      </c>
      <c r="BD108" s="561">
        <f t="shared" si="41"/>
        <v>12</v>
      </c>
      <c r="BE108" s="72">
        <f t="shared" si="42"/>
        <v>0.1518987342</v>
      </c>
      <c r="BF108" s="519">
        <v>80.0</v>
      </c>
      <c r="BG108" s="523"/>
      <c r="BH108" s="519">
        <v>86.0</v>
      </c>
      <c r="BI108" s="561">
        <f t="shared" si="54"/>
        <v>6</v>
      </c>
      <c r="BJ108" s="72">
        <f t="shared" si="55"/>
        <v>0.075</v>
      </c>
      <c r="BK108" s="519">
        <v>33.0</v>
      </c>
      <c r="BL108" s="132"/>
      <c r="BM108" s="519">
        <v>42.0</v>
      </c>
      <c r="BN108" s="561">
        <f t="shared" si="57"/>
        <v>9</v>
      </c>
      <c r="BO108" s="72">
        <f t="shared" si="58"/>
        <v>0.2727272727</v>
      </c>
      <c r="BP108" s="111"/>
      <c r="BQ108" s="111"/>
      <c r="BR108" s="138"/>
      <c r="BS108" s="111"/>
      <c r="BT108" s="135"/>
      <c r="BU108" s="111"/>
      <c r="BV108" s="111"/>
      <c r="BW108" s="111"/>
      <c r="BX108" s="111"/>
      <c r="BY108" s="521">
        <v>0.0</v>
      </c>
      <c r="BZ108" s="519">
        <v>0.0</v>
      </c>
      <c r="CA108" s="519">
        <v>0.0</v>
      </c>
      <c r="CB108" s="519">
        <v>0.0</v>
      </c>
      <c r="CC108" s="519">
        <v>0.0</v>
      </c>
      <c r="CD108" s="519">
        <v>0.0</v>
      </c>
      <c r="CE108" s="519">
        <v>1.0</v>
      </c>
      <c r="CF108" s="519">
        <v>0.0</v>
      </c>
      <c r="CG108" s="519">
        <v>0.0</v>
      </c>
      <c r="CH108" s="519">
        <v>0.0</v>
      </c>
      <c r="CI108" s="519">
        <v>0.0</v>
      </c>
      <c r="CJ108" s="519">
        <v>0.0</v>
      </c>
      <c r="CK108" s="519">
        <v>0.0</v>
      </c>
      <c r="CL108" s="519">
        <v>0.0</v>
      </c>
      <c r="CM108" s="519">
        <v>0.0</v>
      </c>
      <c r="CN108" s="519" t="s">
        <v>6026</v>
      </c>
      <c r="CO108" s="519"/>
      <c r="CP108" s="519"/>
      <c r="CQ108" s="519"/>
      <c r="CR108" s="519"/>
      <c r="CS108" s="519" t="e">
        <v>#DIV/0!</v>
      </c>
      <c r="CT108" s="519"/>
      <c r="CU108" s="519"/>
      <c r="CV108" s="519"/>
      <c r="CW108" s="519"/>
      <c r="CX108" s="519"/>
      <c r="CY108" s="519"/>
      <c r="CZ108" s="519"/>
      <c r="DA108" s="519"/>
      <c r="DB108" s="519"/>
      <c r="DC108" s="519"/>
      <c r="DD108" s="519"/>
      <c r="DE108" s="519"/>
      <c r="DF108" s="519"/>
      <c r="DG108" s="519"/>
      <c r="DH108" s="519"/>
      <c r="DI108" s="519"/>
      <c r="DJ108" s="519"/>
      <c r="DK108" s="519"/>
      <c r="DL108" s="519"/>
      <c r="DM108" s="519"/>
      <c r="DN108" s="519"/>
      <c r="DO108" s="519"/>
      <c r="DP108" s="519"/>
      <c r="DQ108" s="519"/>
      <c r="DR108" s="519"/>
    </row>
    <row r="109" ht="15.75" customHeight="1">
      <c r="A109" s="111">
        <v>106.0</v>
      </c>
      <c r="B109" s="111">
        <v>2024.0</v>
      </c>
      <c r="C109" s="140"/>
      <c r="D109" s="554"/>
      <c r="E109" s="140"/>
      <c r="F109" s="521" t="s">
        <v>5851</v>
      </c>
      <c r="G109" s="140"/>
      <c r="H109" s="519" t="s">
        <v>5852</v>
      </c>
      <c r="I109" s="140"/>
      <c r="J109" s="140"/>
      <c r="K109" s="111" t="s">
        <v>5821</v>
      </c>
      <c r="L109" s="519" t="s">
        <v>5827</v>
      </c>
      <c r="M109" s="140"/>
      <c r="N109" s="519" t="s">
        <v>5499</v>
      </c>
      <c r="O109" s="519" t="s">
        <v>6027</v>
      </c>
      <c r="P109" s="519" t="s">
        <v>6028</v>
      </c>
      <c r="Q109" s="519" t="s">
        <v>6029</v>
      </c>
      <c r="R109" s="140"/>
      <c r="S109" s="589">
        <v>1120.0</v>
      </c>
      <c r="T109" s="519">
        <v>396.0</v>
      </c>
      <c r="U109" s="519">
        <v>396.0</v>
      </c>
      <c r="V109" s="519" t="s">
        <v>2371</v>
      </c>
      <c r="W109" s="140"/>
      <c r="X109" s="140"/>
      <c r="Y109" s="143"/>
      <c r="Z109" s="549"/>
      <c r="AA109" s="143"/>
      <c r="AB109" s="519">
        <v>53.0</v>
      </c>
      <c r="AC109" s="111"/>
      <c r="AD109" s="519">
        <v>52.0</v>
      </c>
      <c r="AE109" s="561">
        <f t="shared" si="47"/>
        <v>-1</v>
      </c>
      <c r="AF109" s="72">
        <f t="shared" si="48"/>
        <v>-0.01886792453</v>
      </c>
      <c r="AG109" s="519">
        <v>93.0</v>
      </c>
      <c r="AH109" s="79"/>
      <c r="AI109" s="519">
        <v>90.0</v>
      </c>
      <c r="AJ109" s="561">
        <f t="shared" si="49"/>
        <v>-3</v>
      </c>
      <c r="AK109" s="72">
        <f t="shared" si="50"/>
        <v>-0.03225806452</v>
      </c>
      <c r="AL109" s="519">
        <v>99.0</v>
      </c>
      <c r="AM109" s="482"/>
      <c r="AN109" s="519">
        <v>98.0</v>
      </c>
      <c r="AO109" s="561">
        <f t="shared" si="37"/>
        <v>-1</v>
      </c>
      <c r="AP109" s="72">
        <f t="shared" si="38"/>
        <v>-0.0101010101</v>
      </c>
      <c r="AQ109" s="519">
        <v>59.0</v>
      </c>
      <c r="AR109" s="558"/>
      <c r="AS109" s="519">
        <v>75.0</v>
      </c>
      <c r="AT109" s="561">
        <f t="shared" si="52"/>
        <v>16</v>
      </c>
      <c r="AU109" s="72">
        <f t="shared" si="53"/>
        <v>0.2711864407</v>
      </c>
      <c r="AV109" s="79"/>
      <c r="AW109" s="72"/>
      <c r="AX109" s="72"/>
      <c r="AY109" s="111"/>
      <c r="AZ109" s="111"/>
      <c r="BA109" s="519">
        <v>86.0</v>
      </c>
      <c r="BB109" s="523"/>
      <c r="BC109" s="519">
        <v>76.0</v>
      </c>
      <c r="BD109" s="561">
        <f t="shared" si="41"/>
        <v>-10</v>
      </c>
      <c r="BE109" s="72">
        <f t="shared" si="42"/>
        <v>-0.1162790698</v>
      </c>
      <c r="BF109" s="519">
        <v>94.0</v>
      </c>
      <c r="BG109" s="523"/>
      <c r="BH109" s="519">
        <v>90.0</v>
      </c>
      <c r="BI109" s="561">
        <f t="shared" si="54"/>
        <v>-4</v>
      </c>
      <c r="BJ109" s="72">
        <f t="shared" si="55"/>
        <v>-0.04255319149</v>
      </c>
      <c r="BK109" s="519">
        <v>68.0</v>
      </c>
      <c r="BL109" s="132"/>
      <c r="BM109" s="519">
        <v>56.0</v>
      </c>
      <c r="BN109" s="561">
        <f t="shared" si="57"/>
        <v>-12</v>
      </c>
      <c r="BO109" s="72">
        <f t="shared" si="58"/>
        <v>-0.1764705882</v>
      </c>
      <c r="BP109" s="111"/>
      <c r="BQ109" s="111"/>
      <c r="BR109" s="138"/>
      <c r="BS109" s="111"/>
      <c r="BT109" s="135"/>
      <c r="BU109" s="111"/>
      <c r="BV109" s="111"/>
      <c r="BW109" s="111"/>
      <c r="BX109" s="111"/>
      <c r="BY109" s="521">
        <v>0.0</v>
      </c>
      <c r="BZ109" s="519">
        <v>0.0</v>
      </c>
      <c r="CA109" s="519">
        <v>0.0</v>
      </c>
      <c r="CB109" s="519">
        <v>0.0</v>
      </c>
      <c r="CC109" s="519">
        <v>0.0</v>
      </c>
      <c r="CD109" s="519">
        <v>0.0</v>
      </c>
      <c r="CE109" s="519">
        <v>1.0</v>
      </c>
      <c r="CF109" s="519">
        <v>0.0</v>
      </c>
      <c r="CG109" s="519">
        <v>0.0</v>
      </c>
      <c r="CH109" s="519">
        <v>0.0</v>
      </c>
      <c r="CI109" s="519">
        <v>0.0</v>
      </c>
      <c r="CJ109" s="519">
        <v>0.0</v>
      </c>
      <c r="CK109" s="519">
        <v>0.0</v>
      </c>
      <c r="CL109" s="519">
        <v>0.0</v>
      </c>
      <c r="CM109" s="519">
        <v>0.0</v>
      </c>
      <c r="CN109" s="519" t="s">
        <v>6025</v>
      </c>
      <c r="CO109" s="519"/>
      <c r="CP109" s="519"/>
      <c r="CQ109" s="519"/>
      <c r="CR109" s="519"/>
      <c r="CS109" s="553">
        <v>0.26</v>
      </c>
      <c r="CT109" s="519"/>
      <c r="CU109" s="519"/>
      <c r="CV109" s="519"/>
      <c r="CW109" s="519"/>
      <c r="CX109" s="519"/>
      <c r="CY109" s="519"/>
      <c r="CZ109" s="519"/>
      <c r="DA109" s="519"/>
      <c r="DB109" s="519"/>
      <c r="DC109" s="519"/>
      <c r="DD109" s="519"/>
      <c r="DE109" s="519"/>
      <c r="DF109" s="519"/>
      <c r="DG109" s="519"/>
      <c r="DH109" s="519"/>
      <c r="DI109" s="519"/>
      <c r="DJ109" s="519"/>
      <c r="DK109" s="519"/>
      <c r="DL109" s="519"/>
      <c r="DM109" s="519"/>
      <c r="DN109" s="519"/>
      <c r="DO109" s="519"/>
      <c r="DP109" s="519"/>
      <c r="DQ109" s="519"/>
      <c r="DR109" s="519"/>
    </row>
    <row r="110" ht="15.75" customHeight="1">
      <c r="A110" s="111">
        <v>107.0</v>
      </c>
      <c r="B110" s="111">
        <v>2024.0</v>
      </c>
      <c r="C110" s="140"/>
      <c r="D110" s="554"/>
      <c r="E110" s="140"/>
      <c r="F110" s="521" t="s">
        <v>5851</v>
      </c>
      <c r="G110" s="140"/>
      <c r="H110" s="519" t="s">
        <v>5852</v>
      </c>
      <c r="I110" s="140"/>
      <c r="J110" s="140"/>
      <c r="K110" s="111" t="s">
        <v>5821</v>
      </c>
      <c r="L110" s="519" t="s">
        <v>5827</v>
      </c>
      <c r="M110" s="140"/>
      <c r="N110" s="519" t="s">
        <v>5499</v>
      </c>
      <c r="O110" s="519" t="s">
        <v>6027</v>
      </c>
      <c r="P110" s="519" t="s">
        <v>6030</v>
      </c>
      <c r="Q110" s="519" t="s">
        <v>6031</v>
      </c>
      <c r="R110" s="140"/>
      <c r="S110" s="519">
        <v>201.0</v>
      </c>
      <c r="T110" s="519">
        <v>81.0</v>
      </c>
      <c r="U110" s="519">
        <v>81.0</v>
      </c>
      <c r="V110" s="519" t="s">
        <v>2371</v>
      </c>
      <c r="W110" s="140"/>
      <c r="X110" s="140"/>
      <c r="Y110" s="143"/>
      <c r="Z110" s="549"/>
      <c r="AA110" s="143"/>
      <c r="AB110" s="519">
        <v>52.0</v>
      </c>
      <c r="AC110" s="111"/>
      <c r="AD110" s="519">
        <v>59.0</v>
      </c>
      <c r="AE110" s="561">
        <f t="shared" si="47"/>
        <v>7</v>
      </c>
      <c r="AF110" s="72">
        <f t="shared" si="48"/>
        <v>0.1346153846</v>
      </c>
      <c r="AG110" s="519">
        <v>90.0</v>
      </c>
      <c r="AH110" s="79"/>
      <c r="AI110" s="519">
        <v>93.0</v>
      </c>
      <c r="AJ110" s="561">
        <f t="shared" si="49"/>
        <v>3</v>
      </c>
      <c r="AK110" s="72">
        <f t="shared" si="50"/>
        <v>0.03333333333</v>
      </c>
      <c r="AL110" s="519">
        <v>98.0</v>
      </c>
      <c r="AM110" s="482"/>
      <c r="AN110" s="519">
        <v>99.0</v>
      </c>
      <c r="AO110" s="561">
        <f t="shared" si="37"/>
        <v>1</v>
      </c>
      <c r="AP110" s="72">
        <f t="shared" si="38"/>
        <v>0.01020408163</v>
      </c>
      <c r="AQ110" s="519">
        <v>75.0</v>
      </c>
      <c r="AR110" s="558"/>
      <c r="AS110" s="519">
        <v>66.0</v>
      </c>
      <c r="AT110" s="561">
        <f t="shared" si="52"/>
        <v>-9</v>
      </c>
      <c r="AU110" s="72">
        <f t="shared" si="53"/>
        <v>-0.12</v>
      </c>
      <c r="AV110" s="79"/>
      <c r="AW110" s="72"/>
      <c r="AX110" s="72"/>
      <c r="AY110" s="111"/>
      <c r="AZ110" s="111"/>
      <c r="BA110" s="519">
        <v>76.0</v>
      </c>
      <c r="BB110" s="523"/>
      <c r="BC110" s="519">
        <v>68.0</v>
      </c>
      <c r="BD110" s="561">
        <f t="shared" si="41"/>
        <v>-8</v>
      </c>
      <c r="BE110" s="72">
        <f t="shared" si="42"/>
        <v>-0.1052631579</v>
      </c>
      <c r="BF110" s="519">
        <v>90.0</v>
      </c>
      <c r="BG110" s="523"/>
      <c r="BH110" s="519">
        <v>92.0</v>
      </c>
      <c r="BI110" s="561">
        <f t="shared" si="54"/>
        <v>2</v>
      </c>
      <c r="BJ110" s="72">
        <f t="shared" si="55"/>
        <v>0.02222222222</v>
      </c>
      <c r="BK110" s="519">
        <v>56.0</v>
      </c>
      <c r="BL110" s="132"/>
      <c r="BM110" s="519">
        <v>56.0</v>
      </c>
      <c r="BN110" s="561">
        <f t="shared" si="57"/>
        <v>0</v>
      </c>
      <c r="BO110" s="72">
        <f t="shared" si="58"/>
        <v>0</v>
      </c>
      <c r="BP110" s="111"/>
      <c r="BQ110" s="111"/>
      <c r="BR110" s="138"/>
      <c r="BS110" s="111"/>
      <c r="BT110" s="135"/>
      <c r="BU110" s="111"/>
      <c r="BV110" s="111"/>
      <c r="BW110" s="111"/>
      <c r="BX110" s="111"/>
      <c r="BY110" s="521">
        <v>0.0</v>
      </c>
      <c r="BZ110" s="519">
        <v>0.0</v>
      </c>
      <c r="CA110" s="519">
        <v>0.0</v>
      </c>
      <c r="CB110" s="519">
        <v>0.0</v>
      </c>
      <c r="CC110" s="519">
        <v>0.0</v>
      </c>
      <c r="CD110" s="519">
        <v>0.0</v>
      </c>
      <c r="CE110" s="519">
        <v>1.0</v>
      </c>
      <c r="CF110" s="519">
        <v>0.0</v>
      </c>
      <c r="CG110" s="519">
        <v>0.0</v>
      </c>
      <c r="CH110" s="519">
        <v>0.0</v>
      </c>
      <c r="CI110" s="519">
        <v>0.0</v>
      </c>
      <c r="CJ110" s="519">
        <v>0.0</v>
      </c>
      <c r="CK110" s="519">
        <v>0.0</v>
      </c>
      <c r="CL110" s="519">
        <v>0.0</v>
      </c>
      <c r="CM110" s="519">
        <v>0.0</v>
      </c>
      <c r="CN110" s="519" t="s">
        <v>6025</v>
      </c>
      <c r="CO110" s="519"/>
      <c r="CP110" s="519"/>
      <c r="CQ110" s="519"/>
      <c r="CR110" s="519"/>
      <c r="CS110" s="553">
        <v>0.29</v>
      </c>
      <c r="CT110" s="519"/>
      <c r="CU110" s="519"/>
      <c r="CV110" s="519"/>
      <c r="CW110" s="519"/>
      <c r="CX110" s="519"/>
      <c r="CY110" s="519"/>
      <c r="CZ110" s="519"/>
      <c r="DA110" s="519"/>
      <c r="DB110" s="519"/>
      <c r="DC110" s="519"/>
      <c r="DD110" s="519"/>
      <c r="DE110" s="519"/>
      <c r="DF110" s="519"/>
      <c r="DG110" s="519"/>
      <c r="DH110" s="519"/>
      <c r="DI110" s="519"/>
      <c r="DJ110" s="519"/>
      <c r="DK110" s="519"/>
      <c r="DL110" s="519"/>
      <c r="DM110" s="519"/>
      <c r="DN110" s="519"/>
      <c r="DO110" s="519"/>
      <c r="DP110" s="519"/>
      <c r="DQ110" s="519"/>
      <c r="DR110" s="519"/>
    </row>
    <row r="111" ht="15.75" customHeight="1">
      <c r="A111" s="111">
        <v>108.0</v>
      </c>
      <c r="B111" s="111">
        <v>2024.0</v>
      </c>
      <c r="C111" s="140"/>
      <c r="D111" s="554"/>
      <c r="E111" s="140"/>
      <c r="F111" s="521" t="s">
        <v>5851</v>
      </c>
      <c r="G111" s="140"/>
      <c r="H111" s="519" t="s">
        <v>5852</v>
      </c>
      <c r="I111" s="140"/>
      <c r="J111" s="140"/>
      <c r="K111" s="111" t="s">
        <v>5821</v>
      </c>
      <c r="L111" s="519" t="s">
        <v>5827</v>
      </c>
      <c r="M111" s="140"/>
      <c r="N111" s="519" t="s">
        <v>5499</v>
      </c>
      <c r="O111" s="519" t="s">
        <v>6027</v>
      </c>
      <c r="P111" s="519" t="s">
        <v>6028</v>
      </c>
      <c r="Q111" s="519" t="s">
        <v>6031</v>
      </c>
      <c r="R111" s="140"/>
      <c r="S111" s="589">
        <v>1309.0</v>
      </c>
      <c r="T111" s="519">
        <v>483.0</v>
      </c>
      <c r="U111" s="519">
        <v>241.0</v>
      </c>
      <c r="V111" s="519" t="s">
        <v>2371</v>
      </c>
      <c r="W111" s="140"/>
      <c r="X111" s="140"/>
      <c r="Y111" s="143"/>
      <c r="Z111" s="549"/>
      <c r="AA111" s="143"/>
      <c r="AB111" s="519">
        <v>53.0</v>
      </c>
      <c r="AC111" s="111"/>
      <c r="AD111" s="519">
        <v>59.0</v>
      </c>
      <c r="AE111" s="561">
        <f t="shared" si="47"/>
        <v>6</v>
      </c>
      <c r="AF111" s="72">
        <f t="shared" si="48"/>
        <v>0.1132075472</v>
      </c>
      <c r="AG111" s="519">
        <v>93.0</v>
      </c>
      <c r="AH111" s="79"/>
      <c r="AI111" s="519">
        <v>93.0</v>
      </c>
      <c r="AJ111" s="561">
        <f t="shared" si="49"/>
        <v>0</v>
      </c>
      <c r="AK111" s="72">
        <f t="shared" si="50"/>
        <v>0</v>
      </c>
      <c r="AL111" s="519">
        <v>99.0</v>
      </c>
      <c r="AM111" s="482"/>
      <c r="AN111" s="519">
        <v>99.0</v>
      </c>
      <c r="AO111" s="561">
        <f t="shared" si="37"/>
        <v>0</v>
      </c>
      <c r="AP111" s="72">
        <f t="shared" si="38"/>
        <v>0</v>
      </c>
      <c r="AQ111" s="519">
        <v>59.0</v>
      </c>
      <c r="AR111" s="558"/>
      <c r="AS111" s="519">
        <v>66.0</v>
      </c>
      <c r="AT111" s="561">
        <f t="shared" si="52"/>
        <v>7</v>
      </c>
      <c r="AU111" s="72">
        <f t="shared" si="53"/>
        <v>0.1186440678</v>
      </c>
      <c r="AV111" s="79"/>
      <c r="AW111" s="72"/>
      <c r="AX111" s="72"/>
      <c r="AY111" s="111"/>
      <c r="AZ111" s="111"/>
      <c r="BA111" s="519">
        <v>74.0</v>
      </c>
      <c r="BB111" s="523"/>
      <c r="BC111" s="519">
        <v>68.0</v>
      </c>
      <c r="BD111" s="561">
        <f t="shared" si="41"/>
        <v>-6</v>
      </c>
      <c r="BE111" s="72">
        <f t="shared" si="42"/>
        <v>-0.08108108108</v>
      </c>
      <c r="BF111" s="519">
        <v>94.0</v>
      </c>
      <c r="BG111" s="523"/>
      <c r="BH111" s="519">
        <v>92.0</v>
      </c>
      <c r="BI111" s="561">
        <f t="shared" si="54"/>
        <v>-2</v>
      </c>
      <c r="BJ111" s="72">
        <f t="shared" si="55"/>
        <v>-0.02127659574</v>
      </c>
      <c r="BK111" s="519">
        <v>54.0</v>
      </c>
      <c r="BL111" s="132"/>
      <c r="BM111" s="519">
        <v>56.0</v>
      </c>
      <c r="BN111" s="561">
        <f t="shared" si="57"/>
        <v>2</v>
      </c>
      <c r="BO111" s="72">
        <f t="shared" si="58"/>
        <v>0.03703703704</v>
      </c>
      <c r="BP111" s="111"/>
      <c r="BQ111" s="111"/>
      <c r="BR111" s="138"/>
      <c r="BS111" s="111"/>
      <c r="BT111" s="135"/>
      <c r="BU111" s="111"/>
      <c r="BV111" s="111"/>
      <c r="BW111" s="111"/>
      <c r="BX111" s="111"/>
      <c r="BY111" s="521">
        <v>0.0</v>
      </c>
      <c r="BZ111" s="519">
        <v>0.0</v>
      </c>
      <c r="CA111" s="519">
        <v>0.0</v>
      </c>
      <c r="CB111" s="519">
        <v>0.0</v>
      </c>
      <c r="CC111" s="519">
        <v>0.0</v>
      </c>
      <c r="CD111" s="519">
        <v>0.0</v>
      </c>
      <c r="CE111" s="519">
        <v>1.0</v>
      </c>
      <c r="CF111" s="519">
        <v>0.0</v>
      </c>
      <c r="CG111" s="519">
        <v>0.0</v>
      </c>
      <c r="CH111" s="519">
        <v>0.0</v>
      </c>
      <c r="CI111" s="519">
        <v>0.0</v>
      </c>
      <c r="CJ111" s="519">
        <v>0.0</v>
      </c>
      <c r="CK111" s="519">
        <v>0.0</v>
      </c>
      <c r="CL111" s="519">
        <v>0.0</v>
      </c>
      <c r="CM111" s="519">
        <v>0.0</v>
      </c>
      <c r="CN111" s="519" t="s">
        <v>6025</v>
      </c>
      <c r="CO111" s="519"/>
      <c r="CP111" s="519"/>
      <c r="CQ111" s="519"/>
      <c r="CR111" s="519"/>
      <c r="CS111" s="553">
        <v>0.27</v>
      </c>
      <c r="CT111" s="519"/>
      <c r="CU111" s="519"/>
      <c r="CV111" s="519"/>
      <c r="CW111" s="519"/>
      <c r="CX111" s="519"/>
      <c r="CY111" s="519"/>
      <c r="CZ111" s="519"/>
      <c r="DA111" s="519"/>
      <c r="DB111" s="519"/>
      <c r="DC111" s="519"/>
      <c r="DD111" s="519"/>
      <c r="DE111" s="519"/>
      <c r="DF111" s="519"/>
      <c r="DG111" s="519"/>
      <c r="DH111" s="519"/>
      <c r="DI111" s="519"/>
      <c r="DJ111" s="519"/>
      <c r="DK111" s="519"/>
      <c r="DL111" s="519"/>
      <c r="DM111" s="519"/>
      <c r="DN111" s="519"/>
      <c r="DO111" s="519"/>
      <c r="DP111" s="519"/>
      <c r="DQ111" s="519"/>
      <c r="DR111" s="519"/>
    </row>
    <row r="112" ht="15.75" customHeight="1">
      <c r="A112" s="111">
        <v>109.0</v>
      </c>
      <c r="B112" s="111">
        <v>2024.0</v>
      </c>
      <c r="C112" s="140"/>
      <c r="D112" s="554"/>
      <c r="E112" s="140"/>
      <c r="F112" s="521" t="s">
        <v>5851</v>
      </c>
      <c r="G112" s="140"/>
      <c r="H112" s="519" t="s">
        <v>5852</v>
      </c>
      <c r="I112" s="140"/>
      <c r="J112" s="140"/>
      <c r="K112" s="111" t="s">
        <v>5821</v>
      </c>
      <c r="L112" s="519" t="s">
        <v>5849</v>
      </c>
      <c r="M112" s="140"/>
      <c r="N112" s="519" t="s">
        <v>5499</v>
      </c>
      <c r="O112" s="519" t="s">
        <v>6027</v>
      </c>
      <c r="P112" s="519" t="s">
        <v>6032</v>
      </c>
      <c r="Q112" s="519" t="s">
        <v>6033</v>
      </c>
      <c r="R112" s="140"/>
      <c r="S112" s="589">
        <v>1108.0</v>
      </c>
      <c r="T112" s="519">
        <v>507.0</v>
      </c>
      <c r="U112" s="519">
        <v>507.0</v>
      </c>
      <c r="V112" s="519" t="s">
        <v>2371</v>
      </c>
      <c r="W112" s="140"/>
      <c r="X112" s="140"/>
      <c r="Y112" s="143"/>
      <c r="Z112" s="549"/>
      <c r="AA112" s="143"/>
      <c r="AB112" s="519">
        <v>73.0</v>
      </c>
      <c r="AC112" s="111"/>
      <c r="AD112" s="519">
        <v>73.0</v>
      </c>
      <c r="AE112" s="561">
        <f t="shared" si="47"/>
        <v>0</v>
      </c>
      <c r="AF112" s="72">
        <f t="shared" si="48"/>
        <v>0</v>
      </c>
      <c r="AG112" s="519">
        <v>90.0</v>
      </c>
      <c r="AH112" s="79"/>
      <c r="AI112" s="519">
        <v>92.0</v>
      </c>
      <c r="AJ112" s="561">
        <f t="shared" si="49"/>
        <v>2</v>
      </c>
      <c r="AK112" s="72">
        <f t="shared" si="50"/>
        <v>0.02222222222</v>
      </c>
      <c r="AL112" s="519">
        <v>98.0</v>
      </c>
      <c r="AM112" s="482"/>
      <c r="AN112" s="519">
        <v>97.0</v>
      </c>
      <c r="AO112" s="561">
        <f t="shared" si="37"/>
        <v>-1</v>
      </c>
      <c r="AP112" s="72">
        <f t="shared" si="38"/>
        <v>-0.01020408163</v>
      </c>
      <c r="AQ112" s="519">
        <v>70.0</v>
      </c>
      <c r="AR112" s="558"/>
      <c r="AS112" s="519">
        <v>74.0</v>
      </c>
      <c r="AT112" s="561">
        <f t="shared" si="52"/>
        <v>4</v>
      </c>
      <c r="AU112" s="72">
        <f t="shared" si="53"/>
        <v>0.05714285714</v>
      </c>
      <c r="AV112" s="79"/>
      <c r="AW112" s="72"/>
      <c r="AX112" s="72"/>
      <c r="AY112" s="111"/>
      <c r="AZ112" s="111"/>
      <c r="BA112" s="519">
        <v>64.0</v>
      </c>
      <c r="BB112" s="523"/>
      <c r="BC112" s="519">
        <v>63.0</v>
      </c>
      <c r="BD112" s="561">
        <f t="shared" si="41"/>
        <v>-1</v>
      </c>
      <c r="BE112" s="72">
        <f t="shared" si="42"/>
        <v>-0.015625</v>
      </c>
      <c r="BF112" s="519">
        <v>92.0</v>
      </c>
      <c r="BG112" s="523"/>
      <c r="BH112" s="519">
        <v>90.0</v>
      </c>
      <c r="BI112" s="561">
        <f t="shared" si="54"/>
        <v>-2</v>
      </c>
      <c r="BJ112" s="72">
        <f t="shared" si="55"/>
        <v>-0.02173913043</v>
      </c>
      <c r="BK112" s="519">
        <v>53.0</v>
      </c>
      <c r="BL112" s="132"/>
      <c r="BM112" s="519">
        <v>60.0</v>
      </c>
      <c r="BN112" s="561">
        <f t="shared" si="57"/>
        <v>7</v>
      </c>
      <c r="BO112" s="72">
        <f t="shared" si="58"/>
        <v>0.1320754717</v>
      </c>
      <c r="BP112" s="111"/>
      <c r="BQ112" s="111"/>
      <c r="BR112" s="138"/>
      <c r="BS112" s="111"/>
      <c r="BT112" s="135"/>
      <c r="BU112" s="111"/>
      <c r="BV112" s="111"/>
      <c r="BW112" s="111"/>
      <c r="BX112" s="111"/>
      <c r="BY112" s="521">
        <v>0.0</v>
      </c>
      <c r="BZ112" s="519">
        <v>0.0</v>
      </c>
      <c r="CA112" s="519">
        <v>0.0</v>
      </c>
      <c r="CB112" s="519">
        <v>0.0</v>
      </c>
      <c r="CC112" s="519">
        <v>0.0</v>
      </c>
      <c r="CD112" s="519">
        <v>0.0</v>
      </c>
      <c r="CE112" s="519">
        <v>1.0</v>
      </c>
      <c r="CF112" s="519">
        <v>0.0</v>
      </c>
      <c r="CG112" s="519">
        <v>0.0</v>
      </c>
      <c r="CH112" s="519">
        <v>0.0</v>
      </c>
      <c r="CI112" s="519">
        <v>0.0</v>
      </c>
      <c r="CJ112" s="519">
        <v>0.0</v>
      </c>
      <c r="CK112" s="519">
        <v>0.0</v>
      </c>
      <c r="CL112" s="519">
        <v>0.0</v>
      </c>
      <c r="CM112" s="519">
        <v>0.0</v>
      </c>
      <c r="CN112" s="519" t="s">
        <v>6026</v>
      </c>
      <c r="CO112" s="519"/>
      <c r="CP112" s="519"/>
      <c r="CQ112" s="519"/>
      <c r="CR112" s="519"/>
      <c r="CS112" s="553">
        <v>0.31</v>
      </c>
      <c r="CT112" s="519"/>
      <c r="CU112" s="519"/>
      <c r="CV112" s="519"/>
      <c r="CW112" s="519"/>
      <c r="CX112" s="519"/>
      <c r="CY112" s="519"/>
      <c r="CZ112" s="519"/>
      <c r="DA112" s="519"/>
      <c r="DB112" s="519"/>
      <c r="DC112" s="519"/>
      <c r="DD112" s="519"/>
      <c r="DE112" s="519"/>
      <c r="DF112" s="519"/>
      <c r="DG112" s="519"/>
      <c r="DH112" s="519"/>
      <c r="DI112" s="519"/>
      <c r="DJ112" s="519"/>
      <c r="DK112" s="519"/>
      <c r="DL112" s="519"/>
      <c r="DM112" s="519"/>
      <c r="DN112" s="519"/>
      <c r="DO112" s="519"/>
      <c r="DP112" s="519"/>
      <c r="DQ112" s="519"/>
      <c r="DR112" s="519"/>
    </row>
    <row r="113" ht="15.75" customHeight="1">
      <c r="A113" s="111">
        <v>110.0</v>
      </c>
      <c r="B113" s="111">
        <v>2024.0</v>
      </c>
      <c r="C113" s="140"/>
      <c r="D113" s="554"/>
      <c r="E113" s="140"/>
      <c r="F113" s="521" t="s">
        <v>5851</v>
      </c>
      <c r="G113" s="140"/>
      <c r="H113" s="519" t="s">
        <v>5852</v>
      </c>
      <c r="I113" s="140"/>
      <c r="J113" s="140"/>
      <c r="K113" s="111" t="s">
        <v>5821</v>
      </c>
      <c r="L113" s="519" t="s">
        <v>5849</v>
      </c>
      <c r="M113" s="140"/>
      <c r="N113" s="519" t="s">
        <v>5499</v>
      </c>
      <c r="O113" s="519" t="s">
        <v>6027</v>
      </c>
      <c r="P113" s="519" t="s">
        <v>6034</v>
      </c>
      <c r="Q113" s="519" t="s">
        <v>6035</v>
      </c>
      <c r="R113" s="140"/>
      <c r="S113" s="519">
        <v>224.0</v>
      </c>
      <c r="T113" s="519">
        <v>97.0</v>
      </c>
      <c r="U113" s="519">
        <v>97.0</v>
      </c>
      <c r="V113" s="519" t="s">
        <v>2371</v>
      </c>
      <c r="W113" s="140"/>
      <c r="X113" s="140"/>
      <c r="Y113" s="143"/>
      <c r="Z113" s="549"/>
      <c r="AA113" s="143"/>
      <c r="AB113" s="519">
        <v>73.0</v>
      </c>
      <c r="AC113" s="111"/>
      <c r="AD113" s="519">
        <v>68.0</v>
      </c>
      <c r="AE113" s="561">
        <f t="shared" si="47"/>
        <v>-5</v>
      </c>
      <c r="AF113" s="72">
        <f t="shared" si="48"/>
        <v>-0.06849315068</v>
      </c>
      <c r="AG113" s="519">
        <v>92.0</v>
      </c>
      <c r="AH113" s="79"/>
      <c r="AI113" s="519">
        <v>83.0</v>
      </c>
      <c r="AJ113" s="561">
        <f t="shared" si="49"/>
        <v>-9</v>
      </c>
      <c r="AK113" s="72">
        <f t="shared" si="50"/>
        <v>-0.09782608696</v>
      </c>
      <c r="AL113" s="519">
        <v>97.0</v>
      </c>
      <c r="AM113" s="482"/>
      <c r="AN113" s="519">
        <v>100.0</v>
      </c>
      <c r="AO113" s="561">
        <f t="shared" si="37"/>
        <v>3</v>
      </c>
      <c r="AP113" s="72">
        <f t="shared" si="38"/>
        <v>0.03092783505</v>
      </c>
      <c r="AQ113" s="519">
        <v>74.0</v>
      </c>
      <c r="AR113" s="558"/>
      <c r="AS113" s="519">
        <v>71.0</v>
      </c>
      <c r="AT113" s="561">
        <f t="shared" si="52"/>
        <v>-3</v>
      </c>
      <c r="AU113" s="72">
        <f t="shared" si="53"/>
        <v>-0.04054054054</v>
      </c>
      <c r="AV113" s="79"/>
      <c r="AW113" s="72"/>
      <c r="AX113" s="72"/>
      <c r="AY113" s="111"/>
      <c r="AZ113" s="111"/>
      <c r="BA113" s="519">
        <v>68.0</v>
      </c>
      <c r="BB113" s="523"/>
      <c r="BC113" s="519">
        <v>74.0</v>
      </c>
      <c r="BD113" s="561">
        <f t="shared" si="41"/>
        <v>6</v>
      </c>
      <c r="BE113" s="72">
        <f t="shared" si="42"/>
        <v>0.08823529412</v>
      </c>
      <c r="BF113" s="519">
        <v>90.0</v>
      </c>
      <c r="BG113" s="523"/>
      <c r="BH113" s="519">
        <v>93.0</v>
      </c>
      <c r="BI113" s="561">
        <f t="shared" si="54"/>
        <v>3</v>
      </c>
      <c r="BJ113" s="72">
        <f t="shared" si="55"/>
        <v>0.03333333333</v>
      </c>
      <c r="BK113" s="519">
        <v>56.0</v>
      </c>
      <c r="BL113" s="132"/>
      <c r="BM113" s="519">
        <v>54.0</v>
      </c>
      <c r="BN113" s="561">
        <f t="shared" si="57"/>
        <v>-2</v>
      </c>
      <c r="BO113" s="72">
        <f t="shared" si="58"/>
        <v>-0.03571428571</v>
      </c>
      <c r="BP113" s="111"/>
      <c r="BQ113" s="111"/>
      <c r="BR113" s="138"/>
      <c r="BS113" s="111"/>
      <c r="BT113" s="135"/>
      <c r="BU113" s="111"/>
      <c r="BV113" s="111"/>
      <c r="BW113" s="111"/>
      <c r="BX113" s="111"/>
      <c r="BY113" s="521">
        <v>0.0</v>
      </c>
      <c r="BZ113" s="519">
        <v>0.0</v>
      </c>
      <c r="CA113" s="519">
        <v>0.0</v>
      </c>
      <c r="CB113" s="519">
        <v>0.0</v>
      </c>
      <c r="CC113" s="519">
        <v>0.0</v>
      </c>
      <c r="CD113" s="519">
        <v>0.0</v>
      </c>
      <c r="CE113" s="519">
        <v>1.0</v>
      </c>
      <c r="CF113" s="519">
        <v>0.0</v>
      </c>
      <c r="CG113" s="519">
        <v>0.0</v>
      </c>
      <c r="CH113" s="519">
        <v>0.0</v>
      </c>
      <c r="CI113" s="519">
        <v>0.0</v>
      </c>
      <c r="CJ113" s="519">
        <v>0.0</v>
      </c>
      <c r="CK113" s="519">
        <v>0.0</v>
      </c>
      <c r="CL113" s="519">
        <v>0.0</v>
      </c>
      <c r="CM113" s="519">
        <v>0.0</v>
      </c>
      <c r="CN113" s="519" t="s">
        <v>6026</v>
      </c>
      <c r="CO113" s="519"/>
      <c r="CP113" s="519"/>
      <c r="CQ113" s="519"/>
      <c r="CR113" s="519"/>
      <c r="CS113" s="553">
        <v>0.3</v>
      </c>
      <c r="CT113" s="519"/>
      <c r="CU113" s="519"/>
      <c r="CV113" s="519"/>
      <c r="CW113" s="519"/>
      <c r="CX113" s="519"/>
      <c r="CY113" s="519"/>
      <c r="CZ113" s="519"/>
      <c r="DA113" s="519"/>
      <c r="DB113" s="519"/>
      <c r="DC113" s="519"/>
      <c r="DD113" s="519"/>
      <c r="DE113" s="519"/>
      <c r="DF113" s="519"/>
      <c r="DG113" s="519"/>
      <c r="DH113" s="519"/>
      <c r="DI113" s="519"/>
      <c r="DJ113" s="519"/>
      <c r="DK113" s="519"/>
      <c r="DL113" s="519"/>
      <c r="DM113" s="519"/>
      <c r="DN113" s="519"/>
      <c r="DO113" s="519"/>
      <c r="DP113" s="519"/>
      <c r="DQ113" s="519"/>
      <c r="DR113" s="519"/>
    </row>
    <row r="114" ht="15.75" customHeight="1">
      <c r="A114" s="111">
        <v>111.0</v>
      </c>
      <c r="B114" s="111">
        <v>2024.0</v>
      </c>
      <c r="C114" s="140"/>
      <c r="D114" s="554"/>
      <c r="E114" s="140"/>
      <c r="F114" s="521" t="s">
        <v>5851</v>
      </c>
      <c r="G114" s="140"/>
      <c r="H114" s="519" t="s">
        <v>5852</v>
      </c>
      <c r="I114" s="140"/>
      <c r="J114" s="140"/>
      <c r="K114" s="111" t="s">
        <v>5821</v>
      </c>
      <c r="L114" s="519" t="s">
        <v>5849</v>
      </c>
      <c r="M114" s="140"/>
      <c r="N114" s="519" t="s">
        <v>5499</v>
      </c>
      <c r="O114" s="519" t="s">
        <v>6027</v>
      </c>
      <c r="P114" s="519" t="s">
        <v>6032</v>
      </c>
      <c r="Q114" s="519" t="s">
        <v>6035</v>
      </c>
      <c r="R114" s="140"/>
      <c r="S114" s="589">
        <v>1365.0</v>
      </c>
      <c r="T114" s="519">
        <v>672.0</v>
      </c>
      <c r="U114" s="519">
        <v>336.0</v>
      </c>
      <c r="V114" s="519" t="s">
        <v>2371</v>
      </c>
      <c r="W114" s="140"/>
      <c r="X114" s="140"/>
      <c r="Y114" s="143"/>
      <c r="Z114" s="549"/>
      <c r="AA114" s="143"/>
      <c r="AB114" s="519">
        <v>73.0</v>
      </c>
      <c r="AC114" s="111"/>
      <c r="AD114" s="519">
        <v>68.0</v>
      </c>
      <c r="AE114" s="561">
        <f t="shared" si="47"/>
        <v>-5</v>
      </c>
      <c r="AF114" s="72">
        <f t="shared" si="48"/>
        <v>-0.06849315068</v>
      </c>
      <c r="AG114" s="519">
        <v>90.0</v>
      </c>
      <c r="AH114" s="79"/>
      <c r="AI114" s="519">
        <v>83.0</v>
      </c>
      <c r="AJ114" s="561">
        <f t="shared" si="49"/>
        <v>-7</v>
      </c>
      <c r="AK114" s="72">
        <f t="shared" si="50"/>
        <v>-0.07777777778</v>
      </c>
      <c r="AL114" s="519">
        <v>98.0</v>
      </c>
      <c r="AM114" s="482"/>
      <c r="AN114" s="519">
        <v>100.0</v>
      </c>
      <c r="AO114" s="561">
        <f t="shared" si="37"/>
        <v>2</v>
      </c>
      <c r="AP114" s="72">
        <f t="shared" si="38"/>
        <v>0.02040816327</v>
      </c>
      <c r="AQ114" s="519">
        <v>70.0</v>
      </c>
      <c r="AR114" s="558"/>
      <c r="AS114" s="519">
        <v>71.0</v>
      </c>
      <c r="AT114" s="561">
        <f t="shared" si="52"/>
        <v>1</v>
      </c>
      <c r="AU114" s="72">
        <f t="shared" si="53"/>
        <v>0.01428571429</v>
      </c>
      <c r="AV114" s="79"/>
      <c r="AW114" s="72"/>
      <c r="AX114" s="72"/>
      <c r="AY114" s="111"/>
      <c r="AZ114" s="111"/>
      <c r="BA114" s="519">
        <v>64.0</v>
      </c>
      <c r="BB114" s="523"/>
      <c r="BC114" s="519">
        <v>74.0</v>
      </c>
      <c r="BD114" s="561">
        <f t="shared" si="41"/>
        <v>10</v>
      </c>
      <c r="BE114" s="72">
        <f t="shared" si="42"/>
        <v>0.15625</v>
      </c>
      <c r="BF114" s="519">
        <v>92.0</v>
      </c>
      <c r="BG114" s="523"/>
      <c r="BH114" s="519">
        <v>93.0</v>
      </c>
      <c r="BI114" s="561">
        <f t="shared" si="54"/>
        <v>1</v>
      </c>
      <c r="BJ114" s="72">
        <f t="shared" si="55"/>
        <v>0.01086956522</v>
      </c>
      <c r="BK114" s="519">
        <v>53.0</v>
      </c>
      <c r="BL114" s="132"/>
      <c r="BM114" s="519">
        <v>54.0</v>
      </c>
      <c r="BN114" s="561">
        <f t="shared" si="57"/>
        <v>1</v>
      </c>
      <c r="BO114" s="72">
        <f t="shared" si="58"/>
        <v>0.01886792453</v>
      </c>
      <c r="BP114" s="111"/>
      <c r="BQ114" s="111"/>
      <c r="BR114" s="138"/>
      <c r="BS114" s="111"/>
      <c r="BT114" s="135"/>
      <c r="BU114" s="111"/>
      <c r="BV114" s="111"/>
      <c r="BW114" s="111"/>
      <c r="BX114" s="111"/>
      <c r="BY114" s="521">
        <v>0.0</v>
      </c>
      <c r="BZ114" s="519">
        <v>0.0</v>
      </c>
      <c r="CA114" s="519">
        <v>0.0</v>
      </c>
      <c r="CB114" s="519">
        <v>0.0</v>
      </c>
      <c r="CC114" s="519">
        <v>0.0</v>
      </c>
      <c r="CD114" s="519">
        <v>0.0</v>
      </c>
      <c r="CE114" s="519">
        <v>1.0</v>
      </c>
      <c r="CF114" s="519">
        <v>0.0</v>
      </c>
      <c r="CG114" s="519">
        <v>0.0</v>
      </c>
      <c r="CH114" s="519">
        <v>0.0</v>
      </c>
      <c r="CI114" s="519">
        <v>0.0</v>
      </c>
      <c r="CJ114" s="519">
        <v>0.0</v>
      </c>
      <c r="CK114" s="519">
        <v>0.0</v>
      </c>
      <c r="CL114" s="519">
        <v>0.0</v>
      </c>
      <c r="CM114" s="519">
        <v>0.0</v>
      </c>
      <c r="CN114" s="519" t="s">
        <v>6026</v>
      </c>
      <c r="CO114" s="519"/>
      <c r="CP114" s="519"/>
      <c r="CQ114" s="519"/>
      <c r="CR114" s="519"/>
      <c r="CS114" s="553">
        <v>0.33</v>
      </c>
      <c r="CT114" s="519"/>
      <c r="CU114" s="519"/>
      <c r="CV114" s="519"/>
      <c r="CW114" s="519"/>
      <c r="CX114" s="519"/>
      <c r="CY114" s="519"/>
      <c r="CZ114" s="519"/>
      <c r="DA114" s="519"/>
      <c r="DB114" s="519"/>
      <c r="DC114" s="519"/>
      <c r="DD114" s="519"/>
      <c r="DE114" s="519"/>
      <c r="DF114" s="519"/>
      <c r="DG114" s="519"/>
      <c r="DH114" s="519"/>
      <c r="DI114" s="519"/>
      <c r="DJ114" s="519"/>
      <c r="DK114" s="519"/>
      <c r="DL114" s="519"/>
      <c r="DM114" s="519"/>
      <c r="DN114" s="519"/>
      <c r="DO114" s="519"/>
      <c r="DP114" s="519"/>
      <c r="DQ114" s="519"/>
      <c r="DR114" s="519"/>
    </row>
    <row r="115" ht="15.75" customHeight="1">
      <c r="A115" s="111">
        <v>112.0</v>
      </c>
      <c r="B115" s="111">
        <v>2024.0</v>
      </c>
      <c r="C115" s="140"/>
      <c r="D115" s="554"/>
      <c r="E115" s="140"/>
      <c r="F115" s="521" t="s">
        <v>5851</v>
      </c>
      <c r="G115" s="140"/>
      <c r="H115" s="519" t="s">
        <v>5852</v>
      </c>
      <c r="I115" s="140"/>
      <c r="J115" s="140"/>
      <c r="K115" s="111" t="s">
        <v>5821</v>
      </c>
      <c r="L115" s="519" t="s">
        <v>5850</v>
      </c>
      <c r="M115" s="140"/>
      <c r="N115" s="519" t="s">
        <v>5499</v>
      </c>
      <c r="O115" s="519" t="s">
        <v>6027</v>
      </c>
      <c r="P115" s="519" t="s">
        <v>6028</v>
      </c>
      <c r="Q115" s="519" t="s">
        <v>6036</v>
      </c>
      <c r="R115" s="140"/>
      <c r="S115" s="589">
        <v>1451.0</v>
      </c>
      <c r="T115" s="519">
        <v>736.0</v>
      </c>
      <c r="U115" s="519">
        <v>736.0</v>
      </c>
      <c r="V115" s="519" t="s">
        <v>2371</v>
      </c>
      <c r="W115" s="140"/>
      <c r="X115" s="140"/>
      <c r="Y115" s="143"/>
      <c r="Z115" s="549"/>
      <c r="AA115" s="143"/>
      <c r="AB115" s="519">
        <v>71.0</v>
      </c>
      <c r="AC115" s="111"/>
      <c r="AD115" s="519">
        <v>67.0</v>
      </c>
      <c r="AE115" s="561">
        <f t="shared" si="47"/>
        <v>-4</v>
      </c>
      <c r="AF115" s="72">
        <f t="shared" si="48"/>
        <v>-0.05633802817</v>
      </c>
      <c r="AG115" s="519">
        <v>88.0</v>
      </c>
      <c r="AH115" s="79"/>
      <c r="AI115" s="519">
        <v>93.0</v>
      </c>
      <c r="AJ115" s="561">
        <f t="shared" si="49"/>
        <v>5</v>
      </c>
      <c r="AK115" s="72">
        <f t="shared" si="50"/>
        <v>0.05681818182</v>
      </c>
      <c r="AL115" s="519">
        <v>97.0</v>
      </c>
      <c r="AM115" s="482"/>
      <c r="AN115" s="519">
        <v>98.0</v>
      </c>
      <c r="AO115" s="561">
        <f t="shared" si="37"/>
        <v>1</v>
      </c>
      <c r="AP115" s="72">
        <f t="shared" si="38"/>
        <v>0.01030927835</v>
      </c>
      <c r="AQ115" s="519">
        <v>57.0</v>
      </c>
      <c r="AR115" s="558"/>
      <c r="AS115" s="519">
        <v>61.0</v>
      </c>
      <c r="AT115" s="561">
        <f t="shared" si="52"/>
        <v>4</v>
      </c>
      <c r="AU115" s="72">
        <f t="shared" si="53"/>
        <v>0.0701754386</v>
      </c>
      <c r="AV115" s="79"/>
      <c r="AW115" s="72"/>
      <c r="AX115" s="72"/>
      <c r="AY115" s="111"/>
      <c r="AZ115" s="111"/>
      <c r="BA115" s="519">
        <v>76.0</v>
      </c>
      <c r="BB115" s="523"/>
      <c r="BC115" s="519">
        <v>72.0</v>
      </c>
      <c r="BD115" s="561">
        <f t="shared" si="41"/>
        <v>-4</v>
      </c>
      <c r="BE115" s="72">
        <f t="shared" si="42"/>
        <v>-0.05263157895</v>
      </c>
      <c r="BF115" s="519">
        <v>90.0</v>
      </c>
      <c r="BG115" s="523"/>
      <c r="BH115" s="519">
        <v>88.0</v>
      </c>
      <c r="BI115" s="561">
        <f t="shared" si="54"/>
        <v>-2</v>
      </c>
      <c r="BJ115" s="72">
        <f t="shared" si="55"/>
        <v>-0.02222222222</v>
      </c>
      <c r="BK115" s="519">
        <v>72.0</v>
      </c>
      <c r="BL115" s="132"/>
      <c r="BM115" s="519">
        <v>67.0</v>
      </c>
      <c r="BN115" s="561">
        <f t="shared" si="57"/>
        <v>-5</v>
      </c>
      <c r="BO115" s="72">
        <f t="shared" si="58"/>
        <v>-0.06944444444</v>
      </c>
      <c r="BP115" s="111"/>
      <c r="BQ115" s="111"/>
      <c r="BR115" s="138"/>
      <c r="BS115" s="111"/>
      <c r="BT115" s="135"/>
      <c r="BU115" s="111"/>
      <c r="BV115" s="111"/>
      <c r="BW115" s="111"/>
      <c r="BX115" s="111"/>
      <c r="BY115" s="521">
        <v>0.0</v>
      </c>
      <c r="BZ115" s="519">
        <v>0.0</v>
      </c>
      <c r="CA115" s="519">
        <v>0.0</v>
      </c>
      <c r="CB115" s="519">
        <v>0.0</v>
      </c>
      <c r="CC115" s="519">
        <v>0.0</v>
      </c>
      <c r="CD115" s="519">
        <v>0.0</v>
      </c>
      <c r="CE115" s="519">
        <v>1.0</v>
      </c>
      <c r="CF115" s="519">
        <v>0.0</v>
      </c>
      <c r="CG115" s="519">
        <v>0.0</v>
      </c>
      <c r="CH115" s="519">
        <v>0.0</v>
      </c>
      <c r="CI115" s="519">
        <v>0.0</v>
      </c>
      <c r="CJ115" s="519">
        <v>0.0</v>
      </c>
      <c r="CK115" s="519">
        <v>0.0</v>
      </c>
      <c r="CL115" s="519">
        <v>0.0</v>
      </c>
      <c r="CM115" s="519">
        <v>0.0</v>
      </c>
      <c r="CN115" s="519" t="s">
        <v>6037</v>
      </c>
      <c r="CO115" s="519"/>
      <c r="CP115" s="519"/>
      <c r="CQ115" s="519"/>
      <c r="CR115" s="519"/>
      <c r="CS115" s="553">
        <v>0.34</v>
      </c>
      <c r="CT115" s="519"/>
      <c r="CU115" s="519"/>
      <c r="CV115" s="519"/>
      <c r="CW115" s="519"/>
      <c r="CX115" s="519"/>
      <c r="CY115" s="519"/>
      <c r="CZ115" s="519"/>
      <c r="DA115" s="519"/>
      <c r="DB115" s="519"/>
      <c r="DC115" s="519"/>
      <c r="DD115" s="519"/>
      <c r="DE115" s="519"/>
      <c r="DF115" s="519"/>
      <c r="DG115" s="519"/>
      <c r="DH115" s="519"/>
      <c r="DI115" s="519"/>
      <c r="DJ115" s="519"/>
      <c r="DK115" s="519"/>
      <c r="DL115" s="519"/>
      <c r="DM115" s="519"/>
      <c r="DN115" s="519"/>
      <c r="DO115" s="519"/>
      <c r="DP115" s="519"/>
      <c r="DQ115" s="519"/>
      <c r="DR115" s="519"/>
    </row>
    <row r="116" ht="15.75" customHeight="1">
      <c r="A116" s="111">
        <v>113.0</v>
      </c>
      <c r="B116" s="111">
        <v>2024.0</v>
      </c>
      <c r="C116" s="140"/>
      <c r="D116" s="554"/>
      <c r="E116" s="140"/>
      <c r="F116" s="521" t="s">
        <v>5851</v>
      </c>
      <c r="G116" s="140"/>
      <c r="H116" s="519" t="s">
        <v>5852</v>
      </c>
      <c r="I116" s="140"/>
      <c r="J116" s="140"/>
      <c r="K116" s="111" t="s">
        <v>5821</v>
      </c>
      <c r="L116" s="519" t="s">
        <v>5850</v>
      </c>
      <c r="M116" s="140"/>
      <c r="N116" s="519" t="s">
        <v>5499</v>
      </c>
      <c r="O116" s="519" t="s">
        <v>6027</v>
      </c>
      <c r="P116" s="519" t="s">
        <v>6036</v>
      </c>
      <c r="Q116" s="519" t="s">
        <v>6038</v>
      </c>
      <c r="R116" s="140"/>
      <c r="S116" s="519">
        <v>253.0</v>
      </c>
      <c r="T116" s="519">
        <v>111.0</v>
      </c>
      <c r="U116" s="519">
        <v>111.0</v>
      </c>
      <c r="V116" s="519" t="s">
        <v>2371</v>
      </c>
      <c r="W116" s="140"/>
      <c r="X116" s="140"/>
      <c r="Y116" s="143"/>
      <c r="Z116" s="549"/>
      <c r="AA116" s="143"/>
      <c r="AB116" s="519">
        <v>67.0</v>
      </c>
      <c r="AC116" s="111"/>
      <c r="AD116" s="519">
        <v>76.0</v>
      </c>
      <c r="AE116" s="561">
        <f t="shared" si="47"/>
        <v>9</v>
      </c>
      <c r="AF116" s="72">
        <f t="shared" si="48"/>
        <v>0.1343283582</v>
      </c>
      <c r="AG116" s="519">
        <v>93.0</v>
      </c>
      <c r="AH116" s="79"/>
      <c r="AI116" s="519">
        <v>93.0</v>
      </c>
      <c r="AJ116" s="561">
        <f t="shared" si="49"/>
        <v>0</v>
      </c>
      <c r="AK116" s="72">
        <f t="shared" si="50"/>
        <v>0</v>
      </c>
      <c r="AL116" s="519">
        <v>98.0</v>
      </c>
      <c r="AM116" s="482"/>
      <c r="AN116" s="519">
        <v>99.0</v>
      </c>
      <c r="AO116" s="561">
        <f t="shared" si="37"/>
        <v>1</v>
      </c>
      <c r="AP116" s="72">
        <f t="shared" si="38"/>
        <v>0.01020408163</v>
      </c>
      <c r="AQ116" s="519">
        <v>61.0</v>
      </c>
      <c r="AR116" s="558"/>
      <c r="AS116" s="519">
        <v>67.0</v>
      </c>
      <c r="AT116" s="561">
        <f t="shared" si="52"/>
        <v>6</v>
      </c>
      <c r="AU116" s="72">
        <f t="shared" si="53"/>
        <v>0.09836065574</v>
      </c>
      <c r="AV116" s="79"/>
      <c r="AW116" s="72"/>
      <c r="AX116" s="72"/>
      <c r="AY116" s="111"/>
      <c r="AZ116" s="111"/>
      <c r="BA116" s="519">
        <v>72.0</v>
      </c>
      <c r="BB116" s="523"/>
      <c r="BC116" s="519">
        <v>74.0</v>
      </c>
      <c r="BD116" s="561">
        <f t="shared" si="41"/>
        <v>2</v>
      </c>
      <c r="BE116" s="72">
        <f t="shared" si="42"/>
        <v>0.02777777778</v>
      </c>
      <c r="BF116" s="519">
        <v>88.0</v>
      </c>
      <c r="BG116" s="523"/>
      <c r="BH116" s="519">
        <v>85.0</v>
      </c>
      <c r="BI116" s="561">
        <f t="shared" si="54"/>
        <v>-3</v>
      </c>
      <c r="BJ116" s="72">
        <f t="shared" si="55"/>
        <v>-0.03409090909</v>
      </c>
      <c r="BK116" s="519">
        <v>67.0</v>
      </c>
      <c r="BL116" s="132"/>
      <c r="BM116" s="519">
        <v>64.0</v>
      </c>
      <c r="BN116" s="561">
        <f t="shared" si="57"/>
        <v>-3</v>
      </c>
      <c r="BO116" s="72">
        <f t="shared" si="58"/>
        <v>-0.0447761194</v>
      </c>
      <c r="BP116" s="111"/>
      <c r="BQ116" s="111"/>
      <c r="BR116" s="138"/>
      <c r="BS116" s="111"/>
      <c r="BT116" s="135"/>
      <c r="BU116" s="111"/>
      <c r="BV116" s="111"/>
      <c r="BW116" s="111"/>
      <c r="BX116" s="111"/>
      <c r="BY116" s="521">
        <v>0.0</v>
      </c>
      <c r="BZ116" s="519">
        <v>0.0</v>
      </c>
      <c r="CA116" s="519">
        <v>0.0</v>
      </c>
      <c r="CB116" s="519">
        <v>0.0</v>
      </c>
      <c r="CC116" s="519">
        <v>0.0</v>
      </c>
      <c r="CD116" s="519">
        <v>0.0</v>
      </c>
      <c r="CE116" s="519">
        <v>1.0</v>
      </c>
      <c r="CF116" s="519">
        <v>0.0</v>
      </c>
      <c r="CG116" s="519">
        <v>0.0</v>
      </c>
      <c r="CH116" s="519">
        <v>0.0</v>
      </c>
      <c r="CI116" s="519">
        <v>0.0</v>
      </c>
      <c r="CJ116" s="519">
        <v>0.0</v>
      </c>
      <c r="CK116" s="519">
        <v>0.0</v>
      </c>
      <c r="CL116" s="519">
        <v>0.0</v>
      </c>
      <c r="CM116" s="519">
        <v>0.0</v>
      </c>
      <c r="CN116" s="519" t="s">
        <v>6037</v>
      </c>
      <c r="CO116" s="519"/>
      <c r="CP116" s="519"/>
      <c r="CQ116" s="519"/>
      <c r="CR116" s="519"/>
      <c r="CS116" s="553">
        <v>0.3</v>
      </c>
      <c r="CT116" s="519"/>
      <c r="CU116" s="519"/>
      <c r="CV116" s="519"/>
      <c r="CW116" s="519"/>
      <c r="CX116" s="519"/>
      <c r="CY116" s="519"/>
      <c r="CZ116" s="519"/>
      <c r="DA116" s="519"/>
      <c r="DB116" s="519"/>
      <c r="DC116" s="519"/>
      <c r="DD116" s="519"/>
      <c r="DE116" s="519"/>
      <c r="DF116" s="519"/>
      <c r="DG116" s="519"/>
      <c r="DH116" s="519"/>
      <c r="DI116" s="519"/>
      <c r="DJ116" s="519"/>
      <c r="DK116" s="519"/>
      <c r="DL116" s="519"/>
      <c r="DM116" s="519"/>
      <c r="DN116" s="519"/>
      <c r="DO116" s="519"/>
      <c r="DP116" s="519"/>
      <c r="DQ116" s="519"/>
      <c r="DR116" s="519"/>
    </row>
    <row r="117" ht="15.75" customHeight="1">
      <c r="A117" s="111">
        <v>114.0</v>
      </c>
      <c r="B117" s="111">
        <v>2024.0</v>
      </c>
      <c r="C117" s="140"/>
      <c r="D117" s="554"/>
      <c r="E117" s="140"/>
      <c r="F117" s="521" t="s">
        <v>5851</v>
      </c>
      <c r="G117" s="140"/>
      <c r="H117" s="519" t="s">
        <v>5852</v>
      </c>
      <c r="I117" s="140"/>
      <c r="J117" s="140"/>
      <c r="K117" s="111" t="s">
        <v>5821</v>
      </c>
      <c r="L117" s="519" t="s">
        <v>5850</v>
      </c>
      <c r="M117" s="140"/>
      <c r="N117" s="519" t="s">
        <v>5499</v>
      </c>
      <c r="O117" s="519" t="s">
        <v>6027</v>
      </c>
      <c r="P117" s="519" t="s">
        <v>6028</v>
      </c>
      <c r="Q117" s="519" t="s">
        <v>6038</v>
      </c>
      <c r="R117" s="140"/>
      <c r="S117" s="589">
        <v>1452.0</v>
      </c>
      <c r="T117" s="519">
        <v>848.0</v>
      </c>
      <c r="U117" s="519">
        <v>424.0</v>
      </c>
      <c r="V117" s="519" t="s">
        <v>2371</v>
      </c>
      <c r="W117" s="140"/>
      <c r="X117" s="140"/>
      <c r="Y117" s="143"/>
      <c r="Z117" s="549"/>
      <c r="AA117" s="143"/>
      <c r="AB117" s="519">
        <v>71.0</v>
      </c>
      <c r="AC117" s="111"/>
      <c r="AD117" s="519">
        <v>76.0</v>
      </c>
      <c r="AE117" s="561">
        <f t="shared" si="47"/>
        <v>5</v>
      </c>
      <c r="AF117" s="72">
        <f t="shared" si="48"/>
        <v>0.07042253521</v>
      </c>
      <c r="AG117" s="519">
        <v>88.0</v>
      </c>
      <c r="AH117" s="79"/>
      <c r="AI117" s="519">
        <v>93.0</v>
      </c>
      <c r="AJ117" s="561">
        <f t="shared" si="49"/>
        <v>5</v>
      </c>
      <c r="AK117" s="72">
        <f t="shared" si="50"/>
        <v>0.05681818182</v>
      </c>
      <c r="AL117" s="519">
        <v>97.0</v>
      </c>
      <c r="AM117" s="482"/>
      <c r="AN117" s="519">
        <v>99.0</v>
      </c>
      <c r="AO117" s="561">
        <f t="shared" si="37"/>
        <v>2</v>
      </c>
      <c r="AP117" s="72">
        <f t="shared" si="38"/>
        <v>0.0206185567</v>
      </c>
      <c r="AQ117" s="519">
        <v>57.0</v>
      </c>
      <c r="AR117" s="558"/>
      <c r="AS117" s="519">
        <v>67.0</v>
      </c>
      <c r="AT117" s="561">
        <f t="shared" si="52"/>
        <v>10</v>
      </c>
      <c r="AU117" s="72">
        <f t="shared" si="53"/>
        <v>0.1754385965</v>
      </c>
      <c r="AV117" s="79"/>
      <c r="AW117" s="72"/>
      <c r="AX117" s="72"/>
      <c r="AY117" s="111"/>
      <c r="AZ117" s="111"/>
      <c r="BA117" s="519">
        <v>76.0</v>
      </c>
      <c r="BB117" s="523"/>
      <c r="BC117" s="519">
        <v>74.0</v>
      </c>
      <c r="BD117" s="561">
        <f t="shared" si="41"/>
        <v>-2</v>
      </c>
      <c r="BE117" s="72">
        <f t="shared" si="42"/>
        <v>-0.02631578947</v>
      </c>
      <c r="BF117" s="519">
        <v>90.0</v>
      </c>
      <c r="BG117" s="523"/>
      <c r="BH117" s="519">
        <v>85.0</v>
      </c>
      <c r="BI117" s="561">
        <f t="shared" si="54"/>
        <v>-5</v>
      </c>
      <c r="BJ117" s="72">
        <f t="shared" si="55"/>
        <v>-0.05555555556</v>
      </c>
      <c r="BK117" s="519">
        <v>72.0</v>
      </c>
      <c r="BL117" s="132"/>
      <c r="BM117" s="519">
        <v>64.0</v>
      </c>
      <c r="BN117" s="561">
        <f t="shared" si="57"/>
        <v>-8</v>
      </c>
      <c r="BO117" s="72">
        <f t="shared" si="58"/>
        <v>-0.1111111111</v>
      </c>
      <c r="BP117" s="111"/>
      <c r="BQ117" s="111"/>
      <c r="BR117" s="138"/>
      <c r="BS117" s="111"/>
      <c r="BT117" s="135"/>
      <c r="BU117" s="111"/>
      <c r="BV117" s="111"/>
      <c r="BW117" s="111"/>
      <c r="BX117" s="111"/>
      <c r="BY117" s="521">
        <v>0.0</v>
      </c>
      <c r="BZ117" s="519">
        <v>0.0</v>
      </c>
      <c r="CA117" s="519">
        <v>0.0</v>
      </c>
      <c r="CB117" s="519">
        <v>0.0</v>
      </c>
      <c r="CC117" s="519">
        <v>0.0</v>
      </c>
      <c r="CD117" s="519">
        <v>0.0</v>
      </c>
      <c r="CE117" s="519">
        <v>1.0</v>
      </c>
      <c r="CF117" s="519">
        <v>0.0</v>
      </c>
      <c r="CG117" s="519">
        <v>0.0</v>
      </c>
      <c r="CH117" s="519">
        <v>0.0</v>
      </c>
      <c r="CI117" s="519">
        <v>0.0</v>
      </c>
      <c r="CJ117" s="519">
        <v>0.0</v>
      </c>
      <c r="CK117" s="519">
        <v>0.0</v>
      </c>
      <c r="CL117" s="519">
        <v>0.0</v>
      </c>
      <c r="CM117" s="519">
        <v>0.0</v>
      </c>
      <c r="CN117" s="519" t="s">
        <v>6037</v>
      </c>
      <c r="CO117" s="519"/>
      <c r="CP117" s="519"/>
      <c r="CQ117" s="519"/>
      <c r="CR117" s="519"/>
      <c r="CS117" s="553">
        <v>0.37</v>
      </c>
      <c r="CT117" s="519"/>
      <c r="CU117" s="519"/>
      <c r="CV117" s="519"/>
      <c r="CW117" s="519"/>
      <c r="CX117" s="519"/>
      <c r="CY117" s="519"/>
      <c r="CZ117" s="519"/>
      <c r="DA117" s="519"/>
      <c r="DB117" s="519"/>
      <c r="DC117" s="519"/>
      <c r="DD117" s="519"/>
      <c r="DE117" s="519"/>
      <c r="DF117" s="519"/>
      <c r="DG117" s="519"/>
      <c r="DH117" s="519"/>
      <c r="DI117" s="519"/>
      <c r="DJ117" s="519"/>
      <c r="DK117" s="519"/>
      <c r="DL117" s="519"/>
      <c r="DM117" s="519"/>
      <c r="DN117" s="519"/>
      <c r="DO117" s="519"/>
      <c r="DP117" s="519"/>
      <c r="DQ117" s="519"/>
      <c r="DR117" s="519"/>
    </row>
    <row r="118" ht="15.75" customHeight="1">
      <c r="A118" s="111">
        <v>115.0</v>
      </c>
      <c r="B118" s="111">
        <v>2024.0</v>
      </c>
      <c r="C118" s="140"/>
      <c r="D118" s="554"/>
      <c r="E118" s="140"/>
      <c r="F118" s="521" t="s">
        <v>5880</v>
      </c>
      <c r="G118" s="140"/>
      <c r="H118" s="521" t="s">
        <v>6007</v>
      </c>
      <c r="I118" s="140"/>
      <c r="J118" s="140"/>
      <c r="K118" s="111" t="s">
        <v>5821</v>
      </c>
      <c r="L118" s="521" t="s">
        <v>5827</v>
      </c>
      <c r="M118" s="140"/>
      <c r="N118" s="521" t="s">
        <v>6003</v>
      </c>
      <c r="O118" s="521" t="s">
        <v>6039</v>
      </c>
      <c r="P118" s="521" t="s">
        <v>6006</v>
      </c>
      <c r="Q118" s="521" t="s">
        <v>6040</v>
      </c>
      <c r="R118" s="140"/>
      <c r="S118" s="589">
        <v>8265.0</v>
      </c>
      <c r="T118" s="589">
        <v>1064.0</v>
      </c>
      <c r="U118" s="521">
        <v>355.0</v>
      </c>
      <c r="V118" s="521" t="s">
        <v>2371</v>
      </c>
      <c r="W118" s="140"/>
      <c r="X118" s="140"/>
      <c r="Y118" s="143"/>
      <c r="Z118" s="549"/>
      <c r="AA118" s="143"/>
      <c r="AB118" s="519">
        <v>20.0</v>
      </c>
      <c r="AC118" s="111"/>
      <c r="AD118" s="521">
        <v>16.0</v>
      </c>
      <c r="AE118" s="561">
        <f t="shared" si="47"/>
        <v>-4</v>
      </c>
      <c r="AF118" s="72">
        <f t="shared" si="48"/>
        <v>-0.2</v>
      </c>
      <c r="AG118" s="519">
        <v>40.0</v>
      </c>
      <c r="AH118" s="79"/>
      <c r="AI118" s="521">
        <v>37.0</v>
      </c>
      <c r="AJ118" s="561">
        <f t="shared" si="49"/>
        <v>-3</v>
      </c>
      <c r="AK118" s="72">
        <f t="shared" si="50"/>
        <v>-0.075</v>
      </c>
      <c r="AL118" s="519">
        <v>100.0</v>
      </c>
      <c r="AM118" s="482"/>
      <c r="AN118" s="521">
        <v>98.0</v>
      </c>
      <c r="AO118" s="561">
        <f t="shared" si="37"/>
        <v>-2</v>
      </c>
      <c r="AP118" s="72">
        <f t="shared" si="38"/>
        <v>-0.02</v>
      </c>
      <c r="AQ118" s="519">
        <v>78.0</v>
      </c>
      <c r="AR118" s="558"/>
      <c r="AS118" s="521">
        <v>69.0</v>
      </c>
      <c r="AT118" s="561">
        <f t="shared" si="52"/>
        <v>-9</v>
      </c>
      <c r="AU118" s="72">
        <f t="shared" si="53"/>
        <v>-0.1153846154</v>
      </c>
      <c r="AV118" s="79"/>
      <c r="AW118" s="72"/>
      <c r="AX118" s="72"/>
      <c r="AY118" s="111"/>
      <c r="AZ118" s="111"/>
      <c r="BA118" s="519">
        <v>59.0</v>
      </c>
      <c r="BB118" s="523"/>
      <c r="BC118" s="521">
        <v>63.0</v>
      </c>
      <c r="BD118" s="561">
        <f t="shared" si="41"/>
        <v>4</v>
      </c>
      <c r="BE118" s="72">
        <f t="shared" si="42"/>
        <v>0.06779661017</v>
      </c>
      <c r="BF118" s="519">
        <v>88.0</v>
      </c>
      <c r="BG118" s="523"/>
      <c r="BH118" s="521">
        <v>93.0</v>
      </c>
      <c r="BI118" s="561">
        <f t="shared" si="54"/>
        <v>5</v>
      </c>
      <c r="BJ118" s="72">
        <f t="shared" si="55"/>
        <v>0.05681818182</v>
      </c>
      <c r="BK118" s="519">
        <v>74.0</v>
      </c>
      <c r="BL118" s="132"/>
      <c r="BM118" s="521">
        <v>70.0</v>
      </c>
      <c r="BN118" s="561">
        <f t="shared" si="57"/>
        <v>-4</v>
      </c>
      <c r="BO118" s="72">
        <f t="shared" si="58"/>
        <v>-0.05405405405</v>
      </c>
      <c r="BP118" s="111"/>
      <c r="BQ118" s="111"/>
      <c r="BR118" s="138"/>
      <c r="BS118" s="111"/>
      <c r="BT118" s="135"/>
      <c r="BU118" s="111"/>
      <c r="BV118" s="111"/>
      <c r="BW118" s="111"/>
      <c r="BX118" s="111"/>
      <c r="BY118" s="521">
        <v>0.0</v>
      </c>
      <c r="BZ118" s="519">
        <v>1.0</v>
      </c>
      <c r="CA118" s="519">
        <v>0.0</v>
      </c>
      <c r="CB118" s="519">
        <v>0.0</v>
      </c>
      <c r="CC118" s="519">
        <v>0.0</v>
      </c>
      <c r="CD118" s="519">
        <v>0.0</v>
      </c>
      <c r="CE118" s="519">
        <v>0.0</v>
      </c>
      <c r="CF118" s="519">
        <v>0.0</v>
      </c>
      <c r="CG118" s="519">
        <v>1.0</v>
      </c>
      <c r="CH118" s="519">
        <v>1.0</v>
      </c>
      <c r="CI118" s="519">
        <v>0.0</v>
      </c>
      <c r="CJ118" s="519">
        <v>0.0</v>
      </c>
      <c r="CK118" s="519">
        <v>0.0</v>
      </c>
      <c r="CL118" s="519">
        <v>0.0</v>
      </c>
      <c r="CM118" s="519">
        <v>0.0</v>
      </c>
      <c r="CN118" s="519" t="s">
        <v>6007</v>
      </c>
      <c r="CO118" s="588"/>
      <c r="CP118" s="553">
        <v>0.11</v>
      </c>
      <c r="CQ118" s="519"/>
      <c r="CR118" s="519"/>
      <c r="CS118" s="553">
        <v>0.11</v>
      </c>
      <c r="CT118" s="519"/>
      <c r="CU118" s="519"/>
      <c r="CV118" s="519"/>
      <c r="CW118" s="519">
        <v>92.0</v>
      </c>
      <c r="CX118" s="519">
        <v>79.0</v>
      </c>
      <c r="CY118" s="519">
        <v>77.0</v>
      </c>
      <c r="CZ118" s="519"/>
      <c r="DA118" s="519"/>
      <c r="DB118" s="519"/>
      <c r="DC118" s="519">
        <v>46.0</v>
      </c>
      <c r="DD118" s="519">
        <v>30.0</v>
      </c>
      <c r="DE118" s="519">
        <v>26.0</v>
      </c>
      <c r="DF118" s="519"/>
      <c r="DG118" s="519"/>
      <c r="DH118" s="519"/>
      <c r="DI118" s="519">
        <v>93.0</v>
      </c>
      <c r="DJ118" s="519">
        <v>81.0</v>
      </c>
      <c r="DK118" s="519">
        <v>77.0</v>
      </c>
      <c r="DL118" s="519"/>
      <c r="DM118" s="519"/>
      <c r="DN118" s="519"/>
      <c r="DO118" s="519">
        <v>1.0</v>
      </c>
      <c r="DP118" s="519">
        <v>2.0</v>
      </c>
      <c r="DQ118" s="519">
        <v>1.0</v>
      </c>
      <c r="DR118" s="553">
        <v>0.9</v>
      </c>
    </row>
    <row r="119" ht="15.75" customHeight="1">
      <c r="A119" s="111">
        <v>116.0</v>
      </c>
      <c r="B119" s="111">
        <v>2024.0</v>
      </c>
      <c r="C119" s="140"/>
      <c r="D119" s="554"/>
      <c r="E119" s="140"/>
      <c r="F119" s="521" t="s">
        <v>5880</v>
      </c>
      <c r="G119" s="140"/>
      <c r="H119" s="521" t="s">
        <v>6007</v>
      </c>
      <c r="I119" s="140"/>
      <c r="J119" s="140"/>
      <c r="K119" s="111" t="s">
        <v>5821</v>
      </c>
      <c r="L119" s="521" t="s">
        <v>5827</v>
      </c>
      <c r="M119" s="140"/>
      <c r="N119" s="521" t="s">
        <v>6003</v>
      </c>
      <c r="O119" s="521" t="s">
        <v>6039</v>
      </c>
      <c r="P119" s="521" t="s">
        <v>6005</v>
      </c>
      <c r="Q119" s="521" t="s">
        <v>6040</v>
      </c>
      <c r="R119" s="140"/>
      <c r="S119" s="589">
        <v>8265.0</v>
      </c>
      <c r="T119" s="589">
        <v>1064.0</v>
      </c>
      <c r="U119" s="521">
        <v>355.0</v>
      </c>
      <c r="V119" s="521" t="s">
        <v>2371</v>
      </c>
      <c r="W119" s="140"/>
      <c r="X119" s="140"/>
      <c r="Y119" s="143"/>
      <c r="Z119" s="549"/>
      <c r="AA119" s="143"/>
      <c r="AB119" s="519">
        <v>28.0</v>
      </c>
      <c r="AC119" s="111"/>
      <c r="AD119" s="521">
        <v>16.0</v>
      </c>
      <c r="AE119" s="561">
        <f t="shared" si="47"/>
        <v>-12</v>
      </c>
      <c r="AF119" s="72">
        <f t="shared" si="48"/>
        <v>-0.4285714286</v>
      </c>
      <c r="AG119" s="519">
        <v>40.0</v>
      </c>
      <c r="AH119" s="79"/>
      <c r="AI119" s="521">
        <v>37.0</v>
      </c>
      <c r="AJ119" s="561">
        <f t="shared" si="49"/>
        <v>-3</v>
      </c>
      <c r="AK119" s="72">
        <f t="shared" si="50"/>
        <v>-0.075</v>
      </c>
      <c r="AL119" s="519">
        <v>98.0</v>
      </c>
      <c r="AM119" s="482"/>
      <c r="AN119" s="521">
        <v>98.0</v>
      </c>
      <c r="AO119" s="561">
        <f t="shared" si="37"/>
        <v>0</v>
      </c>
      <c r="AP119" s="72">
        <f t="shared" si="38"/>
        <v>0</v>
      </c>
      <c r="AQ119" s="519">
        <v>83.0</v>
      </c>
      <c r="AR119" s="558"/>
      <c r="AS119" s="521">
        <v>69.0</v>
      </c>
      <c r="AT119" s="561">
        <f t="shared" si="52"/>
        <v>-14</v>
      </c>
      <c r="AU119" s="72">
        <f t="shared" si="53"/>
        <v>-0.1686746988</v>
      </c>
      <c r="AV119" s="79"/>
      <c r="AW119" s="72"/>
      <c r="AX119" s="72"/>
      <c r="AY119" s="111"/>
      <c r="AZ119" s="111"/>
      <c r="BA119" s="519">
        <v>61.0</v>
      </c>
      <c r="BB119" s="523"/>
      <c r="BC119" s="521">
        <v>63.0</v>
      </c>
      <c r="BD119" s="561">
        <f t="shared" si="41"/>
        <v>2</v>
      </c>
      <c r="BE119" s="72">
        <f t="shared" si="42"/>
        <v>0.03278688525</v>
      </c>
      <c r="BF119" s="519">
        <v>88.0</v>
      </c>
      <c r="BG119" s="523"/>
      <c r="BH119" s="521">
        <v>93.0</v>
      </c>
      <c r="BI119" s="561">
        <f t="shared" si="54"/>
        <v>5</v>
      </c>
      <c r="BJ119" s="72">
        <f t="shared" si="55"/>
        <v>0.05681818182</v>
      </c>
      <c r="BK119" s="519">
        <v>65.0</v>
      </c>
      <c r="BL119" s="132"/>
      <c r="BM119" s="521">
        <v>70.0</v>
      </c>
      <c r="BN119" s="561">
        <f t="shared" si="57"/>
        <v>5</v>
      </c>
      <c r="BO119" s="72">
        <f t="shared" si="58"/>
        <v>0.07692307692</v>
      </c>
      <c r="BP119" s="111"/>
      <c r="BQ119" s="111"/>
      <c r="BR119" s="138"/>
      <c r="BS119" s="111"/>
      <c r="BT119" s="135"/>
      <c r="BU119" s="111"/>
      <c r="BV119" s="111"/>
      <c r="BW119" s="111"/>
      <c r="BX119" s="111"/>
      <c r="BY119" s="521">
        <v>0.0</v>
      </c>
      <c r="BZ119" s="519">
        <v>1.0</v>
      </c>
      <c r="CA119" s="519">
        <v>0.0</v>
      </c>
      <c r="CB119" s="519">
        <v>0.0</v>
      </c>
      <c r="CC119" s="519">
        <v>0.0</v>
      </c>
      <c r="CD119" s="519">
        <v>0.0</v>
      </c>
      <c r="CE119" s="519">
        <v>0.0</v>
      </c>
      <c r="CF119" s="519">
        <v>0.0</v>
      </c>
      <c r="CG119" s="519">
        <v>1.0</v>
      </c>
      <c r="CH119" s="519">
        <v>1.0</v>
      </c>
      <c r="CI119" s="519">
        <v>0.0</v>
      </c>
      <c r="CJ119" s="519">
        <v>0.0</v>
      </c>
      <c r="CK119" s="519">
        <v>0.0</v>
      </c>
      <c r="CL119" s="519">
        <v>0.0</v>
      </c>
      <c r="CM119" s="519">
        <v>0.0</v>
      </c>
      <c r="CN119" s="519" t="s">
        <v>6007</v>
      </c>
      <c r="CO119" s="588"/>
      <c r="CP119" s="553">
        <v>0.11</v>
      </c>
      <c r="CQ119" s="519"/>
      <c r="CR119" s="519"/>
      <c r="CS119" s="553">
        <v>0.11</v>
      </c>
      <c r="CT119" s="519"/>
      <c r="CU119" s="519"/>
      <c r="CV119" s="519"/>
      <c r="CW119" s="519">
        <v>88.0</v>
      </c>
      <c r="CX119" s="519">
        <v>79.0</v>
      </c>
      <c r="CY119" s="519">
        <v>76.0</v>
      </c>
      <c r="CZ119" s="519"/>
      <c r="DA119" s="519"/>
      <c r="DB119" s="519"/>
      <c r="DC119" s="519">
        <v>46.0</v>
      </c>
      <c r="DD119" s="519">
        <v>30.0</v>
      </c>
      <c r="DE119" s="519">
        <v>26.0</v>
      </c>
      <c r="DF119" s="519"/>
      <c r="DG119" s="519"/>
      <c r="DH119" s="519"/>
      <c r="DI119" s="519">
        <v>90.0</v>
      </c>
      <c r="DJ119" s="519">
        <v>80.0</v>
      </c>
      <c r="DK119" s="519">
        <v>77.0</v>
      </c>
      <c r="DL119" s="519"/>
      <c r="DM119" s="519"/>
      <c r="DN119" s="519"/>
      <c r="DO119" s="519">
        <v>2.0</v>
      </c>
      <c r="DP119" s="519">
        <v>1.0</v>
      </c>
      <c r="DQ119" s="519">
        <v>1.0</v>
      </c>
      <c r="DR119" s="553">
        <v>0.96</v>
      </c>
    </row>
    <row r="120" ht="15.75" customHeight="1">
      <c r="A120" s="111">
        <v>117.0</v>
      </c>
      <c r="B120" s="111">
        <v>2024.0</v>
      </c>
      <c r="C120" s="140"/>
      <c r="D120" s="554"/>
      <c r="E120" s="140"/>
      <c r="F120" s="521" t="s">
        <v>5880</v>
      </c>
      <c r="G120" s="140"/>
      <c r="H120" s="521" t="s">
        <v>6007</v>
      </c>
      <c r="I120" s="140"/>
      <c r="J120" s="140"/>
      <c r="K120" s="111" t="s">
        <v>5821</v>
      </c>
      <c r="L120" s="521" t="s">
        <v>5837</v>
      </c>
      <c r="M120" s="140"/>
      <c r="N120" s="521" t="s">
        <v>6003</v>
      </c>
      <c r="O120" s="521" t="s">
        <v>6039</v>
      </c>
      <c r="P120" s="521" t="s">
        <v>6006</v>
      </c>
      <c r="Q120" s="521" t="s">
        <v>6040</v>
      </c>
      <c r="R120" s="140"/>
      <c r="S120" s="589">
        <v>7308.0</v>
      </c>
      <c r="T120" s="589">
        <v>2127.0</v>
      </c>
      <c r="U120" s="521">
        <v>709.0</v>
      </c>
      <c r="V120" s="521" t="s">
        <v>2371</v>
      </c>
      <c r="W120" s="140"/>
      <c r="X120" s="140"/>
      <c r="Y120" s="143"/>
      <c r="Z120" s="549"/>
      <c r="AA120" s="143"/>
      <c r="AB120" s="521">
        <v>14.0</v>
      </c>
      <c r="AC120" s="111"/>
      <c r="AD120" s="521">
        <v>10.0</v>
      </c>
      <c r="AE120" s="561">
        <f t="shared" si="47"/>
        <v>-4</v>
      </c>
      <c r="AF120" s="72">
        <f t="shared" si="48"/>
        <v>-0.2857142857</v>
      </c>
      <c r="AG120" s="521">
        <v>34.0</v>
      </c>
      <c r="AH120" s="79"/>
      <c r="AI120" s="521">
        <v>23.0</v>
      </c>
      <c r="AJ120" s="561">
        <f t="shared" si="49"/>
        <v>-11</v>
      </c>
      <c r="AK120" s="72">
        <f t="shared" si="50"/>
        <v>-0.3235294118</v>
      </c>
      <c r="AL120" s="521">
        <v>88.0</v>
      </c>
      <c r="AM120" s="482"/>
      <c r="AN120" s="521">
        <v>90.0</v>
      </c>
      <c r="AO120" s="561">
        <f t="shared" si="37"/>
        <v>2</v>
      </c>
      <c r="AP120" s="72">
        <f t="shared" si="38"/>
        <v>0.02272727273</v>
      </c>
      <c r="AQ120" s="521">
        <v>64.0</v>
      </c>
      <c r="AR120" s="558"/>
      <c r="AS120" s="521">
        <v>51.0</v>
      </c>
      <c r="AT120" s="561">
        <f t="shared" si="52"/>
        <v>-13</v>
      </c>
      <c r="AU120" s="72">
        <f t="shared" si="53"/>
        <v>-0.203125</v>
      </c>
      <c r="AV120" s="79"/>
      <c r="AW120" s="72"/>
      <c r="AX120" s="72"/>
      <c r="AY120" s="111"/>
      <c r="AZ120" s="111"/>
      <c r="BA120" s="521">
        <v>63.0</v>
      </c>
      <c r="BB120" s="523"/>
      <c r="BC120" s="521">
        <v>83.0</v>
      </c>
      <c r="BD120" s="561">
        <f t="shared" si="41"/>
        <v>20</v>
      </c>
      <c r="BE120" s="72">
        <f t="shared" si="42"/>
        <v>0.3174603175</v>
      </c>
      <c r="BF120" s="521">
        <v>83.0</v>
      </c>
      <c r="BG120" s="523"/>
      <c r="BH120" s="521">
        <v>88.0</v>
      </c>
      <c r="BI120" s="561">
        <f t="shared" si="54"/>
        <v>5</v>
      </c>
      <c r="BJ120" s="72">
        <f t="shared" si="55"/>
        <v>0.06024096386</v>
      </c>
      <c r="BK120" s="521">
        <v>72.0</v>
      </c>
      <c r="BL120" s="132"/>
      <c r="BM120" s="521">
        <v>72.0</v>
      </c>
      <c r="BN120" s="561">
        <f t="shared" si="57"/>
        <v>0</v>
      </c>
      <c r="BO120" s="72">
        <f t="shared" si="58"/>
        <v>0</v>
      </c>
      <c r="BP120" s="111"/>
      <c r="BQ120" s="111"/>
      <c r="BR120" s="138"/>
      <c r="BS120" s="111"/>
      <c r="BT120" s="135"/>
      <c r="BU120" s="111"/>
      <c r="BV120" s="111"/>
      <c r="BW120" s="111"/>
      <c r="BX120" s="111"/>
      <c r="BY120" s="521">
        <v>0.0</v>
      </c>
      <c r="BZ120" s="519">
        <v>0.0</v>
      </c>
      <c r="CA120" s="519">
        <v>1.0</v>
      </c>
      <c r="CB120" s="519">
        <v>0.0</v>
      </c>
      <c r="CC120" s="519">
        <v>0.0</v>
      </c>
      <c r="CD120" s="519">
        <v>0.0</v>
      </c>
      <c r="CE120" s="519">
        <v>0.0</v>
      </c>
      <c r="CF120" s="519">
        <v>0.0</v>
      </c>
      <c r="CG120" s="519">
        <v>1.0</v>
      </c>
      <c r="CH120" s="519">
        <v>1.0</v>
      </c>
      <c r="CI120" s="519">
        <v>0.0</v>
      </c>
      <c r="CJ120" s="519">
        <v>0.0</v>
      </c>
      <c r="CK120" s="519">
        <v>0.0</v>
      </c>
      <c r="CL120" s="519">
        <v>0.0</v>
      </c>
      <c r="CM120" s="519">
        <v>0.0</v>
      </c>
      <c r="CN120" s="519" t="s">
        <v>6007</v>
      </c>
      <c r="CO120" s="588"/>
      <c r="CP120" s="553">
        <v>0.12</v>
      </c>
      <c r="CQ120" s="519"/>
      <c r="CR120" s="519"/>
      <c r="CS120" s="553">
        <v>0.23</v>
      </c>
      <c r="CT120" s="519"/>
      <c r="CU120" s="519"/>
      <c r="CV120" s="519"/>
      <c r="CW120" s="519">
        <v>82.0</v>
      </c>
      <c r="CX120" s="519">
        <v>64.0</v>
      </c>
      <c r="CY120" s="519">
        <v>59.0</v>
      </c>
      <c r="CZ120" s="519"/>
      <c r="DA120" s="519"/>
      <c r="DB120" s="519"/>
      <c r="DC120" s="519">
        <v>54.0</v>
      </c>
      <c r="DD120" s="519">
        <v>39.0</v>
      </c>
      <c r="DE120" s="519">
        <v>38.0</v>
      </c>
      <c r="DF120" s="519"/>
      <c r="DG120" s="519"/>
      <c r="DH120" s="519"/>
      <c r="DI120" s="519">
        <v>82.0</v>
      </c>
      <c r="DJ120" s="519">
        <v>67.0</v>
      </c>
      <c r="DK120" s="519">
        <v>67.0</v>
      </c>
      <c r="DL120" s="519"/>
      <c r="DM120" s="519"/>
      <c r="DN120" s="519"/>
      <c r="DO120" s="519">
        <v>0.0</v>
      </c>
      <c r="DP120" s="519">
        <v>3.0</v>
      </c>
      <c r="DQ120" s="519">
        <v>8.0</v>
      </c>
      <c r="DR120" s="553">
        <v>0.86</v>
      </c>
    </row>
    <row r="121" ht="15.75" customHeight="1">
      <c r="A121" s="111">
        <v>118.0</v>
      </c>
      <c r="B121" s="111">
        <v>2024.0</v>
      </c>
      <c r="C121" s="140"/>
      <c r="D121" s="554"/>
      <c r="E121" s="140"/>
      <c r="F121" s="521" t="s">
        <v>5880</v>
      </c>
      <c r="G121" s="140"/>
      <c r="H121" s="521" t="s">
        <v>6007</v>
      </c>
      <c r="I121" s="140"/>
      <c r="J121" s="140"/>
      <c r="K121" s="111" t="s">
        <v>5821</v>
      </c>
      <c r="L121" s="521" t="s">
        <v>5837</v>
      </c>
      <c r="M121" s="140"/>
      <c r="N121" s="521" t="s">
        <v>6003</v>
      </c>
      <c r="O121" s="521" t="s">
        <v>6039</v>
      </c>
      <c r="P121" s="521" t="s">
        <v>6005</v>
      </c>
      <c r="Q121" s="521" t="s">
        <v>6040</v>
      </c>
      <c r="R121" s="140"/>
      <c r="S121" s="589">
        <v>7308.0</v>
      </c>
      <c r="T121" s="589">
        <v>2127.0</v>
      </c>
      <c r="U121" s="521">
        <v>709.0</v>
      </c>
      <c r="V121" s="521" t="s">
        <v>2371</v>
      </c>
      <c r="W121" s="140"/>
      <c r="X121" s="140"/>
      <c r="Y121" s="143"/>
      <c r="Z121" s="549"/>
      <c r="AA121" s="143"/>
      <c r="AB121" s="521">
        <v>30.0</v>
      </c>
      <c r="AC121" s="111"/>
      <c r="AD121" s="521">
        <v>10.0</v>
      </c>
      <c r="AE121" s="561">
        <f t="shared" si="47"/>
        <v>-20</v>
      </c>
      <c r="AF121" s="72">
        <f t="shared" si="48"/>
        <v>-0.6666666667</v>
      </c>
      <c r="AG121" s="521">
        <v>56.0</v>
      </c>
      <c r="AH121" s="79"/>
      <c r="AI121" s="521">
        <v>23.0</v>
      </c>
      <c r="AJ121" s="561">
        <f t="shared" si="49"/>
        <v>-33</v>
      </c>
      <c r="AK121" s="72">
        <f t="shared" si="50"/>
        <v>-0.5892857143</v>
      </c>
      <c r="AL121" s="521">
        <v>93.0</v>
      </c>
      <c r="AM121" s="482"/>
      <c r="AN121" s="521">
        <v>90.0</v>
      </c>
      <c r="AO121" s="561">
        <f t="shared" si="37"/>
        <v>-3</v>
      </c>
      <c r="AP121" s="72">
        <f t="shared" si="38"/>
        <v>-0.03225806452</v>
      </c>
      <c r="AQ121" s="521">
        <v>77.0</v>
      </c>
      <c r="AR121" s="558"/>
      <c r="AS121" s="521">
        <v>51.0</v>
      </c>
      <c r="AT121" s="561">
        <f t="shared" si="52"/>
        <v>-26</v>
      </c>
      <c r="AU121" s="72">
        <f t="shared" si="53"/>
        <v>-0.3376623377</v>
      </c>
      <c r="AV121" s="79"/>
      <c r="AW121" s="72"/>
      <c r="AX121" s="72"/>
      <c r="AY121" s="111"/>
      <c r="AZ121" s="111"/>
      <c r="BA121" s="521">
        <v>64.0</v>
      </c>
      <c r="BB121" s="523"/>
      <c r="BC121" s="521">
        <v>83.0</v>
      </c>
      <c r="BD121" s="561">
        <f t="shared" si="41"/>
        <v>19</v>
      </c>
      <c r="BE121" s="72">
        <f t="shared" si="42"/>
        <v>0.296875</v>
      </c>
      <c r="BF121" s="521">
        <v>83.0</v>
      </c>
      <c r="BG121" s="523"/>
      <c r="BH121" s="521">
        <v>88.0</v>
      </c>
      <c r="BI121" s="561">
        <f t="shared" si="54"/>
        <v>5</v>
      </c>
      <c r="BJ121" s="72">
        <f t="shared" si="55"/>
        <v>0.06024096386</v>
      </c>
      <c r="BK121" s="521">
        <v>67.0</v>
      </c>
      <c r="BL121" s="132"/>
      <c r="BM121" s="521">
        <v>72.0</v>
      </c>
      <c r="BN121" s="561">
        <f t="shared" si="57"/>
        <v>5</v>
      </c>
      <c r="BO121" s="72">
        <f t="shared" si="58"/>
        <v>0.07462686567</v>
      </c>
      <c r="BP121" s="111"/>
      <c r="BQ121" s="111"/>
      <c r="BR121" s="138"/>
      <c r="BS121" s="111"/>
      <c r="BT121" s="135"/>
      <c r="BU121" s="111"/>
      <c r="BV121" s="111"/>
      <c r="BW121" s="111"/>
      <c r="BX121" s="111"/>
      <c r="BY121" s="521">
        <v>0.0</v>
      </c>
      <c r="BZ121" s="519">
        <v>1.0</v>
      </c>
      <c r="CA121" s="519">
        <v>0.0</v>
      </c>
      <c r="CB121" s="519">
        <v>0.0</v>
      </c>
      <c r="CC121" s="519">
        <v>0.0</v>
      </c>
      <c r="CD121" s="519">
        <v>0.0</v>
      </c>
      <c r="CE121" s="519">
        <v>0.0</v>
      </c>
      <c r="CF121" s="519">
        <v>0.0</v>
      </c>
      <c r="CG121" s="519">
        <v>1.0</v>
      </c>
      <c r="CH121" s="519">
        <v>1.0</v>
      </c>
      <c r="CI121" s="519">
        <v>0.0</v>
      </c>
      <c r="CJ121" s="519">
        <v>0.0</v>
      </c>
      <c r="CK121" s="519">
        <v>0.0</v>
      </c>
      <c r="CL121" s="519">
        <v>0.0</v>
      </c>
      <c r="CM121" s="519">
        <v>0.0</v>
      </c>
      <c r="CN121" s="519" t="s">
        <v>6007</v>
      </c>
      <c r="CO121" s="519"/>
      <c r="CP121" s="553">
        <v>0.12</v>
      </c>
      <c r="CQ121" s="519"/>
      <c r="CR121" s="519"/>
      <c r="CS121" s="553">
        <v>0.23</v>
      </c>
      <c r="CT121" s="519"/>
      <c r="CU121" s="519"/>
      <c r="CV121" s="519"/>
      <c r="CW121" s="519">
        <v>84.0</v>
      </c>
      <c r="CX121" s="519">
        <v>67.0</v>
      </c>
      <c r="CY121" s="519">
        <v>62.0</v>
      </c>
      <c r="CZ121" s="519"/>
      <c r="DA121" s="519"/>
      <c r="DB121" s="519"/>
      <c r="DC121" s="519">
        <v>51.0</v>
      </c>
      <c r="DD121" s="519">
        <v>38.0</v>
      </c>
      <c r="DE121" s="519">
        <v>31.0</v>
      </c>
      <c r="DF121" s="519"/>
      <c r="DG121" s="519"/>
      <c r="DH121" s="519"/>
      <c r="DI121" s="519">
        <v>85.0</v>
      </c>
      <c r="DJ121" s="519">
        <v>71.0</v>
      </c>
      <c r="DK121" s="519">
        <v>70.0</v>
      </c>
      <c r="DL121" s="519"/>
      <c r="DM121" s="519"/>
      <c r="DN121" s="519"/>
      <c r="DO121" s="519">
        <v>1.0</v>
      </c>
      <c r="DP121" s="519">
        <v>4.0</v>
      </c>
      <c r="DQ121" s="519">
        <v>8.0</v>
      </c>
      <c r="DR121" s="553">
        <v>0.97</v>
      </c>
    </row>
    <row r="122" ht="15.75" customHeight="1">
      <c r="A122" s="111">
        <v>119.0</v>
      </c>
      <c r="B122" s="111">
        <v>2024.0</v>
      </c>
      <c r="C122" s="140"/>
      <c r="D122" s="554"/>
      <c r="E122" s="140"/>
      <c r="F122" s="521" t="s">
        <v>5844</v>
      </c>
      <c r="G122" s="140"/>
      <c r="H122" s="521" t="s">
        <v>6041</v>
      </c>
      <c r="I122" s="140"/>
      <c r="J122" s="140"/>
      <c r="K122" s="111" t="s">
        <v>5821</v>
      </c>
      <c r="L122" s="521" t="s">
        <v>6042</v>
      </c>
      <c r="M122" s="140"/>
      <c r="N122" s="521" t="s">
        <v>679</v>
      </c>
      <c r="O122" s="521" t="s">
        <v>6043</v>
      </c>
      <c r="P122" s="521" t="s">
        <v>6044</v>
      </c>
      <c r="Q122" s="521" t="s">
        <v>6045</v>
      </c>
      <c r="R122" s="140"/>
      <c r="S122" s="589">
        <v>2822.0</v>
      </c>
      <c r="T122" s="521">
        <v>959.0</v>
      </c>
      <c r="U122" s="521">
        <v>320.0</v>
      </c>
      <c r="V122" s="521" t="s">
        <v>2371</v>
      </c>
      <c r="W122" s="140"/>
      <c r="X122" s="140"/>
      <c r="Y122" s="143"/>
      <c r="Z122" s="549"/>
      <c r="AA122" s="143"/>
      <c r="AB122" s="521">
        <v>25.0</v>
      </c>
      <c r="AC122" s="111"/>
      <c r="AD122" s="521">
        <v>28.0</v>
      </c>
      <c r="AE122" s="561">
        <f t="shared" si="47"/>
        <v>3</v>
      </c>
      <c r="AF122" s="72">
        <f t="shared" si="48"/>
        <v>0.12</v>
      </c>
      <c r="AG122" s="521">
        <v>64.0</v>
      </c>
      <c r="AH122" s="79"/>
      <c r="AI122" s="521">
        <v>78.0</v>
      </c>
      <c r="AJ122" s="561">
        <f t="shared" si="49"/>
        <v>14</v>
      </c>
      <c r="AK122" s="72">
        <f t="shared" si="50"/>
        <v>0.21875</v>
      </c>
      <c r="AL122" s="521">
        <v>99.0</v>
      </c>
      <c r="AM122" s="482"/>
      <c r="AN122" s="521">
        <v>99.0</v>
      </c>
      <c r="AO122" s="561">
        <f t="shared" si="37"/>
        <v>0</v>
      </c>
      <c r="AP122" s="72">
        <f t="shared" si="38"/>
        <v>0</v>
      </c>
      <c r="AQ122" s="521">
        <v>62.0</v>
      </c>
      <c r="AR122" s="558"/>
      <c r="AS122" s="521">
        <v>63.0</v>
      </c>
      <c r="AT122" s="561">
        <f t="shared" si="52"/>
        <v>1</v>
      </c>
      <c r="AU122" s="72">
        <f t="shared" si="53"/>
        <v>0.01612903226</v>
      </c>
      <c r="AV122" s="79"/>
      <c r="AW122" s="72"/>
      <c r="AX122" s="72"/>
      <c r="AY122" s="111"/>
      <c r="AZ122" s="111"/>
      <c r="BA122" s="521">
        <v>75.0</v>
      </c>
      <c r="BB122" s="523"/>
      <c r="BC122" s="521">
        <v>74.0</v>
      </c>
      <c r="BD122" s="561">
        <f t="shared" si="41"/>
        <v>-1</v>
      </c>
      <c r="BE122" s="72">
        <f t="shared" si="42"/>
        <v>-0.01333333333</v>
      </c>
      <c r="BF122" s="521">
        <v>94.0</v>
      </c>
      <c r="BG122" s="523"/>
      <c r="BH122" s="521">
        <v>95.0</v>
      </c>
      <c r="BI122" s="561">
        <f t="shared" si="54"/>
        <v>1</v>
      </c>
      <c r="BJ122" s="72">
        <f t="shared" si="55"/>
        <v>0.01063829787</v>
      </c>
      <c r="BK122" s="521"/>
      <c r="BL122" s="132"/>
      <c r="BM122" s="521"/>
      <c r="BN122" s="561"/>
      <c r="BO122" s="72"/>
      <c r="BP122" s="111"/>
      <c r="BQ122" s="111"/>
      <c r="BR122" s="138"/>
      <c r="BS122" s="111"/>
      <c r="BT122" s="135"/>
      <c r="BU122" s="111"/>
      <c r="BV122" s="111"/>
      <c r="BW122" s="111"/>
      <c r="BX122" s="111"/>
      <c r="BY122" s="521">
        <v>0.0</v>
      </c>
      <c r="BZ122" s="519">
        <v>0.0</v>
      </c>
      <c r="CA122" s="519">
        <v>0.0</v>
      </c>
      <c r="CB122" s="519">
        <v>1.0</v>
      </c>
      <c r="CC122" s="519">
        <v>0.0</v>
      </c>
      <c r="CD122" s="519">
        <v>0.0</v>
      </c>
      <c r="CE122" s="519">
        <v>0.0</v>
      </c>
      <c r="CF122" s="519">
        <v>0.0</v>
      </c>
      <c r="CG122" s="519">
        <v>1.0</v>
      </c>
      <c r="CH122" s="519">
        <v>0.0</v>
      </c>
      <c r="CI122" s="519">
        <v>0.0</v>
      </c>
      <c r="CJ122" s="519">
        <v>0.0</v>
      </c>
      <c r="CK122" s="519">
        <v>0.0</v>
      </c>
      <c r="CL122" s="519">
        <v>0.0</v>
      </c>
      <c r="CM122" s="519">
        <v>0.0</v>
      </c>
      <c r="CN122" s="519" t="s">
        <v>6041</v>
      </c>
      <c r="CO122" s="519"/>
      <c r="CP122" s="553">
        <v>0.54</v>
      </c>
      <c r="CQ122" s="519"/>
      <c r="CR122" s="519"/>
      <c r="CS122" s="553">
        <v>0.25</v>
      </c>
      <c r="CT122" s="519"/>
      <c r="CU122" s="519"/>
      <c r="CV122" s="519"/>
      <c r="CW122" s="519">
        <v>86.0</v>
      </c>
      <c r="CX122" s="519">
        <v>72.0</v>
      </c>
      <c r="CY122" s="519">
        <v>65.0</v>
      </c>
      <c r="CZ122" s="519"/>
      <c r="DA122" s="519"/>
      <c r="DB122" s="519"/>
      <c r="DC122" s="519">
        <v>49.0</v>
      </c>
      <c r="DD122" s="519">
        <v>29.0</v>
      </c>
      <c r="DE122" s="519">
        <v>25.0</v>
      </c>
      <c r="DF122" s="519"/>
      <c r="DG122" s="519"/>
      <c r="DH122" s="519"/>
      <c r="DI122" s="519">
        <v>88.0</v>
      </c>
      <c r="DJ122" s="519">
        <v>75.0</v>
      </c>
      <c r="DK122" s="519">
        <v>69.0</v>
      </c>
      <c r="DL122" s="519"/>
      <c r="DM122" s="519"/>
      <c r="DN122" s="519"/>
      <c r="DO122" s="519">
        <v>2.0</v>
      </c>
      <c r="DP122" s="519">
        <v>3.0</v>
      </c>
      <c r="DQ122" s="519">
        <v>4.0</v>
      </c>
      <c r="DR122" s="519"/>
    </row>
    <row r="123" ht="15.75" customHeight="1">
      <c r="A123" s="111">
        <v>120.0</v>
      </c>
      <c r="B123" s="111">
        <v>2024.0</v>
      </c>
      <c r="C123" s="140"/>
      <c r="D123" s="554"/>
      <c r="E123" s="140"/>
      <c r="F123" s="521" t="s">
        <v>5844</v>
      </c>
      <c r="G123" s="140"/>
      <c r="H123" s="521" t="s">
        <v>6041</v>
      </c>
      <c r="I123" s="140"/>
      <c r="J123" s="140"/>
      <c r="K123" s="111" t="s">
        <v>5821</v>
      </c>
      <c r="L123" s="521" t="s">
        <v>5826</v>
      </c>
      <c r="M123" s="140"/>
      <c r="N123" s="521" t="s">
        <v>679</v>
      </c>
      <c r="O123" s="521" t="s">
        <v>6043</v>
      </c>
      <c r="P123" s="521" t="s">
        <v>6044</v>
      </c>
      <c r="Q123" s="521" t="s">
        <v>6045</v>
      </c>
      <c r="R123" s="140"/>
      <c r="S123" s="589">
        <v>2129.0</v>
      </c>
      <c r="T123" s="521">
        <v>766.0</v>
      </c>
      <c r="U123" s="521">
        <v>255.0</v>
      </c>
      <c r="V123" s="521" t="s">
        <v>2371</v>
      </c>
      <c r="W123" s="140"/>
      <c r="X123" s="140"/>
      <c r="Y123" s="143"/>
      <c r="Z123" s="549"/>
      <c r="AA123" s="143"/>
      <c r="AB123" s="521">
        <v>36.0</v>
      </c>
      <c r="AC123" s="111"/>
      <c r="AD123" s="521">
        <v>33.0</v>
      </c>
      <c r="AE123" s="561">
        <f t="shared" si="47"/>
        <v>-3</v>
      </c>
      <c r="AF123" s="72">
        <f t="shared" si="48"/>
        <v>-0.08333333333</v>
      </c>
      <c r="AG123" s="521">
        <v>82.0</v>
      </c>
      <c r="AH123" s="79"/>
      <c r="AI123" s="521">
        <v>72.0</v>
      </c>
      <c r="AJ123" s="561">
        <f t="shared" si="49"/>
        <v>-10</v>
      </c>
      <c r="AK123" s="72">
        <f t="shared" si="50"/>
        <v>-0.1219512195</v>
      </c>
      <c r="AL123" s="521">
        <v>99.0</v>
      </c>
      <c r="AM123" s="482"/>
      <c r="AN123" s="521">
        <v>99.0</v>
      </c>
      <c r="AO123" s="561">
        <f t="shared" si="37"/>
        <v>0</v>
      </c>
      <c r="AP123" s="72">
        <f t="shared" si="38"/>
        <v>0</v>
      </c>
      <c r="AQ123" s="521">
        <v>77.0</v>
      </c>
      <c r="AR123" s="558"/>
      <c r="AS123" s="521">
        <v>64.0</v>
      </c>
      <c r="AT123" s="561">
        <f t="shared" si="52"/>
        <v>-13</v>
      </c>
      <c r="AU123" s="72">
        <f t="shared" si="53"/>
        <v>-0.1688311688</v>
      </c>
      <c r="AV123" s="79"/>
      <c r="AW123" s="72"/>
      <c r="AX123" s="72"/>
      <c r="AY123" s="111"/>
      <c r="AZ123" s="111"/>
      <c r="BA123" s="521">
        <v>73.0</v>
      </c>
      <c r="BB123" s="523"/>
      <c r="BC123" s="521">
        <v>72.0</v>
      </c>
      <c r="BD123" s="561">
        <f t="shared" si="41"/>
        <v>-1</v>
      </c>
      <c r="BE123" s="72">
        <f t="shared" si="42"/>
        <v>-0.01369863014</v>
      </c>
      <c r="BF123" s="521">
        <v>99.0</v>
      </c>
      <c r="BG123" s="523"/>
      <c r="BH123" s="521">
        <v>97.0</v>
      </c>
      <c r="BI123" s="561">
        <f t="shared" si="54"/>
        <v>-2</v>
      </c>
      <c r="BJ123" s="72">
        <f t="shared" si="55"/>
        <v>-0.0202020202</v>
      </c>
      <c r="BK123" s="521"/>
      <c r="BL123" s="132"/>
      <c r="BM123" s="521"/>
      <c r="BN123" s="561"/>
      <c r="BO123" s="72"/>
      <c r="BP123" s="111"/>
      <c r="BQ123" s="111"/>
      <c r="BR123" s="138"/>
      <c r="BS123" s="111"/>
      <c r="BT123" s="135"/>
      <c r="BU123" s="111"/>
      <c r="BV123" s="111"/>
      <c r="BW123" s="111"/>
      <c r="BX123" s="111"/>
      <c r="BY123" s="521">
        <v>0.0</v>
      </c>
      <c r="BZ123" s="519">
        <v>0.0</v>
      </c>
      <c r="CA123" s="519">
        <v>0.0</v>
      </c>
      <c r="CB123" s="519">
        <v>1.0</v>
      </c>
      <c r="CC123" s="519">
        <v>0.0</v>
      </c>
      <c r="CD123" s="519">
        <v>0.0</v>
      </c>
      <c r="CE123" s="519">
        <v>0.0</v>
      </c>
      <c r="CF123" s="519">
        <v>0.0</v>
      </c>
      <c r="CG123" s="519">
        <v>1.0</v>
      </c>
      <c r="CH123" s="519">
        <v>0.0</v>
      </c>
      <c r="CI123" s="519">
        <v>0.0</v>
      </c>
      <c r="CJ123" s="519">
        <v>0.0</v>
      </c>
      <c r="CK123" s="519">
        <v>0.0</v>
      </c>
      <c r="CL123" s="519">
        <v>0.0</v>
      </c>
      <c r="CM123" s="519">
        <v>0.0</v>
      </c>
      <c r="CN123" s="519" t="s">
        <v>6041</v>
      </c>
      <c r="CO123" s="519"/>
      <c r="CP123" s="553">
        <v>0.56</v>
      </c>
      <c r="CQ123" s="519"/>
      <c r="CR123" s="519"/>
      <c r="CS123" s="553">
        <v>0.26</v>
      </c>
      <c r="CT123" s="519"/>
      <c r="CU123" s="519"/>
      <c r="CV123" s="519"/>
      <c r="CW123" s="519">
        <v>79.0</v>
      </c>
      <c r="CX123" s="519">
        <v>60.0</v>
      </c>
      <c r="CY123" s="519">
        <v>55.0</v>
      </c>
      <c r="CZ123" s="519"/>
      <c r="DA123" s="519"/>
      <c r="DB123" s="519"/>
      <c r="DC123" s="519">
        <v>42.0</v>
      </c>
      <c r="DD123" s="519">
        <v>24.0</v>
      </c>
      <c r="DE123" s="519">
        <v>20.0</v>
      </c>
      <c r="DF123" s="519"/>
      <c r="DG123" s="519"/>
      <c r="DH123" s="519"/>
      <c r="DI123" s="519">
        <v>81.0</v>
      </c>
      <c r="DJ123" s="519">
        <v>64.0</v>
      </c>
      <c r="DK123" s="519">
        <v>59.0</v>
      </c>
      <c r="DL123" s="519"/>
      <c r="DM123" s="519"/>
      <c r="DN123" s="519"/>
      <c r="DO123" s="519">
        <v>2.0</v>
      </c>
      <c r="DP123" s="519">
        <v>4.0</v>
      </c>
      <c r="DQ123" s="519">
        <v>5.0</v>
      </c>
      <c r="DR123" s="519"/>
    </row>
    <row r="124" ht="15.75" customHeight="1">
      <c r="A124" s="111">
        <v>121.0</v>
      </c>
      <c r="B124" s="111">
        <v>2024.0</v>
      </c>
      <c r="C124" s="140"/>
      <c r="D124" s="554"/>
      <c r="E124" s="140"/>
      <c r="F124" s="521" t="s">
        <v>5844</v>
      </c>
      <c r="G124" s="140"/>
      <c r="H124" s="521" t="s">
        <v>6041</v>
      </c>
      <c r="I124" s="140"/>
      <c r="J124" s="140"/>
      <c r="K124" s="111" t="s">
        <v>5821</v>
      </c>
      <c r="L124" s="521" t="s">
        <v>5827</v>
      </c>
      <c r="M124" s="140"/>
      <c r="N124" s="521" t="s">
        <v>679</v>
      </c>
      <c r="O124" s="521" t="s">
        <v>6043</v>
      </c>
      <c r="P124" s="521" t="s">
        <v>6044</v>
      </c>
      <c r="Q124" s="521" t="s">
        <v>6045</v>
      </c>
      <c r="R124" s="140"/>
      <c r="S124" s="589">
        <v>1928.0</v>
      </c>
      <c r="T124" s="521">
        <v>732.0</v>
      </c>
      <c r="U124" s="521">
        <v>244.0</v>
      </c>
      <c r="V124" s="521" t="s">
        <v>2371</v>
      </c>
      <c r="W124" s="140"/>
      <c r="X124" s="140"/>
      <c r="Y124" s="143"/>
      <c r="Z124" s="549"/>
      <c r="AA124" s="143"/>
      <c r="AB124" s="521">
        <v>42.0</v>
      </c>
      <c r="AC124" s="111"/>
      <c r="AD124" s="521">
        <v>38.0</v>
      </c>
      <c r="AE124" s="561">
        <f t="shared" si="47"/>
        <v>-4</v>
      </c>
      <c r="AF124" s="72">
        <f t="shared" si="48"/>
        <v>-0.09523809524</v>
      </c>
      <c r="AG124" s="521">
        <v>79.0</v>
      </c>
      <c r="AH124" s="79"/>
      <c r="AI124" s="521">
        <v>77.0</v>
      </c>
      <c r="AJ124" s="561">
        <f t="shared" si="49"/>
        <v>-2</v>
      </c>
      <c r="AK124" s="72">
        <f t="shared" si="50"/>
        <v>-0.0253164557</v>
      </c>
      <c r="AL124" s="521">
        <v>96.0</v>
      </c>
      <c r="AM124" s="482"/>
      <c r="AN124" s="521">
        <v>99.0</v>
      </c>
      <c r="AO124" s="561">
        <f t="shared" si="37"/>
        <v>3</v>
      </c>
      <c r="AP124" s="72">
        <f t="shared" si="38"/>
        <v>0.03125</v>
      </c>
      <c r="AQ124" s="521">
        <v>59.0</v>
      </c>
      <c r="AR124" s="558"/>
      <c r="AS124" s="521">
        <v>73.0</v>
      </c>
      <c r="AT124" s="561">
        <f t="shared" si="52"/>
        <v>14</v>
      </c>
      <c r="AU124" s="72">
        <f t="shared" si="53"/>
        <v>0.2372881356</v>
      </c>
      <c r="AV124" s="79"/>
      <c r="AW124" s="72"/>
      <c r="AX124" s="72"/>
      <c r="AY124" s="111"/>
      <c r="AZ124" s="111"/>
      <c r="BA124" s="521">
        <v>73.0</v>
      </c>
      <c r="BB124" s="523"/>
      <c r="BC124" s="521">
        <v>73.0</v>
      </c>
      <c r="BD124" s="561">
        <f t="shared" si="41"/>
        <v>0</v>
      </c>
      <c r="BE124" s="72">
        <f t="shared" si="42"/>
        <v>0</v>
      </c>
      <c r="BF124" s="521">
        <v>96.0</v>
      </c>
      <c r="BG124" s="523"/>
      <c r="BH124" s="521">
        <v>98.0</v>
      </c>
      <c r="BI124" s="561">
        <f t="shared" si="54"/>
        <v>2</v>
      </c>
      <c r="BJ124" s="72">
        <f t="shared" si="55"/>
        <v>0.02083333333</v>
      </c>
      <c r="BK124" s="521"/>
      <c r="BL124" s="132"/>
      <c r="BM124" s="590"/>
      <c r="BN124" s="561"/>
      <c r="BO124" s="72"/>
      <c r="BP124" s="111"/>
      <c r="BQ124" s="111"/>
      <c r="BR124" s="138"/>
      <c r="BS124" s="111"/>
      <c r="BT124" s="135"/>
      <c r="BU124" s="111"/>
      <c r="BV124" s="111"/>
      <c r="BW124" s="111"/>
      <c r="BX124" s="111"/>
      <c r="BY124" s="521">
        <v>0.0</v>
      </c>
      <c r="BZ124" s="519">
        <v>0.0</v>
      </c>
      <c r="CA124" s="519">
        <v>0.0</v>
      </c>
      <c r="CB124" s="519">
        <v>1.0</v>
      </c>
      <c r="CC124" s="519">
        <v>0.0</v>
      </c>
      <c r="CD124" s="519">
        <v>0.0</v>
      </c>
      <c r="CE124" s="519">
        <v>0.0</v>
      </c>
      <c r="CF124" s="519">
        <v>0.0</v>
      </c>
      <c r="CG124" s="519">
        <v>1.0</v>
      </c>
      <c r="CH124" s="519">
        <v>0.0</v>
      </c>
      <c r="CI124" s="519">
        <v>0.0</v>
      </c>
      <c r="CJ124" s="519">
        <v>0.0</v>
      </c>
      <c r="CK124" s="519">
        <v>0.0</v>
      </c>
      <c r="CL124" s="519">
        <v>0.0</v>
      </c>
      <c r="CM124" s="519">
        <v>0.0</v>
      </c>
      <c r="CN124" s="519" t="s">
        <v>6041</v>
      </c>
      <c r="CO124" s="519"/>
      <c r="CP124" s="553">
        <v>0.54</v>
      </c>
      <c r="CQ124" s="519"/>
      <c r="CR124" s="519"/>
      <c r="CS124" s="553">
        <v>0.28</v>
      </c>
      <c r="CT124" s="519"/>
      <c r="CU124" s="519"/>
      <c r="CV124" s="519"/>
      <c r="CW124" s="519">
        <v>81.0</v>
      </c>
      <c r="CX124" s="519">
        <v>60.0</v>
      </c>
      <c r="CY124" s="519">
        <v>54.0</v>
      </c>
      <c r="CZ124" s="519"/>
      <c r="DA124" s="519"/>
      <c r="DB124" s="519"/>
      <c r="DC124" s="519">
        <v>41.0</v>
      </c>
      <c r="DD124" s="519">
        <v>22.0</v>
      </c>
      <c r="DE124" s="519">
        <v>17.0</v>
      </c>
      <c r="DF124" s="519"/>
      <c r="DG124" s="519"/>
      <c r="DH124" s="519"/>
      <c r="DI124" s="519">
        <v>83.0</v>
      </c>
      <c r="DJ124" s="519">
        <v>66.0</v>
      </c>
      <c r="DK124" s="519">
        <v>59.0</v>
      </c>
      <c r="DL124" s="519"/>
      <c r="DM124" s="519"/>
      <c r="DN124" s="519"/>
      <c r="DO124" s="519">
        <v>2.0</v>
      </c>
      <c r="DP124" s="519">
        <v>6.0</v>
      </c>
      <c r="DQ124" s="519">
        <v>6.0</v>
      </c>
      <c r="DR124" s="519"/>
    </row>
    <row r="125" ht="15.75" customHeight="1">
      <c r="A125" s="111">
        <v>122.0</v>
      </c>
      <c r="B125" s="111">
        <v>2024.0</v>
      </c>
      <c r="C125" s="140"/>
      <c r="D125" s="554"/>
      <c r="E125" s="140"/>
      <c r="F125" s="521" t="s">
        <v>6016</v>
      </c>
      <c r="G125" s="140"/>
      <c r="H125" s="521" t="s">
        <v>6046</v>
      </c>
      <c r="I125" s="140"/>
      <c r="J125" s="140"/>
      <c r="K125" s="111" t="s">
        <v>5821</v>
      </c>
      <c r="L125" s="521" t="s">
        <v>5840</v>
      </c>
      <c r="M125" s="140"/>
      <c r="N125" s="521" t="s">
        <v>6047</v>
      </c>
      <c r="O125" s="521" t="s">
        <v>6048</v>
      </c>
      <c r="P125" s="521" t="s">
        <v>6049</v>
      </c>
      <c r="Q125" s="521" t="s">
        <v>6049</v>
      </c>
      <c r="R125" s="140"/>
      <c r="S125" s="589">
        <v>16913.0</v>
      </c>
      <c r="T125" s="589">
        <v>7761.0</v>
      </c>
      <c r="U125" s="521">
        <v>1552.0</v>
      </c>
      <c r="V125" s="521" t="s">
        <v>2371</v>
      </c>
      <c r="W125" s="140"/>
      <c r="X125" s="140"/>
      <c r="Y125" s="143"/>
      <c r="Z125" s="549"/>
      <c r="AA125" s="143"/>
      <c r="AB125" s="521">
        <v>24.0</v>
      </c>
      <c r="AC125" s="111"/>
      <c r="AD125" s="521">
        <v>36.0</v>
      </c>
      <c r="AE125" s="561">
        <f t="shared" si="47"/>
        <v>12</v>
      </c>
      <c r="AF125" s="72">
        <f t="shared" si="48"/>
        <v>0.5</v>
      </c>
      <c r="AG125" s="521">
        <v>46.0</v>
      </c>
      <c r="AH125" s="79"/>
      <c r="AI125" s="521">
        <v>69.0</v>
      </c>
      <c r="AJ125" s="561">
        <f t="shared" si="49"/>
        <v>23</v>
      </c>
      <c r="AK125" s="72">
        <f t="shared" si="50"/>
        <v>0.5</v>
      </c>
      <c r="AL125" s="521">
        <v>84.0</v>
      </c>
      <c r="AM125" s="482"/>
      <c r="AN125" s="521">
        <v>82.0</v>
      </c>
      <c r="AO125" s="561">
        <f t="shared" si="37"/>
        <v>-2</v>
      </c>
      <c r="AP125" s="72">
        <f t="shared" si="38"/>
        <v>-0.02380952381</v>
      </c>
      <c r="AQ125" s="521">
        <v>50.0</v>
      </c>
      <c r="AR125" s="558"/>
      <c r="AS125" s="521">
        <v>57.0</v>
      </c>
      <c r="AT125" s="561">
        <f t="shared" si="52"/>
        <v>7</v>
      </c>
      <c r="AU125" s="72">
        <f t="shared" si="53"/>
        <v>0.14</v>
      </c>
      <c r="AV125" s="79"/>
      <c r="AW125" s="72"/>
      <c r="AX125" s="72"/>
      <c r="AY125" s="111"/>
      <c r="AZ125" s="111"/>
      <c r="BA125" s="521">
        <v>62.0</v>
      </c>
      <c r="BB125" s="523"/>
      <c r="BC125" s="521">
        <v>59.0</v>
      </c>
      <c r="BD125" s="561">
        <f t="shared" si="41"/>
        <v>-3</v>
      </c>
      <c r="BE125" s="72">
        <f t="shared" si="42"/>
        <v>-0.04838709677</v>
      </c>
      <c r="BF125" s="521">
        <v>78.0</v>
      </c>
      <c r="BG125" s="523"/>
      <c r="BH125" s="521">
        <v>78.0</v>
      </c>
      <c r="BI125" s="561">
        <f t="shared" si="54"/>
        <v>0</v>
      </c>
      <c r="BJ125" s="72">
        <f t="shared" si="55"/>
        <v>0</v>
      </c>
      <c r="BK125" s="521"/>
      <c r="BL125" s="132"/>
      <c r="BM125" s="590"/>
      <c r="BN125" s="561"/>
      <c r="BO125" s="72"/>
      <c r="BP125" s="111"/>
      <c r="BQ125" s="111"/>
      <c r="BR125" s="138"/>
      <c r="BS125" s="111"/>
      <c r="BT125" s="135"/>
      <c r="BU125" s="111"/>
      <c r="BV125" s="111"/>
      <c r="BW125" s="111"/>
      <c r="BX125" s="111"/>
      <c r="BY125" s="521">
        <v>1.0</v>
      </c>
      <c r="BZ125" s="519">
        <v>0.0</v>
      </c>
      <c r="CA125" s="519">
        <v>0.0</v>
      </c>
      <c r="CB125" s="519">
        <v>0.0</v>
      </c>
      <c r="CC125" s="519">
        <v>0.0</v>
      </c>
      <c r="CD125" s="519">
        <v>0.0</v>
      </c>
      <c r="CE125" s="519">
        <v>0.0</v>
      </c>
      <c r="CF125" s="519">
        <v>0.0</v>
      </c>
      <c r="CG125" s="519">
        <v>0.0</v>
      </c>
      <c r="CH125" s="519">
        <v>0.0</v>
      </c>
      <c r="CI125" s="519">
        <v>0.0</v>
      </c>
      <c r="CJ125" s="519">
        <v>0.0</v>
      </c>
      <c r="CK125" s="519">
        <v>1.0</v>
      </c>
      <c r="CL125" s="519">
        <v>0.0</v>
      </c>
      <c r="CM125" s="519">
        <v>0.0</v>
      </c>
      <c r="CN125" s="519" t="s">
        <v>6050</v>
      </c>
      <c r="CO125" s="519"/>
      <c r="CP125" s="553">
        <v>0.27</v>
      </c>
      <c r="CQ125" s="519"/>
      <c r="CR125" s="519"/>
      <c r="CS125" s="553">
        <v>0.31</v>
      </c>
      <c r="CT125" s="519"/>
      <c r="CU125" s="519"/>
      <c r="CV125" s="519"/>
      <c r="CW125" s="519">
        <v>92.0</v>
      </c>
      <c r="CX125" s="519">
        <v>85.0</v>
      </c>
      <c r="CY125" s="519">
        <v>81.0</v>
      </c>
      <c r="CZ125" s="519"/>
      <c r="DA125" s="519"/>
      <c r="DB125" s="519"/>
      <c r="DC125" s="519">
        <v>65.0</v>
      </c>
      <c r="DD125" s="519">
        <v>50.0</v>
      </c>
      <c r="DE125" s="519">
        <v>46.0</v>
      </c>
      <c r="DF125" s="519"/>
      <c r="DG125" s="519"/>
      <c r="DH125" s="519"/>
      <c r="DI125" s="519">
        <v>93.0</v>
      </c>
      <c r="DJ125" s="519">
        <v>87.0</v>
      </c>
      <c r="DK125" s="519">
        <v>84.0</v>
      </c>
      <c r="DL125" s="519"/>
      <c r="DM125" s="519"/>
      <c r="DN125" s="519"/>
      <c r="DO125" s="519">
        <v>2.0</v>
      </c>
      <c r="DP125" s="519">
        <v>3.0</v>
      </c>
      <c r="DQ125" s="519">
        <v>3.0</v>
      </c>
      <c r="DR125" s="519"/>
    </row>
    <row r="126" ht="15.75" customHeight="1">
      <c r="A126" s="111">
        <v>123.0</v>
      </c>
      <c r="B126" s="111">
        <v>2024.0</v>
      </c>
      <c r="C126" s="140"/>
      <c r="D126" s="554"/>
      <c r="E126" s="140"/>
      <c r="F126" s="521" t="s">
        <v>6016</v>
      </c>
      <c r="G126" s="140"/>
      <c r="H126" s="521" t="s">
        <v>6051</v>
      </c>
      <c r="I126" s="140"/>
      <c r="J126" s="140"/>
      <c r="K126" s="111" t="s">
        <v>5821</v>
      </c>
      <c r="L126" s="521" t="s">
        <v>5840</v>
      </c>
      <c r="M126" s="140"/>
      <c r="N126" s="521" t="s">
        <v>6047</v>
      </c>
      <c r="O126" s="521" t="s">
        <v>6052</v>
      </c>
      <c r="P126" s="521" t="s">
        <v>6049</v>
      </c>
      <c r="Q126" s="521" t="s">
        <v>6049</v>
      </c>
      <c r="R126" s="140"/>
      <c r="S126" s="589">
        <v>17204.0</v>
      </c>
      <c r="T126" s="589">
        <v>7614.0</v>
      </c>
      <c r="U126" s="521">
        <v>3441.0</v>
      </c>
      <c r="V126" s="521" t="s">
        <v>2371</v>
      </c>
      <c r="W126" s="140"/>
      <c r="X126" s="140"/>
      <c r="Y126" s="143"/>
      <c r="Z126" s="549"/>
      <c r="AA126" s="143"/>
      <c r="AB126" s="521">
        <v>5.0</v>
      </c>
      <c r="AC126" s="111"/>
      <c r="AD126" s="521">
        <v>18.0</v>
      </c>
      <c r="AE126" s="561">
        <f t="shared" si="47"/>
        <v>13</v>
      </c>
      <c r="AF126" s="72">
        <f t="shared" si="48"/>
        <v>2.6</v>
      </c>
      <c r="AG126" s="521">
        <v>21.0</v>
      </c>
      <c r="AH126" s="79"/>
      <c r="AI126" s="521">
        <v>43.0</v>
      </c>
      <c r="AJ126" s="561">
        <f t="shared" si="49"/>
        <v>22</v>
      </c>
      <c r="AK126" s="72">
        <f t="shared" si="50"/>
        <v>1.047619048</v>
      </c>
      <c r="AL126" s="521">
        <v>70.0</v>
      </c>
      <c r="AM126" s="482"/>
      <c r="AN126" s="521">
        <v>77.0</v>
      </c>
      <c r="AO126" s="561">
        <f t="shared" si="37"/>
        <v>7</v>
      </c>
      <c r="AP126" s="72">
        <f t="shared" si="38"/>
        <v>0.1</v>
      </c>
      <c r="AQ126" s="521">
        <v>38.0</v>
      </c>
      <c r="AR126" s="558"/>
      <c r="AS126" s="521">
        <v>54.0</v>
      </c>
      <c r="AT126" s="561">
        <f t="shared" si="52"/>
        <v>16</v>
      </c>
      <c r="AU126" s="72">
        <f t="shared" si="53"/>
        <v>0.4210526316</v>
      </c>
      <c r="AV126" s="79"/>
      <c r="AW126" s="72"/>
      <c r="AX126" s="72"/>
      <c r="AY126" s="111"/>
      <c r="AZ126" s="111"/>
      <c r="BA126" s="521">
        <v>57.0</v>
      </c>
      <c r="BB126" s="523"/>
      <c r="BC126" s="521">
        <v>57.0</v>
      </c>
      <c r="BD126" s="561">
        <f t="shared" si="41"/>
        <v>0</v>
      </c>
      <c r="BE126" s="72">
        <f t="shared" si="42"/>
        <v>0</v>
      </c>
      <c r="BF126" s="521">
        <v>64.0</v>
      </c>
      <c r="BG126" s="523"/>
      <c r="BH126" s="521">
        <v>66.0</v>
      </c>
      <c r="BI126" s="561">
        <f t="shared" si="54"/>
        <v>2</v>
      </c>
      <c r="BJ126" s="72">
        <f t="shared" si="55"/>
        <v>0.03125</v>
      </c>
      <c r="BK126" s="521">
        <v>77.0</v>
      </c>
      <c r="BL126" s="132"/>
      <c r="BM126" s="521">
        <v>81.0</v>
      </c>
      <c r="BN126" s="561">
        <f>BM126-BK126</f>
        <v>4</v>
      </c>
      <c r="BO126" s="72">
        <f>(BM126-BK126)/BK126</f>
        <v>0.05194805195</v>
      </c>
      <c r="BP126" s="111"/>
      <c r="BQ126" s="111"/>
      <c r="BR126" s="138"/>
      <c r="BS126" s="111"/>
      <c r="BT126" s="135"/>
      <c r="BU126" s="111"/>
      <c r="BV126" s="111"/>
      <c r="BW126" s="111"/>
      <c r="BX126" s="111"/>
      <c r="BY126" s="521">
        <v>1.0</v>
      </c>
      <c r="BZ126" s="519">
        <v>0.0</v>
      </c>
      <c r="CA126" s="519">
        <v>0.0</v>
      </c>
      <c r="CB126" s="519">
        <v>0.0</v>
      </c>
      <c r="CC126" s="519">
        <v>0.0</v>
      </c>
      <c r="CD126" s="519">
        <v>0.0</v>
      </c>
      <c r="CE126" s="519">
        <v>0.0</v>
      </c>
      <c r="CF126" s="519">
        <v>0.0</v>
      </c>
      <c r="CG126" s="519">
        <v>0.0</v>
      </c>
      <c r="CH126" s="519">
        <v>0.0</v>
      </c>
      <c r="CI126" s="519">
        <v>0.0</v>
      </c>
      <c r="CJ126" s="519">
        <v>0.0</v>
      </c>
      <c r="CK126" s="519">
        <v>1.0</v>
      </c>
      <c r="CL126" s="519">
        <v>0.0</v>
      </c>
      <c r="CM126" s="519">
        <v>0.0</v>
      </c>
      <c r="CN126" s="519" t="s">
        <v>6053</v>
      </c>
      <c r="CO126" s="519"/>
      <c r="CP126" s="553">
        <v>0.22</v>
      </c>
      <c r="CQ126" s="519"/>
      <c r="CR126" s="519"/>
      <c r="CS126" s="553">
        <v>0.31</v>
      </c>
      <c r="CT126" s="519"/>
      <c r="CU126" s="519"/>
      <c r="CV126" s="519"/>
      <c r="CW126" s="519">
        <v>91.0</v>
      </c>
      <c r="CX126" s="519">
        <v>83.0</v>
      </c>
      <c r="CY126" s="519">
        <v>80.0</v>
      </c>
      <c r="CZ126" s="519"/>
      <c r="DA126" s="519"/>
      <c r="DB126" s="519"/>
      <c r="DC126" s="519">
        <v>65.0</v>
      </c>
      <c r="DD126" s="519">
        <v>48.0</v>
      </c>
      <c r="DE126" s="519">
        <v>45.0</v>
      </c>
      <c r="DF126" s="519"/>
      <c r="DG126" s="519"/>
      <c r="DH126" s="519"/>
      <c r="DI126" s="519">
        <v>92.0</v>
      </c>
      <c r="DJ126" s="519">
        <v>87.0</v>
      </c>
      <c r="DK126" s="519">
        <v>83.0</v>
      </c>
      <c r="DL126" s="519"/>
      <c r="DM126" s="519"/>
      <c r="DN126" s="519"/>
      <c r="DO126" s="519">
        <v>1.0</v>
      </c>
      <c r="DP126" s="519">
        <v>4.0</v>
      </c>
      <c r="DQ126" s="519">
        <v>3.0</v>
      </c>
      <c r="DR126" s="519"/>
    </row>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Z52"/>
    <hyperlink r:id="rId2" ref="Z53"/>
    <hyperlink r:id="rId3" ref="Z54"/>
    <hyperlink r:id="rId4" ref="Z55"/>
    <hyperlink r:id="rId5" ref="Z56"/>
    <hyperlink r:id="rId6" ref="Z57"/>
    <hyperlink r:id="rId7" ref="Z58"/>
    <hyperlink r:id="rId8" ref="Z59"/>
    <hyperlink r:id="rId9" ref="Z60"/>
    <hyperlink r:id="rId10" ref="Z61"/>
    <hyperlink r:id="rId11" ref="Z62"/>
    <hyperlink r:id="rId12" ref="Z63"/>
    <hyperlink r:id="rId13" ref="Z64"/>
    <hyperlink r:id="rId14" ref="Z65"/>
    <hyperlink r:id="rId15" ref="Z66"/>
    <hyperlink r:id="rId16" ref="Z67"/>
    <hyperlink r:id="rId17" ref="Z68"/>
    <hyperlink r:id="rId18" ref="Z69"/>
    <hyperlink r:id="rId19" ref="Z70"/>
    <hyperlink r:id="rId20" ref="Z71"/>
    <hyperlink r:id="rId21" ref="Z72"/>
    <hyperlink r:id="rId22" ref="Z73"/>
    <hyperlink r:id="rId23" ref="Z74"/>
    <hyperlink r:id="rId24" ref="Z75"/>
    <hyperlink r:id="rId25" ref="Z76"/>
    <hyperlink r:id="rId26" ref="Z77"/>
    <hyperlink r:id="rId27" ref="Z78"/>
    <hyperlink r:id="rId28" ref="Z79"/>
    <hyperlink r:id="rId29" ref="Z80"/>
    <hyperlink r:id="rId30" ref="Z81"/>
    <hyperlink r:id="rId31" ref="Z82"/>
    <hyperlink r:id="rId32" ref="Z83"/>
    <hyperlink r:id="rId33" ref="Z84"/>
    <hyperlink r:id="rId34" ref="Z85"/>
    <hyperlink r:id="rId35" ref="Z86"/>
    <hyperlink r:id="rId36" ref="Z87"/>
    <hyperlink r:id="rId37" ref="Z92"/>
    <hyperlink r:id="rId38" ref="Z93"/>
  </hyperlinks>
  <printOptions/>
  <pageMargins bottom="0.75" footer="0.0" header="0.0" left="0.7" right="0.7" top="0.75"/>
  <pageSetup orientation="landscape"/>
  <drawing r:id="rId39"/>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49.86"/>
    <col customWidth="1" min="3" max="3" width="52.71"/>
    <col customWidth="1" min="4" max="4" width="83.86"/>
    <col customWidth="1" min="5" max="5" width="58.14"/>
    <col customWidth="1" min="6" max="7" width="10.0"/>
    <col customWidth="1" min="8" max="8" width="56.29"/>
    <col customWidth="1" min="9" max="9" width="38.14"/>
    <col customWidth="1" min="10" max="10" width="10.0"/>
    <col customWidth="1" min="11" max="11" width="54.86"/>
    <col customWidth="1" min="12" max="13" width="32.0"/>
    <col customWidth="1" min="14" max="14" width="27.57"/>
    <col customWidth="1" min="15" max="15" width="32.0"/>
    <col customWidth="1" min="16" max="16" width="40.14"/>
    <col customWidth="1" min="17" max="17" width="46.14"/>
    <col customWidth="1" min="18" max="18" width="32.14"/>
  </cols>
  <sheetData>
    <row r="1" ht="15.75" customHeight="1"/>
    <row r="2" ht="12.75" customHeight="1">
      <c r="N2" s="55" t="s">
        <v>5633</v>
      </c>
    </row>
    <row r="3" ht="12.75" customHeight="1">
      <c r="B3" s="591" t="s">
        <v>4646</v>
      </c>
      <c r="C3" s="591" t="s">
        <v>4647</v>
      </c>
      <c r="D3" s="591" t="s">
        <v>4649</v>
      </c>
      <c r="E3" s="591" t="s">
        <v>6054</v>
      </c>
      <c r="H3" s="592" t="s">
        <v>6055</v>
      </c>
      <c r="I3" s="593" t="s">
        <v>6056</v>
      </c>
      <c r="K3" s="592" t="s">
        <v>19</v>
      </c>
      <c r="L3" s="592" t="s">
        <v>190</v>
      </c>
      <c r="M3" s="594"/>
      <c r="N3" s="595" t="s">
        <v>6057</v>
      </c>
      <c r="O3" s="595" t="s">
        <v>11</v>
      </c>
      <c r="P3" s="595" t="s">
        <v>15</v>
      </c>
      <c r="Q3" s="595" t="s">
        <v>3324</v>
      </c>
      <c r="R3" s="595" t="s">
        <v>19</v>
      </c>
    </row>
    <row r="4" ht="12.75" customHeight="1">
      <c r="B4" s="534" t="s">
        <v>900</v>
      </c>
      <c r="C4" s="534" t="s">
        <v>901</v>
      </c>
      <c r="D4" s="534" t="s">
        <v>6058</v>
      </c>
      <c r="E4" s="534" t="s">
        <v>6059</v>
      </c>
      <c r="H4" s="596" t="s">
        <v>6060</v>
      </c>
      <c r="I4" s="596" t="s">
        <v>6060</v>
      </c>
      <c r="K4" s="597" t="s">
        <v>6061</v>
      </c>
      <c r="L4" s="55" t="s">
        <v>6062</v>
      </c>
      <c r="N4" s="598" t="s">
        <v>6063</v>
      </c>
      <c r="O4" s="598" t="s">
        <v>3390</v>
      </c>
      <c r="P4" s="529" t="s">
        <v>3391</v>
      </c>
      <c r="Q4" s="529" t="s">
        <v>3391</v>
      </c>
      <c r="R4" s="598" t="s">
        <v>3392</v>
      </c>
    </row>
    <row r="5" ht="12.75" customHeight="1">
      <c r="B5" s="534" t="s">
        <v>239</v>
      </c>
      <c r="C5" s="534" t="s">
        <v>6064</v>
      </c>
      <c r="D5" s="534" t="s">
        <v>6065</v>
      </c>
      <c r="E5" s="534" t="s">
        <v>6066</v>
      </c>
      <c r="H5" s="596" t="s">
        <v>6061</v>
      </c>
      <c r="I5" s="593" t="s">
        <v>6067</v>
      </c>
      <c r="K5" s="597" t="s">
        <v>6068</v>
      </c>
      <c r="L5" s="55" t="s">
        <v>1306</v>
      </c>
      <c r="N5" s="598" t="s">
        <v>6063</v>
      </c>
      <c r="O5" s="598" t="s">
        <v>3398</v>
      </c>
      <c r="P5" s="529" t="s">
        <v>3399</v>
      </c>
      <c r="Q5" s="529" t="s">
        <v>3399</v>
      </c>
      <c r="R5" s="598" t="s">
        <v>3400</v>
      </c>
    </row>
    <row r="6" ht="12.75" customHeight="1">
      <c r="B6" s="534" t="s">
        <v>239</v>
      </c>
      <c r="C6" s="534" t="s">
        <v>293</v>
      </c>
      <c r="D6" s="534" t="s">
        <v>6065</v>
      </c>
      <c r="E6" s="534" t="s">
        <v>6069</v>
      </c>
      <c r="H6" s="596" t="s">
        <v>6068</v>
      </c>
      <c r="I6" s="593" t="s">
        <v>6067</v>
      </c>
      <c r="K6" s="597" t="s">
        <v>6070</v>
      </c>
      <c r="L6" s="55" t="s">
        <v>6071</v>
      </c>
      <c r="N6" s="599" t="s">
        <v>6072</v>
      </c>
      <c r="O6" s="598" t="s">
        <v>6073</v>
      </c>
      <c r="P6" s="529" t="s">
        <v>3406</v>
      </c>
      <c r="Q6" s="529" t="s">
        <v>3406</v>
      </c>
      <c r="R6" s="598" t="s">
        <v>6074</v>
      </c>
    </row>
    <row r="7" ht="12.75" customHeight="1">
      <c r="B7" s="534" t="s">
        <v>6075</v>
      </c>
      <c r="C7" s="534" t="s">
        <v>6076</v>
      </c>
      <c r="D7" s="534" t="s">
        <v>6077</v>
      </c>
      <c r="E7" s="534" t="s">
        <v>6078</v>
      </c>
      <c r="H7" s="596" t="s">
        <v>6079</v>
      </c>
      <c r="I7" s="593" t="s">
        <v>6080</v>
      </c>
      <c r="K7" s="597" t="s">
        <v>6081</v>
      </c>
      <c r="L7" s="55" t="s">
        <v>6082</v>
      </c>
      <c r="N7" s="598" t="s">
        <v>6063</v>
      </c>
      <c r="O7" s="598" t="s">
        <v>3410</v>
      </c>
      <c r="P7" s="529" t="s">
        <v>3411</v>
      </c>
      <c r="Q7" s="529" t="s">
        <v>3411</v>
      </c>
      <c r="R7" s="598" t="s">
        <v>3412</v>
      </c>
    </row>
    <row r="8" ht="12.75" customHeight="1">
      <c r="B8" s="534" t="s">
        <v>726</v>
      </c>
      <c r="C8" s="534" t="s">
        <v>727</v>
      </c>
      <c r="D8" s="534" t="s">
        <v>6083</v>
      </c>
      <c r="E8" s="534" t="s">
        <v>6084</v>
      </c>
      <c r="H8" s="596" t="s">
        <v>6070</v>
      </c>
      <c r="I8" s="593" t="s">
        <v>6085</v>
      </c>
      <c r="K8" s="597" t="s">
        <v>274</v>
      </c>
      <c r="L8" s="55" t="s">
        <v>6086</v>
      </c>
      <c r="N8" s="598" t="s">
        <v>6087</v>
      </c>
      <c r="O8" s="598" t="s">
        <v>6088</v>
      </c>
      <c r="P8" s="529" t="s">
        <v>3418</v>
      </c>
      <c r="Q8" s="529" t="s">
        <v>3418</v>
      </c>
      <c r="R8" s="598" t="s">
        <v>3418</v>
      </c>
    </row>
    <row r="9" ht="12.75" customHeight="1">
      <c r="B9" s="534" t="s">
        <v>726</v>
      </c>
      <c r="C9" s="534" t="s">
        <v>727</v>
      </c>
      <c r="D9" s="534" t="s">
        <v>6083</v>
      </c>
      <c r="E9" s="534" t="s">
        <v>6089</v>
      </c>
      <c r="H9" s="596" t="s">
        <v>6090</v>
      </c>
      <c r="I9" s="593" t="s">
        <v>6091</v>
      </c>
      <c r="K9" s="597" t="s">
        <v>3288</v>
      </c>
      <c r="L9" s="55" t="s">
        <v>3286</v>
      </c>
      <c r="N9" s="598" t="s">
        <v>6092</v>
      </c>
      <c r="O9" s="598" t="s">
        <v>6093</v>
      </c>
      <c r="P9" s="529" t="s">
        <v>3424</v>
      </c>
      <c r="Q9" s="529" t="s">
        <v>3425</v>
      </c>
      <c r="R9" s="598" t="s">
        <v>6094</v>
      </c>
    </row>
    <row r="10" ht="12.75" customHeight="1">
      <c r="B10" s="534" t="s">
        <v>6075</v>
      </c>
      <c r="C10" s="534" t="s">
        <v>6095</v>
      </c>
      <c r="D10" s="534" t="s">
        <v>6096</v>
      </c>
      <c r="E10" s="534" t="s">
        <v>6097</v>
      </c>
      <c r="H10" s="596" t="s">
        <v>6081</v>
      </c>
      <c r="I10" s="593" t="s">
        <v>6098</v>
      </c>
      <c r="K10" s="597" t="s">
        <v>6099</v>
      </c>
      <c r="L10" s="55" t="s">
        <v>3567</v>
      </c>
      <c r="N10" s="598" t="s">
        <v>6087</v>
      </c>
      <c r="O10" s="598" t="s">
        <v>3431</v>
      </c>
      <c r="P10" s="529" t="s">
        <v>3432</v>
      </c>
      <c r="Q10" s="529" t="s">
        <v>3432</v>
      </c>
      <c r="R10" s="598" t="s">
        <v>3433</v>
      </c>
    </row>
    <row r="11" ht="12.75" customHeight="1">
      <c r="B11" s="534" t="s">
        <v>6075</v>
      </c>
      <c r="C11" s="534" t="s">
        <v>6100</v>
      </c>
      <c r="D11" s="534" t="s">
        <v>6101</v>
      </c>
      <c r="E11" s="534" t="s">
        <v>6102</v>
      </c>
      <c r="H11" s="596" t="s">
        <v>274</v>
      </c>
      <c r="I11" s="593" t="s">
        <v>273</v>
      </c>
      <c r="K11" s="597" t="s">
        <v>6103</v>
      </c>
      <c r="L11" s="55" t="s">
        <v>2375</v>
      </c>
      <c r="N11" s="598" t="s">
        <v>6063</v>
      </c>
      <c r="O11" s="598" t="s">
        <v>3456</v>
      </c>
      <c r="P11" s="529" t="s">
        <v>3437</v>
      </c>
      <c r="Q11" s="529" t="s">
        <v>3437</v>
      </c>
      <c r="R11" s="598" t="s">
        <v>6104</v>
      </c>
    </row>
    <row r="12" ht="12.75" customHeight="1">
      <c r="B12" s="534" t="s">
        <v>2216</v>
      </c>
      <c r="C12" s="534" t="s">
        <v>6105</v>
      </c>
      <c r="D12" s="534" t="s">
        <v>6106</v>
      </c>
      <c r="E12" s="534" t="s">
        <v>6107</v>
      </c>
      <c r="H12" s="596" t="s">
        <v>492</v>
      </c>
      <c r="I12" s="593" t="s">
        <v>491</v>
      </c>
      <c r="K12" s="597" t="s">
        <v>2313</v>
      </c>
      <c r="L12" s="55" t="s">
        <v>6108</v>
      </c>
      <c r="N12" s="600" t="s">
        <v>6109</v>
      </c>
      <c r="O12" s="598" t="s">
        <v>3443</v>
      </c>
      <c r="P12" s="529" t="s">
        <v>3444</v>
      </c>
      <c r="Q12" s="529" t="s">
        <v>3444</v>
      </c>
      <c r="R12" s="598" t="s">
        <v>3445</v>
      </c>
    </row>
    <row r="13" ht="12.75" customHeight="1">
      <c r="B13" s="534" t="s">
        <v>2781</v>
      </c>
      <c r="C13" s="534" t="s">
        <v>2782</v>
      </c>
      <c r="D13" s="534" t="s">
        <v>1575</v>
      </c>
      <c r="E13" s="534" t="s">
        <v>6110</v>
      </c>
      <c r="H13" s="596" t="s">
        <v>3288</v>
      </c>
      <c r="I13" s="593" t="s">
        <v>3287</v>
      </c>
      <c r="K13" s="597" t="s">
        <v>6111</v>
      </c>
      <c r="L13" s="55" t="s">
        <v>6112</v>
      </c>
      <c r="N13" s="598" t="s">
        <v>6092</v>
      </c>
      <c r="O13" s="598" t="s">
        <v>6093</v>
      </c>
      <c r="P13" s="529" t="s">
        <v>3424</v>
      </c>
      <c r="Q13" s="529" t="s">
        <v>3425</v>
      </c>
      <c r="R13" s="598" t="s">
        <v>6113</v>
      </c>
    </row>
    <row r="14" ht="12.75" customHeight="1">
      <c r="B14" s="534" t="s">
        <v>503</v>
      </c>
      <c r="C14" s="534" t="s">
        <v>592</v>
      </c>
      <c r="D14" s="534" t="s">
        <v>2006</v>
      </c>
      <c r="E14" s="534" t="s">
        <v>6114</v>
      </c>
      <c r="H14" s="596" t="s">
        <v>6115</v>
      </c>
      <c r="I14" s="593" t="s">
        <v>6116</v>
      </c>
      <c r="K14" s="597" t="s">
        <v>6117</v>
      </c>
      <c r="L14" s="55" t="s">
        <v>6062</v>
      </c>
      <c r="N14" s="598" t="s">
        <v>6118</v>
      </c>
      <c r="O14" s="598" t="s">
        <v>3448</v>
      </c>
      <c r="P14" s="529" t="s">
        <v>3449</v>
      </c>
      <c r="Q14" s="529" t="s">
        <v>3449</v>
      </c>
      <c r="R14" s="598" t="s">
        <v>3450</v>
      </c>
    </row>
    <row r="15" ht="12.75" customHeight="1">
      <c r="B15" s="534" t="s">
        <v>503</v>
      </c>
      <c r="C15" s="534" t="s">
        <v>592</v>
      </c>
      <c r="D15" s="534" t="s">
        <v>2006</v>
      </c>
      <c r="E15" s="534" t="s">
        <v>2008</v>
      </c>
      <c r="H15" s="596" t="s">
        <v>6119</v>
      </c>
      <c r="I15" s="593" t="s">
        <v>6116</v>
      </c>
      <c r="K15" s="597" t="s">
        <v>6120</v>
      </c>
      <c r="L15" s="55" t="s">
        <v>6121</v>
      </c>
      <c r="N15" s="598" t="s">
        <v>6063</v>
      </c>
      <c r="O15" s="598" t="s">
        <v>3456</v>
      </c>
      <c r="P15" s="529" t="s">
        <v>3457</v>
      </c>
      <c r="Q15" s="529" t="s">
        <v>3457</v>
      </c>
      <c r="R15" s="598" t="s">
        <v>6122</v>
      </c>
    </row>
    <row r="16" ht="12.75" customHeight="1">
      <c r="B16" s="534" t="s">
        <v>239</v>
      </c>
      <c r="C16" s="534" t="s">
        <v>293</v>
      </c>
      <c r="D16" s="534" t="s">
        <v>6123</v>
      </c>
      <c r="E16" s="534" t="s">
        <v>6124</v>
      </c>
      <c r="H16" s="596" t="s">
        <v>6125</v>
      </c>
      <c r="I16" s="593" t="s">
        <v>6126</v>
      </c>
      <c r="K16" s="597" t="s">
        <v>6127</v>
      </c>
      <c r="L16" s="55" t="s">
        <v>6128</v>
      </c>
      <c r="N16" s="598" t="s">
        <v>6129</v>
      </c>
      <c r="O16" s="598" t="s">
        <v>6130</v>
      </c>
      <c r="P16" s="529" t="s">
        <v>3457</v>
      </c>
      <c r="Q16" s="529" t="s">
        <v>3457</v>
      </c>
      <c r="R16" s="598" t="s">
        <v>3463</v>
      </c>
    </row>
    <row r="17" ht="12.75" customHeight="1">
      <c r="B17" s="534" t="s">
        <v>239</v>
      </c>
      <c r="C17" s="534" t="s">
        <v>272</v>
      </c>
      <c r="D17" s="534" t="s">
        <v>2006</v>
      </c>
      <c r="E17" s="534" t="s">
        <v>6131</v>
      </c>
      <c r="H17" s="596" t="s">
        <v>6132</v>
      </c>
      <c r="I17" s="593" t="s">
        <v>6132</v>
      </c>
      <c r="K17" s="597" t="s">
        <v>6133</v>
      </c>
      <c r="L17" s="55" t="s">
        <v>3038</v>
      </c>
      <c r="N17" s="600" t="s">
        <v>6109</v>
      </c>
      <c r="O17" s="598" t="s">
        <v>3469</v>
      </c>
      <c r="P17" s="529" t="s">
        <v>3457</v>
      </c>
      <c r="Q17" s="529" t="s">
        <v>3457</v>
      </c>
      <c r="R17" s="598" t="s">
        <v>6134</v>
      </c>
    </row>
    <row r="18" ht="12.75" customHeight="1">
      <c r="B18" s="534" t="s">
        <v>503</v>
      </c>
      <c r="C18" s="534" t="s">
        <v>592</v>
      </c>
      <c r="D18" s="534" t="s">
        <v>2006</v>
      </c>
      <c r="E18" s="534" t="s">
        <v>2055</v>
      </c>
      <c r="H18" s="596" t="s">
        <v>6135</v>
      </c>
      <c r="I18" s="593" t="s">
        <v>6135</v>
      </c>
      <c r="K18" s="597" t="s">
        <v>6136</v>
      </c>
      <c r="L18" s="55" t="s">
        <v>6137</v>
      </c>
      <c r="N18" s="598" t="s">
        <v>6138</v>
      </c>
      <c r="O18" s="599" t="s">
        <v>1562</v>
      </c>
      <c r="P18" s="529" t="s">
        <v>3477</v>
      </c>
      <c r="Q18" s="529" t="s">
        <v>3477</v>
      </c>
      <c r="R18" s="598" t="s">
        <v>3478</v>
      </c>
    </row>
    <row r="19" ht="12.75" customHeight="1">
      <c r="B19" s="534" t="s">
        <v>239</v>
      </c>
      <c r="C19" s="534" t="s">
        <v>272</v>
      </c>
      <c r="D19" s="534" t="s">
        <v>2006</v>
      </c>
      <c r="E19" s="534" t="s">
        <v>6139</v>
      </c>
      <c r="H19" s="596" t="s">
        <v>547</v>
      </c>
      <c r="I19" s="593" t="s">
        <v>546</v>
      </c>
      <c r="K19" s="597" t="s">
        <v>6140</v>
      </c>
      <c r="L19" s="55" t="s">
        <v>6137</v>
      </c>
      <c r="N19" s="598" t="s">
        <v>6092</v>
      </c>
      <c r="O19" s="598" t="s">
        <v>6141</v>
      </c>
      <c r="P19" s="529" t="s">
        <v>3483</v>
      </c>
      <c r="Q19" s="529" t="s">
        <v>3484</v>
      </c>
      <c r="R19" s="598" t="s">
        <v>3485</v>
      </c>
    </row>
    <row r="20" ht="12.75" customHeight="1">
      <c r="B20" s="534" t="s">
        <v>6142</v>
      </c>
      <c r="C20" s="534" t="s">
        <v>6143</v>
      </c>
      <c r="D20" s="534" t="s">
        <v>6144</v>
      </c>
      <c r="E20" s="534" t="s">
        <v>6145</v>
      </c>
      <c r="H20" s="596" t="s">
        <v>6146</v>
      </c>
      <c r="I20" s="593" t="s">
        <v>6147</v>
      </c>
      <c r="K20" s="597" t="s">
        <v>6148</v>
      </c>
      <c r="L20" s="55" t="s">
        <v>2746</v>
      </c>
      <c r="N20" s="598" t="s">
        <v>6149</v>
      </c>
      <c r="O20" s="601" t="s">
        <v>3488</v>
      </c>
      <c r="P20" s="529" t="s">
        <v>3489</v>
      </c>
      <c r="Q20" s="529" t="s">
        <v>3489</v>
      </c>
      <c r="R20" s="598" t="s">
        <v>6150</v>
      </c>
    </row>
    <row r="21" ht="12.75" customHeight="1">
      <c r="B21" s="534" t="s">
        <v>503</v>
      </c>
      <c r="C21" s="534" t="s">
        <v>592</v>
      </c>
      <c r="D21" s="534" t="s">
        <v>2006</v>
      </c>
      <c r="E21" s="534" t="s">
        <v>6151</v>
      </c>
      <c r="H21" s="596" t="s">
        <v>6152</v>
      </c>
      <c r="I21" s="593" t="s">
        <v>6153</v>
      </c>
      <c r="K21" s="597" t="s">
        <v>6154</v>
      </c>
      <c r="L21" s="55" t="s">
        <v>3029</v>
      </c>
      <c r="N21" s="598" t="s">
        <v>6063</v>
      </c>
      <c r="O21" s="598" t="s">
        <v>6155</v>
      </c>
      <c r="P21" s="529" t="s">
        <v>3437</v>
      </c>
      <c r="Q21" s="529" t="s">
        <v>3437</v>
      </c>
      <c r="R21" s="598" t="s">
        <v>6156</v>
      </c>
    </row>
    <row r="22" ht="12.75" customHeight="1">
      <c r="B22" s="534" t="s">
        <v>239</v>
      </c>
      <c r="C22" s="534" t="s">
        <v>293</v>
      </c>
      <c r="D22" s="534" t="s">
        <v>6123</v>
      </c>
      <c r="E22" s="534" t="s">
        <v>6157</v>
      </c>
      <c r="H22" s="596" t="s">
        <v>6099</v>
      </c>
      <c r="I22" s="593" t="s">
        <v>6099</v>
      </c>
      <c r="K22" s="597" t="s">
        <v>6158</v>
      </c>
      <c r="L22" s="55" t="s">
        <v>914</v>
      </c>
      <c r="N22" s="598" t="s">
        <v>6087</v>
      </c>
      <c r="O22" s="598" t="s">
        <v>6088</v>
      </c>
      <c r="P22" s="529" t="s">
        <v>3496</v>
      </c>
      <c r="Q22" s="529" t="s">
        <v>3497</v>
      </c>
      <c r="R22" s="598" t="s">
        <v>3498</v>
      </c>
    </row>
    <row r="23" ht="12.75" customHeight="1">
      <c r="B23" s="534" t="s">
        <v>239</v>
      </c>
      <c r="C23" s="534" t="s">
        <v>293</v>
      </c>
      <c r="D23" s="534" t="s">
        <v>6123</v>
      </c>
      <c r="E23" s="534" t="s">
        <v>6159</v>
      </c>
      <c r="H23" s="596" t="s">
        <v>6103</v>
      </c>
      <c r="I23" s="593" t="s">
        <v>6160</v>
      </c>
      <c r="K23" s="597" t="s">
        <v>6161</v>
      </c>
      <c r="L23" s="55" t="s">
        <v>2746</v>
      </c>
      <c r="N23" s="598" t="s">
        <v>6063</v>
      </c>
      <c r="O23" s="598" t="s">
        <v>3784</v>
      </c>
      <c r="P23" s="529" t="s">
        <v>3500</v>
      </c>
      <c r="Q23" s="529" t="s">
        <v>3500</v>
      </c>
      <c r="R23" s="598" t="s">
        <v>6162</v>
      </c>
    </row>
    <row r="24" ht="12.75" customHeight="1">
      <c r="B24" s="534" t="s">
        <v>503</v>
      </c>
      <c r="C24" s="534" t="s">
        <v>6163</v>
      </c>
      <c r="D24" s="534" t="s">
        <v>2006</v>
      </c>
      <c r="E24" s="534" t="s">
        <v>6164</v>
      </c>
      <c r="H24" s="596" t="s">
        <v>2313</v>
      </c>
      <c r="I24" s="593" t="s">
        <v>2313</v>
      </c>
      <c r="K24" s="597" t="s">
        <v>6165</v>
      </c>
      <c r="L24" s="55" t="s">
        <v>2746</v>
      </c>
      <c r="N24" s="600" t="s">
        <v>6109</v>
      </c>
      <c r="O24" s="598" t="s">
        <v>3443</v>
      </c>
      <c r="P24" s="529" t="s">
        <v>3503</v>
      </c>
      <c r="Q24" s="529" t="s">
        <v>3504</v>
      </c>
      <c r="R24" s="598" t="s">
        <v>3505</v>
      </c>
    </row>
    <row r="25" ht="12.75" customHeight="1">
      <c r="B25" s="534" t="s">
        <v>239</v>
      </c>
      <c r="C25" s="534" t="s">
        <v>293</v>
      </c>
      <c r="D25" s="534" t="s">
        <v>6123</v>
      </c>
      <c r="E25" s="534" t="s">
        <v>6166</v>
      </c>
      <c r="H25" s="596" t="s">
        <v>6111</v>
      </c>
      <c r="I25" s="593" t="s">
        <v>6167</v>
      </c>
      <c r="K25" s="597" t="s">
        <v>6168</v>
      </c>
      <c r="L25" s="55" t="s">
        <v>2746</v>
      </c>
      <c r="N25" s="598" t="s">
        <v>6138</v>
      </c>
      <c r="O25" s="599" t="s">
        <v>1562</v>
      </c>
      <c r="P25" s="529" t="s">
        <v>6169</v>
      </c>
      <c r="Q25" s="529" t="s">
        <v>6170</v>
      </c>
      <c r="R25" s="598" t="s">
        <v>3509</v>
      </c>
    </row>
    <row r="26" ht="12.75" customHeight="1">
      <c r="B26" s="534" t="s">
        <v>503</v>
      </c>
      <c r="C26" s="534" t="s">
        <v>592</v>
      </c>
      <c r="D26" s="534" t="s">
        <v>1575</v>
      </c>
      <c r="E26" s="534" t="s">
        <v>6171</v>
      </c>
      <c r="H26" s="596" t="s">
        <v>6172</v>
      </c>
      <c r="I26" s="593" t="s">
        <v>6173</v>
      </c>
      <c r="K26" s="597" t="s">
        <v>6174</v>
      </c>
      <c r="L26" s="55" t="s">
        <v>6175</v>
      </c>
      <c r="N26" s="599" t="s">
        <v>6072</v>
      </c>
      <c r="O26" s="598" t="s">
        <v>3511</v>
      </c>
      <c r="P26" s="529" t="s">
        <v>3512</v>
      </c>
      <c r="Q26" s="529" t="s">
        <v>3512</v>
      </c>
      <c r="R26" s="598" t="s">
        <v>6176</v>
      </c>
    </row>
    <row r="27" ht="12.75" customHeight="1">
      <c r="B27" s="534" t="s">
        <v>6075</v>
      </c>
      <c r="C27" s="534" t="s">
        <v>6100</v>
      </c>
      <c r="D27" s="534" t="s">
        <v>6177</v>
      </c>
      <c r="E27" s="534" t="s">
        <v>6178</v>
      </c>
      <c r="H27" s="596" t="s">
        <v>6117</v>
      </c>
      <c r="I27" s="593" t="s">
        <v>6117</v>
      </c>
      <c r="K27" s="597" t="s">
        <v>6179</v>
      </c>
      <c r="L27" s="55" t="s">
        <v>2746</v>
      </c>
      <c r="N27" s="598" t="s">
        <v>6180</v>
      </c>
      <c r="O27" s="598" t="s">
        <v>3519</v>
      </c>
      <c r="P27" s="529" t="s">
        <v>3520</v>
      </c>
      <c r="Q27" s="529" t="s">
        <v>3520</v>
      </c>
      <c r="R27" s="598" t="s">
        <v>3521</v>
      </c>
    </row>
    <row r="28" ht="12.75" customHeight="1">
      <c r="B28" s="534" t="s">
        <v>1485</v>
      </c>
      <c r="C28" s="534" t="s">
        <v>6181</v>
      </c>
      <c r="D28" s="534" t="s">
        <v>6182</v>
      </c>
      <c r="E28" s="534" t="s">
        <v>6183</v>
      </c>
      <c r="H28" s="596" t="s">
        <v>6120</v>
      </c>
      <c r="I28" s="593" t="s">
        <v>604</v>
      </c>
      <c r="K28" s="597" t="s">
        <v>6184</v>
      </c>
      <c r="L28" s="55" t="s">
        <v>6185</v>
      </c>
      <c r="N28" s="598" t="s">
        <v>6063</v>
      </c>
      <c r="O28" s="598" t="s">
        <v>3526</v>
      </c>
      <c r="P28" s="529" t="s">
        <v>3411</v>
      </c>
      <c r="Q28" s="529" t="s">
        <v>3411</v>
      </c>
      <c r="R28" s="598" t="s">
        <v>2176</v>
      </c>
    </row>
    <row r="29" ht="12.75" customHeight="1">
      <c r="B29" s="534" t="s">
        <v>2216</v>
      </c>
      <c r="C29" s="534" t="s">
        <v>6186</v>
      </c>
      <c r="D29" s="534" t="s">
        <v>6187</v>
      </c>
      <c r="E29" s="534" t="s">
        <v>6188</v>
      </c>
      <c r="H29" s="596" t="s">
        <v>6189</v>
      </c>
      <c r="I29" s="593" t="s">
        <v>481</v>
      </c>
      <c r="K29" s="597" t="s">
        <v>6190</v>
      </c>
      <c r="L29" s="55" t="s">
        <v>931</v>
      </c>
      <c r="N29" s="599" t="s">
        <v>6191</v>
      </c>
      <c r="O29" s="598" t="s">
        <v>3530</v>
      </c>
      <c r="P29" s="529" t="s">
        <v>3531</v>
      </c>
      <c r="Q29" s="529" t="s">
        <v>3531</v>
      </c>
      <c r="R29" s="598" t="s">
        <v>3532</v>
      </c>
    </row>
    <row r="30" ht="12.75" customHeight="1">
      <c r="B30" s="534" t="s">
        <v>239</v>
      </c>
      <c r="C30" s="534" t="s">
        <v>306</v>
      </c>
      <c r="D30" s="534" t="s">
        <v>6192</v>
      </c>
      <c r="E30" s="534" t="s">
        <v>6193</v>
      </c>
      <c r="H30" s="596" t="s">
        <v>6127</v>
      </c>
      <c r="I30" s="593" t="s">
        <v>6194</v>
      </c>
      <c r="K30" s="597" t="s">
        <v>933</v>
      </c>
      <c r="L30" s="55" t="s">
        <v>931</v>
      </c>
      <c r="N30" s="598" t="s">
        <v>6092</v>
      </c>
      <c r="O30" s="598" t="s">
        <v>6195</v>
      </c>
      <c r="P30" s="529" t="s">
        <v>3536</v>
      </c>
      <c r="Q30" s="529" t="s">
        <v>3536</v>
      </c>
      <c r="R30" s="598" t="s">
        <v>3537</v>
      </c>
    </row>
    <row r="31" ht="12.75" customHeight="1">
      <c r="B31" s="534" t="s">
        <v>503</v>
      </c>
      <c r="C31" s="534" t="s">
        <v>6196</v>
      </c>
      <c r="D31" s="534" t="s">
        <v>6192</v>
      </c>
      <c r="E31" s="534" t="s">
        <v>6197</v>
      </c>
      <c r="H31" s="596" t="s">
        <v>6133</v>
      </c>
      <c r="I31" s="593" t="s">
        <v>6198</v>
      </c>
      <c r="K31" s="597" t="s">
        <v>6199</v>
      </c>
      <c r="L31" s="55" t="s">
        <v>931</v>
      </c>
      <c r="N31" s="598" t="s">
        <v>6129</v>
      </c>
      <c r="O31" s="598" t="s">
        <v>6200</v>
      </c>
      <c r="P31" s="529" t="s">
        <v>3457</v>
      </c>
      <c r="Q31" s="529" t="s">
        <v>3457</v>
      </c>
      <c r="R31" s="598" t="s">
        <v>6201</v>
      </c>
    </row>
    <row r="32" ht="12.75" customHeight="1">
      <c r="B32" s="534" t="s">
        <v>2781</v>
      </c>
      <c r="C32" s="534" t="s">
        <v>2782</v>
      </c>
      <c r="D32" s="534" t="s">
        <v>6202</v>
      </c>
      <c r="E32" s="534" t="s">
        <v>6203</v>
      </c>
      <c r="H32" s="596" t="s">
        <v>6136</v>
      </c>
      <c r="I32" s="593" t="s">
        <v>6204</v>
      </c>
      <c r="K32" s="597" t="s">
        <v>6205</v>
      </c>
      <c r="L32" s="55" t="s">
        <v>931</v>
      </c>
      <c r="N32" s="598" t="s">
        <v>6092</v>
      </c>
      <c r="O32" s="598" t="s">
        <v>6195</v>
      </c>
      <c r="P32" s="529" t="s">
        <v>3549</v>
      </c>
      <c r="Q32" s="529" t="s">
        <v>3549</v>
      </c>
      <c r="R32" s="602" t="s">
        <v>6206</v>
      </c>
    </row>
    <row r="33" ht="12.75" customHeight="1">
      <c r="B33" s="534" t="s">
        <v>2781</v>
      </c>
      <c r="C33" s="534" t="s">
        <v>2782</v>
      </c>
      <c r="D33" s="534" t="s">
        <v>1575</v>
      </c>
      <c r="E33" s="534" t="s">
        <v>6207</v>
      </c>
      <c r="H33" s="596" t="s">
        <v>6140</v>
      </c>
      <c r="I33" s="593" t="s">
        <v>6208</v>
      </c>
      <c r="K33" s="597" t="s">
        <v>6209</v>
      </c>
      <c r="L33" s="55" t="s">
        <v>931</v>
      </c>
      <c r="N33" s="598" t="s">
        <v>6063</v>
      </c>
      <c r="O33" s="598" t="s">
        <v>3552</v>
      </c>
      <c r="P33" s="529" t="s">
        <v>3553</v>
      </c>
      <c r="Q33" s="529" t="s">
        <v>3554</v>
      </c>
      <c r="R33" s="598" t="s">
        <v>3555</v>
      </c>
    </row>
    <row r="34" ht="12.75" customHeight="1">
      <c r="B34" s="534" t="s">
        <v>239</v>
      </c>
      <c r="C34" s="534" t="s">
        <v>306</v>
      </c>
      <c r="D34" s="534" t="s">
        <v>6210</v>
      </c>
      <c r="E34" s="534" t="s">
        <v>6211</v>
      </c>
      <c r="H34" s="596" t="s">
        <v>6148</v>
      </c>
      <c r="I34" s="593" t="s">
        <v>6212</v>
      </c>
      <c r="K34" s="597" t="s">
        <v>3134</v>
      </c>
      <c r="L34" s="55" t="s">
        <v>959</v>
      </c>
      <c r="N34" s="601" t="s">
        <v>5456</v>
      </c>
      <c r="O34" s="599" t="s">
        <v>6213</v>
      </c>
      <c r="P34" s="527" t="s">
        <v>3560</v>
      </c>
      <c r="Q34" s="527" t="s">
        <v>6214</v>
      </c>
      <c r="R34" s="601" t="s">
        <v>6215</v>
      </c>
    </row>
    <row r="35" ht="12.75" customHeight="1">
      <c r="B35" s="534" t="s">
        <v>239</v>
      </c>
      <c r="C35" s="534" t="s">
        <v>306</v>
      </c>
      <c r="D35" s="534" t="s">
        <v>6216</v>
      </c>
      <c r="E35" s="534" t="s">
        <v>6217</v>
      </c>
      <c r="H35" s="596" t="s">
        <v>6154</v>
      </c>
      <c r="I35" s="593" t="s">
        <v>6212</v>
      </c>
      <c r="K35" s="597" t="s">
        <v>6218</v>
      </c>
      <c r="L35" s="55" t="s">
        <v>959</v>
      </c>
      <c r="N35" s="598" t="s">
        <v>6063</v>
      </c>
      <c r="O35" s="598" t="s">
        <v>6219</v>
      </c>
      <c r="P35" s="534" t="s">
        <v>6220</v>
      </c>
      <c r="Q35" s="534" t="s">
        <v>6220</v>
      </c>
      <c r="R35" s="600" t="s">
        <v>6221</v>
      </c>
    </row>
    <row r="36" ht="12.75" customHeight="1">
      <c r="B36" s="534" t="s">
        <v>239</v>
      </c>
      <c r="C36" s="534" t="s">
        <v>293</v>
      </c>
      <c r="D36" s="534" t="s">
        <v>6222</v>
      </c>
      <c r="E36" s="534" t="s">
        <v>6223</v>
      </c>
      <c r="H36" s="596" t="s">
        <v>6158</v>
      </c>
      <c r="I36" s="593" t="s">
        <v>6212</v>
      </c>
      <c r="K36" s="597" t="s">
        <v>6224</v>
      </c>
      <c r="L36" s="55" t="s">
        <v>6225</v>
      </c>
      <c r="N36" s="598" t="s">
        <v>6063</v>
      </c>
      <c r="O36" s="599" t="s">
        <v>3573</v>
      </c>
      <c r="P36" s="529" t="s">
        <v>3457</v>
      </c>
      <c r="Q36" s="529" t="s">
        <v>3457</v>
      </c>
      <c r="R36" s="600" t="s">
        <v>6226</v>
      </c>
    </row>
    <row r="37" ht="12.75" customHeight="1">
      <c r="B37" s="534" t="s">
        <v>239</v>
      </c>
      <c r="C37" s="534" t="s">
        <v>489</v>
      </c>
      <c r="D37" s="534" t="s">
        <v>2019</v>
      </c>
      <c r="E37" s="534" t="s">
        <v>6227</v>
      </c>
      <c r="H37" s="596" t="s">
        <v>6161</v>
      </c>
      <c r="I37" s="593" t="s">
        <v>6212</v>
      </c>
      <c r="K37" s="597" t="s">
        <v>3294</v>
      </c>
      <c r="L37" s="55" t="s">
        <v>931</v>
      </c>
      <c r="N37" s="598" t="s">
        <v>6087</v>
      </c>
      <c r="O37" s="598" t="s">
        <v>3431</v>
      </c>
      <c r="P37" s="529" t="s">
        <v>3432</v>
      </c>
      <c r="Q37" s="529" t="s">
        <v>3432</v>
      </c>
      <c r="R37" s="600" t="s">
        <v>6228</v>
      </c>
    </row>
    <row r="38" ht="12.75" customHeight="1">
      <c r="B38" s="534" t="s">
        <v>239</v>
      </c>
      <c r="C38" s="534" t="s">
        <v>489</v>
      </c>
      <c r="D38" s="534" t="s">
        <v>1575</v>
      </c>
      <c r="E38" s="534" t="s">
        <v>6229</v>
      </c>
      <c r="H38" s="596" t="s">
        <v>6165</v>
      </c>
      <c r="I38" s="593" t="s">
        <v>6212</v>
      </c>
      <c r="K38" s="597" t="s">
        <v>6230</v>
      </c>
      <c r="L38" s="55" t="s">
        <v>931</v>
      </c>
      <c r="N38" s="599" t="s">
        <v>6072</v>
      </c>
      <c r="O38" s="600" t="s">
        <v>3579</v>
      </c>
      <c r="P38" s="534" t="s">
        <v>3582</v>
      </c>
      <c r="Q38" s="534" t="s">
        <v>3582</v>
      </c>
      <c r="R38" s="600" t="s">
        <v>6231</v>
      </c>
    </row>
    <row r="39" ht="12.75" customHeight="1">
      <c r="B39" s="534" t="s">
        <v>2781</v>
      </c>
      <c r="C39" s="534" t="s">
        <v>2782</v>
      </c>
      <c r="D39" s="534" t="s">
        <v>6232</v>
      </c>
      <c r="E39" s="534" t="s">
        <v>6233</v>
      </c>
      <c r="H39" s="596" t="s">
        <v>6168</v>
      </c>
      <c r="I39" s="593" t="s">
        <v>6212</v>
      </c>
      <c r="K39" s="597" t="s">
        <v>6234</v>
      </c>
      <c r="L39" s="55" t="s">
        <v>931</v>
      </c>
      <c r="N39" s="598" t="s">
        <v>6063</v>
      </c>
      <c r="O39" s="600" t="s">
        <v>6235</v>
      </c>
      <c r="P39" s="534" t="s">
        <v>6236</v>
      </c>
      <c r="Q39" s="534" t="s">
        <v>6236</v>
      </c>
      <c r="R39" s="600" t="s">
        <v>6237</v>
      </c>
    </row>
    <row r="40" ht="12.75" customHeight="1">
      <c r="B40" s="534" t="s">
        <v>900</v>
      </c>
      <c r="C40" s="534" t="s">
        <v>6238</v>
      </c>
      <c r="D40" s="534" t="s">
        <v>1575</v>
      </c>
      <c r="E40" s="534" t="s">
        <v>6239</v>
      </c>
      <c r="H40" s="596" t="s">
        <v>6174</v>
      </c>
      <c r="I40" s="593" t="s">
        <v>6212</v>
      </c>
      <c r="K40" s="597" t="s">
        <v>6240</v>
      </c>
      <c r="L40" s="55" t="s">
        <v>931</v>
      </c>
      <c r="N40" s="598" t="s">
        <v>6063</v>
      </c>
      <c r="O40" s="600" t="s">
        <v>6241</v>
      </c>
      <c r="P40" s="534" t="s">
        <v>6242</v>
      </c>
      <c r="Q40" s="534" t="s">
        <v>6242</v>
      </c>
      <c r="R40" s="600" t="s">
        <v>3589</v>
      </c>
    </row>
    <row r="41" ht="12.75" customHeight="1">
      <c r="B41" s="534" t="s">
        <v>900</v>
      </c>
      <c r="C41" s="534" t="s">
        <v>6238</v>
      </c>
      <c r="D41" s="534" t="s">
        <v>1575</v>
      </c>
      <c r="E41" s="534" t="s">
        <v>6243</v>
      </c>
      <c r="H41" s="596" t="s">
        <v>6179</v>
      </c>
      <c r="I41" s="593" t="s">
        <v>6212</v>
      </c>
      <c r="K41" s="597" t="s">
        <v>6244</v>
      </c>
      <c r="L41" s="55" t="s">
        <v>931</v>
      </c>
      <c r="N41" s="598" t="s">
        <v>6087</v>
      </c>
      <c r="O41" s="598" t="s">
        <v>6088</v>
      </c>
      <c r="P41" s="534" t="s">
        <v>3594</v>
      </c>
      <c r="Q41" s="534" t="s">
        <v>3594</v>
      </c>
      <c r="R41" s="600" t="s">
        <v>6245</v>
      </c>
    </row>
    <row r="42" ht="12.75" customHeight="1">
      <c r="B42" s="534" t="s">
        <v>6246</v>
      </c>
      <c r="C42" s="534" t="s">
        <v>6247</v>
      </c>
      <c r="D42" s="534" t="s">
        <v>6248</v>
      </c>
      <c r="E42" s="534" t="s">
        <v>6079</v>
      </c>
      <c r="H42" s="596" t="s">
        <v>6184</v>
      </c>
      <c r="I42" s="593" t="s">
        <v>6212</v>
      </c>
      <c r="K42" s="597" t="s">
        <v>6249</v>
      </c>
      <c r="L42" s="55" t="s">
        <v>2247</v>
      </c>
      <c r="N42" s="599" t="s">
        <v>6250</v>
      </c>
      <c r="O42" s="599" t="s">
        <v>6251</v>
      </c>
      <c r="P42" s="534" t="s">
        <v>3601</v>
      </c>
      <c r="Q42" s="534" t="s">
        <v>3601</v>
      </c>
      <c r="R42" s="600" t="s">
        <v>6252</v>
      </c>
    </row>
    <row r="43" ht="12.75" customHeight="1">
      <c r="B43" s="534" t="s">
        <v>6246</v>
      </c>
      <c r="C43" s="534" t="s">
        <v>6247</v>
      </c>
      <c r="D43" s="534" t="s">
        <v>1575</v>
      </c>
      <c r="E43" s="534" t="s">
        <v>6253</v>
      </c>
      <c r="H43" s="596" t="s">
        <v>6190</v>
      </c>
      <c r="I43" s="593" t="s">
        <v>6254</v>
      </c>
      <c r="K43" s="597" t="s">
        <v>2249</v>
      </c>
      <c r="L43" s="55" t="s">
        <v>2247</v>
      </c>
      <c r="N43" s="598" t="s">
        <v>6092</v>
      </c>
      <c r="O43" s="598" t="s">
        <v>6093</v>
      </c>
      <c r="P43" s="529" t="s">
        <v>3424</v>
      </c>
      <c r="Q43" s="529" t="s">
        <v>3425</v>
      </c>
      <c r="R43" s="600" t="s">
        <v>6255</v>
      </c>
    </row>
    <row r="44" ht="12.75" customHeight="1">
      <c r="B44" s="534" t="s">
        <v>6246</v>
      </c>
      <c r="C44" s="534" t="s">
        <v>6141</v>
      </c>
      <c r="D44" s="534" t="s">
        <v>6256</v>
      </c>
      <c r="E44" s="534" t="s">
        <v>6257</v>
      </c>
      <c r="H44" s="596" t="s">
        <v>933</v>
      </c>
      <c r="I44" s="593" t="s">
        <v>6254</v>
      </c>
      <c r="K44" s="597" t="s">
        <v>6258</v>
      </c>
      <c r="L44" s="55" t="s">
        <v>931</v>
      </c>
      <c r="N44" s="598" t="s">
        <v>6092</v>
      </c>
      <c r="O44" s="598" t="s">
        <v>6093</v>
      </c>
      <c r="P44" s="529" t="s">
        <v>3424</v>
      </c>
      <c r="Q44" s="529" t="s">
        <v>3425</v>
      </c>
      <c r="R44" s="600" t="s">
        <v>6259</v>
      </c>
    </row>
    <row r="45" ht="12.75" customHeight="1">
      <c r="B45" s="534" t="s">
        <v>2781</v>
      </c>
      <c r="C45" s="534" t="s">
        <v>2782</v>
      </c>
      <c r="D45" s="534" t="s">
        <v>6260</v>
      </c>
      <c r="E45" s="534" t="s">
        <v>6261</v>
      </c>
      <c r="H45" s="596" t="s">
        <v>6199</v>
      </c>
      <c r="I45" s="593" t="s">
        <v>6254</v>
      </c>
      <c r="K45" s="597" t="s">
        <v>6262</v>
      </c>
      <c r="L45" s="55" t="s">
        <v>3029</v>
      </c>
      <c r="N45" s="598" t="s">
        <v>6063</v>
      </c>
      <c r="O45" s="598" t="s">
        <v>6263</v>
      </c>
      <c r="P45" s="534" t="s">
        <v>3606</v>
      </c>
      <c r="Q45" s="534" t="s">
        <v>3606</v>
      </c>
      <c r="R45" s="603" t="s">
        <v>6264</v>
      </c>
    </row>
    <row r="46" ht="12.75" customHeight="1">
      <c r="B46" s="534" t="s">
        <v>726</v>
      </c>
      <c r="C46" s="534" t="s">
        <v>727</v>
      </c>
      <c r="D46" s="534" t="s">
        <v>6260</v>
      </c>
      <c r="E46" s="534" t="s">
        <v>6070</v>
      </c>
      <c r="H46" s="596" t="s">
        <v>6205</v>
      </c>
      <c r="I46" s="593" t="s">
        <v>6254</v>
      </c>
      <c r="K46" s="597" t="s">
        <v>6265</v>
      </c>
      <c r="L46" s="55" t="s">
        <v>1439</v>
      </c>
      <c r="N46" s="598" t="s">
        <v>6063</v>
      </c>
      <c r="O46" s="598" t="s">
        <v>3608</v>
      </c>
      <c r="P46" s="534" t="s">
        <v>3606</v>
      </c>
      <c r="Q46" s="534" t="s">
        <v>3606</v>
      </c>
      <c r="R46" s="600" t="s">
        <v>6266</v>
      </c>
    </row>
    <row r="47" ht="12.75" customHeight="1">
      <c r="B47" s="534" t="s">
        <v>6075</v>
      </c>
      <c r="C47" s="534" t="s">
        <v>6267</v>
      </c>
      <c r="D47" s="534" t="s">
        <v>6268</v>
      </c>
      <c r="E47" s="534" t="s">
        <v>6269</v>
      </c>
      <c r="H47" s="596" t="s">
        <v>6209</v>
      </c>
      <c r="I47" s="593" t="s">
        <v>6254</v>
      </c>
      <c r="K47" s="597" t="s">
        <v>6270</v>
      </c>
      <c r="L47" s="55" t="s">
        <v>6062</v>
      </c>
      <c r="N47" s="598" t="s">
        <v>6063</v>
      </c>
      <c r="O47" s="598" t="s">
        <v>6271</v>
      </c>
      <c r="P47" s="534" t="s">
        <v>3606</v>
      </c>
      <c r="Q47" s="534" t="s">
        <v>3606</v>
      </c>
      <c r="R47" s="600" t="s">
        <v>6272</v>
      </c>
    </row>
    <row r="48" ht="12.75" customHeight="1">
      <c r="B48" s="534" t="s">
        <v>6273</v>
      </c>
      <c r="C48" s="534" t="s">
        <v>6274</v>
      </c>
      <c r="D48" s="534" t="s">
        <v>6275</v>
      </c>
      <c r="E48" s="534" t="s">
        <v>6276</v>
      </c>
      <c r="H48" s="596" t="s">
        <v>3134</v>
      </c>
      <c r="I48" s="593" t="s">
        <v>1148</v>
      </c>
      <c r="K48" s="597" t="s">
        <v>6277</v>
      </c>
      <c r="L48" s="55" t="s">
        <v>1306</v>
      </c>
      <c r="N48" s="600" t="s">
        <v>6109</v>
      </c>
      <c r="O48" s="600" t="s">
        <v>6278</v>
      </c>
      <c r="P48" s="534" t="s">
        <v>6279</v>
      </c>
      <c r="Q48" s="534" t="s">
        <v>6279</v>
      </c>
      <c r="R48" s="600" t="s">
        <v>3614</v>
      </c>
    </row>
    <row r="49" ht="12.75" customHeight="1">
      <c r="B49" s="534" t="s">
        <v>6273</v>
      </c>
      <c r="C49" s="534" t="s">
        <v>6274</v>
      </c>
      <c r="D49" s="534" t="s">
        <v>6280</v>
      </c>
      <c r="E49" s="534" t="s">
        <v>6281</v>
      </c>
      <c r="H49" s="596" t="s">
        <v>6218</v>
      </c>
      <c r="I49" s="593" t="s">
        <v>1148</v>
      </c>
      <c r="K49" s="597" t="s">
        <v>6282</v>
      </c>
      <c r="L49" s="55" t="s">
        <v>6062</v>
      </c>
      <c r="N49" s="600" t="s">
        <v>6109</v>
      </c>
      <c r="O49" s="600" t="s">
        <v>6283</v>
      </c>
      <c r="P49" s="534" t="s">
        <v>6284</v>
      </c>
      <c r="Q49" s="534" t="s">
        <v>6284</v>
      </c>
      <c r="R49" s="600" t="s">
        <v>6285</v>
      </c>
    </row>
    <row r="50" ht="12.75" customHeight="1">
      <c r="B50" s="534" t="s">
        <v>1560</v>
      </c>
      <c r="C50" s="534" t="s">
        <v>6286</v>
      </c>
      <c r="D50" s="534" t="s">
        <v>6287</v>
      </c>
      <c r="E50" s="534" t="s">
        <v>6288</v>
      </c>
      <c r="H50" s="596" t="s">
        <v>2645</v>
      </c>
      <c r="I50" s="593" t="s">
        <v>2644</v>
      </c>
      <c r="K50" s="597" t="s">
        <v>6289</v>
      </c>
      <c r="L50" s="55" t="s">
        <v>687</v>
      </c>
      <c r="N50" s="598" t="s">
        <v>6149</v>
      </c>
      <c r="O50" s="601" t="s">
        <v>3488</v>
      </c>
      <c r="P50" s="529" t="s">
        <v>3489</v>
      </c>
      <c r="Q50" s="529" t="s">
        <v>3489</v>
      </c>
      <c r="R50" s="600" t="s">
        <v>6290</v>
      </c>
    </row>
    <row r="51" ht="12.75" customHeight="1">
      <c r="B51" s="534" t="s">
        <v>503</v>
      </c>
      <c r="C51" s="534" t="s">
        <v>528</v>
      </c>
      <c r="D51" s="534" t="s">
        <v>6291</v>
      </c>
      <c r="E51" s="534" t="s">
        <v>6292</v>
      </c>
      <c r="H51" s="596" t="s">
        <v>6224</v>
      </c>
      <c r="I51" s="593" t="s">
        <v>6293</v>
      </c>
      <c r="K51" s="597" t="s">
        <v>6294</v>
      </c>
      <c r="L51" s="55" t="s">
        <v>6295</v>
      </c>
      <c r="N51" s="598" t="s">
        <v>6129</v>
      </c>
      <c r="O51" s="600" t="s">
        <v>6296</v>
      </c>
      <c r="P51" s="534" t="s">
        <v>3623</v>
      </c>
      <c r="Q51" s="534" t="s">
        <v>3623</v>
      </c>
      <c r="R51" s="600" t="s">
        <v>3624</v>
      </c>
    </row>
    <row r="52" ht="12.75" customHeight="1">
      <c r="B52" s="534" t="s">
        <v>503</v>
      </c>
      <c r="C52" s="534" t="s">
        <v>528</v>
      </c>
      <c r="D52" s="534" t="s">
        <v>6297</v>
      </c>
      <c r="E52" s="534" t="s">
        <v>6298</v>
      </c>
      <c r="H52" s="596" t="s">
        <v>6299</v>
      </c>
      <c r="I52" s="593" t="s">
        <v>6300</v>
      </c>
      <c r="K52" s="597" t="s">
        <v>6301</v>
      </c>
      <c r="L52" s="55" t="s">
        <v>6302</v>
      </c>
      <c r="N52" s="598" t="s">
        <v>6063</v>
      </c>
      <c r="O52" s="600" t="s">
        <v>6263</v>
      </c>
      <c r="P52" s="534" t="s">
        <v>6303</v>
      </c>
      <c r="Q52" s="534" t="s">
        <v>6303</v>
      </c>
      <c r="R52" s="600" t="s">
        <v>6304</v>
      </c>
    </row>
    <row r="53" ht="12.75" customHeight="1">
      <c r="B53" s="534" t="s">
        <v>503</v>
      </c>
      <c r="C53" s="534" t="s">
        <v>528</v>
      </c>
      <c r="D53" s="534" t="s">
        <v>6297</v>
      </c>
      <c r="E53" s="534" t="s">
        <v>6305</v>
      </c>
      <c r="H53" s="596" t="s">
        <v>6306</v>
      </c>
      <c r="I53" s="593" t="s">
        <v>6307</v>
      </c>
      <c r="K53" s="597" t="s">
        <v>6308</v>
      </c>
      <c r="L53" s="55" t="s">
        <v>6295</v>
      </c>
      <c r="N53" s="598" t="s">
        <v>6063</v>
      </c>
      <c r="O53" s="600" t="s">
        <v>6263</v>
      </c>
      <c r="P53" s="534" t="s">
        <v>6303</v>
      </c>
      <c r="Q53" s="534" t="s">
        <v>6303</v>
      </c>
      <c r="R53" s="600" t="s">
        <v>6266</v>
      </c>
    </row>
    <row r="54" ht="12.75" customHeight="1">
      <c r="B54" s="534" t="s">
        <v>2781</v>
      </c>
      <c r="C54" s="534" t="s">
        <v>2782</v>
      </c>
      <c r="D54" s="534" t="s">
        <v>6309</v>
      </c>
      <c r="E54" s="534" t="s">
        <v>6310</v>
      </c>
      <c r="H54" s="596" t="s">
        <v>6311</v>
      </c>
      <c r="I54" s="593" t="s">
        <v>6307</v>
      </c>
      <c r="K54" s="604" t="s">
        <v>6312</v>
      </c>
      <c r="L54" s="55" t="s">
        <v>6062</v>
      </c>
      <c r="N54" s="598" t="s">
        <v>6063</v>
      </c>
      <c r="O54" s="600" t="s">
        <v>6263</v>
      </c>
      <c r="P54" s="534" t="s">
        <v>6303</v>
      </c>
      <c r="Q54" s="534" t="s">
        <v>6303</v>
      </c>
      <c r="R54" s="600" t="s">
        <v>6313</v>
      </c>
    </row>
    <row r="55" ht="12.75" customHeight="1">
      <c r="B55" s="534" t="s">
        <v>6075</v>
      </c>
      <c r="C55" s="534" t="s">
        <v>6314</v>
      </c>
      <c r="D55" s="534" t="s">
        <v>6091</v>
      </c>
      <c r="E55" s="534" t="s">
        <v>6090</v>
      </c>
      <c r="H55" s="596" t="s">
        <v>6315</v>
      </c>
      <c r="I55" s="593" t="s">
        <v>6307</v>
      </c>
      <c r="N55" s="598" t="s">
        <v>6129</v>
      </c>
      <c r="O55" s="600" t="s">
        <v>6316</v>
      </c>
      <c r="P55" s="534" t="s">
        <v>6317</v>
      </c>
      <c r="Q55" s="534" t="s">
        <v>6317</v>
      </c>
      <c r="R55" s="600" t="s">
        <v>3627</v>
      </c>
    </row>
    <row r="56" ht="12.75" customHeight="1">
      <c r="B56" s="534" t="s">
        <v>2216</v>
      </c>
      <c r="C56" s="534" t="s">
        <v>6318</v>
      </c>
      <c r="D56" s="534" t="s">
        <v>5039</v>
      </c>
      <c r="E56" s="534" t="s">
        <v>6081</v>
      </c>
      <c r="H56" s="596" t="s">
        <v>6319</v>
      </c>
      <c r="I56" s="593" t="s">
        <v>6320</v>
      </c>
      <c r="N56" s="598" t="s">
        <v>6129</v>
      </c>
      <c r="O56" s="600" t="s">
        <v>6321</v>
      </c>
      <c r="P56" s="534" t="s">
        <v>6322</v>
      </c>
      <c r="Q56" s="534" t="s">
        <v>6322</v>
      </c>
      <c r="R56" s="600" t="s">
        <v>3632</v>
      </c>
    </row>
    <row r="57" ht="12.75" customHeight="1">
      <c r="B57" s="534" t="s">
        <v>2781</v>
      </c>
      <c r="C57" s="534" t="s">
        <v>2782</v>
      </c>
      <c r="D57" s="534" t="s">
        <v>6323</v>
      </c>
      <c r="E57" s="534" t="s">
        <v>6324</v>
      </c>
      <c r="H57" s="596" t="s">
        <v>3294</v>
      </c>
      <c r="I57" s="593" t="s">
        <v>993</v>
      </c>
      <c r="N57" s="601" t="s">
        <v>6325</v>
      </c>
      <c r="O57" s="600" t="s">
        <v>6326</v>
      </c>
      <c r="P57" s="534" t="s">
        <v>6327</v>
      </c>
      <c r="Q57" s="534" t="s">
        <v>6328</v>
      </c>
      <c r="R57" s="600" t="s">
        <v>6329</v>
      </c>
    </row>
    <row r="58" ht="12.75" customHeight="1">
      <c r="B58" s="534" t="s">
        <v>726</v>
      </c>
      <c r="C58" s="534" t="s">
        <v>737</v>
      </c>
      <c r="D58" s="534" t="s">
        <v>6330</v>
      </c>
      <c r="E58" s="534" t="s">
        <v>6331</v>
      </c>
      <c r="H58" s="596" t="s">
        <v>6230</v>
      </c>
      <c r="I58" s="593" t="s">
        <v>993</v>
      </c>
      <c r="N58" s="598" t="s">
        <v>6092</v>
      </c>
      <c r="O58" s="598" t="s">
        <v>6195</v>
      </c>
      <c r="P58" s="534" t="s">
        <v>6332</v>
      </c>
      <c r="Q58" s="534" t="s">
        <v>6332</v>
      </c>
      <c r="R58" s="600" t="s">
        <v>6333</v>
      </c>
    </row>
    <row r="59" ht="12.75" customHeight="1">
      <c r="B59" s="534" t="s">
        <v>503</v>
      </c>
      <c r="C59" s="534" t="s">
        <v>592</v>
      </c>
      <c r="D59" s="534" t="s">
        <v>2784</v>
      </c>
      <c r="E59" s="534" t="s">
        <v>6334</v>
      </c>
      <c r="H59" s="596" t="s">
        <v>6234</v>
      </c>
      <c r="I59" s="593" t="s">
        <v>993</v>
      </c>
      <c r="N59" s="598" t="s">
        <v>6063</v>
      </c>
      <c r="O59" s="599" t="s">
        <v>3573</v>
      </c>
      <c r="P59" s="534" t="s">
        <v>6335</v>
      </c>
      <c r="Q59" s="534" t="s">
        <v>6335</v>
      </c>
      <c r="R59" s="600" t="s">
        <v>3644</v>
      </c>
    </row>
    <row r="60" ht="12.75" customHeight="1">
      <c r="B60" s="534" t="s">
        <v>2781</v>
      </c>
      <c r="C60" s="534" t="s">
        <v>2782</v>
      </c>
      <c r="D60" s="534" t="s">
        <v>2784</v>
      </c>
      <c r="E60" s="534" t="s">
        <v>2785</v>
      </c>
      <c r="H60" s="596" t="s">
        <v>6240</v>
      </c>
      <c r="I60" s="593" t="s">
        <v>993</v>
      </c>
      <c r="N60" s="598" t="s">
        <v>6063</v>
      </c>
      <c r="O60" s="600" t="s">
        <v>6336</v>
      </c>
      <c r="P60" s="534" t="s">
        <v>6337</v>
      </c>
      <c r="Q60" s="534" t="s">
        <v>6337</v>
      </c>
      <c r="R60" s="600" t="s">
        <v>6338</v>
      </c>
    </row>
    <row r="61" ht="12.75" customHeight="1">
      <c r="B61" s="534" t="s">
        <v>503</v>
      </c>
      <c r="C61" s="534" t="s">
        <v>592</v>
      </c>
      <c r="D61" s="534" t="s">
        <v>2784</v>
      </c>
      <c r="E61" s="534" t="s">
        <v>6339</v>
      </c>
      <c r="H61" s="596" t="s">
        <v>6340</v>
      </c>
      <c r="I61" s="593" t="s">
        <v>993</v>
      </c>
      <c r="N61" s="598" t="s">
        <v>6063</v>
      </c>
      <c r="O61" s="600" t="s">
        <v>6336</v>
      </c>
      <c r="P61" s="534" t="s">
        <v>6337</v>
      </c>
      <c r="Q61" s="534" t="s">
        <v>6337</v>
      </c>
      <c r="R61" s="600" t="s">
        <v>6341</v>
      </c>
    </row>
    <row r="62" ht="12.75" customHeight="1">
      <c r="B62" s="534" t="s">
        <v>503</v>
      </c>
      <c r="C62" s="534" t="s">
        <v>592</v>
      </c>
      <c r="D62" s="534" t="s">
        <v>2784</v>
      </c>
      <c r="E62" s="534" t="s">
        <v>6342</v>
      </c>
      <c r="H62" s="596" t="s">
        <v>6244</v>
      </c>
      <c r="I62" s="593" t="s">
        <v>993</v>
      </c>
      <c r="N62" s="598" t="s">
        <v>6063</v>
      </c>
      <c r="O62" s="600" t="s">
        <v>3398</v>
      </c>
      <c r="P62" s="534" t="s">
        <v>5533</v>
      </c>
      <c r="Q62" s="534" t="s">
        <v>5533</v>
      </c>
      <c r="R62" s="600" t="s">
        <v>6343</v>
      </c>
    </row>
    <row r="63" ht="12.75" customHeight="1">
      <c r="B63" s="534" t="s">
        <v>503</v>
      </c>
      <c r="C63" s="534" t="s">
        <v>592</v>
      </c>
      <c r="D63" s="534" t="s">
        <v>2784</v>
      </c>
      <c r="E63" s="534" t="s">
        <v>6344</v>
      </c>
      <c r="H63" s="596" t="s">
        <v>6249</v>
      </c>
      <c r="I63" s="593" t="s">
        <v>993</v>
      </c>
      <c r="N63" s="598" t="s">
        <v>6063</v>
      </c>
      <c r="O63" s="600" t="s">
        <v>1719</v>
      </c>
      <c r="P63" s="534" t="s">
        <v>5533</v>
      </c>
      <c r="Q63" s="534" t="s">
        <v>5533</v>
      </c>
      <c r="R63" s="600" t="s">
        <v>6345</v>
      </c>
    </row>
    <row r="64" ht="12.75" customHeight="1">
      <c r="B64" s="534" t="s">
        <v>6346</v>
      </c>
      <c r="C64" s="534" t="s">
        <v>6347</v>
      </c>
      <c r="D64" s="534" t="s">
        <v>6348</v>
      </c>
      <c r="E64" s="534" t="s">
        <v>6349</v>
      </c>
      <c r="H64" s="596" t="s">
        <v>2249</v>
      </c>
      <c r="I64" s="593" t="s">
        <v>993</v>
      </c>
      <c r="N64" s="598" t="s">
        <v>6063</v>
      </c>
      <c r="O64" s="600" t="s">
        <v>6350</v>
      </c>
      <c r="P64" s="534" t="s">
        <v>5533</v>
      </c>
      <c r="Q64" s="534" t="s">
        <v>5533</v>
      </c>
      <c r="R64" s="600" t="s">
        <v>6351</v>
      </c>
    </row>
    <row r="65" ht="12.75" customHeight="1">
      <c r="B65" s="534" t="s">
        <v>2781</v>
      </c>
      <c r="C65" s="534" t="s">
        <v>2782</v>
      </c>
      <c r="D65" s="534" t="s">
        <v>6352</v>
      </c>
      <c r="E65" s="534" t="s">
        <v>6353</v>
      </c>
      <c r="H65" s="596" t="s">
        <v>6258</v>
      </c>
      <c r="I65" s="593" t="s">
        <v>993</v>
      </c>
      <c r="N65" s="598" t="s">
        <v>6063</v>
      </c>
      <c r="O65" s="600" t="s">
        <v>6354</v>
      </c>
      <c r="P65" s="529" t="s">
        <v>3553</v>
      </c>
      <c r="Q65" s="529" t="s">
        <v>3553</v>
      </c>
      <c r="R65" s="600" t="s">
        <v>6355</v>
      </c>
    </row>
    <row r="66" ht="12.75" customHeight="1">
      <c r="B66" s="534" t="s">
        <v>2781</v>
      </c>
      <c r="C66" s="534" t="s">
        <v>2782</v>
      </c>
      <c r="D66" s="534" t="s">
        <v>1575</v>
      </c>
      <c r="E66" s="534" t="s">
        <v>6356</v>
      </c>
      <c r="H66" s="596" t="s">
        <v>6357</v>
      </c>
      <c r="I66" s="593" t="s">
        <v>6358</v>
      </c>
      <c r="N66" s="598" t="s">
        <v>6063</v>
      </c>
      <c r="O66" s="600" t="s">
        <v>3526</v>
      </c>
      <c r="P66" s="529" t="s">
        <v>3411</v>
      </c>
      <c r="Q66" s="529" t="s">
        <v>3411</v>
      </c>
      <c r="R66" s="600" t="s">
        <v>6359</v>
      </c>
    </row>
    <row r="67" ht="12.75" customHeight="1">
      <c r="B67" s="534" t="s">
        <v>2781</v>
      </c>
      <c r="C67" s="534" t="s">
        <v>2782</v>
      </c>
      <c r="D67" s="534" t="s">
        <v>1575</v>
      </c>
      <c r="E67" s="534" t="s">
        <v>6360</v>
      </c>
      <c r="H67" s="596" t="s">
        <v>6361</v>
      </c>
      <c r="I67" s="593" t="s">
        <v>6362</v>
      </c>
      <c r="N67" s="598" t="s">
        <v>5456</v>
      </c>
      <c r="O67" s="600" t="s">
        <v>6363</v>
      </c>
      <c r="P67" s="534" t="s">
        <v>3560</v>
      </c>
      <c r="Q67" s="527" t="s">
        <v>6214</v>
      </c>
      <c r="R67" s="600" t="s">
        <v>6364</v>
      </c>
    </row>
    <row r="68" ht="12.75" customHeight="1">
      <c r="B68" s="534" t="s">
        <v>2781</v>
      </c>
      <c r="C68" s="534" t="s">
        <v>2782</v>
      </c>
      <c r="D68" s="534" t="s">
        <v>1575</v>
      </c>
      <c r="E68" s="534" t="s">
        <v>6365</v>
      </c>
      <c r="H68" s="596" t="s">
        <v>6366</v>
      </c>
      <c r="I68" s="593" t="s">
        <v>6362</v>
      </c>
      <c r="N68" s="600" t="s">
        <v>6138</v>
      </c>
      <c r="O68" s="600" t="s">
        <v>1562</v>
      </c>
      <c r="P68" s="534" t="s">
        <v>6367</v>
      </c>
      <c r="Q68" s="534" t="s">
        <v>6368</v>
      </c>
      <c r="R68" s="600" t="s">
        <v>6369</v>
      </c>
    </row>
    <row r="69" ht="12.75" customHeight="1">
      <c r="B69" s="534" t="s">
        <v>2781</v>
      </c>
      <c r="C69" s="534" t="s">
        <v>2782</v>
      </c>
      <c r="D69" s="534" t="s">
        <v>1575</v>
      </c>
      <c r="E69" s="534" t="s">
        <v>6370</v>
      </c>
      <c r="H69" s="596" t="s">
        <v>6371</v>
      </c>
      <c r="I69" s="593" t="s">
        <v>6372</v>
      </c>
      <c r="N69" s="601" t="s">
        <v>6325</v>
      </c>
      <c r="O69" s="600" t="s">
        <v>6326</v>
      </c>
      <c r="P69" s="534" t="s">
        <v>6327</v>
      </c>
      <c r="Q69" s="534" t="s">
        <v>6328</v>
      </c>
      <c r="R69" s="600" t="s">
        <v>6373</v>
      </c>
    </row>
    <row r="70" ht="12.75" customHeight="1">
      <c r="B70" s="534" t="s">
        <v>6246</v>
      </c>
      <c r="C70" s="534" t="s">
        <v>6247</v>
      </c>
      <c r="D70" s="534" t="s">
        <v>6374</v>
      </c>
      <c r="E70" s="534" t="s">
        <v>6375</v>
      </c>
      <c r="H70" s="596" t="s">
        <v>6376</v>
      </c>
      <c r="I70" s="593" t="s">
        <v>6377</v>
      </c>
      <c r="N70" s="598" t="s">
        <v>6092</v>
      </c>
      <c r="O70" s="600" t="s">
        <v>6195</v>
      </c>
      <c r="P70" s="529" t="s">
        <v>3424</v>
      </c>
      <c r="Q70" s="529" t="s">
        <v>3425</v>
      </c>
      <c r="R70" s="600" t="s">
        <v>6378</v>
      </c>
    </row>
    <row r="71" ht="12.75" customHeight="1">
      <c r="B71" s="534" t="s">
        <v>2216</v>
      </c>
      <c r="C71" s="534" t="s">
        <v>6105</v>
      </c>
      <c r="D71" s="534" t="s">
        <v>6379</v>
      </c>
      <c r="E71" s="534" t="s">
        <v>6380</v>
      </c>
      <c r="H71" s="596" t="s">
        <v>6381</v>
      </c>
      <c r="I71" s="593" t="s">
        <v>6382</v>
      </c>
      <c r="N71" s="598" t="s">
        <v>6092</v>
      </c>
      <c r="O71" s="600" t="s">
        <v>6195</v>
      </c>
      <c r="P71" s="529" t="s">
        <v>3424</v>
      </c>
      <c r="Q71" s="529" t="s">
        <v>3425</v>
      </c>
      <c r="R71" s="600" t="s">
        <v>6383</v>
      </c>
    </row>
    <row r="72" ht="12.75" customHeight="1">
      <c r="B72" s="534" t="s">
        <v>2216</v>
      </c>
      <c r="C72" s="534" t="s">
        <v>6105</v>
      </c>
      <c r="D72" s="534" t="s">
        <v>6384</v>
      </c>
      <c r="E72" s="534" t="s">
        <v>6385</v>
      </c>
      <c r="H72" s="596" t="s">
        <v>6386</v>
      </c>
      <c r="I72" s="593" t="s">
        <v>6387</v>
      </c>
      <c r="N72" s="599" t="s">
        <v>6072</v>
      </c>
      <c r="O72" s="598" t="s">
        <v>6388</v>
      </c>
      <c r="P72" s="529" t="s">
        <v>6389</v>
      </c>
      <c r="Q72" s="529" t="s">
        <v>6389</v>
      </c>
      <c r="R72" s="600" t="s">
        <v>6390</v>
      </c>
    </row>
    <row r="73" ht="12.75" customHeight="1">
      <c r="B73" s="534" t="s">
        <v>6346</v>
      </c>
      <c r="C73" s="534" t="s">
        <v>6347</v>
      </c>
      <c r="D73" s="534" t="s">
        <v>6391</v>
      </c>
      <c r="E73" s="534" t="s">
        <v>6392</v>
      </c>
      <c r="H73" s="596" t="s">
        <v>6393</v>
      </c>
      <c r="I73" s="593" t="s">
        <v>6394</v>
      </c>
      <c r="N73" s="598" t="s">
        <v>6063</v>
      </c>
      <c r="O73" s="600" t="s">
        <v>3608</v>
      </c>
      <c r="P73" s="534" t="s">
        <v>3606</v>
      </c>
      <c r="Q73" s="534" t="s">
        <v>3606</v>
      </c>
      <c r="R73" s="600" t="s">
        <v>6395</v>
      </c>
    </row>
    <row r="74" ht="12.75" customHeight="1">
      <c r="B74" s="534" t="s">
        <v>2216</v>
      </c>
      <c r="C74" s="534" t="s">
        <v>6105</v>
      </c>
      <c r="D74" s="534" t="s">
        <v>6384</v>
      </c>
      <c r="E74" s="534" t="s">
        <v>6396</v>
      </c>
      <c r="H74" s="596" t="s">
        <v>6262</v>
      </c>
      <c r="I74" s="593" t="s">
        <v>6394</v>
      </c>
      <c r="N74" s="598" t="s">
        <v>6109</v>
      </c>
      <c r="O74" s="598" t="s">
        <v>3665</v>
      </c>
      <c r="P74" s="529" t="s">
        <v>3667</v>
      </c>
      <c r="Q74" s="529" t="s">
        <v>3667</v>
      </c>
      <c r="R74" s="600" t="s">
        <v>6397</v>
      </c>
    </row>
    <row r="75" ht="12.75" customHeight="1">
      <c r="B75" s="534" t="s">
        <v>2216</v>
      </c>
      <c r="C75" s="534" t="s">
        <v>6105</v>
      </c>
      <c r="D75" s="534" t="s">
        <v>6398</v>
      </c>
      <c r="E75" s="534" t="s">
        <v>6399</v>
      </c>
      <c r="H75" s="596" t="s">
        <v>6400</v>
      </c>
      <c r="I75" s="593" t="s">
        <v>6394</v>
      </c>
      <c r="N75" s="598" t="s">
        <v>6087</v>
      </c>
      <c r="O75" s="598" t="s">
        <v>6088</v>
      </c>
      <c r="P75" s="529" t="s">
        <v>3496</v>
      </c>
      <c r="Q75" s="529" t="s">
        <v>3497</v>
      </c>
      <c r="R75" s="600" t="s">
        <v>6401</v>
      </c>
    </row>
    <row r="76" ht="12.75" customHeight="1">
      <c r="B76" s="534" t="s">
        <v>6273</v>
      </c>
      <c r="C76" s="534" t="s">
        <v>6274</v>
      </c>
      <c r="D76" s="534" t="s">
        <v>6402</v>
      </c>
      <c r="E76" s="534" t="s">
        <v>6403</v>
      </c>
      <c r="H76" s="596" t="s">
        <v>6404</v>
      </c>
      <c r="I76" s="593" t="s">
        <v>6394</v>
      </c>
      <c r="N76" s="599" t="s">
        <v>6072</v>
      </c>
      <c r="O76" s="598" t="s">
        <v>3511</v>
      </c>
      <c r="P76" s="534" t="s">
        <v>6405</v>
      </c>
      <c r="Q76" s="534" t="s">
        <v>6405</v>
      </c>
      <c r="R76" s="600" t="s">
        <v>6406</v>
      </c>
    </row>
    <row r="77" ht="12.75" customHeight="1">
      <c r="B77" s="534" t="s">
        <v>6407</v>
      </c>
      <c r="C77" s="534" t="s">
        <v>6388</v>
      </c>
      <c r="D77" s="534" t="s">
        <v>6408</v>
      </c>
      <c r="E77" s="534" t="s">
        <v>6409</v>
      </c>
      <c r="H77" s="596" t="s">
        <v>6410</v>
      </c>
      <c r="I77" s="593" t="s">
        <v>6394</v>
      </c>
      <c r="N77" s="600" t="s">
        <v>6109</v>
      </c>
      <c r="O77" s="600" t="s">
        <v>6278</v>
      </c>
      <c r="P77" s="534" t="s">
        <v>6411</v>
      </c>
      <c r="Q77" s="534" t="s">
        <v>6411</v>
      </c>
      <c r="R77" s="600" t="s">
        <v>6412</v>
      </c>
    </row>
    <row r="78" ht="12.75" customHeight="1">
      <c r="B78" s="534" t="s">
        <v>239</v>
      </c>
      <c r="C78" s="534" t="s">
        <v>272</v>
      </c>
      <c r="D78" s="534" t="s">
        <v>242</v>
      </c>
      <c r="E78" s="534" t="s">
        <v>274</v>
      </c>
      <c r="H78" s="596" t="s">
        <v>6413</v>
      </c>
      <c r="I78" s="593" t="s">
        <v>6414</v>
      </c>
      <c r="N78" s="599" t="s">
        <v>6072</v>
      </c>
      <c r="O78" s="598" t="s">
        <v>3511</v>
      </c>
      <c r="P78" s="534" t="s">
        <v>6405</v>
      </c>
      <c r="Q78" s="534" t="s">
        <v>6405</v>
      </c>
      <c r="R78" s="600" t="s">
        <v>6415</v>
      </c>
    </row>
    <row r="79" ht="12.75" customHeight="1">
      <c r="B79" s="534" t="s">
        <v>6416</v>
      </c>
      <c r="C79" s="534" t="s">
        <v>6417</v>
      </c>
      <c r="D79" s="534" t="s">
        <v>6418</v>
      </c>
      <c r="E79" s="534" t="s">
        <v>6419</v>
      </c>
      <c r="H79" s="596" t="s">
        <v>2970</v>
      </c>
      <c r="I79" s="593" t="s">
        <v>2969</v>
      </c>
      <c r="N79" s="599" t="s">
        <v>6072</v>
      </c>
      <c r="O79" s="598" t="s">
        <v>3511</v>
      </c>
      <c r="P79" s="534" t="s">
        <v>6405</v>
      </c>
      <c r="Q79" s="534" t="s">
        <v>6405</v>
      </c>
      <c r="R79" s="600" t="s">
        <v>6420</v>
      </c>
    </row>
    <row r="80" ht="12.75" customHeight="1">
      <c r="B80" s="534" t="s">
        <v>1485</v>
      </c>
      <c r="C80" s="534" t="s">
        <v>6421</v>
      </c>
      <c r="D80" s="534" t="s">
        <v>6422</v>
      </c>
      <c r="E80" s="534" t="s">
        <v>6423</v>
      </c>
      <c r="H80" s="596" t="s">
        <v>6424</v>
      </c>
      <c r="I80" s="593" t="s">
        <v>2969</v>
      </c>
      <c r="N80" s="599" t="s">
        <v>6072</v>
      </c>
      <c r="O80" s="598" t="s">
        <v>3511</v>
      </c>
      <c r="P80" s="534" t="s">
        <v>6405</v>
      </c>
      <c r="Q80" s="534" t="s">
        <v>6405</v>
      </c>
      <c r="R80" s="600" t="s">
        <v>6425</v>
      </c>
    </row>
    <row r="81" ht="12.75" customHeight="1">
      <c r="B81" s="534" t="s">
        <v>1485</v>
      </c>
      <c r="C81" s="534" t="s">
        <v>6421</v>
      </c>
      <c r="D81" s="534" t="s">
        <v>6426</v>
      </c>
      <c r="E81" s="534" t="s">
        <v>6427</v>
      </c>
      <c r="H81" s="596" t="s">
        <v>2366</v>
      </c>
      <c r="I81" s="593" t="s">
        <v>6428</v>
      </c>
      <c r="N81" s="599" t="s">
        <v>6072</v>
      </c>
      <c r="O81" s="598" t="s">
        <v>3511</v>
      </c>
      <c r="P81" s="534" t="s">
        <v>6405</v>
      </c>
      <c r="Q81" s="534" t="s">
        <v>6405</v>
      </c>
      <c r="R81" s="600" t="s">
        <v>6429</v>
      </c>
    </row>
    <row r="82" ht="12.75" customHeight="1">
      <c r="B82" s="534" t="s">
        <v>726</v>
      </c>
      <c r="C82" s="534" t="s">
        <v>737</v>
      </c>
      <c r="D82" s="534" t="s">
        <v>6177</v>
      </c>
      <c r="E82" s="534" t="s">
        <v>6430</v>
      </c>
      <c r="H82" s="596" t="s">
        <v>6431</v>
      </c>
      <c r="I82" s="593" t="s">
        <v>6432</v>
      </c>
      <c r="N82" s="598" t="s">
        <v>6092</v>
      </c>
      <c r="O82" s="598" t="s">
        <v>6195</v>
      </c>
      <c r="P82" s="534" t="s">
        <v>3692</v>
      </c>
      <c r="Q82" s="534" t="s">
        <v>3692</v>
      </c>
      <c r="R82" s="600" t="s">
        <v>6433</v>
      </c>
    </row>
    <row r="83" ht="12.75" customHeight="1">
      <c r="B83" s="534" t="s">
        <v>6075</v>
      </c>
      <c r="C83" s="534" t="s">
        <v>6314</v>
      </c>
      <c r="D83" s="534" t="s">
        <v>6434</v>
      </c>
      <c r="E83" s="534" t="s">
        <v>6435</v>
      </c>
      <c r="H83" s="596" t="s">
        <v>6436</v>
      </c>
      <c r="I83" s="593" t="s">
        <v>6437</v>
      </c>
      <c r="N83" s="598" t="s">
        <v>6092</v>
      </c>
      <c r="O83" s="598" t="s">
        <v>6195</v>
      </c>
      <c r="P83" s="529" t="s">
        <v>3424</v>
      </c>
      <c r="Q83" s="529" t="s">
        <v>3425</v>
      </c>
      <c r="R83" s="600" t="s">
        <v>6438</v>
      </c>
    </row>
    <row r="84" ht="12.75" customHeight="1">
      <c r="B84" s="534" t="s">
        <v>911</v>
      </c>
      <c r="C84" s="534" t="s">
        <v>922</v>
      </c>
      <c r="D84" s="534" t="s">
        <v>6439</v>
      </c>
      <c r="E84" s="534" t="s">
        <v>6440</v>
      </c>
      <c r="H84" s="596" t="s">
        <v>6441</v>
      </c>
      <c r="I84" s="593" t="s">
        <v>6442</v>
      </c>
      <c r="N84" s="600" t="s">
        <v>6443</v>
      </c>
      <c r="O84" s="600" t="s">
        <v>6444</v>
      </c>
      <c r="P84" s="534" t="s">
        <v>6445</v>
      </c>
      <c r="Q84" s="534" t="s">
        <v>6445</v>
      </c>
      <c r="R84" s="600" t="s">
        <v>6446</v>
      </c>
    </row>
    <row r="85" ht="12.75" customHeight="1">
      <c r="B85" s="534" t="s">
        <v>2216</v>
      </c>
      <c r="C85" s="534" t="s">
        <v>6447</v>
      </c>
      <c r="D85" s="534" t="s">
        <v>2219</v>
      </c>
      <c r="E85" s="534" t="s">
        <v>6448</v>
      </c>
      <c r="H85" s="596" t="s">
        <v>6449</v>
      </c>
      <c r="I85" s="593" t="s">
        <v>6450</v>
      </c>
      <c r="N85" s="599" t="s">
        <v>6109</v>
      </c>
      <c r="O85" s="599" t="s">
        <v>6451</v>
      </c>
      <c r="P85" s="527" t="s">
        <v>6452</v>
      </c>
      <c r="Q85" s="527" t="s">
        <v>6452</v>
      </c>
      <c r="R85" s="601" t="s">
        <v>6453</v>
      </c>
    </row>
    <row r="86" ht="12.75" customHeight="1">
      <c r="B86" s="534" t="s">
        <v>2216</v>
      </c>
      <c r="C86" s="534" t="s">
        <v>6447</v>
      </c>
      <c r="D86" s="534" t="s">
        <v>2219</v>
      </c>
      <c r="E86" s="534" t="s">
        <v>6454</v>
      </c>
      <c r="H86" s="596" t="s">
        <v>6455</v>
      </c>
      <c r="I86" s="593" t="s">
        <v>2344</v>
      </c>
      <c r="N86" s="599" t="s">
        <v>6109</v>
      </c>
      <c r="O86" s="599" t="s">
        <v>6456</v>
      </c>
      <c r="P86" s="527" t="s">
        <v>3613</v>
      </c>
      <c r="Q86" s="527" t="s">
        <v>3613</v>
      </c>
      <c r="R86" s="601" t="s">
        <v>6457</v>
      </c>
    </row>
    <row r="87" ht="12.75" customHeight="1">
      <c r="B87" s="534" t="s">
        <v>726</v>
      </c>
      <c r="C87" s="534" t="s">
        <v>737</v>
      </c>
      <c r="D87" s="534" t="s">
        <v>6458</v>
      </c>
      <c r="E87" s="534" t="s">
        <v>6459</v>
      </c>
      <c r="H87" s="596" t="s">
        <v>6265</v>
      </c>
      <c r="I87" s="593" t="s">
        <v>6460</v>
      </c>
      <c r="N87" s="599" t="s">
        <v>6072</v>
      </c>
      <c r="O87" s="599" t="s">
        <v>3579</v>
      </c>
      <c r="P87" s="527" t="s">
        <v>3582</v>
      </c>
      <c r="Q87" s="527" t="s">
        <v>3581</v>
      </c>
      <c r="R87" s="601" t="s">
        <v>6461</v>
      </c>
    </row>
    <row r="88" ht="12.75" customHeight="1">
      <c r="B88" s="534" t="s">
        <v>6416</v>
      </c>
      <c r="C88" s="534" t="s">
        <v>6462</v>
      </c>
      <c r="D88" s="534" t="s">
        <v>6463</v>
      </c>
      <c r="E88" s="534" t="s">
        <v>6464</v>
      </c>
      <c r="H88" s="596" t="s">
        <v>6465</v>
      </c>
      <c r="I88" s="593" t="s">
        <v>6466</v>
      </c>
      <c r="N88" s="599" t="s">
        <v>6109</v>
      </c>
      <c r="O88" s="601" t="s">
        <v>3665</v>
      </c>
      <c r="P88" s="605" t="s">
        <v>3667</v>
      </c>
      <c r="Q88" s="605" t="s">
        <v>3667</v>
      </c>
      <c r="R88" s="601" t="s">
        <v>3668</v>
      </c>
    </row>
    <row r="89" ht="12.75" customHeight="1">
      <c r="B89" s="534" t="s">
        <v>503</v>
      </c>
      <c r="C89" s="534" t="s">
        <v>1324</v>
      </c>
      <c r="D89" s="534" t="s">
        <v>6467</v>
      </c>
      <c r="E89" s="534" t="s">
        <v>6468</v>
      </c>
      <c r="H89" s="596" t="s">
        <v>6469</v>
      </c>
      <c r="I89" s="593" t="s">
        <v>6470</v>
      </c>
      <c r="N89" s="598" t="s">
        <v>6092</v>
      </c>
      <c r="O89" s="598" t="s">
        <v>6141</v>
      </c>
      <c r="P89" s="527" t="s">
        <v>6471</v>
      </c>
      <c r="Q89" s="527" t="s">
        <v>6471</v>
      </c>
      <c r="R89" s="601" t="s">
        <v>6472</v>
      </c>
    </row>
    <row r="90" ht="12.75" customHeight="1">
      <c r="B90" s="534" t="s">
        <v>503</v>
      </c>
      <c r="C90" s="534" t="s">
        <v>1324</v>
      </c>
      <c r="D90" s="534" t="s">
        <v>6467</v>
      </c>
      <c r="E90" s="534" t="s">
        <v>6473</v>
      </c>
      <c r="H90" s="596" t="s">
        <v>822</v>
      </c>
      <c r="I90" s="593" t="s">
        <v>739</v>
      </c>
      <c r="N90" s="599" t="s">
        <v>6109</v>
      </c>
      <c r="O90" s="599" t="s">
        <v>6474</v>
      </c>
      <c r="P90" s="527" t="s">
        <v>3734</v>
      </c>
      <c r="Q90" s="527" t="s">
        <v>3734</v>
      </c>
      <c r="R90" s="601" t="s">
        <v>6475</v>
      </c>
    </row>
    <row r="91" ht="12.75" customHeight="1">
      <c r="B91" s="534" t="s">
        <v>6407</v>
      </c>
      <c r="C91" s="534" t="s">
        <v>6388</v>
      </c>
      <c r="D91" s="534" t="s">
        <v>6476</v>
      </c>
      <c r="E91" s="534" t="s">
        <v>6477</v>
      </c>
      <c r="H91" s="596" t="s">
        <v>6270</v>
      </c>
      <c r="I91" s="593" t="s">
        <v>6270</v>
      </c>
      <c r="N91" s="601" t="s">
        <v>5456</v>
      </c>
      <c r="O91" s="599" t="s">
        <v>6213</v>
      </c>
      <c r="P91" s="527" t="s">
        <v>6478</v>
      </c>
      <c r="Q91" s="527" t="s">
        <v>6478</v>
      </c>
      <c r="R91" s="601" t="s">
        <v>3740</v>
      </c>
    </row>
    <row r="92" ht="12.75" customHeight="1">
      <c r="B92" s="534" t="s">
        <v>6407</v>
      </c>
      <c r="C92" s="534" t="s">
        <v>6388</v>
      </c>
      <c r="D92" s="534" t="s">
        <v>6476</v>
      </c>
      <c r="E92" s="534" t="s">
        <v>6479</v>
      </c>
      <c r="H92" s="596" t="s">
        <v>6277</v>
      </c>
      <c r="I92" s="593" t="s">
        <v>6480</v>
      </c>
      <c r="N92" s="598" t="s">
        <v>6129</v>
      </c>
      <c r="O92" s="599" t="s">
        <v>6481</v>
      </c>
      <c r="P92" s="527" t="s">
        <v>6482</v>
      </c>
      <c r="Q92" s="527" t="s">
        <v>6482</v>
      </c>
      <c r="R92" s="601" t="s">
        <v>6483</v>
      </c>
    </row>
    <row r="93" ht="12.75" customHeight="1">
      <c r="B93" s="534" t="s">
        <v>2781</v>
      </c>
      <c r="C93" s="534" t="s">
        <v>2782</v>
      </c>
      <c r="D93" s="534" t="s">
        <v>6484</v>
      </c>
      <c r="E93" s="534" t="s">
        <v>6485</v>
      </c>
      <c r="H93" s="596" t="s">
        <v>6282</v>
      </c>
      <c r="I93" s="593" t="s">
        <v>6480</v>
      </c>
      <c r="N93" s="599" t="s">
        <v>6109</v>
      </c>
      <c r="O93" s="599" t="s">
        <v>6278</v>
      </c>
      <c r="P93" s="527" t="s">
        <v>6445</v>
      </c>
      <c r="Q93" s="527" t="s">
        <v>6445</v>
      </c>
      <c r="R93" s="601" t="s">
        <v>6486</v>
      </c>
    </row>
    <row r="94" ht="12.75" customHeight="1">
      <c r="B94" s="534" t="s">
        <v>2781</v>
      </c>
      <c r="C94" s="534" t="s">
        <v>2782</v>
      </c>
      <c r="D94" s="534" t="s">
        <v>6487</v>
      </c>
      <c r="E94" s="534" t="s">
        <v>6488</v>
      </c>
      <c r="H94" s="596" t="s">
        <v>6489</v>
      </c>
      <c r="I94" s="593" t="s">
        <v>6490</v>
      </c>
      <c r="N94" s="598" t="s">
        <v>6092</v>
      </c>
      <c r="O94" s="601" t="s">
        <v>6093</v>
      </c>
      <c r="P94" s="527" t="s">
        <v>3753</v>
      </c>
      <c r="Q94" s="527" t="s">
        <v>3753</v>
      </c>
      <c r="R94" s="599" t="s">
        <v>6491</v>
      </c>
    </row>
    <row r="95" ht="12.75" customHeight="1">
      <c r="B95" s="534" t="s">
        <v>6273</v>
      </c>
      <c r="C95" s="534" t="s">
        <v>6274</v>
      </c>
      <c r="D95" s="534" t="s">
        <v>6492</v>
      </c>
      <c r="E95" s="534" t="s">
        <v>6493</v>
      </c>
      <c r="H95" s="596" t="s">
        <v>6494</v>
      </c>
      <c r="I95" s="593" t="s">
        <v>6495</v>
      </c>
      <c r="N95" s="601" t="s">
        <v>6325</v>
      </c>
      <c r="O95" s="599" t="s">
        <v>6496</v>
      </c>
      <c r="P95" s="527" t="s">
        <v>3760</v>
      </c>
      <c r="Q95" s="527" t="s">
        <v>3760</v>
      </c>
      <c r="R95" s="601" t="s">
        <v>3761</v>
      </c>
    </row>
    <row r="96" ht="12.75" customHeight="1">
      <c r="B96" s="534" t="s">
        <v>6075</v>
      </c>
      <c r="C96" s="534" t="s">
        <v>6100</v>
      </c>
      <c r="D96" s="534" t="s">
        <v>6497</v>
      </c>
      <c r="E96" s="534" t="s">
        <v>6498</v>
      </c>
      <c r="H96" s="596" t="s">
        <v>790</v>
      </c>
      <c r="I96" s="593" t="s">
        <v>789</v>
      </c>
      <c r="N96" s="601" t="s">
        <v>6325</v>
      </c>
      <c r="O96" s="599" t="s">
        <v>6496</v>
      </c>
      <c r="P96" s="527" t="s">
        <v>3760</v>
      </c>
      <c r="Q96" s="527" t="s">
        <v>3760</v>
      </c>
      <c r="R96" s="601" t="s">
        <v>6499</v>
      </c>
    </row>
    <row r="97" ht="12.75" customHeight="1">
      <c r="B97" s="534" t="s">
        <v>6246</v>
      </c>
      <c r="C97" s="534" t="s">
        <v>6247</v>
      </c>
      <c r="D97" s="534" t="s">
        <v>6500</v>
      </c>
      <c r="E97" s="534" t="s">
        <v>6501</v>
      </c>
      <c r="H97" s="596" t="s">
        <v>6502</v>
      </c>
      <c r="I97" s="593" t="s">
        <v>6503</v>
      </c>
      <c r="N97" s="599" t="s">
        <v>6109</v>
      </c>
      <c r="O97" s="599" t="s">
        <v>6504</v>
      </c>
      <c r="P97" s="527" t="s">
        <v>5533</v>
      </c>
      <c r="Q97" s="527" t="s">
        <v>5533</v>
      </c>
      <c r="R97" s="601" t="s">
        <v>6505</v>
      </c>
    </row>
    <row r="98" ht="12.75" customHeight="1">
      <c r="B98" s="534" t="s">
        <v>2216</v>
      </c>
      <c r="C98" s="534" t="s">
        <v>6447</v>
      </c>
      <c r="D98" s="534" t="s">
        <v>6506</v>
      </c>
      <c r="E98" s="534" t="s">
        <v>6507</v>
      </c>
      <c r="H98" s="596" t="s">
        <v>6508</v>
      </c>
      <c r="I98" s="593" t="s">
        <v>6509</v>
      </c>
      <c r="N98" s="598" t="s">
        <v>6092</v>
      </c>
      <c r="O98" s="598" t="s">
        <v>6195</v>
      </c>
      <c r="P98" s="605" t="s">
        <v>3424</v>
      </c>
      <c r="Q98" s="605" t="s">
        <v>3425</v>
      </c>
      <c r="R98" s="601" t="s">
        <v>6510</v>
      </c>
    </row>
    <row r="99" ht="12.75" customHeight="1">
      <c r="B99" s="534" t="s">
        <v>2216</v>
      </c>
      <c r="C99" s="534" t="s">
        <v>6447</v>
      </c>
      <c r="D99" s="534" t="s">
        <v>1575</v>
      </c>
      <c r="E99" s="534" t="s">
        <v>6511</v>
      </c>
      <c r="H99" s="596" t="s">
        <v>6512</v>
      </c>
      <c r="I99" s="593" t="s">
        <v>6509</v>
      </c>
      <c r="N99" s="599" t="s">
        <v>6072</v>
      </c>
      <c r="O99" s="598" t="s">
        <v>3511</v>
      </c>
      <c r="P99" s="527" t="s">
        <v>6513</v>
      </c>
      <c r="Q99" s="527" t="s">
        <v>6513</v>
      </c>
      <c r="R99" s="601" t="s">
        <v>6514</v>
      </c>
    </row>
    <row r="100" ht="12.75" customHeight="1">
      <c r="B100" s="534" t="s">
        <v>6407</v>
      </c>
      <c r="C100" s="534" t="s">
        <v>6388</v>
      </c>
      <c r="D100" s="534" t="s">
        <v>6515</v>
      </c>
      <c r="E100" s="534" t="s">
        <v>6516</v>
      </c>
      <c r="H100" s="596" t="s">
        <v>6517</v>
      </c>
      <c r="I100" s="593" t="s">
        <v>6509</v>
      </c>
      <c r="N100" s="601" t="s">
        <v>6063</v>
      </c>
      <c r="O100" s="599" t="s">
        <v>529</v>
      </c>
      <c r="P100" s="527" t="s">
        <v>6518</v>
      </c>
      <c r="Q100" s="527" t="s">
        <v>6518</v>
      </c>
      <c r="R100" s="601" t="s">
        <v>3786</v>
      </c>
    </row>
    <row r="101" ht="12.75" customHeight="1">
      <c r="B101" s="534" t="s">
        <v>6407</v>
      </c>
      <c r="C101" s="534" t="s">
        <v>6388</v>
      </c>
      <c r="D101" s="534" t="s">
        <v>6515</v>
      </c>
      <c r="E101" s="534" t="s">
        <v>6519</v>
      </c>
      <c r="H101" s="596" t="s">
        <v>6520</v>
      </c>
      <c r="I101" s="593" t="s">
        <v>2115</v>
      </c>
      <c r="N101" s="601" t="s">
        <v>6063</v>
      </c>
      <c r="O101" s="599" t="s">
        <v>6521</v>
      </c>
      <c r="P101" s="527" t="s">
        <v>6522</v>
      </c>
      <c r="Q101" s="527" t="s">
        <v>6522</v>
      </c>
      <c r="R101" s="601" t="s">
        <v>6523</v>
      </c>
    </row>
    <row r="102" ht="12.75" customHeight="1">
      <c r="B102" s="534" t="s">
        <v>2781</v>
      </c>
      <c r="C102" s="534" t="s">
        <v>2782</v>
      </c>
      <c r="D102" s="534" t="s">
        <v>6524</v>
      </c>
      <c r="E102" s="534" t="s">
        <v>6525</v>
      </c>
      <c r="H102" s="596" t="s">
        <v>6526</v>
      </c>
      <c r="I102" s="593" t="s">
        <v>2115</v>
      </c>
      <c r="N102" s="598" t="s">
        <v>6063</v>
      </c>
      <c r="O102" s="598" t="s">
        <v>6219</v>
      </c>
      <c r="P102" s="534" t="s">
        <v>6220</v>
      </c>
      <c r="Q102" s="534" t="s">
        <v>6220</v>
      </c>
      <c r="R102" s="600" t="s">
        <v>6527</v>
      </c>
    </row>
    <row r="103" ht="12.75" customHeight="1">
      <c r="B103" s="534" t="s">
        <v>2781</v>
      </c>
      <c r="C103" s="534" t="s">
        <v>2782</v>
      </c>
      <c r="D103" s="534" t="s">
        <v>6528</v>
      </c>
      <c r="E103" s="534" t="s">
        <v>6529</v>
      </c>
      <c r="H103" s="596" t="s">
        <v>6530</v>
      </c>
      <c r="I103" s="593" t="s">
        <v>2115</v>
      </c>
      <c r="N103" s="601" t="s">
        <v>6063</v>
      </c>
      <c r="O103" s="599" t="s">
        <v>1325</v>
      </c>
      <c r="P103" s="527" t="s">
        <v>6531</v>
      </c>
      <c r="Q103" s="527" t="s">
        <v>6531</v>
      </c>
      <c r="R103" s="527" t="s">
        <v>3796</v>
      </c>
    </row>
    <row r="104" ht="12.75" customHeight="1">
      <c r="B104" s="534" t="s">
        <v>2216</v>
      </c>
      <c r="C104" s="534" t="s">
        <v>6532</v>
      </c>
      <c r="D104" s="534" t="s">
        <v>6533</v>
      </c>
      <c r="E104" s="534" t="s">
        <v>6534</v>
      </c>
      <c r="H104" s="596" t="s">
        <v>6535</v>
      </c>
      <c r="I104" s="593" t="s">
        <v>6536</v>
      </c>
      <c r="N104" s="601" t="s">
        <v>6063</v>
      </c>
      <c r="O104" s="599" t="s">
        <v>2364</v>
      </c>
      <c r="P104" s="527" t="s">
        <v>6537</v>
      </c>
      <c r="Q104" s="527" t="s">
        <v>6537</v>
      </c>
      <c r="R104" s="601" t="s">
        <v>6538</v>
      </c>
    </row>
    <row r="105" ht="12.75" customHeight="1">
      <c r="B105" s="534" t="s">
        <v>2216</v>
      </c>
      <c r="C105" s="534" t="s">
        <v>6532</v>
      </c>
      <c r="D105" s="534" t="s">
        <v>6533</v>
      </c>
      <c r="E105" s="534" t="s">
        <v>6539</v>
      </c>
      <c r="H105" s="596" t="s">
        <v>6540</v>
      </c>
      <c r="I105" s="593" t="s">
        <v>6541</v>
      </c>
      <c r="N105" s="601" t="s">
        <v>6063</v>
      </c>
      <c r="O105" s="599" t="s">
        <v>6542</v>
      </c>
      <c r="P105" s="527" t="s">
        <v>6537</v>
      </c>
      <c r="Q105" s="527" t="s">
        <v>6537</v>
      </c>
      <c r="R105" s="601" t="s">
        <v>6542</v>
      </c>
    </row>
    <row r="106" ht="12.75" customHeight="1">
      <c r="B106" s="534" t="s">
        <v>2216</v>
      </c>
      <c r="C106" s="534" t="s">
        <v>6532</v>
      </c>
      <c r="D106" s="534" t="s">
        <v>6533</v>
      </c>
      <c r="E106" s="534" t="s">
        <v>6543</v>
      </c>
      <c r="H106" s="596" t="s">
        <v>690</v>
      </c>
      <c r="I106" s="593" t="s">
        <v>6544</v>
      </c>
      <c r="N106" s="601" t="s">
        <v>6063</v>
      </c>
      <c r="O106" s="599" t="s">
        <v>6545</v>
      </c>
      <c r="P106" s="527" t="s">
        <v>6537</v>
      </c>
      <c r="Q106" s="527" t="s">
        <v>6537</v>
      </c>
      <c r="R106" s="601" t="s">
        <v>6546</v>
      </c>
    </row>
    <row r="107" ht="12.75" customHeight="1">
      <c r="B107" s="534" t="s">
        <v>2216</v>
      </c>
      <c r="C107" s="534" t="s">
        <v>6532</v>
      </c>
      <c r="D107" s="534" t="s">
        <v>1575</v>
      </c>
      <c r="E107" s="534" t="s">
        <v>6547</v>
      </c>
      <c r="H107" s="596" t="s">
        <v>562</v>
      </c>
      <c r="I107" s="593" t="s">
        <v>561</v>
      </c>
      <c r="N107" s="601" t="s">
        <v>6063</v>
      </c>
      <c r="O107" s="599" t="s">
        <v>6548</v>
      </c>
      <c r="P107" s="527" t="s">
        <v>6537</v>
      </c>
      <c r="Q107" s="527" t="s">
        <v>6537</v>
      </c>
      <c r="R107" s="601" t="s">
        <v>6549</v>
      </c>
    </row>
    <row r="108" ht="12.75" customHeight="1">
      <c r="B108" s="534" t="s">
        <v>239</v>
      </c>
      <c r="C108" s="534" t="s">
        <v>6550</v>
      </c>
      <c r="D108" s="534" t="s">
        <v>6551</v>
      </c>
      <c r="E108" s="534" t="s">
        <v>6552</v>
      </c>
      <c r="H108" s="596" t="s">
        <v>6553</v>
      </c>
      <c r="I108" s="593" t="s">
        <v>561</v>
      </c>
      <c r="N108" s="598" t="s">
        <v>6087</v>
      </c>
      <c r="O108" s="598" t="s">
        <v>6088</v>
      </c>
      <c r="P108" s="527" t="s">
        <v>6554</v>
      </c>
      <c r="Q108" s="527" t="s">
        <v>6554</v>
      </c>
      <c r="R108" s="601" t="s">
        <v>6554</v>
      </c>
    </row>
    <row r="109" ht="12.75" customHeight="1">
      <c r="B109" s="534" t="s">
        <v>239</v>
      </c>
      <c r="C109" s="534" t="s">
        <v>409</v>
      </c>
      <c r="D109" s="534" t="s">
        <v>6551</v>
      </c>
      <c r="E109" s="534" t="s">
        <v>6555</v>
      </c>
      <c r="H109" s="596" t="s">
        <v>2337</v>
      </c>
      <c r="I109" s="593" t="s">
        <v>342</v>
      </c>
      <c r="N109" s="601" t="s">
        <v>6063</v>
      </c>
      <c r="O109" s="601" t="s">
        <v>6556</v>
      </c>
      <c r="P109" s="527" t="s">
        <v>6557</v>
      </c>
      <c r="Q109" s="527" t="s">
        <v>6557</v>
      </c>
      <c r="R109" s="527" t="s">
        <v>6558</v>
      </c>
    </row>
    <row r="110" ht="12.75" customHeight="1">
      <c r="B110" s="534" t="s">
        <v>2216</v>
      </c>
      <c r="C110" s="534" t="s">
        <v>6559</v>
      </c>
      <c r="D110" s="534" t="s">
        <v>6560</v>
      </c>
      <c r="E110" s="534" t="s">
        <v>6561</v>
      </c>
      <c r="H110" s="596" t="s">
        <v>6562</v>
      </c>
      <c r="I110" s="593" t="s">
        <v>342</v>
      </c>
      <c r="N110" s="598" t="s">
        <v>6087</v>
      </c>
      <c r="O110" s="598" t="s">
        <v>6088</v>
      </c>
      <c r="P110" s="527" t="s">
        <v>6563</v>
      </c>
      <c r="Q110" s="527" t="s">
        <v>6563</v>
      </c>
      <c r="R110" s="601" t="s">
        <v>6564</v>
      </c>
    </row>
    <row r="111" ht="12.75" customHeight="1">
      <c r="B111" s="534" t="s">
        <v>2216</v>
      </c>
      <c r="C111" s="534" t="s">
        <v>6565</v>
      </c>
      <c r="D111" s="534" t="s">
        <v>6566</v>
      </c>
      <c r="E111" s="534" t="s">
        <v>6567</v>
      </c>
      <c r="H111" s="596" t="s">
        <v>6568</v>
      </c>
      <c r="I111" s="593" t="s">
        <v>6569</v>
      </c>
      <c r="N111" s="598" t="s">
        <v>6118</v>
      </c>
      <c r="O111" s="598" t="s">
        <v>3448</v>
      </c>
      <c r="P111" s="527" t="s">
        <v>3837</v>
      </c>
      <c r="Q111" s="527" t="s">
        <v>3837</v>
      </c>
      <c r="R111" s="601" t="s">
        <v>6570</v>
      </c>
    </row>
    <row r="112" ht="12.75" customHeight="1">
      <c r="B112" s="534" t="s">
        <v>239</v>
      </c>
      <c r="C112" s="534" t="s">
        <v>6064</v>
      </c>
      <c r="D112" s="534" t="s">
        <v>6571</v>
      </c>
      <c r="E112" s="534" t="s">
        <v>6572</v>
      </c>
      <c r="H112" s="596" t="s">
        <v>6573</v>
      </c>
      <c r="I112" s="593" t="s">
        <v>6574</v>
      </c>
      <c r="N112" s="601" t="s">
        <v>6063</v>
      </c>
      <c r="O112" s="599" t="s">
        <v>3573</v>
      </c>
      <c r="P112" s="527" t="s">
        <v>6575</v>
      </c>
      <c r="Q112" s="527" t="s">
        <v>6575</v>
      </c>
      <c r="R112" s="599" t="s">
        <v>6576</v>
      </c>
    </row>
    <row r="113" ht="12.75" customHeight="1">
      <c r="B113" s="534" t="s">
        <v>239</v>
      </c>
      <c r="C113" s="534" t="s">
        <v>306</v>
      </c>
      <c r="D113" s="534" t="s">
        <v>6571</v>
      </c>
      <c r="E113" s="534" t="s">
        <v>6577</v>
      </c>
      <c r="H113" s="596" t="s">
        <v>6578</v>
      </c>
      <c r="I113" s="593" t="s">
        <v>6579</v>
      </c>
      <c r="N113" s="601" t="s">
        <v>6063</v>
      </c>
      <c r="O113" s="599" t="s">
        <v>3398</v>
      </c>
      <c r="P113" s="527" t="s">
        <v>6580</v>
      </c>
      <c r="Q113" s="527" t="s">
        <v>6581</v>
      </c>
      <c r="R113" s="599" t="s">
        <v>6582</v>
      </c>
    </row>
    <row r="114" ht="12.75" customHeight="1">
      <c r="B114" s="534" t="s">
        <v>239</v>
      </c>
      <c r="C114" s="534" t="s">
        <v>306</v>
      </c>
      <c r="D114" s="534" t="s">
        <v>1575</v>
      </c>
      <c r="E114" s="534" t="s">
        <v>6583</v>
      </c>
      <c r="H114" s="596" t="s">
        <v>6289</v>
      </c>
      <c r="I114" s="593" t="s">
        <v>6584</v>
      </c>
      <c r="N114" s="598" t="s">
        <v>6129</v>
      </c>
      <c r="O114" s="599" t="s">
        <v>6316</v>
      </c>
      <c r="P114" s="527" t="s">
        <v>6585</v>
      </c>
      <c r="Q114" s="527" t="s">
        <v>6585</v>
      </c>
      <c r="R114" s="599" t="s">
        <v>6586</v>
      </c>
    </row>
    <row r="115" ht="12.75" customHeight="1">
      <c r="B115" s="534" t="s">
        <v>239</v>
      </c>
      <c r="C115" s="534" t="s">
        <v>306</v>
      </c>
      <c r="D115" s="534" t="s">
        <v>1575</v>
      </c>
      <c r="E115" s="534" t="s">
        <v>6587</v>
      </c>
      <c r="H115" s="596" t="s">
        <v>6588</v>
      </c>
      <c r="I115" s="593" t="s">
        <v>6588</v>
      </c>
      <c r="N115" s="601" t="s">
        <v>6325</v>
      </c>
      <c r="O115" s="599" t="s">
        <v>6589</v>
      </c>
      <c r="P115" s="527" t="s">
        <v>6590</v>
      </c>
      <c r="Q115" s="527" t="s">
        <v>6590</v>
      </c>
      <c r="R115" s="599" t="s">
        <v>6591</v>
      </c>
    </row>
    <row r="116" ht="12.75" customHeight="1">
      <c r="B116" s="534" t="s">
        <v>239</v>
      </c>
      <c r="C116" s="534" t="s">
        <v>306</v>
      </c>
      <c r="D116" s="534" t="s">
        <v>1575</v>
      </c>
      <c r="E116" s="534" t="s">
        <v>6592</v>
      </c>
      <c r="H116" s="596" t="s">
        <v>6593</v>
      </c>
      <c r="I116" s="593" t="s">
        <v>6594</v>
      </c>
      <c r="N116" s="599" t="s">
        <v>6138</v>
      </c>
      <c r="O116" s="599" t="s">
        <v>1562</v>
      </c>
      <c r="P116" s="527" t="s">
        <v>6595</v>
      </c>
      <c r="Q116" s="527" t="s">
        <v>6595</v>
      </c>
      <c r="R116" s="599" t="s">
        <v>6596</v>
      </c>
    </row>
    <row r="117" ht="12.75" customHeight="1">
      <c r="B117" s="534" t="s">
        <v>239</v>
      </c>
      <c r="C117" s="534" t="s">
        <v>306</v>
      </c>
      <c r="D117" s="534" t="s">
        <v>1575</v>
      </c>
      <c r="E117" s="534" t="s">
        <v>6597</v>
      </c>
      <c r="H117" s="596" t="s">
        <v>6294</v>
      </c>
      <c r="I117" s="593" t="s">
        <v>6594</v>
      </c>
      <c r="N117" s="601" t="s">
        <v>5456</v>
      </c>
      <c r="O117" s="599" t="s">
        <v>6598</v>
      </c>
      <c r="P117" s="527" t="s">
        <v>3560</v>
      </c>
      <c r="Q117" s="527" t="s">
        <v>6214</v>
      </c>
      <c r="R117" s="599" t="s">
        <v>6599</v>
      </c>
    </row>
    <row r="118" ht="12.75" customHeight="1">
      <c r="B118" s="534" t="s">
        <v>239</v>
      </c>
      <c r="C118" s="534" t="s">
        <v>306</v>
      </c>
      <c r="D118" s="534" t="s">
        <v>1575</v>
      </c>
      <c r="E118" s="534" t="s">
        <v>6600</v>
      </c>
      <c r="H118" s="596" t="s">
        <v>6301</v>
      </c>
      <c r="I118" s="593" t="s">
        <v>6594</v>
      </c>
      <c r="N118" s="601" t="s">
        <v>6063</v>
      </c>
      <c r="O118" s="599" t="s">
        <v>3573</v>
      </c>
      <c r="P118" s="527" t="s">
        <v>6575</v>
      </c>
      <c r="Q118" s="527" t="s">
        <v>6575</v>
      </c>
      <c r="R118" s="599" t="s">
        <v>3644</v>
      </c>
    </row>
    <row r="119" ht="12.75" customHeight="1">
      <c r="B119" s="534" t="s">
        <v>2781</v>
      </c>
      <c r="C119" s="534" t="s">
        <v>2782</v>
      </c>
      <c r="D119" s="534" t="s">
        <v>6601</v>
      </c>
      <c r="E119" s="534" t="s">
        <v>6602</v>
      </c>
      <c r="H119" s="596" t="s">
        <v>6308</v>
      </c>
      <c r="I119" s="593" t="s">
        <v>6594</v>
      </c>
      <c r="N119" s="601" t="s">
        <v>6063</v>
      </c>
      <c r="O119" s="599" t="s">
        <v>1325</v>
      </c>
      <c r="P119" s="527" t="s">
        <v>3560</v>
      </c>
      <c r="Q119" s="527" t="s">
        <v>3560</v>
      </c>
      <c r="R119" s="599" t="s">
        <v>6603</v>
      </c>
    </row>
    <row r="120" ht="12.75" customHeight="1">
      <c r="B120" s="534" t="s">
        <v>2781</v>
      </c>
      <c r="C120" s="534" t="s">
        <v>2782</v>
      </c>
      <c r="D120" s="534" t="s">
        <v>1575</v>
      </c>
      <c r="E120" s="534" t="s">
        <v>6604</v>
      </c>
      <c r="H120" s="596" t="s">
        <v>6605</v>
      </c>
      <c r="I120" s="593" t="s">
        <v>6606</v>
      </c>
      <c r="N120" s="599" t="s">
        <v>6109</v>
      </c>
      <c r="O120" s="599" t="s">
        <v>6607</v>
      </c>
      <c r="P120" s="527" t="s">
        <v>6608</v>
      </c>
      <c r="Q120" s="527" t="s">
        <v>6608</v>
      </c>
      <c r="R120" s="599" t="s">
        <v>6609</v>
      </c>
    </row>
    <row r="121" ht="12.75" customHeight="1">
      <c r="B121" s="534" t="s">
        <v>2781</v>
      </c>
      <c r="C121" s="534" t="s">
        <v>2782</v>
      </c>
      <c r="D121" s="534" t="s">
        <v>6601</v>
      </c>
      <c r="E121" s="534" t="s">
        <v>6610</v>
      </c>
      <c r="H121" s="596" t="s">
        <v>6312</v>
      </c>
      <c r="I121" s="593" t="s">
        <v>6611</v>
      </c>
      <c r="N121" s="601" t="s">
        <v>6325</v>
      </c>
      <c r="O121" s="599" t="s">
        <v>6589</v>
      </c>
      <c r="P121" s="527" t="s">
        <v>6590</v>
      </c>
      <c r="Q121" s="527" t="s">
        <v>6590</v>
      </c>
      <c r="R121" s="599" t="s">
        <v>6612</v>
      </c>
    </row>
    <row r="122" ht="12.75" customHeight="1">
      <c r="B122" s="534" t="s">
        <v>900</v>
      </c>
      <c r="C122" s="534" t="s">
        <v>901</v>
      </c>
      <c r="D122" s="534" t="s">
        <v>6613</v>
      </c>
      <c r="E122" s="534" t="s">
        <v>6614</v>
      </c>
      <c r="H122" s="596" t="s">
        <v>6615</v>
      </c>
      <c r="I122" s="593" t="s">
        <v>6611</v>
      </c>
      <c r="N122" s="599" t="s">
        <v>6616</v>
      </c>
      <c r="O122" s="599" t="s">
        <v>6617</v>
      </c>
      <c r="P122" s="527" t="s">
        <v>6618</v>
      </c>
      <c r="Q122" s="527" t="s">
        <v>6618</v>
      </c>
      <c r="R122" s="599" t="s">
        <v>6619</v>
      </c>
    </row>
    <row r="123" ht="12.75" customHeight="1">
      <c r="B123" s="534" t="s">
        <v>239</v>
      </c>
      <c r="C123" s="534" t="s">
        <v>6550</v>
      </c>
      <c r="D123" s="534" t="s">
        <v>6620</v>
      </c>
      <c r="E123" s="534" t="s">
        <v>6621</v>
      </c>
      <c r="H123" s="596" t="s">
        <v>6622</v>
      </c>
      <c r="I123" s="593" t="s">
        <v>6623</v>
      </c>
      <c r="N123" s="599" t="s">
        <v>6072</v>
      </c>
      <c r="O123" s="598" t="s">
        <v>3511</v>
      </c>
      <c r="P123" s="527" t="s">
        <v>6624</v>
      </c>
      <c r="Q123" s="527" t="s">
        <v>6624</v>
      </c>
      <c r="R123" s="599" t="s">
        <v>6625</v>
      </c>
    </row>
    <row r="124" ht="12.75" customHeight="1">
      <c r="B124" s="534" t="s">
        <v>239</v>
      </c>
      <c r="C124" s="534" t="s">
        <v>339</v>
      </c>
      <c r="D124" s="534" t="s">
        <v>6620</v>
      </c>
      <c r="E124" s="534" t="s">
        <v>6626</v>
      </c>
      <c r="H124" s="596" t="s">
        <v>6627</v>
      </c>
      <c r="I124" s="593" t="s">
        <v>6611</v>
      </c>
      <c r="N124" s="598" t="s">
        <v>6087</v>
      </c>
      <c r="O124" s="598" t="s">
        <v>6088</v>
      </c>
      <c r="P124" s="527" t="s">
        <v>3917</v>
      </c>
      <c r="Q124" s="527" t="s">
        <v>3917</v>
      </c>
      <c r="R124" s="599" t="s">
        <v>3918</v>
      </c>
    </row>
    <row r="125" ht="12.75" customHeight="1">
      <c r="B125" s="534" t="s">
        <v>239</v>
      </c>
      <c r="C125" s="534" t="s">
        <v>409</v>
      </c>
      <c r="D125" s="534" t="s">
        <v>6620</v>
      </c>
      <c r="E125" s="534" t="s">
        <v>6628</v>
      </c>
      <c r="H125" s="596" t="s">
        <v>6629</v>
      </c>
      <c r="I125" s="593" t="s">
        <v>6611</v>
      </c>
      <c r="N125" s="601" t="s">
        <v>6149</v>
      </c>
      <c r="O125" s="601" t="s">
        <v>3488</v>
      </c>
      <c r="P125" s="527" t="s">
        <v>729</v>
      </c>
      <c r="Q125" s="527" t="s">
        <v>729</v>
      </c>
      <c r="R125" s="599" t="s">
        <v>6630</v>
      </c>
    </row>
    <row r="126" ht="12.75" customHeight="1">
      <c r="B126" s="534" t="s">
        <v>239</v>
      </c>
      <c r="C126" s="534" t="s">
        <v>409</v>
      </c>
      <c r="D126" s="534" t="s">
        <v>6551</v>
      </c>
      <c r="E126" s="534" t="s">
        <v>6631</v>
      </c>
      <c r="H126" s="596" t="s">
        <v>6632</v>
      </c>
      <c r="I126" s="593" t="s">
        <v>6633</v>
      </c>
      <c r="N126" s="599" t="s">
        <v>6250</v>
      </c>
      <c r="O126" s="599" t="s">
        <v>6251</v>
      </c>
      <c r="P126" s="527" t="s">
        <v>6634</v>
      </c>
      <c r="Q126" s="527" t="s">
        <v>6634</v>
      </c>
      <c r="R126" s="599" t="s">
        <v>3938</v>
      </c>
    </row>
    <row r="127" ht="12.75" customHeight="1">
      <c r="B127" s="534" t="s">
        <v>239</v>
      </c>
      <c r="C127" s="534" t="s">
        <v>282</v>
      </c>
      <c r="D127" s="534" t="s">
        <v>6635</v>
      </c>
      <c r="E127" s="534" t="s">
        <v>6636</v>
      </c>
      <c r="H127" s="596" t="s">
        <v>6637</v>
      </c>
      <c r="I127" s="593" t="s">
        <v>6638</v>
      </c>
      <c r="N127" s="601" t="s">
        <v>6063</v>
      </c>
      <c r="O127" s="599" t="s">
        <v>6213</v>
      </c>
      <c r="P127" s="527" t="s">
        <v>3739</v>
      </c>
      <c r="Q127" s="527" t="s">
        <v>6639</v>
      </c>
      <c r="R127" s="599" t="s">
        <v>3740</v>
      </c>
    </row>
    <row r="128" ht="12.75" customHeight="1">
      <c r="B128" s="534" t="s">
        <v>1485</v>
      </c>
      <c r="C128" s="534" t="s">
        <v>6640</v>
      </c>
      <c r="D128" s="534" t="s">
        <v>6641</v>
      </c>
      <c r="E128" s="534" t="s">
        <v>6642</v>
      </c>
      <c r="H128" s="596" t="s">
        <v>6643</v>
      </c>
      <c r="I128" s="593" t="s">
        <v>6644</v>
      </c>
      <c r="N128" s="599" t="s">
        <v>6109</v>
      </c>
      <c r="O128" s="599" t="s">
        <v>6607</v>
      </c>
      <c r="P128" s="527" t="s">
        <v>6645</v>
      </c>
      <c r="Q128" s="527" t="s">
        <v>6645</v>
      </c>
      <c r="R128" s="599" t="s">
        <v>6646</v>
      </c>
    </row>
    <row r="129" ht="12.75" customHeight="1">
      <c r="B129" s="534" t="s">
        <v>503</v>
      </c>
      <c r="C129" s="534" t="s">
        <v>592</v>
      </c>
      <c r="D129" s="534" t="s">
        <v>6647</v>
      </c>
      <c r="E129" s="534" t="s">
        <v>6648</v>
      </c>
      <c r="H129" s="596" t="s">
        <v>6649</v>
      </c>
      <c r="I129" s="593" t="s">
        <v>6644</v>
      </c>
      <c r="N129" s="598" t="s">
        <v>6129</v>
      </c>
      <c r="O129" s="599" t="s">
        <v>3948</v>
      </c>
      <c r="P129" s="527" t="s">
        <v>729</v>
      </c>
      <c r="Q129" s="527" t="s">
        <v>729</v>
      </c>
      <c r="R129" s="599" t="s">
        <v>6650</v>
      </c>
    </row>
    <row r="130" ht="12.75" customHeight="1">
      <c r="B130" s="534" t="s">
        <v>2216</v>
      </c>
      <c r="C130" s="534" t="s">
        <v>6651</v>
      </c>
      <c r="D130" s="534" t="s">
        <v>6652</v>
      </c>
      <c r="E130" s="534" t="s">
        <v>6653</v>
      </c>
      <c r="H130" s="596" t="s">
        <v>6654</v>
      </c>
      <c r="I130" s="593" t="s">
        <v>6655</v>
      </c>
      <c r="N130" s="598" t="s">
        <v>6129</v>
      </c>
      <c r="O130" s="599" t="s">
        <v>3948</v>
      </c>
      <c r="P130" s="527" t="s">
        <v>729</v>
      </c>
      <c r="Q130" s="527" t="s">
        <v>729</v>
      </c>
      <c r="R130" s="599" t="s">
        <v>6656</v>
      </c>
    </row>
    <row r="131" ht="12.75" customHeight="1">
      <c r="B131" s="534" t="s">
        <v>2216</v>
      </c>
      <c r="C131" s="534" t="s">
        <v>6651</v>
      </c>
      <c r="D131" s="534" t="s">
        <v>1575</v>
      </c>
      <c r="E131" s="534" t="s">
        <v>6657</v>
      </c>
      <c r="H131" s="596" t="s">
        <v>6658</v>
      </c>
      <c r="I131" s="593" t="s">
        <v>6659</v>
      </c>
      <c r="N131" s="601" t="s">
        <v>6087</v>
      </c>
      <c r="O131" s="601" t="s">
        <v>6088</v>
      </c>
      <c r="P131" s="527" t="s">
        <v>6660</v>
      </c>
      <c r="Q131" s="527" t="s">
        <v>6660</v>
      </c>
      <c r="R131" s="599" t="s">
        <v>3955</v>
      </c>
    </row>
    <row r="132" ht="12.75" customHeight="1">
      <c r="B132" s="534" t="s">
        <v>6075</v>
      </c>
      <c r="C132" s="534" t="s">
        <v>6267</v>
      </c>
      <c r="D132" s="534" t="s">
        <v>1575</v>
      </c>
      <c r="E132" s="534" t="s">
        <v>6661</v>
      </c>
      <c r="H132" s="596" t="s">
        <v>6662</v>
      </c>
      <c r="I132" s="593" t="s">
        <v>6663</v>
      </c>
      <c r="N132" s="601" t="s">
        <v>6063</v>
      </c>
      <c r="O132" s="599" t="s">
        <v>529</v>
      </c>
      <c r="P132" s="527" t="s">
        <v>6664</v>
      </c>
      <c r="Q132" s="527" t="s">
        <v>6664</v>
      </c>
      <c r="R132" s="599" t="s">
        <v>6665</v>
      </c>
    </row>
    <row r="133" ht="12.75" customHeight="1">
      <c r="B133" s="534" t="s">
        <v>6075</v>
      </c>
      <c r="C133" s="534" t="s">
        <v>6267</v>
      </c>
      <c r="D133" s="534" t="s">
        <v>1575</v>
      </c>
      <c r="E133" s="534" t="s">
        <v>6666</v>
      </c>
      <c r="H133" s="596" t="s">
        <v>6667</v>
      </c>
      <c r="I133" s="593" t="s">
        <v>6668</v>
      </c>
      <c r="N133" s="601" t="s">
        <v>6087</v>
      </c>
      <c r="O133" s="601" t="s">
        <v>6088</v>
      </c>
      <c r="P133" s="527" t="s">
        <v>3419</v>
      </c>
      <c r="Q133" s="527" t="s">
        <v>3419</v>
      </c>
      <c r="R133" s="599" t="s">
        <v>3419</v>
      </c>
    </row>
    <row r="134" ht="12.75" customHeight="1">
      <c r="B134" s="534" t="s">
        <v>911</v>
      </c>
      <c r="C134" s="534" t="s">
        <v>6669</v>
      </c>
      <c r="D134" s="534" t="s">
        <v>6222</v>
      </c>
      <c r="E134" s="534" t="s">
        <v>6670</v>
      </c>
      <c r="H134" s="596" t="s">
        <v>6671</v>
      </c>
      <c r="I134" s="593" t="s">
        <v>6672</v>
      </c>
      <c r="N134" s="598" t="s">
        <v>6129</v>
      </c>
      <c r="O134" s="599" t="s">
        <v>6316</v>
      </c>
      <c r="P134" s="599" t="s">
        <v>6317</v>
      </c>
      <c r="Q134" s="599" t="s">
        <v>6317</v>
      </c>
      <c r="R134" s="599" t="s">
        <v>6673</v>
      </c>
    </row>
    <row r="135" ht="12.75" customHeight="1">
      <c r="B135" s="534" t="s">
        <v>900</v>
      </c>
      <c r="C135" s="534" t="s">
        <v>901</v>
      </c>
      <c r="D135" s="534" t="s">
        <v>1575</v>
      </c>
      <c r="E135" s="534" t="s">
        <v>6674</v>
      </c>
      <c r="H135" s="596" t="s">
        <v>6675</v>
      </c>
      <c r="I135" s="593" t="s">
        <v>4279</v>
      </c>
      <c r="N135" s="601" t="s">
        <v>6063</v>
      </c>
      <c r="O135" s="599" t="s">
        <v>6676</v>
      </c>
      <c r="P135" s="599" t="s">
        <v>6677</v>
      </c>
      <c r="Q135" s="599" t="s">
        <v>6677</v>
      </c>
      <c r="R135" s="599" t="s">
        <v>6678</v>
      </c>
    </row>
    <row r="136" ht="12.75" customHeight="1">
      <c r="B136" s="534" t="s">
        <v>900</v>
      </c>
      <c r="C136" s="534" t="s">
        <v>901</v>
      </c>
      <c r="D136" s="534" t="s">
        <v>6679</v>
      </c>
      <c r="E136" s="534" t="s">
        <v>6680</v>
      </c>
      <c r="H136" s="596" t="s">
        <v>1711</v>
      </c>
      <c r="I136" s="593" t="s">
        <v>4836</v>
      </c>
      <c r="N136" s="599" t="s">
        <v>6072</v>
      </c>
      <c r="O136" s="598" t="s">
        <v>3511</v>
      </c>
      <c r="P136" s="599" t="s">
        <v>6681</v>
      </c>
      <c r="Q136" s="599" t="s">
        <v>6681</v>
      </c>
      <c r="R136" s="599" t="s">
        <v>6682</v>
      </c>
    </row>
    <row r="137" ht="12.75" customHeight="1">
      <c r="B137" s="534" t="s">
        <v>2781</v>
      </c>
      <c r="C137" s="534" t="s">
        <v>2782</v>
      </c>
      <c r="D137" s="534" t="s">
        <v>6683</v>
      </c>
      <c r="E137" s="534" t="s">
        <v>6684</v>
      </c>
      <c r="H137" s="596" t="s">
        <v>6685</v>
      </c>
      <c r="I137" s="593" t="s">
        <v>6686</v>
      </c>
      <c r="N137" s="601" t="s">
        <v>6087</v>
      </c>
      <c r="O137" s="601" t="s">
        <v>6088</v>
      </c>
      <c r="P137" s="599" t="s">
        <v>3979</v>
      </c>
      <c r="Q137" s="599" t="s">
        <v>3979</v>
      </c>
      <c r="R137" s="599" t="s">
        <v>6687</v>
      </c>
    </row>
    <row r="138" ht="12.75" customHeight="1">
      <c r="B138" s="534" t="s">
        <v>6416</v>
      </c>
      <c r="C138" s="534" t="s">
        <v>6688</v>
      </c>
      <c r="D138" s="534" t="s">
        <v>6689</v>
      </c>
      <c r="E138" s="534" t="s">
        <v>6689</v>
      </c>
      <c r="H138" s="596" t="s">
        <v>6690</v>
      </c>
      <c r="I138" s="593" t="s">
        <v>6691</v>
      </c>
      <c r="N138" s="598" t="s">
        <v>6087</v>
      </c>
      <c r="O138" s="598" t="s">
        <v>6088</v>
      </c>
      <c r="P138" s="599" t="s">
        <v>6692</v>
      </c>
      <c r="Q138" s="599" t="s">
        <v>6692</v>
      </c>
      <c r="R138" s="599" t="s">
        <v>6693</v>
      </c>
    </row>
    <row r="139" ht="12.75" customHeight="1">
      <c r="B139" s="534" t="s">
        <v>6416</v>
      </c>
      <c r="C139" s="534" t="s">
        <v>6688</v>
      </c>
      <c r="D139" s="534" t="s">
        <v>6689</v>
      </c>
      <c r="E139" s="534" t="s">
        <v>6694</v>
      </c>
      <c r="H139" s="596" t="s">
        <v>6695</v>
      </c>
      <c r="I139" s="593" t="s">
        <v>6696</v>
      </c>
      <c r="N139" s="601" t="s">
        <v>6138</v>
      </c>
      <c r="O139" s="599" t="s">
        <v>1562</v>
      </c>
      <c r="P139" s="599" t="s">
        <v>6367</v>
      </c>
      <c r="Q139" s="599" t="s">
        <v>6367</v>
      </c>
      <c r="R139" s="599" t="s">
        <v>6697</v>
      </c>
    </row>
    <row r="140" ht="12.75" customHeight="1">
      <c r="B140" s="534" t="s">
        <v>6698</v>
      </c>
      <c r="C140" s="534" t="s">
        <v>6699</v>
      </c>
      <c r="D140" s="534" t="s">
        <v>6700</v>
      </c>
      <c r="E140" s="534" t="s">
        <v>6701</v>
      </c>
      <c r="H140" s="596" t="s">
        <v>6702</v>
      </c>
      <c r="I140" s="593" t="s">
        <v>6696</v>
      </c>
      <c r="N140" s="601" t="s">
        <v>6063</v>
      </c>
      <c r="O140" s="599" t="s">
        <v>6676</v>
      </c>
      <c r="P140" s="599" t="s">
        <v>6703</v>
      </c>
      <c r="Q140" s="599" t="s">
        <v>3992</v>
      </c>
      <c r="R140" s="599" t="s">
        <v>6703</v>
      </c>
    </row>
    <row r="141" ht="12.75" customHeight="1">
      <c r="B141" s="534" t="s">
        <v>6407</v>
      </c>
      <c r="C141" s="534" t="s">
        <v>6388</v>
      </c>
      <c r="D141" s="534" t="s">
        <v>6704</v>
      </c>
      <c r="E141" s="534" t="s">
        <v>6705</v>
      </c>
      <c r="H141" s="596" t="s">
        <v>940</v>
      </c>
      <c r="I141" s="593" t="s">
        <v>6696</v>
      </c>
      <c r="N141" s="601" t="s">
        <v>5456</v>
      </c>
      <c r="O141" s="600" t="s">
        <v>6363</v>
      </c>
      <c r="P141" s="599" t="s">
        <v>3560</v>
      </c>
      <c r="Q141" s="527" t="s">
        <v>6214</v>
      </c>
      <c r="R141" s="599" t="s">
        <v>6706</v>
      </c>
    </row>
    <row r="142" ht="12.75" customHeight="1">
      <c r="B142" s="534" t="s">
        <v>6407</v>
      </c>
      <c r="C142" s="534" t="s">
        <v>6388</v>
      </c>
      <c r="D142" s="534" t="s">
        <v>6704</v>
      </c>
      <c r="E142" s="534" t="s">
        <v>6707</v>
      </c>
      <c r="H142" s="596" t="s">
        <v>6708</v>
      </c>
      <c r="I142" s="593" t="s">
        <v>6696</v>
      </c>
      <c r="N142" s="601" t="s">
        <v>6149</v>
      </c>
      <c r="O142" s="601" t="s">
        <v>3488</v>
      </c>
      <c r="P142" s="599" t="s">
        <v>6709</v>
      </c>
      <c r="Q142" s="599" t="s">
        <v>6709</v>
      </c>
      <c r="R142" s="599" t="s">
        <v>4002</v>
      </c>
    </row>
    <row r="143" ht="12.75" customHeight="1">
      <c r="B143" s="534" t="s">
        <v>6416</v>
      </c>
      <c r="C143" s="534" t="s">
        <v>6710</v>
      </c>
      <c r="D143" s="534" t="s">
        <v>6711</v>
      </c>
      <c r="E143" s="534" t="s">
        <v>6712</v>
      </c>
      <c r="H143" s="596" t="s">
        <v>6713</v>
      </c>
      <c r="I143" s="593" t="s">
        <v>6696</v>
      </c>
      <c r="N143" s="599" t="s">
        <v>6109</v>
      </c>
      <c r="O143" s="599" t="s">
        <v>6444</v>
      </c>
      <c r="P143" s="599" t="s">
        <v>6445</v>
      </c>
      <c r="Q143" s="599" t="s">
        <v>6445</v>
      </c>
      <c r="R143" s="599" t="s">
        <v>6714</v>
      </c>
    </row>
    <row r="144" ht="12.75" customHeight="1">
      <c r="B144" s="534" t="s">
        <v>239</v>
      </c>
      <c r="C144" s="534" t="s">
        <v>409</v>
      </c>
      <c r="D144" s="534" t="s">
        <v>6715</v>
      </c>
      <c r="E144" s="534" t="s">
        <v>6716</v>
      </c>
      <c r="H144" s="596" t="s">
        <v>6717</v>
      </c>
      <c r="I144" s="593" t="s">
        <v>6696</v>
      </c>
      <c r="N144" s="599" t="s">
        <v>6109</v>
      </c>
      <c r="O144" s="599" t="s">
        <v>6718</v>
      </c>
      <c r="P144" s="599" t="s">
        <v>4010</v>
      </c>
      <c r="Q144" s="599" t="s">
        <v>4010</v>
      </c>
      <c r="R144" s="599" t="s">
        <v>6719</v>
      </c>
    </row>
    <row r="145" ht="12.75" customHeight="1">
      <c r="B145" s="534" t="s">
        <v>239</v>
      </c>
      <c r="C145" s="534" t="s">
        <v>409</v>
      </c>
      <c r="D145" s="534" t="s">
        <v>6715</v>
      </c>
      <c r="E145" s="534" t="s">
        <v>6720</v>
      </c>
      <c r="H145" s="596" t="s">
        <v>6721</v>
      </c>
      <c r="I145" s="593" t="s">
        <v>6696</v>
      </c>
      <c r="N145" s="601" t="s">
        <v>6063</v>
      </c>
      <c r="O145" s="599" t="s">
        <v>6722</v>
      </c>
      <c r="P145" s="599" t="s">
        <v>4026</v>
      </c>
      <c r="Q145" s="599" t="s">
        <v>4026</v>
      </c>
      <c r="R145" s="599" t="s">
        <v>4027</v>
      </c>
    </row>
    <row r="146" ht="12.75" customHeight="1">
      <c r="B146" s="534" t="s">
        <v>239</v>
      </c>
      <c r="C146" s="534" t="s">
        <v>489</v>
      </c>
      <c r="D146" s="534" t="s">
        <v>490</v>
      </c>
      <c r="E146" s="534" t="s">
        <v>492</v>
      </c>
      <c r="H146" s="596" t="s">
        <v>6723</v>
      </c>
      <c r="I146" s="593" t="s">
        <v>6696</v>
      </c>
      <c r="N146" s="601" t="s">
        <v>6325</v>
      </c>
      <c r="O146" s="599" t="s">
        <v>6589</v>
      </c>
      <c r="P146" s="599" t="s">
        <v>6590</v>
      </c>
      <c r="Q146" s="599" t="s">
        <v>6590</v>
      </c>
      <c r="R146" s="599" t="s">
        <v>6724</v>
      </c>
    </row>
    <row r="147" ht="12.75" customHeight="1">
      <c r="B147" s="534" t="s">
        <v>6142</v>
      </c>
      <c r="C147" s="534" t="s">
        <v>6725</v>
      </c>
      <c r="D147" s="534" t="s">
        <v>6726</v>
      </c>
      <c r="E147" s="534" t="s">
        <v>6727</v>
      </c>
      <c r="H147" s="596" t="s">
        <v>6728</v>
      </c>
      <c r="I147" s="593" t="s">
        <v>6729</v>
      </c>
      <c r="N147" s="601" t="s">
        <v>6092</v>
      </c>
      <c r="O147" s="598" t="s">
        <v>6195</v>
      </c>
      <c r="P147" s="599" t="s">
        <v>4035</v>
      </c>
      <c r="Q147" s="599" t="s">
        <v>4035</v>
      </c>
      <c r="R147" s="599" t="s">
        <v>4036</v>
      </c>
    </row>
    <row r="148" ht="12.75" customHeight="1">
      <c r="B148" s="534" t="s">
        <v>239</v>
      </c>
      <c r="C148" s="534" t="s">
        <v>489</v>
      </c>
      <c r="D148" s="534" t="s">
        <v>1575</v>
      </c>
      <c r="E148" s="534" t="s">
        <v>6730</v>
      </c>
      <c r="H148" s="596" t="s">
        <v>6731</v>
      </c>
      <c r="I148" s="593" t="s">
        <v>6729</v>
      </c>
      <c r="N148" s="598" t="s">
        <v>6087</v>
      </c>
      <c r="O148" s="601" t="s">
        <v>3431</v>
      </c>
      <c r="P148" s="599" t="s">
        <v>6732</v>
      </c>
      <c r="Q148" s="599" t="s">
        <v>6732</v>
      </c>
      <c r="R148" s="599" t="s">
        <v>6733</v>
      </c>
    </row>
    <row r="149" ht="12.75" customHeight="1">
      <c r="B149" s="534" t="s">
        <v>239</v>
      </c>
      <c r="C149" s="534" t="s">
        <v>489</v>
      </c>
      <c r="D149" s="534" t="s">
        <v>1575</v>
      </c>
      <c r="E149" s="534" t="s">
        <v>6734</v>
      </c>
      <c r="H149" s="596" t="s">
        <v>6735</v>
      </c>
      <c r="I149" s="593" t="s">
        <v>6736</v>
      </c>
      <c r="N149" s="599" t="s">
        <v>6063</v>
      </c>
      <c r="O149" s="599" t="s">
        <v>6737</v>
      </c>
      <c r="P149" s="599" t="s">
        <v>6738</v>
      </c>
      <c r="Q149" s="599" t="s">
        <v>6738</v>
      </c>
      <c r="R149" s="599" t="s">
        <v>6739</v>
      </c>
    </row>
    <row r="150" ht="12.75" customHeight="1">
      <c r="B150" s="534" t="s">
        <v>6416</v>
      </c>
      <c r="C150" s="534" t="s">
        <v>6710</v>
      </c>
      <c r="D150" s="534" t="s">
        <v>6740</v>
      </c>
      <c r="E150" s="534" t="s">
        <v>6741</v>
      </c>
      <c r="H150" s="596" t="s">
        <v>6742</v>
      </c>
      <c r="I150" s="593" t="s">
        <v>6736</v>
      </c>
      <c r="N150" s="599" t="s">
        <v>6063</v>
      </c>
      <c r="O150" s="599" t="s">
        <v>6737</v>
      </c>
      <c r="P150" s="599" t="s">
        <v>6738</v>
      </c>
      <c r="Q150" s="599" t="s">
        <v>6738</v>
      </c>
      <c r="R150" s="599" t="s">
        <v>4058</v>
      </c>
    </row>
    <row r="151" ht="12.75" customHeight="1">
      <c r="B151" s="534" t="s">
        <v>6407</v>
      </c>
      <c r="C151" s="534" t="s">
        <v>6388</v>
      </c>
      <c r="D151" s="534" t="s">
        <v>6743</v>
      </c>
      <c r="E151" s="534" t="s">
        <v>6744</v>
      </c>
      <c r="H151" s="596" t="s">
        <v>6745</v>
      </c>
      <c r="I151" s="593" t="s">
        <v>6736</v>
      </c>
      <c r="N151" s="598" t="s">
        <v>6129</v>
      </c>
      <c r="O151" s="599" t="s">
        <v>6746</v>
      </c>
      <c r="P151" s="599" t="s">
        <v>6747</v>
      </c>
      <c r="Q151" s="599" t="s">
        <v>6747</v>
      </c>
      <c r="R151" s="599" t="s">
        <v>6748</v>
      </c>
    </row>
    <row r="152" ht="12.75" customHeight="1">
      <c r="B152" s="534" t="s">
        <v>6407</v>
      </c>
      <c r="C152" s="534" t="s">
        <v>6388</v>
      </c>
      <c r="D152" s="534" t="s">
        <v>6743</v>
      </c>
      <c r="E152" s="534" t="s">
        <v>6749</v>
      </c>
      <c r="H152" s="596" t="s">
        <v>6750</v>
      </c>
      <c r="I152" s="593" t="s">
        <v>6751</v>
      </c>
      <c r="N152" s="601" t="s">
        <v>6149</v>
      </c>
      <c r="O152" s="601" t="s">
        <v>3488</v>
      </c>
      <c r="P152" s="599" t="s">
        <v>729</v>
      </c>
      <c r="Q152" s="599" t="s">
        <v>729</v>
      </c>
      <c r="R152" s="599" t="s">
        <v>4067</v>
      </c>
    </row>
    <row r="153" ht="12.75" customHeight="1">
      <c r="B153" s="534" t="s">
        <v>6075</v>
      </c>
      <c r="C153" s="534" t="s">
        <v>6100</v>
      </c>
      <c r="D153" s="534" t="s">
        <v>6752</v>
      </c>
      <c r="E153" s="534" t="s">
        <v>6753</v>
      </c>
      <c r="H153" s="596" t="s">
        <v>6754</v>
      </c>
      <c r="I153" s="593" t="s">
        <v>6755</v>
      </c>
      <c r="N153" s="599" t="s">
        <v>6191</v>
      </c>
      <c r="O153" s="599" t="s">
        <v>6756</v>
      </c>
      <c r="P153" s="599" t="s">
        <v>4078</v>
      </c>
      <c r="Q153" s="599" t="s">
        <v>4078</v>
      </c>
      <c r="R153" s="599" t="s">
        <v>4078</v>
      </c>
    </row>
    <row r="154" ht="12.75" customHeight="1">
      <c r="B154" s="534" t="s">
        <v>2781</v>
      </c>
      <c r="C154" s="534" t="s">
        <v>2782</v>
      </c>
      <c r="D154" s="534" t="s">
        <v>6757</v>
      </c>
      <c r="E154" s="534" t="s">
        <v>6758</v>
      </c>
      <c r="H154" s="596" t="s">
        <v>6759</v>
      </c>
      <c r="I154" s="593" t="s">
        <v>6760</v>
      </c>
      <c r="N154" s="599" t="s">
        <v>6063</v>
      </c>
      <c r="O154" s="599" t="s">
        <v>6737</v>
      </c>
      <c r="P154" s="599" t="s">
        <v>6738</v>
      </c>
      <c r="Q154" s="599" t="s">
        <v>6738</v>
      </c>
      <c r="R154" s="599" t="s">
        <v>6761</v>
      </c>
    </row>
    <row r="155" ht="12.75" customHeight="1">
      <c r="B155" s="534" t="s">
        <v>6416</v>
      </c>
      <c r="C155" s="534" t="s">
        <v>6688</v>
      </c>
      <c r="D155" s="534" t="s">
        <v>6762</v>
      </c>
      <c r="E155" s="534" t="s">
        <v>6763</v>
      </c>
      <c r="H155" s="596" t="s">
        <v>6764</v>
      </c>
      <c r="I155" s="593" t="s">
        <v>6765</v>
      </c>
      <c r="N155" s="601" t="s">
        <v>6063</v>
      </c>
      <c r="O155" s="599" t="s">
        <v>6521</v>
      </c>
      <c r="P155" s="599" t="s">
        <v>6522</v>
      </c>
      <c r="Q155" s="599" t="s">
        <v>6522</v>
      </c>
      <c r="R155" s="599" t="s">
        <v>6766</v>
      </c>
    </row>
    <row r="156" ht="12.75" customHeight="1">
      <c r="B156" s="534" t="s">
        <v>6416</v>
      </c>
      <c r="C156" s="534" t="s">
        <v>6688</v>
      </c>
      <c r="D156" s="534" t="s">
        <v>6762</v>
      </c>
      <c r="E156" s="534" t="s">
        <v>6767</v>
      </c>
      <c r="H156" s="596" t="s">
        <v>6768</v>
      </c>
      <c r="I156" s="593" t="s">
        <v>6765</v>
      </c>
      <c r="N156" s="601" t="s">
        <v>6063</v>
      </c>
      <c r="O156" s="601" t="s">
        <v>6263</v>
      </c>
      <c r="P156" s="599" t="s">
        <v>3606</v>
      </c>
      <c r="Q156" s="599" t="s">
        <v>3606</v>
      </c>
      <c r="R156" s="599" t="s">
        <v>6769</v>
      </c>
    </row>
    <row r="157" ht="12.75" customHeight="1">
      <c r="B157" s="534" t="s">
        <v>6416</v>
      </c>
      <c r="C157" s="534" t="s">
        <v>6688</v>
      </c>
      <c r="D157" s="534" t="s">
        <v>6762</v>
      </c>
      <c r="E157" s="534" t="s">
        <v>6770</v>
      </c>
      <c r="H157" s="596" t="s">
        <v>6771</v>
      </c>
      <c r="I157" s="593" t="s">
        <v>6772</v>
      </c>
      <c r="N157" s="601" t="s">
        <v>6063</v>
      </c>
      <c r="O157" s="599" t="s">
        <v>6773</v>
      </c>
      <c r="P157" s="599" t="s">
        <v>6774</v>
      </c>
      <c r="Q157" s="599" t="s">
        <v>6774</v>
      </c>
      <c r="R157" s="599" t="s">
        <v>6775</v>
      </c>
    </row>
    <row r="158" ht="12.75" customHeight="1">
      <c r="B158" s="534" t="s">
        <v>6142</v>
      </c>
      <c r="C158" s="534" t="s">
        <v>6725</v>
      </c>
      <c r="D158" s="534" t="s">
        <v>6776</v>
      </c>
      <c r="E158" s="534" t="s">
        <v>6777</v>
      </c>
      <c r="H158" s="596" t="s">
        <v>1489</v>
      </c>
      <c r="I158" s="593" t="s">
        <v>1488</v>
      </c>
      <c r="N158" s="599" t="s">
        <v>6109</v>
      </c>
      <c r="O158" s="601" t="s">
        <v>6778</v>
      </c>
      <c r="P158" s="601" t="s">
        <v>6779</v>
      </c>
      <c r="Q158" s="601" t="s">
        <v>6779</v>
      </c>
      <c r="R158" s="601" t="s">
        <v>4099</v>
      </c>
    </row>
    <row r="159" ht="12.75" customHeight="1">
      <c r="B159" s="534" t="s">
        <v>911</v>
      </c>
      <c r="C159" s="534" t="s">
        <v>983</v>
      </c>
      <c r="D159" s="534" t="s">
        <v>6780</v>
      </c>
      <c r="E159" s="534" t="s">
        <v>6781</v>
      </c>
      <c r="H159" s="596" t="s">
        <v>6782</v>
      </c>
      <c r="I159" s="593" t="s">
        <v>6783</v>
      </c>
      <c r="N159" s="601" t="s">
        <v>6138</v>
      </c>
      <c r="O159" s="599" t="s">
        <v>6784</v>
      </c>
      <c r="P159" s="599" t="s">
        <v>4105</v>
      </c>
      <c r="Q159" s="599" t="s">
        <v>4105</v>
      </c>
      <c r="R159" s="599" t="s">
        <v>4107</v>
      </c>
    </row>
    <row r="160" ht="12.75" customHeight="1">
      <c r="B160" s="534" t="s">
        <v>2216</v>
      </c>
      <c r="C160" s="534" t="s">
        <v>6105</v>
      </c>
      <c r="D160" s="534" t="s">
        <v>6785</v>
      </c>
      <c r="E160" s="534" t="s">
        <v>6786</v>
      </c>
      <c r="H160" s="596" t="s">
        <v>1565</v>
      </c>
      <c r="I160" s="593" t="s">
        <v>6787</v>
      </c>
      <c r="N160" s="601" t="s">
        <v>6063</v>
      </c>
      <c r="O160" s="599" t="s">
        <v>6788</v>
      </c>
      <c r="P160" s="599" t="s">
        <v>6774</v>
      </c>
      <c r="Q160" s="599" t="s">
        <v>6774</v>
      </c>
      <c r="R160" s="599" t="s">
        <v>6789</v>
      </c>
    </row>
    <row r="161" ht="12.75" customHeight="1">
      <c r="B161" s="534" t="s">
        <v>6407</v>
      </c>
      <c r="C161" s="534" t="s">
        <v>6790</v>
      </c>
      <c r="D161" s="534" t="s">
        <v>6791</v>
      </c>
      <c r="E161" s="534" t="s">
        <v>6792</v>
      </c>
      <c r="H161" s="596" t="s">
        <v>1658</v>
      </c>
      <c r="I161" s="593" t="s">
        <v>6793</v>
      </c>
      <c r="N161" s="601" t="s">
        <v>6063</v>
      </c>
      <c r="O161" s="599" t="s">
        <v>3398</v>
      </c>
      <c r="P161" s="599" t="s">
        <v>6794</v>
      </c>
      <c r="Q161" s="599" t="s">
        <v>6794</v>
      </c>
      <c r="R161" s="599" t="s">
        <v>6795</v>
      </c>
    </row>
    <row r="162" ht="12.75" customHeight="1">
      <c r="B162" s="534" t="s">
        <v>2781</v>
      </c>
      <c r="C162" s="534" t="s">
        <v>2782</v>
      </c>
      <c r="D162" s="534" t="s">
        <v>6796</v>
      </c>
      <c r="E162" s="534" t="s">
        <v>6796</v>
      </c>
      <c r="H162" s="596" t="s">
        <v>6797</v>
      </c>
      <c r="I162" s="593" t="s">
        <v>6793</v>
      </c>
      <c r="N162" s="601" t="s">
        <v>6063</v>
      </c>
      <c r="O162" s="599" t="s">
        <v>3398</v>
      </c>
      <c r="P162" s="599" t="s">
        <v>6798</v>
      </c>
      <c r="Q162" s="599" t="s">
        <v>6798</v>
      </c>
      <c r="R162" s="599" t="s">
        <v>6799</v>
      </c>
    </row>
    <row r="163" ht="12.75" customHeight="1">
      <c r="B163" s="534" t="s">
        <v>2781</v>
      </c>
      <c r="C163" s="534" t="s">
        <v>2782</v>
      </c>
      <c r="D163" s="534" t="s">
        <v>1575</v>
      </c>
      <c r="E163" s="534" t="s">
        <v>6800</v>
      </c>
      <c r="H163" s="596" t="s">
        <v>6801</v>
      </c>
      <c r="I163" s="593" t="s">
        <v>6793</v>
      </c>
      <c r="N163" s="599" t="s">
        <v>6072</v>
      </c>
      <c r="O163" s="598" t="s">
        <v>3511</v>
      </c>
      <c r="P163" s="599" t="s">
        <v>6802</v>
      </c>
      <c r="Q163" s="599" t="s">
        <v>6802</v>
      </c>
      <c r="R163" s="599" t="s">
        <v>4132</v>
      </c>
    </row>
    <row r="164" ht="12.75" customHeight="1">
      <c r="B164" s="534" t="s">
        <v>6407</v>
      </c>
      <c r="C164" s="534" t="s">
        <v>6388</v>
      </c>
      <c r="D164" s="534" t="s">
        <v>6803</v>
      </c>
      <c r="E164" s="534" t="s">
        <v>6804</v>
      </c>
      <c r="H164" s="596" t="s">
        <v>6805</v>
      </c>
      <c r="I164" s="593" t="s">
        <v>6793</v>
      </c>
      <c r="N164" s="598" t="s">
        <v>6129</v>
      </c>
      <c r="O164" s="599" t="s">
        <v>4136</v>
      </c>
      <c r="P164" s="599" t="s">
        <v>3744</v>
      </c>
      <c r="Q164" s="599" t="s">
        <v>3744</v>
      </c>
      <c r="R164" s="599" t="s">
        <v>6806</v>
      </c>
    </row>
    <row r="165" ht="12.75" customHeight="1">
      <c r="B165" s="534" t="s">
        <v>6407</v>
      </c>
      <c r="C165" s="534" t="s">
        <v>6388</v>
      </c>
      <c r="D165" s="534" t="s">
        <v>6803</v>
      </c>
      <c r="E165" s="534" t="s">
        <v>6807</v>
      </c>
      <c r="H165" s="596" t="s">
        <v>6808</v>
      </c>
      <c r="I165" s="593" t="s">
        <v>6793</v>
      </c>
      <c r="N165" s="598" t="s">
        <v>6129</v>
      </c>
      <c r="O165" s="599" t="s">
        <v>6481</v>
      </c>
      <c r="P165" s="599" t="s">
        <v>3744</v>
      </c>
      <c r="Q165" s="599" t="s">
        <v>3744</v>
      </c>
      <c r="R165" s="599" t="s">
        <v>6809</v>
      </c>
    </row>
    <row r="166" ht="12.75" customHeight="1">
      <c r="B166" s="534" t="s">
        <v>2781</v>
      </c>
      <c r="C166" s="534" t="s">
        <v>2782</v>
      </c>
      <c r="D166" s="534" t="s">
        <v>6810</v>
      </c>
      <c r="E166" s="534" t="s">
        <v>6811</v>
      </c>
      <c r="H166" s="596" t="s">
        <v>6812</v>
      </c>
      <c r="I166" s="593" t="s">
        <v>6793</v>
      </c>
      <c r="N166" s="598" t="s">
        <v>6129</v>
      </c>
      <c r="O166" s="599" t="s">
        <v>6481</v>
      </c>
      <c r="P166" s="599" t="s">
        <v>6813</v>
      </c>
      <c r="Q166" s="599" t="s">
        <v>6813</v>
      </c>
      <c r="R166" s="599" t="s">
        <v>6814</v>
      </c>
    </row>
    <row r="167" ht="12.75" customHeight="1">
      <c r="B167" s="534" t="s">
        <v>911</v>
      </c>
      <c r="C167" s="534" t="s">
        <v>922</v>
      </c>
      <c r="D167" s="534" t="s">
        <v>6815</v>
      </c>
      <c r="E167" s="534" t="s">
        <v>6816</v>
      </c>
      <c r="H167" s="596" t="s">
        <v>6817</v>
      </c>
      <c r="I167" s="593" t="s">
        <v>6818</v>
      </c>
      <c r="N167" s="598" t="s">
        <v>6129</v>
      </c>
      <c r="O167" s="599" t="s">
        <v>6819</v>
      </c>
      <c r="P167" s="599" t="s">
        <v>6585</v>
      </c>
      <c r="Q167" s="599" t="s">
        <v>6585</v>
      </c>
      <c r="R167" s="599" t="s">
        <v>6820</v>
      </c>
    </row>
    <row r="168" ht="12.75" customHeight="1">
      <c r="B168" s="534" t="s">
        <v>2781</v>
      </c>
      <c r="C168" s="534" t="s">
        <v>6821</v>
      </c>
      <c r="D168" s="534" t="s">
        <v>6822</v>
      </c>
      <c r="E168" s="534" t="s">
        <v>6823</v>
      </c>
      <c r="H168" s="596" t="s">
        <v>6824</v>
      </c>
      <c r="I168" s="593" t="s">
        <v>6818</v>
      </c>
      <c r="N168" s="601" t="s">
        <v>6149</v>
      </c>
      <c r="O168" s="601" t="s">
        <v>3488</v>
      </c>
      <c r="P168" s="599" t="s">
        <v>6709</v>
      </c>
      <c r="Q168" s="599" t="s">
        <v>6709</v>
      </c>
      <c r="R168" s="599" t="s">
        <v>4151</v>
      </c>
    </row>
    <row r="169" ht="12.75" customHeight="1">
      <c r="B169" s="534" t="s">
        <v>2781</v>
      </c>
      <c r="C169" s="534" t="s">
        <v>2782</v>
      </c>
      <c r="D169" s="534" t="s">
        <v>6825</v>
      </c>
      <c r="E169" s="534" t="s">
        <v>6826</v>
      </c>
      <c r="H169" s="596" t="s">
        <v>6827</v>
      </c>
      <c r="I169" s="593" t="s">
        <v>6828</v>
      </c>
      <c r="N169" s="599" t="s">
        <v>6109</v>
      </c>
      <c r="O169" s="601" t="s">
        <v>931</v>
      </c>
      <c r="P169" s="601" t="s">
        <v>6779</v>
      </c>
      <c r="Q169" s="601" t="s">
        <v>6779</v>
      </c>
      <c r="R169" s="599" t="s">
        <v>6829</v>
      </c>
    </row>
    <row r="170" ht="12.75" customHeight="1">
      <c r="B170" s="534" t="s">
        <v>2781</v>
      </c>
      <c r="C170" s="534" t="s">
        <v>2782</v>
      </c>
      <c r="D170" s="534" t="s">
        <v>6830</v>
      </c>
      <c r="E170" s="534" t="s">
        <v>6831</v>
      </c>
      <c r="H170" s="596" t="s">
        <v>6832</v>
      </c>
      <c r="I170" s="593" t="s">
        <v>6833</v>
      </c>
      <c r="N170" s="601" t="s">
        <v>6063</v>
      </c>
      <c r="O170" s="599" t="s">
        <v>6834</v>
      </c>
      <c r="P170" s="599" t="s">
        <v>6835</v>
      </c>
      <c r="Q170" s="599" t="s">
        <v>6835</v>
      </c>
      <c r="R170" s="599" t="s">
        <v>6836</v>
      </c>
    </row>
    <row r="171" ht="12.75" customHeight="1">
      <c r="B171" s="534" t="s">
        <v>2781</v>
      </c>
      <c r="C171" s="534" t="s">
        <v>2782</v>
      </c>
      <c r="D171" s="534" t="s">
        <v>6837</v>
      </c>
      <c r="E171" s="534" t="s">
        <v>6838</v>
      </c>
      <c r="H171" s="596" t="s">
        <v>363</v>
      </c>
      <c r="I171" s="593" t="s">
        <v>6839</v>
      </c>
      <c r="N171" s="599" t="s">
        <v>6109</v>
      </c>
      <c r="O171" s="599" t="s">
        <v>6840</v>
      </c>
      <c r="P171" s="599" t="s">
        <v>6445</v>
      </c>
      <c r="Q171" s="599" t="s">
        <v>6445</v>
      </c>
      <c r="R171" s="599" t="s">
        <v>6841</v>
      </c>
    </row>
    <row r="172" ht="12.75" customHeight="1">
      <c r="B172" s="534" t="s">
        <v>2781</v>
      </c>
      <c r="C172" s="534" t="s">
        <v>2782</v>
      </c>
      <c r="D172" s="534" t="s">
        <v>1575</v>
      </c>
      <c r="E172" s="534" t="s">
        <v>6842</v>
      </c>
      <c r="H172" s="596" t="s">
        <v>387</v>
      </c>
      <c r="I172" s="593" t="s">
        <v>386</v>
      </c>
      <c r="N172" s="598" t="s">
        <v>6129</v>
      </c>
      <c r="O172" s="599" t="s">
        <v>6843</v>
      </c>
      <c r="P172" s="599" t="s">
        <v>6844</v>
      </c>
      <c r="Q172" s="599" t="s">
        <v>6844</v>
      </c>
      <c r="R172" s="599" t="s">
        <v>4174</v>
      </c>
    </row>
    <row r="173" ht="12.75" customHeight="1">
      <c r="B173" s="534" t="s">
        <v>2781</v>
      </c>
      <c r="C173" s="534" t="s">
        <v>2782</v>
      </c>
      <c r="D173" s="534" t="s">
        <v>6845</v>
      </c>
      <c r="E173" s="534" t="s">
        <v>6846</v>
      </c>
      <c r="H173" s="596" t="s">
        <v>6847</v>
      </c>
      <c r="I173" s="593" t="s">
        <v>6848</v>
      </c>
      <c r="N173" s="598" t="s">
        <v>6092</v>
      </c>
      <c r="O173" s="598" t="s">
        <v>6195</v>
      </c>
      <c r="P173" s="599" t="s">
        <v>3692</v>
      </c>
      <c r="Q173" s="599" t="s">
        <v>3692</v>
      </c>
      <c r="R173" s="599" t="s">
        <v>6849</v>
      </c>
    </row>
    <row r="174" ht="12.75" customHeight="1">
      <c r="B174" s="534" t="s">
        <v>2781</v>
      </c>
      <c r="C174" s="534" t="s">
        <v>2782</v>
      </c>
      <c r="D174" s="534" t="s">
        <v>1575</v>
      </c>
      <c r="E174" s="534" t="s">
        <v>6850</v>
      </c>
      <c r="H174" s="596" t="s">
        <v>6851</v>
      </c>
      <c r="I174" s="593" t="s">
        <v>6852</v>
      </c>
      <c r="N174" s="598" t="s">
        <v>6092</v>
      </c>
      <c r="O174" s="598" t="s">
        <v>6195</v>
      </c>
      <c r="P174" s="599" t="s">
        <v>3692</v>
      </c>
      <c r="Q174" s="599" t="s">
        <v>3692</v>
      </c>
      <c r="R174" s="599" t="s">
        <v>6853</v>
      </c>
    </row>
    <row r="175" ht="12.75" customHeight="1">
      <c r="B175" s="534" t="s">
        <v>2781</v>
      </c>
      <c r="C175" s="534" t="s">
        <v>2782</v>
      </c>
      <c r="D175" s="534" t="s">
        <v>1575</v>
      </c>
      <c r="E175" s="534" t="s">
        <v>6854</v>
      </c>
      <c r="H175" s="596" t="s">
        <v>6855</v>
      </c>
      <c r="I175" s="593" t="s">
        <v>6852</v>
      </c>
      <c r="N175" s="599" t="s">
        <v>6856</v>
      </c>
      <c r="O175" s="599" t="s">
        <v>4186</v>
      </c>
      <c r="P175" s="599" t="s">
        <v>4187</v>
      </c>
      <c r="Q175" s="599" t="s">
        <v>4187</v>
      </c>
      <c r="R175" s="599" t="s">
        <v>4188</v>
      </c>
    </row>
    <row r="176" ht="12.75" customHeight="1">
      <c r="B176" s="534" t="s">
        <v>2781</v>
      </c>
      <c r="C176" s="534" t="s">
        <v>2782</v>
      </c>
      <c r="D176" s="534" t="s">
        <v>6857</v>
      </c>
      <c r="E176" s="534" t="s">
        <v>6858</v>
      </c>
      <c r="H176" s="596" t="s">
        <v>6859</v>
      </c>
      <c r="I176" s="593" t="s">
        <v>6852</v>
      </c>
      <c r="N176" s="599" t="s">
        <v>6109</v>
      </c>
      <c r="O176" s="599" t="s">
        <v>6860</v>
      </c>
      <c r="P176" s="599" t="s">
        <v>4191</v>
      </c>
      <c r="Q176" s="599" t="s">
        <v>4191</v>
      </c>
      <c r="R176" s="599" t="s">
        <v>4192</v>
      </c>
    </row>
    <row r="177" ht="12.75" customHeight="1">
      <c r="B177" s="534" t="s">
        <v>2781</v>
      </c>
      <c r="C177" s="534" t="s">
        <v>2782</v>
      </c>
      <c r="D177" s="534" t="s">
        <v>1575</v>
      </c>
      <c r="E177" s="534" t="s">
        <v>6861</v>
      </c>
      <c r="H177" s="596" t="s">
        <v>6862</v>
      </c>
      <c r="I177" s="593" t="s">
        <v>6863</v>
      </c>
      <c r="N177" s="599" t="s">
        <v>6616</v>
      </c>
      <c r="O177" s="599" t="s">
        <v>6617</v>
      </c>
      <c r="P177" s="599" t="s">
        <v>6618</v>
      </c>
      <c r="Q177" s="599" t="s">
        <v>6618</v>
      </c>
      <c r="R177" s="599" t="s">
        <v>6864</v>
      </c>
    </row>
    <row r="178" ht="12.75" customHeight="1">
      <c r="B178" s="534" t="s">
        <v>2781</v>
      </c>
      <c r="C178" s="534" t="s">
        <v>6821</v>
      </c>
      <c r="D178" s="534" t="s">
        <v>6865</v>
      </c>
      <c r="E178" s="534" t="s">
        <v>6866</v>
      </c>
      <c r="H178" s="596" t="s">
        <v>353</v>
      </c>
      <c r="I178" s="593" t="s">
        <v>352</v>
      </c>
      <c r="N178" s="599" t="s">
        <v>6109</v>
      </c>
      <c r="O178" s="599" t="s">
        <v>6867</v>
      </c>
      <c r="P178" s="599" t="s">
        <v>6868</v>
      </c>
      <c r="Q178" s="599" t="s">
        <v>6868</v>
      </c>
      <c r="R178" s="599" t="s">
        <v>6869</v>
      </c>
    </row>
    <row r="179" ht="12.75" customHeight="1">
      <c r="B179" s="534" t="s">
        <v>2781</v>
      </c>
      <c r="C179" s="534" t="s">
        <v>2782</v>
      </c>
      <c r="D179" s="534" t="s">
        <v>6870</v>
      </c>
      <c r="E179" s="534" t="s">
        <v>6871</v>
      </c>
      <c r="H179" s="596" t="s">
        <v>6872</v>
      </c>
      <c r="I179" s="593" t="s">
        <v>6873</v>
      </c>
      <c r="N179" s="599" t="s">
        <v>6109</v>
      </c>
      <c r="O179" s="599" t="s">
        <v>3665</v>
      </c>
      <c r="P179" s="599" t="s">
        <v>6868</v>
      </c>
      <c r="Q179" s="599" t="s">
        <v>6868</v>
      </c>
      <c r="R179" s="599" t="s">
        <v>6874</v>
      </c>
    </row>
    <row r="180" ht="12.75" customHeight="1">
      <c r="B180" s="534" t="s">
        <v>2781</v>
      </c>
      <c r="C180" s="534" t="s">
        <v>2782</v>
      </c>
      <c r="D180" s="534" t="s">
        <v>1575</v>
      </c>
      <c r="E180" s="534" t="s">
        <v>6875</v>
      </c>
      <c r="H180" s="596" t="s">
        <v>6876</v>
      </c>
      <c r="I180" s="593" t="s">
        <v>6873</v>
      </c>
      <c r="N180" s="599" t="s">
        <v>6072</v>
      </c>
      <c r="O180" s="598" t="s">
        <v>3511</v>
      </c>
      <c r="P180" s="599" t="s">
        <v>6802</v>
      </c>
      <c r="Q180" s="599" t="s">
        <v>6802</v>
      </c>
      <c r="R180" s="599" t="s">
        <v>6877</v>
      </c>
    </row>
    <row r="181" ht="12.75" customHeight="1">
      <c r="B181" s="534" t="s">
        <v>2781</v>
      </c>
      <c r="C181" s="534" t="s">
        <v>2782</v>
      </c>
      <c r="D181" s="534" t="s">
        <v>6878</v>
      </c>
      <c r="E181" s="534" t="s">
        <v>6879</v>
      </c>
      <c r="H181" s="596" t="s">
        <v>6880</v>
      </c>
      <c r="I181" s="593" t="s">
        <v>6873</v>
      </c>
      <c r="N181" s="598" t="s">
        <v>6092</v>
      </c>
      <c r="O181" s="598" t="s">
        <v>6195</v>
      </c>
      <c r="P181" s="599" t="s">
        <v>6881</v>
      </c>
      <c r="Q181" s="599" t="s">
        <v>6881</v>
      </c>
      <c r="R181" s="599" t="s">
        <v>6882</v>
      </c>
    </row>
    <row r="182" ht="12.75" customHeight="1">
      <c r="B182" s="534" t="s">
        <v>2781</v>
      </c>
      <c r="C182" s="534" t="s">
        <v>2782</v>
      </c>
      <c r="D182" s="534" t="s">
        <v>6883</v>
      </c>
      <c r="E182" s="534" t="s">
        <v>6884</v>
      </c>
      <c r="H182" s="596" t="s">
        <v>6885</v>
      </c>
      <c r="I182" s="593" t="s">
        <v>6886</v>
      </c>
      <c r="N182" s="601" t="s">
        <v>6087</v>
      </c>
      <c r="O182" s="601" t="s">
        <v>6088</v>
      </c>
      <c r="P182" s="599" t="s">
        <v>4220</v>
      </c>
      <c r="Q182" s="599" t="s">
        <v>4220</v>
      </c>
      <c r="R182" s="599" t="s">
        <v>4220</v>
      </c>
    </row>
    <row r="183" ht="12.75" customHeight="1">
      <c r="B183" s="534" t="s">
        <v>2781</v>
      </c>
      <c r="C183" s="534" t="s">
        <v>2782</v>
      </c>
      <c r="D183" s="534" t="s">
        <v>6887</v>
      </c>
      <c r="E183" s="534" t="s">
        <v>6888</v>
      </c>
      <c r="H183" s="596" t="s">
        <v>6889</v>
      </c>
      <c r="I183" s="593" t="s">
        <v>6889</v>
      </c>
      <c r="N183" s="598" t="s">
        <v>6129</v>
      </c>
      <c r="O183" s="599" t="s">
        <v>5532</v>
      </c>
      <c r="P183" s="599" t="s">
        <v>5533</v>
      </c>
      <c r="Q183" s="599" t="s">
        <v>5533</v>
      </c>
      <c r="R183" s="599" t="s">
        <v>4224</v>
      </c>
    </row>
    <row r="184" ht="12.75" customHeight="1">
      <c r="B184" s="534" t="s">
        <v>2781</v>
      </c>
      <c r="C184" s="534" t="s">
        <v>2782</v>
      </c>
      <c r="D184" s="534" t="s">
        <v>6890</v>
      </c>
      <c r="E184" s="534" t="s">
        <v>6891</v>
      </c>
      <c r="H184" s="596" t="s">
        <v>1753</v>
      </c>
      <c r="I184" s="593" t="s">
        <v>1752</v>
      </c>
      <c r="N184" s="599" t="s">
        <v>6138</v>
      </c>
      <c r="O184" s="599" t="s">
        <v>1562</v>
      </c>
      <c r="P184" s="599" t="s">
        <v>6892</v>
      </c>
      <c r="Q184" s="599" t="s">
        <v>6892</v>
      </c>
      <c r="R184" s="599" t="s">
        <v>4233</v>
      </c>
    </row>
    <row r="185" ht="12.75" customHeight="1">
      <c r="B185" s="534" t="s">
        <v>2781</v>
      </c>
      <c r="C185" s="534" t="s">
        <v>2782</v>
      </c>
      <c r="D185" s="534" t="s">
        <v>6893</v>
      </c>
      <c r="E185" s="534" t="s">
        <v>6894</v>
      </c>
      <c r="H185" s="596" t="s">
        <v>6895</v>
      </c>
      <c r="I185" s="593" t="s">
        <v>6896</v>
      </c>
      <c r="N185" s="599" t="s">
        <v>6109</v>
      </c>
      <c r="O185" s="599" t="s">
        <v>6278</v>
      </c>
      <c r="P185" s="599" t="s">
        <v>6445</v>
      </c>
      <c r="Q185" s="599" t="s">
        <v>6445</v>
      </c>
      <c r="R185" s="599" t="s">
        <v>6897</v>
      </c>
    </row>
    <row r="186" ht="12.75" customHeight="1">
      <c r="B186" s="534" t="s">
        <v>1560</v>
      </c>
      <c r="C186" s="534" t="s">
        <v>6898</v>
      </c>
      <c r="D186" s="534" t="s">
        <v>6899</v>
      </c>
      <c r="E186" s="534" t="s">
        <v>6900</v>
      </c>
      <c r="H186" s="596" t="s">
        <v>2377</v>
      </c>
      <c r="I186" s="593" t="s">
        <v>2376</v>
      </c>
      <c r="N186" s="601" t="s">
        <v>6063</v>
      </c>
      <c r="O186" s="599" t="s">
        <v>544</v>
      </c>
      <c r="P186" s="599" t="s">
        <v>6901</v>
      </c>
      <c r="Q186" s="599" t="s">
        <v>6901</v>
      </c>
      <c r="R186" s="599" t="s">
        <v>6902</v>
      </c>
    </row>
    <row r="187" ht="12.75" customHeight="1">
      <c r="B187" s="534" t="s">
        <v>900</v>
      </c>
      <c r="C187" s="534" t="s">
        <v>901</v>
      </c>
      <c r="D187" s="534" t="s">
        <v>6903</v>
      </c>
      <c r="E187" s="534" t="s">
        <v>6904</v>
      </c>
      <c r="H187" s="596" t="s">
        <v>6905</v>
      </c>
      <c r="I187" s="593" t="s">
        <v>4778</v>
      </c>
      <c r="N187" s="599" t="s">
        <v>6063</v>
      </c>
      <c r="O187" s="599" t="s">
        <v>6906</v>
      </c>
      <c r="P187" s="599" t="s">
        <v>3606</v>
      </c>
      <c r="Q187" s="599" t="s">
        <v>3606</v>
      </c>
      <c r="R187" s="599" t="s">
        <v>6906</v>
      </c>
    </row>
    <row r="188" ht="12.75" customHeight="1">
      <c r="B188" s="534" t="s">
        <v>6075</v>
      </c>
      <c r="C188" s="534" t="s">
        <v>6100</v>
      </c>
      <c r="D188" s="534" t="s">
        <v>6907</v>
      </c>
      <c r="E188" s="534" t="s">
        <v>6908</v>
      </c>
      <c r="H188" s="596" t="s">
        <v>1607</v>
      </c>
      <c r="I188" s="593" t="s">
        <v>1156</v>
      </c>
      <c r="N188" s="599" t="s">
        <v>6616</v>
      </c>
      <c r="O188" s="599" t="s">
        <v>6617</v>
      </c>
      <c r="P188" s="599" t="s">
        <v>4251</v>
      </c>
      <c r="Q188" s="599" t="s">
        <v>4251</v>
      </c>
      <c r="R188" s="599" t="s">
        <v>4251</v>
      </c>
    </row>
    <row r="189" ht="12.75" customHeight="1">
      <c r="B189" s="534" t="s">
        <v>503</v>
      </c>
      <c r="C189" s="534" t="s">
        <v>1425</v>
      </c>
      <c r="D189" s="534" t="s">
        <v>6909</v>
      </c>
      <c r="E189" s="534" t="s">
        <v>6910</v>
      </c>
      <c r="H189" s="596" t="s">
        <v>6911</v>
      </c>
      <c r="I189" s="593" t="s">
        <v>1156</v>
      </c>
      <c r="N189" s="599" t="s">
        <v>6072</v>
      </c>
      <c r="O189" s="599" t="s">
        <v>6912</v>
      </c>
      <c r="P189" s="599" t="s">
        <v>6913</v>
      </c>
      <c r="Q189" s="599" t="s">
        <v>6913</v>
      </c>
      <c r="R189" s="606" t="s">
        <v>4256</v>
      </c>
    </row>
    <row r="190" ht="12.75" customHeight="1">
      <c r="B190" s="534" t="s">
        <v>2781</v>
      </c>
      <c r="C190" s="534" t="s">
        <v>2782</v>
      </c>
      <c r="D190" s="534" t="s">
        <v>6914</v>
      </c>
      <c r="E190" s="534" t="s">
        <v>6915</v>
      </c>
      <c r="H190" s="596" t="s">
        <v>1157</v>
      </c>
      <c r="I190" s="593" t="s">
        <v>1156</v>
      </c>
      <c r="N190" s="599" t="s">
        <v>6149</v>
      </c>
      <c r="O190" s="601" t="s">
        <v>3488</v>
      </c>
      <c r="P190" s="599" t="s">
        <v>6916</v>
      </c>
      <c r="Q190" s="599" t="s">
        <v>6917</v>
      </c>
      <c r="R190" s="599" t="s">
        <v>6918</v>
      </c>
    </row>
    <row r="191" ht="12.75" customHeight="1">
      <c r="B191" s="534" t="s">
        <v>1560</v>
      </c>
      <c r="C191" s="534" t="s">
        <v>6919</v>
      </c>
      <c r="D191" s="534" t="s">
        <v>6287</v>
      </c>
      <c r="E191" s="534" t="s">
        <v>6920</v>
      </c>
      <c r="H191" s="596" t="s">
        <v>6921</v>
      </c>
      <c r="I191" s="593" t="s">
        <v>1156</v>
      </c>
      <c r="N191" s="599" t="s">
        <v>6063</v>
      </c>
      <c r="O191" s="599" t="s">
        <v>6922</v>
      </c>
      <c r="P191" s="599" t="s">
        <v>6923</v>
      </c>
      <c r="Q191" s="599" t="s">
        <v>6923</v>
      </c>
      <c r="R191" s="599" t="s">
        <v>4267</v>
      </c>
    </row>
    <row r="192" ht="12.75" customHeight="1">
      <c r="B192" s="534" t="s">
        <v>2781</v>
      </c>
      <c r="C192" s="534" t="s">
        <v>2782</v>
      </c>
      <c r="D192" s="534" t="s">
        <v>6914</v>
      </c>
      <c r="E192" s="534" t="s">
        <v>6924</v>
      </c>
      <c r="H192" s="596" t="s">
        <v>6925</v>
      </c>
      <c r="I192" s="593" t="s">
        <v>1156</v>
      </c>
      <c r="N192" s="599" t="s">
        <v>6072</v>
      </c>
      <c r="O192" s="598" t="s">
        <v>3511</v>
      </c>
      <c r="P192" s="599" t="s">
        <v>6624</v>
      </c>
      <c r="Q192" s="599" t="s">
        <v>6624</v>
      </c>
      <c r="R192" s="599" t="s">
        <v>6926</v>
      </c>
    </row>
    <row r="193" ht="12.75" customHeight="1">
      <c r="B193" s="534" t="s">
        <v>2781</v>
      </c>
      <c r="C193" s="534" t="s">
        <v>2782</v>
      </c>
      <c r="D193" s="534" t="s">
        <v>6899</v>
      </c>
      <c r="E193" s="534" t="s">
        <v>6927</v>
      </c>
      <c r="H193" s="596" t="s">
        <v>6928</v>
      </c>
      <c r="I193" s="593" t="s">
        <v>1156</v>
      </c>
      <c r="N193" s="599" t="s">
        <v>6063</v>
      </c>
      <c r="O193" s="599" t="s">
        <v>639</v>
      </c>
      <c r="P193" s="599" t="s">
        <v>6929</v>
      </c>
      <c r="Q193" s="599" t="s">
        <v>6929</v>
      </c>
      <c r="R193" s="599" t="s">
        <v>6930</v>
      </c>
    </row>
    <row r="194" ht="12.75" customHeight="1">
      <c r="B194" s="534" t="s">
        <v>2216</v>
      </c>
      <c r="C194" s="534" t="s">
        <v>6318</v>
      </c>
      <c r="D194" s="534" t="s">
        <v>6931</v>
      </c>
      <c r="E194" s="534" t="s">
        <v>6932</v>
      </c>
      <c r="H194" s="596" t="s">
        <v>6933</v>
      </c>
      <c r="I194" s="593" t="s">
        <v>1156</v>
      </c>
      <c r="N194" s="599" t="s">
        <v>6072</v>
      </c>
      <c r="O194" s="598" t="s">
        <v>3511</v>
      </c>
      <c r="P194" s="527" t="s">
        <v>6405</v>
      </c>
      <c r="Q194" s="527" t="s">
        <v>6405</v>
      </c>
      <c r="R194" s="599" t="s">
        <v>6934</v>
      </c>
    </row>
    <row r="195" ht="12.75" customHeight="1">
      <c r="B195" s="534" t="s">
        <v>6246</v>
      </c>
      <c r="C195" s="534" t="s">
        <v>6141</v>
      </c>
      <c r="D195" s="534" t="s">
        <v>6935</v>
      </c>
      <c r="E195" s="534" t="s">
        <v>6936</v>
      </c>
      <c r="H195" s="596" t="s">
        <v>6937</v>
      </c>
      <c r="I195" s="593" t="s">
        <v>1156</v>
      </c>
      <c r="N195" s="599" t="s">
        <v>6616</v>
      </c>
      <c r="O195" s="599" t="s">
        <v>6617</v>
      </c>
      <c r="P195" s="599" t="s">
        <v>4292</v>
      </c>
      <c r="Q195" s="599" t="s">
        <v>4292</v>
      </c>
      <c r="R195" s="599" t="s">
        <v>6938</v>
      </c>
    </row>
    <row r="196" ht="12.75" customHeight="1">
      <c r="B196" s="534" t="s">
        <v>6246</v>
      </c>
      <c r="C196" s="534" t="s">
        <v>6141</v>
      </c>
      <c r="D196" s="534" t="s">
        <v>6939</v>
      </c>
      <c r="E196" s="534" t="s">
        <v>6940</v>
      </c>
      <c r="H196" s="596" t="s">
        <v>6941</v>
      </c>
      <c r="I196" s="593" t="s">
        <v>6942</v>
      </c>
      <c r="N196" s="599" t="s">
        <v>6109</v>
      </c>
      <c r="O196" s="599" t="s">
        <v>6943</v>
      </c>
      <c r="P196" s="599" t="s">
        <v>6944</v>
      </c>
      <c r="Q196" s="599" t="s">
        <v>6944</v>
      </c>
      <c r="R196" s="599" t="s">
        <v>4300</v>
      </c>
    </row>
    <row r="197" ht="12.75" customHeight="1">
      <c r="B197" s="534" t="s">
        <v>6246</v>
      </c>
      <c r="C197" s="534" t="s">
        <v>6141</v>
      </c>
      <c r="D197" s="534" t="s">
        <v>1575</v>
      </c>
      <c r="E197" s="534" t="s">
        <v>6945</v>
      </c>
      <c r="H197" s="596" t="s">
        <v>6946</v>
      </c>
      <c r="I197" s="593" t="s">
        <v>6942</v>
      </c>
      <c r="N197" s="599" t="s">
        <v>6072</v>
      </c>
      <c r="O197" s="598" t="s">
        <v>3511</v>
      </c>
      <c r="P197" s="599" t="s">
        <v>6681</v>
      </c>
      <c r="Q197" s="599" t="s">
        <v>6681</v>
      </c>
      <c r="R197" s="599" t="s">
        <v>6947</v>
      </c>
    </row>
    <row r="198" ht="12.75" customHeight="1">
      <c r="B198" s="534" t="s">
        <v>6246</v>
      </c>
      <c r="C198" s="534" t="s">
        <v>6141</v>
      </c>
      <c r="D198" s="534" t="s">
        <v>6948</v>
      </c>
      <c r="E198" s="534" t="s">
        <v>6949</v>
      </c>
      <c r="H198" s="596" t="s">
        <v>6950</v>
      </c>
      <c r="I198" s="593" t="s">
        <v>6951</v>
      </c>
      <c r="N198" s="599" t="s">
        <v>6109</v>
      </c>
      <c r="O198" s="599" t="s">
        <v>6444</v>
      </c>
      <c r="P198" s="599" t="s">
        <v>6445</v>
      </c>
      <c r="Q198" s="599" t="s">
        <v>6445</v>
      </c>
      <c r="R198" s="599" t="s">
        <v>6952</v>
      </c>
    </row>
    <row r="199" ht="12.75" customHeight="1">
      <c r="B199" s="534" t="s">
        <v>6246</v>
      </c>
      <c r="C199" s="534" t="s">
        <v>6141</v>
      </c>
      <c r="D199" s="534" t="s">
        <v>6953</v>
      </c>
      <c r="E199" s="534" t="s">
        <v>6954</v>
      </c>
      <c r="H199" s="596" t="s">
        <v>6955</v>
      </c>
      <c r="I199" s="593" t="s">
        <v>6956</v>
      </c>
      <c r="N199" s="599" t="s">
        <v>6109</v>
      </c>
      <c r="O199" s="599" t="s">
        <v>6957</v>
      </c>
      <c r="P199" s="599" t="s">
        <v>6445</v>
      </c>
      <c r="Q199" s="599" t="s">
        <v>6445</v>
      </c>
      <c r="R199" s="599" t="s">
        <v>6958</v>
      </c>
    </row>
    <row r="200" ht="12.75" customHeight="1">
      <c r="B200" s="534" t="s">
        <v>6246</v>
      </c>
      <c r="C200" s="534" t="s">
        <v>6141</v>
      </c>
      <c r="D200" s="534" t="s">
        <v>1575</v>
      </c>
      <c r="E200" s="534" t="s">
        <v>6959</v>
      </c>
      <c r="H200" s="596" t="s">
        <v>6960</v>
      </c>
      <c r="I200" s="593" t="s">
        <v>6961</v>
      </c>
      <c r="N200" s="599" t="s">
        <v>6191</v>
      </c>
      <c r="O200" s="599" t="s">
        <v>6962</v>
      </c>
      <c r="P200" s="599" t="s">
        <v>6963</v>
      </c>
      <c r="Q200" s="599" t="s">
        <v>6963</v>
      </c>
      <c r="R200" s="599" t="s">
        <v>6964</v>
      </c>
    </row>
    <row r="201" ht="12.75" customHeight="1">
      <c r="B201" s="534" t="s">
        <v>6246</v>
      </c>
      <c r="C201" s="534" t="s">
        <v>6141</v>
      </c>
      <c r="D201" s="534" t="s">
        <v>6965</v>
      </c>
      <c r="E201" s="534" t="s">
        <v>6966</v>
      </c>
      <c r="H201" s="596" t="s">
        <v>6967</v>
      </c>
      <c r="I201" s="593" t="s">
        <v>6961</v>
      </c>
      <c r="N201" s="599" t="s">
        <v>6109</v>
      </c>
      <c r="O201" s="599" t="s">
        <v>6968</v>
      </c>
      <c r="P201" s="599" t="s">
        <v>5533</v>
      </c>
      <c r="Q201" s="599" t="s">
        <v>5533</v>
      </c>
      <c r="R201" s="599" t="s">
        <v>6969</v>
      </c>
    </row>
    <row r="202" ht="12.75" customHeight="1">
      <c r="B202" s="534" t="s">
        <v>6246</v>
      </c>
      <c r="C202" s="534" t="s">
        <v>6141</v>
      </c>
      <c r="D202" s="534" t="s">
        <v>6970</v>
      </c>
      <c r="E202" s="534" t="s">
        <v>6971</v>
      </c>
      <c r="H202" s="596" t="s">
        <v>6972</v>
      </c>
      <c r="I202" s="593" t="s">
        <v>6961</v>
      </c>
      <c r="N202" s="599" t="s">
        <v>6109</v>
      </c>
      <c r="O202" s="599" t="s">
        <v>6278</v>
      </c>
      <c r="P202" s="599" t="s">
        <v>4191</v>
      </c>
      <c r="Q202" s="599" t="s">
        <v>4191</v>
      </c>
      <c r="R202" s="599" t="s">
        <v>6973</v>
      </c>
    </row>
    <row r="203" ht="12.75" customHeight="1">
      <c r="B203" s="534" t="s">
        <v>6246</v>
      </c>
      <c r="C203" s="534" t="s">
        <v>6141</v>
      </c>
      <c r="D203" s="534" t="s">
        <v>6974</v>
      </c>
      <c r="E203" s="534" t="s">
        <v>6975</v>
      </c>
      <c r="H203" s="596" t="s">
        <v>6976</v>
      </c>
      <c r="I203" s="593" t="s">
        <v>6961</v>
      </c>
      <c r="N203" s="599" t="s">
        <v>6063</v>
      </c>
      <c r="O203" s="599" t="s">
        <v>3608</v>
      </c>
      <c r="P203" s="599" t="s">
        <v>4191</v>
      </c>
      <c r="Q203" s="599" t="s">
        <v>4191</v>
      </c>
      <c r="R203" s="599" t="s">
        <v>6977</v>
      </c>
    </row>
    <row r="204" ht="12.75" customHeight="1">
      <c r="B204" s="534" t="s">
        <v>6246</v>
      </c>
      <c r="C204" s="534" t="s">
        <v>6141</v>
      </c>
      <c r="D204" s="534" t="s">
        <v>1575</v>
      </c>
      <c r="E204" s="534" t="s">
        <v>6978</v>
      </c>
      <c r="H204" s="596" t="s">
        <v>6979</v>
      </c>
      <c r="I204" s="593" t="s">
        <v>6961</v>
      </c>
      <c r="N204" s="599" t="s">
        <v>6063</v>
      </c>
      <c r="O204" s="599" t="s">
        <v>6980</v>
      </c>
      <c r="P204" s="599" t="s">
        <v>4191</v>
      </c>
      <c r="Q204" s="599" t="s">
        <v>4191</v>
      </c>
      <c r="R204" s="599" t="s">
        <v>6981</v>
      </c>
    </row>
    <row r="205" ht="12.75" customHeight="1">
      <c r="B205" s="534" t="s">
        <v>6246</v>
      </c>
      <c r="C205" s="534" t="s">
        <v>6141</v>
      </c>
      <c r="D205" s="534" t="s">
        <v>1575</v>
      </c>
      <c r="E205" s="534" t="s">
        <v>6982</v>
      </c>
      <c r="H205" s="596" t="s">
        <v>986</v>
      </c>
      <c r="I205" s="593" t="s">
        <v>6961</v>
      </c>
      <c r="N205" s="599" t="s">
        <v>6072</v>
      </c>
      <c r="O205" s="598" t="s">
        <v>3511</v>
      </c>
      <c r="P205" s="599" t="s">
        <v>6624</v>
      </c>
      <c r="Q205" s="599" t="s">
        <v>6624</v>
      </c>
      <c r="R205" s="599" t="s">
        <v>6983</v>
      </c>
    </row>
    <row r="206" ht="12.75" customHeight="1">
      <c r="B206" s="534" t="s">
        <v>6246</v>
      </c>
      <c r="C206" s="534" t="s">
        <v>6141</v>
      </c>
      <c r="D206" s="534" t="s">
        <v>6984</v>
      </c>
      <c r="E206" s="534" t="s">
        <v>6985</v>
      </c>
      <c r="H206" s="596" t="s">
        <v>6986</v>
      </c>
      <c r="I206" s="593" t="s">
        <v>6961</v>
      </c>
      <c r="N206" s="599" t="s">
        <v>6072</v>
      </c>
      <c r="O206" s="598" t="s">
        <v>3511</v>
      </c>
      <c r="P206" s="599" t="s">
        <v>6624</v>
      </c>
      <c r="Q206" s="599" t="s">
        <v>6624</v>
      </c>
      <c r="R206" s="599" t="s">
        <v>6987</v>
      </c>
    </row>
    <row r="207" ht="12.75" customHeight="1">
      <c r="B207" s="534" t="s">
        <v>6246</v>
      </c>
      <c r="C207" s="534" t="s">
        <v>6141</v>
      </c>
      <c r="D207" s="534" t="s">
        <v>6988</v>
      </c>
      <c r="E207" s="534" t="s">
        <v>6989</v>
      </c>
      <c r="H207" s="596" t="s">
        <v>6990</v>
      </c>
      <c r="I207" s="593" t="s">
        <v>6961</v>
      </c>
      <c r="N207" s="599" t="s">
        <v>6072</v>
      </c>
      <c r="O207" s="598" t="s">
        <v>3511</v>
      </c>
      <c r="P207" s="599" t="s">
        <v>6624</v>
      </c>
      <c r="Q207" s="599" t="s">
        <v>6624</v>
      </c>
      <c r="R207" s="599" t="s">
        <v>6991</v>
      </c>
    </row>
    <row r="208" ht="12.75" customHeight="1">
      <c r="B208" s="534" t="s">
        <v>6246</v>
      </c>
      <c r="C208" s="534" t="s">
        <v>6141</v>
      </c>
      <c r="D208" s="534" t="s">
        <v>6992</v>
      </c>
      <c r="E208" s="534" t="s">
        <v>6993</v>
      </c>
      <c r="H208" s="596" t="s">
        <v>508</v>
      </c>
      <c r="I208" s="593" t="s">
        <v>507</v>
      </c>
      <c r="N208" s="599" t="s">
        <v>6072</v>
      </c>
      <c r="O208" s="599" t="s">
        <v>6994</v>
      </c>
      <c r="P208" s="599" t="s">
        <v>6995</v>
      </c>
      <c r="Q208" s="599" t="s">
        <v>6995</v>
      </c>
      <c r="R208" s="599" t="s">
        <v>6996</v>
      </c>
    </row>
    <row r="209" ht="12.75" customHeight="1">
      <c r="B209" s="534" t="s">
        <v>2781</v>
      </c>
      <c r="C209" s="534" t="s">
        <v>2782</v>
      </c>
      <c r="D209" s="534" t="s">
        <v>6997</v>
      </c>
      <c r="E209" s="534" t="s">
        <v>6998</v>
      </c>
      <c r="H209" s="596" t="s">
        <v>6999</v>
      </c>
      <c r="I209" s="593" t="s">
        <v>7000</v>
      </c>
      <c r="N209" s="598" t="s">
        <v>6129</v>
      </c>
      <c r="O209" s="599" t="s">
        <v>5532</v>
      </c>
      <c r="P209" s="599" t="s">
        <v>5533</v>
      </c>
      <c r="Q209" s="599" t="s">
        <v>5533</v>
      </c>
      <c r="R209" s="599" t="s">
        <v>7001</v>
      </c>
    </row>
    <row r="210" ht="12.75" customHeight="1">
      <c r="B210" s="534" t="s">
        <v>726</v>
      </c>
      <c r="C210" s="534" t="s">
        <v>727</v>
      </c>
      <c r="D210" s="534" t="s">
        <v>6997</v>
      </c>
      <c r="E210" s="534" t="s">
        <v>7002</v>
      </c>
      <c r="H210" s="596" t="s">
        <v>7003</v>
      </c>
      <c r="I210" s="593" t="s">
        <v>7004</v>
      </c>
      <c r="N210" s="598" t="s">
        <v>6129</v>
      </c>
      <c r="O210" s="599" t="s">
        <v>5532</v>
      </c>
      <c r="P210" s="599" t="s">
        <v>5533</v>
      </c>
      <c r="Q210" s="599" t="s">
        <v>5533</v>
      </c>
      <c r="R210" s="599" t="s">
        <v>7005</v>
      </c>
    </row>
    <row r="211" ht="12.75" customHeight="1">
      <c r="B211" s="534" t="s">
        <v>726</v>
      </c>
      <c r="C211" s="534" t="s">
        <v>7006</v>
      </c>
      <c r="D211" s="534" t="s">
        <v>6997</v>
      </c>
      <c r="E211" s="534" t="s">
        <v>7007</v>
      </c>
      <c r="H211" s="596" t="s">
        <v>642</v>
      </c>
      <c r="I211" s="593" t="s">
        <v>641</v>
      </c>
      <c r="N211" s="599" t="s">
        <v>6109</v>
      </c>
      <c r="O211" s="599" t="s">
        <v>6943</v>
      </c>
      <c r="P211" s="599" t="s">
        <v>6944</v>
      </c>
      <c r="Q211" s="599" t="s">
        <v>6944</v>
      </c>
      <c r="R211" s="599" t="s">
        <v>7008</v>
      </c>
    </row>
    <row r="212" ht="12.75" customHeight="1">
      <c r="B212" s="534" t="s">
        <v>2781</v>
      </c>
      <c r="C212" s="534" t="s">
        <v>2782</v>
      </c>
      <c r="D212" s="534" t="s">
        <v>6476</v>
      </c>
      <c r="E212" s="534" t="s">
        <v>7009</v>
      </c>
      <c r="H212" s="596" t="s">
        <v>7010</v>
      </c>
      <c r="I212" s="593" t="s">
        <v>7011</v>
      </c>
      <c r="N212" s="598" t="s">
        <v>6129</v>
      </c>
      <c r="O212" s="599" t="s">
        <v>7012</v>
      </c>
      <c r="P212" s="599" t="s">
        <v>4368</v>
      </c>
      <c r="Q212" s="599" t="s">
        <v>4368</v>
      </c>
      <c r="R212" s="599" t="s">
        <v>4369</v>
      </c>
    </row>
    <row r="213" ht="12.75" customHeight="1">
      <c r="B213" s="534" t="s">
        <v>6416</v>
      </c>
      <c r="C213" s="534" t="s">
        <v>7013</v>
      </c>
      <c r="D213" s="534" t="s">
        <v>7014</v>
      </c>
      <c r="E213" s="534" t="s">
        <v>7015</v>
      </c>
      <c r="H213" s="596" t="s">
        <v>7016</v>
      </c>
      <c r="I213" s="593" t="s">
        <v>7016</v>
      </c>
      <c r="N213" s="599" t="s">
        <v>6138</v>
      </c>
      <c r="O213" s="599" t="s">
        <v>7017</v>
      </c>
      <c r="P213" s="599" t="s">
        <v>4377</v>
      </c>
      <c r="Q213" s="599" t="s">
        <v>4377</v>
      </c>
      <c r="R213" s="599" t="s">
        <v>4378</v>
      </c>
    </row>
    <row r="214" ht="12.75" customHeight="1">
      <c r="B214" s="534" t="s">
        <v>6416</v>
      </c>
      <c r="C214" s="534" t="s">
        <v>6462</v>
      </c>
      <c r="D214" s="534" t="s">
        <v>7018</v>
      </c>
      <c r="E214" s="534" t="s">
        <v>7019</v>
      </c>
      <c r="H214" s="596" t="s">
        <v>7020</v>
      </c>
      <c r="I214" s="593" t="s">
        <v>7021</v>
      </c>
      <c r="N214" s="599" t="s">
        <v>6138</v>
      </c>
      <c r="O214" s="599" t="s">
        <v>7017</v>
      </c>
      <c r="P214" s="599" t="s">
        <v>4377</v>
      </c>
      <c r="Q214" s="599" t="s">
        <v>4377</v>
      </c>
      <c r="R214" s="599" t="s">
        <v>7022</v>
      </c>
    </row>
    <row r="215" ht="12.75" customHeight="1">
      <c r="B215" s="534" t="s">
        <v>6416</v>
      </c>
      <c r="C215" s="534" t="s">
        <v>7013</v>
      </c>
      <c r="D215" s="534" t="s">
        <v>1575</v>
      </c>
      <c r="E215" s="534" t="s">
        <v>7023</v>
      </c>
      <c r="H215" s="596" t="s">
        <v>1668</v>
      </c>
      <c r="I215" s="593" t="s">
        <v>7021</v>
      </c>
      <c r="N215" s="601" t="s">
        <v>6063</v>
      </c>
      <c r="O215" s="599" t="s">
        <v>7024</v>
      </c>
      <c r="P215" s="599" t="s">
        <v>7025</v>
      </c>
      <c r="Q215" s="599" t="s">
        <v>7025</v>
      </c>
      <c r="R215" s="599" t="s">
        <v>7026</v>
      </c>
    </row>
    <row r="216" ht="12.75" customHeight="1">
      <c r="B216" s="534" t="s">
        <v>715</v>
      </c>
      <c r="C216" s="534" t="s">
        <v>1213</v>
      </c>
      <c r="D216" s="534" t="s">
        <v>7027</v>
      </c>
      <c r="E216" s="534" t="s">
        <v>7028</v>
      </c>
      <c r="H216" s="596" t="s">
        <v>7029</v>
      </c>
      <c r="I216" s="593" t="s">
        <v>7021</v>
      </c>
      <c r="N216" s="601" t="s">
        <v>6063</v>
      </c>
      <c r="O216" s="599" t="s">
        <v>544</v>
      </c>
      <c r="P216" s="599" t="s">
        <v>7030</v>
      </c>
      <c r="Q216" s="599" t="s">
        <v>7030</v>
      </c>
      <c r="R216" s="599" t="s">
        <v>7031</v>
      </c>
    </row>
    <row r="217" ht="12.75" customHeight="1">
      <c r="B217" s="534" t="s">
        <v>715</v>
      </c>
      <c r="C217" s="534" t="s">
        <v>1213</v>
      </c>
      <c r="D217" s="534" t="s">
        <v>7027</v>
      </c>
      <c r="E217" s="534" t="s">
        <v>7032</v>
      </c>
      <c r="H217" s="596" t="s">
        <v>7033</v>
      </c>
      <c r="I217" s="593" t="s">
        <v>7021</v>
      </c>
      <c r="N217" s="599" t="s">
        <v>6063</v>
      </c>
      <c r="O217" s="599" t="s">
        <v>639</v>
      </c>
      <c r="P217" s="599" t="s">
        <v>6929</v>
      </c>
      <c r="Q217" s="599" t="s">
        <v>6929</v>
      </c>
      <c r="R217" s="599" t="s">
        <v>7034</v>
      </c>
    </row>
    <row r="218" ht="12.75" customHeight="1">
      <c r="B218" s="534" t="s">
        <v>715</v>
      </c>
      <c r="C218" s="534" t="s">
        <v>1213</v>
      </c>
      <c r="D218" s="534" t="s">
        <v>7027</v>
      </c>
      <c r="E218" s="534" t="s">
        <v>7035</v>
      </c>
      <c r="H218" s="596" t="s">
        <v>7036</v>
      </c>
      <c r="I218" s="593" t="s">
        <v>7021</v>
      </c>
      <c r="N218" s="599" t="s">
        <v>6063</v>
      </c>
      <c r="O218" s="601" t="s">
        <v>3526</v>
      </c>
      <c r="P218" s="599" t="s">
        <v>6929</v>
      </c>
      <c r="Q218" s="599" t="s">
        <v>6929</v>
      </c>
      <c r="R218" s="599" t="s">
        <v>4416</v>
      </c>
    </row>
    <row r="219" ht="12.75" customHeight="1">
      <c r="B219" s="534" t="s">
        <v>715</v>
      </c>
      <c r="C219" s="534" t="s">
        <v>716</v>
      </c>
      <c r="D219" s="534" t="s">
        <v>5046</v>
      </c>
      <c r="E219" s="534" t="s">
        <v>7037</v>
      </c>
      <c r="H219" s="596" t="s">
        <v>7038</v>
      </c>
      <c r="I219" s="593" t="s">
        <v>7021</v>
      </c>
      <c r="N219" s="599" t="s">
        <v>6063</v>
      </c>
      <c r="O219" s="599" t="s">
        <v>6922</v>
      </c>
      <c r="P219" s="599" t="s">
        <v>7039</v>
      </c>
      <c r="Q219" s="599" t="s">
        <v>7039</v>
      </c>
      <c r="R219" s="599" t="s">
        <v>4422</v>
      </c>
    </row>
    <row r="220" ht="12.75" customHeight="1">
      <c r="B220" s="534" t="s">
        <v>715</v>
      </c>
      <c r="C220" s="534" t="s">
        <v>716</v>
      </c>
      <c r="D220" s="534" t="s">
        <v>5046</v>
      </c>
      <c r="E220" s="534" t="s">
        <v>7040</v>
      </c>
      <c r="H220" s="596" t="s">
        <v>7041</v>
      </c>
      <c r="I220" s="593" t="s">
        <v>1576</v>
      </c>
      <c r="N220" s="599" t="s">
        <v>6063</v>
      </c>
      <c r="O220" s="601" t="s">
        <v>3526</v>
      </c>
      <c r="P220" s="599" t="s">
        <v>6929</v>
      </c>
      <c r="Q220" s="599" t="s">
        <v>6929</v>
      </c>
      <c r="R220" s="599" t="s">
        <v>4431</v>
      </c>
    </row>
    <row r="221" ht="12.75" customHeight="1">
      <c r="B221" s="534" t="s">
        <v>6075</v>
      </c>
      <c r="C221" s="534" t="s">
        <v>6076</v>
      </c>
      <c r="D221" s="534" t="s">
        <v>7042</v>
      </c>
      <c r="E221" s="534" t="s">
        <v>7043</v>
      </c>
      <c r="H221" s="596" t="s">
        <v>7044</v>
      </c>
      <c r="I221" s="593" t="s">
        <v>1576</v>
      </c>
      <c r="N221" s="601" t="s">
        <v>6072</v>
      </c>
      <c r="O221" s="599" t="s">
        <v>7045</v>
      </c>
      <c r="P221" s="599" t="s">
        <v>7046</v>
      </c>
      <c r="Q221" s="599" t="s">
        <v>7046</v>
      </c>
      <c r="R221" s="599" t="s">
        <v>7047</v>
      </c>
    </row>
    <row r="222" ht="12.75" customHeight="1">
      <c r="B222" s="534" t="s">
        <v>726</v>
      </c>
      <c r="C222" s="534" t="s">
        <v>7048</v>
      </c>
      <c r="D222" s="534" t="s">
        <v>7049</v>
      </c>
      <c r="E222" s="534" t="s">
        <v>7050</v>
      </c>
      <c r="H222" s="596" t="s">
        <v>1926</v>
      </c>
      <c r="I222" s="593" t="s">
        <v>1576</v>
      </c>
      <c r="N222" s="599" t="s">
        <v>6063</v>
      </c>
      <c r="O222" s="601" t="s">
        <v>3526</v>
      </c>
      <c r="P222" s="599" t="s">
        <v>6929</v>
      </c>
      <c r="Q222" s="599" t="s">
        <v>6929</v>
      </c>
      <c r="R222" s="599" t="s">
        <v>4441</v>
      </c>
    </row>
    <row r="223" ht="12.75" customHeight="1">
      <c r="B223" s="534" t="s">
        <v>726</v>
      </c>
      <c r="C223" s="534" t="s">
        <v>2416</v>
      </c>
      <c r="D223" s="534" t="s">
        <v>7051</v>
      </c>
      <c r="E223" s="534" t="s">
        <v>7052</v>
      </c>
      <c r="H223" s="596" t="s">
        <v>7053</v>
      </c>
      <c r="I223" s="593" t="s">
        <v>7054</v>
      </c>
      <c r="N223" s="599" t="s">
        <v>6063</v>
      </c>
      <c r="O223" s="601" t="s">
        <v>3526</v>
      </c>
      <c r="P223" s="599" t="s">
        <v>6929</v>
      </c>
      <c r="Q223" s="599" t="s">
        <v>6929</v>
      </c>
      <c r="R223" s="599" t="s">
        <v>4446</v>
      </c>
    </row>
    <row r="224" ht="12.75" customHeight="1">
      <c r="B224" s="534" t="s">
        <v>6075</v>
      </c>
      <c r="C224" s="534" t="s">
        <v>6100</v>
      </c>
      <c r="D224" s="534" t="s">
        <v>7055</v>
      </c>
      <c r="E224" s="534" t="s">
        <v>7056</v>
      </c>
      <c r="H224" s="596" t="s">
        <v>586</v>
      </c>
      <c r="I224" s="593" t="s">
        <v>585</v>
      </c>
      <c r="N224" s="599" t="s">
        <v>6250</v>
      </c>
      <c r="O224" s="599" t="s">
        <v>6251</v>
      </c>
      <c r="P224" s="599" t="s">
        <v>7057</v>
      </c>
      <c r="Q224" s="599" t="s">
        <v>7057</v>
      </c>
      <c r="R224" s="599" t="s">
        <v>7058</v>
      </c>
    </row>
    <row r="225" ht="12.75" customHeight="1">
      <c r="B225" s="534" t="s">
        <v>6407</v>
      </c>
      <c r="C225" s="534" t="s">
        <v>6388</v>
      </c>
      <c r="D225" s="534" t="s">
        <v>7059</v>
      </c>
      <c r="E225" s="534" t="s">
        <v>7060</v>
      </c>
      <c r="H225" s="596" t="s">
        <v>703</v>
      </c>
      <c r="I225" s="593" t="s">
        <v>702</v>
      </c>
      <c r="N225" s="601" t="s">
        <v>6063</v>
      </c>
      <c r="O225" s="599" t="s">
        <v>544</v>
      </c>
      <c r="P225" s="599" t="s">
        <v>6901</v>
      </c>
      <c r="Q225" s="599" t="s">
        <v>6901</v>
      </c>
      <c r="R225" s="599" t="s">
        <v>4462</v>
      </c>
    </row>
    <row r="226" ht="12.75" customHeight="1">
      <c r="B226" s="534" t="s">
        <v>6407</v>
      </c>
      <c r="C226" s="534" t="s">
        <v>6388</v>
      </c>
      <c r="D226" s="534" t="s">
        <v>7059</v>
      </c>
      <c r="E226" s="534" t="s">
        <v>7061</v>
      </c>
      <c r="H226" s="596" t="s">
        <v>7062</v>
      </c>
      <c r="I226" s="593" t="s">
        <v>7063</v>
      </c>
      <c r="N226" s="601" t="s">
        <v>7064</v>
      </c>
      <c r="O226" s="601" t="s">
        <v>7065</v>
      </c>
      <c r="P226" s="599" t="s">
        <v>4467</v>
      </c>
      <c r="Q226" s="599" t="s">
        <v>4467</v>
      </c>
      <c r="R226" s="599" t="s">
        <v>4467</v>
      </c>
    </row>
    <row r="227" ht="12.75" customHeight="1">
      <c r="B227" s="534" t="s">
        <v>6407</v>
      </c>
      <c r="C227" s="534" t="s">
        <v>6388</v>
      </c>
      <c r="D227" s="534" t="s">
        <v>1575</v>
      </c>
      <c r="E227" s="534" t="s">
        <v>7066</v>
      </c>
      <c r="H227" s="596" t="s">
        <v>730</v>
      </c>
      <c r="I227" s="593" t="s">
        <v>729</v>
      </c>
      <c r="N227" s="599" t="s">
        <v>6072</v>
      </c>
      <c r="O227" s="598" t="s">
        <v>3511</v>
      </c>
      <c r="P227" s="599" t="s">
        <v>6802</v>
      </c>
      <c r="Q227" s="599" t="s">
        <v>6802</v>
      </c>
      <c r="R227" s="599" t="s">
        <v>7067</v>
      </c>
    </row>
    <row r="228" ht="12.75" customHeight="1">
      <c r="B228" s="534" t="s">
        <v>911</v>
      </c>
      <c r="C228" s="534" t="s">
        <v>968</v>
      </c>
      <c r="D228" s="534" t="s">
        <v>259</v>
      </c>
      <c r="E228" s="534" t="s">
        <v>3288</v>
      </c>
      <c r="H228" s="596" t="s">
        <v>1064</v>
      </c>
      <c r="I228" s="593" t="s">
        <v>514</v>
      </c>
      <c r="N228" s="601" t="s">
        <v>6063</v>
      </c>
      <c r="O228" s="599" t="s">
        <v>7024</v>
      </c>
      <c r="P228" s="599" t="s">
        <v>7025</v>
      </c>
      <c r="Q228" s="599" t="s">
        <v>7025</v>
      </c>
      <c r="R228" s="599" t="s">
        <v>7068</v>
      </c>
    </row>
    <row r="229" ht="12.75" customHeight="1">
      <c r="B229" s="534" t="s">
        <v>911</v>
      </c>
      <c r="C229" s="534" t="s">
        <v>930</v>
      </c>
      <c r="D229" s="534" t="s">
        <v>259</v>
      </c>
      <c r="E229" s="534" t="s">
        <v>7069</v>
      </c>
      <c r="H229" s="596" t="s">
        <v>1255</v>
      </c>
      <c r="I229" s="593" t="s">
        <v>7070</v>
      </c>
      <c r="N229" s="599" t="s">
        <v>6109</v>
      </c>
      <c r="O229" s="599" t="s">
        <v>7071</v>
      </c>
      <c r="P229" s="599" t="s">
        <v>7072</v>
      </c>
      <c r="Q229" s="599" t="s">
        <v>7072</v>
      </c>
      <c r="R229" s="599" t="s">
        <v>7073</v>
      </c>
    </row>
    <row r="230" ht="12.75" customHeight="1">
      <c r="B230" s="534" t="s">
        <v>911</v>
      </c>
      <c r="C230" s="534" t="s">
        <v>983</v>
      </c>
      <c r="D230" s="534" t="s">
        <v>259</v>
      </c>
      <c r="E230" s="534" t="s">
        <v>7074</v>
      </c>
      <c r="H230" s="596" t="s">
        <v>7075</v>
      </c>
      <c r="I230" s="593" t="s">
        <v>7070</v>
      </c>
      <c r="N230" s="599" t="s">
        <v>6109</v>
      </c>
      <c r="O230" s="599" t="s">
        <v>7076</v>
      </c>
      <c r="P230" s="599" t="s">
        <v>4191</v>
      </c>
      <c r="Q230" s="599" t="s">
        <v>4191</v>
      </c>
      <c r="R230" s="599" t="s">
        <v>4488</v>
      </c>
    </row>
    <row r="231" ht="12.75" customHeight="1">
      <c r="B231" s="534" t="s">
        <v>911</v>
      </c>
      <c r="C231" s="534" t="s">
        <v>968</v>
      </c>
      <c r="D231" s="534" t="s">
        <v>259</v>
      </c>
      <c r="E231" s="534" t="s">
        <v>7077</v>
      </c>
      <c r="H231" s="596" t="s">
        <v>7078</v>
      </c>
      <c r="I231" s="593" t="s">
        <v>7070</v>
      </c>
      <c r="N231" s="599" t="s">
        <v>6616</v>
      </c>
      <c r="O231" s="599" t="s">
        <v>7079</v>
      </c>
      <c r="P231" s="599" t="s">
        <v>7080</v>
      </c>
      <c r="Q231" s="599" t="s">
        <v>7080</v>
      </c>
      <c r="R231" s="599" t="s">
        <v>4496</v>
      </c>
    </row>
    <row r="232" ht="12.75" customHeight="1">
      <c r="B232" s="534" t="s">
        <v>726</v>
      </c>
      <c r="C232" s="534" t="s">
        <v>727</v>
      </c>
      <c r="D232" s="534" t="s">
        <v>7081</v>
      </c>
      <c r="E232" s="534" t="s">
        <v>7082</v>
      </c>
      <c r="H232" s="596" t="s">
        <v>7083</v>
      </c>
      <c r="I232" s="593" t="s">
        <v>7070</v>
      </c>
      <c r="N232" s="598" t="s">
        <v>6129</v>
      </c>
      <c r="O232" s="599" t="s">
        <v>5532</v>
      </c>
      <c r="P232" s="599" t="s">
        <v>5533</v>
      </c>
      <c r="Q232" s="599" t="s">
        <v>5533</v>
      </c>
      <c r="R232" s="599" t="s">
        <v>7084</v>
      </c>
    </row>
    <row r="233" ht="12.75" customHeight="1">
      <c r="B233" s="534" t="s">
        <v>726</v>
      </c>
      <c r="C233" s="534" t="s">
        <v>727</v>
      </c>
      <c r="D233" s="534" t="s">
        <v>7085</v>
      </c>
      <c r="E233" s="534" t="s">
        <v>7086</v>
      </c>
      <c r="H233" s="596" t="s">
        <v>7087</v>
      </c>
      <c r="I233" s="593" t="s">
        <v>7070</v>
      </c>
      <c r="N233" s="601" t="s">
        <v>6063</v>
      </c>
      <c r="O233" s="599" t="s">
        <v>3398</v>
      </c>
      <c r="P233" s="527" t="s">
        <v>5533</v>
      </c>
      <c r="Q233" s="527" t="s">
        <v>5533</v>
      </c>
      <c r="R233" s="599" t="s">
        <v>7088</v>
      </c>
    </row>
    <row r="234" ht="12.75" customHeight="1">
      <c r="B234" s="534" t="s">
        <v>2781</v>
      </c>
      <c r="C234" s="534" t="s">
        <v>2782</v>
      </c>
      <c r="D234" s="534" t="s">
        <v>7089</v>
      </c>
      <c r="E234" s="534" t="s">
        <v>7090</v>
      </c>
      <c r="H234" s="596" t="s">
        <v>7091</v>
      </c>
      <c r="I234" s="593" t="s">
        <v>7092</v>
      </c>
      <c r="N234" s="598" t="s">
        <v>6129</v>
      </c>
      <c r="O234" s="599" t="s">
        <v>5532</v>
      </c>
      <c r="P234" s="599" t="s">
        <v>5533</v>
      </c>
      <c r="Q234" s="599" t="s">
        <v>5533</v>
      </c>
      <c r="R234" s="599" t="s">
        <v>5608</v>
      </c>
    </row>
    <row r="235" ht="12.75" customHeight="1">
      <c r="B235" s="534" t="s">
        <v>2216</v>
      </c>
      <c r="C235" s="534" t="s">
        <v>6318</v>
      </c>
      <c r="D235" s="534" t="s">
        <v>7093</v>
      </c>
      <c r="E235" s="534" t="s">
        <v>7094</v>
      </c>
      <c r="H235" s="596" t="s">
        <v>7095</v>
      </c>
      <c r="I235" s="593" t="s">
        <v>7096</v>
      </c>
      <c r="N235" s="601" t="s">
        <v>6063</v>
      </c>
      <c r="O235" s="599" t="s">
        <v>3398</v>
      </c>
      <c r="P235" s="527" t="s">
        <v>5533</v>
      </c>
      <c r="Q235" s="527" t="s">
        <v>5533</v>
      </c>
      <c r="R235" s="599" t="s">
        <v>7097</v>
      </c>
    </row>
    <row r="236" ht="12.75" customHeight="1">
      <c r="B236" s="534" t="s">
        <v>900</v>
      </c>
      <c r="C236" s="534" t="s">
        <v>901</v>
      </c>
      <c r="D236" s="534" t="s">
        <v>7098</v>
      </c>
      <c r="E236" s="534" t="s">
        <v>7099</v>
      </c>
      <c r="H236" s="596" t="s">
        <v>7100</v>
      </c>
      <c r="I236" s="593" t="s">
        <v>7101</v>
      </c>
      <c r="N236" s="601" t="s">
        <v>6063</v>
      </c>
      <c r="O236" s="599" t="s">
        <v>2801</v>
      </c>
      <c r="P236" s="527" t="s">
        <v>5533</v>
      </c>
      <c r="Q236" s="527" t="s">
        <v>5533</v>
      </c>
      <c r="R236" s="599" t="s">
        <v>5616</v>
      </c>
    </row>
    <row r="237" ht="12.75" customHeight="1">
      <c r="B237" s="534" t="s">
        <v>256</v>
      </c>
      <c r="C237" s="534" t="s">
        <v>7102</v>
      </c>
      <c r="D237" s="534" t="s">
        <v>7103</v>
      </c>
      <c r="E237" s="534" t="s">
        <v>7104</v>
      </c>
      <c r="H237" s="596" t="s">
        <v>7105</v>
      </c>
      <c r="I237" s="593" t="s">
        <v>7106</v>
      </c>
      <c r="N237" s="601" t="s">
        <v>6063</v>
      </c>
      <c r="O237" s="599" t="s">
        <v>3398</v>
      </c>
      <c r="P237" s="599" t="s">
        <v>4528</v>
      </c>
      <c r="Q237" s="599" t="s">
        <v>4528</v>
      </c>
      <c r="R237" s="599" t="s">
        <v>4528</v>
      </c>
    </row>
    <row r="238" ht="12.75" customHeight="1">
      <c r="B238" s="534" t="s">
        <v>256</v>
      </c>
      <c r="C238" s="534" t="s">
        <v>1438</v>
      </c>
      <c r="D238" s="534" t="s">
        <v>7103</v>
      </c>
      <c r="E238" s="534" t="s">
        <v>7107</v>
      </c>
      <c r="H238" s="596" t="s">
        <v>7108</v>
      </c>
      <c r="I238" s="593" t="s">
        <v>7109</v>
      </c>
      <c r="N238" s="598" t="s">
        <v>6129</v>
      </c>
      <c r="O238" s="599" t="s">
        <v>5532</v>
      </c>
      <c r="P238" s="599" t="s">
        <v>5614</v>
      </c>
      <c r="Q238" s="599" t="s">
        <v>5614</v>
      </c>
      <c r="R238" s="599" t="s">
        <v>7110</v>
      </c>
    </row>
    <row r="239" ht="12.75" customHeight="1">
      <c r="B239" s="534" t="s">
        <v>256</v>
      </c>
      <c r="C239" s="534" t="s">
        <v>1438</v>
      </c>
      <c r="D239" s="534" t="s">
        <v>1215</v>
      </c>
      <c r="E239" s="534" t="s">
        <v>7111</v>
      </c>
      <c r="H239" s="596" t="s">
        <v>7112</v>
      </c>
      <c r="I239" s="593" t="s">
        <v>1454</v>
      </c>
      <c r="N239" s="601" t="s">
        <v>6063</v>
      </c>
      <c r="O239" s="599" t="s">
        <v>3398</v>
      </c>
      <c r="P239" s="527" t="s">
        <v>5533</v>
      </c>
      <c r="Q239" s="527" t="s">
        <v>5533</v>
      </c>
      <c r="R239" s="599" t="s">
        <v>4536</v>
      </c>
    </row>
    <row r="240" ht="12.75" customHeight="1">
      <c r="B240" s="534" t="s">
        <v>256</v>
      </c>
      <c r="C240" s="534" t="s">
        <v>7102</v>
      </c>
      <c r="D240" s="534" t="s">
        <v>7113</v>
      </c>
      <c r="E240" s="534" t="s">
        <v>7114</v>
      </c>
      <c r="H240" s="596" t="s">
        <v>7115</v>
      </c>
      <c r="I240" s="593" t="s">
        <v>1454</v>
      </c>
      <c r="N240" s="601" t="s">
        <v>6063</v>
      </c>
      <c r="O240" s="599" t="s">
        <v>3398</v>
      </c>
      <c r="P240" s="527" t="s">
        <v>5533</v>
      </c>
      <c r="Q240" s="527" t="s">
        <v>5533</v>
      </c>
      <c r="R240" s="599" t="s">
        <v>7116</v>
      </c>
    </row>
    <row r="241" ht="12.75" customHeight="1">
      <c r="B241" s="534" t="s">
        <v>256</v>
      </c>
      <c r="C241" s="534" t="s">
        <v>7117</v>
      </c>
      <c r="D241" s="534" t="s">
        <v>7113</v>
      </c>
      <c r="E241" s="534" t="s">
        <v>7118</v>
      </c>
      <c r="H241" s="596" t="s">
        <v>2548</v>
      </c>
      <c r="I241" s="593" t="s">
        <v>1454</v>
      </c>
      <c r="N241" s="598" t="s">
        <v>6129</v>
      </c>
      <c r="O241" s="599" t="s">
        <v>7119</v>
      </c>
      <c r="P241" s="599" t="s">
        <v>7072</v>
      </c>
      <c r="Q241" s="607" t="s">
        <v>7072</v>
      </c>
      <c r="R241" s="607" t="s">
        <v>7120</v>
      </c>
    </row>
    <row r="242" ht="12.75" customHeight="1">
      <c r="B242" s="534" t="s">
        <v>2781</v>
      </c>
      <c r="C242" s="534" t="s">
        <v>2782</v>
      </c>
      <c r="D242" s="534" t="s">
        <v>7121</v>
      </c>
      <c r="E242" s="534" t="s">
        <v>7122</v>
      </c>
      <c r="H242" s="596" t="s">
        <v>7123</v>
      </c>
      <c r="I242" s="593" t="s">
        <v>7124</v>
      </c>
      <c r="N242" s="601" t="s">
        <v>6149</v>
      </c>
      <c r="O242" s="601" t="s">
        <v>3488</v>
      </c>
      <c r="P242" s="599" t="s">
        <v>6709</v>
      </c>
      <c r="Q242" s="607" t="s">
        <v>6709</v>
      </c>
      <c r="R242" s="607" t="s">
        <v>4546</v>
      </c>
    </row>
    <row r="243" ht="12.75" customHeight="1">
      <c r="B243" s="534" t="s">
        <v>2781</v>
      </c>
      <c r="C243" s="534" t="s">
        <v>2782</v>
      </c>
      <c r="D243" s="534" t="s">
        <v>1575</v>
      </c>
      <c r="E243" s="534" t="s">
        <v>7125</v>
      </c>
      <c r="H243" s="596" t="s">
        <v>2699</v>
      </c>
      <c r="I243" s="593" t="s">
        <v>4718</v>
      </c>
      <c r="N243" s="599" t="s">
        <v>6250</v>
      </c>
      <c r="O243" s="599" t="s">
        <v>6251</v>
      </c>
      <c r="P243" s="608" t="s">
        <v>7126</v>
      </c>
      <c r="Q243" s="608" t="s">
        <v>7126</v>
      </c>
      <c r="R243" s="599" t="s">
        <v>4553</v>
      </c>
    </row>
    <row r="244" ht="12.75" customHeight="1">
      <c r="B244" s="534" t="s">
        <v>2781</v>
      </c>
      <c r="C244" s="534" t="s">
        <v>2782</v>
      </c>
      <c r="D244" s="534" t="s">
        <v>1575</v>
      </c>
      <c r="E244" s="534" t="s">
        <v>7127</v>
      </c>
      <c r="H244" s="596" t="s">
        <v>7128</v>
      </c>
      <c r="I244" s="593" t="s">
        <v>4718</v>
      </c>
      <c r="N244" s="599" t="s">
        <v>6250</v>
      </c>
      <c r="O244" s="599" t="s">
        <v>6251</v>
      </c>
      <c r="P244" s="527" t="s">
        <v>6634</v>
      </c>
      <c r="Q244" s="527" t="s">
        <v>6634</v>
      </c>
      <c r="R244" s="599" t="s">
        <v>7129</v>
      </c>
    </row>
    <row r="245" ht="12.75" customHeight="1">
      <c r="B245" s="534" t="s">
        <v>2781</v>
      </c>
      <c r="C245" s="534" t="s">
        <v>6821</v>
      </c>
      <c r="D245" s="534" t="s">
        <v>1575</v>
      </c>
      <c r="E245" s="534" t="s">
        <v>7130</v>
      </c>
      <c r="H245" s="596" t="s">
        <v>7131</v>
      </c>
      <c r="I245" s="593" t="s">
        <v>4718</v>
      </c>
      <c r="N245" s="599" t="s">
        <v>6072</v>
      </c>
      <c r="O245" s="598" t="s">
        <v>3511</v>
      </c>
      <c r="P245" s="599" t="s">
        <v>6802</v>
      </c>
      <c r="Q245" s="599" t="s">
        <v>6802</v>
      </c>
      <c r="R245" s="599" t="s">
        <v>7132</v>
      </c>
    </row>
    <row r="246" ht="12.75" customHeight="1">
      <c r="B246" s="534" t="s">
        <v>2781</v>
      </c>
      <c r="C246" s="534" t="s">
        <v>6821</v>
      </c>
      <c r="D246" s="534" t="s">
        <v>7133</v>
      </c>
      <c r="E246" s="534" t="s">
        <v>7134</v>
      </c>
      <c r="H246" s="596" t="s">
        <v>7135</v>
      </c>
      <c r="I246" s="593" t="s">
        <v>4718</v>
      </c>
      <c r="N246" s="601" t="s">
        <v>6063</v>
      </c>
      <c r="O246" s="599" t="s">
        <v>7136</v>
      </c>
      <c r="P246" s="527" t="s">
        <v>6531</v>
      </c>
      <c r="Q246" s="527" t="s">
        <v>6531</v>
      </c>
      <c r="R246" s="599" t="s">
        <v>4573</v>
      </c>
    </row>
    <row r="247" ht="12.75" customHeight="1">
      <c r="B247" s="534" t="s">
        <v>2781</v>
      </c>
      <c r="C247" s="534" t="s">
        <v>6821</v>
      </c>
      <c r="D247" s="534" t="s">
        <v>7137</v>
      </c>
      <c r="E247" s="534" t="s">
        <v>7138</v>
      </c>
      <c r="H247" s="596" t="s">
        <v>7139</v>
      </c>
      <c r="I247" s="593" t="s">
        <v>4718</v>
      </c>
      <c r="N247" s="599" t="s">
        <v>6063</v>
      </c>
      <c r="O247" s="599" t="s">
        <v>7140</v>
      </c>
      <c r="P247" s="599" t="s">
        <v>7141</v>
      </c>
      <c r="Q247" s="599" t="s">
        <v>7141</v>
      </c>
      <c r="R247" s="599" t="s">
        <v>4577</v>
      </c>
    </row>
    <row r="248" ht="12.75" customHeight="1">
      <c r="B248" s="534" t="s">
        <v>2781</v>
      </c>
      <c r="C248" s="534" t="s">
        <v>6821</v>
      </c>
      <c r="D248" s="534" t="s">
        <v>7142</v>
      </c>
      <c r="E248" s="534" t="s">
        <v>7143</v>
      </c>
      <c r="H248" s="596" t="s">
        <v>7144</v>
      </c>
      <c r="I248" s="593" t="s">
        <v>4718</v>
      </c>
      <c r="N248" s="599" t="s">
        <v>6109</v>
      </c>
      <c r="O248" s="599" t="s">
        <v>7145</v>
      </c>
      <c r="P248" s="599" t="s">
        <v>5533</v>
      </c>
      <c r="Q248" s="599" t="s">
        <v>5533</v>
      </c>
      <c r="R248" s="599" t="s">
        <v>7146</v>
      </c>
    </row>
    <row r="249" ht="12.75" customHeight="1">
      <c r="B249" s="534" t="s">
        <v>2781</v>
      </c>
      <c r="C249" s="534" t="s">
        <v>6821</v>
      </c>
      <c r="D249" s="534" t="s">
        <v>7147</v>
      </c>
      <c r="E249" s="534" t="s">
        <v>7148</v>
      </c>
      <c r="H249" s="596" t="s">
        <v>1842</v>
      </c>
      <c r="I249" s="593" t="s">
        <v>1841</v>
      </c>
      <c r="N249" s="599" t="s">
        <v>6109</v>
      </c>
      <c r="O249" s="599" t="s">
        <v>6957</v>
      </c>
      <c r="P249" s="599" t="s">
        <v>5533</v>
      </c>
      <c r="Q249" s="599" t="s">
        <v>5533</v>
      </c>
      <c r="R249" s="599" t="s">
        <v>7149</v>
      </c>
    </row>
    <row r="250" ht="12.75" customHeight="1">
      <c r="B250" s="534" t="s">
        <v>2781</v>
      </c>
      <c r="C250" s="534" t="s">
        <v>6821</v>
      </c>
      <c r="D250" s="534" t="s">
        <v>7150</v>
      </c>
      <c r="E250" s="534" t="s">
        <v>7151</v>
      </c>
      <c r="H250" s="596" t="s">
        <v>7152</v>
      </c>
      <c r="I250" s="593" t="s">
        <v>7153</v>
      </c>
      <c r="N250" s="598" t="s">
        <v>6129</v>
      </c>
      <c r="O250" s="599" t="s">
        <v>5532</v>
      </c>
      <c r="P250" s="599" t="s">
        <v>6016</v>
      </c>
      <c r="Q250" s="599" t="s">
        <v>6016</v>
      </c>
      <c r="R250" s="599" t="s">
        <v>7154</v>
      </c>
    </row>
    <row r="251" ht="12.75" customHeight="1">
      <c r="B251" s="534" t="s">
        <v>2781</v>
      </c>
      <c r="C251" s="534" t="s">
        <v>6821</v>
      </c>
      <c r="D251" s="534" t="s">
        <v>7155</v>
      </c>
      <c r="E251" s="534" t="s">
        <v>7156</v>
      </c>
      <c r="H251" s="596" t="s">
        <v>7157</v>
      </c>
      <c r="I251" s="593" t="s">
        <v>7153</v>
      </c>
      <c r="N251" s="599" t="s">
        <v>6063</v>
      </c>
      <c r="O251" s="599" t="s">
        <v>544</v>
      </c>
      <c r="P251" s="599" t="s">
        <v>7141</v>
      </c>
      <c r="Q251" s="599" t="s">
        <v>7141</v>
      </c>
      <c r="R251" s="599" t="s">
        <v>4596</v>
      </c>
    </row>
    <row r="252" ht="12.75" customHeight="1">
      <c r="B252" s="534" t="s">
        <v>2781</v>
      </c>
      <c r="C252" s="534" t="s">
        <v>6821</v>
      </c>
      <c r="D252" s="534" t="s">
        <v>7158</v>
      </c>
      <c r="E252" s="534" t="s">
        <v>7158</v>
      </c>
      <c r="H252" s="596" t="s">
        <v>3040</v>
      </c>
      <c r="I252" s="593" t="s">
        <v>3039</v>
      </c>
      <c r="N252" s="598" t="s">
        <v>6129</v>
      </c>
      <c r="O252" s="599" t="s">
        <v>6316</v>
      </c>
      <c r="P252" s="527" t="s">
        <v>6317</v>
      </c>
      <c r="Q252" s="527" t="s">
        <v>6317</v>
      </c>
      <c r="R252" s="599" t="s">
        <v>7159</v>
      </c>
    </row>
    <row r="253" ht="12.75" customHeight="1">
      <c r="B253" s="534" t="s">
        <v>2781</v>
      </c>
      <c r="C253" s="534" t="s">
        <v>2782</v>
      </c>
      <c r="D253" s="534" t="s">
        <v>7160</v>
      </c>
      <c r="E253" s="534" t="s">
        <v>7160</v>
      </c>
      <c r="H253" s="596" t="s">
        <v>7161</v>
      </c>
      <c r="I253" s="593" t="s">
        <v>3039</v>
      </c>
      <c r="N253" s="601" t="s">
        <v>6092</v>
      </c>
      <c r="O253" s="599" t="s">
        <v>6093</v>
      </c>
      <c r="P253" s="599" t="s">
        <v>7162</v>
      </c>
      <c r="Q253" s="599" t="s">
        <v>7162</v>
      </c>
      <c r="R253" s="599" t="s">
        <v>7163</v>
      </c>
    </row>
    <row r="254" ht="12.75" customHeight="1">
      <c r="B254" s="534" t="s">
        <v>2781</v>
      </c>
      <c r="C254" s="534" t="s">
        <v>2782</v>
      </c>
      <c r="D254" s="534" t="s">
        <v>1575</v>
      </c>
      <c r="E254" s="534" t="s">
        <v>7164</v>
      </c>
      <c r="H254" s="596" t="s">
        <v>7165</v>
      </c>
      <c r="I254" s="593" t="s">
        <v>7166</v>
      </c>
      <c r="N254" s="599" t="s">
        <v>6109</v>
      </c>
      <c r="O254" s="601" t="s">
        <v>3665</v>
      </c>
      <c r="P254" s="605" t="s">
        <v>3667</v>
      </c>
      <c r="Q254" s="605" t="s">
        <v>3667</v>
      </c>
      <c r="R254" s="599" t="s">
        <v>7167</v>
      </c>
    </row>
    <row r="255" ht="12.75" customHeight="1">
      <c r="B255" s="534" t="s">
        <v>2781</v>
      </c>
      <c r="C255" s="534" t="s">
        <v>6821</v>
      </c>
      <c r="D255" s="534" t="s">
        <v>7168</v>
      </c>
      <c r="E255" s="534" t="s">
        <v>7169</v>
      </c>
      <c r="H255" s="596" t="s">
        <v>7170</v>
      </c>
      <c r="I255" s="593" t="s">
        <v>7171</v>
      </c>
    </row>
    <row r="256" ht="12.75" customHeight="1">
      <c r="B256" s="534" t="s">
        <v>2781</v>
      </c>
      <c r="C256" s="534" t="s">
        <v>2782</v>
      </c>
      <c r="D256" s="534" t="s">
        <v>7172</v>
      </c>
      <c r="E256" s="534" t="s">
        <v>7173</v>
      </c>
      <c r="H256" s="596" t="s">
        <v>7174</v>
      </c>
      <c r="I256" s="593" t="s">
        <v>7175</v>
      </c>
    </row>
    <row r="257" ht="12.75" customHeight="1">
      <c r="B257" s="534" t="s">
        <v>2781</v>
      </c>
      <c r="C257" s="534" t="s">
        <v>2782</v>
      </c>
      <c r="D257" s="534" t="s">
        <v>1575</v>
      </c>
      <c r="E257" s="534" t="s">
        <v>7176</v>
      </c>
      <c r="H257" s="596" t="s">
        <v>7177</v>
      </c>
      <c r="I257" s="593" t="s">
        <v>7178</v>
      </c>
    </row>
    <row r="258" ht="12.75" customHeight="1">
      <c r="B258" s="534" t="s">
        <v>2781</v>
      </c>
      <c r="C258" s="534" t="s">
        <v>2782</v>
      </c>
      <c r="D258" s="534" t="s">
        <v>1575</v>
      </c>
      <c r="E258" s="534" t="s">
        <v>7179</v>
      </c>
      <c r="H258" s="596" t="s">
        <v>7180</v>
      </c>
      <c r="I258" s="593" t="s">
        <v>7181</v>
      </c>
    </row>
    <row r="259" ht="12.75" customHeight="1">
      <c r="B259" s="534" t="s">
        <v>2781</v>
      </c>
      <c r="C259" s="534" t="s">
        <v>2782</v>
      </c>
      <c r="D259" s="534" t="s">
        <v>1575</v>
      </c>
      <c r="E259" s="534" t="s">
        <v>7182</v>
      </c>
      <c r="H259" s="596" t="s">
        <v>7183</v>
      </c>
      <c r="I259" s="593" t="s">
        <v>7181</v>
      </c>
    </row>
    <row r="260" ht="12.75" customHeight="1">
      <c r="B260" s="534" t="s">
        <v>2781</v>
      </c>
      <c r="C260" s="534" t="s">
        <v>2782</v>
      </c>
      <c r="D260" s="534" t="s">
        <v>1575</v>
      </c>
      <c r="E260" s="534" t="s">
        <v>7184</v>
      </c>
      <c r="H260" s="596" t="s">
        <v>7185</v>
      </c>
      <c r="I260" s="593" t="s">
        <v>7181</v>
      </c>
    </row>
    <row r="261" ht="12.75" customHeight="1">
      <c r="B261" s="534" t="s">
        <v>2781</v>
      </c>
      <c r="C261" s="534" t="s">
        <v>2782</v>
      </c>
      <c r="D261" s="534" t="s">
        <v>7186</v>
      </c>
      <c r="E261" s="534" t="s">
        <v>7186</v>
      </c>
      <c r="H261" s="596" t="s">
        <v>7187</v>
      </c>
      <c r="I261" s="593" t="s">
        <v>7188</v>
      </c>
    </row>
    <row r="262" ht="12.75" customHeight="1">
      <c r="B262" s="534" t="s">
        <v>2781</v>
      </c>
      <c r="C262" s="534" t="s">
        <v>6821</v>
      </c>
      <c r="D262" s="534" t="s">
        <v>7189</v>
      </c>
      <c r="E262" s="534" t="s">
        <v>7189</v>
      </c>
      <c r="H262" s="596" t="s">
        <v>7190</v>
      </c>
      <c r="I262" s="593" t="s">
        <v>7191</v>
      </c>
    </row>
    <row r="263" ht="12.75" customHeight="1">
      <c r="B263" s="534" t="s">
        <v>2781</v>
      </c>
      <c r="C263" s="534" t="s">
        <v>6821</v>
      </c>
      <c r="D263" s="534" t="s">
        <v>7192</v>
      </c>
      <c r="E263" s="534" t="s">
        <v>7193</v>
      </c>
      <c r="H263" s="596" t="s">
        <v>7194</v>
      </c>
      <c r="I263" s="593" t="s">
        <v>259</v>
      </c>
    </row>
    <row r="264" ht="12.75" customHeight="1">
      <c r="B264" s="534" t="s">
        <v>2781</v>
      </c>
      <c r="C264" s="534" t="s">
        <v>6821</v>
      </c>
      <c r="D264" s="534" t="s">
        <v>1575</v>
      </c>
      <c r="E264" s="534" t="s">
        <v>7195</v>
      </c>
      <c r="H264" s="596" t="s">
        <v>7196</v>
      </c>
      <c r="I264" s="593" t="s">
        <v>7197</v>
      </c>
    </row>
    <row r="265" ht="12.75" customHeight="1">
      <c r="B265" s="534" t="s">
        <v>2781</v>
      </c>
      <c r="C265" s="534" t="s">
        <v>6821</v>
      </c>
      <c r="D265" s="534" t="s">
        <v>1575</v>
      </c>
      <c r="E265" s="534" t="s">
        <v>7198</v>
      </c>
      <c r="H265" s="596" t="s">
        <v>7199</v>
      </c>
      <c r="I265" s="593" t="s">
        <v>7200</v>
      </c>
    </row>
    <row r="266" ht="12.75" customHeight="1">
      <c r="B266" s="534" t="s">
        <v>2781</v>
      </c>
      <c r="C266" s="534" t="s">
        <v>6821</v>
      </c>
      <c r="D266" s="534" t="s">
        <v>7201</v>
      </c>
      <c r="E266" s="534" t="s">
        <v>7202</v>
      </c>
      <c r="H266" s="596" t="s">
        <v>2948</v>
      </c>
      <c r="I266" s="593" t="s">
        <v>7200</v>
      </c>
    </row>
    <row r="267" ht="12.75" customHeight="1">
      <c r="B267" s="534" t="s">
        <v>2781</v>
      </c>
      <c r="C267" s="534" t="s">
        <v>6821</v>
      </c>
      <c r="D267" s="534" t="s">
        <v>1575</v>
      </c>
      <c r="E267" s="534" t="s">
        <v>7203</v>
      </c>
      <c r="H267" s="596" t="s">
        <v>7204</v>
      </c>
      <c r="I267" s="593" t="s">
        <v>7200</v>
      </c>
    </row>
    <row r="268" ht="12.75" customHeight="1">
      <c r="B268" s="534" t="s">
        <v>2781</v>
      </c>
      <c r="C268" s="534" t="s">
        <v>6821</v>
      </c>
      <c r="D268" s="534" t="s">
        <v>7205</v>
      </c>
      <c r="E268" s="534" t="s">
        <v>7205</v>
      </c>
      <c r="H268" s="596" t="s">
        <v>7206</v>
      </c>
      <c r="I268" s="593" t="s">
        <v>7200</v>
      </c>
    </row>
    <row r="269" ht="12.75" customHeight="1">
      <c r="B269" s="534" t="s">
        <v>2781</v>
      </c>
      <c r="C269" s="534" t="s">
        <v>6821</v>
      </c>
      <c r="D269" s="534" t="s">
        <v>7207</v>
      </c>
      <c r="E269" s="534" t="s">
        <v>7208</v>
      </c>
      <c r="H269" s="596" t="s">
        <v>7209</v>
      </c>
      <c r="I269" s="593" t="s">
        <v>7210</v>
      </c>
    </row>
    <row r="270" ht="12.75" customHeight="1">
      <c r="B270" s="534" t="s">
        <v>2781</v>
      </c>
      <c r="C270" s="534" t="s">
        <v>2782</v>
      </c>
      <c r="D270" s="534" t="s">
        <v>7211</v>
      </c>
      <c r="E270" s="534" t="s">
        <v>7212</v>
      </c>
      <c r="H270" s="596" t="s">
        <v>7213</v>
      </c>
      <c r="I270" s="593" t="s">
        <v>7214</v>
      </c>
    </row>
    <row r="271" ht="12.75" customHeight="1">
      <c r="B271" s="534" t="s">
        <v>2781</v>
      </c>
      <c r="C271" s="534" t="s">
        <v>6821</v>
      </c>
      <c r="D271" s="534" t="s">
        <v>7215</v>
      </c>
      <c r="E271" s="534" t="s">
        <v>7216</v>
      </c>
      <c r="H271" s="596" t="s">
        <v>1856</v>
      </c>
      <c r="I271" s="593" t="s">
        <v>1855</v>
      </c>
    </row>
    <row r="272" ht="12.75" customHeight="1">
      <c r="B272" s="534" t="s">
        <v>2781</v>
      </c>
      <c r="C272" s="534" t="s">
        <v>6821</v>
      </c>
      <c r="D272" s="534" t="s">
        <v>7217</v>
      </c>
      <c r="E272" s="534" t="s">
        <v>7218</v>
      </c>
      <c r="H272" s="596" t="s">
        <v>1474</v>
      </c>
      <c r="I272" s="593" t="s">
        <v>1473</v>
      </c>
    </row>
    <row r="273" ht="12.75" customHeight="1">
      <c r="B273" s="534" t="s">
        <v>2781</v>
      </c>
      <c r="C273" s="534" t="s">
        <v>6821</v>
      </c>
      <c r="D273" s="534" t="s">
        <v>7219</v>
      </c>
      <c r="E273" s="534" t="s">
        <v>7220</v>
      </c>
      <c r="H273" s="596" t="s">
        <v>3179</v>
      </c>
      <c r="I273" s="593" t="s">
        <v>3178</v>
      </c>
    </row>
    <row r="274" ht="12.75" customHeight="1">
      <c r="B274" s="534" t="s">
        <v>2781</v>
      </c>
      <c r="C274" s="534" t="s">
        <v>6821</v>
      </c>
      <c r="D274" s="534" t="s">
        <v>7221</v>
      </c>
      <c r="E274" s="534" t="s">
        <v>7222</v>
      </c>
      <c r="H274" s="596" t="s">
        <v>1996</v>
      </c>
      <c r="I274" s="593" t="s">
        <v>3178</v>
      </c>
    </row>
    <row r="275" ht="12.75" customHeight="1">
      <c r="B275" s="534" t="s">
        <v>2781</v>
      </c>
      <c r="C275" s="534" t="s">
        <v>6821</v>
      </c>
      <c r="D275" s="534" t="s">
        <v>7223</v>
      </c>
      <c r="E275" s="534" t="s">
        <v>7224</v>
      </c>
      <c r="H275" s="596" t="s">
        <v>538</v>
      </c>
      <c r="I275" s="593" t="s">
        <v>3178</v>
      </c>
    </row>
    <row r="276" ht="12.75" customHeight="1">
      <c r="B276" s="534" t="s">
        <v>2781</v>
      </c>
      <c r="C276" s="534" t="s">
        <v>2782</v>
      </c>
      <c r="D276" s="534" t="s">
        <v>1575</v>
      </c>
      <c r="E276" s="534" t="s">
        <v>7225</v>
      </c>
      <c r="H276" s="596" t="s">
        <v>7226</v>
      </c>
      <c r="I276" s="593" t="s">
        <v>3178</v>
      </c>
    </row>
    <row r="277" ht="12.75" customHeight="1">
      <c r="B277" s="534" t="s">
        <v>2781</v>
      </c>
      <c r="C277" s="534" t="s">
        <v>6821</v>
      </c>
      <c r="D277" s="534" t="s">
        <v>7227</v>
      </c>
      <c r="E277" s="534" t="s">
        <v>7227</v>
      </c>
      <c r="H277" s="596" t="s">
        <v>1265</v>
      </c>
      <c r="I277" s="593" t="s">
        <v>3178</v>
      </c>
    </row>
    <row r="278" ht="12.75" customHeight="1">
      <c r="B278" s="534" t="s">
        <v>2781</v>
      </c>
      <c r="C278" s="534" t="s">
        <v>2782</v>
      </c>
      <c r="D278" s="534" t="s">
        <v>7228</v>
      </c>
      <c r="E278" s="534" t="s">
        <v>7228</v>
      </c>
      <c r="H278" s="596" t="s">
        <v>7229</v>
      </c>
      <c r="I278" s="593" t="s">
        <v>1098</v>
      </c>
    </row>
    <row r="279" ht="12.75" customHeight="1">
      <c r="B279" s="534" t="s">
        <v>2781</v>
      </c>
      <c r="C279" s="534" t="s">
        <v>2782</v>
      </c>
      <c r="D279" s="534" t="s">
        <v>7230</v>
      </c>
      <c r="E279" s="534" t="s">
        <v>7230</v>
      </c>
      <c r="H279" s="596" t="s">
        <v>7231</v>
      </c>
      <c r="I279" s="593" t="s">
        <v>1098</v>
      </c>
    </row>
    <row r="280" ht="12.75" customHeight="1">
      <c r="B280" s="534" t="s">
        <v>2781</v>
      </c>
      <c r="C280" s="534" t="s">
        <v>2782</v>
      </c>
      <c r="D280" s="534" t="s">
        <v>7232</v>
      </c>
      <c r="E280" s="534" t="s">
        <v>7233</v>
      </c>
      <c r="H280" s="596" t="s">
        <v>7234</v>
      </c>
      <c r="I280" s="593" t="s">
        <v>1098</v>
      </c>
    </row>
    <row r="281" ht="12.75" customHeight="1">
      <c r="B281" s="534" t="s">
        <v>503</v>
      </c>
      <c r="C281" s="534" t="s">
        <v>504</v>
      </c>
      <c r="D281" s="534" t="s">
        <v>6909</v>
      </c>
      <c r="E281" s="534" t="s">
        <v>7235</v>
      </c>
      <c r="H281" s="596" t="s">
        <v>7236</v>
      </c>
      <c r="I281" s="593" t="s">
        <v>1098</v>
      </c>
    </row>
    <row r="282" ht="12.75" customHeight="1">
      <c r="B282" s="534" t="s">
        <v>2781</v>
      </c>
      <c r="C282" s="534" t="s">
        <v>2782</v>
      </c>
      <c r="D282" s="534" t="s">
        <v>7237</v>
      </c>
      <c r="E282" s="534" t="s">
        <v>7238</v>
      </c>
      <c r="H282" s="596" t="s">
        <v>7239</v>
      </c>
      <c r="I282" s="593" t="s">
        <v>1098</v>
      </c>
    </row>
    <row r="283" ht="12.75" customHeight="1">
      <c r="B283" s="534" t="s">
        <v>2781</v>
      </c>
      <c r="C283" s="534" t="s">
        <v>2782</v>
      </c>
      <c r="D283" s="534" t="s">
        <v>1575</v>
      </c>
      <c r="E283" s="534" t="s">
        <v>7240</v>
      </c>
      <c r="H283" s="596" t="s">
        <v>7241</v>
      </c>
      <c r="I283" s="593" t="s">
        <v>1098</v>
      </c>
    </row>
    <row r="284" ht="12.75" customHeight="1">
      <c r="B284" s="534" t="s">
        <v>6416</v>
      </c>
      <c r="C284" s="534" t="s">
        <v>6710</v>
      </c>
      <c r="D284" s="534" t="s">
        <v>7242</v>
      </c>
      <c r="E284" s="534" t="s">
        <v>7243</v>
      </c>
      <c r="H284" s="596" t="s">
        <v>7244</v>
      </c>
      <c r="I284" s="593" t="s">
        <v>1098</v>
      </c>
    </row>
    <row r="285" ht="12.75" customHeight="1">
      <c r="B285" s="534" t="s">
        <v>6346</v>
      </c>
      <c r="C285" s="534" t="s">
        <v>7245</v>
      </c>
      <c r="D285" s="534" t="s">
        <v>7246</v>
      </c>
      <c r="E285" s="534" t="s">
        <v>7246</v>
      </c>
      <c r="H285" s="596" t="s">
        <v>7247</v>
      </c>
      <c r="I285" s="593" t="s">
        <v>1098</v>
      </c>
    </row>
    <row r="286" ht="12.75" customHeight="1">
      <c r="B286" s="534" t="s">
        <v>2781</v>
      </c>
      <c r="C286" s="534" t="s">
        <v>6821</v>
      </c>
      <c r="D286" s="534" t="s">
        <v>7248</v>
      </c>
      <c r="E286" s="534" t="s">
        <v>7249</v>
      </c>
      <c r="H286" s="596" t="s">
        <v>7250</v>
      </c>
      <c r="I286" s="593" t="s">
        <v>7251</v>
      </c>
    </row>
    <row r="287" ht="12.75" customHeight="1">
      <c r="B287" s="534" t="s">
        <v>6075</v>
      </c>
      <c r="C287" s="534" t="s">
        <v>6100</v>
      </c>
      <c r="D287" s="534" t="s">
        <v>7252</v>
      </c>
      <c r="E287" s="534" t="s">
        <v>7252</v>
      </c>
      <c r="H287" s="596" t="s">
        <v>7253</v>
      </c>
      <c r="I287" s="593" t="s">
        <v>7251</v>
      </c>
    </row>
    <row r="288" ht="12.75" customHeight="1">
      <c r="B288" s="534" t="s">
        <v>726</v>
      </c>
      <c r="C288" s="534" t="s">
        <v>727</v>
      </c>
      <c r="D288" s="534" t="s">
        <v>7254</v>
      </c>
      <c r="E288" s="534" t="s">
        <v>7255</v>
      </c>
      <c r="H288" s="596" t="s">
        <v>1848</v>
      </c>
      <c r="I288" s="593" t="s">
        <v>1847</v>
      </c>
    </row>
    <row r="289" ht="12.75" customHeight="1">
      <c r="B289" s="534" t="s">
        <v>2216</v>
      </c>
      <c r="C289" s="534" t="s">
        <v>6186</v>
      </c>
      <c r="D289" s="534" t="s">
        <v>7256</v>
      </c>
      <c r="E289" s="534" t="s">
        <v>7257</v>
      </c>
      <c r="H289" s="596" t="s">
        <v>7258</v>
      </c>
      <c r="I289" s="593" t="s">
        <v>7259</v>
      </c>
    </row>
    <row r="290" ht="12.75" customHeight="1">
      <c r="B290" s="534" t="s">
        <v>7260</v>
      </c>
      <c r="C290" s="534" t="s">
        <v>7261</v>
      </c>
      <c r="D290" s="534" t="s">
        <v>7262</v>
      </c>
      <c r="E290" s="534" t="s">
        <v>7263</v>
      </c>
      <c r="H290" s="596" t="s">
        <v>7264</v>
      </c>
      <c r="I290" s="593" t="s">
        <v>1967</v>
      </c>
    </row>
    <row r="291" ht="12.75" customHeight="1">
      <c r="B291" s="534" t="s">
        <v>6416</v>
      </c>
      <c r="C291" s="534" t="s">
        <v>6710</v>
      </c>
      <c r="D291" s="534" t="s">
        <v>1575</v>
      </c>
      <c r="E291" s="534" t="s">
        <v>7265</v>
      </c>
      <c r="H291" s="596" t="s">
        <v>7266</v>
      </c>
      <c r="I291" s="593" t="s">
        <v>2199</v>
      </c>
    </row>
    <row r="292" ht="12.75" customHeight="1">
      <c r="B292" s="534" t="s">
        <v>6246</v>
      </c>
      <c r="C292" s="534" t="s">
        <v>6247</v>
      </c>
      <c r="D292" s="534" t="s">
        <v>7267</v>
      </c>
      <c r="E292" s="534" t="s">
        <v>7268</v>
      </c>
      <c r="H292" s="596" t="s">
        <v>7269</v>
      </c>
      <c r="I292" s="593" t="s">
        <v>7270</v>
      </c>
    </row>
    <row r="293" ht="12.75" customHeight="1">
      <c r="B293" s="534" t="s">
        <v>6246</v>
      </c>
      <c r="C293" s="534" t="s">
        <v>7271</v>
      </c>
      <c r="D293" s="534" t="s">
        <v>7272</v>
      </c>
      <c r="E293" s="534" t="s">
        <v>7273</v>
      </c>
      <c r="H293" s="596" t="s">
        <v>260</v>
      </c>
      <c r="I293" s="593" t="s">
        <v>7274</v>
      </c>
    </row>
    <row r="294" ht="12.75" customHeight="1">
      <c r="B294" s="534" t="s">
        <v>6246</v>
      </c>
      <c r="C294" s="534" t="s">
        <v>7275</v>
      </c>
      <c r="D294" s="534" t="s">
        <v>7272</v>
      </c>
      <c r="E294" s="534" t="s">
        <v>7276</v>
      </c>
    </row>
    <row r="295" ht="12.75" customHeight="1">
      <c r="B295" s="534" t="s">
        <v>6246</v>
      </c>
      <c r="C295" s="534" t="s">
        <v>7277</v>
      </c>
      <c r="D295" s="534" t="s">
        <v>7272</v>
      </c>
      <c r="E295" s="534" t="s">
        <v>7278</v>
      </c>
    </row>
    <row r="296" ht="12.75" customHeight="1">
      <c r="B296" s="534" t="s">
        <v>6246</v>
      </c>
      <c r="C296" s="534" t="s">
        <v>7279</v>
      </c>
      <c r="D296" s="534" t="s">
        <v>7272</v>
      </c>
      <c r="E296" s="534" t="s">
        <v>7280</v>
      </c>
    </row>
    <row r="297" ht="12.75" customHeight="1">
      <c r="B297" s="534" t="s">
        <v>6246</v>
      </c>
      <c r="C297" s="534" t="s">
        <v>7271</v>
      </c>
      <c r="D297" s="534" t="s">
        <v>7281</v>
      </c>
      <c r="E297" s="534" t="s">
        <v>7282</v>
      </c>
    </row>
    <row r="298" ht="12.75" customHeight="1">
      <c r="B298" s="534" t="s">
        <v>6246</v>
      </c>
      <c r="C298" s="534" t="s">
        <v>7283</v>
      </c>
      <c r="D298" s="534" t="s">
        <v>7281</v>
      </c>
      <c r="E298" s="534" t="s">
        <v>7284</v>
      </c>
    </row>
    <row r="299" ht="12.75" customHeight="1">
      <c r="B299" s="534" t="s">
        <v>6246</v>
      </c>
      <c r="C299" s="534" t="s">
        <v>7277</v>
      </c>
      <c r="D299" s="534" t="s">
        <v>7281</v>
      </c>
      <c r="E299" s="534" t="s">
        <v>7285</v>
      </c>
    </row>
    <row r="300" ht="12.75" customHeight="1">
      <c r="B300" s="534" t="s">
        <v>6246</v>
      </c>
      <c r="C300" s="534" t="s">
        <v>7275</v>
      </c>
      <c r="D300" s="534" t="s">
        <v>7281</v>
      </c>
      <c r="E300" s="534" t="s">
        <v>7286</v>
      </c>
    </row>
    <row r="301" ht="12.75" customHeight="1">
      <c r="B301" s="534" t="s">
        <v>6246</v>
      </c>
      <c r="C301" s="534" t="s">
        <v>7287</v>
      </c>
      <c r="D301" s="534" t="s">
        <v>7281</v>
      </c>
      <c r="E301" s="534" t="s">
        <v>7288</v>
      </c>
    </row>
    <row r="302" ht="12.75" customHeight="1">
      <c r="B302" s="534" t="s">
        <v>6246</v>
      </c>
      <c r="C302" s="534" t="s">
        <v>7289</v>
      </c>
      <c r="D302" s="534" t="s">
        <v>1575</v>
      </c>
      <c r="E302" s="534" t="s">
        <v>7290</v>
      </c>
    </row>
    <row r="303" ht="12.75" customHeight="1">
      <c r="B303" s="534" t="s">
        <v>6246</v>
      </c>
      <c r="C303" s="534" t="s">
        <v>7271</v>
      </c>
      <c r="D303" s="534" t="s">
        <v>7291</v>
      </c>
      <c r="E303" s="534" t="s">
        <v>7292</v>
      </c>
    </row>
    <row r="304" ht="12.75" customHeight="1">
      <c r="B304" s="534" t="s">
        <v>6246</v>
      </c>
      <c r="C304" s="534" t="s">
        <v>7271</v>
      </c>
      <c r="D304" s="534" t="s">
        <v>1575</v>
      </c>
      <c r="E304" s="534" t="s">
        <v>7293</v>
      </c>
    </row>
    <row r="305" ht="12.75" customHeight="1">
      <c r="B305" s="534" t="s">
        <v>6246</v>
      </c>
      <c r="C305" s="534" t="s">
        <v>7279</v>
      </c>
      <c r="D305" s="534" t="s">
        <v>7281</v>
      </c>
      <c r="E305" s="534" t="s">
        <v>7294</v>
      </c>
    </row>
    <row r="306" ht="12.75" customHeight="1">
      <c r="B306" s="534" t="s">
        <v>6246</v>
      </c>
      <c r="C306" s="534" t="s">
        <v>7279</v>
      </c>
      <c r="D306" s="534" t="s">
        <v>7281</v>
      </c>
      <c r="E306" s="534" t="s">
        <v>7295</v>
      </c>
    </row>
    <row r="307" ht="12.75" customHeight="1">
      <c r="B307" s="534" t="s">
        <v>6246</v>
      </c>
      <c r="C307" s="534" t="s">
        <v>7271</v>
      </c>
      <c r="D307" s="534" t="s">
        <v>1575</v>
      </c>
      <c r="E307" s="534" t="s">
        <v>7296</v>
      </c>
    </row>
    <row r="308" ht="12.75" customHeight="1">
      <c r="B308" s="534" t="s">
        <v>6246</v>
      </c>
      <c r="C308" s="534" t="s">
        <v>7271</v>
      </c>
      <c r="D308" s="534" t="s">
        <v>1575</v>
      </c>
      <c r="E308" s="534" t="s">
        <v>7297</v>
      </c>
    </row>
    <row r="309" ht="12.75" customHeight="1">
      <c r="B309" s="534" t="s">
        <v>6246</v>
      </c>
      <c r="C309" s="534" t="s">
        <v>7271</v>
      </c>
      <c r="D309" s="534" t="s">
        <v>1575</v>
      </c>
      <c r="E309" s="534" t="s">
        <v>7298</v>
      </c>
    </row>
    <row r="310" ht="12.75" customHeight="1">
      <c r="B310" s="534" t="s">
        <v>6246</v>
      </c>
      <c r="C310" s="534" t="s">
        <v>7271</v>
      </c>
      <c r="D310" s="534" t="s">
        <v>1575</v>
      </c>
      <c r="E310" s="534" t="s">
        <v>7299</v>
      </c>
    </row>
    <row r="311" ht="12.75" customHeight="1">
      <c r="B311" s="534" t="s">
        <v>6246</v>
      </c>
      <c r="C311" s="534" t="s">
        <v>7271</v>
      </c>
      <c r="D311" s="534" t="s">
        <v>1575</v>
      </c>
      <c r="E311" s="534" t="s">
        <v>7300</v>
      </c>
    </row>
    <row r="312" ht="12.75" customHeight="1">
      <c r="B312" s="534" t="s">
        <v>6246</v>
      </c>
      <c r="C312" s="534" t="s">
        <v>7271</v>
      </c>
      <c r="D312" s="534" t="s">
        <v>1575</v>
      </c>
      <c r="E312" s="534" t="s">
        <v>7301</v>
      </c>
    </row>
    <row r="313" ht="12.75" customHeight="1">
      <c r="B313" s="534" t="s">
        <v>6246</v>
      </c>
      <c r="C313" s="534" t="s">
        <v>7271</v>
      </c>
      <c r="D313" s="534" t="s">
        <v>1575</v>
      </c>
      <c r="E313" s="534" t="s">
        <v>7302</v>
      </c>
    </row>
    <row r="314" ht="12.75" customHeight="1">
      <c r="B314" s="534" t="s">
        <v>6246</v>
      </c>
      <c r="C314" s="534" t="s">
        <v>7271</v>
      </c>
      <c r="D314" s="534" t="s">
        <v>7303</v>
      </c>
      <c r="E314" s="534" t="s">
        <v>7304</v>
      </c>
    </row>
    <row r="315" ht="12.75" customHeight="1">
      <c r="B315" s="534" t="s">
        <v>6246</v>
      </c>
      <c r="C315" s="534" t="s">
        <v>7275</v>
      </c>
      <c r="D315" s="534" t="s">
        <v>7303</v>
      </c>
      <c r="E315" s="534" t="s">
        <v>7305</v>
      </c>
    </row>
    <row r="316" ht="12.75" customHeight="1">
      <c r="B316" s="534" t="s">
        <v>6246</v>
      </c>
      <c r="C316" s="534" t="s">
        <v>7275</v>
      </c>
      <c r="D316" s="534" t="s">
        <v>7303</v>
      </c>
      <c r="E316" s="534" t="s">
        <v>7306</v>
      </c>
    </row>
    <row r="317" ht="12.75" customHeight="1">
      <c r="B317" s="534" t="s">
        <v>6246</v>
      </c>
      <c r="C317" s="534" t="s">
        <v>7271</v>
      </c>
      <c r="D317" s="534" t="s">
        <v>7307</v>
      </c>
      <c r="E317" s="534" t="s">
        <v>7308</v>
      </c>
    </row>
    <row r="318" ht="12.75" customHeight="1">
      <c r="B318" s="534" t="s">
        <v>6246</v>
      </c>
      <c r="C318" s="534" t="s">
        <v>7275</v>
      </c>
      <c r="D318" s="534" t="s">
        <v>7307</v>
      </c>
      <c r="E318" s="534" t="s">
        <v>7309</v>
      </c>
    </row>
    <row r="319" ht="12.75" customHeight="1">
      <c r="B319" s="534" t="s">
        <v>6246</v>
      </c>
      <c r="C319" s="534" t="s">
        <v>7275</v>
      </c>
      <c r="D319" s="534" t="s">
        <v>7307</v>
      </c>
      <c r="E319" s="534" t="s">
        <v>7310</v>
      </c>
    </row>
    <row r="320" ht="12.75" customHeight="1">
      <c r="B320" s="534" t="s">
        <v>6246</v>
      </c>
      <c r="C320" s="534" t="s">
        <v>7275</v>
      </c>
      <c r="D320" s="534" t="s">
        <v>7307</v>
      </c>
      <c r="E320" s="534" t="s">
        <v>7311</v>
      </c>
    </row>
    <row r="321" ht="12.75" customHeight="1">
      <c r="B321" s="534" t="s">
        <v>6246</v>
      </c>
      <c r="C321" s="534" t="s">
        <v>7275</v>
      </c>
      <c r="D321" s="534" t="s">
        <v>1575</v>
      </c>
      <c r="E321" s="534" t="s">
        <v>7312</v>
      </c>
    </row>
    <row r="322" ht="12.75" customHeight="1">
      <c r="B322" s="534" t="s">
        <v>6246</v>
      </c>
      <c r="C322" s="534" t="s">
        <v>7271</v>
      </c>
      <c r="D322" s="534" t="s">
        <v>1575</v>
      </c>
      <c r="E322" s="534" t="s">
        <v>7313</v>
      </c>
    </row>
    <row r="323" ht="12.75" customHeight="1">
      <c r="B323" s="534" t="s">
        <v>6246</v>
      </c>
      <c r="C323" s="534" t="s">
        <v>7271</v>
      </c>
      <c r="D323" s="534" t="s">
        <v>1575</v>
      </c>
      <c r="E323" s="534" t="s">
        <v>7314</v>
      </c>
    </row>
    <row r="324" ht="12.75" customHeight="1">
      <c r="B324" s="534" t="s">
        <v>6246</v>
      </c>
      <c r="C324" s="534" t="s">
        <v>7271</v>
      </c>
      <c r="D324" s="534" t="s">
        <v>1575</v>
      </c>
      <c r="E324" s="534" t="s">
        <v>7315</v>
      </c>
    </row>
    <row r="325" ht="12.75" customHeight="1">
      <c r="B325" s="534" t="s">
        <v>6246</v>
      </c>
      <c r="C325" s="534" t="s">
        <v>7275</v>
      </c>
      <c r="D325" s="534" t="s">
        <v>1575</v>
      </c>
      <c r="E325" s="534" t="s">
        <v>7316</v>
      </c>
    </row>
    <row r="326" ht="12.75" customHeight="1">
      <c r="B326" s="534" t="s">
        <v>6246</v>
      </c>
      <c r="C326" s="534" t="s">
        <v>7275</v>
      </c>
      <c r="D326" s="534" t="s">
        <v>1575</v>
      </c>
      <c r="E326" s="534" t="s">
        <v>7317</v>
      </c>
    </row>
    <row r="327" ht="12.75" customHeight="1">
      <c r="B327" s="534" t="s">
        <v>6246</v>
      </c>
      <c r="C327" s="534" t="s">
        <v>7271</v>
      </c>
      <c r="D327" s="534" t="s">
        <v>1575</v>
      </c>
      <c r="E327" s="534" t="s">
        <v>7318</v>
      </c>
    </row>
    <row r="328" ht="12.75" customHeight="1">
      <c r="B328" s="534" t="s">
        <v>6246</v>
      </c>
      <c r="C328" s="534" t="s">
        <v>7271</v>
      </c>
      <c r="D328" s="534" t="s">
        <v>1575</v>
      </c>
      <c r="E328" s="534" t="s">
        <v>7319</v>
      </c>
    </row>
    <row r="329" ht="12.75" customHeight="1">
      <c r="B329" s="534" t="s">
        <v>6246</v>
      </c>
      <c r="C329" s="534" t="s">
        <v>7271</v>
      </c>
      <c r="D329" s="534" t="s">
        <v>7320</v>
      </c>
      <c r="E329" s="534" t="s">
        <v>7321</v>
      </c>
    </row>
    <row r="330" ht="12.75" customHeight="1">
      <c r="B330" s="534" t="s">
        <v>6246</v>
      </c>
      <c r="C330" s="534" t="s">
        <v>7275</v>
      </c>
      <c r="D330" s="534" t="s">
        <v>7320</v>
      </c>
      <c r="E330" s="534" t="s">
        <v>7322</v>
      </c>
    </row>
    <row r="331" ht="12.75" customHeight="1">
      <c r="B331" s="534" t="s">
        <v>6246</v>
      </c>
      <c r="C331" s="534" t="s">
        <v>7271</v>
      </c>
      <c r="D331" s="534" t="s">
        <v>7323</v>
      </c>
      <c r="E331" s="534" t="s">
        <v>7324</v>
      </c>
    </row>
    <row r="332" ht="12.75" customHeight="1">
      <c r="B332" s="534" t="s">
        <v>6246</v>
      </c>
      <c r="C332" s="534" t="s">
        <v>7279</v>
      </c>
      <c r="D332" s="534" t="s">
        <v>7323</v>
      </c>
      <c r="E332" s="534" t="s">
        <v>7325</v>
      </c>
    </row>
    <row r="333" ht="12.75" customHeight="1">
      <c r="B333" s="534" t="s">
        <v>6246</v>
      </c>
      <c r="C333" s="534" t="s">
        <v>7271</v>
      </c>
      <c r="D333" s="534" t="s">
        <v>1575</v>
      </c>
      <c r="E333" s="534" t="s">
        <v>7326</v>
      </c>
    </row>
    <row r="334" ht="12.75" customHeight="1">
      <c r="B334" s="534" t="s">
        <v>6246</v>
      </c>
      <c r="C334" s="534" t="s">
        <v>7271</v>
      </c>
      <c r="D334" s="534" t="s">
        <v>7327</v>
      </c>
      <c r="E334" s="534" t="s">
        <v>7328</v>
      </c>
    </row>
    <row r="335" ht="12.75" customHeight="1">
      <c r="B335" s="534" t="s">
        <v>6246</v>
      </c>
      <c r="C335" s="534" t="s">
        <v>7275</v>
      </c>
      <c r="D335" s="534" t="s">
        <v>7329</v>
      </c>
      <c r="E335" s="534" t="s">
        <v>7330</v>
      </c>
    </row>
    <row r="336" ht="12.75" customHeight="1">
      <c r="B336" s="534" t="s">
        <v>6246</v>
      </c>
      <c r="C336" s="534" t="s">
        <v>6247</v>
      </c>
      <c r="D336" s="534" t="s">
        <v>7331</v>
      </c>
      <c r="E336" s="534" t="s">
        <v>7332</v>
      </c>
    </row>
    <row r="337" ht="12.75" customHeight="1">
      <c r="B337" s="534" t="s">
        <v>6246</v>
      </c>
      <c r="C337" s="534" t="s">
        <v>6247</v>
      </c>
      <c r="D337" s="534" t="s">
        <v>1575</v>
      </c>
      <c r="E337" s="534" t="s">
        <v>7333</v>
      </c>
    </row>
    <row r="338" ht="12.75" customHeight="1">
      <c r="B338" s="534" t="s">
        <v>6246</v>
      </c>
      <c r="C338" s="534" t="s">
        <v>7271</v>
      </c>
      <c r="D338" s="534" t="s">
        <v>7334</v>
      </c>
      <c r="E338" s="534" t="s">
        <v>7335</v>
      </c>
    </row>
    <row r="339" ht="12.75" customHeight="1">
      <c r="B339" s="534" t="s">
        <v>6246</v>
      </c>
      <c r="C339" s="534" t="s">
        <v>7275</v>
      </c>
      <c r="D339" s="534" t="s">
        <v>7334</v>
      </c>
      <c r="E339" s="534" t="s">
        <v>7336</v>
      </c>
    </row>
    <row r="340" ht="12.75" customHeight="1">
      <c r="B340" s="534" t="s">
        <v>6246</v>
      </c>
      <c r="C340" s="534" t="s">
        <v>7271</v>
      </c>
      <c r="D340" s="534" t="s">
        <v>7337</v>
      </c>
      <c r="E340" s="534" t="s">
        <v>7338</v>
      </c>
    </row>
    <row r="341" ht="12.75" customHeight="1">
      <c r="B341" s="534" t="s">
        <v>6246</v>
      </c>
      <c r="C341" s="534" t="s">
        <v>7271</v>
      </c>
      <c r="D341" s="534" t="s">
        <v>6116</v>
      </c>
      <c r="E341" s="534" t="s">
        <v>6115</v>
      </c>
    </row>
    <row r="342" ht="12.75" customHeight="1">
      <c r="B342" s="534" t="s">
        <v>6246</v>
      </c>
      <c r="C342" s="534" t="s">
        <v>7287</v>
      </c>
      <c r="D342" s="534" t="s">
        <v>6116</v>
      </c>
      <c r="E342" s="534" t="s">
        <v>7339</v>
      </c>
    </row>
    <row r="343" ht="12.75" customHeight="1">
      <c r="B343" s="534" t="s">
        <v>6246</v>
      </c>
      <c r="C343" s="534" t="s">
        <v>7275</v>
      </c>
      <c r="D343" s="534" t="s">
        <v>6116</v>
      </c>
      <c r="E343" s="534" t="s">
        <v>6119</v>
      </c>
    </row>
    <row r="344" ht="12.75" customHeight="1">
      <c r="B344" s="534" t="s">
        <v>6246</v>
      </c>
      <c r="C344" s="534" t="s">
        <v>7289</v>
      </c>
      <c r="D344" s="534" t="s">
        <v>6116</v>
      </c>
      <c r="E344" s="534" t="s">
        <v>7340</v>
      </c>
    </row>
    <row r="345" ht="12.75" customHeight="1">
      <c r="B345" s="534" t="s">
        <v>6246</v>
      </c>
      <c r="C345" s="534" t="s">
        <v>7289</v>
      </c>
      <c r="D345" s="534" t="s">
        <v>6116</v>
      </c>
      <c r="E345" s="534" t="s">
        <v>7341</v>
      </c>
    </row>
    <row r="346" ht="12.75" customHeight="1">
      <c r="B346" s="534" t="s">
        <v>6246</v>
      </c>
      <c r="C346" s="534" t="s">
        <v>7283</v>
      </c>
      <c r="D346" s="534" t="s">
        <v>6116</v>
      </c>
      <c r="E346" s="534" t="s">
        <v>7342</v>
      </c>
    </row>
    <row r="347" ht="12.75" customHeight="1">
      <c r="B347" s="534" t="s">
        <v>6246</v>
      </c>
      <c r="C347" s="534" t="s">
        <v>7279</v>
      </c>
      <c r="D347" s="534" t="s">
        <v>6116</v>
      </c>
      <c r="E347" s="534" t="s">
        <v>7343</v>
      </c>
    </row>
    <row r="348" ht="12.75" customHeight="1">
      <c r="B348" s="534" t="s">
        <v>6246</v>
      </c>
      <c r="C348" s="534" t="s">
        <v>7279</v>
      </c>
      <c r="D348" s="534" t="s">
        <v>6116</v>
      </c>
      <c r="E348" s="534" t="s">
        <v>7344</v>
      </c>
    </row>
    <row r="349" ht="12.75" customHeight="1">
      <c r="B349" s="534" t="s">
        <v>6246</v>
      </c>
      <c r="C349" s="534" t="s">
        <v>7271</v>
      </c>
      <c r="D349" s="534" t="s">
        <v>7345</v>
      </c>
      <c r="E349" s="534" t="s">
        <v>7346</v>
      </c>
    </row>
    <row r="350" ht="12.75" customHeight="1">
      <c r="B350" s="534" t="s">
        <v>6246</v>
      </c>
      <c r="C350" s="534" t="s">
        <v>7271</v>
      </c>
      <c r="D350" s="534" t="s">
        <v>1575</v>
      </c>
      <c r="E350" s="534" t="s">
        <v>7347</v>
      </c>
    </row>
    <row r="351" ht="12.75" customHeight="1">
      <c r="B351" s="534" t="s">
        <v>6246</v>
      </c>
      <c r="C351" s="534" t="s">
        <v>7271</v>
      </c>
      <c r="D351" s="534" t="s">
        <v>7348</v>
      </c>
      <c r="E351" s="534" t="s">
        <v>7349</v>
      </c>
    </row>
    <row r="352" ht="12.75" customHeight="1">
      <c r="B352" s="534" t="s">
        <v>6246</v>
      </c>
      <c r="C352" s="534" t="s">
        <v>7283</v>
      </c>
      <c r="D352" s="534" t="s">
        <v>7350</v>
      </c>
      <c r="E352" s="534" t="s">
        <v>7351</v>
      </c>
    </row>
    <row r="353" ht="12.75" customHeight="1">
      <c r="B353" s="534" t="s">
        <v>6246</v>
      </c>
      <c r="C353" s="534" t="s">
        <v>7277</v>
      </c>
      <c r="D353" s="534" t="s">
        <v>7350</v>
      </c>
      <c r="E353" s="534" t="s">
        <v>7352</v>
      </c>
    </row>
    <row r="354" ht="12.75" customHeight="1">
      <c r="B354" s="534" t="s">
        <v>6246</v>
      </c>
      <c r="C354" s="534" t="s">
        <v>7279</v>
      </c>
      <c r="D354" s="534" t="s">
        <v>7350</v>
      </c>
      <c r="E354" s="534" t="s">
        <v>7353</v>
      </c>
    </row>
    <row r="355" ht="12.75" customHeight="1">
      <c r="B355" s="534" t="s">
        <v>6246</v>
      </c>
      <c r="C355" s="534" t="s">
        <v>7283</v>
      </c>
      <c r="D355" s="534" t="s">
        <v>1575</v>
      </c>
      <c r="E355" s="534" t="s">
        <v>7354</v>
      </c>
    </row>
    <row r="356" ht="12.75" customHeight="1">
      <c r="B356" s="534" t="s">
        <v>6246</v>
      </c>
      <c r="C356" s="534" t="s">
        <v>7283</v>
      </c>
      <c r="D356" s="534" t="s">
        <v>1575</v>
      </c>
      <c r="E356" s="534" t="s">
        <v>7355</v>
      </c>
    </row>
    <row r="357" ht="12.75" customHeight="1">
      <c r="B357" s="534" t="s">
        <v>6246</v>
      </c>
      <c r="C357" s="534" t="s">
        <v>7271</v>
      </c>
      <c r="D357" s="534" t="s">
        <v>7356</v>
      </c>
      <c r="E357" s="534" t="s">
        <v>7357</v>
      </c>
    </row>
    <row r="358" ht="12.75" customHeight="1">
      <c r="B358" s="534" t="s">
        <v>6246</v>
      </c>
      <c r="C358" s="534" t="s">
        <v>7283</v>
      </c>
      <c r="D358" s="534" t="s">
        <v>7356</v>
      </c>
      <c r="E358" s="534" t="s">
        <v>7358</v>
      </c>
    </row>
    <row r="359" ht="12.75" customHeight="1">
      <c r="B359" s="534" t="s">
        <v>6246</v>
      </c>
      <c r="C359" s="534" t="s">
        <v>7287</v>
      </c>
      <c r="D359" s="534" t="s">
        <v>6126</v>
      </c>
      <c r="E359" s="534" t="s">
        <v>7359</v>
      </c>
    </row>
    <row r="360" ht="12.75" customHeight="1">
      <c r="B360" s="534" t="s">
        <v>6246</v>
      </c>
      <c r="C360" s="534" t="s">
        <v>7271</v>
      </c>
      <c r="D360" s="534" t="s">
        <v>6126</v>
      </c>
      <c r="E360" s="534" t="s">
        <v>6125</v>
      </c>
    </row>
    <row r="361" ht="12.75" customHeight="1">
      <c r="B361" s="534" t="s">
        <v>6246</v>
      </c>
      <c r="C361" s="534" t="s">
        <v>7283</v>
      </c>
      <c r="D361" s="534" t="s">
        <v>6126</v>
      </c>
      <c r="E361" s="534" t="s">
        <v>7360</v>
      </c>
    </row>
    <row r="362" ht="12.75" customHeight="1">
      <c r="B362" s="534" t="s">
        <v>6246</v>
      </c>
      <c r="C362" s="534" t="s">
        <v>7277</v>
      </c>
      <c r="D362" s="534" t="s">
        <v>6126</v>
      </c>
      <c r="E362" s="534" t="s">
        <v>7361</v>
      </c>
    </row>
    <row r="363" ht="12.75" customHeight="1">
      <c r="B363" s="534" t="s">
        <v>6246</v>
      </c>
      <c r="C363" s="534" t="s">
        <v>7283</v>
      </c>
      <c r="D363" s="534" t="s">
        <v>6126</v>
      </c>
      <c r="E363" s="534" t="s">
        <v>7362</v>
      </c>
    </row>
    <row r="364" ht="12.75" customHeight="1">
      <c r="B364" s="534" t="s">
        <v>6246</v>
      </c>
      <c r="C364" s="534" t="s">
        <v>7275</v>
      </c>
      <c r="D364" s="534" t="s">
        <v>6126</v>
      </c>
      <c r="E364" s="534" t="s">
        <v>7363</v>
      </c>
    </row>
    <row r="365" ht="12.75" customHeight="1">
      <c r="B365" s="534" t="s">
        <v>6246</v>
      </c>
      <c r="C365" s="534" t="s">
        <v>7275</v>
      </c>
      <c r="D365" s="534" t="s">
        <v>6126</v>
      </c>
      <c r="E365" s="534" t="s">
        <v>7364</v>
      </c>
    </row>
    <row r="366" ht="12.75" customHeight="1">
      <c r="B366" s="534" t="s">
        <v>6246</v>
      </c>
      <c r="C366" s="534" t="s">
        <v>7275</v>
      </c>
      <c r="D366" s="534" t="s">
        <v>1575</v>
      </c>
      <c r="E366" s="534" t="s">
        <v>7365</v>
      </c>
    </row>
    <row r="367" ht="12.75" customHeight="1">
      <c r="B367" s="534" t="s">
        <v>6246</v>
      </c>
      <c r="C367" s="534" t="s">
        <v>7275</v>
      </c>
      <c r="D367" s="534" t="s">
        <v>6126</v>
      </c>
      <c r="E367" s="534" t="s">
        <v>7366</v>
      </c>
    </row>
    <row r="368" ht="12.75" customHeight="1">
      <c r="B368" s="534" t="s">
        <v>6246</v>
      </c>
      <c r="C368" s="534" t="s">
        <v>7287</v>
      </c>
      <c r="D368" s="534" t="s">
        <v>6126</v>
      </c>
      <c r="E368" s="534" t="s">
        <v>7367</v>
      </c>
    </row>
    <row r="369" ht="12.75" customHeight="1">
      <c r="B369" s="534" t="s">
        <v>6246</v>
      </c>
      <c r="C369" s="534" t="s">
        <v>7287</v>
      </c>
      <c r="D369" s="534" t="s">
        <v>6126</v>
      </c>
      <c r="E369" s="534" t="s">
        <v>7368</v>
      </c>
    </row>
    <row r="370" ht="12.75" customHeight="1">
      <c r="B370" s="534" t="s">
        <v>6246</v>
      </c>
      <c r="C370" s="534" t="s">
        <v>7275</v>
      </c>
      <c r="D370" s="534" t="s">
        <v>6126</v>
      </c>
      <c r="E370" s="534" t="s">
        <v>7369</v>
      </c>
    </row>
    <row r="371" ht="12.75" customHeight="1">
      <c r="B371" s="534" t="s">
        <v>6246</v>
      </c>
      <c r="C371" s="534" t="s">
        <v>7289</v>
      </c>
      <c r="D371" s="534" t="s">
        <v>6126</v>
      </c>
      <c r="E371" s="534" t="s">
        <v>7370</v>
      </c>
    </row>
    <row r="372" ht="12.75" customHeight="1">
      <c r="B372" s="534" t="s">
        <v>6246</v>
      </c>
      <c r="C372" s="534" t="s">
        <v>7279</v>
      </c>
      <c r="D372" s="534" t="s">
        <v>6126</v>
      </c>
      <c r="E372" s="534" t="s">
        <v>7371</v>
      </c>
    </row>
    <row r="373" ht="12.75" customHeight="1">
      <c r="B373" s="534" t="s">
        <v>6246</v>
      </c>
      <c r="C373" s="534" t="s">
        <v>7279</v>
      </c>
      <c r="D373" s="534" t="s">
        <v>6126</v>
      </c>
      <c r="E373" s="534" t="s">
        <v>7372</v>
      </c>
    </row>
    <row r="374" ht="12.75" customHeight="1">
      <c r="B374" s="534" t="s">
        <v>6246</v>
      </c>
      <c r="C374" s="534" t="s">
        <v>7275</v>
      </c>
      <c r="D374" s="534" t="s">
        <v>7373</v>
      </c>
      <c r="E374" s="534" t="s">
        <v>7374</v>
      </c>
    </row>
    <row r="375" ht="12.75" customHeight="1">
      <c r="B375" s="534" t="s">
        <v>6246</v>
      </c>
      <c r="C375" s="534" t="s">
        <v>7279</v>
      </c>
      <c r="D375" s="534" t="s">
        <v>6126</v>
      </c>
      <c r="E375" s="534" t="s">
        <v>7375</v>
      </c>
    </row>
    <row r="376" ht="12.75" customHeight="1">
      <c r="B376" s="534" t="s">
        <v>6246</v>
      </c>
      <c r="C376" s="534" t="s">
        <v>7279</v>
      </c>
      <c r="D376" s="534" t="s">
        <v>6126</v>
      </c>
      <c r="E376" s="534" t="s">
        <v>7376</v>
      </c>
    </row>
    <row r="377" ht="12.75" customHeight="1">
      <c r="B377" s="534" t="s">
        <v>6246</v>
      </c>
      <c r="C377" s="534" t="s">
        <v>7279</v>
      </c>
      <c r="D377" s="534" t="s">
        <v>1575</v>
      </c>
      <c r="E377" s="534" t="s">
        <v>7377</v>
      </c>
    </row>
    <row r="378" ht="12.75" customHeight="1">
      <c r="B378" s="534" t="s">
        <v>6246</v>
      </c>
      <c r="C378" s="534" t="s">
        <v>7271</v>
      </c>
      <c r="D378" s="534" t="s">
        <v>1575</v>
      </c>
      <c r="E378" s="534" t="s">
        <v>7378</v>
      </c>
    </row>
    <row r="379" ht="12.75" customHeight="1">
      <c r="B379" s="534" t="s">
        <v>6246</v>
      </c>
      <c r="C379" s="534" t="s">
        <v>7271</v>
      </c>
      <c r="D379" s="534" t="s">
        <v>1575</v>
      </c>
      <c r="E379" s="534" t="s">
        <v>7379</v>
      </c>
    </row>
    <row r="380" ht="12.75" customHeight="1">
      <c r="B380" s="534" t="s">
        <v>6246</v>
      </c>
      <c r="C380" s="534" t="s">
        <v>7271</v>
      </c>
      <c r="D380" s="534" t="s">
        <v>1575</v>
      </c>
      <c r="E380" s="534" t="s">
        <v>7380</v>
      </c>
    </row>
    <row r="381" ht="12.75" customHeight="1">
      <c r="B381" s="534" t="s">
        <v>6246</v>
      </c>
      <c r="C381" s="534" t="s">
        <v>7271</v>
      </c>
      <c r="D381" s="534" t="s">
        <v>1575</v>
      </c>
      <c r="E381" s="534" t="s">
        <v>7381</v>
      </c>
    </row>
    <row r="382" ht="12.75" customHeight="1">
      <c r="B382" s="534" t="s">
        <v>6246</v>
      </c>
      <c r="C382" s="534" t="s">
        <v>7275</v>
      </c>
      <c r="D382" s="534" t="s">
        <v>7382</v>
      </c>
      <c r="E382" s="534" t="s">
        <v>7383</v>
      </c>
    </row>
    <row r="383" ht="12.75" customHeight="1">
      <c r="B383" s="534" t="s">
        <v>6246</v>
      </c>
      <c r="C383" s="534" t="s">
        <v>7271</v>
      </c>
      <c r="D383" s="534" t="s">
        <v>7384</v>
      </c>
      <c r="E383" s="534" t="s">
        <v>7385</v>
      </c>
    </row>
    <row r="384" ht="12.75" customHeight="1">
      <c r="B384" s="534" t="s">
        <v>6246</v>
      </c>
      <c r="C384" s="534" t="s">
        <v>7271</v>
      </c>
      <c r="D384" s="534" t="s">
        <v>7386</v>
      </c>
      <c r="E384" s="534" t="s">
        <v>7387</v>
      </c>
    </row>
    <row r="385" ht="12.75" customHeight="1">
      <c r="B385" s="534" t="s">
        <v>6246</v>
      </c>
      <c r="C385" s="534" t="s">
        <v>7271</v>
      </c>
      <c r="D385" s="534" t="s">
        <v>1575</v>
      </c>
      <c r="E385" s="534" t="s">
        <v>7388</v>
      </c>
    </row>
    <row r="386" ht="12.75" customHeight="1">
      <c r="B386" s="534" t="s">
        <v>6246</v>
      </c>
      <c r="C386" s="534" t="s">
        <v>7275</v>
      </c>
      <c r="D386" s="534" t="s">
        <v>7389</v>
      </c>
      <c r="E386" s="534" t="s">
        <v>7390</v>
      </c>
    </row>
    <row r="387" ht="12.75" customHeight="1">
      <c r="B387" s="534" t="s">
        <v>6246</v>
      </c>
      <c r="C387" s="534" t="s">
        <v>7271</v>
      </c>
      <c r="D387" s="534" t="s">
        <v>1575</v>
      </c>
      <c r="E387" s="534" t="s">
        <v>7391</v>
      </c>
    </row>
    <row r="388" ht="12.75" customHeight="1">
      <c r="B388" s="534" t="s">
        <v>6246</v>
      </c>
      <c r="C388" s="534" t="s">
        <v>7271</v>
      </c>
      <c r="D388" s="534" t="s">
        <v>7392</v>
      </c>
      <c r="E388" s="534" t="s">
        <v>7393</v>
      </c>
    </row>
    <row r="389" ht="12.75" customHeight="1">
      <c r="B389" s="534" t="s">
        <v>6246</v>
      </c>
      <c r="C389" s="534" t="s">
        <v>7275</v>
      </c>
      <c r="D389" s="534" t="s">
        <v>7392</v>
      </c>
      <c r="E389" s="534" t="s">
        <v>7394</v>
      </c>
    </row>
    <row r="390" ht="12.75" customHeight="1">
      <c r="B390" s="534" t="s">
        <v>6246</v>
      </c>
      <c r="C390" s="534" t="s">
        <v>7289</v>
      </c>
      <c r="D390" s="534" t="s">
        <v>7392</v>
      </c>
      <c r="E390" s="534" t="s">
        <v>7395</v>
      </c>
    </row>
    <row r="391" ht="12.75" customHeight="1">
      <c r="B391" s="534" t="s">
        <v>6246</v>
      </c>
      <c r="C391" s="534" t="s">
        <v>7271</v>
      </c>
      <c r="D391" s="534" t="s">
        <v>1575</v>
      </c>
      <c r="E391" s="534" t="s">
        <v>7396</v>
      </c>
    </row>
    <row r="392" ht="12.75" customHeight="1">
      <c r="B392" s="534" t="s">
        <v>6246</v>
      </c>
      <c r="C392" s="534" t="s">
        <v>7271</v>
      </c>
      <c r="D392" s="534" t="s">
        <v>1575</v>
      </c>
      <c r="E392" s="534" t="s">
        <v>7397</v>
      </c>
    </row>
    <row r="393" ht="12.75" customHeight="1">
      <c r="B393" s="534" t="s">
        <v>6246</v>
      </c>
      <c r="C393" s="534" t="s">
        <v>7279</v>
      </c>
      <c r="D393" s="534" t="s">
        <v>7398</v>
      </c>
      <c r="E393" s="534" t="s">
        <v>7399</v>
      </c>
    </row>
    <row r="394" ht="12.75" customHeight="1">
      <c r="B394" s="534" t="s">
        <v>6246</v>
      </c>
      <c r="C394" s="534" t="s">
        <v>7271</v>
      </c>
      <c r="D394" s="534" t="s">
        <v>7398</v>
      </c>
      <c r="E394" s="534" t="s">
        <v>7400</v>
      </c>
    </row>
    <row r="395" ht="12.75" customHeight="1">
      <c r="B395" s="534" t="s">
        <v>6246</v>
      </c>
      <c r="C395" s="534" t="s">
        <v>7277</v>
      </c>
      <c r="D395" s="534" t="s">
        <v>7398</v>
      </c>
      <c r="E395" s="534" t="s">
        <v>7401</v>
      </c>
    </row>
    <row r="396" ht="12.75" customHeight="1">
      <c r="B396" s="534" t="s">
        <v>6246</v>
      </c>
      <c r="C396" s="534" t="s">
        <v>7289</v>
      </c>
      <c r="D396" s="534" t="s">
        <v>7398</v>
      </c>
      <c r="E396" s="534" t="s">
        <v>7402</v>
      </c>
    </row>
    <row r="397" ht="12.75" customHeight="1">
      <c r="B397" s="534" t="s">
        <v>6246</v>
      </c>
      <c r="C397" s="534" t="s">
        <v>7271</v>
      </c>
      <c r="D397" s="534" t="s">
        <v>7403</v>
      </c>
      <c r="E397" s="534" t="s">
        <v>7404</v>
      </c>
    </row>
    <row r="398" ht="12.75" customHeight="1">
      <c r="B398" s="534" t="s">
        <v>6246</v>
      </c>
      <c r="C398" s="534" t="s">
        <v>7271</v>
      </c>
      <c r="D398" s="534" t="s">
        <v>7405</v>
      </c>
      <c r="E398" s="534" t="s">
        <v>7406</v>
      </c>
    </row>
    <row r="399" ht="12.75" customHeight="1">
      <c r="B399" s="534" t="s">
        <v>6416</v>
      </c>
      <c r="C399" s="534" t="s">
        <v>6710</v>
      </c>
      <c r="D399" s="534" t="s">
        <v>7407</v>
      </c>
      <c r="E399" s="534" t="s">
        <v>7408</v>
      </c>
    </row>
    <row r="400" ht="12.75" customHeight="1">
      <c r="B400" s="534" t="s">
        <v>2781</v>
      </c>
      <c r="C400" s="534" t="s">
        <v>2782</v>
      </c>
      <c r="D400" s="534" t="s">
        <v>7409</v>
      </c>
      <c r="E400" s="534" t="s">
        <v>7410</v>
      </c>
    </row>
    <row r="401" ht="12.75" customHeight="1">
      <c r="B401" s="534" t="s">
        <v>2781</v>
      </c>
      <c r="C401" s="534" t="s">
        <v>2782</v>
      </c>
      <c r="D401" s="534" t="s">
        <v>7411</v>
      </c>
      <c r="E401" s="534" t="s">
        <v>7411</v>
      </c>
    </row>
    <row r="402" ht="12.75" customHeight="1">
      <c r="B402" s="534" t="s">
        <v>6416</v>
      </c>
      <c r="C402" s="534" t="s">
        <v>7412</v>
      </c>
      <c r="D402" s="534" t="s">
        <v>7413</v>
      </c>
      <c r="E402" s="534" t="s">
        <v>7414</v>
      </c>
    </row>
    <row r="403" ht="12.75" customHeight="1">
      <c r="B403" s="534" t="s">
        <v>6075</v>
      </c>
      <c r="C403" s="534" t="s">
        <v>6100</v>
      </c>
      <c r="D403" s="534" t="s">
        <v>7415</v>
      </c>
      <c r="E403" s="534" t="s">
        <v>7416</v>
      </c>
    </row>
    <row r="404" ht="12.75" customHeight="1">
      <c r="B404" s="534" t="s">
        <v>911</v>
      </c>
      <c r="C404" s="534" t="s">
        <v>922</v>
      </c>
      <c r="D404" s="534" t="s">
        <v>7417</v>
      </c>
      <c r="E404" s="534" t="s">
        <v>7418</v>
      </c>
    </row>
    <row r="405" ht="12.75" customHeight="1">
      <c r="B405" s="534" t="s">
        <v>2216</v>
      </c>
      <c r="C405" s="534" t="s">
        <v>6651</v>
      </c>
      <c r="D405" s="534" t="s">
        <v>7417</v>
      </c>
      <c r="E405" s="534" t="s">
        <v>7419</v>
      </c>
    </row>
    <row r="406" ht="12.75" customHeight="1">
      <c r="B406" s="534" t="s">
        <v>715</v>
      </c>
      <c r="C406" s="534" t="s">
        <v>716</v>
      </c>
      <c r="D406" s="534" t="s">
        <v>7420</v>
      </c>
      <c r="E406" s="534" t="s">
        <v>7421</v>
      </c>
    </row>
    <row r="407" ht="12.75" customHeight="1">
      <c r="B407" s="534" t="s">
        <v>2781</v>
      </c>
      <c r="C407" s="534" t="s">
        <v>6821</v>
      </c>
      <c r="D407" s="534" t="s">
        <v>1575</v>
      </c>
      <c r="E407" s="534" t="s">
        <v>7422</v>
      </c>
    </row>
    <row r="408" ht="12.75" customHeight="1">
      <c r="B408" s="534" t="s">
        <v>239</v>
      </c>
      <c r="C408" s="534" t="s">
        <v>282</v>
      </c>
      <c r="D408" s="534" t="s">
        <v>284</v>
      </c>
      <c r="E408" s="534" t="s">
        <v>2539</v>
      </c>
    </row>
    <row r="409" ht="12.75" customHeight="1">
      <c r="B409" s="534" t="s">
        <v>239</v>
      </c>
      <c r="C409" s="534" t="s">
        <v>282</v>
      </c>
      <c r="D409" s="534" t="s">
        <v>284</v>
      </c>
      <c r="E409" s="534" t="s">
        <v>286</v>
      </c>
    </row>
    <row r="410" ht="12.75" customHeight="1">
      <c r="B410" s="534" t="s">
        <v>239</v>
      </c>
      <c r="C410" s="534" t="s">
        <v>282</v>
      </c>
      <c r="D410" s="534" t="s">
        <v>1762</v>
      </c>
      <c r="E410" s="534" t="s">
        <v>7423</v>
      </c>
    </row>
    <row r="411" ht="12.75" customHeight="1">
      <c r="B411" s="534" t="s">
        <v>239</v>
      </c>
      <c r="C411" s="534" t="s">
        <v>282</v>
      </c>
      <c r="D411" s="534" t="s">
        <v>1762</v>
      </c>
      <c r="E411" s="534" t="s">
        <v>7424</v>
      </c>
    </row>
    <row r="412" ht="12.75" customHeight="1">
      <c r="B412" s="534" t="s">
        <v>239</v>
      </c>
      <c r="C412" s="534" t="s">
        <v>282</v>
      </c>
      <c r="D412" s="534" t="s">
        <v>1762</v>
      </c>
      <c r="E412" s="534" t="s">
        <v>1764</v>
      </c>
    </row>
    <row r="413" ht="12.75" customHeight="1">
      <c r="B413" s="534" t="s">
        <v>911</v>
      </c>
      <c r="C413" s="534" t="s">
        <v>983</v>
      </c>
      <c r="D413" s="534" t="s">
        <v>7425</v>
      </c>
      <c r="E413" s="534" t="s">
        <v>7426</v>
      </c>
    </row>
    <row r="414" ht="12.75" customHeight="1">
      <c r="B414" s="534" t="s">
        <v>726</v>
      </c>
      <c r="C414" s="534" t="s">
        <v>737</v>
      </c>
      <c r="D414" s="534" t="s">
        <v>7427</v>
      </c>
      <c r="E414" s="534" t="s">
        <v>7428</v>
      </c>
    </row>
    <row r="415" ht="12.75" customHeight="1">
      <c r="B415" s="534" t="s">
        <v>900</v>
      </c>
      <c r="C415" s="534" t="s">
        <v>901</v>
      </c>
      <c r="D415" s="534" t="s">
        <v>7429</v>
      </c>
      <c r="E415" s="534" t="s">
        <v>7430</v>
      </c>
    </row>
    <row r="416" ht="12.75" customHeight="1">
      <c r="B416" s="534" t="s">
        <v>900</v>
      </c>
      <c r="C416" s="534" t="s">
        <v>901</v>
      </c>
      <c r="D416" s="534" t="s">
        <v>7431</v>
      </c>
      <c r="E416" s="534" t="s">
        <v>7432</v>
      </c>
    </row>
    <row r="417" ht="12.75" customHeight="1">
      <c r="B417" s="534" t="s">
        <v>900</v>
      </c>
      <c r="C417" s="534" t="s">
        <v>901</v>
      </c>
      <c r="D417" s="534" t="s">
        <v>7433</v>
      </c>
      <c r="E417" s="534" t="s">
        <v>7434</v>
      </c>
    </row>
    <row r="418" ht="12.75" customHeight="1">
      <c r="B418" s="534" t="s">
        <v>900</v>
      </c>
      <c r="C418" s="534" t="s">
        <v>901</v>
      </c>
      <c r="D418" s="534" t="s">
        <v>7429</v>
      </c>
      <c r="E418" s="534" t="s">
        <v>7435</v>
      </c>
    </row>
    <row r="419" ht="12.75" customHeight="1">
      <c r="B419" s="534" t="s">
        <v>726</v>
      </c>
      <c r="C419" s="534" t="s">
        <v>737</v>
      </c>
      <c r="D419" s="534" t="s">
        <v>7436</v>
      </c>
      <c r="E419" s="534" t="s">
        <v>7437</v>
      </c>
    </row>
    <row r="420" ht="12.75" customHeight="1">
      <c r="B420" s="534" t="s">
        <v>911</v>
      </c>
      <c r="C420" s="534" t="s">
        <v>930</v>
      </c>
      <c r="D420" s="534" t="s">
        <v>7438</v>
      </c>
      <c r="E420" s="534" t="s">
        <v>7439</v>
      </c>
    </row>
    <row r="421" ht="12.75" customHeight="1">
      <c r="B421" s="534" t="s">
        <v>6273</v>
      </c>
      <c r="C421" s="534" t="s">
        <v>6274</v>
      </c>
      <c r="D421" s="534" t="s">
        <v>7440</v>
      </c>
      <c r="E421" s="534" t="s">
        <v>7441</v>
      </c>
    </row>
    <row r="422" ht="12.75" customHeight="1">
      <c r="B422" s="534" t="s">
        <v>6407</v>
      </c>
      <c r="C422" s="534" t="s">
        <v>6388</v>
      </c>
      <c r="D422" s="534" t="s">
        <v>7442</v>
      </c>
      <c r="E422" s="534" t="s">
        <v>7443</v>
      </c>
    </row>
    <row r="423" ht="12.75" customHeight="1">
      <c r="B423" s="534" t="s">
        <v>239</v>
      </c>
      <c r="C423" s="534" t="s">
        <v>282</v>
      </c>
      <c r="D423" s="534" t="s">
        <v>2578</v>
      </c>
      <c r="E423" s="534" t="s">
        <v>7444</v>
      </c>
    </row>
    <row r="424" ht="12.75" customHeight="1">
      <c r="B424" s="534" t="s">
        <v>239</v>
      </c>
      <c r="C424" s="534" t="s">
        <v>480</v>
      </c>
      <c r="D424" s="534" t="s">
        <v>2578</v>
      </c>
      <c r="E424" s="534" t="s">
        <v>7445</v>
      </c>
    </row>
    <row r="425" ht="12.75" customHeight="1">
      <c r="B425" s="534" t="s">
        <v>239</v>
      </c>
      <c r="C425" s="534" t="s">
        <v>480</v>
      </c>
      <c r="D425" s="534" t="s">
        <v>2578</v>
      </c>
      <c r="E425" s="534" t="s">
        <v>2580</v>
      </c>
    </row>
    <row r="426" ht="12.75" customHeight="1">
      <c r="B426" s="534" t="s">
        <v>239</v>
      </c>
      <c r="C426" s="534" t="s">
        <v>282</v>
      </c>
      <c r="D426" s="534" t="s">
        <v>2578</v>
      </c>
      <c r="E426" s="534" t="s">
        <v>7446</v>
      </c>
    </row>
    <row r="427" ht="12.75" customHeight="1">
      <c r="B427" s="534" t="s">
        <v>239</v>
      </c>
      <c r="C427" s="534" t="s">
        <v>282</v>
      </c>
      <c r="D427" s="534" t="s">
        <v>2578</v>
      </c>
      <c r="E427" s="534" t="s">
        <v>7447</v>
      </c>
    </row>
    <row r="428" ht="12.75" customHeight="1">
      <c r="B428" s="534" t="s">
        <v>239</v>
      </c>
      <c r="C428" s="534" t="s">
        <v>480</v>
      </c>
      <c r="D428" s="534" t="s">
        <v>2578</v>
      </c>
      <c r="E428" s="534" t="s">
        <v>7448</v>
      </c>
    </row>
    <row r="429" ht="12.75" customHeight="1">
      <c r="B429" s="534" t="s">
        <v>239</v>
      </c>
      <c r="C429" s="534" t="s">
        <v>480</v>
      </c>
      <c r="D429" s="534" t="s">
        <v>2578</v>
      </c>
      <c r="E429" s="534" t="s">
        <v>7449</v>
      </c>
    </row>
    <row r="430" ht="12.75" customHeight="1">
      <c r="B430" s="534" t="s">
        <v>239</v>
      </c>
      <c r="C430" s="534" t="s">
        <v>339</v>
      </c>
      <c r="D430" s="534" t="s">
        <v>2578</v>
      </c>
      <c r="E430" s="534" t="s">
        <v>7450</v>
      </c>
    </row>
    <row r="431" ht="12.75" customHeight="1">
      <c r="B431" s="534" t="s">
        <v>239</v>
      </c>
      <c r="C431" s="534" t="s">
        <v>409</v>
      </c>
      <c r="D431" s="534" t="s">
        <v>2578</v>
      </c>
      <c r="E431" s="534" t="s">
        <v>7451</v>
      </c>
    </row>
    <row r="432" ht="12.75" customHeight="1">
      <c r="B432" s="534" t="s">
        <v>239</v>
      </c>
      <c r="C432" s="534" t="s">
        <v>339</v>
      </c>
      <c r="D432" s="534" t="s">
        <v>2578</v>
      </c>
      <c r="E432" s="534" t="s">
        <v>7452</v>
      </c>
    </row>
    <row r="433" ht="12.75" customHeight="1">
      <c r="B433" s="534" t="s">
        <v>239</v>
      </c>
      <c r="C433" s="534" t="s">
        <v>339</v>
      </c>
      <c r="D433" s="534" t="s">
        <v>2578</v>
      </c>
      <c r="E433" s="534" t="s">
        <v>7453</v>
      </c>
    </row>
    <row r="434" ht="12.75" customHeight="1">
      <c r="B434" s="534" t="s">
        <v>239</v>
      </c>
      <c r="C434" s="534" t="s">
        <v>409</v>
      </c>
      <c r="D434" s="534" t="s">
        <v>2578</v>
      </c>
      <c r="E434" s="534" t="s">
        <v>7454</v>
      </c>
    </row>
    <row r="435" ht="12.75" customHeight="1">
      <c r="B435" s="534" t="s">
        <v>503</v>
      </c>
      <c r="C435" s="534" t="s">
        <v>1425</v>
      </c>
      <c r="D435" s="534" t="s">
        <v>6909</v>
      </c>
      <c r="E435" s="534" t="s">
        <v>7455</v>
      </c>
    </row>
    <row r="436" ht="12.75" customHeight="1">
      <c r="B436" s="534" t="s">
        <v>6346</v>
      </c>
      <c r="C436" s="534" t="s">
        <v>7245</v>
      </c>
      <c r="D436" s="534" t="s">
        <v>7456</v>
      </c>
      <c r="E436" s="534" t="s">
        <v>7457</v>
      </c>
    </row>
    <row r="437" ht="12.75" customHeight="1">
      <c r="B437" s="534" t="s">
        <v>2781</v>
      </c>
      <c r="C437" s="534" t="s">
        <v>2782</v>
      </c>
      <c r="D437" s="534" t="s">
        <v>7458</v>
      </c>
      <c r="E437" s="534" t="s">
        <v>7459</v>
      </c>
    </row>
    <row r="438" ht="12.75" customHeight="1">
      <c r="B438" s="534" t="s">
        <v>2781</v>
      </c>
      <c r="C438" s="534" t="s">
        <v>2782</v>
      </c>
      <c r="D438" s="534" t="s">
        <v>1575</v>
      </c>
      <c r="E438" s="534" t="s">
        <v>7460</v>
      </c>
    </row>
    <row r="439" ht="12.75" customHeight="1">
      <c r="B439" s="534" t="s">
        <v>2216</v>
      </c>
      <c r="C439" s="534" t="s">
        <v>6318</v>
      </c>
      <c r="D439" s="534" t="s">
        <v>7461</v>
      </c>
      <c r="E439" s="534" t="s">
        <v>7462</v>
      </c>
    </row>
    <row r="440" ht="12.75" customHeight="1">
      <c r="B440" s="534" t="s">
        <v>2216</v>
      </c>
      <c r="C440" s="534" t="s">
        <v>6318</v>
      </c>
      <c r="D440" s="534" t="s">
        <v>1575</v>
      </c>
      <c r="E440" s="534" t="s">
        <v>7463</v>
      </c>
    </row>
    <row r="441" ht="12.75" customHeight="1">
      <c r="B441" s="534" t="s">
        <v>239</v>
      </c>
      <c r="C441" s="534" t="s">
        <v>293</v>
      </c>
      <c r="D441" s="534" t="s">
        <v>7464</v>
      </c>
      <c r="E441" s="534" t="s">
        <v>7465</v>
      </c>
    </row>
    <row r="442" ht="12.75" customHeight="1">
      <c r="B442" s="534" t="s">
        <v>6075</v>
      </c>
      <c r="C442" s="534" t="s">
        <v>6100</v>
      </c>
      <c r="D442" s="534" t="s">
        <v>7466</v>
      </c>
      <c r="E442" s="534" t="s">
        <v>7467</v>
      </c>
    </row>
    <row r="443" ht="12.75" customHeight="1">
      <c r="B443" s="534" t="s">
        <v>2216</v>
      </c>
      <c r="C443" s="534" t="s">
        <v>6565</v>
      </c>
      <c r="D443" s="534" t="s">
        <v>7468</v>
      </c>
      <c r="E443" s="534" t="s">
        <v>7469</v>
      </c>
    </row>
    <row r="444" ht="12.75" customHeight="1">
      <c r="B444" s="534" t="s">
        <v>2216</v>
      </c>
      <c r="C444" s="534" t="s">
        <v>6565</v>
      </c>
      <c r="D444" s="534" t="s">
        <v>7468</v>
      </c>
      <c r="E444" s="534" t="s">
        <v>7470</v>
      </c>
    </row>
    <row r="445" ht="12.75" customHeight="1">
      <c r="B445" s="534" t="s">
        <v>2216</v>
      </c>
      <c r="C445" s="534" t="s">
        <v>6565</v>
      </c>
      <c r="D445" s="534" t="s">
        <v>7468</v>
      </c>
      <c r="E445" s="534" t="s">
        <v>7471</v>
      </c>
    </row>
    <row r="446" ht="12.75" customHeight="1">
      <c r="B446" s="534" t="s">
        <v>911</v>
      </c>
      <c r="C446" s="534" t="s">
        <v>7472</v>
      </c>
      <c r="D446" s="534" t="s">
        <v>7468</v>
      </c>
      <c r="E446" s="534" t="s">
        <v>7473</v>
      </c>
    </row>
    <row r="447" ht="12.75" customHeight="1">
      <c r="B447" s="534" t="s">
        <v>911</v>
      </c>
      <c r="C447" s="534" t="s">
        <v>912</v>
      </c>
      <c r="D447" s="534" t="s">
        <v>7468</v>
      </c>
      <c r="E447" s="534" t="s">
        <v>7474</v>
      </c>
    </row>
    <row r="448" ht="12.75" customHeight="1">
      <c r="B448" s="534" t="s">
        <v>503</v>
      </c>
      <c r="C448" s="534" t="s">
        <v>573</v>
      </c>
      <c r="D448" s="534" t="s">
        <v>6909</v>
      </c>
      <c r="E448" s="534" t="s">
        <v>7475</v>
      </c>
    </row>
    <row r="449" ht="12.75" customHeight="1">
      <c r="B449" s="534" t="s">
        <v>6246</v>
      </c>
      <c r="C449" s="534" t="s">
        <v>6247</v>
      </c>
      <c r="D449" s="534" t="s">
        <v>7476</v>
      </c>
      <c r="E449" s="534" t="s">
        <v>7477</v>
      </c>
    </row>
    <row r="450" ht="12.75" customHeight="1">
      <c r="B450" s="534" t="s">
        <v>2781</v>
      </c>
      <c r="C450" s="534" t="s">
        <v>2782</v>
      </c>
      <c r="D450" s="534" t="s">
        <v>7478</v>
      </c>
      <c r="E450" s="534" t="s">
        <v>7479</v>
      </c>
    </row>
    <row r="451" ht="12.75" customHeight="1">
      <c r="B451" s="534" t="s">
        <v>6416</v>
      </c>
      <c r="C451" s="534" t="s">
        <v>6462</v>
      </c>
      <c r="D451" s="534" t="s">
        <v>7014</v>
      </c>
      <c r="E451" s="534" t="s">
        <v>7480</v>
      </c>
    </row>
    <row r="452" ht="12.75" customHeight="1">
      <c r="B452" s="534" t="s">
        <v>6416</v>
      </c>
      <c r="C452" s="534" t="s">
        <v>6462</v>
      </c>
      <c r="D452" s="534" t="s">
        <v>1575</v>
      </c>
      <c r="E452" s="534" t="s">
        <v>7481</v>
      </c>
    </row>
    <row r="453" ht="12.75" customHeight="1">
      <c r="B453" s="534" t="s">
        <v>6416</v>
      </c>
      <c r="C453" s="534" t="s">
        <v>6462</v>
      </c>
      <c r="D453" s="534" t="s">
        <v>1575</v>
      </c>
      <c r="E453" s="534" t="s">
        <v>7482</v>
      </c>
    </row>
    <row r="454" ht="12.75" customHeight="1">
      <c r="B454" s="534" t="s">
        <v>6416</v>
      </c>
      <c r="C454" s="534" t="s">
        <v>6462</v>
      </c>
      <c r="D454" s="534" t="s">
        <v>1575</v>
      </c>
      <c r="E454" s="534" t="s">
        <v>7483</v>
      </c>
    </row>
    <row r="455" ht="12.75" customHeight="1">
      <c r="B455" s="534" t="s">
        <v>6416</v>
      </c>
      <c r="C455" s="534" t="s">
        <v>6462</v>
      </c>
      <c r="D455" s="534" t="s">
        <v>1575</v>
      </c>
      <c r="E455" s="534" t="s">
        <v>7484</v>
      </c>
    </row>
    <row r="456" ht="12.75" customHeight="1">
      <c r="B456" s="534" t="s">
        <v>6416</v>
      </c>
      <c r="C456" s="534" t="s">
        <v>6462</v>
      </c>
      <c r="D456" s="534" t="s">
        <v>1575</v>
      </c>
      <c r="E456" s="534" t="s">
        <v>7485</v>
      </c>
    </row>
    <row r="457" ht="12.75" customHeight="1">
      <c r="B457" s="534" t="s">
        <v>6416</v>
      </c>
      <c r="C457" s="534" t="s">
        <v>6462</v>
      </c>
      <c r="D457" s="534" t="s">
        <v>1575</v>
      </c>
      <c r="E457" s="534" t="s">
        <v>7486</v>
      </c>
    </row>
    <row r="458" ht="12.75" customHeight="1">
      <c r="B458" s="534" t="s">
        <v>6416</v>
      </c>
      <c r="C458" s="534" t="s">
        <v>6462</v>
      </c>
      <c r="D458" s="534" t="s">
        <v>1575</v>
      </c>
      <c r="E458" s="534" t="s">
        <v>7487</v>
      </c>
    </row>
    <row r="459" ht="12.75" customHeight="1">
      <c r="B459" s="534" t="s">
        <v>6416</v>
      </c>
      <c r="C459" s="534" t="s">
        <v>6462</v>
      </c>
      <c r="D459" s="534" t="s">
        <v>1575</v>
      </c>
      <c r="E459" s="534" t="s">
        <v>7488</v>
      </c>
    </row>
    <row r="460" ht="12.75" customHeight="1">
      <c r="B460" s="534" t="s">
        <v>6416</v>
      </c>
      <c r="C460" s="534" t="s">
        <v>6462</v>
      </c>
      <c r="D460" s="534" t="s">
        <v>1575</v>
      </c>
      <c r="E460" s="534" t="s">
        <v>7489</v>
      </c>
    </row>
    <row r="461" ht="12.75" customHeight="1">
      <c r="B461" s="534" t="s">
        <v>6416</v>
      </c>
      <c r="C461" s="534" t="s">
        <v>6462</v>
      </c>
      <c r="D461" s="534" t="s">
        <v>1575</v>
      </c>
      <c r="E461" s="534" t="s">
        <v>7490</v>
      </c>
    </row>
    <row r="462" ht="12.75" customHeight="1">
      <c r="B462" s="534" t="s">
        <v>6416</v>
      </c>
      <c r="C462" s="534" t="s">
        <v>6462</v>
      </c>
      <c r="D462" s="534" t="s">
        <v>1575</v>
      </c>
      <c r="E462" s="534" t="s">
        <v>7491</v>
      </c>
    </row>
    <row r="463" ht="12.75" customHeight="1">
      <c r="B463" s="534" t="s">
        <v>6416</v>
      </c>
      <c r="C463" s="534" t="s">
        <v>6462</v>
      </c>
      <c r="D463" s="534" t="s">
        <v>1575</v>
      </c>
      <c r="E463" s="534" t="s">
        <v>7492</v>
      </c>
    </row>
    <row r="464" ht="12.75" customHeight="1">
      <c r="B464" s="534" t="s">
        <v>6416</v>
      </c>
      <c r="C464" s="534" t="s">
        <v>6462</v>
      </c>
      <c r="D464" s="534" t="s">
        <v>1575</v>
      </c>
      <c r="E464" s="534" t="s">
        <v>7493</v>
      </c>
    </row>
    <row r="465" ht="12.75" customHeight="1">
      <c r="B465" s="534" t="s">
        <v>6416</v>
      </c>
      <c r="C465" s="534" t="s">
        <v>6462</v>
      </c>
      <c r="D465" s="534" t="s">
        <v>1575</v>
      </c>
      <c r="E465" s="534" t="s">
        <v>7494</v>
      </c>
    </row>
    <row r="466" ht="12.75" customHeight="1">
      <c r="B466" s="534" t="s">
        <v>6075</v>
      </c>
      <c r="C466" s="534" t="s">
        <v>6100</v>
      </c>
      <c r="D466" s="534" t="s">
        <v>7495</v>
      </c>
      <c r="E466" s="534" t="s">
        <v>7496</v>
      </c>
    </row>
    <row r="467" ht="12.75" customHeight="1">
      <c r="B467" s="534" t="s">
        <v>2781</v>
      </c>
      <c r="C467" s="534" t="s">
        <v>2782</v>
      </c>
      <c r="D467" s="534" t="s">
        <v>2219</v>
      </c>
      <c r="E467" s="534" t="s">
        <v>7497</v>
      </c>
    </row>
    <row r="468" ht="12.75" customHeight="1">
      <c r="B468" s="534" t="s">
        <v>503</v>
      </c>
      <c r="C468" s="534" t="s">
        <v>1324</v>
      </c>
      <c r="D468" s="534" t="s">
        <v>6467</v>
      </c>
      <c r="E468" s="534" t="s">
        <v>7498</v>
      </c>
    </row>
    <row r="469" ht="12.75" customHeight="1">
      <c r="B469" s="534" t="s">
        <v>503</v>
      </c>
      <c r="C469" s="534" t="s">
        <v>1324</v>
      </c>
      <c r="D469" s="534" t="s">
        <v>7499</v>
      </c>
      <c r="E469" s="534" t="s">
        <v>7500</v>
      </c>
    </row>
    <row r="470" ht="12.75" customHeight="1">
      <c r="B470" s="534" t="s">
        <v>900</v>
      </c>
      <c r="C470" s="534" t="s">
        <v>6238</v>
      </c>
      <c r="D470" s="534" t="s">
        <v>7501</v>
      </c>
      <c r="E470" s="534" t="s">
        <v>7502</v>
      </c>
    </row>
    <row r="471" ht="12.75" customHeight="1">
      <c r="B471" s="534" t="s">
        <v>239</v>
      </c>
      <c r="C471" s="534" t="s">
        <v>2017</v>
      </c>
      <c r="D471" s="534" t="s">
        <v>7503</v>
      </c>
      <c r="E471" s="534" t="s">
        <v>7504</v>
      </c>
    </row>
    <row r="472" ht="12.75" customHeight="1">
      <c r="B472" s="534" t="s">
        <v>726</v>
      </c>
      <c r="C472" s="534" t="s">
        <v>737</v>
      </c>
      <c r="D472" s="534" t="s">
        <v>7505</v>
      </c>
      <c r="E472" s="534" t="s">
        <v>7506</v>
      </c>
    </row>
    <row r="473" ht="12.75" customHeight="1">
      <c r="B473" s="534" t="s">
        <v>503</v>
      </c>
      <c r="C473" s="534" t="s">
        <v>544</v>
      </c>
      <c r="D473" s="534" t="s">
        <v>545</v>
      </c>
      <c r="E473" s="534" t="s">
        <v>547</v>
      </c>
    </row>
    <row r="474" ht="12.75" customHeight="1">
      <c r="B474" s="534" t="s">
        <v>6346</v>
      </c>
      <c r="C474" s="534" t="s">
        <v>6347</v>
      </c>
      <c r="D474" s="534" t="s">
        <v>7507</v>
      </c>
      <c r="E474" s="534" t="s">
        <v>7507</v>
      </c>
    </row>
    <row r="475" ht="12.75" customHeight="1">
      <c r="B475" s="534" t="s">
        <v>239</v>
      </c>
      <c r="C475" s="534" t="s">
        <v>2017</v>
      </c>
      <c r="D475" s="534" t="s">
        <v>7508</v>
      </c>
      <c r="E475" s="534" t="s">
        <v>7509</v>
      </c>
    </row>
    <row r="476" ht="12.75" customHeight="1">
      <c r="B476" s="534" t="s">
        <v>2216</v>
      </c>
      <c r="C476" s="534" t="s">
        <v>6651</v>
      </c>
      <c r="D476" s="534" t="s">
        <v>1575</v>
      </c>
      <c r="E476" s="534" t="s">
        <v>7510</v>
      </c>
    </row>
    <row r="477" ht="12.75" customHeight="1">
      <c r="B477" s="534" t="s">
        <v>2216</v>
      </c>
      <c r="C477" s="534" t="s">
        <v>6651</v>
      </c>
      <c r="D477" s="534" t="s">
        <v>1379</v>
      </c>
      <c r="E477" s="534" t="s">
        <v>6146</v>
      </c>
    </row>
    <row r="478" ht="12.75" customHeight="1">
      <c r="B478" s="534" t="s">
        <v>2216</v>
      </c>
      <c r="C478" s="534" t="s">
        <v>6651</v>
      </c>
      <c r="D478" s="534" t="s">
        <v>1379</v>
      </c>
      <c r="E478" s="534" t="s">
        <v>7511</v>
      </c>
    </row>
    <row r="479" ht="12.75" customHeight="1">
      <c r="B479" s="534" t="s">
        <v>2216</v>
      </c>
      <c r="C479" s="534" t="s">
        <v>6651</v>
      </c>
      <c r="D479" s="534" t="s">
        <v>1575</v>
      </c>
      <c r="E479" s="534" t="s">
        <v>7512</v>
      </c>
    </row>
    <row r="480" ht="12.75" customHeight="1">
      <c r="B480" s="534" t="s">
        <v>2216</v>
      </c>
      <c r="C480" s="534" t="s">
        <v>6651</v>
      </c>
      <c r="D480" s="534" t="s">
        <v>1575</v>
      </c>
      <c r="E480" s="534" t="s">
        <v>7513</v>
      </c>
    </row>
    <row r="481" ht="12.75" customHeight="1">
      <c r="B481" s="534" t="s">
        <v>2216</v>
      </c>
      <c r="C481" s="534" t="s">
        <v>6651</v>
      </c>
      <c r="D481" s="534" t="s">
        <v>1575</v>
      </c>
      <c r="E481" s="534" t="s">
        <v>7514</v>
      </c>
    </row>
    <row r="482" ht="12.75" customHeight="1">
      <c r="B482" s="534" t="s">
        <v>2216</v>
      </c>
      <c r="C482" s="534" t="s">
        <v>6651</v>
      </c>
      <c r="D482" s="534" t="s">
        <v>1575</v>
      </c>
      <c r="E482" s="534" t="s">
        <v>7515</v>
      </c>
    </row>
    <row r="483" ht="12.75" customHeight="1">
      <c r="B483" s="534" t="s">
        <v>239</v>
      </c>
      <c r="C483" s="534" t="s">
        <v>306</v>
      </c>
      <c r="D483" s="534" t="s">
        <v>1379</v>
      </c>
      <c r="E483" s="534" t="s">
        <v>6152</v>
      </c>
    </row>
    <row r="484" ht="12.75" customHeight="1">
      <c r="B484" s="534" t="s">
        <v>2781</v>
      </c>
      <c r="C484" s="534" t="s">
        <v>2782</v>
      </c>
      <c r="D484" s="534" t="s">
        <v>7516</v>
      </c>
      <c r="E484" s="534" t="s">
        <v>7517</v>
      </c>
    </row>
    <row r="485" ht="12.75" customHeight="1">
      <c r="B485" s="534" t="s">
        <v>2216</v>
      </c>
      <c r="C485" s="534" t="s">
        <v>6318</v>
      </c>
      <c r="D485" s="534" t="s">
        <v>7518</v>
      </c>
      <c r="E485" s="534" t="s">
        <v>7519</v>
      </c>
    </row>
    <row r="486" ht="12.75" customHeight="1">
      <c r="B486" s="534" t="s">
        <v>2216</v>
      </c>
      <c r="C486" s="534" t="s">
        <v>6318</v>
      </c>
      <c r="D486" s="534" t="s">
        <v>7520</v>
      </c>
      <c r="E486" s="534" t="s">
        <v>7521</v>
      </c>
    </row>
    <row r="487" ht="12.75" customHeight="1">
      <c r="B487" s="534" t="s">
        <v>239</v>
      </c>
      <c r="C487" s="534" t="s">
        <v>293</v>
      </c>
      <c r="D487" s="534" t="s">
        <v>7522</v>
      </c>
      <c r="E487" s="534" t="s">
        <v>7523</v>
      </c>
    </row>
    <row r="488" ht="12.75" customHeight="1">
      <c r="B488" s="534" t="s">
        <v>2216</v>
      </c>
      <c r="C488" s="534" t="s">
        <v>6318</v>
      </c>
      <c r="D488" s="534" t="s">
        <v>7524</v>
      </c>
      <c r="E488" s="534" t="s">
        <v>7525</v>
      </c>
    </row>
    <row r="489" ht="12.75" customHeight="1">
      <c r="B489" s="534" t="s">
        <v>2216</v>
      </c>
      <c r="C489" s="534" t="s">
        <v>6318</v>
      </c>
      <c r="D489" s="534" t="s">
        <v>7524</v>
      </c>
      <c r="E489" s="534" t="s">
        <v>7526</v>
      </c>
    </row>
    <row r="490" ht="12.75" customHeight="1">
      <c r="B490" s="534" t="s">
        <v>911</v>
      </c>
      <c r="C490" s="534" t="s">
        <v>2556</v>
      </c>
      <c r="D490" s="534" t="s">
        <v>7527</v>
      </c>
      <c r="E490" s="534" t="s">
        <v>7528</v>
      </c>
    </row>
    <row r="491" ht="12.75" customHeight="1">
      <c r="B491" s="534" t="s">
        <v>911</v>
      </c>
      <c r="C491" s="534" t="s">
        <v>912</v>
      </c>
      <c r="D491" s="534" t="s">
        <v>7027</v>
      </c>
      <c r="E491" s="534" t="s">
        <v>7529</v>
      </c>
    </row>
    <row r="492" ht="12.75" customHeight="1">
      <c r="B492" s="534" t="s">
        <v>911</v>
      </c>
      <c r="C492" s="534" t="s">
        <v>912</v>
      </c>
      <c r="D492" s="534" t="s">
        <v>7027</v>
      </c>
      <c r="E492" s="534" t="s">
        <v>7530</v>
      </c>
    </row>
    <row r="493" ht="12.75" customHeight="1">
      <c r="B493" s="534" t="s">
        <v>911</v>
      </c>
      <c r="C493" s="534" t="s">
        <v>912</v>
      </c>
      <c r="D493" s="534" t="s">
        <v>7027</v>
      </c>
      <c r="E493" s="534" t="s">
        <v>7531</v>
      </c>
    </row>
    <row r="494" ht="12.75" customHeight="1">
      <c r="B494" s="534" t="s">
        <v>911</v>
      </c>
      <c r="C494" s="534" t="s">
        <v>912</v>
      </c>
      <c r="D494" s="534" t="s">
        <v>7027</v>
      </c>
      <c r="E494" s="534" t="s">
        <v>7532</v>
      </c>
    </row>
    <row r="495" ht="12.75" customHeight="1">
      <c r="B495" s="534" t="s">
        <v>911</v>
      </c>
      <c r="C495" s="534" t="s">
        <v>983</v>
      </c>
      <c r="D495" s="534" t="s">
        <v>7027</v>
      </c>
      <c r="E495" s="534" t="s">
        <v>7533</v>
      </c>
    </row>
    <row r="496" ht="12.75" customHeight="1">
      <c r="B496" s="534" t="s">
        <v>911</v>
      </c>
      <c r="C496" s="534" t="s">
        <v>922</v>
      </c>
      <c r="D496" s="534" t="s">
        <v>1575</v>
      </c>
      <c r="E496" s="534" t="s">
        <v>7534</v>
      </c>
    </row>
    <row r="497" ht="12.75" customHeight="1">
      <c r="B497" s="534" t="s">
        <v>911</v>
      </c>
      <c r="C497" s="534" t="s">
        <v>983</v>
      </c>
      <c r="D497" s="534" t="s">
        <v>7027</v>
      </c>
      <c r="E497" s="534" t="s">
        <v>7535</v>
      </c>
    </row>
    <row r="498" ht="12.75" customHeight="1">
      <c r="B498" s="534" t="s">
        <v>2216</v>
      </c>
      <c r="C498" s="534" t="s">
        <v>7536</v>
      </c>
      <c r="D498" s="534" t="s">
        <v>7537</v>
      </c>
      <c r="E498" s="534" t="s">
        <v>7538</v>
      </c>
    </row>
    <row r="499" ht="12.75" customHeight="1">
      <c r="B499" s="534" t="s">
        <v>2216</v>
      </c>
      <c r="C499" s="534" t="s">
        <v>6105</v>
      </c>
      <c r="D499" s="534" t="s">
        <v>7539</v>
      </c>
      <c r="E499" s="534" t="s">
        <v>7540</v>
      </c>
    </row>
    <row r="500" ht="12.75" customHeight="1">
      <c r="B500" s="534" t="s">
        <v>715</v>
      </c>
      <c r="C500" s="534" t="s">
        <v>7541</v>
      </c>
      <c r="D500" s="534" t="s">
        <v>7542</v>
      </c>
      <c r="E500" s="534" t="s">
        <v>7543</v>
      </c>
    </row>
    <row r="501" ht="12.75" customHeight="1">
      <c r="B501" s="534" t="s">
        <v>239</v>
      </c>
      <c r="C501" s="534" t="s">
        <v>293</v>
      </c>
      <c r="D501" s="534" t="s">
        <v>2784</v>
      </c>
      <c r="E501" s="534" t="s">
        <v>7544</v>
      </c>
    </row>
    <row r="502" ht="12.75" customHeight="1">
      <c r="B502" s="534" t="s">
        <v>503</v>
      </c>
      <c r="C502" s="534" t="s">
        <v>573</v>
      </c>
      <c r="D502" s="534" t="s">
        <v>7545</v>
      </c>
      <c r="E502" s="534" t="s">
        <v>7546</v>
      </c>
    </row>
    <row r="503" ht="12.75" customHeight="1">
      <c r="B503" s="534" t="s">
        <v>900</v>
      </c>
      <c r="C503" s="534" t="s">
        <v>901</v>
      </c>
      <c r="D503" s="534" t="s">
        <v>7547</v>
      </c>
      <c r="E503" s="534" t="s">
        <v>7548</v>
      </c>
    </row>
    <row r="504" ht="12.75" customHeight="1">
      <c r="B504" s="534" t="s">
        <v>2781</v>
      </c>
      <c r="C504" s="534" t="s">
        <v>2782</v>
      </c>
      <c r="D504" s="534" t="s">
        <v>7549</v>
      </c>
      <c r="E504" s="534" t="s">
        <v>7550</v>
      </c>
    </row>
    <row r="505" ht="12.75" customHeight="1">
      <c r="B505" s="534" t="s">
        <v>2216</v>
      </c>
      <c r="C505" s="534" t="s">
        <v>6532</v>
      </c>
      <c r="D505" s="534" t="s">
        <v>7551</v>
      </c>
      <c r="E505" s="534" t="s">
        <v>7552</v>
      </c>
    </row>
    <row r="506" ht="12.75" customHeight="1">
      <c r="B506" s="534" t="s">
        <v>503</v>
      </c>
      <c r="C506" s="534" t="s">
        <v>573</v>
      </c>
      <c r="D506" s="534" t="s">
        <v>7553</v>
      </c>
      <c r="E506" s="534" t="s">
        <v>7554</v>
      </c>
    </row>
    <row r="507" ht="12.75" customHeight="1">
      <c r="B507" s="534" t="s">
        <v>6407</v>
      </c>
      <c r="C507" s="534" t="s">
        <v>6388</v>
      </c>
      <c r="D507" s="534" t="s">
        <v>6711</v>
      </c>
      <c r="E507" s="534" t="s">
        <v>7555</v>
      </c>
    </row>
    <row r="508" ht="12.75" customHeight="1">
      <c r="B508" s="534" t="s">
        <v>726</v>
      </c>
      <c r="C508" s="534" t="s">
        <v>2416</v>
      </c>
      <c r="D508" s="534" t="s">
        <v>2418</v>
      </c>
      <c r="E508" s="534" t="s">
        <v>2419</v>
      </c>
    </row>
    <row r="509" ht="12.75" customHeight="1">
      <c r="B509" s="534" t="s">
        <v>2781</v>
      </c>
      <c r="C509" s="534" t="s">
        <v>2782</v>
      </c>
      <c r="D509" s="534" t="s">
        <v>7556</v>
      </c>
      <c r="E509" s="534" t="s">
        <v>7557</v>
      </c>
    </row>
    <row r="510" ht="12.75" customHeight="1">
      <c r="B510" s="534" t="s">
        <v>2216</v>
      </c>
      <c r="C510" s="534" t="s">
        <v>6318</v>
      </c>
      <c r="D510" s="534" t="s">
        <v>7558</v>
      </c>
      <c r="E510" s="534" t="s">
        <v>7559</v>
      </c>
    </row>
    <row r="511" ht="12.75" customHeight="1">
      <c r="B511" s="534" t="s">
        <v>2216</v>
      </c>
      <c r="C511" s="534" t="s">
        <v>6318</v>
      </c>
      <c r="D511" s="534" t="s">
        <v>7558</v>
      </c>
      <c r="E511" s="534" t="s">
        <v>7560</v>
      </c>
    </row>
    <row r="512" ht="12.75" customHeight="1">
      <c r="B512" s="534" t="s">
        <v>2781</v>
      </c>
      <c r="C512" s="534" t="s">
        <v>2782</v>
      </c>
      <c r="D512" s="534" t="s">
        <v>1575</v>
      </c>
      <c r="E512" s="534" t="s">
        <v>7561</v>
      </c>
    </row>
    <row r="513" ht="12.75" customHeight="1">
      <c r="B513" s="534" t="s">
        <v>2781</v>
      </c>
      <c r="C513" s="534" t="s">
        <v>2782</v>
      </c>
      <c r="D513" s="534" t="s">
        <v>1575</v>
      </c>
      <c r="E513" s="534" t="s">
        <v>7562</v>
      </c>
    </row>
    <row r="514" ht="12.75" customHeight="1">
      <c r="B514" s="534" t="s">
        <v>2781</v>
      </c>
      <c r="C514" s="534" t="s">
        <v>2782</v>
      </c>
      <c r="D514" s="534" t="s">
        <v>1575</v>
      </c>
      <c r="E514" s="534" t="s">
        <v>7563</v>
      </c>
    </row>
    <row r="515" ht="12.75" customHeight="1">
      <c r="B515" s="534" t="s">
        <v>900</v>
      </c>
      <c r="C515" s="534" t="s">
        <v>901</v>
      </c>
      <c r="D515" s="534" t="s">
        <v>7564</v>
      </c>
      <c r="E515" s="534" t="s">
        <v>7565</v>
      </c>
    </row>
    <row r="516" ht="12.75" customHeight="1">
      <c r="B516" s="534" t="s">
        <v>726</v>
      </c>
      <c r="C516" s="534" t="s">
        <v>737</v>
      </c>
      <c r="D516" s="534" t="s">
        <v>7566</v>
      </c>
      <c r="E516" s="534" t="s">
        <v>7567</v>
      </c>
    </row>
    <row r="517" ht="12.75" customHeight="1">
      <c r="B517" s="534" t="s">
        <v>726</v>
      </c>
      <c r="C517" s="534" t="s">
        <v>737</v>
      </c>
      <c r="D517" s="534" t="s">
        <v>7568</v>
      </c>
      <c r="E517" s="534" t="s">
        <v>7569</v>
      </c>
    </row>
    <row r="518" ht="12.75" customHeight="1">
      <c r="B518" s="534" t="s">
        <v>726</v>
      </c>
      <c r="C518" s="534" t="s">
        <v>737</v>
      </c>
      <c r="D518" s="534" t="s">
        <v>1575</v>
      </c>
      <c r="E518" s="534" t="s">
        <v>7570</v>
      </c>
    </row>
    <row r="519" ht="12.75" customHeight="1">
      <c r="B519" s="534" t="s">
        <v>726</v>
      </c>
      <c r="C519" s="534" t="s">
        <v>737</v>
      </c>
      <c r="D519" s="534" t="s">
        <v>1575</v>
      </c>
      <c r="E519" s="534" t="s">
        <v>7571</v>
      </c>
    </row>
    <row r="520" ht="12.75" customHeight="1">
      <c r="B520" s="534" t="s">
        <v>726</v>
      </c>
      <c r="C520" s="534" t="s">
        <v>737</v>
      </c>
      <c r="D520" s="534" t="s">
        <v>1575</v>
      </c>
      <c r="E520" s="534" t="s">
        <v>7572</v>
      </c>
    </row>
    <row r="521" ht="12.75" customHeight="1">
      <c r="B521" s="534" t="s">
        <v>726</v>
      </c>
      <c r="C521" s="534" t="s">
        <v>737</v>
      </c>
      <c r="D521" s="534" t="s">
        <v>1575</v>
      </c>
      <c r="E521" s="534" t="s">
        <v>7573</v>
      </c>
    </row>
    <row r="522" ht="12.75" customHeight="1">
      <c r="B522" s="534" t="s">
        <v>726</v>
      </c>
      <c r="C522" s="534" t="s">
        <v>737</v>
      </c>
      <c r="D522" s="534" t="s">
        <v>1575</v>
      </c>
      <c r="E522" s="534" t="s">
        <v>7574</v>
      </c>
    </row>
    <row r="523" ht="12.75" customHeight="1">
      <c r="B523" s="534" t="s">
        <v>726</v>
      </c>
      <c r="C523" s="534" t="s">
        <v>737</v>
      </c>
      <c r="D523" s="534" t="s">
        <v>1575</v>
      </c>
      <c r="E523" s="534" t="s">
        <v>7575</v>
      </c>
    </row>
    <row r="524" ht="12.75" customHeight="1">
      <c r="B524" s="534" t="s">
        <v>726</v>
      </c>
      <c r="C524" s="534" t="s">
        <v>737</v>
      </c>
      <c r="D524" s="534" t="s">
        <v>1575</v>
      </c>
      <c r="E524" s="534" t="s">
        <v>7576</v>
      </c>
    </row>
    <row r="525" ht="12.75" customHeight="1">
      <c r="B525" s="534" t="s">
        <v>503</v>
      </c>
      <c r="C525" s="534" t="s">
        <v>583</v>
      </c>
      <c r="D525" s="534" t="s">
        <v>259</v>
      </c>
      <c r="E525" s="534" t="s">
        <v>6103</v>
      </c>
    </row>
    <row r="526" ht="12.75" customHeight="1">
      <c r="B526" s="534" t="s">
        <v>503</v>
      </c>
      <c r="C526" s="534" t="s">
        <v>583</v>
      </c>
      <c r="D526" s="534" t="s">
        <v>259</v>
      </c>
      <c r="E526" s="534" t="s">
        <v>7577</v>
      </c>
    </row>
    <row r="527" ht="12.75" customHeight="1">
      <c r="B527" s="534" t="s">
        <v>503</v>
      </c>
      <c r="C527" s="534" t="s">
        <v>583</v>
      </c>
      <c r="D527" s="534" t="s">
        <v>259</v>
      </c>
      <c r="E527" s="534" t="s">
        <v>7578</v>
      </c>
    </row>
    <row r="528" ht="12.75" customHeight="1">
      <c r="B528" s="534" t="s">
        <v>2781</v>
      </c>
      <c r="C528" s="534" t="s">
        <v>2782</v>
      </c>
      <c r="D528" s="534" t="s">
        <v>7579</v>
      </c>
      <c r="E528" s="534" t="s">
        <v>7579</v>
      </c>
    </row>
    <row r="529" ht="12.75" customHeight="1">
      <c r="B529" s="534" t="s">
        <v>2216</v>
      </c>
      <c r="C529" s="534" t="s">
        <v>2217</v>
      </c>
      <c r="D529" s="534" t="s">
        <v>7580</v>
      </c>
      <c r="E529" s="534" t="s">
        <v>7581</v>
      </c>
    </row>
    <row r="530" ht="12.75" customHeight="1">
      <c r="B530" s="534" t="s">
        <v>2216</v>
      </c>
      <c r="C530" s="534" t="s">
        <v>2217</v>
      </c>
      <c r="D530" s="534" t="s">
        <v>7580</v>
      </c>
      <c r="E530" s="534" t="s">
        <v>7582</v>
      </c>
    </row>
    <row r="531" ht="12.75" customHeight="1">
      <c r="B531" s="534" t="s">
        <v>2216</v>
      </c>
      <c r="C531" s="534" t="s">
        <v>2217</v>
      </c>
      <c r="D531" s="534" t="s">
        <v>7580</v>
      </c>
      <c r="E531" s="534" t="s">
        <v>7583</v>
      </c>
    </row>
    <row r="532" ht="12.75" customHeight="1">
      <c r="B532" s="534" t="s">
        <v>2216</v>
      </c>
      <c r="C532" s="534" t="s">
        <v>2217</v>
      </c>
      <c r="D532" s="534" t="s">
        <v>7580</v>
      </c>
      <c r="E532" s="534" t="s">
        <v>7584</v>
      </c>
    </row>
    <row r="533" ht="12.75" customHeight="1">
      <c r="B533" s="534" t="s">
        <v>2216</v>
      </c>
      <c r="C533" s="534" t="s">
        <v>2217</v>
      </c>
      <c r="D533" s="534" t="s">
        <v>7580</v>
      </c>
      <c r="E533" s="534" t="s">
        <v>7585</v>
      </c>
    </row>
    <row r="534" ht="12.75" customHeight="1">
      <c r="B534" s="534" t="s">
        <v>2216</v>
      </c>
      <c r="C534" s="534" t="s">
        <v>6532</v>
      </c>
      <c r="D534" s="534" t="s">
        <v>7580</v>
      </c>
      <c r="E534" s="534" t="s">
        <v>7586</v>
      </c>
    </row>
    <row r="535" ht="12.75" customHeight="1">
      <c r="B535" s="534" t="s">
        <v>2216</v>
      </c>
      <c r="C535" s="534" t="s">
        <v>6532</v>
      </c>
      <c r="D535" s="534" t="s">
        <v>7580</v>
      </c>
      <c r="E535" s="534" t="s">
        <v>7587</v>
      </c>
    </row>
    <row r="536" ht="12.75" customHeight="1">
      <c r="B536" s="534" t="s">
        <v>2216</v>
      </c>
      <c r="C536" s="534" t="s">
        <v>6318</v>
      </c>
      <c r="D536" s="534" t="s">
        <v>7588</v>
      </c>
      <c r="E536" s="534" t="s">
        <v>7589</v>
      </c>
    </row>
    <row r="537" ht="12.75" customHeight="1">
      <c r="B537" s="534" t="s">
        <v>715</v>
      </c>
      <c r="C537" s="534" t="s">
        <v>1470</v>
      </c>
      <c r="D537" s="534" t="s">
        <v>7590</v>
      </c>
      <c r="E537" s="534" t="s">
        <v>7591</v>
      </c>
    </row>
    <row r="538" ht="12.75" customHeight="1">
      <c r="B538" s="534" t="s">
        <v>6142</v>
      </c>
      <c r="C538" s="534" t="s">
        <v>6725</v>
      </c>
      <c r="D538" s="534" t="s">
        <v>7590</v>
      </c>
      <c r="E538" s="534" t="s">
        <v>7592</v>
      </c>
    </row>
    <row r="539" ht="12.75" customHeight="1">
      <c r="B539" s="534" t="s">
        <v>6142</v>
      </c>
      <c r="C539" s="534" t="s">
        <v>7593</v>
      </c>
      <c r="D539" s="534" t="s">
        <v>7590</v>
      </c>
      <c r="E539" s="534" t="s">
        <v>7594</v>
      </c>
    </row>
    <row r="540" ht="12.75" customHeight="1">
      <c r="B540" s="534" t="s">
        <v>6142</v>
      </c>
      <c r="C540" s="534" t="s">
        <v>7593</v>
      </c>
      <c r="D540" s="534" t="s">
        <v>7590</v>
      </c>
      <c r="E540" s="534" t="s">
        <v>7595</v>
      </c>
    </row>
    <row r="541" ht="12.75" customHeight="1">
      <c r="B541" s="534" t="s">
        <v>503</v>
      </c>
      <c r="C541" s="534" t="s">
        <v>592</v>
      </c>
      <c r="D541" s="534" t="s">
        <v>7596</v>
      </c>
      <c r="E541" s="534" t="s">
        <v>7597</v>
      </c>
    </row>
    <row r="542" ht="12.75" customHeight="1">
      <c r="B542" s="534" t="s">
        <v>726</v>
      </c>
      <c r="C542" s="534" t="s">
        <v>737</v>
      </c>
      <c r="D542" s="534" t="s">
        <v>7598</v>
      </c>
      <c r="E542" s="534" t="s">
        <v>7599</v>
      </c>
    </row>
    <row r="543" ht="12.75" customHeight="1">
      <c r="B543" s="534" t="s">
        <v>6416</v>
      </c>
      <c r="C543" s="534" t="s">
        <v>6462</v>
      </c>
      <c r="D543" s="534" t="s">
        <v>7600</v>
      </c>
      <c r="E543" s="534" t="s">
        <v>7601</v>
      </c>
    </row>
    <row r="544" ht="12.75" customHeight="1">
      <c r="B544" s="534" t="s">
        <v>6416</v>
      </c>
      <c r="C544" s="534" t="s">
        <v>6462</v>
      </c>
      <c r="D544" s="534" t="s">
        <v>7600</v>
      </c>
      <c r="E544" s="534" t="s">
        <v>7602</v>
      </c>
    </row>
    <row r="545" ht="12.75" customHeight="1">
      <c r="B545" s="534" t="s">
        <v>726</v>
      </c>
      <c r="C545" s="534" t="s">
        <v>737</v>
      </c>
      <c r="D545" s="534" t="s">
        <v>7603</v>
      </c>
      <c r="E545" s="534" t="s">
        <v>7604</v>
      </c>
    </row>
    <row r="546" ht="12.75" customHeight="1">
      <c r="B546" s="534" t="s">
        <v>6246</v>
      </c>
      <c r="C546" s="534" t="s">
        <v>6141</v>
      </c>
      <c r="D546" s="534" t="s">
        <v>7605</v>
      </c>
      <c r="E546" s="534" t="s">
        <v>7606</v>
      </c>
    </row>
    <row r="547" ht="12.75" customHeight="1">
      <c r="B547" s="534" t="s">
        <v>6246</v>
      </c>
      <c r="C547" s="534" t="s">
        <v>6141</v>
      </c>
      <c r="D547" s="534" t="s">
        <v>7607</v>
      </c>
      <c r="E547" s="534" t="s">
        <v>7608</v>
      </c>
    </row>
    <row r="548" ht="12.75" customHeight="1">
      <c r="B548" s="534" t="s">
        <v>6246</v>
      </c>
      <c r="C548" s="534" t="s">
        <v>6141</v>
      </c>
      <c r="D548" s="534" t="s">
        <v>1575</v>
      </c>
      <c r="E548" s="534" t="s">
        <v>7609</v>
      </c>
    </row>
    <row r="549" ht="12.75" customHeight="1">
      <c r="B549" s="534" t="s">
        <v>6346</v>
      </c>
      <c r="C549" s="534" t="s">
        <v>7245</v>
      </c>
      <c r="D549" s="534" t="s">
        <v>7610</v>
      </c>
      <c r="E549" s="534" t="s">
        <v>7611</v>
      </c>
    </row>
    <row r="550" ht="12.75" customHeight="1">
      <c r="B550" s="534" t="s">
        <v>726</v>
      </c>
      <c r="C550" s="534" t="s">
        <v>737</v>
      </c>
      <c r="D550" s="534" t="s">
        <v>7612</v>
      </c>
      <c r="E550" s="534" t="s">
        <v>7613</v>
      </c>
    </row>
    <row r="551" ht="12.75" customHeight="1">
      <c r="B551" s="534" t="s">
        <v>1485</v>
      </c>
      <c r="C551" s="534" t="s">
        <v>7614</v>
      </c>
      <c r="D551" s="534" t="s">
        <v>7615</v>
      </c>
      <c r="E551" s="534" t="s">
        <v>7616</v>
      </c>
    </row>
    <row r="552" ht="12.75" customHeight="1">
      <c r="B552" s="534" t="s">
        <v>2781</v>
      </c>
      <c r="C552" s="534" t="s">
        <v>2782</v>
      </c>
      <c r="D552" s="534" t="s">
        <v>1575</v>
      </c>
      <c r="E552" s="534" t="s">
        <v>7617</v>
      </c>
    </row>
    <row r="553" ht="12.75" customHeight="1">
      <c r="B553" s="534" t="s">
        <v>6273</v>
      </c>
      <c r="C553" s="534" t="s">
        <v>7618</v>
      </c>
      <c r="D553" s="534" t="s">
        <v>7619</v>
      </c>
      <c r="E553" s="534" t="s">
        <v>7620</v>
      </c>
    </row>
    <row r="554" ht="12.75" customHeight="1">
      <c r="B554" s="534" t="s">
        <v>239</v>
      </c>
      <c r="C554" s="534" t="s">
        <v>272</v>
      </c>
      <c r="D554" s="534" t="s">
        <v>2312</v>
      </c>
      <c r="E554" s="534" t="s">
        <v>2313</v>
      </c>
    </row>
    <row r="555" ht="12.75" customHeight="1">
      <c r="B555" s="534" t="s">
        <v>726</v>
      </c>
      <c r="C555" s="534" t="s">
        <v>2416</v>
      </c>
      <c r="D555" s="534" t="s">
        <v>7621</v>
      </c>
      <c r="E555" s="534" t="s">
        <v>7622</v>
      </c>
    </row>
    <row r="556" ht="12.75" customHeight="1">
      <c r="B556" s="534" t="s">
        <v>726</v>
      </c>
      <c r="C556" s="534" t="s">
        <v>737</v>
      </c>
      <c r="D556" s="534" t="s">
        <v>7623</v>
      </c>
      <c r="E556" s="534" t="s">
        <v>6111</v>
      </c>
    </row>
    <row r="557" ht="12.75" customHeight="1">
      <c r="B557" s="534" t="s">
        <v>1485</v>
      </c>
      <c r="C557" s="534" t="s">
        <v>1486</v>
      </c>
      <c r="D557" s="534" t="s">
        <v>6173</v>
      </c>
      <c r="E557" s="534" t="s">
        <v>6172</v>
      </c>
    </row>
    <row r="558" ht="12.75" customHeight="1">
      <c r="B558" s="534" t="s">
        <v>503</v>
      </c>
      <c r="C558" s="534" t="s">
        <v>504</v>
      </c>
      <c r="D558" s="534" t="s">
        <v>7624</v>
      </c>
      <c r="E558" s="534" t="s">
        <v>7625</v>
      </c>
    </row>
    <row r="559" ht="12.75" customHeight="1">
      <c r="B559" s="534" t="s">
        <v>503</v>
      </c>
      <c r="C559" s="534" t="s">
        <v>504</v>
      </c>
      <c r="D559" s="534" t="s">
        <v>7624</v>
      </c>
      <c r="E559" s="534" t="s">
        <v>7626</v>
      </c>
    </row>
    <row r="560" ht="12.75" customHeight="1">
      <c r="B560" s="534" t="s">
        <v>2216</v>
      </c>
      <c r="C560" s="534" t="s">
        <v>6186</v>
      </c>
      <c r="D560" s="534" t="s">
        <v>7627</v>
      </c>
      <c r="E560" s="534" t="s">
        <v>7628</v>
      </c>
    </row>
    <row r="561" ht="12.75" customHeight="1">
      <c r="B561" s="534" t="s">
        <v>503</v>
      </c>
      <c r="C561" s="534" t="s">
        <v>1425</v>
      </c>
      <c r="D561" s="534" t="s">
        <v>2732</v>
      </c>
      <c r="E561" s="534" t="s">
        <v>7629</v>
      </c>
    </row>
    <row r="562" ht="12.75" customHeight="1">
      <c r="B562" s="534" t="s">
        <v>503</v>
      </c>
      <c r="C562" s="534" t="s">
        <v>1425</v>
      </c>
      <c r="D562" s="534" t="s">
        <v>7545</v>
      </c>
      <c r="E562" s="534" t="s">
        <v>7630</v>
      </c>
    </row>
    <row r="563" ht="12.75" customHeight="1">
      <c r="B563" s="534" t="s">
        <v>2216</v>
      </c>
      <c r="C563" s="534" t="s">
        <v>6186</v>
      </c>
      <c r="D563" s="534" t="s">
        <v>7631</v>
      </c>
      <c r="E563" s="534" t="s">
        <v>7632</v>
      </c>
    </row>
    <row r="564" ht="12.75" customHeight="1">
      <c r="B564" s="534" t="s">
        <v>2216</v>
      </c>
      <c r="C564" s="534" t="s">
        <v>6318</v>
      </c>
      <c r="D564" s="534" t="s">
        <v>7633</v>
      </c>
      <c r="E564" s="534" t="s">
        <v>7634</v>
      </c>
    </row>
    <row r="565" ht="12.75" customHeight="1">
      <c r="B565" s="534" t="s">
        <v>2216</v>
      </c>
      <c r="C565" s="534" t="s">
        <v>6318</v>
      </c>
      <c r="D565" s="534" t="s">
        <v>6506</v>
      </c>
      <c r="E565" s="534" t="s">
        <v>7635</v>
      </c>
    </row>
    <row r="566" ht="12.75" customHeight="1">
      <c r="B566" s="534" t="s">
        <v>2216</v>
      </c>
      <c r="C566" s="534" t="s">
        <v>6318</v>
      </c>
      <c r="D566" s="534" t="s">
        <v>1575</v>
      </c>
      <c r="E566" s="534" t="s">
        <v>7636</v>
      </c>
    </row>
    <row r="567" ht="12.75" customHeight="1">
      <c r="B567" s="534" t="s">
        <v>6416</v>
      </c>
      <c r="C567" s="534" t="s">
        <v>6462</v>
      </c>
      <c r="D567" s="534" t="s">
        <v>7637</v>
      </c>
      <c r="E567" s="534" t="s">
        <v>7638</v>
      </c>
    </row>
    <row r="568" ht="12.75" customHeight="1">
      <c r="B568" s="534" t="s">
        <v>2216</v>
      </c>
      <c r="C568" s="534" t="s">
        <v>6447</v>
      </c>
      <c r="D568" s="534" t="s">
        <v>7639</v>
      </c>
      <c r="E568" s="534" t="s">
        <v>7640</v>
      </c>
    </row>
    <row r="569" ht="12.75" customHeight="1">
      <c r="B569" s="534" t="s">
        <v>2781</v>
      </c>
      <c r="C569" s="534" t="s">
        <v>6821</v>
      </c>
      <c r="D569" s="534" t="s">
        <v>7641</v>
      </c>
      <c r="E569" s="534" t="s">
        <v>7641</v>
      </c>
    </row>
    <row r="570" ht="12.75" customHeight="1">
      <c r="B570" s="534" t="s">
        <v>2781</v>
      </c>
      <c r="C570" s="534" t="s">
        <v>6821</v>
      </c>
      <c r="D570" s="534" t="s">
        <v>7642</v>
      </c>
      <c r="E570" s="534" t="s">
        <v>7642</v>
      </c>
    </row>
    <row r="571" ht="12.75" customHeight="1">
      <c r="B571" s="534" t="s">
        <v>2781</v>
      </c>
      <c r="C571" s="534" t="s">
        <v>6821</v>
      </c>
      <c r="D571" s="534" t="s">
        <v>7643</v>
      </c>
      <c r="E571" s="534" t="s">
        <v>7644</v>
      </c>
    </row>
    <row r="572" ht="12.75" customHeight="1">
      <c r="B572" s="534" t="s">
        <v>6075</v>
      </c>
      <c r="C572" s="534" t="s">
        <v>6076</v>
      </c>
      <c r="D572" s="534" t="s">
        <v>7645</v>
      </c>
      <c r="E572" s="534" t="s">
        <v>7646</v>
      </c>
    </row>
    <row r="573" ht="12.75" customHeight="1">
      <c r="B573" s="534" t="s">
        <v>6075</v>
      </c>
      <c r="C573" s="534" t="s">
        <v>6267</v>
      </c>
      <c r="D573" s="534" t="s">
        <v>7647</v>
      </c>
      <c r="E573" s="534" t="s">
        <v>7648</v>
      </c>
    </row>
    <row r="574" ht="12.75" customHeight="1">
      <c r="B574" s="534" t="s">
        <v>503</v>
      </c>
      <c r="C574" s="534" t="s">
        <v>528</v>
      </c>
      <c r="D574" s="534" t="s">
        <v>7649</v>
      </c>
      <c r="E574" s="534" t="s">
        <v>7650</v>
      </c>
    </row>
    <row r="575" ht="12.75" customHeight="1">
      <c r="B575" s="534" t="s">
        <v>503</v>
      </c>
      <c r="C575" s="534" t="s">
        <v>528</v>
      </c>
      <c r="D575" s="534" t="s">
        <v>7649</v>
      </c>
      <c r="E575" s="534" t="s">
        <v>7651</v>
      </c>
    </row>
    <row r="576" ht="12.75" customHeight="1">
      <c r="B576" s="534" t="s">
        <v>503</v>
      </c>
      <c r="C576" s="534" t="s">
        <v>528</v>
      </c>
      <c r="D576" s="534" t="s">
        <v>1575</v>
      </c>
      <c r="E576" s="534" t="s">
        <v>7652</v>
      </c>
    </row>
    <row r="577" ht="12.75" customHeight="1">
      <c r="B577" s="534" t="s">
        <v>503</v>
      </c>
      <c r="C577" s="534" t="s">
        <v>528</v>
      </c>
      <c r="D577" s="534" t="s">
        <v>1575</v>
      </c>
      <c r="E577" s="534" t="s">
        <v>7653</v>
      </c>
    </row>
    <row r="578" ht="12.75" customHeight="1">
      <c r="B578" s="534" t="s">
        <v>503</v>
      </c>
      <c r="C578" s="534" t="s">
        <v>528</v>
      </c>
      <c r="D578" s="534" t="s">
        <v>1575</v>
      </c>
      <c r="E578" s="534" t="s">
        <v>7654</v>
      </c>
    </row>
    <row r="579" ht="12.75" customHeight="1">
      <c r="B579" s="534" t="s">
        <v>503</v>
      </c>
      <c r="C579" s="534" t="s">
        <v>528</v>
      </c>
      <c r="D579" s="534" t="s">
        <v>1575</v>
      </c>
      <c r="E579" s="534" t="s">
        <v>7655</v>
      </c>
    </row>
    <row r="580" ht="12.75" customHeight="1">
      <c r="B580" s="534" t="s">
        <v>503</v>
      </c>
      <c r="C580" s="534" t="s">
        <v>528</v>
      </c>
      <c r="D580" s="534" t="s">
        <v>7649</v>
      </c>
      <c r="E580" s="534" t="s">
        <v>7656</v>
      </c>
    </row>
    <row r="581" ht="12.75" customHeight="1">
      <c r="B581" s="534" t="s">
        <v>503</v>
      </c>
      <c r="C581" s="534" t="s">
        <v>528</v>
      </c>
      <c r="D581" s="534" t="s">
        <v>7649</v>
      </c>
      <c r="E581" s="534" t="s">
        <v>7657</v>
      </c>
    </row>
    <row r="582" ht="12.75" customHeight="1">
      <c r="B582" s="534" t="s">
        <v>503</v>
      </c>
      <c r="C582" s="534" t="s">
        <v>528</v>
      </c>
      <c r="D582" s="534" t="s">
        <v>7649</v>
      </c>
      <c r="E582" s="534" t="s">
        <v>7658</v>
      </c>
    </row>
    <row r="583" ht="12.75" customHeight="1">
      <c r="B583" s="534" t="s">
        <v>503</v>
      </c>
      <c r="C583" s="534" t="s">
        <v>528</v>
      </c>
      <c r="D583" s="534" t="s">
        <v>7649</v>
      </c>
      <c r="E583" s="534" t="s">
        <v>7659</v>
      </c>
    </row>
    <row r="584" ht="12.75" customHeight="1">
      <c r="B584" s="534" t="s">
        <v>503</v>
      </c>
      <c r="C584" s="534" t="s">
        <v>573</v>
      </c>
      <c r="D584" s="534" t="s">
        <v>7660</v>
      </c>
      <c r="E584" s="534" t="s">
        <v>7661</v>
      </c>
    </row>
    <row r="585" ht="12.75" customHeight="1">
      <c r="B585" s="534" t="s">
        <v>2216</v>
      </c>
      <c r="C585" s="534" t="s">
        <v>6447</v>
      </c>
      <c r="D585" s="534" t="s">
        <v>7420</v>
      </c>
      <c r="E585" s="534" t="s">
        <v>7662</v>
      </c>
    </row>
    <row r="586" ht="12.75" customHeight="1">
      <c r="B586" s="534" t="s">
        <v>503</v>
      </c>
      <c r="C586" s="534" t="s">
        <v>592</v>
      </c>
      <c r="D586" s="534" t="s">
        <v>259</v>
      </c>
      <c r="E586" s="534" t="s">
        <v>605</v>
      </c>
    </row>
    <row r="587" ht="12.75" customHeight="1">
      <c r="B587" s="534" t="s">
        <v>503</v>
      </c>
      <c r="C587" s="534" t="s">
        <v>592</v>
      </c>
      <c r="D587" s="534" t="s">
        <v>259</v>
      </c>
      <c r="E587" s="534" t="s">
        <v>6120</v>
      </c>
    </row>
    <row r="588" ht="12.75" customHeight="1">
      <c r="B588" s="534" t="s">
        <v>503</v>
      </c>
      <c r="C588" s="534" t="s">
        <v>592</v>
      </c>
      <c r="D588" s="534" t="s">
        <v>259</v>
      </c>
      <c r="E588" s="534" t="s">
        <v>7663</v>
      </c>
    </row>
    <row r="589" ht="12.75" customHeight="1">
      <c r="B589" s="534" t="s">
        <v>239</v>
      </c>
      <c r="C589" s="534" t="s">
        <v>480</v>
      </c>
      <c r="D589" s="534" t="s">
        <v>7664</v>
      </c>
      <c r="E589" s="534" t="s">
        <v>6189</v>
      </c>
    </row>
    <row r="590" ht="12.75" customHeight="1">
      <c r="B590" s="534" t="s">
        <v>2216</v>
      </c>
      <c r="C590" s="534" t="s">
        <v>6186</v>
      </c>
      <c r="D590" s="534" t="s">
        <v>7665</v>
      </c>
      <c r="E590" s="534" t="s">
        <v>7666</v>
      </c>
    </row>
    <row r="591" ht="12.75" customHeight="1">
      <c r="B591" s="534" t="s">
        <v>2216</v>
      </c>
      <c r="C591" s="534" t="s">
        <v>6186</v>
      </c>
      <c r="D591" s="534" t="s">
        <v>7256</v>
      </c>
      <c r="E591" s="534" t="s">
        <v>7667</v>
      </c>
    </row>
    <row r="592" ht="12.75" customHeight="1">
      <c r="B592" s="534" t="s">
        <v>2216</v>
      </c>
      <c r="C592" s="534" t="s">
        <v>6186</v>
      </c>
      <c r="D592" s="534" t="s">
        <v>7256</v>
      </c>
      <c r="E592" s="534" t="s">
        <v>7668</v>
      </c>
    </row>
    <row r="593" ht="12.75" customHeight="1">
      <c r="B593" s="534" t="s">
        <v>2216</v>
      </c>
      <c r="C593" s="534" t="s">
        <v>6186</v>
      </c>
      <c r="D593" s="534" t="s">
        <v>7256</v>
      </c>
      <c r="E593" s="534" t="s">
        <v>7669</v>
      </c>
    </row>
    <row r="594" ht="12.75" customHeight="1">
      <c r="B594" s="534" t="s">
        <v>2216</v>
      </c>
      <c r="C594" s="534" t="s">
        <v>6186</v>
      </c>
      <c r="D594" s="534" t="s">
        <v>7256</v>
      </c>
      <c r="E594" s="534" t="s">
        <v>7670</v>
      </c>
    </row>
    <row r="595" ht="12.75" customHeight="1">
      <c r="B595" s="534" t="s">
        <v>2216</v>
      </c>
      <c r="C595" s="534" t="s">
        <v>6186</v>
      </c>
      <c r="D595" s="534" t="s">
        <v>7256</v>
      </c>
      <c r="E595" s="534" t="s">
        <v>7671</v>
      </c>
    </row>
    <row r="596" ht="12.75" customHeight="1">
      <c r="B596" s="534" t="s">
        <v>2216</v>
      </c>
      <c r="C596" s="534" t="s">
        <v>6186</v>
      </c>
      <c r="D596" s="534" t="s">
        <v>1575</v>
      </c>
      <c r="E596" s="534" t="s">
        <v>7672</v>
      </c>
    </row>
    <row r="597" ht="12.75" customHeight="1">
      <c r="B597" s="534" t="s">
        <v>2216</v>
      </c>
      <c r="C597" s="534" t="s">
        <v>6186</v>
      </c>
      <c r="D597" s="534" t="s">
        <v>7256</v>
      </c>
      <c r="E597" s="534" t="s">
        <v>7673</v>
      </c>
    </row>
    <row r="598" ht="12.75" customHeight="1">
      <c r="B598" s="534" t="s">
        <v>2216</v>
      </c>
      <c r="C598" s="534" t="s">
        <v>6186</v>
      </c>
      <c r="D598" s="534" t="s">
        <v>7256</v>
      </c>
      <c r="E598" s="534" t="s">
        <v>7674</v>
      </c>
    </row>
    <row r="599" ht="12.75" customHeight="1">
      <c r="B599" s="534" t="s">
        <v>6416</v>
      </c>
      <c r="C599" s="534" t="s">
        <v>6462</v>
      </c>
      <c r="D599" s="534" t="s">
        <v>7675</v>
      </c>
      <c r="E599" s="534" t="s">
        <v>7676</v>
      </c>
    </row>
    <row r="600" ht="12.75" customHeight="1">
      <c r="B600" s="534" t="s">
        <v>6416</v>
      </c>
      <c r="C600" s="534" t="s">
        <v>6462</v>
      </c>
      <c r="D600" s="534" t="s">
        <v>1575</v>
      </c>
      <c r="E600" s="534" t="s">
        <v>7677</v>
      </c>
    </row>
    <row r="601" ht="12.75" customHeight="1">
      <c r="B601" s="534" t="s">
        <v>6416</v>
      </c>
      <c r="C601" s="534" t="s">
        <v>6462</v>
      </c>
      <c r="D601" s="534" t="s">
        <v>1575</v>
      </c>
      <c r="E601" s="534" t="s">
        <v>7678</v>
      </c>
    </row>
    <row r="602" ht="12.75" customHeight="1">
      <c r="B602" s="534" t="s">
        <v>2781</v>
      </c>
      <c r="C602" s="534" t="s">
        <v>2782</v>
      </c>
      <c r="D602" s="534" t="s">
        <v>1326</v>
      </c>
      <c r="E602" s="534" t="s">
        <v>7679</v>
      </c>
    </row>
    <row r="603" ht="12.75" customHeight="1">
      <c r="B603" s="534" t="s">
        <v>239</v>
      </c>
      <c r="C603" s="534" t="s">
        <v>306</v>
      </c>
      <c r="D603" s="534" t="s">
        <v>7680</v>
      </c>
      <c r="E603" s="534" t="s">
        <v>7681</v>
      </c>
    </row>
    <row r="604" ht="12.75" customHeight="1">
      <c r="B604" s="534" t="s">
        <v>239</v>
      </c>
      <c r="C604" s="534" t="s">
        <v>293</v>
      </c>
      <c r="D604" s="534" t="s">
        <v>7682</v>
      </c>
      <c r="E604" s="534" t="s">
        <v>7683</v>
      </c>
    </row>
    <row r="605" ht="12.75" customHeight="1">
      <c r="B605" s="534" t="s">
        <v>1485</v>
      </c>
      <c r="C605" s="534" t="s">
        <v>7614</v>
      </c>
      <c r="D605" s="534" t="s">
        <v>1575</v>
      </c>
      <c r="E605" s="534" t="s">
        <v>7684</v>
      </c>
    </row>
    <row r="606" ht="12.75" customHeight="1">
      <c r="B606" s="534" t="s">
        <v>6416</v>
      </c>
      <c r="C606" s="534" t="s">
        <v>7013</v>
      </c>
      <c r="D606" s="534" t="s">
        <v>7685</v>
      </c>
      <c r="E606" s="534" t="s">
        <v>7686</v>
      </c>
    </row>
    <row r="607" ht="12.75" customHeight="1">
      <c r="B607" s="534" t="s">
        <v>6416</v>
      </c>
      <c r="C607" s="534" t="s">
        <v>6688</v>
      </c>
      <c r="D607" s="534" t="s">
        <v>7685</v>
      </c>
      <c r="E607" s="534" t="s">
        <v>7687</v>
      </c>
    </row>
    <row r="608" ht="12.75" customHeight="1">
      <c r="B608" s="534" t="s">
        <v>900</v>
      </c>
      <c r="C608" s="534" t="s">
        <v>901</v>
      </c>
      <c r="D608" s="534" t="s">
        <v>7688</v>
      </c>
      <c r="E608" s="534" t="s">
        <v>7689</v>
      </c>
    </row>
    <row r="609" ht="12.75" customHeight="1">
      <c r="B609" s="534" t="s">
        <v>911</v>
      </c>
      <c r="C609" s="534" t="s">
        <v>1006</v>
      </c>
      <c r="D609" s="534" t="s">
        <v>7690</v>
      </c>
      <c r="E609" s="534" t="s">
        <v>7691</v>
      </c>
    </row>
    <row r="610" ht="12.75" customHeight="1">
      <c r="B610" s="534" t="s">
        <v>1560</v>
      </c>
      <c r="C610" s="534" t="s">
        <v>6286</v>
      </c>
      <c r="D610" s="534" t="s">
        <v>7692</v>
      </c>
      <c r="E610" s="534" t="s">
        <v>7693</v>
      </c>
    </row>
    <row r="611" ht="12.75" customHeight="1">
      <c r="B611" s="534" t="s">
        <v>7260</v>
      </c>
      <c r="C611" s="534" t="s">
        <v>7694</v>
      </c>
      <c r="D611" s="534" t="s">
        <v>7695</v>
      </c>
      <c r="E611" s="534" t="s">
        <v>7695</v>
      </c>
    </row>
    <row r="612" ht="12.75" customHeight="1">
      <c r="B612" s="534" t="s">
        <v>6142</v>
      </c>
      <c r="C612" s="534" t="s">
        <v>7696</v>
      </c>
      <c r="D612" s="534" t="s">
        <v>7697</v>
      </c>
      <c r="E612" s="534" t="s">
        <v>7697</v>
      </c>
    </row>
    <row r="613" ht="12.75" customHeight="1">
      <c r="B613" s="534" t="s">
        <v>6273</v>
      </c>
      <c r="C613" s="534" t="s">
        <v>7618</v>
      </c>
      <c r="D613" s="534" t="s">
        <v>6275</v>
      </c>
      <c r="E613" s="534" t="s">
        <v>7698</v>
      </c>
    </row>
    <row r="614" ht="12.75" customHeight="1">
      <c r="B614" s="534" t="s">
        <v>6407</v>
      </c>
      <c r="C614" s="534" t="s">
        <v>6388</v>
      </c>
      <c r="D614" s="534" t="s">
        <v>7699</v>
      </c>
      <c r="E614" s="534" t="s">
        <v>7700</v>
      </c>
    </row>
    <row r="615" ht="12.75" customHeight="1">
      <c r="B615" s="534" t="s">
        <v>2216</v>
      </c>
      <c r="C615" s="534" t="s">
        <v>6318</v>
      </c>
      <c r="D615" s="534" t="s">
        <v>2219</v>
      </c>
      <c r="E615" s="534" t="s">
        <v>7701</v>
      </c>
    </row>
    <row r="616" ht="12.75" customHeight="1">
      <c r="B616" s="534" t="s">
        <v>2781</v>
      </c>
      <c r="C616" s="534" t="s">
        <v>2782</v>
      </c>
      <c r="D616" s="534" t="s">
        <v>7702</v>
      </c>
      <c r="E616" s="534" t="s">
        <v>7703</v>
      </c>
    </row>
    <row r="617" ht="12.75" customHeight="1">
      <c r="B617" s="534" t="s">
        <v>2781</v>
      </c>
      <c r="C617" s="534" t="s">
        <v>2782</v>
      </c>
      <c r="D617" s="534" t="s">
        <v>1575</v>
      </c>
      <c r="E617" s="534" t="s">
        <v>7704</v>
      </c>
    </row>
    <row r="618" ht="12.75" customHeight="1">
      <c r="B618" s="534" t="s">
        <v>2781</v>
      </c>
      <c r="C618" s="534" t="s">
        <v>2782</v>
      </c>
      <c r="D618" s="534" t="s">
        <v>1575</v>
      </c>
      <c r="E618" s="534" t="s">
        <v>7705</v>
      </c>
    </row>
    <row r="619" ht="12.75" customHeight="1">
      <c r="B619" s="534" t="s">
        <v>6142</v>
      </c>
      <c r="C619" s="534" t="s">
        <v>7696</v>
      </c>
      <c r="D619" s="534" t="s">
        <v>7706</v>
      </c>
      <c r="E619" s="534" t="s">
        <v>7707</v>
      </c>
    </row>
    <row r="620" ht="12.75" customHeight="1">
      <c r="B620" s="534" t="s">
        <v>911</v>
      </c>
      <c r="C620" s="534" t="s">
        <v>7708</v>
      </c>
      <c r="D620" s="534" t="s">
        <v>7709</v>
      </c>
      <c r="E620" s="534" t="s">
        <v>7710</v>
      </c>
    </row>
    <row r="621" ht="12.75" customHeight="1">
      <c r="B621" s="534" t="s">
        <v>911</v>
      </c>
      <c r="C621" s="534" t="s">
        <v>7708</v>
      </c>
      <c r="D621" s="534" t="s">
        <v>7709</v>
      </c>
      <c r="E621" s="534" t="s">
        <v>7711</v>
      </c>
    </row>
    <row r="622" ht="12.75" customHeight="1">
      <c r="B622" s="534" t="s">
        <v>911</v>
      </c>
      <c r="C622" s="534" t="s">
        <v>7708</v>
      </c>
      <c r="D622" s="534" t="s">
        <v>7709</v>
      </c>
      <c r="E622" s="534" t="s">
        <v>7712</v>
      </c>
    </row>
    <row r="623" ht="12.75" customHeight="1">
      <c r="B623" s="534" t="s">
        <v>239</v>
      </c>
      <c r="C623" s="534" t="s">
        <v>272</v>
      </c>
      <c r="D623" s="534" t="s">
        <v>7713</v>
      </c>
      <c r="E623" s="534" t="s">
        <v>7714</v>
      </c>
    </row>
    <row r="624" ht="12.75" customHeight="1">
      <c r="B624" s="534" t="s">
        <v>503</v>
      </c>
      <c r="C624" s="534" t="s">
        <v>573</v>
      </c>
      <c r="D624" s="534" t="s">
        <v>7715</v>
      </c>
      <c r="E624" s="534" t="s">
        <v>7716</v>
      </c>
    </row>
    <row r="625" ht="12.75" customHeight="1">
      <c r="B625" s="534" t="s">
        <v>503</v>
      </c>
      <c r="C625" s="534" t="s">
        <v>573</v>
      </c>
      <c r="D625" s="534" t="s">
        <v>506</v>
      </c>
      <c r="E625" s="534" t="s">
        <v>7717</v>
      </c>
    </row>
    <row r="626" ht="12.75" customHeight="1">
      <c r="B626" s="534" t="s">
        <v>1560</v>
      </c>
      <c r="C626" s="534" t="s">
        <v>1561</v>
      </c>
      <c r="D626" s="534" t="s">
        <v>7718</v>
      </c>
      <c r="E626" s="534" t="s">
        <v>7719</v>
      </c>
    </row>
    <row r="627" ht="12.75" customHeight="1">
      <c r="B627" s="534" t="s">
        <v>239</v>
      </c>
      <c r="C627" s="534" t="s">
        <v>282</v>
      </c>
      <c r="D627" s="534" t="s">
        <v>2219</v>
      </c>
      <c r="E627" s="534" t="s">
        <v>7720</v>
      </c>
    </row>
    <row r="628" ht="12.75" customHeight="1">
      <c r="B628" s="534" t="s">
        <v>239</v>
      </c>
      <c r="C628" s="534" t="s">
        <v>282</v>
      </c>
      <c r="D628" s="534" t="s">
        <v>2219</v>
      </c>
      <c r="E628" s="534" t="s">
        <v>7721</v>
      </c>
    </row>
    <row r="629" ht="12.75" customHeight="1">
      <c r="B629" s="534" t="s">
        <v>239</v>
      </c>
      <c r="C629" s="534" t="s">
        <v>339</v>
      </c>
      <c r="D629" s="534" t="s">
        <v>2219</v>
      </c>
      <c r="E629" s="534" t="s">
        <v>7722</v>
      </c>
    </row>
    <row r="630" ht="12.75" customHeight="1">
      <c r="B630" s="534" t="s">
        <v>2781</v>
      </c>
      <c r="C630" s="534" t="s">
        <v>2782</v>
      </c>
      <c r="D630" s="534" t="s">
        <v>7723</v>
      </c>
      <c r="E630" s="534" t="s">
        <v>7723</v>
      </c>
    </row>
    <row r="631" ht="12.75" customHeight="1">
      <c r="B631" s="534" t="s">
        <v>6075</v>
      </c>
      <c r="C631" s="534" t="s">
        <v>6267</v>
      </c>
      <c r="D631" s="534" t="s">
        <v>7724</v>
      </c>
      <c r="E631" s="534" t="s">
        <v>7725</v>
      </c>
    </row>
    <row r="632" ht="12.75" customHeight="1">
      <c r="B632" s="534" t="s">
        <v>503</v>
      </c>
      <c r="C632" s="534" t="s">
        <v>573</v>
      </c>
      <c r="D632" s="534" t="s">
        <v>506</v>
      </c>
      <c r="E632" s="534" t="s">
        <v>6127</v>
      </c>
    </row>
    <row r="633" ht="12.75" customHeight="1">
      <c r="B633" s="534" t="s">
        <v>503</v>
      </c>
      <c r="C633" s="534" t="s">
        <v>573</v>
      </c>
      <c r="D633" s="534" t="s">
        <v>506</v>
      </c>
      <c r="E633" s="534" t="s">
        <v>7726</v>
      </c>
    </row>
    <row r="634" ht="12.75" customHeight="1">
      <c r="B634" s="534" t="s">
        <v>503</v>
      </c>
      <c r="C634" s="534" t="s">
        <v>573</v>
      </c>
      <c r="D634" s="534" t="s">
        <v>1326</v>
      </c>
      <c r="E634" s="534" t="s">
        <v>6133</v>
      </c>
    </row>
    <row r="635" ht="12.75" customHeight="1">
      <c r="B635" s="534" t="s">
        <v>503</v>
      </c>
      <c r="C635" s="534" t="s">
        <v>573</v>
      </c>
      <c r="D635" s="534" t="s">
        <v>7727</v>
      </c>
      <c r="E635" s="534" t="s">
        <v>7728</v>
      </c>
    </row>
    <row r="636" ht="12.75" customHeight="1">
      <c r="B636" s="534" t="s">
        <v>503</v>
      </c>
      <c r="C636" s="534" t="s">
        <v>573</v>
      </c>
      <c r="D636" s="534" t="s">
        <v>7727</v>
      </c>
      <c r="E636" s="534" t="s">
        <v>7729</v>
      </c>
    </row>
    <row r="637" ht="12.75" customHeight="1">
      <c r="B637" s="534" t="s">
        <v>239</v>
      </c>
      <c r="C637" s="534" t="s">
        <v>7730</v>
      </c>
      <c r="D637" s="534" t="s">
        <v>242</v>
      </c>
      <c r="E637" s="534" t="s">
        <v>6136</v>
      </c>
    </row>
    <row r="638" ht="12.75" customHeight="1">
      <c r="B638" s="534" t="s">
        <v>503</v>
      </c>
      <c r="C638" s="534" t="s">
        <v>1425</v>
      </c>
      <c r="D638" s="534" t="s">
        <v>7731</v>
      </c>
      <c r="E638" s="534" t="s">
        <v>7732</v>
      </c>
    </row>
    <row r="639" ht="12.75" customHeight="1">
      <c r="B639" s="534" t="s">
        <v>503</v>
      </c>
      <c r="C639" s="534" t="s">
        <v>1425</v>
      </c>
      <c r="D639" s="534" t="s">
        <v>7731</v>
      </c>
      <c r="E639" s="534" t="s">
        <v>7733</v>
      </c>
    </row>
    <row r="640" ht="12.75" customHeight="1">
      <c r="B640" s="534" t="s">
        <v>239</v>
      </c>
      <c r="C640" s="534" t="s">
        <v>7730</v>
      </c>
      <c r="D640" s="534" t="s">
        <v>7731</v>
      </c>
      <c r="E640" s="534" t="s">
        <v>6140</v>
      </c>
    </row>
    <row r="641" ht="12.75" customHeight="1">
      <c r="B641" s="534" t="s">
        <v>239</v>
      </c>
      <c r="C641" s="534" t="s">
        <v>1242</v>
      </c>
      <c r="D641" s="534" t="s">
        <v>7731</v>
      </c>
      <c r="E641" s="534" t="s">
        <v>7734</v>
      </c>
    </row>
    <row r="642" ht="12.75" customHeight="1">
      <c r="B642" s="534" t="s">
        <v>503</v>
      </c>
      <c r="C642" s="534" t="s">
        <v>1425</v>
      </c>
      <c r="D642" s="534" t="s">
        <v>6909</v>
      </c>
      <c r="E642" s="534" t="s">
        <v>7735</v>
      </c>
    </row>
    <row r="643" ht="12.75" customHeight="1">
      <c r="B643" s="534" t="s">
        <v>2216</v>
      </c>
      <c r="C643" s="534" t="s">
        <v>6186</v>
      </c>
      <c r="D643" s="534" t="s">
        <v>6187</v>
      </c>
      <c r="E643" s="534" t="s">
        <v>7736</v>
      </c>
    </row>
    <row r="644" ht="12.75" customHeight="1">
      <c r="B644" s="534" t="s">
        <v>1485</v>
      </c>
      <c r="C644" s="534" t="s">
        <v>7614</v>
      </c>
      <c r="D644" s="534" t="s">
        <v>7737</v>
      </c>
      <c r="E644" s="534" t="s">
        <v>7738</v>
      </c>
    </row>
    <row r="645" ht="12.75" customHeight="1">
      <c r="B645" s="534" t="s">
        <v>239</v>
      </c>
      <c r="C645" s="534" t="s">
        <v>7739</v>
      </c>
      <c r="D645" s="534" t="s">
        <v>7740</v>
      </c>
      <c r="E645" s="534" t="s">
        <v>7741</v>
      </c>
    </row>
    <row r="646" ht="12.75" customHeight="1">
      <c r="B646" s="534" t="s">
        <v>239</v>
      </c>
      <c r="C646" s="534" t="s">
        <v>7739</v>
      </c>
      <c r="D646" s="534" t="s">
        <v>7740</v>
      </c>
      <c r="E646" s="534" t="s">
        <v>7742</v>
      </c>
    </row>
    <row r="647" ht="12.75" customHeight="1">
      <c r="B647" s="534" t="s">
        <v>6075</v>
      </c>
      <c r="C647" s="534" t="s">
        <v>7743</v>
      </c>
      <c r="D647" s="534" t="s">
        <v>7743</v>
      </c>
      <c r="E647" s="534" t="s">
        <v>7744</v>
      </c>
    </row>
    <row r="648" ht="12.75" customHeight="1">
      <c r="B648" s="534" t="s">
        <v>6075</v>
      </c>
      <c r="C648" s="534" t="s">
        <v>7743</v>
      </c>
      <c r="D648" s="534" t="s">
        <v>7743</v>
      </c>
      <c r="E648" s="534" t="s">
        <v>7745</v>
      </c>
    </row>
    <row r="649" ht="12.75" customHeight="1">
      <c r="B649" s="534" t="s">
        <v>6075</v>
      </c>
      <c r="C649" s="534" t="s">
        <v>7743</v>
      </c>
      <c r="D649" s="534" t="s">
        <v>7743</v>
      </c>
      <c r="E649" s="534" t="s">
        <v>7746</v>
      </c>
    </row>
    <row r="650" ht="12.75" customHeight="1">
      <c r="B650" s="534" t="s">
        <v>6075</v>
      </c>
      <c r="C650" s="534" t="s">
        <v>7743</v>
      </c>
      <c r="D650" s="534" t="s">
        <v>7743</v>
      </c>
      <c r="E650" s="534" t="s">
        <v>7747</v>
      </c>
    </row>
    <row r="651" ht="12.75" customHeight="1">
      <c r="B651" s="534" t="s">
        <v>6075</v>
      </c>
      <c r="C651" s="534" t="s">
        <v>7743</v>
      </c>
      <c r="D651" s="534" t="s">
        <v>7743</v>
      </c>
      <c r="E651" s="534" t="s">
        <v>7748</v>
      </c>
    </row>
    <row r="652" ht="12.75" customHeight="1">
      <c r="B652" s="534" t="s">
        <v>6075</v>
      </c>
      <c r="C652" s="534" t="s">
        <v>7743</v>
      </c>
      <c r="D652" s="534" t="s">
        <v>7743</v>
      </c>
      <c r="E652" s="534" t="s">
        <v>7749</v>
      </c>
    </row>
    <row r="653" ht="12.75" customHeight="1">
      <c r="B653" s="534" t="s">
        <v>6075</v>
      </c>
      <c r="C653" s="534" t="s">
        <v>7743</v>
      </c>
      <c r="D653" s="534" t="s">
        <v>7743</v>
      </c>
      <c r="E653" s="534" t="s">
        <v>7750</v>
      </c>
    </row>
    <row r="654" ht="12.75" customHeight="1">
      <c r="B654" s="534" t="s">
        <v>6075</v>
      </c>
      <c r="C654" s="534" t="s">
        <v>7743</v>
      </c>
      <c r="D654" s="534" t="s">
        <v>7743</v>
      </c>
      <c r="E654" s="534" t="s">
        <v>7751</v>
      </c>
    </row>
    <row r="655" ht="12.75" customHeight="1">
      <c r="B655" s="534" t="s">
        <v>6075</v>
      </c>
      <c r="C655" s="534" t="s">
        <v>7743</v>
      </c>
      <c r="D655" s="534" t="s">
        <v>7743</v>
      </c>
      <c r="E655" s="534" t="s">
        <v>7752</v>
      </c>
    </row>
    <row r="656" ht="12.75" customHeight="1">
      <c r="B656" s="534" t="s">
        <v>6075</v>
      </c>
      <c r="C656" s="534" t="s">
        <v>7743</v>
      </c>
      <c r="D656" s="534" t="s">
        <v>7743</v>
      </c>
      <c r="E656" s="534" t="s">
        <v>7753</v>
      </c>
    </row>
    <row r="657" ht="12.75" customHeight="1">
      <c r="B657" s="534" t="s">
        <v>6075</v>
      </c>
      <c r="C657" s="534" t="s">
        <v>7743</v>
      </c>
      <c r="D657" s="534" t="s">
        <v>7743</v>
      </c>
      <c r="E657" s="534" t="s">
        <v>7754</v>
      </c>
    </row>
    <row r="658" ht="12.75" customHeight="1">
      <c r="B658" s="534" t="s">
        <v>6075</v>
      </c>
      <c r="C658" s="534" t="s">
        <v>7743</v>
      </c>
      <c r="D658" s="534" t="s">
        <v>7743</v>
      </c>
      <c r="E658" s="534" t="s">
        <v>7755</v>
      </c>
    </row>
    <row r="659" ht="12.75" customHeight="1">
      <c r="B659" s="534" t="s">
        <v>6075</v>
      </c>
      <c r="C659" s="534" t="s">
        <v>7743</v>
      </c>
      <c r="D659" s="534" t="s">
        <v>7743</v>
      </c>
      <c r="E659" s="534" t="s">
        <v>7756</v>
      </c>
    </row>
    <row r="660" ht="12.75" customHeight="1">
      <c r="B660" s="534" t="s">
        <v>6075</v>
      </c>
      <c r="C660" s="534" t="s">
        <v>7743</v>
      </c>
      <c r="D660" s="534" t="s">
        <v>7743</v>
      </c>
      <c r="E660" s="534" t="s">
        <v>7757</v>
      </c>
    </row>
    <row r="661" ht="12.75" customHeight="1">
      <c r="B661" s="534" t="s">
        <v>6075</v>
      </c>
      <c r="C661" s="534" t="s">
        <v>7743</v>
      </c>
      <c r="D661" s="534" t="s">
        <v>7743</v>
      </c>
      <c r="E661" s="534" t="s">
        <v>7758</v>
      </c>
    </row>
    <row r="662" ht="12.75" customHeight="1">
      <c r="B662" s="534" t="s">
        <v>6075</v>
      </c>
      <c r="C662" s="534" t="s">
        <v>7743</v>
      </c>
      <c r="D662" s="534" t="s">
        <v>7743</v>
      </c>
      <c r="E662" s="534" t="s">
        <v>7759</v>
      </c>
    </row>
    <row r="663" ht="12.75" customHeight="1">
      <c r="B663" s="534" t="s">
        <v>6075</v>
      </c>
      <c r="C663" s="534" t="s">
        <v>7743</v>
      </c>
      <c r="D663" s="534" t="s">
        <v>7743</v>
      </c>
      <c r="E663" s="534" t="s">
        <v>7760</v>
      </c>
    </row>
    <row r="664" ht="12.75" customHeight="1">
      <c r="B664" s="534" t="s">
        <v>6075</v>
      </c>
      <c r="C664" s="534" t="s">
        <v>7743</v>
      </c>
      <c r="D664" s="534" t="s">
        <v>7743</v>
      </c>
      <c r="E664" s="534" t="s">
        <v>7761</v>
      </c>
    </row>
    <row r="665" ht="12.75" customHeight="1">
      <c r="B665" s="534" t="s">
        <v>6075</v>
      </c>
      <c r="C665" s="534" t="s">
        <v>7743</v>
      </c>
      <c r="D665" s="534" t="s">
        <v>7743</v>
      </c>
      <c r="E665" s="534" t="s">
        <v>7762</v>
      </c>
    </row>
    <row r="666" ht="12.75" customHeight="1">
      <c r="B666" s="534" t="s">
        <v>6075</v>
      </c>
      <c r="C666" s="534" t="s">
        <v>7743</v>
      </c>
      <c r="D666" s="534" t="s">
        <v>7743</v>
      </c>
      <c r="E666" s="534" t="s">
        <v>7763</v>
      </c>
    </row>
    <row r="667" ht="12.75" customHeight="1">
      <c r="B667" s="534" t="s">
        <v>6075</v>
      </c>
      <c r="C667" s="534" t="s">
        <v>7743</v>
      </c>
      <c r="D667" s="534" t="s">
        <v>7743</v>
      </c>
      <c r="E667" s="534" t="s">
        <v>7764</v>
      </c>
    </row>
    <row r="668" ht="12.75" customHeight="1">
      <c r="B668" s="534" t="s">
        <v>6075</v>
      </c>
      <c r="C668" s="534" t="s">
        <v>7743</v>
      </c>
      <c r="D668" s="534" t="s">
        <v>7743</v>
      </c>
      <c r="E668" s="534" t="s">
        <v>7765</v>
      </c>
    </row>
    <row r="669" ht="12.75" customHeight="1">
      <c r="B669" s="534" t="s">
        <v>6075</v>
      </c>
      <c r="C669" s="534" t="s">
        <v>7743</v>
      </c>
      <c r="D669" s="534" t="s">
        <v>7743</v>
      </c>
      <c r="E669" s="534" t="s">
        <v>7766</v>
      </c>
    </row>
    <row r="670" ht="12.75" customHeight="1">
      <c r="B670" s="534" t="s">
        <v>6273</v>
      </c>
      <c r="C670" s="534" t="s">
        <v>6274</v>
      </c>
      <c r="D670" s="534" t="s">
        <v>7767</v>
      </c>
      <c r="E670" s="534" t="s">
        <v>7768</v>
      </c>
    </row>
    <row r="671" ht="12.75" customHeight="1">
      <c r="B671" s="534" t="s">
        <v>2781</v>
      </c>
      <c r="C671" s="534" t="s">
        <v>2782</v>
      </c>
      <c r="D671" s="534" t="s">
        <v>7769</v>
      </c>
      <c r="E671" s="534" t="s">
        <v>7770</v>
      </c>
    </row>
    <row r="672" ht="12.75" customHeight="1">
      <c r="B672" s="534" t="s">
        <v>911</v>
      </c>
      <c r="C672" s="534" t="s">
        <v>958</v>
      </c>
      <c r="D672" s="534" t="s">
        <v>7771</v>
      </c>
      <c r="E672" s="534" t="s">
        <v>7772</v>
      </c>
    </row>
    <row r="673" ht="12.75" customHeight="1">
      <c r="B673" s="534" t="s">
        <v>911</v>
      </c>
      <c r="C673" s="534" t="s">
        <v>958</v>
      </c>
      <c r="D673" s="534" t="s">
        <v>7771</v>
      </c>
      <c r="E673" s="534" t="s">
        <v>7773</v>
      </c>
    </row>
    <row r="674" ht="12.75" customHeight="1">
      <c r="B674" s="534" t="s">
        <v>911</v>
      </c>
      <c r="C674" s="534" t="s">
        <v>958</v>
      </c>
      <c r="D674" s="534" t="s">
        <v>7771</v>
      </c>
      <c r="E674" s="534" t="s">
        <v>7774</v>
      </c>
    </row>
    <row r="675" ht="12.75" customHeight="1">
      <c r="B675" s="534" t="s">
        <v>911</v>
      </c>
      <c r="C675" s="534" t="s">
        <v>958</v>
      </c>
      <c r="D675" s="534" t="s">
        <v>7771</v>
      </c>
      <c r="E675" s="534" t="s">
        <v>7775</v>
      </c>
    </row>
    <row r="676" ht="12.75" customHeight="1">
      <c r="B676" s="534" t="s">
        <v>911</v>
      </c>
      <c r="C676" s="534" t="s">
        <v>958</v>
      </c>
      <c r="D676" s="534" t="s">
        <v>7771</v>
      </c>
      <c r="E676" s="534" t="s">
        <v>7776</v>
      </c>
    </row>
    <row r="677" ht="12.75" customHeight="1">
      <c r="B677" s="534" t="s">
        <v>911</v>
      </c>
      <c r="C677" s="534" t="s">
        <v>958</v>
      </c>
      <c r="D677" s="534" t="s">
        <v>1575</v>
      </c>
      <c r="E677" s="534" t="s">
        <v>7777</v>
      </c>
    </row>
    <row r="678" ht="12.75" customHeight="1">
      <c r="B678" s="534" t="s">
        <v>6075</v>
      </c>
      <c r="C678" s="534" t="s">
        <v>6076</v>
      </c>
      <c r="D678" s="534" t="s">
        <v>7619</v>
      </c>
      <c r="E678" s="534" t="s">
        <v>7778</v>
      </c>
    </row>
    <row r="679" ht="12.75" customHeight="1">
      <c r="B679" s="534" t="s">
        <v>6273</v>
      </c>
      <c r="C679" s="534" t="s">
        <v>7618</v>
      </c>
      <c r="D679" s="534" t="s">
        <v>7619</v>
      </c>
      <c r="E679" s="534" t="s">
        <v>7779</v>
      </c>
    </row>
    <row r="680" ht="12.75" customHeight="1">
      <c r="B680" s="534" t="s">
        <v>911</v>
      </c>
      <c r="C680" s="534" t="s">
        <v>2556</v>
      </c>
      <c r="D680" s="534" t="s">
        <v>259</v>
      </c>
      <c r="E680" s="534" t="s">
        <v>7780</v>
      </c>
    </row>
    <row r="681" ht="12.75" customHeight="1">
      <c r="B681" s="534" t="s">
        <v>911</v>
      </c>
      <c r="C681" s="534" t="s">
        <v>2556</v>
      </c>
      <c r="D681" s="534" t="s">
        <v>259</v>
      </c>
      <c r="E681" s="534" t="s">
        <v>6148</v>
      </c>
    </row>
    <row r="682" ht="12.75" customHeight="1">
      <c r="B682" s="534" t="s">
        <v>911</v>
      </c>
      <c r="C682" s="534" t="s">
        <v>983</v>
      </c>
      <c r="D682" s="534" t="s">
        <v>259</v>
      </c>
      <c r="E682" s="534" t="s">
        <v>7781</v>
      </c>
    </row>
    <row r="683" ht="12.75" customHeight="1">
      <c r="B683" s="534" t="s">
        <v>911</v>
      </c>
      <c r="C683" s="534" t="s">
        <v>983</v>
      </c>
      <c r="D683" s="534" t="s">
        <v>259</v>
      </c>
      <c r="E683" s="534" t="s">
        <v>6154</v>
      </c>
    </row>
    <row r="684" ht="12.75" customHeight="1">
      <c r="B684" s="534" t="s">
        <v>911</v>
      </c>
      <c r="C684" s="534" t="s">
        <v>912</v>
      </c>
      <c r="D684" s="534" t="s">
        <v>259</v>
      </c>
      <c r="E684" s="534" t="s">
        <v>6158</v>
      </c>
    </row>
    <row r="685" ht="12.75" customHeight="1">
      <c r="B685" s="534" t="s">
        <v>911</v>
      </c>
      <c r="C685" s="534" t="s">
        <v>2556</v>
      </c>
      <c r="D685" s="534" t="s">
        <v>259</v>
      </c>
      <c r="E685" s="534" t="s">
        <v>6161</v>
      </c>
    </row>
    <row r="686" ht="12.75" customHeight="1">
      <c r="B686" s="534" t="s">
        <v>911</v>
      </c>
      <c r="C686" s="534" t="s">
        <v>2556</v>
      </c>
      <c r="D686" s="534" t="s">
        <v>259</v>
      </c>
      <c r="E686" s="534" t="s">
        <v>6165</v>
      </c>
    </row>
    <row r="687" ht="12.75" customHeight="1">
      <c r="B687" s="534" t="s">
        <v>900</v>
      </c>
      <c r="C687" s="534" t="s">
        <v>901</v>
      </c>
      <c r="D687" s="534" t="s">
        <v>7782</v>
      </c>
      <c r="E687" s="534" t="s">
        <v>7783</v>
      </c>
    </row>
    <row r="688" ht="12.75" customHeight="1">
      <c r="B688" s="534" t="s">
        <v>911</v>
      </c>
      <c r="C688" s="534" t="s">
        <v>2556</v>
      </c>
      <c r="D688" s="534" t="s">
        <v>259</v>
      </c>
      <c r="E688" s="534" t="s">
        <v>6168</v>
      </c>
    </row>
    <row r="689" ht="12.75" customHeight="1">
      <c r="B689" s="534" t="s">
        <v>911</v>
      </c>
      <c r="C689" s="534" t="s">
        <v>983</v>
      </c>
      <c r="D689" s="534" t="s">
        <v>259</v>
      </c>
      <c r="E689" s="534" t="s">
        <v>6174</v>
      </c>
    </row>
    <row r="690" ht="12.75" customHeight="1">
      <c r="B690" s="534" t="s">
        <v>911</v>
      </c>
      <c r="C690" s="534" t="s">
        <v>922</v>
      </c>
      <c r="D690" s="534" t="s">
        <v>259</v>
      </c>
      <c r="E690" s="534" t="s">
        <v>7784</v>
      </c>
    </row>
    <row r="691" ht="12.75" customHeight="1">
      <c r="B691" s="534" t="s">
        <v>911</v>
      </c>
      <c r="C691" s="534" t="s">
        <v>2556</v>
      </c>
      <c r="D691" s="534" t="s">
        <v>259</v>
      </c>
      <c r="E691" s="534" t="s">
        <v>6179</v>
      </c>
    </row>
    <row r="692" ht="12.75" customHeight="1">
      <c r="B692" s="534" t="s">
        <v>911</v>
      </c>
      <c r="C692" s="534" t="s">
        <v>983</v>
      </c>
      <c r="D692" s="534" t="s">
        <v>259</v>
      </c>
      <c r="E692" s="534" t="s">
        <v>6184</v>
      </c>
    </row>
    <row r="693" ht="12.75" customHeight="1">
      <c r="B693" s="534" t="s">
        <v>2216</v>
      </c>
      <c r="C693" s="534" t="s">
        <v>6318</v>
      </c>
      <c r="D693" s="534" t="s">
        <v>7785</v>
      </c>
      <c r="E693" s="534" t="s">
        <v>7786</v>
      </c>
    </row>
    <row r="694" ht="12.75" customHeight="1">
      <c r="B694" s="534" t="s">
        <v>6698</v>
      </c>
      <c r="C694" s="534" t="s">
        <v>6699</v>
      </c>
      <c r="D694" s="534" t="s">
        <v>7787</v>
      </c>
      <c r="E694" s="534" t="s">
        <v>7788</v>
      </c>
    </row>
    <row r="695" ht="12.75" customHeight="1">
      <c r="B695" s="534" t="s">
        <v>6698</v>
      </c>
      <c r="C695" s="534" t="s">
        <v>6699</v>
      </c>
      <c r="D695" s="534" t="s">
        <v>7787</v>
      </c>
      <c r="E695" s="534" t="s">
        <v>7789</v>
      </c>
    </row>
    <row r="696" ht="12.75" customHeight="1">
      <c r="B696" s="534" t="s">
        <v>911</v>
      </c>
      <c r="C696" s="534" t="s">
        <v>983</v>
      </c>
      <c r="D696" s="534" t="s">
        <v>5135</v>
      </c>
      <c r="E696" s="534" t="s">
        <v>7790</v>
      </c>
    </row>
    <row r="697" ht="12.75" customHeight="1">
      <c r="B697" s="534" t="s">
        <v>911</v>
      </c>
      <c r="C697" s="534" t="s">
        <v>983</v>
      </c>
      <c r="D697" s="534" t="s">
        <v>5135</v>
      </c>
      <c r="E697" s="534" t="s">
        <v>7791</v>
      </c>
    </row>
    <row r="698" ht="12.75" customHeight="1">
      <c r="B698" s="534" t="s">
        <v>911</v>
      </c>
      <c r="C698" s="534" t="s">
        <v>983</v>
      </c>
      <c r="D698" s="534" t="s">
        <v>5135</v>
      </c>
      <c r="E698" s="534" t="s">
        <v>7792</v>
      </c>
    </row>
    <row r="699" ht="12.75" customHeight="1">
      <c r="B699" s="534" t="s">
        <v>911</v>
      </c>
      <c r="C699" s="534" t="s">
        <v>930</v>
      </c>
      <c r="D699" s="534" t="s">
        <v>259</v>
      </c>
      <c r="E699" s="534" t="s">
        <v>6190</v>
      </c>
    </row>
    <row r="700" ht="12.75" customHeight="1">
      <c r="B700" s="534" t="s">
        <v>911</v>
      </c>
      <c r="C700" s="534" t="s">
        <v>930</v>
      </c>
      <c r="D700" s="534" t="s">
        <v>259</v>
      </c>
      <c r="E700" s="534" t="s">
        <v>933</v>
      </c>
    </row>
    <row r="701" ht="12.75" customHeight="1">
      <c r="B701" s="534" t="s">
        <v>911</v>
      </c>
      <c r="C701" s="534" t="s">
        <v>930</v>
      </c>
      <c r="D701" s="534" t="s">
        <v>259</v>
      </c>
      <c r="E701" s="534" t="s">
        <v>6199</v>
      </c>
    </row>
    <row r="702" ht="12.75" customHeight="1">
      <c r="B702" s="534" t="s">
        <v>911</v>
      </c>
      <c r="C702" s="534" t="s">
        <v>930</v>
      </c>
      <c r="D702" s="534" t="s">
        <v>259</v>
      </c>
      <c r="E702" s="534" t="s">
        <v>6205</v>
      </c>
    </row>
    <row r="703" ht="12.75" customHeight="1">
      <c r="B703" s="534" t="s">
        <v>911</v>
      </c>
      <c r="C703" s="534" t="s">
        <v>930</v>
      </c>
      <c r="D703" s="534" t="s">
        <v>259</v>
      </c>
      <c r="E703" s="534" t="s">
        <v>6209</v>
      </c>
    </row>
    <row r="704" ht="12.75" customHeight="1">
      <c r="B704" s="534" t="s">
        <v>239</v>
      </c>
      <c r="C704" s="534" t="s">
        <v>489</v>
      </c>
      <c r="D704" s="534" t="s">
        <v>7793</v>
      </c>
      <c r="E704" s="534" t="s">
        <v>7794</v>
      </c>
    </row>
    <row r="705" ht="12.75" customHeight="1">
      <c r="B705" s="534" t="s">
        <v>239</v>
      </c>
      <c r="C705" s="534" t="s">
        <v>339</v>
      </c>
      <c r="D705" s="534" t="s">
        <v>7731</v>
      </c>
      <c r="E705" s="534" t="s">
        <v>7795</v>
      </c>
    </row>
    <row r="706" ht="12.75" customHeight="1">
      <c r="B706" s="534" t="s">
        <v>911</v>
      </c>
      <c r="C706" s="534" t="s">
        <v>958</v>
      </c>
      <c r="D706" s="534" t="s">
        <v>259</v>
      </c>
      <c r="E706" s="534" t="s">
        <v>3134</v>
      </c>
    </row>
    <row r="707" ht="12.75" customHeight="1">
      <c r="B707" s="534" t="s">
        <v>911</v>
      </c>
      <c r="C707" s="534" t="s">
        <v>958</v>
      </c>
      <c r="D707" s="534" t="s">
        <v>259</v>
      </c>
      <c r="E707" s="534" t="s">
        <v>961</v>
      </c>
    </row>
    <row r="708" ht="12.75" customHeight="1">
      <c r="B708" s="534" t="s">
        <v>911</v>
      </c>
      <c r="C708" s="534" t="s">
        <v>958</v>
      </c>
      <c r="D708" s="534" t="s">
        <v>259</v>
      </c>
      <c r="E708" s="534" t="s">
        <v>6218</v>
      </c>
    </row>
    <row r="709" ht="12.75" customHeight="1">
      <c r="B709" s="534" t="s">
        <v>239</v>
      </c>
      <c r="C709" s="534" t="s">
        <v>489</v>
      </c>
      <c r="D709" s="534" t="s">
        <v>7796</v>
      </c>
      <c r="E709" s="534" t="s">
        <v>7797</v>
      </c>
    </row>
    <row r="710" ht="12.75" customHeight="1">
      <c r="B710" s="534" t="s">
        <v>900</v>
      </c>
      <c r="C710" s="534" t="s">
        <v>901</v>
      </c>
      <c r="D710" s="534" t="s">
        <v>7798</v>
      </c>
      <c r="E710" s="534" t="s">
        <v>7798</v>
      </c>
    </row>
    <row r="711" ht="12.75" customHeight="1">
      <c r="B711" s="534" t="s">
        <v>239</v>
      </c>
      <c r="C711" s="534" t="s">
        <v>293</v>
      </c>
      <c r="D711" s="534" t="s">
        <v>7799</v>
      </c>
      <c r="E711" s="534" t="s">
        <v>7800</v>
      </c>
    </row>
    <row r="712" ht="12.75" customHeight="1">
      <c r="B712" s="534" t="s">
        <v>911</v>
      </c>
      <c r="C712" s="534" t="s">
        <v>958</v>
      </c>
      <c r="D712" s="534" t="s">
        <v>7801</v>
      </c>
      <c r="E712" s="534" t="s">
        <v>7802</v>
      </c>
    </row>
    <row r="713" ht="12.75" customHeight="1">
      <c r="B713" s="534" t="s">
        <v>911</v>
      </c>
      <c r="C713" s="534" t="s">
        <v>958</v>
      </c>
      <c r="D713" s="534" t="s">
        <v>7801</v>
      </c>
      <c r="E713" s="534" t="s">
        <v>7803</v>
      </c>
    </row>
    <row r="714" ht="12.75" customHeight="1">
      <c r="B714" s="534" t="s">
        <v>1485</v>
      </c>
      <c r="C714" s="534" t="s">
        <v>6640</v>
      </c>
      <c r="D714" s="534" t="s">
        <v>7804</v>
      </c>
      <c r="E714" s="534" t="s">
        <v>7805</v>
      </c>
    </row>
    <row r="715" ht="12.75" customHeight="1">
      <c r="B715" s="534" t="s">
        <v>1485</v>
      </c>
      <c r="C715" s="534" t="s">
        <v>6640</v>
      </c>
      <c r="D715" s="534" t="s">
        <v>1575</v>
      </c>
      <c r="E715" s="534" t="s">
        <v>7806</v>
      </c>
    </row>
    <row r="716" ht="12.75" customHeight="1">
      <c r="B716" s="534" t="s">
        <v>1485</v>
      </c>
      <c r="C716" s="534" t="s">
        <v>6640</v>
      </c>
      <c r="D716" s="534" t="s">
        <v>1575</v>
      </c>
      <c r="E716" s="534" t="s">
        <v>7807</v>
      </c>
    </row>
    <row r="717" ht="12.75" customHeight="1">
      <c r="B717" s="534" t="s">
        <v>2216</v>
      </c>
      <c r="C717" s="534" t="s">
        <v>2642</v>
      </c>
      <c r="D717" s="534" t="s">
        <v>2643</v>
      </c>
      <c r="E717" s="534" t="s">
        <v>2645</v>
      </c>
    </row>
    <row r="718" ht="12.75" customHeight="1">
      <c r="B718" s="534" t="s">
        <v>2216</v>
      </c>
      <c r="C718" s="534" t="s">
        <v>2642</v>
      </c>
      <c r="D718" s="534" t="s">
        <v>1575</v>
      </c>
      <c r="E718" s="534" t="s">
        <v>7808</v>
      </c>
    </row>
    <row r="719" ht="12.75" customHeight="1">
      <c r="B719" s="534" t="s">
        <v>726</v>
      </c>
      <c r="C719" s="534" t="s">
        <v>2416</v>
      </c>
      <c r="D719" s="534" t="s">
        <v>7809</v>
      </c>
      <c r="E719" s="534" t="s">
        <v>7810</v>
      </c>
    </row>
    <row r="720" ht="12.75" customHeight="1">
      <c r="B720" s="534" t="s">
        <v>911</v>
      </c>
      <c r="C720" s="534" t="s">
        <v>7708</v>
      </c>
      <c r="D720" s="534" t="s">
        <v>1440</v>
      </c>
      <c r="E720" s="534" t="s">
        <v>7811</v>
      </c>
    </row>
    <row r="721" ht="12.75" customHeight="1">
      <c r="B721" s="534" t="s">
        <v>2216</v>
      </c>
      <c r="C721" s="534" t="s">
        <v>2217</v>
      </c>
      <c r="D721" s="534" t="s">
        <v>7812</v>
      </c>
      <c r="E721" s="534" t="s">
        <v>7813</v>
      </c>
    </row>
    <row r="722" ht="12.75" customHeight="1">
      <c r="B722" s="534" t="s">
        <v>6142</v>
      </c>
      <c r="C722" s="534" t="s">
        <v>7814</v>
      </c>
      <c r="D722" s="534" t="s">
        <v>7815</v>
      </c>
      <c r="E722" s="534" t="s">
        <v>7816</v>
      </c>
    </row>
    <row r="723" ht="12.75" customHeight="1">
      <c r="B723" s="534" t="s">
        <v>239</v>
      </c>
      <c r="C723" s="534" t="s">
        <v>306</v>
      </c>
      <c r="D723" s="534" t="s">
        <v>6216</v>
      </c>
      <c r="E723" s="534" t="s">
        <v>7817</v>
      </c>
    </row>
    <row r="724" ht="12.75" customHeight="1">
      <c r="B724" s="534" t="s">
        <v>911</v>
      </c>
      <c r="C724" s="534" t="s">
        <v>7472</v>
      </c>
      <c r="D724" s="534" t="s">
        <v>7818</v>
      </c>
      <c r="E724" s="534" t="s">
        <v>7819</v>
      </c>
    </row>
    <row r="725" ht="12.75" customHeight="1">
      <c r="B725" s="534" t="s">
        <v>911</v>
      </c>
      <c r="C725" s="534" t="s">
        <v>7472</v>
      </c>
      <c r="D725" s="534" t="s">
        <v>7818</v>
      </c>
      <c r="E725" s="534" t="s">
        <v>7820</v>
      </c>
    </row>
    <row r="726" ht="12.75" customHeight="1">
      <c r="B726" s="534" t="s">
        <v>6075</v>
      </c>
      <c r="C726" s="534" t="s">
        <v>6076</v>
      </c>
      <c r="D726" s="534" t="s">
        <v>7821</v>
      </c>
      <c r="E726" s="534" t="s">
        <v>7822</v>
      </c>
    </row>
    <row r="727" ht="12.75" customHeight="1">
      <c r="B727" s="534" t="s">
        <v>6142</v>
      </c>
      <c r="C727" s="534" t="s">
        <v>6725</v>
      </c>
      <c r="D727" s="534" t="s">
        <v>7823</v>
      </c>
      <c r="E727" s="534" t="s">
        <v>7824</v>
      </c>
    </row>
    <row r="728" ht="12.75" customHeight="1">
      <c r="B728" s="534" t="s">
        <v>6142</v>
      </c>
      <c r="C728" s="534" t="s">
        <v>6725</v>
      </c>
      <c r="D728" s="534" t="s">
        <v>7823</v>
      </c>
      <c r="E728" s="534" t="s">
        <v>7825</v>
      </c>
    </row>
    <row r="729" ht="12.75" customHeight="1">
      <c r="B729" s="534" t="s">
        <v>2216</v>
      </c>
      <c r="C729" s="534" t="s">
        <v>6447</v>
      </c>
      <c r="D729" s="534" t="s">
        <v>7826</v>
      </c>
      <c r="E729" s="534" t="s">
        <v>7827</v>
      </c>
    </row>
    <row r="730" ht="12.75" customHeight="1">
      <c r="B730" s="534" t="s">
        <v>2216</v>
      </c>
      <c r="C730" s="534" t="s">
        <v>6447</v>
      </c>
      <c r="D730" s="534" t="s">
        <v>7826</v>
      </c>
      <c r="E730" s="534" t="s">
        <v>7828</v>
      </c>
    </row>
    <row r="731" ht="12.75" customHeight="1">
      <c r="B731" s="534" t="s">
        <v>239</v>
      </c>
      <c r="C731" s="534" t="s">
        <v>272</v>
      </c>
      <c r="D731" s="534" t="s">
        <v>7829</v>
      </c>
      <c r="E731" s="534" t="s">
        <v>7830</v>
      </c>
    </row>
    <row r="732" ht="12.75" customHeight="1">
      <c r="B732" s="534" t="s">
        <v>6416</v>
      </c>
      <c r="C732" s="534" t="s">
        <v>6710</v>
      </c>
      <c r="D732" s="534" t="s">
        <v>7831</v>
      </c>
      <c r="E732" s="534" t="s">
        <v>7832</v>
      </c>
    </row>
    <row r="733" ht="12.75" customHeight="1">
      <c r="B733" s="534" t="s">
        <v>6416</v>
      </c>
      <c r="C733" s="534" t="s">
        <v>6710</v>
      </c>
      <c r="D733" s="534" t="s">
        <v>7833</v>
      </c>
      <c r="E733" s="534" t="s">
        <v>7834</v>
      </c>
    </row>
    <row r="734" ht="12.75" customHeight="1">
      <c r="B734" s="534" t="s">
        <v>239</v>
      </c>
      <c r="C734" s="534" t="s">
        <v>489</v>
      </c>
      <c r="D734" s="534" t="s">
        <v>1326</v>
      </c>
      <c r="E734" s="534" t="s">
        <v>7835</v>
      </c>
    </row>
    <row r="735" ht="12.75" customHeight="1">
      <c r="B735" s="534" t="s">
        <v>2781</v>
      </c>
      <c r="C735" s="534" t="s">
        <v>2782</v>
      </c>
      <c r="D735" s="534" t="s">
        <v>7836</v>
      </c>
      <c r="E735" s="534" t="s">
        <v>7837</v>
      </c>
    </row>
    <row r="736" ht="12.75" customHeight="1">
      <c r="B736" s="534" t="s">
        <v>6416</v>
      </c>
      <c r="C736" s="534" t="s">
        <v>6710</v>
      </c>
      <c r="D736" s="534" t="s">
        <v>7831</v>
      </c>
      <c r="E736" s="534" t="s">
        <v>7838</v>
      </c>
    </row>
    <row r="737" ht="12.75" customHeight="1">
      <c r="B737" s="534" t="s">
        <v>239</v>
      </c>
      <c r="C737" s="534" t="s">
        <v>282</v>
      </c>
      <c r="D737" s="534" t="s">
        <v>7839</v>
      </c>
      <c r="E737" s="534" t="s">
        <v>7840</v>
      </c>
    </row>
    <row r="738" ht="12.75" customHeight="1">
      <c r="B738" s="534" t="s">
        <v>2216</v>
      </c>
      <c r="C738" s="534" t="s">
        <v>6318</v>
      </c>
      <c r="D738" s="534" t="s">
        <v>7839</v>
      </c>
      <c r="E738" s="534" t="s">
        <v>7841</v>
      </c>
    </row>
    <row r="739" ht="12.75" customHeight="1">
      <c r="B739" s="534" t="s">
        <v>256</v>
      </c>
      <c r="C739" s="534" t="s">
        <v>7102</v>
      </c>
      <c r="D739" s="534" t="s">
        <v>7842</v>
      </c>
      <c r="E739" s="534" t="s">
        <v>7843</v>
      </c>
    </row>
    <row r="740" ht="12.75" customHeight="1">
      <c r="B740" s="534" t="s">
        <v>256</v>
      </c>
      <c r="C740" s="534" t="s">
        <v>257</v>
      </c>
      <c r="D740" s="534" t="s">
        <v>7842</v>
      </c>
      <c r="E740" s="534" t="s">
        <v>7844</v>
      </c>
    </row>
    <row r="741" ht="12.75" customHeight="1">
      <c r="B741" s="534" t="s">
        <v>256</v>
      </c>
      <c r="C741" s="534" t="s">
        <v>7117</v>
      </c>
      <c r="D741" s="534" t="s">
        <v>7842</v>
      </c>
      <c r="E741" s="534" t="s">
        <v>7845</v>
      </c>
    </row>
    <row r="742" ht="12.75" customHeight="1">
      <c r="B742" s="534" t="s">
        <v>256</v>
      </c>
      <c r="C742" s="534" t="s">
        <v>1828</v>
      </c>
      <c r="D742" s="534" t="s">
        <v>7842</v>
      </c>
      <c r="E742" s="534" t="s">
        <v>7846</v>
      </c>
    </row>
    <row r="743" ht="12.75" customHeight="1">
      <c r="B743" s="534" t="s">
        <v>256</v>
      </c>
      <c r="C743" s="534" t="s">
        <v>257</v>
      </c>
      <c r="D743" s="534" t="s">
        <v>7842</v>
      </c>
      <c r="E743" s="534" t="s">
        <v>7847</v>
      </c>
    </row>
    <row r="744" ht="12.75" customHeight="1">
      <c r="B744" s="534" t="s">
        <v>911</v>
      </c>
      <c r="C744" s="534" t="s">
        <v>1006</v>
      </c>
      <c r="D744" s="534" t="s">
        <v>7842</v>
      </c>
      <c r="E744" s="534" t="s">
        <v>6224</v>
      </c>
    </row>
    <row r="745" ht="12.75" customHeight="1">
      <c r="B745" s="534" t="s">
        <v>911</v>
      </c>
      <c r="C745" s="534" t="s">
        <v>922</v>
      </c>
      <c r="D745" s="534" t="s">
        <v>7842</v>
      </c>
      <c r="E745" s="534" t="s">
        <v>7848</v>
      </c>
    </row>
    <row r="746" ht="12.75" customHeight="1">
      <c r="B746" s="534" t="s">
        <v>911</v>
      </c>
      <c r="C746" s="534" t="s">
        <v>912</v>
      </c>
      <c r="D746" s="534" t="s">
        <v>7842</v>
      </c>
      <c r="E746" s="534" t="s">
        <v>7849</v>
      </c>
    </row>
    <row r="747" ht="12.75" customHeight="1">
      <c r="B747" s="534" t="s">
        <v>715</v>
      </c>
      <c r="C747" s="534" t="s">
        <v>1213</v>
      </c>
      <c r="D747" s="534" t="s">
        <v>1215</v>
      </c>
      <c r="E747" s="534" t="s">
        <v>7850</v>
      </c>
    </row>
    <row r="748" ht="12.75" customHeight="1">
      <c r="B748" s="534" t="s">
        <v>715</v>
      </c>
      <c r="C748" s="534" t="s">
        <v>1213</v>
      </c>
      <c r="D748" s="534" t="s">
        <v>1215</v>
      </c>
      <c r="E748" s="534" t="s">
        <v>7851</v>
      </c>
    </row>
    <row r="749" ht="12.75" customHeight="1">
      <c r="B749" s="534" t="s">
        <v>1560</v>
      </c>
      <c r="C749" s="534" t="s">
        <v>1561</v>
      </c>
      <c r="D749" s="534" t="s">
        <v>7852</v>
      </c>
      <c r="E749" s="534" t="s">
        <v>7853</v>
      </c>
    </row>
    <row r="750" ht="12.75" customHeight="1">
      <c r="B750" s="534" t="s">
        <v>2781</v>
      </c>
      <c r="C750" s="534" t="s">
        <v>2782</v>
      </c>
      <c r="D750" s="534" t="s">
        <v>7852</v>
      </c>
      <c r="E750" s="534" t="s">
        <v>7854</v>
      </c>
    </row>
    <row r="751" ht="12.75" customHeight="1">
      <c r="B751" s="534" t="s">
        <v>1560</v>
      </c>
      <c r="C751" s="534" t="s">
        <v>1561</v>
      </c>
      <c r="D751" s="534" t="s">
        <v>7852</v>
      </c>
      <c r="E751" s="534" t="s">
        <v>7855</v>
      </c>
    </row>
    <row r="752" ht="12.75" customHeight="1">
      <c r="B752" s="534" t="s">
        <v>1560</v>
      </c>
      <c r="C752" s="534" t="s">
        <v>1561</v>
      </c>
      <c r="D752" s="534" t="s">
        <v>7852</v>
      </c>
      <c r="E752" s="534" t="s">
        <v>7856</v>
      </c>
    </row>
    <row r="753" ht="12.75" customHeight="1">
      <c r="B753" s="534" t="s">
        <v>1560</v>
      </c>
      <c r="C753" s="534" t="s">
        <v>1561</v>
      </c>
      <c r="D753" s="534" t="s">
        <v>7852</v>
      </c>
      <c r="E753" s="534" t="s">
        <v>7857</v>
      </c>
    </row>
    <row r="754" ht="12.75" customHeight="1">
      <c r="B754" s="534" t="s">
        <v>2781</v>
      </c>
      <c r="C754" s="534" t="s">
        <v>2782</v>
      </c>
      <c r="D754" s="534" t="s">
        <v>1575</v>
      </c>
      <c r="E754" s="534" t="s">
        <v>7858</v>
      </c>
    </row>
    <row r="755" ht="12.75" customHeight="1">
      <c r="B755" s="534" t="s">
        <v>6246</v>
      </c>
      <c r="C755" s="534" t="s">
        <v>6141</v>
      </c>
      <c r="D755" s="534" t="s">
        <v>7859</v>
      </c>
      <c r="E755" s="534" t="s">
        <v>7860</v>
      </c>
    </row>
    <row r="756" ht="12.75" customHeight="1">
      <c r="B756" s="534" t="s">
        <v>2781</v>
      </c>
      <c r="C756" s="534" t="s">
        <v>2782</v>
      </c>
      <c r="D756" s="534" t="s">
        <v>7861</v>
      </c>
      <c r="E756" s="534" t="s">
        <v>7862</v>
      </c>
    </row>
    <row r="757" ht="12.75" customHeight="1">
      <c r="B757" s="534" t="s">
        <v>1485</v>
      </c>
      <c r="C757" s="534" t="s">
        <v>6640</v>
      </c>
      <c r="D757" s="534" t="s">
        <v>1575</v>
      </c>
      <c r="E757" s="534" t="s">
        <v>7863</v>
      </c>
    </row>
    <row r="758" ht="12.75" customHeight="1">
      <c r="B758" s="534" t="s">
        <v>6407</v>
      </c>
      <c r="C758" s="534" t="s">
        <v>6388</v>
      </c>
      <c r="D758" s="534" t="s">
        <v>4339</v>
      </c>
      <c r="E758" s="534" t="s">
        <v>7864</v>
      </c>
    </row>
    <row r="759" ht="12.75" customHeight="1">
      <c r="B759" s="534" t="s">
        <v>726</v>
      </c>
      <c r="C759" s="534" t="s">
        <v>737</v>
      </c>
      <c r="D759" s="534" t="s">
        <v>7865</v>
      </c>
      <c r="E759" s="534" t="s">
        <v>7866</v>
      </c>
    </row>
    <row r="760" ht="12.75" customHeight="1">
      <c r="B760" s="534" t="s">
        <v>6246</v>
      </c>
      <c r="C760" s="534" t="s">
        <v>6247</v>
      </c>
      <c r="D760" s="534" t="s">
        <v>7867</v>
      </c>
      <c r="E760" s="534" t="s">
        <v>7868</v>
      </c>
    </row>
    <row r="761" ht="12.75" customHeight="1">
      <c r="B761" s="534" t="s">
        <v>726</v>
      </c>
      <c r="C761" s="534" t="s">
        <v>737</v>
      </c>
      <c r="D761" s="534" t="s">
        <v>1575</v>
      </c>
      <c r="E761" s="534" t="s">
        <v>7869</v>
      </c>
    </row>
    <row r="762" ht="12.75" customHeight="1">
      <c r="B762" s="534" t="s">
        <v>726</v>
      </c>
      <c r="C762" s="534" t="s">
        <v>737</v>
      </c>
      <c r="D762" s="534" t="s">
        <v>1575</v>
      </c>
      <c r="E762" s="534" t="s">
        <v>7870</v>
      </c>
    </row>
    <row r="763" ht="12.75" customHeight="1">
      <c r="B763" s="534" t="s">
        <v>6407</v>
      </c>
      <c r="C763" s="534" t="s">
        <v>6388</v>
      </c>
      <c r="D763" s="534" t="s">
        <v>7871</v>
      </c>
      <c r="E763" s="534" t="s">
        <v>7872</v>
      </c>
    </row>
    <row r="764" ht="12.75" customHeight="1">
      <c r="B764" s="534" t="s">
        <v>239</v>
      </c>
      <c r="C764" s="534" t="s">
        <v>282</v>
      </c>
      <c r="D764" s="534" t="s">
        <v>295</v>
      </c>
      <c r="E764" s="534" t="s">
        <v>330</v>
      </c>
    </row>
    <row r="765" ht="12.75" customHeight="1">
      <c r="B765" s="534" t="s">
        <v>239</v>
      </c>
      <c r="C765" s="534" t="s">
        <v>282</v>
      </c>
      <c r="D765" s="534" t="s">
        <v>295</v>
      </c>
      <c r="E765" s="534" t="s">
        <v>7873</v>
      </c>
    </row>
    <row r="766" ht="12.75" customHeight="1">
      <c r="B766" s="534" t="s">
        <v>239</v>
      </c>
      <c r="C766" s="534" t="s">
        <v>282</v>
      </c>
      <c r="D766" s="534" t="s">
        <v>295</v>
      </c>
      <c r="E766" s="534" t="s">
        <v>7874</v>
      </c>
    </row>
    <row r="767" ht="12.75" customHeight="1">
      <c r="B767" s="534" t="s">
        <v>239</v>
      </c>
      <c r="C767" s="534" t="s">
        <v>282</v>
      </c>
      <c r="D767" s="534" t="s">
        <v>295</v>
      </c>
      <c r="E767" s="534" t="s">
        <v>7875</v>
      </c>
    </row>
    <row r="768" ht="12.75" customHeight="1">
      <c r="B768" s="534" t="s">
        <v>2781</v>
      </c>
      <c r="C768" s="534" t="s">
        <v>2782</v>
      </c>
      <c r="D768" s="534" t="s">
        <v>2908</v>
      </c>
      <c r="E768" s="534" t="s">
        <v>7876</v>
      </c>
    </row>
    <row r="769" ht="12.75" customHeight="1">
      <c r="B769" s="534" t="s">
        <v>503</v>
      </c>
      <c r="C769" s="534" t="s">
        <v>573</v>
      </c>
      <c r="D769" s="534" t="s">
        <v>7877</v>
      </c>
      <c r="E769" s="534" t="s">
        <v>7878</v>
      </c>
    </row>
    <row r="770" ht="12.75" customHeight="1">
      <c r="B770" s="534" t="s">
        <v>2781</v>
      </c>
      <c r="C770" s="534" t="s">
        <v>2782</v>
      </c>
      <c r="D770" s="534" t="s">
        <v>7879</v>
      </c>
      <c r="E770" s="534" t="s">
        <v>7880</v>
      </c>
    </row>
    <row r="771" ht="12.75" customHeight="1">
      <c r="B771" s="534" t="s">
        <v>1560</v>
      </c>
      <c r="C771" s="534" t="s">
        <v>1561</v>
      </c>
      <c r="D771" s="534" t="s">
        <v>7881</v>
      </c>
      <c r="E771" s="534" t="s">
        <v>7882</v>
      </c>
    </row>
    <row r="772" ht="12.75" customHeight="1">
      <c r="B772" s="534" t="s">
        <v>900</v>
      </c>
      <c r="C772" s="534" t="s">
        <v>901</v>
      </c>
      <c r="D772" s="534" t="s">
        <v>7883</v>
      </c>
      <c r="E772" s="534" t="s">
        <v>7884</v>
      </c>
    </row>
    <row r="773" ht="12.75" customHeight="1">
      <c r="B773" s="534" t="s">
        <v>2216</v>
      </c>
      <c r="C773" s="534" t="s">
        <v>2217</v>
      </c>
      <c r="D773" s="534" t="s">
        <v>7885</v>
      </c>
      <c r="E773" s="534" t="s">
        <v>7886</v>
      </c>
    </row>
    <row r="774" ht="12.75" customHeight="1">
      <c r="B774" s="534" t="s">
        <v>2216</v>
      </c>
      <c r="C774" s="534" t="s">
        <v>2217</v>
      </c>
      <c r="D774" s="534" t="s">
        <v>1575</v>
      </c>
      <c r="E774" s="534" t="s">
        <v>7887</v>
      </c>
    </row>
    <row r="775" ht="12.75" customHeight="1">
      <c r="B775" s="534" t="s">
        <v>6407</v>
      </c>
      <c r="C775" s="534" t="s">
        <v>6388</v>
      </c>
      <c r="D775" s="534" t="s">
        <v>7888</v>
      </c>
      <c r="E775" s="534" t="s">
        <v>7889</v>
      </c>
    </row>
    <row r="776" ht="12.75" customHeight="1">
      <c r="B776" s="534" t="s">
        <v>6407</v>
      </c>
      <c r="C776" s="534" t="s">
        <v>6388</v>
      </c>
      <c r="D776" s="534" t="s">
        <v>1575</v>
      </c>
      <c r="E776" s="534" t="s">
        <v>7890</v>
      </c>
    </row>
    <row r="777" ht="12.75" customHeight="1">
      <c r="B777" s="534" t="s">
        <v>6407</v>
      </c>
      <c r="C777" s="534" t="s">
        <v>6388</v>
      </c>
      <c r="D777" s="534" t="s">
        <v>1575</v>
      </c>
      <c r="E777" s="534" t="s">
        <v>7891</v>
      </c>
    </row>
    <row r="778" ht="12.75" customHeight="1">
      <c r="B778" s="534" t="s">
        <v>6407</v>
      </c>
      <c r="C778" s="534" t="s">
        <v>6388</v>
      </c>
      <c r="D778" s="534" t="s">
        <v>1575</v>
      </c>
      <c r="E778" s="534" t="s">
        <v>7892</v>
      </c>
    </row>
    <row r="779" ht="12.75" customHeight="1">
      <c r="B779" s="534" t="s">
        <v>503</v>
      </c>
      <c r="C779" s="534" t="s">
        <v>7893</v>
      </c>
      <c r="D779" s="534" t="s">
        <v>7894</v>
      </c>
      <c r="E779" s="534" t="s">
        <v>7895</v>
      </c>
    </row>
    <row r="780" ht="12.75" customHeight="1">
      <c r="B780" s="534" t="s">
        <v>503</v>
      </c>
      <c r="C780" s="534" t="s">
        <v>573</v>
      </c>
      <c r="D780" s="534" t="s">
        <v>7894</v>
      </c>
      <c r="E780" s="534" t="s">
        <v>7896</v>
      </c>
    </row>
    <row r="781" ht="12.75" customHeight="1">
      <c r="B781" s="534" t="s">
        <v>726</v>
      </c>
      <c r="C781" s="534" t="s">
        <v>737</v>
      </c>
      <c r="D781" s="534" t="s">
        <v>7897</v>
      </c>
      <c r="E781" s="534" t="s">
        <v>7898</v>
      </c>
    </row>
    <row r="782" ht="12.75" customHeight="1">
      <c r="B782" s="534" t="s">
        <v>6407</v>
      </c>
      <c r="C782" s="534" t="s">
        <v>6388</v>
      </c>
      <c r="D782" s="534" t="s">
        <v>7899</v>
      </c>
      <c r="E782" s="534" t="s">
        <v>7900</v>
      </c>
    </row>
    <row r="783" ht="12.75" customHeight="1">
      <c r="B783" s="534" t="s">
        <v>2216</v>
      </c>
      <c r="C783" s="534" t="s">
        <v>6447</v>
      </c>
      <c r="D783" s="534" t="s">
        <v>7901</v>
      </c>
      <c r="E783" s="534" t="s">
        <v>7902</v>
      </c>
    </row>
    <row r="784" ht="12.75" customHeight="1">
      <c r="B784" s="534" t="s">
        <v>2216</v>
      </c>
      <c r="C784" s="534" t="s">
        <v>6447</v>
      </c>
      <c r="D784" s="534" t="s">
        <v>7901</v>
      </c>
      <c r="E784" s="534" t="s">
        <v>6299</v>
      </c>
    </row>
    <row r="785" ht="12.75" customHeight="1">
      <c r="B785" s="534" t="s">
        <v>239</v>
      </c>
      <c r="C785" s="534" t="s">
        <v>293</v>
      </c>
      <c r="D785" s="534" t="s">
        <v>7903</v>
      </c>
      <c r="E785" s="534" t="s">
        <v>7904</v>
      </c>
    </row>
    <row r="786" ht="12.75" customHeight="1">
      <c r="B786" s="534" t="s">
        <v>2781</v>
      </c>
      <c r="C786" s="534" t="s">
        <v>2782</v>
      </c>
      <c r="D786" s="534" t="s">
        <v>7905</v>
      </c>
      <c r="E786" s="534" t="s">
        <v>7906</v>
      </c>
    </row>
    <row r="787" ht="12.75" customHeight="1">
      <c r="B787" s="534" t="s">
        <v>2781</v>
      </c>
      <c r="C787" s="534" t="s">
        <v>6821</v>
      </c>
      <c r="D787" s="534" t="s">
        <v>7907</v>
      </c>
      <c r="E787" s="534" t="s">
        <v>7907</v>
      </c>
    </row>
    <row r="788" ht="12.75" customHeight="1">
      <c r="B788" s="534" t="s">
        <v>1485</v>
      </c>
      <c r="C788" s="534" t="s">
        <v>6181</v>
      </c>
      <c r="D788" s="534" t="s">
        <v>7908</v>
      </c>
      <c r="E788" s="534" t="s">
        <v>7908</v>
      </c>
    </row>
    <row r="789" ht="12.75" customHeight="1">
      <c r="B789" s="534" t="s">
        <v>6142</v>
      </c>
      <c r="C789" s="534" t="s">
        <v>6725</v>
      </c>
      <c r="D789" s="534" t="s">
        <v>7909</v>
      </c>
      <c r="E789" s="534" t="s">
        <v>7910</v>
      </c>
    </row>
    <row r="790" ht="12.75" customHeight="1">
      <c r="B790" s="534" t="s">
        <v>2216</v>
      </c>
      <c r="C790" s="534" t="s">
        <v>7536</v>
      </c>
      <c r="D790" s="534" t="s">
        <v>7911</v>
      </c>
      <c r="E790" s="534" t="s">
        <v>7912</v>
      </c>
    </row>
    <row r="791" ht="12.75" customHeight="1">
      <c r="B791" s="534" t="s">
        <v>7260</v>
      </c>
      <c r="C791" s="534" t="s">
        <v>7913</v>
      </c>
      <c r="D791" s="534" t="s">
        <v>6439</v>
      </c>
      <c r="E791" s="534" t="s">
        <v>7914</v>
      </c>
    </row>
    <row r="792" ht="12.75" customHeight="1">
      <c r="B792" s="534" t="s">
        <v>6142</v>
      </c>
      <c r="C792" s="534" t="s">
        <v>6725</v>
      </c>
      <c r="D792" s="534" t="s">
        <v>7915</v>
      </c>
      <c r="E792" s="534" t="s">
        <v>7916</v>
      </c>
    </row>
    <row r="793" ht="12.75" customHeight="1">
      <c r="B793" s="534" t="s">
        <v>2216</v>
      </c>
      <c r="C793" s="534" t="s">
        <v>7536</v>
      </c>
      <c r="D793" s="534" t="s">
        <v>7917</v>
      </c>
      <c r="E793" s="534" t="s">
        <v>7918</v>
      </c>
    </row>
    <row r="794" ht="12.75" customHeight="1">
      <c r="B794" s="534" t="s">
        <v>503</v>
      </c>
      <c r="C794" s="534" t="s">
        <v>592</v>
      </c>
      <c r="D794" s="534" t="s">
        <v>7919</v>
      </c>
      <c r="E794" s="534" t="s">
        <v>7920</v>
      </c>
    </row>
    <row r="795" ht="12.75" customHeight="1">
      <c r="B795" s="534" t="s">
        <v>503</v>
      </c>
      <c r="C795" s="534" t="s">
        <v>592</v>
      </c>
      <c r="D795" s="534" t="s">
        <v>7919</v>
      </c>
      <c r="E795" s="534" t="s">
        <v>7921</v>
      </c>
    </row>
    <row r="796" ht="12.75" customHeight="1">
      <c r="B796" s="534" t="s">
        <v>503</v>
      </c>
      <c r="C796" s="534" t="s">
        <v>592</v>
      </c>
      <c r="D796" s="534" t="s">
        <v>7919</v>
      </c>
      <c r="E796" s="534" t="s">
        <v>7922</v>
      </c>
    </row>
    <row r="797" ht="12.75" customHeight="1">
      <c r="B797" s="534" t="s">
        <v>503</v>
      </c>
      <c r="C797" s="534" t="s">
        <v>592</v>
      </c>
      <c r="D797" s="534" t="s">
        <v>7919</v>
      </c>
      <c r="E797" s="534" t="s">
        <v>7923</v>
      </c>
    </row>
    <row r="798" ht="12.75" customHeight="1">
      <c r="B798" s="534" t="s">
        <v>503</v>
      </c>
      <c r="C798" s="534" t="s">
        <v>592</v>
      </c>
      <c r="D798" s="534" t="s">
        <v>7919</v>
      </c>
      <c r="E798" s="534" t="s">
        <v>7924</v>
      </c>
    </row>
    <row r="799" ht="12.75" customHeight="1">
      <c r="B799" s="534" t="s">
        <v>503</v>
      </c>
      <c r="C799" s="534" t="s">
        <v>592</v>
      </c>
      <c r="D799" s="534" t="s">
        <v>7919</v>
      </c>
      <c r="E799" s="534" t="s">
        <v>7925</v>
      </c>
    </row>
    <row r="800" ht="12.75" customHeight="1">
      <c r="B800" s="534" t="s">
        <v>503</v>
      </c>
      <c r="C800" s="534" t="s">
        <v>528</v>
      </c>
      <c r="D800" s="534" t="s">
        <v>7926</v>
      </c>
      <c r="E800" s="534" t="s">
        <v>7927</v>
      </c>
    </row>
    <row r="801" ht="12.75" customHeight="1">
      <c r="B801" s="534" t="s">
        <v>900</v>
      </c>
      <c r="C801" s="534" t="s">
        <v>901</v>
      </c>
      <c r="D801" s="534" t="s">
        <v>7928</v>
      </c>
      <c r="E801" s="534" t="s">
        <v>7929</v>
      </c>
    </row>
    <row r="802" ht="12.75" customHeight="1">
      <c r="B802" s="534" t="s">
        <v>900</v>
      </c>
      <c r="C802" s="534" t="s">
        <v>901</v>
      </c>
      <c r="D802" s="534" t="s">
        <v>1575</v>
      </c>
      <c r="E802" s="534" t="s">
        <v>7930</v>
      </c>
    </row>
    <row r="803" ht="12.75" customHeight="1">
      <c r="B803" s="534" t="s">
        <v>2216</v>
      </c>
      <c r="C803" s="534" t="s">
        <v>6565</v>
      </c>
      <c r="D803" s="534" t="s">
        <v>5039</v>
      </c>
      <c r="E803" s="534" t="s">
        <v>7931</v>
      </c>
    </row>
    <row r="804" ht="12.75" customHeight="1">
      <c r="B804" s="534" t="s">
        <v>2216</v>
      </c>
      <c r="C804" s="534" t="s">
        <v>6565</v>
      </c>
      <c r="D804" s="534" t="s">
        <v>5039</v>
      </c>
      <c r="E804" s="534" t="s">
        <v>6306</v>
      </c>
    </row>
    <row r="805" ht="12.75" customHeight="1">
      <c r="B805" s="534" t="s">
        <v>911</v>
      </c>
      <c r="C805" s="534" t="s">
        <v>912</v>
      </c>
      <c r="D805" s="534" t="s">
        <v>5039</v>
      </c>
      <c r="E805" s="534" t="s">
        <v>7932</v>
      </c>
    </row>
    <row r="806" ht="12.75" customHeight="1">
      <c r="B806" s="534" t="s">
        <v>911</v>
      </c>
      <c r="C806" s="534" t="s">
        <v>912</v>
      </c>
      <c r="D806" s="534" t="s">
        <v>5039</v>
      </c>
      <c r="E806" s="534" t="s">
        <v>6315</v>
      </c>
    </row>
    <row r="807" ht="12.75" customHeight="1">
      <c r="B807" s="534" t="s">
        <v>911</v>
      </c>
      <c r="C807" s="534" t="s">
        <v>912</v>
      </c>
      <c r="D807" s="534" t="s">
        <v>5039</v>
      </c>
      <c r="E807" s="534" t="s">
        <v>7933</v>
      </c>
    </row>
    <row r="808" ht="12.75" customHeight="1">
      <c r="B808" s="534" t="s">
        <v>911</v>
      </c>
      <c r="C808" s="534" t="s">
        <v>912</v>
      </c>
      <c r="D808" s="534" t="s">
        <v>5039</v>
      </c>
      <c r="E808" s="534" t="s">
        <v>7934</v>
      </c>
    </row>
    <row r="809" ht="12.75" customHeight="1">
      <c r="B809" s="534" t="s">
        <v>911</v>
      </c>
      <c r="C809" s="534" t="s">
        <v>912</v>
      </c>
      <c r="D809" s="534" t="s">
        <v>5039</v>
      </c>
      <c r="E809" s="534" t="s">
        <v>7935</v>
      </c>
    </row>
    <row r="810" ht="12.75" customHeight="1">
      <c r="B810" s="534" t="s">
        <v>7260</v>
      </c>
      <c r="C810" s="534" t="s">
        <v>7694</v>
      </c>
      <c r="D810" s="534" t="s">
        <v>7936</v>
      </c>
      <c r="E810" s="534" t="s">
        <v>7936</v>
      </c>
    </row>
    <row r="811" ht="12.75" customHeight="1">
      <c r="B811" s="534" t="s">
        <v>2781</v>
      </c>
      <c r="C811" s="534" t="s">
        <v>2782</v>
      </c>
      <c r="D811" s="534" t="s">
        <v>7937</v>
      </c>
      <c r="E811" s="534" t="s">
        <v>7938</v>
      </c>
    </row>
    <row r="812" ht="12.75" customHeight="1">
      <c r="B812" s="534" t="s">
        <v>2781</v>
      </c>
      <c r="C812" s="534" t="s">
        <v>2782</v>
      </c>
      <c r="D812" s="534" t="s">
        <v>1575</v>
      </c>
      <c r="E812" s="534" t="s">
        <v>7939</v>
      </c>
    </row>
    <row r="813" ht="12.75" customHeight="1">
      <c r="B813" s="534" t="s">
        <v>2781</v>
      </c>
      <c r="C813" s="534" t="s">
        <v>2782</v>
      </c>
      <c r="D813" s="534" t="s">
        <v>1575</v>
      </c>
      <c r="E813" s="534" t="s">
        <v>7940</v>
      </c>
    </row>
    <row r="814" ht="12.75" customHeight="1">
      <c r="B814" s="534" t="s">
        <v>2781</v>
      </c>
      <c r="C814" s="534" t="s">
        <v>2782</v>
      </c>
      <c r="D814" s="534" t="s">
        <v>7941</v>
      </c>
      <c r="E814" s="534" t="s">
        <v>7941</v>
      </c>
    </row>
    <row r="815" ht="12.75" customHeight="1">
      <c r="B815" s="534" t="s">
        <v>2781</v>
      </c>
      <c r="C815" s="534" t="s">
        <v>6821</v>
      </c>
      <c r="D815" s="534" t="s">
        <v>7942</v>
      </c>
      <c r="E815" s="534" t="s">
        <v>7943</v>
      </c>
    </row>
    <row r="816" ht="12.75" customHeight="1">
      <c r="B816" s="534" t="s">
        <v>2781</v>
      </c>
      <c r="C816" s="534" t="s">
        <v>6821</v>
      </c>
      <c r="D816" s="534" t="s">
        <v>7944</v>
      </c>
      <c r="E816" s="534" t="s">
        <v>7945</v>
      </c>
    </row>
    <row r="817" ht="12.75" customHeight="1">
      <c r="B817" s="534" t="s">
        <v>2781</v>
      </c>
      <c r="C817" s="534" t="s">
        <v>6821</v>
      </c>
      <c r="D817" s="534" t="s">
        <v>7946</v>
      </c>
      <c r="E817" s="534" t="s">
        <v>7947</v>
      </c>
    </row>
    <row r="818" ht="12.75" customHeight="1">
      <c r="B818" s="534" t="s">
        <v>2781</v>
      </c>
      <c r="C818" s="534" t="s">
        <v>2782</v>
      </c>
      <c r="D818" s="534" t="s">
        <v>7948</v>
      </c>
      <c r="E818" s="534" t="s">
        <v>7949</v>
      </c>
    </row>
    <row r="819" ht="12.75" customHeight="1">
      <c r="B819" s="534" t="s">
        <v>2781</v>
      </c>
      <c r="C819" s="534" t="s">
        <v>2782</v>
      </c>
      <c r="D819" s="534" t="s">
        <v>7950</v>
      </c>
      <c r="E819" s="534" t="s">
        <v>7951</v>
      </c>
    </row>
    <row r="820" ht="12.75" customHeight="1">
      <c r="B820" s="534" t="s">
        <v>6407</v>
      </c>
      <c r="C820" s="534" t="s">
        <v>6388</v>
      </c>
      <c r="D820" s="534" t="s">
        <v>7952</v>
      </c>
      <c r="E820" s="534" t="s">
        <v>7953</v>
      </c>
    </row>
    <row r="821" ht="12.75" customHeight="1">
      <c r="B821" s="534" t="s">
        <v>1560</v>
      </c>
      <c r="C821" s="534" t="s">
        <v>1561</v>
      </c>
      <c r="D821" s="534" t="s">
        <v>7954</v>
      </c>
      <c r="E821" s="534" t="s">
        <v>7955</v>
      </c>
    </row>
    <row r="822" ht="12.75" customHeight="1">
      <c r="B822" s="534" t="s">
        <v>1560</v>
      </c>
      <c r="C822" s="534" t="s">
        <v>1561</v>
      </c>
      <c r="D822" s="534" t="s">
        <v>7954</v>
      </c>
      <c r="E822" s="534" t="s">
        <v>7956</v>
      </c>
    </row>
    <row r="823" ht="12.75" customHeight="1">
      <c r="B823" s="534" t="s">
        <v>1560</v>
      </c>
      <c r="C823" s="534" t="s">
        <v>1561</v>
      </c>
      <c r="D823" s="534" t="s">
        <v>7954</v>
      </c>
      <c r="E823" s="534" t="s">
        <v>7957</v>
      </c>
    </row>
    <row r="824" ht="12.75" customHeight="1">
      <c r="B824" s="534" t="s">
        <v>503</v>
      </c>
      <c r="C824" s="534" t="s">
        <v>7958</v>
      </c>
      <c r="D824" s="534" t="s">
        <v>2219</v>
      </c>
      <c r="E824" s="534" t="s">
        <v>7959</v>
      </c>
    </row>
    <row r="825" ht="12.75" customHeight="1">
      <c r="B825" s="534" t="s">
        <v>2216</v>
      </c>
      <c r="C825" s="534" t="s">
        <v>6318</v>
      </c>
      <c r="D825" s="534" t="s">
        <v>2219</v>
      </c>
      <c r="E825" s="534" t="s">
        <v>7960</v>
      </c>
    </row>
    <row r="826" ht="12.75" customHeight="1">
      <c r="B826" s="534" t="s">
        <v>503</v>
      </c>
      <c r="C826" s="534" t="s">
        <v>7958</v>
      </c>
      <c r="D826" s="534" t="s">
        <v>1575</v>
      </c>
      <c r="E826" s="534" t="s">
        <v>7961</v>
      </c>
    </row>
    <row r="827" ht="12.75" customHeight="1">
      <c r="B827" s="534" t="s">
        <v>2216</v>
      </c>
      <c r="C827" s="534" t="s">
        <v>6318</v>
      </c>
      <c r="D827" s="534" t="s">
        <v>1575</v>
      </c>
      <c r="E827" s="534" t="s">
        <v>7962</v>
      </c>
    </row>
    <row r="828" ht="12.75" customHeight="1">
      <c r="B828" s="534" t="s">
        <v>503</v>
      </c>
      <c r="C828" s="534" t="s">
        <v>7958</v>
      </c>
      <c r="D828" s="534" t="s">
        <v>1575</v>
      </c>
      <c r="E828" s="534" t="s">
        <v>7963</v>
      </c>
    </row>
    <row r="829" ht="12.75" customHeight="1">
      <c r="B829" s="534" t="s">
        <v>503</v>
      </c>
      <c r="C829" s="534" t="s">
        <v>7958</v>
      </c>
      <c r="D829" s="534" t="s">
        <v>1575</v>
      </c>
      <c r="E829" s="534" t="s">
        <v>7964</v>
      </c>
    </row>
    <row r="830" ht="12.75" customHeight="1">
      <c r="B830" s="534" t="s">
        <v>6273</v>
      </c>
      <c r="C830" s="534" t="s">
        <v>7618</v>
      </c>
      <c r="D830" s="534" t="s">
        <v>7965</v>
      </c>
      <c r="E830" s="534" t="s">
        <v>7966</v>
      </c>
    </row>
    <row r="831" ht="12.75" customHeight="1">
      <c r="B831" s="534" t="s">
        <v>6075</v>
      </c>
      <c r="C831" s="534" t="s">
        <v>6267</v>
      </c>
      <c r="D831" s="534" t="s">
        <v>7967</v>
      </c>
      <c r="E831" s="534" t="s">
        <v>7968</v>
      </c>
    </row>
    <row r="832" ht="12.75" customHeight="1">
      <c r="B832" s="534" t="s">
        <v>6698</v>
      </c>
      <c r="C832" s="534" t="s">
        <v>6699</v>
      </c>
      <c r="D832" s="534" t="s">
        <v>7969</v>
      </c>
      <c r="E832" s="534" t="s">
        <v>7970</v>
      </c>
    </row>
    <row r="833" ht="12.75" customHeight="1">
      <c r="B833" s="534" t="s">
        <v>2781</v>
      </c>
      <c r="C833" s="534" t="s">
        <v>2782</v>
      </c>
      <c r="D833" s="534" t="s">
        <v>7971</v>
      </c>
      <c r="E833" s="534" t="s">
        <v>7972</v>
      </c>
    </row>
    <row r="834" ht="12.75" customHeight="1">
      <c r="B834" s="534" t="s">
        <v>6273</v>
      </c>
      <c r="C834" s="534" t="s">
        <v>6274</v>
      </c>
      <c r="D834" s="534" t="s">
        <v>6280</v>
      </c>
      <c r="E834" s="534" t="s">
        <v>7973</v>
      </c>
    </row>
    <row r="835" ht="12.75" customHeight="1">
      <c r="B835" s="534" t="s">
        <v>239</v>
      </c>
      <c r="C835" s="534" t="s">
        <v>306</v>
      </c>
      <c r="D835" s="534" t="s">
        <v>7974</v>
      </c>
      <c r="E835" s="534" t="s">
        <v>6319</v>
      </c>
    </row>
    <row r="836" ht="12.75" customHeight="1">
      <c r="B836" s="534" t="s">
        <v>2216</v>
      </c>
      <c r="C836" s="534" t="s">
        <v>6651</v>
      </c>
      <c r="D836" s="534" t="s">
        <v>7537</v>
      </c>
      <c r="E836" s="534" t="s">
        <v>7975</v>
      </c>
    </row>
    <row r="837" ht="12.75" customHeight="1">
      <c r="B837" s="534" t="s">
        <v>6407</v>
      </c>
      <c r="C837" s="534" t="s">
        <v>6388</v>
      </c>
      <c r="D837" s="534" t="s">
        <v>7976</v>
      </c>
      <c r="E837" s="534" t="s">
        <v>7977</v>
      </c>
    </row>
    <row r="838" ht="12.75" customHeight="1">
      <c r="B838" s="534" t="s">
        <v>6698</v>
      </c>
      <c r="C838" s="534" t="s">
        <v>6699</v>
      </c>
      <c r="D838" s="534" t="s">
        <v>7978</v>
      </c>
      <c r="E838" s="534" t="s">
        <v>7979</v>
      </c>
    </row>
    <row r="839" ht="12.75" customHeight="1">
      <c r="B839" s="534" t="s">
        <v>6698</v>
      </c>
      <c r="C839" s="534" t="s">
        <v>6699</v>
      </c>
      <c r="D839" s="534" t="s">
        <v>7978</v>
      </c>
      <c r="E839" s="534" t="s">
        <v>7980</v>
      </c>
    </row>
    <row r="840" ht="12.75" customHeight="1">
      <c r="B840" s="534" t="s">
        <v>6698</v>
      </c>
      <c r="C840" s="534" t="s">
        <v>6699</v>
      </c>
      <c r="D840" s="534" t="s">
        <v>7978</v>
      </c>
      <c r="E840" s="534" t="s">
        <v>7981</v>
      </c>
    </row>
    <row r="841" ht="12.75" customHeight="1">
      <c r="B841" s="534" t="s">
        <v>6698</v>
      </c>
      <c r="C841" s="534" t="s">
        <v>6699</v>
      </c>
      <c r="D841" s="534" t="s">
        <v>7978</v>
      </c>
      <c r="E841" s="534" t="s">
        <v>7982</v>
      </c>
    </row>
    <row r="842" ht="12.75" customHeight="1">
      <c r="B842" s="534" t="s">
        <v>6698</v>
      </c>
      <c r="C842" s="534" t="s">
        <v>6699</v>
      </c>
      <c r="D842" s="534" t="s">
        <v>7978</v>
      </c>
      <c r="E842" s="534" t="s">
        <v>7983</v>
      </c>
    </row>
    <row r="843" ht="12.75" customHeight="1">
      <c r="B843" s="534" t="s">
        <v>2781</v>
      </c>
      <c r="C843" s="534" t="s">
        <v>2782</v>
      </c>
      <c r="D843" s="534" t="s">
        <v>7984</v>
      </c>
      <c r="E843" s="534" t="s">
        <v>7985</v>
      </c>
    </row>
    <row r="844" ht="12.75" customHeight="1">
      <c r="B844" s="534" t="s">
        <v>2781</v>
      </c>
      <c r="C844" s="534" t="s">
        <v>2782</v>
      </c>
      <c r="D844" s="534" t="s">
        <v>1575</v>
      </c>
      <c r="E844" s="534" t="s">
        <v>7986</v>
      </c>
    </row>
    <row r="845" ht="12.75" customHeight="1">
      <c r="B845" s="534" t="s">
        <v>2781</v>
      </c>
      <c r="C845" s="534" t="s">
        <v>2782</v>
      </c>
      <c r="D845" s="534" t="s">
        <v>1575</v>
      </c>
      <c r="E845" s="534" t="s">
        <v>7987</v>
      </c>
    </row>
    <row r="846" ht="12.75" customHeight="1">
      <c r="B846" s="534" t="s">
        <v>2781</v>
      </c>
      <c r="C846" s="534" t="s">
        <v>2782</v>
      </c>
      <c r="D846" s="534" t="s">
        <v>1575</v>
      </c>
      <c r="E846" s="534" t="s">
        <v>7988</v>
      </c>
    </row>
    <row r="847" ht="12.75" customHeight="1">
      <c r="B847" s="534" t="s">
        <v>2781</v>
      </c>
      <c r="C847" s="534" t="s">
        <v>2782</v>
      </c>
      <c r="D847" s="534" t="s">
        <v>1575</v>
      </c>
      <c r="E847" s="534" t="s">
        <v>7989</v>
      </c>
    </row>
    <row r="848" ht="12.75" customHeight="1">
      <c r="B848" s="534" t="s">
        <v>6698</v>
      </c>
      <c r="C848" s="534" t="s">
        <v>6699</v>
      </c>
      <c r="D848" s="534" t="s">
        <v>7978</v>
      </c>
      <c r="E848" s="534" t="s">
        <v>7990</v>
      </c>
    </row>
    <row r="849" ht="12.75" customHeight="1">
      <c r="B849" s="534" t="s">
        <v>6698</v>
      </c>
      <c r="C849" s="534" t="s">
        <v>6699</v>
      </c>
      <c r="D849" s="534" t="s">
        <v>7978</v>
      </c>
      <c r="E849" s="534" t="s">
        <v>7991</v>
      </c>
    </row>
    <row r="850" ht="12.75" customHeight="1">
      <c r="B850" s="534" t="s">
        <v>6698</v>
      </c>
      <c r="C850" s="534" t="s">
        <v>6699</v>
      </c>
      <c r="D850" s="534" t="s">
        <v>7978</v>
      </c>
      <c r="E850" s="534" t="s">
        <v>7992</v>
      </c>
    </row>
    <row r="851" ht="12.75" customHeight="1">
      <c r="B851" s="534" t="s">
        <v>6698</v>
      </c>
      <c r="C851" s="534" t="s">
        <v>6699</v>
      </c>
      <c r="D851" s="534" t="s">
        <v>7978</v>
      </c>
      <c r="E851" s="534" t="s">
        <v>7993</v>
      </c>
    </row>
    <row r="852" ht="12.75" customHeight="1">
      <c r="B852" s="534" t="s">
        <v>900</v>
      </c>
      <c r="C852" s="534" t="s">
        <v>901</v>
      </c>
      <c r="D852" s="534" t="s">
        <v>7994</v>
      </c>
      <c r="E852" s="534" t="s">
        <v>7995</v>
      </c>
    </row>
    <row r="853" ht="12.75" customHeight="1">
      <c r="B853" s="534" t="s">
        <v>900</v>
      </c>
      <c r="C853" s="534" t="s">
        <v>901</v>
      </c>
      <c r="D853" s="534" t="s">
        <v>7996</v>
      </c>
      <c r="E853" s="534" t="s">
        <v>7997</v>
      </c>
    </row>
    <row r="854" ht="12.75" customHeight="1">
      <c r="B854" s="534" t="s">
        <v>6698</v>
      </c>
      <c r="C854" s="534" t="s">
        <v>6699</v>
      </c>
      <c r="D854" s="534" t="s">
        <v>7998</v>
      </c>
      <c r="E854" s="534" t="s">
        <v>7999</v>
      </c>
    </row>
    <row r="855" ht="12.75" customHeight="1">
      <c r="B855" s="534" t="s">
        <v>6698</v>
      </c>
      <c r="C855" s="534" t="s">
        <v>6699</v>
      </c>
      <c r="D855" s="534" t="s">
        <v>7998</v>
      </c>
      <c r="E855" s="534" t="s">
        <v>8000</v>
      </c>
    </row>
    <row r="856" ht="12.75" customHeight="1">
      <c r="B856" s="534" t="s">
        <v>6698</v>
      </c>
      <c r="C856" s="534" t="s">
        <v>6699</v>
      </c>
      <c r="D856" s="534" t="s">
        <v>7998</v>
      </c>
      <c r="E856" s="534" t="s">
        <v>8001</v>
      </c>
    </row>
    <row r="857" ht="12.75" customHeight="1">
      <c r="B857" s="534" t="s">
        <v>6698</v>
      </c>
      <c r="C857" s="534" t="s">
        <v>6699</v>
      </c>
      <c r="D857" s="534" t="s">
        <v>7998</v>
      </c>
      <c r="E857" s="534" t="s">
        <v>8002</v>
      </c>
    </row>
    <row r="858" ht="12.75" customHeight="1">
      <c r="B858" s="534" t="s">
        <v>2781</v>
      </c>
      <c r="C858" s="534" t="s">
        <v>2782</v>
      </c>
      <c r="D858" s="534" t="s">
        <v>6566</v>
      </c>
      <c r="E858" s="534" t="s">
        <v>8003</v>
      </c>
    </row>
    <row r="859" ht="12.75" customHeight="1">
      <c r="B859" s="534" t="s">
        <v>2781</v>
      </c>
      <c r="C859" s="534" t="s">
        <v>2782</v>
      </c>
      <c r="D859" s="534" t="s">
        <v>1575</v>
      </c>
      <c r="E859" s="534" t="s">
        <v>8004</v>
      </c>
    </row>
    <row r="860" ht="12.75" customHeight="1">
      <c r="B860" s="534" t="s">
        <v>2781</v>
      </c>
      <c r="C860" s="534" t="s">
        <v>2782</v>
      </c>
      <c r="D860" s="534" t="s">
        <v>1575</v>
      </c>
      <c r="E860" s="534" t="s">
        <v>8005</v>
      </c>
    </row>
    <row r="861" ht="12.75" customHeight="1">
      <c r="B861" s="534" t="s">
        <v>6416</v>
      </c>
      <c r="C861" s="534" t="s">
        <v>6462</v>
      </c>
      <c r="D861" s="534" t="s">
        <v>8006</v>
      </c>
      <c r="E861" s="534" t="s">
        <v>8007</v>
      </c>
    </row>
    <row r="862" ht="12.75" customHeight="1">
      <c r="B862" s="534" t="s">
        <v>6075</v>
      </c>
      <c r="C862" s="534" t="s">
        <v>6076</v>
      </c>
      <c r="D862" s="534" t="s">
        <v>8008</v>
      </c>
      <c r="E862" s="534" t="s">
        <v>8009</v>
      </c>
    </row>
    <row r="863" ht="12.75" customHeight="1">
      <c r="B863" s="534" t="s">
        <v>256</v>
      </c>
      <c r="C863" s="534" t="s">
        <v>1438</v>
      </c>
      <c r="D863" s="534" t="s">
        <v>8010</v>
      </c>
      <c r="E863" s="534" t="s">
        <v>8011</v>
      </c>
    </row>
    <row r="864" ht="12.75" customHeight="1">
      <c r="B864" s="534" t="s">
        <v>715</v>
      </c>
      <c r="C864" s="534" t="s">
        <v>1470</v>
      </c>
      <c r="D864" s="534" t="s">
        <v>259</v>
      </c>
      <c r="E864" s="534" t="s">
        <v>8012</v>
      </c>
    </row>
    <row r="865" ht="12.75" customHeight="1">
      <c r="B865" s="534" t="s">
        <v>1485</v>
      </c>
      <c r="C865" s="534" t="s">
        <v>1486</v>
      </c>
      <c r="D865" s="534" t="s">
        <v>8013</v>
      </c>
      <c r="E865" s="534" t="s">
        <v>8014</v>
      </c>
    </row>
    <row r="866" ht="12.75" customHeight="1">
      <c r="B866" s="534" t="s">
        <v>2781</v>
      </c>
      <c r="C866" s="534" t="s">
        <v>2782</v>
      </c>
      <c r="D866" s="534" t="s">
        <v>8015</v>
      </c>
      <c r="E866" s="534" t="s">
        <v>8015</v>
      </c>
    </row>
    <row r="867" ht="12.75" customHeight="1">
      <c r="B867" s="534" t="s">
        <v>503</v>
      </c>
      <c r="C867" s="534" t="s">
        <v>573</v>
      </c>
      <c r="D867" s="534" t="s">
        <v>640</v>
      </c>
      <c r="E867" s="534" t="s">
        <v>8016</v>
      </c>
    </row>
    <row r="868" ht="12.75" customHeight="1">
      <c r="B868" s="534" t="s">
        <v>911</v>
      </c>
      <c r="C868" s="534" t="s">
        <v>922</v>
      </c>
      <c r="D868" s="534" t="s">
        <v>259</v>
      </c>
      <c r="E868" s="534" t="s">
        <v>8017</v>
      </c>
    </row>
    <row r="869" ht="12.75" customHeight="1">
      <c r="B869" s="534" t="s">
        <v>911</v>
      </c>
      <c r="C869" s="534" t="s">
        <v>930</v>
      </c>
      <c r="D869" s="534" t="s">
        <v>259</v>
      </c>
      <c r="E869" s="534" t="s">
        <v>3294</v>
      </c>
    </row>
    <row r="870" ht="12.75" customHeight="1">
      <c r="B870" s="534" t="s">
        <v>911</v>
      </c>
      <c r="C870" s="534" t="s">
        <v>983</v>
      </c>
      <c r="D870" s="534" t="s">
        <v>259</v>
      </c>
      <c r="E870" s="534" t="s">
        <v>8018</v>
      </c>
    </row>
    <row r="871" ht="12.75" customHeight="1">
      <c r="B871" s="534" t="s">
        <v>911</v>
      </c>
      <c r="C871" s="534" t="s">
        <v>912</v>
      </c>
      <c r="D871" s="534" t="s">
        <v>259</v>
      </c>
      <c r="E871" s="534" t="s">
        <v>8019</v>
      </c>
    </row>
    <row r="872" ht="12.75" customHeight="1">
      <c r="B872" s="534" t="s">
        <v>911</v>
      </c>
      <c r="C872" s="534" t="s">
        <v>930</v>
      </c>
      <c r="D872" s="534" t="s">
        <v>259</v>
      </c>
      <c r="E872" s="534" t="s">
        <v>6230</v>
      </c>
    </row>
    <row r="873" ht="12.75" customHeight="1">
      <c r="B873" s="534" t="s">
        <v>911</v>
      </c>
      <c r="C873" s="534" t="s">
        <v>930</v>
      </c>
      <c r="D873" s="534" t="s">
        <v>259</v>
      </c>
      <c r="E873" s="534" t="s">
        <v>6234</v>
      </c>
    </row>
    <row r="874" ht="12.75" customHeight="1">
      <c r="B874" s="534" t="s">
        <v>911</v>
      </c>
      <c r="C874" s="534" t="s">
        <v>930</v>
      </c>
      <c r="D874" s="534" t="s">
        <v>259</v>
      </c>
      <c r="E874" s="534" t="s">
        <v>6240</v>
      </c>
    </row>
    <row r="875" ht="12.75" customHeight="1">
      <c r="B875" s="534" t="s">
        <v>911</v>
      </c>
      <c r="C875" s="534" t="s">
        <v>968</v>
      </c>
      <c r="D875" s="534" t="s">
        <v>259</v>
      </c>
      <c r="E875" s="534" t="s">
        <v>6340</v>
      </c>
    </row>
    <row r="876" ht="12.75" customHeight="1">
      <c r="B876" s="534" t="s">
        <v>911</v>
      </c>
      <c r="C876" s="534" t="s">
        <v>930</v>
      </c>
      <c r="D876" s="534" t="s">
        <v>259</v>
      </c>
      <c r="E876" s="534" t="s">
        <v>8020</v>
      </c>
    </row>
    <row r="877" ht="12.75" customHeight="1">
      <c r="B877" s="534" t="s">
        <v>911</v>
      </c>
      <c r="C877" s="534" t="s">
        <v>930</v>
      </c>
      <c r="D877" s="534" t="s">
        <v>259</v>
      </c>
      <c r="E877" s="534" t="s">
        <v>8021</v>
      </c>
    </row>
    <row r="878" ht="12.75" customHeight="1">
      <c r="B878" s="534" t="s">
        <v>911</v>
      </c>
      <c r="C878" s="534" t="s">
        <v>930</v>
      </c>
      <c r="D878" s="534" t="s">
        <v>259</v>
      </c>
      <c r="E878" s="534" t="s">
        <v>6244</v>
      </c>
    </row>
    <row r="879" ht="12.75" customHeight="1">
      <c r="B879" s="534" t="s">
        <v>911</v>
      </c>
      <c r="C879" s="534" t="s">
        <v>968</v>
      </c>
      <c r="D879" s="534" t="s">
        <v>259</v>
      </c>
      <c r="E879" s="534" t="s">
        <v>6249</v>
      </c>
    </row>
    <row r="880" ht="12.75" customHeight="1">
      <c r="B880" s="534" t="s">
        <v>911</v>
      </c>
      <c r="C880" s="534" t="s">
        <v>968</v>
      </c>
      <c r="D880" s="534" t="s">
        <v>259</v>
      </c>
      <c r="E880" s="534" t="s">
        <v>8022</v>
      </c>
    </row>
    <row r="881" ht="12.75" customHeight="1">
      <c r="B881" s="534" t="s">
        <v>911</v>
      </c>
      <c r="C881" s="534" t="s">
        <v>930</v>
      </c>
      <c r="D881" s="534" t="s">
        <v>259</v>
      </c>
      <c r="E881" s="534" t="s">
        <v>977</v>
      </c>
    </row>
    <row r="882" ht="12.75" customHeight="1">
      <c r="B882" s="534" t="s">
        <v>911</v>
      </c>
      <c r="C882" s="534" t="s">
        <v>968</v>
      </c>
      <c r="D882" s="534" t="s">
        <v>259</v>
      </c>
      <c r="E882" s="534" t="s">
        <v>2249</v>
      </c>
    </row>
    <row r="883" ht="12.75" customHeight="1">
      <c r="B883" s="534" t="s">
        <v>911</v>
      </c>
      <c r="C883" s="534" t="s">
        <v>930</v>
      </c>
      <c r="D883" s="534" t="s">
        <v>259</v>
      </c>
      <c r="E883" s="534" t="s">
        <v>6258</v>
      </c>
    </row>
    <row r="884" ht="12.75" customHeight="1">
      <c r="B884" s="534" t="s">
        <v>715</v>
      </c>
      <c r="C884" s="534" t="s">
        <v>1213</v>
      </c>
      <c r="D884" s="534" t="s">
        <v>2358</v>
      </c>
      <c r="E884" s="534" t="s">
        <v>8023</v>
      </c>
    </row>
    <row r="885" ht="12.75" customHeight="1">
      <c r="B885" s="534" t="s">
        <v>715</v>
      </c>
      <c r="C885" s="534" t="s">
        <v>1213</v>
      </c>
      <c r="D885" s="534" t="s">
        <v>2358</v>
      </c>
      <c r="E885" s="534" t="s">
        <v>8024</v>
      </c>
    </row>
    <row r="886" ht="12.75" customHeight="1">
      <c r="B886" s="534" t="s">
        <v>715</v>
      </c>
      <c r="C886" s="534" t="s">
        <v>1213</v>
      </c>
      <c r="D886" s="534" t="s">
        <v>2358</v>
      </c>
      <c r="E886" s="534" t="s">
        <v>8025</v>
      </c>
    </row>
    <row r="887" ht="12.75" customHeight="1">
      <c r="B887" s="534" t="s">
        <v>715</v>
      </c>
      <c r="C887" s="534" t="s">
        <v>1213</v>
      </c>
      <c r="D887" s="534" t="s">
        <v>2358</v>
      </c>
      <c r="E887" s="534" t="s">
        <v>8026</v>
      </c>
    </row>
    <row r="888" ht="12.75" customHeight="1">
      <c r="B888" s="534" t="s">
        <v>715</v>
      </c>
      <c r="C888" s="534" t="s">
        <v>1213</v>
      </c>
      <c r="D888" s="534" t="s">
        <v>2358</v>
      </c>
      <c r="E888" s="534" t="s">
        <v>8027</v>
      </c>
    </row>
    <row r="889" ht="12.75" customHeight="1">
      <c r="B889" s="534" t="s">
        <v>715</v>
      </c>
      <c r="C889" s="534" t="s">
        <v>1213</v>
      </c>
      <c r="D889" s="534" t="s">
        <v>2358</v>
      </c>
      <c r="E889" s="534" t="s">
        <v>8028</v>
      </c>
    </row>
    <row r="890" ht="12.75" customHeight="1">
      <c r="B890" s="534" t="s">
        <v>715</v>
      </c>
      <c r="C890" s="534" t="s">
        <v>1213</v>
      </c>
      <c r="D890" s="534" t="s">
        <v>2358</v>
      </c>
      <c r="E890" s="534" t="s">
        <v>8029</v>
      </c>
    </row>
    <row r="891" ht="12.75" customHeight="1">
      <c r="B891" s="534" t="s">
        <v>2216</v>
      </c>
      <c r="C891" s="534" t="s">
        <v>6105</v>
      </c>
      <c r="D891" s="534" t="s">
        <v>8030</v>
      </c>
      <c r="E891" s="534" t="s">
        <v>8031</v>
      </c>
    </row>
    <row r="892" ht="12.75" customHeight="1">
      <c r="B892" s="534" t="s">
        <v>2216</v>
      </c>
      <c r="C892" s="534" t="s">
        <v>6105</v>
      </c>
      <c r="D892" s="534" t="s">
        <v>8032</v>
      </c>
      <c r="E892" s="534" t="s">
        <v>8033</v>
      </c>
    </row>
    <row r="893" ht="12.75" customHeight="1">
      <c r="B893" s="534" t="s">
        <v>2216</v>
      </c>
      <c r="C893" s="534" t="s">
        <v>6105</v>
      </c>
      <c r="D893" s="534" t="s">
        <v>8034</v>
      </c>
      <c r="E893" s="534" t="s">
        <v>8035</v>
      </c>
    </row>
    <row r="894" ht="12.75" customHeight="1">
      <c r="B894" s="534" t="s">
        <v>2216</v>
      </c>
      <c r="C894" s="534" t="s">
        <v>6105</v>
      </c>
      <c r="D894" s="534" t="s">
        <v>8034</v>
      </c>
      <c r="E894" s="534" t="s">
        <v>8036</v>
      </c>
    </row>
    <row r="895" ht="12.75" customHeight="1">
      <c r="B895" s="534" t="s">
        <v>2216</v>
      </c>
      <c r="C895" s="534" t="s">
        <v>6105</v>
      </c>
      <c r="D895" s="534" t="s">
        <v>6106</v>
      </c>
      <c r="E895" s="534" t="s">
        <v>8037</v>
      </c>
    </row>
    <row r="896" ht="12.75" customHeight="1">
      <c r="B896" s="534" t="s">
        <v>2216</v>
      </c>
      <c r="C896" s="534" t="s">
        <v>6105</v>
      </c>
      <c r="D896" s="534" t="s">
        <v>6106</v>
      </c>
      <c r="E896" s="534" t="s">
        <v>8038</v>
      </c>
    </row>
    <row r="897" ht="12.75" customHeight="1">
      <c r="B897" s="534" t="s">
        <v>2216</v>
      </c>
      <c r="C897" s="534" t="s">
        <v>6105</v>
      </c>
      <c r="D897" s="534" t="s">
        <v>8039</v>
      </c>
      <c r="E897" s="534" t="s">
        <v>8040</v>
      </c>
    </row>
    <row r="898" ht="12.75" customHeight="1">
      <c r="B898" s="534" t="s">
        <v>6142</v>
      </c>
      <c r="C898" s="534" t="s">
        <v>7593</v>
      </c>
      <c r="D898" s="534" t="s">
        <v>8041</v>
      </c>
      <c r="E898" s="534" t="s">
        <v>8042</v>
      </c>
    </row>
    <row r="899" ht="12.75" customHeight="1">
      <c r="B899" s="534" t="s">
        <v>911</v>
      </c>
      <c r="C899" s="534" t="s">
        <v>922</v>
      </c>
      <c r="D899" s="534" t="s">
        <v>1575</v>
      </c>
      <c r="E899" s="534" t="s">
        <v>8043</v>
      </c>
    </row>
    <row r="900" ht="12.75" customHeight="1">
      <c r="B900" s="534" t="s">
        <v>239</v>
      </c>
      <c r="C900" s="534" t="s">
        <v>7730</v>
      </c>
      <c r="D900" s="534" t="s">
        <v>6909</v>
      </c>
      <c r="E900" s="534" t="s">
        <v>8044</v>
      </c>
    </row>
    <row r="901" ht="12.75" customHeight="1">
      <c r="B901" s="534" t="s">
        <v>239</v>
      </c>
      <c r="C901" s="534" t="s">
        <v>339</v>
      </c>
      <c r="D901" s="534" t="s">
        <v>1326</v>
      </c>
      <c r="E901" s="534" t="s">
        <v>8045</v>
      </c>
    </row>
    <row r="902" ht="12.75" customHeight="1">
      <c r="B902" s="534" t="s">
        <v>503</v>
      </c>
      <c r="C902" s="534" t="s">
        <v>592</v>
      </c>
      <c r="D902" s="534" t="s">
        <v>8046</v>
      </c>
      <c r="E902" s="534" t="s">
        <v>8047</v>
      </c>
    </row>
    <row r="903" ht="12.75" customHeight="1">
      <c r="B903" s="534" t="s">
        <v>503</v>
      </c>
      <c r="C903" s="534" t="s">
        <v>573</v>
      </c>
      <c r="D903" s="534" t="s">
        <v>8048</v>
      </c>
      <c r="E903" s="534" t="s">
        <v>8049</v>
      </c>
    </row>
    <row r="904" ht="12.75" customHeight="1">
      <c r="B904" s="534" t="s">
        <v>503</v>
      </c>
      <c r="C904" s="534" t="s">
        <v>573</v>
      </c>
      <c r="D904" s="534" t="s">
        <v>8048</v>
      </c>
      <c r="E904" s="534" t="s">
        <v>8050</v>
      </c>
    </row>
    <row r="905" ht="12.75" customHeight="1">
      <c r="B905" s="534" t="s">
        <v>503</v>
      </c>
      <c r="C905" s="534" t="s">
        <v>573</v>
      </c>
      <c r="D905" s="534" t="s">
        <v>8048</v>
      </c>
      <c r="E905" s="534" t="s">
        <v>6357</v>
      </c>
    </row>
    <row r="906" ht="12.75" customHeight="1">
      <c r="B906" s="534" t="s">
        <v>503</v>
      </c>
      <c r="C906" s="534" t="s">
        <v>573</v>
      </c>
      <c r="D906" s="534" t="s">
        <v>8048</v>
      </c>
      <c r="E906" s="534" t="s">
        <v>8051</v>
      </c>
    </row>
    <row r="907" ht="12.75" customHeight="1">
      <c r="B907" s="534" t="s">
        <v>503</v>
      </c>
      <c r="C907" s="534" t="s">
        <v>573</v>
      </c>
      <c r="D907" s="534" t="s">
        <v>1575</v>
      </c>
      <c r="E907" s="534" t="s">
        <v>8052</v>
      </c>
    </row>
    <row r="908" ht="12.75" customHeight="1">
      <c r="B908" s="534" t="s">
        <v>503</v>
      </c>
      <c r="C908" s="534" t="s">
        <v>573</v>
      </c>
      <c r="D908" s="534" t="s">
        <v>1575</v>
      </c>
      <c r="E908" s="534" t="s">
        <v>8053</v>
      </c>
    </row>
    <row r="909" ht="12.75" customHeight="1">
      <c r="B909" s="534" t="s">
        <v>2781</v>
      </c>
      <c r="C909" s="534" t="s">
        <v>2782</v>
      </c>
      <c r="D909" s="534" t="s">
        <v>8054</v>
      </c>
      <c r="E909" s="534" t="s">
        <v>8055</v>
      </c>
    </row>
    <row r="910" ht="12.75" customHeight="1">
      <c r="B910" s="534" t="s">
        <v>1560</v>
      </c>
      <c r="C910" s="534" t="s">
        <v>2113</v>
      </c>
      <c r="D910" s="534" t="s">
        <v>8056</v>
      </c>
      <c r="E910" s="534" t="s">
        <v>8057</v>
      </c>
    </row>
    <row r="911" ht="12.75" customHeight="1">
      <c r="B911" s="534" t="s">
        <v>1560</v>
      </c>
      <c r="C911" s="534" t="s">
        <v>2113</v>
      </c>
      <c r="D911" s="534" t="s">
        <v>8058</v>
      </c>
      <c r="E911" s="534" t="s">
        <v>8059</v>
      </c>
    </row>
    <row r="912" ht="12.75" customHeight="1">
      <c r="B912" s="534" t="s">
        <v>2216</v>
      </c>
      <c r="C912" s="534" t="s">
        <v>8060</v>
      </c>
      <c r="D912" s="534" t="s">
        <v>7551</v>
      </c>
      <c r="E912" s="534" t="s">
        <v>8061</v>
      </c>
    </row>
    <row r="913" ht="12.75" customHeight="1">
      <c r="B913" s="534" t="s">
        <v>2216</v>
      </c>
      <c r="C913" s="534" t="s">
        <v>8060</v>
      </c>
      <c r="D913" s="534" t="s">
        <v>7551</v>
      </c>
      <c r="E913" s="534" t="s">
        <v>8062</v>
      </c>
    </row>
    <row r="914" ht="12.75" customHeight="1">
      <c r="B914" s="534" t="s">
        <v>6407</v>
      </c>
      <c r="C914" s="534" t="s">
        <v>6388</v>
      </c>
      <c r="D914" s="534" t="s">
        <v>8063</v>
      </c>
      <c r="E914" s="534" t="s">
        <v>8064</v>
      </c>
    </row>
    <row r="915" ht="12.75" customHeight="1">
      <c r="B915" s="534" t="s">
        <v>6407</v>
      </c>
      <c r="C915" s="534" t="s">
        <v>6388</v>
      </c>
      <c r="D915" s="534" t="s">
        <v>8063</v>
      </c>
      <c r="E915" s="534" t="s">
        <v>8065</v>
      </c>
    </row>
    <row r="916" ht="12.75" customHeight="1">
      <c r="B916" s="534" t="s">
        <v>6407</v>
      </c>
      <c r="C916" s="534" t="s">
        <v>6388</v>
      </c>
      <c r="D916" s="534" t="s">
        <v>8063</v>
      </c>
      <c r="E916" s="534" t="s">
        <v>8066</v>
      </c>
    </row>
    <row r="917" ht="12.75" customHeight="1">
      <c r="B917" s="534" t="s">
        <v>6407</v>
      </c>
      <c r="C917" s="534" t="s">
        <v>6388</v>
      </c>
      <c r="D917" s="534" t="s">
        <v>8063</v>
      </c>
      <c r="E917" s="534" t="s">
        <v>8067</v>
      </c>
    </row>
    <row r="918" ht="12.75" customHeight="1">
      <c r="B918" s="534" t="s">
        <v>6407</v>
      </c>
      <c r="C918" s="534" t="s">
        <v>6388</v>
      </c>
      <c r="D918" s="534" t="s">
        <v>8063</v>
      </c>
      <c r="E918" s="534" t="s">
        <v>8068</v>
      </c>
    </row>
    <row r="919" ht="12.75" customHeight="1">
      <c r="B919" s="534" t="s">
        <v>6698</v>
      </c>
      <c r="C919" s="534" t="s">
        <v>6699</v>
      </c>
      <c r="D919" s="534" t="s">
        <v>8069</v>
      </c>
      <c r="E919" s="534" t="s">
        <v>8070</v>
      </c>
    </row>
    <row r="920" ht="12.75" customHeight="1">
      <c r="B920" s="534" t="s">
        <v>6698</v>
      </c>
      <c r="C920" s="534" t="s">
        <v>6699</v>
      </c>
      <c r="D920" s="534" t="s">
        <v>8069</v>
      </c>
      <c r="E920" s="534" t="s">
        <v>8071</v>
      </c>
    </row>
    <row r="921" ht="12.75" customHeight="1">
      <c r="B921" s="534" t="s">
        <v>6075</v>
      </c>
      <c r="C921" s="534" t="s">
        <v>6267</v>
      </c>
      <c r="D921" s="534" t="s">
        <v>8072</v>
      </c>
      <c r="E921" s="534" t="s">
        <v>8073</v>
      </c>
    </row>
    <row r="922" ht="12.75" customHeight="1">
      <c r="B922" s="534" t="s">
        <v>6075</v>
      </c>
      <c r="C922" s="534" t="s">
        <v>6267</v>
      </c>
      <c r="D922" s="534" t="s">
        <v>1575</v>
      </c>
      <c r="E922" s="534" t="s">
        <v>8074</v>
      </c>
    </row>
    <row r="923" ht="12.75" customHeight="1">
      <c r="B923" s="534" t="s">
        <v>726</v>
      </c>
      <c r="C923" s="534" t="s">
        <v>737</v>
      </c>
      <c r="D923" s="534" t="s">
        <v>8075</v>
      </c>
      <c r="E923" s="534" t="s">
        <v>8076</v>
      </c>
    </row>
    <row r="924" ht="12.75" customHeight="1">
      <c r="B924" s="534" t="s">
        <v>2216</v>
      </c>
      <c r="C924" s="534" t="s">
        <v>6559</v>
      </c>
      <c r="D924" s="534" t="s">
        <v>8077</v>
      </c>
      <c r="E924" s="534" t="s">
        <v>8078</v>
      </c>
    </row>
    <row r="925" ht="12.75" customHeight="1">
      <c r="B925" s="534" t="s">
        <v>900</v>
      </c>
      <c r="C925" s="534" t="s">
        <v>901</v>
      </c>
      <c r="D925" s="534" t="s">
        <v>8079</v>
      </c>
      <c r="E925" s="534" t="s">
        <v>8079</v>
      </c>
    </row>
    <row r="926" ht="12.75" customHeight="1">
      <c r="B926" s="534" t="s">
        <v>6075</v>
      </c>
      <c r="C926" s="534" t="s">
        <v>6267</v>
      </c>
      <c r="D926" s="534" t="s">
        <v>8080</v>
      </c>
      <c r="E926" s="534" t="s">
        <v>8081</v>
      </c>
    </row>
    <row r="927" ht="12.75" customHeight="1">
      <c r="B927" s="534" t="s">
        <v>900</v>
      </c>
      <c r="C927" s="534" t="s">
        <v>6238</v>
      </c>
      <c r="D927" s="534" t="s">
        <v>1575</v>
      </c>
      <c r="E927" s="534" t="s">
        <v>8082</v>
      </c>
    </row>
    <row r="928" ht="12.75" customHeight="1">
      <c r="B928" s="534" t="s">
        <v>6407</v>
      </c>
      <c r="C928" s="534" t="s">
        <v>6388</v>
      </c>
      <c r="D928" s="534" t="s">
        <v>8083</v>
      </c>
      <c r="E928" s="534" t="s">
        <v>8084</v>
      </c>
    </row>
    <row r="929" ht="12.75" customHeight="1">
      <c r="B929" s="534" t="s">
        <v>2781</v>
      </c>
      <c r="C929" s="534" t="s">
        <v>2782</v>
      </c>
      <c r="D929" s="534" t="s">
        <v>8085</v>
      </c>
      <c r="E929" s="534" t="s">
        <v>8086</v>
      </c>
    </row>
    <row r="930" ht="12.75" customHeight="1">
      <c r="B930" s="534" t="s">
        <v>2781</v>
      </c>
      <c r="C930" s="534" t="s">
        <v>2782</v>
      </c>
      <c r="D930" s="534" t="s">
        <v>8087</v>
      </c>
      <c r="E930" s="534" t="s">
        <v>8088</v>
      </c>
    </row>
    <row r="931" ht="12.75" customHeight="1">
      <c r="B931" s="534" t="s">
        <v>2781</v>
      </c>
      <c r="C931" s="534" t="s">
        <v>2782</v>
      </c>
      <c r="D931" s="534" t="s">
        <v>1575</v>
      </c>
      <c r="E931" s="534" t="s">
        <v>8089</v>
      </c>
    </row>
    <row r="932" ht="12.75" customHeight="1">
      <c r="B932" s="534" t="s">
        <v>2781</v>
      </c>
      <c r="C932" s="534" t="s">
        <v>2782</v>
      </c>
      <c r="D932" s="534" t="s">
        <v>1575</v>
      </c>
      <c r="E932" s="534" t="s">
        <v>8090</v>
      </c>
    </row>
    <row r="933" ht="12.75" customHeight="1">
      <c r="B933" s="534" t="s">
        <v>1560</v>
      </c>
      <c r="C933" s="534" t="s">
        <v>2113</v>
      </c>
      <c r="D933" s="534" t="s">
        <v>8091</v>
      </c>
      <c r="E933" s="534" t="s">
        <v>8092</v>
      </c>
    </row>
    <row r="934" ht="12.75" customHeight="1">
      <c r="B934" s="534" t="s">
        <v>6273</v>
      </c>
      <c r="C934" s="534" t="s">
        <v>6274</v>
      </c>
      <c r="D934" s="534" t="s">
        <v>7767</v>
      </c>
      <c r="E934" s="534" t="s">
        <v>8093</v>
      </c>
    </row>
    <row r="935" ht="12.75" customHeight="1">
      <c r="B935" s="534" t="s">
        <v>2216</v>
      </c>
      <c r="C935" s="534" t="s">
        <v>6318</v>
      </c>
      <c r="D935" s="534" t="s">
        <v>7818</v>
      </c>
      <c r="E935" s="534" t="s">
        <v>8094</v>
      </c>
    </row>
    <row r="936" ht="12.75" customHeight="1">
      <c r="B936" s="534" t="s">
        <v>2216</v>
      </c>
      <c r="C936" s="534" t="s">
        <v>6318</v>
      </c>
      <c r="D936" s="534" t="s">
        <v>7818</v>
      </c>
      <c r="E936" s="534" t="s">
        <v>8095</v>
      </c>
    </row>
    <row r="937" ht="12.75" customHeight="1">
      <c r="B937" s="534" t="s">
        <v>6416</v>
      </c>
      <c r="C937" s="534" t="s">
        <v>6710</v>
      </c>
      <c r="D937" s="534" t="s">
        <v>8096</v>
      </c>
      <c r="E937" s="534" t="s">
        <v>8097</v>
      </c>
    </row>
    <row r="938" ht="12.75" customHeight="1">
      <c r="B938" s="534" t="s">
        <v>7260</v>
      </c>
      <c r="C938" s="534" t="s">
        <v>7913</v>
      </c>
      <c r="D938" s="534" t="s">
        <v>8098</v>
      </c>
      <c r="E938" s="534" t="s">
        <v>8099</v>
      </c>
    </row>
    <row r="939" ht="12.75" customHeight="1">
      <c r="B939" s="534" t="s">
        <v>7260</v>
      </c>
      <c r="C939" s="534" t="s">
        <v>7913</v>
      </c>
      <c r="D939" s="534" t="s">
        <v>8098</v>
      </c>
      <c r="E939" s="534" t="s">
        <v>8100</v>
      </c>
    </row>
    <row r="940" ht="12.75" customHeight="1">
      <c r="B940" s="534" t="s">
        <v>715</v>
      </c>
      <c r="C940" s="534" t="s">
        <v>1213</v>
      </c>
      <c r="D940" s="534" t="s">
        <v>1215</v>
      </c>
      <c r="E940" s="534" t="s">
        <v>8101</v>
      </c>
    </row>
    <row r="941" ht="12.75" customHeight="1">
      <c r="B941" s="534" t="s">
        <v>715</v>
      </c>
      <c r="C941" s="534" t="s">
        <v>1451</v>
      </c>
      <c r="D941" s="534" t="s">
        <v>1215</v>
      </c>
      <c r="E941" s="534" t="s">
        <v>8102</v>
      </c>
    </row>
    <row r="942" ht="12.75" customHeight="1">
      <c r="B942" s="534" t="s">
        <v>503</v>
      </c>
      <c r="C942" s="534" t="s">
        <v>592</v>
      </c>
      <c r="D942" s="534" t="s">
        <v>8103</v>
      </c>
      <c r="E942" s="534" t="s">
        <v>8104</v>
      </c>
    </row>
    <row r="943" ht="12.75" customHeight="1">
      <c r="B943" s="534" t="s">
        <v>911</v>
      </c>
      <c r="C943" s="534" t="s">
        <v>930</v>
      </c>
      <c r="D943" s="534" t="s">
        <v>8105</v>
      </c>
      <c r="E943" s="534" t="s">
        <v>8106</v>
      </c>
    </row>
    <row r="944" ht="12.75" customHeight="1">
      <c r="B944" s="534" t="s">
        <v>2781</v>
      </c>
      <c r="C944" s="534" t="s">
        <v>6821</v>
      </c>
      <c r="D944" s="534" t="s">
        <v>8107</v>
      </c>
      <c r="E944" s="534" t="s">
        <v>8107</v>
      </c>
    </row>
    <row r="945" ht="12.75" customHeight="1">
      <c r="B945" s="534" t="s">
        <v>2781</v>
      </c>
      <c r="C945" s="534" t="s">
        <v>6821</v>
      </c>
      <c r="D945" s="534" t="s">
        <v>8108</v>
      </c>
      <c r="E945" s="534" t="s">
        <v>8109</v>
      </c>
    </row>
    <row r="946" ht="12.75" customHeight="1">
      <c r="B946" s="534" t="s">
        <v>2781</v>
      </c>
      <c r="C946" s="534" t="s">
        <v>6821</v>
      </c>
      <c r="D946" s="534" t="s">
        <v>8110</v>
      </c>
      <c r="E946" s="534" t="s">
        <v>8111</v>
      </c>
    </row>
    <row r="947" ht="12.75" customHeight="1">
      <c r="B947" s="534" t="s">
        <v>2781</v>
      </c>
      <c r="C947" s="534" t="s">
        <v>6821</v>
      </c>
      <c r="D947" s="534" t="s">
        <v>8112</v>
      </c>
      <c r="E947" s="534" t="s">
        <v>8112</v>
      </c>
    </row>
    <row r="948" ht="12.75" customHeight="1">
      <c r="B948" s="534" t="s">
        <v>2781</v>
      </c>
      <c r="C948" s="534" t="s">
        <v>6821</v>
      </c>
      <c r="D948" s="534" t="s">
        <v>8113</v>
      </c>
      <c r="E948" s="534" t="s">
        <v>8113</v>
      </c>
    </row>
    <row r="949" ht="12.75" customHeight="1">
      <c r="B949" s="534" t="s">
        <v>2781</v>
      </c>
      <c r="C949" s="534" t="s">
        <v>6821</v>
      </c>
      <c r="D949" s="534" t="s">
        <v>8114</v>
      </c>
      <c r="E949" s="534" t="s">
        <v>8114</v>
      </c>
    </row>
    <row r="950" ht="12.75" customHeight="1">
      <c r="B950" s="534" t="s">
        <v>2781</v>
      </c>
      <c r="C950" s="534" t="s">
        <v>6821</v>
      </c>
      <c r="D950" s="534" t="s">
        <v>8115</v>
      </c>
      <c r="E950" s="534" t="s">
        <v>8116</v>
      </c>
    </row>
    <row r="951" ht="12.75" customHeight="1">
      <c r="B951" s="534" t="s">
        <v>2781</v>
      </c>
      <c r="C951" s="534" t="s">
        <v>6821</v>
      </c>
      <c r="D951" s="534" t="s">
        <v>8117</v>
      </c>
      <c r="E951" s="534" t="s">
        <v>8118</v>
      </c>
    </row>
    <row r="952" ht="12.75" customHeight="1">
      <c r="B952" s="534" t="s">
        <v>2781</v>
      </c>
      <c r="C952" s="534" t="s">
        <v>6821</v>
      </c>
      <c r="D952" s="534" t="s">
        <v>8119</v>
      </c>
      <c r="E952" s="534" t="s">
        <v>8119</v>
      </c>
    </row>
    <row r="953" ht="12.75" customHeight="1">
      <c r="B953" s="534" t="s">
        <v>2781</v>
      </c>
      <c r="C953" s="534" t="s">
        <v>6821</v>
      </c>
      <c r="D953" s="534" t="s">
        <v>1575</v>
      </c>
      <c r="E953" s="534" t="s">
        <v>8120</v>
      </c>
    </row>
    <row r="954" ht="12.75" customHeight="1">
      <c r="B954" s="534" t="s">
        <v>2781</v>
      </c>
      <c r="C954" s="534" t="s">
        <v>6821</v>
      </c>
      <c r="D954" s="534" t="s">
        <v>8121</v>
      </c>
      <c r="E954" s="534" t="s">
        <v>8121</v>
      </c>
    </row>
    <row r="955" ht="12.75" customHeight="1">
      <c r="B955" s="534" t="s">
        <v>2781</v>
      </c>
      <c r="C955" s="534" t="s">
        <v>6821</v>
      </c>
      <c r="D955" s="534" t="s">
        <v>8122</v>
      </c>
      <c r="E955" s="534" t="s">
        <v>8122</v>
      </c>
    </row>
    <row r="956" ht="12.75" customHeight="1">
      <c r="B956" s="534" t="s">
        <v>2781</v>
      </c>
      <c r="C956" s="534" t="s">
        <v>6821</v>
      </c>
      <c r="D956" s="534" t="s">
        <v>8123</v>
      </c>
      <c r="E956" s="534" t="s">
        <v>8123</v>
      </c>
    </row>
    <row r="957" ht="12.75" customHeight="1">
      <c r="B957" s="534" t="s">
        <v>2781</v>
      </c>
      <c r="C957" s="534" t="s">
        <v>6821</v>
      </c>
      <c r="D957" s="534" t="s">
        <v>8124</v>
      </c>
      <c r="E957" s="534" t="s">
        <v>8125</v>
      </c>
    </row>
    <row r="958" ht="12.75" customHeight="1">
      <c r="B958" s="534" t="s">
        <v>2781</v>
      </c>
      <c r="C958" s="534" t="s">
        <v>6821</v>
      </c>
      <c r="D958" s="534" t="s">
        <v>8126</v>
      </c>
      <c r="E958" s="534" t="s">
        <v>8126</v>
      </c>
    </row>
    <row r="959" ht="12.75" customHeight="1">
      <c r="B959" s="534" t="s">
        <v>2781</v>
      </c>
      <c r="C959" s="534" t="s">
        <v>6821</v>
      </c>
      <c r="D959" s="534" t="s">
        <v>8127</v>
      </c>
      <c r="E959" s="534" t="s">
        <v>8127</v>
      </c>
    </row>
    <row r="960" ht="12.75" customHeight="1">
      <c r="B960" s="534" t="s">
        <v>2781</v>
      </c>
      <c r="C960" s="534" t="s">
        <v>6821</v>
      </c>
      <c r="D960" s="534" t="s">
        <v>8128</v>
      </c>
      <c r="E960" s="534" t="s">
        <v>8129</v>
      </c>
    </row>
    <row r="961" ht="12.75" customHeight="1">
      <c r="B961" s="534" t="s">
        <v>2781</v>
      </c>
      <c r="C961" s="534" t="s">
        <v>6821</v>
      </c>
      <c r="D961" s="534" t="s">
        <v>8130</v>
      </c>
      <c r="E961" s="534" t="s">
        <v>8130</v>
      </c>
    </row>
    <row r="962" ht="12.75" customHeight="1">
      <c r="B962" s="534" t="s">
        <v>2781</v>
      </c>
      <c r="C962" s="534" t="s">
        <v>6821</v>
      </c>
      <c r="D962" s="534" t="s">
        <v>8131</v>
      </c>
      <c r="E962" s="534" t="s">
        <v>8131</v>
      </c>
    </row>
    <row r="963" ht="12.75" customHeight="1">
      <c r="B963" s="534" t="s">
        <v>2781</v>
      </c>
      <c r="C963" s="534" t="s">
        <v>6821</v>
      </c>
      <c r="D963" s="534" t="s">
        <v>8132</v>
      </c>
      <c r="E963" s="534" t="s">
        <v>8133</v>
      </c>
    </row>
    <row r="964" ht="12.75" customHeight="1">
      <c r="B964" s="534" t="s">
        <v>2781</v>
      </c>
      <c r="C964" s="534" t="s">
        <v>6821</v>
      </c>
      <c r="D964" s="534" t="s">
        <v>8134</v>
      </c>
      <c r="E964" s="534" t="s">
        <v>8135</v>
      </c>
    </row>
    <row r="965" ht="12.75" customHeight="1">
      <c r="B965" s="534" t="s">
        <v>2781</v>
      </c>
      <c r="C965" s="534" t="s">
        <v>6821</v>
      </c>
      <c r="D965" s="534" t="s">
        <v>8136</v>
      </c>
      <c r="E965" s="534" t="s">
        <v>8137</v>
      </c>
    </row>
    <row r="966" ht="12.75" customHeight="1">
      <c r="B966" s="534" t="s">
        <v>2781</v>
      </c>
      <c r="C966" s="534" t="s">
        <v>6821</v>
      </c>
      <c r="D966" s="534" t="s">
        <v>8138</v>
      </c>
      <c r="E966" s="534" t="s">
        <v>8139</v>
      </c>
    </row>
    <row r="967" ht="12.75" customHeight="1">
      <c r="B967" s="534" t="s">
        <v>2781</v>
      </c>
      <c r="C967" s="534" t="s">
        <v>2782</v>
      </c>
      <c r="D967" s="534" t="s">
        <v>8140</v>
      </c>
      <c r="E967" s="534" t="s">
        <v>8141</v>
      </c>
    </row>
    <row r="968" ht="12.75" customHeight="1">
      <c r="B968" s="534" t="s">
        <v>2781</v>
      </c>
      <c r="C968" s="534" t="s">
        <v>2782</v>
      </c>
      <c r="D968" s="534" t="s">
        <v>8142</v>
      </c>
      <c r="E968" s="534" t="s">
        <v>8143</v>
      </c>
    </row>
    <row r="969" ht="12.75" customHeight="1">
      <c r="B969" s="534" t="s">
        <v>2781</v>
      </c>
      <c r="C969" s="534" t="s">
        <v>6821</v>
      </c>
      <c r="D969" s="534" t="s">
        <v>8144</v>
      </c>
      <c r="E969" s="534" t="s">
        <v>8145</v>
      </c>
    </row>
    <row r="970" ht="12.75" customHeight="1">
      <c r="B970" s="534" t="s">
        <v>2781</v>
      </c>
      <c r="C970" s="534" t="s">
        <v>6821</v>
      </c>
      <c r="D970" s="534" t="s">
        <v>8146</v>
      </c>
      <c r="E970" s="534" t="s">
        <v>8147</v>
      </c>
    </row>
    <row r="971" ht="12.75" customHeight="1">
      <c r="B971" s="534" t="s">
        <v>2781</v>
      </c>
      <c r="C971" s="534" t="s">
        <v>6821</v>
      </c>
      <c r="D971" s="534" t="s">
        <v>8148</v>
      </c>
      <c r="E971" s="534" t="s">
        <v>8149</v>
      </c>
    </row>
    <row r="972" ht="12.75" customHeight="1">
      <c r="B972" s="534" t="s">
        <v>2781</v>
      </c>
      <c r="C972" s="534" t="s">
        <v>6821</v>
      </c>
      <c r="D972" s="534" t="s">
        <v>8150</v>
      </c>
      <c r="E972" s="534" t="s">
        <v>8151</v>
      </c>
    </row>
    <row r="973" ht="12.75" customHeight="1">
      <c r="B973" s="534" t="s">
        <v>6407</v>
      </c>
      <c r="C973" s="534" t="s">
        <v>6388</v>
      </c>
      <c r="D973" s="534" t="s">
        <v>8152</v>
      </c>
      <c r="E973" s="534" t="s">
        <v>8153</v>
      </c>
    </row>
    <row r="974" ht="12.75" customHeight="1">
      <c r="B974" s="534" t="s">
        <v>911</v>
      </c>
      <c r="C974" s="534" t="s">
        <v>930</v>
      </c>
      <c r="D974" s="534" t="s">
        <v>7771</v>
      </c>
      <c r="E974" s="534" t="s">
        <v>8154</v>
      </c>
    </row>
    <row r="975" ht="12.75" customHeight="1">
      <c r="B975" s="534" t="s">
        <v>911</v>
      </c>
      <c r="C975" s="534" t="s">
        <v>930</v>
      </c>
      <c r="D975" s="534" t="s">
        <v>7771</v>
      </c>
      <c r="E975" s="534" t="s">
        <v>8155</v>
      </c>
    </row>
    <row r="976" ht="12.75" customHeight="1">
      <c r="B976" s="534" t="s">
        <v>911</v>
      </c>
      <c r="C976" s="534" t="s">
        <v>2556</v>
      </c>
      <c r="D976" s="534" t="s">
        <v>7771</v>
      </c>
      <c r="E976" s="534" t="s">
        <v>8156</v>
      </c>
    </row>
    <row r="977" ht="12.75" customHeight="1">
      <c r="B977" s="534" t="s">
        <v>503</v>
      </c>
      <c r="C977" s="534" t="s">
        <v>583</v>
      </c>
      <c r="D977" s="534" t="s">
        <v>8157</v>
      </c>
      <c r="E977" s="534" t="s">
        <v>8158</v>
      </c>
    </row>
    <row r="978" ht="12.75" customHeight="1">
      <c r="B978" s="534" t="s">
        <v>911</v>
      </c>
      <c r="C978" s="534" t="s">
        <v>983</v>
      </c>
      <c r="D978" s="534" t="s">
        <v>6362</v>
      </c>
      <c r="E978" s="534" t="s">
        <v>6361</v>
      </c>
    </row>
    <row r="979" ht="12.75" customHeight="1">
      <c r="B979" s="534" t="s">
        <v>911</v>
      </c>
      <c r="C979" s="534" t="s">
        <v>983</v>
      </c>
      <c r="D979" s="534" t="s">
        <v>6362</v>
      </c>
      <c r="E979" s="534" t="s">
        <v>6366</v>
      </c>
    </row>
    <row r="980" ht="12.75" customHeight="1">
      <c r="B980" s="534" t="s">
        <v>503</v>
      </c>
      <c r="C980" s="534" t="s">
        <v>583</v>
      </c>
      <c r="D980" s="534" t="s">
        <v>8157</v>
      </c>
      <c r="E980" s="534" t="s">
        <v>8159</v>
      </c>
    </row>
    <row r="981" ht="12.75" customHeight="1">
      <c r="B981" s="534" t="s">
        <v>911</v>
      </c>
      <c r="C981" s="534" t="s">
        <v>1500</v>
      </c>
      <c r="D981" s="534" t="s">
        <v>1575</v>
      </c>
      <c r="E981" s="534" t="s">
        <v>8160</v>
      </c>
    </row>
    <row r="982" ht="12.75" customHeight="1">
      <c r="B982" s="534" t="s">
        <v>6075</v>
      </c>
      <c r="C982" s="534" t="s">
        <v>6314</v>
      </c>
      <c r="D982" s="534" t="s">
        <v>8161</v>
      </c>
      <c r="E982" s="534" t="s">
        <v>8162</v>
      </c>
    </row>
    <row r="983" ht="12.75" customHeight="1">
      <c r="B983" s="534" t="s">
        <v>2781</v>
      </c>
      <c r="C983" s="534" t="s">
        <v>2782</v>
      </c>
      <c r="D983" s="534" t="s">
        <v>8163</v>
      </c>
      <c r="E983" s="534" t="s">
        <v>8164</v>
      </c>
    </row>
    <row r="984" ht="12.75" customHeight="1">
      <c r="B984" s="534" t="s">
        <v>2781</v>
      </c>
      <c r="C984" s="534" t="s">
        <v>2782</v>
      </c>
      <c r="D984" s="534" t="s">
        <v>1575</v>
      </c>
      <c r="E984" s="534" t="s">
        <v>8165</v>
      </c>
    </row>
    <row r="985" ht="12.75" customHeight="1">
      <c r="B985" s="534" t="s">
        <v>2781</v>
      </c>
      <c r="C985" s="534" t="s">
        <v>2782</v>
      </c>
      <c r="D985" s="534" t="s">
        <v>1575</v>
      </c>
      <c r="E985" s="534" t="s">
        <v>8166</v>
      </c>
    </row>
    <row r="986" ht="12.75" customHeight="1">
      <c r="B986" s="534" t="s">
        <v>6075</v>
      </c>
      <c r="C986" s="534" t="s">
        <v>6076</v>
      </c>
      <c r="D986" s="534" t="s">
        <v>8167</v>
      </c>
      <c r="E986" s="534" t="s">
        <v>8168</v>
      </c>
    </row>
    <row r="987" ht="12.75" customHeight="1">
      <c r="B987" s="534" t="s">
        <v>2216</v>
      </c>
      <c r="C987" s="534" t="s">
        <v>6318</v>
      </c>
      <c r="D987" s="534" t="s">
        <v>6187</v>
      </c>
      <c r="E987" s="534" t="s">
        <v>8169</v>
      </c>
    </row>
    <row r="988" ht="12.75" customHeight="1">
      <c r="B988" s="534" t="s">
        <v>1560</v>
      </c>
      <c r="C988" s="534" t="s">
        <v>6286</v>
      </c>
      <c r="D988" s="534" t="s">
        <v>8170</v>
      </c>
      <c r="E988" s="534" t="s">
        <v>8171</v>
      </c>
    </row>
    <row r="989" ht="12.75" customHeight="1">
      <c r="B989" s="534" t="s">
        <v>1560</v>
      </c>
      <c r="C989" s="534" t="s">
        <v>6286</v>
      </c>
      <c r="D989" s="534" t="s">
        <v>8170</v>
      </c>
      <c r="E989" s="534" t="s">
        <v>8172</v>
      </c>
    </row>
    <row r="990" ht="12.75" customHeight="1">
      <c r="B990" s="534" t="s">
        <v>503</v>
      </c>
      <c r="C990" s="534" t="s">
        <v>8173</v>
      </c>
      <c r="D990" s="534" t="s">
        <v>8174</v>
      </c>
      <c r="E990" s="534" t="s">
        <v>8175</v>
      </c>
    </row>
    <row r="991" ht="12.75" customHeight="1">
      <c r="B991" s="534" t="s">
        <v>503</v>
      </c>
      <c r="C991" s="534" t="s">
        <v>8173</v>
      </c>
      <c r="D991" s="534" t="s">
        <v>1575</v>
      </c>
      <c r="E991" s="534" t="s">
        <v>8176</v>
      </c>
    </row>
    <row r="992" ht="12.75" customHeight="1">
      <c r="B992" s="534" t="s">
        <v>503</v>
      </c>
      <c r="C992" s="534" t="s">
        <v>8173</v>
      </c>
      <c r="D992" s="534" t="s">
        <v>1575</v>
      </c>
      <c r="E992" s="534" t="s">
        <v>8177</v>
      </c>
    </row>
    <row r="993" ht="12.75" customHeight="1">
      <c r="B993" s="534" t="s">
        <v>503</v>
      </c>
      <c r="C993" s="534" t="s">
        <v>8173</v>
      </c>
      <c r="D993" s="534" t="s">
        <v>1575</v>
      </c>
      <c r="E993" s="534" t="s">
        <v>8178</v>
      </c>
    </row>
    <row r="994" ht="12.75" customHeight="1">
      <c r="B994" s="534" t="s">
        <v>2216</v>
      </c>
      <c r="C994" s="534" t="s">
        <v>6318</v>
      </c>
      <c r="D994" s="534" t="s">
        <v>7885</v>
      </c>
      <c r="E994" s="534" t="s">
        <v>6371</v>
      </c>
    </row>
    <row r="995" ht="12.75" customHeight="1">
      <c r="B995" s="534" t="s">
        <v>2216</v>
      </c>
      <c r="C995" s="534" t="s">
        <v>6318</v>
      </c>
      <c r="D995" s="534" t="s">
        <v>7885</v>
      </c>
      <c r="E995" s="534" t="s">
        <v>8179</v>
      </c>
    </row>
    <row r="996" ht="12.75" customHeight="1">
      <c r="B996" s="534" t="s">
        <v>2216</v>
      </c>
      <c r="C996" s="534" t="s">
        <v>6318</v>
      </c>
      <c r="D996" s="534" t="s">
        <v>1575</v>
      </c>
      <c r="E996" s="534" t="s">
        <v>8180</v>
      </c>
    </row>
    <row r="997" ht="12.75" customHeight="1">
      <c r="B997" s="534" t="s">
        <v>2781</v>
      </c>
      <c r="C997" s="534" t="s">
        <v>2782</v>
      </c>
      <c r="D997" s="534" t="s">
        <v>6222</v>
      </c>
      <c r="E997" s="534" t="s">
        <v>8181</v>
      </c>
    </row>
    <row r="998" ht="12.75" customHeight="1">
      <c r="B998" s="534" t="s">
        <v>239</v>
      </c>
      <c r="C998" s="534" t="s">
        <v>282</v>
      </c>
      <c r="D998" s="534" t="s">
        <v>5194</v>
      </c>
      <c r="E998" s="534" t="s">
        <v>8182</v>
      </c>
    </row>
    <row r="999" ht="12.75" customHeight="1">
      <c r="B999" s="534" t="s">
        <v>911</v>
      </c>
      <c r="C999" s="534" t="s">
        <v>7472</v>
      </c>
      <c r="D999" s="534" t="s">
        <v>8183</v>
      </c>
      <c r="E999" s="534" t="s">
        <v>8184</v>
      </c>
    </row>
    <row r="1000" ht="12.75" customHeight="1">
      <c r="B1000" s="534" t="s">
        <v>239</v>
      </c>
      <c r="C1000" s="534" t="s">
        <v>370</v>
      </c>
      <c r="D1000" s="534" t="s">
        <v>5202</v>
      </c>
      <c r="E1000" s="534" t="s">
        <v>6376</v>
      </c>
    </row>
    <row r="1001" ht="12.75" customHeight="1">
      <c r="B1001" s="534" t="s">
        <v>239</v>
      </c>
      <c r="C1001" s="534" t="s">
        <v>409</v>
      </c>
      <c r="D1001" s="534" t="s">
        <v>7974</v>
      </c>
      <c r="E1001" s="534" t="s">
        <v>8185</v>
      </c>
    </row>
    <row r="1002" ht="12.75" customHeight="1">
      <c r="B1002" s="534" t="s">
        <v>239</v>
      </c>
      <c r="C1002" s="534" t="s">
        <v>339</v>
      </c>
      <c r="D1002" s="534" t="s">
        <v>7974</v>
      </c>
      <c r="E1002" s="534" t="s">
        <v>8186</v>
      </c>
    </row>
    <row r="1003" ht="12.75" customHeight="1">
      <c r="B1003" s="534" t="s">
        <v>239</v>
      </c>
      <c r="C1003" s="534" t="s">
        <v>409</v>
      </c>
      <c r="D1003" s="534" t="s">
        <v>7974</v>
      </c>
      <c r="E1003" s="534" t="s">
        <v>8187</v>
      </c>
    </row>
    <row r="1004" ht="12.75" customHeight="1">
      <c r="B1004" s="534" t="s">
        <v>239</v>
      </c>
      <c r="C1004" s="534" t="s">
        <v>409</v>
      </c>
      <c r="D1004" s="534" t="s">
        <v>1575</v>
      </c>
      <c r="E1004" s="534" t="s">
        <v>8188</v>
      </c>
    </row>
    <row r="1005" ht="12.75" customHeight="1">
      <c r="B1005" s="534" t="s">
        <v>239</v>
      </c>
      <c r="C1005" s="534" t="s">
        <v>409</v>
      </c>
      <c r="D1005" s="534" t="s">
        <v>1575</v>
      </c>
      <c r="E1005" s="534" t="s">
        <v>8189</v>
      </c>
    </row>
    <row r="1006" ht="12.75" customHeight="1">
      <c r="B1006" s="534" t="s">
        <v>239</v>
      </c>
      <c r="C1006" s="534" t="s">
        <v>370</v>
      </c>
      <c r="D1006" s="534" t="s">
        <v>7974</v>
      </c>
      <c r="E1006" s="534" t="s">
        <v>8190</v>
      </c>
    </row>
    <row r="1007" ht="12.75" customHeight="1">
      <c r="B1007" s="534" t="s">
        <v>239</v>
      </c>
      <c r="C1007" s="534" t="s">
        <v>409</v>
      </c>
      <c r="D1007" s="534" t="s">
        <v>1575</v>
      </c>
      <c r="E1007" s="534" t="s">
        <v>8191</v>
      </c>
    </row>
    <row r="1008" ht="12.75" customHeight="1">
      <c r="B1008" s="534" t="s">
        <v>239</v>
      </c>
      <c r="C1008" s="534" t="s">
        <v>409</v>
      </c>
      <c r="D1008" s="534" t="s">
        <v>1575</v>
      </c>
      <c r="E1008" s="534" t="s">
        <v>8192</v>
      </c>
    </row>
    <row r="1009" ht="12.75" customHeight="1">
      <c r="B1009" s="534" t="s">
        <v>239</v>
      </c>
      <c r="C1009" s="534" t="s">
        <v>409</v>
      </c>
      <c r="D1009" s="534" t="s">
        <v>1575</v>
      </c>
      <c r="E1009" s="534" t="s">
        <v>8193</v>
      </c>
    </row>
    <row r="1010" ht="12.75" customHeight="1">
      <c r="B1010" s="534" t="s">
        <v>239</v>
      </c>
      <c r="C1010" s="534" t="s">
        <v>409</v>
      </c>
      <c r="D1010" s="534" t="s">
        <v>1575</v>
      </c>
      <c r="E1010" s="534" t="s">
        <v>8194</v>
      </c>
    </row>
    <row r="1011" ht="12.75" customHeight="1">
      <c r="B1011" s="534" t="s">
        <v>239</v>
      </c>
      <c r="C1011" s="534" t="s">
        <v>409</v>
      </c>
      <c r="D1011" s="534" t="s">
        <v>1575</v>
      </c>
      <c r="E1011" s="534" t="s">
        <v>8195</v>
      </c>
    </row>
    <row r="1012" ht="12.75" customHeight="1">
      <c r="B1012" s="534" t="s">
        <v>2216</v>
      </c>
      <c r="C1012" s="534" t="s">
        <v>8060</v>
      </c>
      <c r="D1012" s="534" t="s">
        <v>2219</v>
      </c>
      <c r="E1012" s="534" t="s">
        <v>8196</v>
      </c>
    </row>
    <row r="1013" ht="12.75" customHeight="1">
      <c r="B1013" s="534" t="s">
        <v>2216</v>
      </c>
      <c r="C1013" s="534" t="s">
        <v>8060</v>
      </c>
      <c r="D1013" s="534" t="s">
        <v>2219</v>
      </c>
      <c r="E1013" s="534" t="s">
        <v>8197</v>
      </c>
    </row>
    <row r="1014" ht="12.75" customHeight="1">
      <c r="B1014" s="534" t="s">
        <v>2216</v>
      </c>
      <c r="C1014" s="534" t="s">
        <v>8060</v>
      </c>
      <c r="D1014" s="534" t="s">
        <v>2219</v>
      </c>
      <c r="E1014" s="534" t="s">
        <v>8198</v>
      </c>
    </row>
    <row r="1015" ht="12.75" customHeight="1">
      <c r="B1015" s="534" t="s">
        <v>911</v>
      </c>
      <c r="C1015" s="534" t="s">
        <v>7472</v>
      </c>
      <c r="D1015" s="534" t="s">
        <v>8199</v>
      </c>
      <c r="E1015" s="534" t="s">
        <v>8200</v>
      </c>
    </row>
    <row r="1016" ht="12.75" customHeight="1">
      <c r="B1016" s="534" t="s">
        <v>911</v>
      </c>
      <c r="C1016" s="534" t="s">
        <v>958</v>
      </c>
      <c r="D1016" s="534" t="s">
        <v>8201</v>
      </c>
      <c r="E1016" s="534" t="s">
        <v>8202</v>
      </c>
    </row>
    <row r="1017" ht="12.75" customHeight="1">
      <c r="B1017" s="534" t="s">
        <v>911</v>
      </c>
      <c r="C1017" s="534" t="s">
        <v>958</v>
      </c>
      <c r="D1017" s="534" t="s">
        <v>8201</v>
      </c>
      <c r="E1017" s="534" t="s">
        <v>8203</v>
      </c>
    </row>
    <row r="1018" ht="12.75" customHeight="1">
      <c r="B1018" s="534" t="s">
        <v>6407</v>
      </c>
      <c r="C1018" s="534" t="s">
        <v>6388</v>
      </c>
      <c r="D1018" s="534" t="s">
        <v>6803</v>
      </c>
      <c r="E1018" s="534" t="s">
        <v>8204</v>
      </c>
    </row>
    <row r="1019" ht="12.75" customHeight="1">
      <c r="B1019" s="534" t="s">
        <v>911</v>
      </c>
      <c r="C1019" s="534" t="s">
        <v>1006</v>
      </c>
      <c r="D1019" s="534" t="s">
        <v>7680</v>
      </c>
      <c r="E1019" s="534" t="s">
        <v>6381</v>
      </c>
    </row>
    <row r="1020" ht="12.75" customHeight="1">
      <c r="B1020" s="534" t="s">
        <v>911</v>
      </c>
      <c r="C1020" s="534" t="s">
        <v>930</v>
      </c>
      <c r="D1020" s="534" t="s">
        <v>7680</v>
      </c>
      <c r="E1020" s="534" t="s">
        <v>8205</v>
      </c>
    </row>
    <row r="1021" ht="12.75" customHeight="1">
      <c r="B1021" s="534" t="s">
        <v>911</v>
      </c>
      <c r="C1021" s="534" t="s">
        <v>922</v>
      </c>
      <c r="D1021" s="534" t="s">
        <v>7680</v>
      </c>
      <c r="E1021" s="534" t="s">
        <v>8206</v>
      </c>
    </row>
    <row r="1022" ht="12.75" customHeight="1">
      <c r="B1022" s="534" t="s">
        <v>911</v>
      </c>
      <c r="C1022" s="534" t="s">
        <v>922</v>
      </c>
      <c r="D1022" s="534" t="s">
        <v>7680</v>
      </c>
      <c r="E1022" s="534" t="s">
        <v>8207</v>
      </c>
    </row>
    <row r="1023" ht="12.75" customHeight="1">
      <c r="B1023" s="534" t="s">
        <v>6075</v>
      </c>
      <c r="C1023" s="534" t="s">
        <v>6267</v>
      </c>
      <c r="D1023" s="534" t="s">
        <v>8208</v>
      </c>
      <c r="E1023" s="534" t="s">
        <v>8209</v>
      </c>
    </row>
    <row r="1024" ht="12.75" customHeight="1">
      <c r="B1024" s="534" t="s">
        <v>6698</v>
      </c>
      <c r="C1024" s="534" t="s">
        <v>8210</v>
      </c>
      <c r="D1024" s="534" t="s">
        <v>8211</v>
      </c>
      <c r="E1024" s="534" t="s">
        <v>8212</v>
      </c>
    </row>
    <row r="1025" ht="12.75" customHeight="1">
      <c r="B1025" s="534" t="s">
        <v>6698</v>
      </c>
      <c r="C1025" s="534" t="s">
        <v>8210</v>
      </c>
      <c r="D1025" s="534" t="s">
        <v>8211</v>
      </c>
      <c r="E1025" s="534" t="s">
        <v>8213</v>
      </c>
    </row>
    <row r="1026" ht="12.75" customHeight="1">
      <c r="B1026" s="534" t="s">
        <v>2216</v>
      </c>
      <c r="C1026" s="534" t="s">
        <v>6105</v>
      </c>
      <c r="D1026" s="534" t="s">
        <v>8214</v>
      </c>
      <c r="E1026" s="534" t="s">
        <v>8215</v>
      </c>
    </row>
    <row r="1027" ht="12.75" customHeight="1">
      <c r="B1027" s="534" t="s">
        <v>911</v>
      </c>
      <c r="C1027" s="534" t="s">
        <v>1006</v>
      </c>
      <c r="D1027" s="534" t="s">
        <v>8216</v>
      </c>
      <c r="E1027" s="534" t="s">
        <v>8217</v>
      </c>
    </row>
    <row r="1028" ht="12.75" customHeight="1">
      <c r="B1028" s="534" t="s">
        <v>911</v>
      </c>
      <c r="C1028" s="534" t="s">
        <v>1006</v>
      </c>
      <c r="D1028" s="534" t="s">
        <v>8216</v>
      </c>
      <c r="E1028" s="534" t="s">
        <v>8218</v>
      </c>
    </row>
    <row r="1029" ht="12.75" customHeight="1">
      <c r="B1029" s="534" t="s">
        <v>2216</v>
      </c>
      <c r="C1029" s="534" t="s">
        <v>6318</v>
      </c>
      <c r="D1029" s="534" t="s">
        <v>6533</v>
      </c>
      <c r="E1029" s="534" t="s">
        <v>8219</v>
      </c>
    </row>
    <row r="1030" ht="12.75" customHeight="1">
      <c r="B1030" s="534" t="s">
        <v>2216</v>
      </c>
      <c r="C1030" s="534" t="s">
        <v>6318</v>
      </c>
      <c r="D1030" s="534" t="s">
        <v>1575</v>
      </c>
      <c r="E1030" s="534" t="s">
        <v>8220</v>
      </c>
    </row>
    <row r="1031" ht="12.75" customHeight="1">
      <c r="B1031" s="534" t="s">
        <v>2216</v>
      </c>
      <c r="C1031" s="534" t="s">
        <v>6318</v>
      </c>
      <c r="D1031" s="534" t="s">
        <v>6533</v>
      </c>
      <c r="E1031" s="534" t="s">
        <v>8221</v>
      </c>
    </row>
    <row r="1032" ht="12.75" customHeight="1">
      <c r="B1032" s="534" t="s">
        <v>6407</v>
      </c>
      <c r="C1032" s="534" t="s">
        <v>6388</v>
      </c>
      <c r="D1032" s="534" t="s">
        <v>8222</v>
      </c>
      <c r="E1032" s="534" t="s">
        <v>8223</v>
      </c>
    </row>
    <row r="1033" ht="12.75" customHeight="1">
      <c r="B1033" s="534" t="s">
        <v>726</v>
      </c>
      <c r="C1033" s="534" t="s">
        <v>727</v>
      </c>
      <c r="D1033" s="534" t="s">
        <v>1966</v>
      </c>
      <c r="E1033" s="534" t="s">
        <v>1968</v>
      </c>
    </row>
    <row r="1034" ht="12.75" customHeight="1">
      <c r="B1034" s="534" t="s">
        <v>6142</v>
      </c>
      <c r="C1034" s="534" t="s">
        <v>6725</v>
      </c>
      <c r="D1034" s="534" t="s">
        <v>6123</v>
      </c>
      <c r="E1034" s="534" t="s">
        <v>8224</v>
      </c>
    </row>
    <row r="1035" ht="12.75" customHeight="1">
      <c r="B1035" s="534" t="s">
        <v>726</v>
      </c>
      <c r="C1035" s="534" t="s">
        <v>737</v>
      </c>
      <c r="D1035" s="534" t="s">
        <v>8225</v>
      </c>
      <c r="E1035" s="534" t="s">
        <v>8226</v>
      </c>
    </row>
    <row r="1036" ht="12.75" customHeight="1">
      <c r="B1036" s="534" t="s">
        <v>6416</v>
      </c>
      <c r="C1036" s="534" t="s">
        <v>6417</v>
      </c>
      <c r="D1036" s="534" t="s">
        <v>8227</v>
      </c>
      <c r="E1036" s="534" t="s">
        <v>8228</v>
      </c>
    </row>
    <row r="1037" ht="12.75" customHeight="1">
      <c r="B1037" s="534" t="s">
        <v>239</v>
      </c>
      <c r="C1037" s="534" t="s">
        <v>306</v>
      </c>
      <c r="D1037" s="534" t="s">
        <v>1379</v>
      </c>
      <c r="E1037" s="534" t="s">
        <v>6386</v>
      </c>
    </row>
    <row r="1038" ht="12.75" customHeight="1">
      <c r="B1038" s="534" t="s">
        <v>239</v>
      </c>
      <c r="C1038" s="534" t="s">
        <v>306</v>
      </c>
      <c r="D1038" s="534" t="s">
        <v>1379</v>
      </c>
      <c r="E1038" s="534" t="s">
        <v>8229</v>
      </c>
    </row>
    <row r="1039" ht="12.75" customHeight="1">
      <c r="B1039" s="534" t="s">
        <v>239</v>
      </c>
      <c r="C1039" s="534" t="s">
        <v>306</v>
      </c>
      <c r="D1039" s="534" t="s">
        <v>1379</v>
      </c>
      <c r="E1039" s="534" t="s">
        <v>8230</v>
      </c>
    </row>
    <row r="1040" ht="12.75" customHeight="1">
      <c r="B1040" s="534" t="s">
        <v>239</v>
      </c>
      <c r="C1040" s="534" t="s">
        <v>306</v>
      </c>
      <c r="D1040" s="534" t="s">
        <v>1575</v>
      </c>
      <c r="E1040" s="534" t="s">
        <v>8231</v>
      </c>
    </row>
    <row r="1041" ht="12.75" customHeight="1">
      <c r="B1041" s="534" t="s">
        <v>239</v>
      </c>
      <c r="C1041" s="534" t="s">
        <v>306</v>
      </c>
      <c r="D1041" s="534" t="s">
        <v>1575</v>
      </c>
      <c r="E1041" s="534" t="s">
        <v>8232</v>
      </c>
    </row>
    <row r="1042" ht="12.75" customHeight="1">
      <c r="B1042" s="534" t="s">
        <v>239</v>
      </c>
      <c r="C1042" s="534" t="s">
        <v>306</v>
      </c>
      <c r="D1042" s="534" t="s">
        <v>1575</v>
      </c>
      <c r="E1042" s="534" t="s">
        <v>8233</v>
      </c>
    </row>
    <row r="1043" ht="12.75" customHeight="1">
      <c r="B1043" s="534" t="s">
        <v>239</v>
      </c>
      <c r="C1043" s="534" t="s">
        <v>306</v>
      </c>
      <c r="D1043" s="534" t="s">
        <v>1575</v>
      </c>
      <c r="E1043" s="534" t="s">
        <v>8234</v>
      </c>
    </row>
    <row r="1044" ht="12.75" customHeight="1">
      <c r="B1044" s="534" t="s">
        <v>239</v>
      </c>
      <c r="C1044" s="534" t="s">
        <v>306</v>
      </c>
      <c r="D1044" s="534" t="s">
        <v>1575</v>
      </c>
      <c r="E1044" s="534" t="s">
        <v>8235</v>
      </c>
    </row>
    <row r="1045" ht="12.75" customHeight="1">
      <c r="B1045" s="534" t="s">
        <v>239</v>
      </c>
      <c r="C1045" s="534" t="s">
        <v>306</v>
      </c>
      <c r="D1045" s="534" t="s">
        <v>1575</v>
      </c>
      <c r="E1045" s="534" t="s">
        <v>8236</v>
      </c>
    </row>
    <row r="1046" ht="12.75" customHeight="1">
      <c r="B1046" s="534" t="s">
        <v>239</v>
      </c>
      <c r="C1046" s="534" t="s">
        <v>306</v>
      </c>
      <c r="D1046" s="534" t="s">
        <v>1575</v>
      </c>
      <c r="E1046" s="534" t="s">
        <v>8237</v>
      </c>
    </row>
    <row r="1047" ht="12.75" customHeight="1">
      <c r="B1047" s="534" t="s">
        <v>239</v>
      </c>
      <c r="C1047" s="534" t="s">
        <v>306</v>
      </c>
      <c r="D1047" s="534" t="s">
        <v>1575</v>
      </c>
      <c r="E1047" s="534" t="s">
        <v>8238</v>
      </c>
    </row>
    <row r="1048" ht="12.75" customHeight="1">
      <c r="B1048" s="534" t="s">
        <v>239</v>
      </c>
      <c r="C1048" s="534" t="s">
        <v>306</v>
      </c>
      <c r="D1048" s="534" t="s">
        <v>1575</v>
      </c>
      <c r="E1048" s="534" t="s">
        <v>8239</v>
      </c>
    </row>
    <row r="1049" ht="12.75" customHeight="1">
      <c r="B1049" s="534" t="s">
        <v>239</v>
      </c>
      <c r="C1049" s="534" t="s">
        <v>306</v>
      </c>
      <c r="D1049" s="534" t="s">
        <v>1575</v>
      </c>
      <c r="E1049" s="534" t="s">
        <v>8240</v>
      </c>
    </row>
    <row r="1050" ht="12.75" customHeight="1">
      <c r="B1050" s="534" t="s">
        <v>239</v>
      </c>
      <c r="C1050" s="534" t="s">
        <v>306</v>
      </c>
      <c r="D1050" s="534" t="s">
        <v>1575</v>
      </c>
      <c r="E1050" s="534" t="s">
        <v>8241</v>
      </c>
    </row>
    <row r="1051" ht="12.75" customHeight="1">
      <c r="B1051" s="534" t="s">
        <v>239</v>
      </c>
      <c r="C1051" s="534" t="s">
        <v>306</v>
      </c>
      <c r="D1051" s="534" t="s">
        <v>1575</v>
      </c>
      <c r="E1051" s="534" t="s">
        <v>8242</v>
      </c>
    </row>
    <row r="1052" ht="12.75" customHeight="1">
      <c r="B1052" s="534" t="s">
        <v>239</v>
      </c>
      <c r="C1052" s="534" t="s">
        <v>306</v>
      </c>
      <c r="D1052" s="534" t="s">
        <v>1575</v>
      </c>
      <c r="E1052" s="534" t="s">
        <v>8243</v>
      </c>
    </row>
    <row r="1053" ht="12.75" customHeight="1">
      <c r="B1053" s="534" t="s">
        <v>239</v>
      </c>
      <c r="C1053" s="534" t="s">
        <v>306</v>
      </c>
      <c r="D1053" s="534" t="s">
        <v>1575</v>
      </c>
      <c r="E1053" s="534" t="s">
        <v>8244</v>
      </c>
    </row>
    <row r="1054" ht="12.75" customHeight="1">
      <c r="B1054" s="534" t="s">
        <v>6407</v>
      </c>
      <c r="C1054" s="534" t="s">
        <v>8245</v>
      </c>
      <c r="D1054" s="534" t="s">
        <v>8246</v>
      </c>
      <c r="E1054" s="534" t="s">
        <v>8247</v>
      </c>
    </row>
    <row r="1055" ht="12.75" customHeight="1">
      <c r="B1055" s="534" t="s">
        <v>2216</v>
      </c>
      <c r="C1055" s="534" t="s">
        <v>6318</v>
      </c>
      <c r="D1055" s="534" t="s">
        <v>8248</v>
      </c>
      <c r="E1055" s="534" t="s">
        <v>8249</v>
      </c>
    </row>
    <row r="1056" ht="12.75" customHeight="1">
      <c r="B1056" s="534" t="s">
        <v>239</v>
      </c>
      <c r="C1056" s="534" t="s">
        <v>306</v>
      </c>
      <c r="D1056" s="534" t="s">
        <v>8250</v>
      </c>
      <c r="E1056" s="534" t="s">
        <v>8251</v>
      </c>
    </row>
    <row r="1057" ht="12.75" customHeight="1">
      <c r="B1057" s="534" t="s">
        <v>726</v>
      </c>
      <c r="C1057" s="534" t="s">
        <v>737</v>
      </c>
      <c r="D1057" s="534" t="s">
        <v>8252</v>
      </c>
      <c r="E1057" s="534" t="s">
        <v>8253</v>
      </c>
    </row>
    <row r="1058" ht="12.75" customHeight="1">
      <c r="B1058" s="534" t="s">
        <v>911</v>
      </c>
      <c r="C1058" s="534" t="s">
        <v>983</v>
      </c>
      <c r="D1058" s="534" t="s">
        <v>259</v>
      </c>
      <c r="E1058" s="534" t="s">
        <v>6393</v>
      </c>
    </row>
    <row r="1059" ht="12.75" customHeight="1">
      <c r="B1059" s="534" t="s">
        <v>911</v>
      </c>
      <c r="C1059" s="534" t="s">
        <v>983</v>
      </c>
      <c r="D1059" s="534" t="s">
        <v>259</v>
      </c>
      <c r="E1059" s="534" t="s">
        <v>6262</v>
      </c>
    </row>
    <row r="1060" ht="12.75" customHeight="1">
      <c r="B1060" s="534" t="s">
        <v>911</v>
      </c>
      <c r="C1060" s="534" t="s">
        <v>983</v>
      </c>
      <c r="D1060" s="534" t="s">
        <v>259</v>
      </c>
      <c r="E1060" s="534" t="s">
        <v>6400</v>
      </c>
    </row>
    <row r="1061" ht="12.75" customHeight="1">
      <c r="B1061" s="534" t="s">
        <v>911</v>
      </c>
      <c r="C1061" s="534" t="s">
        <v>983</v>
      </c>
      <c r="D1061" s="534" t="s">
        <v>259</v>
      </c>
      <c r="E1061" s="534" t="s">
        <v>6404</v>
      </c>
    </row>
    <row r="1062" ht="12.75" customHeight="1">
      <c r="B1062" s="534" t="s">
        <v>911</v>
      </c>
      <c r="C1062" s="534" t="s">
        <v>983</v>
      </c>
      <c r="D1062" s="534" t="s">
        <v>259</v>
      </c>
      <c r="E1062" s="534" t="s">
        <v>6410</v>
      </c>
    </row>
    <row r="1063" ht="12.75" customHeight="1">
      <c r="B1063" s="534" t="s">
        <v>911</v>
      </c>
      <c r="C1063" s="534" t="s">
        <v>1500</v>
      </c>
      <c r="D1063" s="534" t="s">
        <v>8254</v>
      </c>
      <c r="E1063" s="534" t="s">
        <v>8255</v>
      </c>
    </row>
    <row r="1064" ht="12.75" customHeight="1">
      <c r="B1064" s="534" t="s">
        <v>239</v>
      </c>
      <c r="C1064" s="534" t="s">
        <v>2017</v>
      </c>
      <c r="D1064" s="534" t="s">
        <v>2019</v>
      </c>
      <c r="E1064" s="534" t="s">
        <v>8256</v>
      </c>
    </row>
    <row r="1065" ht="12.75" customHeight="1">
      <c r="B1065" s="534" t="s">
        <v>1560</v>
      </c>
      <c r="C1065" s="534" t="s">
        <v>6286</v>
      </c>
      <c r="D1065" s="534" t="s">
        <v>8170</v>
      </c>
      <c r="E1065" s="534" t="s">
        <v>8257</v>
      </c>
    </row>
    <row r="1066" ht="12.75" customHeight="1">
      <c r="B1066" s="534" t="s">
        <v>1560</v>
      </c>
      <c r="C1066" s="534" t="s">
        <v>6286</v>
      </c>
      <c r="D1066" s="534" t="s">
        <v>8170</v>
      </c>
      <c r="E1066" s="534" t="s">
        <v>8258</v>
      </c>
    </row>
    <row r="1067" ht="12.75" customHeight="1">
      <c r="B1067" s="534" t="s">
        <v>1560</v>
      </c>
      <c r="C1067" s="534" t="s">
        <v>6286</v>
      </c>
      <c r="D1067" s="534" t="s">
        <v>1575</v>
      </c>
      <c r="E1067" s="534" t="s">
        <v>8259</v>
      </c>
    </row>
    <row r="1068" ht="12.75" customHeight="1">
      <c r="B1068" s="534" t="s">
        <v>2216</v>
      </c>
      <c r="C1068" s="534" t="s">
        <v>6318</v>
      </c>
      <c r="D1068" s="534" t="s">
        <v>8260</v>
      </c>
      <c r="E1068" s="534" t="s">
        <v>8261</v>
      </c>
    </row>
    <row r="1069" ht="12.75" customHeight="1">
      <c r="B1069" s="534" t="s">
        <v>2216</v>
      </c>
      <c r="C1069" s="534" t="s">
        <v>6318</v>
      </c>
      <c r="D1069" s="534" t="s">
        <v>8260</v>
      </c>
      <c r="E1069" s="534" t="s">
        <v>8262</v>
      </c>
    </row>
    <row r="1070" ht="12.75" customHeight="1">
      <c r="B1070" s="534" t="s">
        <v>2216</v>
      </c>
      <c r="C1070" s="534" t="s">
        <v>6318</v>
      </c>
      <c r="D1070" s="534" t="s">
        <v>8260</v>
      </c>
      <c r="E1070" s="534" t="s">
        <v>8263</v>
      </c>
    </row>
    <row r="1071" ht="12.75" customHeight="1">
      <c r="B1071" s="534" t="s">
        <v>2216</v>
      </c>
      <c r="C1071" s="534" t="s">
        <v>6318</v>
      </c>
      <c r="D1071" s="534" t="s">
        <v>1575</v>
      </c>
      <c r="E1071" s="534" t="s">
        <v>8264</v>
      </c>
    </row>
    <row r="1072" ht="12.75" customHeight="1">
      <c r="B1072" s="534" t="s">
        <v>6075</v>
      </c>
      <c r="C1072" s="534" t="s">
        <v>6267</v>
      </c>
      <c r="D1072" s="534" t="s">
        <v>8265</v>
      </c>
      <c r="E1072" s="534" t="s">
        <v>8266</v>
      </c>
    </row>
    <row r="1073" ht="12.75" customHeight="1">
      <c r="B1073" s="534" t="s">
        <v>6273</v>
      </c>
      <c r="C1073" s="534" t="s">
        <v>7618</v>
      </c>
      <c r="D1073" s="534" t="s">
        <v>6280</v>
      </c>
      <c r="E1073" s="534" t="s">
        <v>8267</v>
      </c>
    </row>
    <row r="1074" ht="12.75" customHeight="1">
      <c r="B1074" s="534" t="s">
        <v>239</v>
      </c>
      <c r="C1074" s="534" t="s">
        <v>2017</v>
      </c>
      <c r="D1074" s="534" t="s">
        <v>7508</v>
      </c>
      <c r="E1074" s="534" t="s">
        <v>8268</v>
      </c>
    </row>
    <row r="1075" ht="12.75" customHeight="1">
      <c r="B1075" s="534" t="s">
        <v>2781</v>
      </c>
      <c r="C1075" s="534" t="s">
        <v>2782</v>
      </c>
      <c r="D1075" s="534" t="s">
        <v>8269</v>
      </c>
      <c r="E1075" s="534" t="s">
        <v>8270</v>
      </c>
    </row>
    <row r="1076" ht="12.75" customHeight="1">
      <c r="B1076" s="534" t="s">
        <v>1560</v>
      </c>
      <c r="C1076" s="534" t="s">
        <v>6286</v>
      </c>
      <c r="D1076" s="534" t="s">
        <v>8271</v>
      </c>
      <c r="E1076" s="534" t="s">
        <v>8272</v>
      </c>
    </row>
    <row r="1077" ht="12.75" customHeight="1">
      <c r="B1077" s="534" t="s">
        <v>1560</v>
      </c>
      <c r="C1077" s="534" t="s">
        <v>6286</v>
      </c>
      <c r="D1077" s="534" t="s">
        <v>8271</v>
      </c>
      <c r="E1077" s="534" t="s">
        <v>8273</v>
      </c>
    </row>
    <row r="1078" ht="12.75" customHeight="1">
      <c r="B1078" s="534" t="s">
        <v>2216</v>
      </c>
      <c r="C1078" s="534" t="s">
        <v>6565</v>
      </c>
      <c r="D1078" s="534" t="s">
        <v>7818</v>
      </c>
      <c r="E1078" s="534" t="s">
        <v>8274</v>
      </c>
    </row>
    <row r="1079" ht="12.75" customHeight="1">
      <c r="B1079" s="534" t="s">
        <v>6075</v>
      </c>
      <c r="C1079" s="534" t="s">
        <v>6076</v>
      </c>
      <c r="D1079" s="534" t="s">
        <v>8275</v>
      </c>
      <c r="E1079" s="534" t="s">
        <v>8276</v>
      </c>
    </row>
    <row r="1080" ht="12.75" customHeight="1">
      <c r="B1080" s="534" t="s">
        <v>239</v>
      </c>
      <c r="C1080" s="534" t="s">
        <v>306</v>
      </c>
      <c r="D1080" s="534" t="s">
        <v>8277</v>
      </c>
      <c r="E1080" s="534" t="s">
        <v>8278</v>
      </c>
    </row>
    <row r="1081" ht="12.75" customHeight="1">
      <c r="B1081" s="534" t="s">
        <v>2216</v>
      </c>
      <c r="C1081" s="534" t="s">
        <v>6651</v>
      </c>
      <c r="D1081" s="534" t="s">
        <v>8279</v>
      </c>
      <c r="E1081" s="534" t="s">
        <v>8280</v>
      </c>
    </row>
    <row r="1082" ht="12.75" customHeight="1">
      <c r="B1082" s="534" t="s">
        <v>503</v>
      </c>
      <c r="C1082" s="534" t="s">
        <v>6163</v>
      </c>
      <c r="D1082" s="534" t="s">
        <v>8281</v>
      </c>
      <c r="E1082" s="534" t="s">
        <v>8282</v>
      </c>
    </row>
    <row r="1083" ht="12.75" customHeight="1">
      <c r="B1083" s="534" t="s">
        <v>239</v>
      </c>
      <c r="C1083" s="534" t="s">
        <v>1242</v>
      </c>
      <c r="D1083" s="534" t="s">
        <v>8283</v>
      </c>
      <c r="E1083" s="534" t="s">
        <v>8284</v>
      </c>
    </row>
    <row r="1084" ht="12.75" customHeight="1">
      <c r="B1084" s="534" t="s">
        <v>503</v>
      </c>
      <c r="C1084" s="534" t="s">
        <v>6163</v>
      </c>
      <c r="D1084" s="534" t="s">
        <v>8285</v>
      </c>
      <c r="E1084" s="534" t="s">
        <v>8286</v>
      </c>
    </row>
    <row r="1085" ht="12.75" customHeight="1">
      <c r="B1085" s="534" t="s">
        <v>2781</v>
      </c>
      <c r="C1085" s="534" t="s">
        <v>2782</v>
      </c>
      <c r="D1085" s="534" t="s">
        <v>1575</v>
      </c>
      <c r="E1085" s="534" t="s">
        <v>8287</v>
      </c>
    </row>
    <row r="1086" ht="12.75" customHeight="1">
      <c r="B1086" s="534" t="s">
        <v>900</v>
      </c>
      <c r="C1086" s="534" t="s">
        <v>901</v>
      </c>
      <c r="D1086" s="534" t="s">
        <v>8288</v>
      </c>
      <c r="E1086" s="534" t="s">
        <v>8289</v>
      </c>
    </row>
    <row r="1087" ht="12.75" customHeight="1">
      <c r="B1087" s="534" t="s">
        <v>503</v>
      </c>
      <c r="C1087" s="534" t="s">
        <v>573</v>
      </c>
      <c r="D1087" s="534" t="s">
        <v>8290</v>
      </c>
      <c r="E1087" s="534" t="s">
        <v>8291</v>
      </c>
    </row>
    <row r="1088" ht="12.75" customHeight="1">
      <c r="B1088" s="534" t="s">
        <v>2781</v>
      </c>
      <c r="C1088" s="534" t="s">
        <v>2782</v>
      </c>
      <c r="D1088" s="534" t="s">
        <v>8292</v>
      </c>
      <c r="E1088" s="534" t="s">
        <v>8293</v>
      </c>
    </row>
    <row r="1089" ht="12.75" customHeight="1">
      <c r="B1089" s="534" t="s">
        <v>503</v>
      </c>
      <c r="C1089" s="534" t="s">
        <v>8294</v>
      </c>
      <c r="D1089" s="534" t="s">
        <v>8295</v>
      </c>
      <c r="E1089" s="534" t="s">
        <v>6413</v>
      </c>
    </row>
    <row r="1090" ht="12.75" customHeight="1">
      <c r="B1090" s="534" t="s">
        <v>2216</v>
      </c>
      <c r="C1090" s="534" t="s">
        <v>6318</v>
      </c>
      <c r="D1090" s="534" t="s">
        <v>6187</v>
      </c>
      <c r="E1090" s="534" t="s">
        <v>8296</v>
      </c>
    </row>
    <row r="1091" ht="12.75" customHeight="1">
      <c r="B1091" s="534" t="s">
        <v>2216</v>
      </c>
      <c r="C1091" s="534" t="s">
        <v>6318</v>
      </c>
      <c r="D1091" s="534" t="s">
        <v>7818</v>
      </c>
      <c r="E1091" s="534" t="s">
        <v>8297</v>
      </c>
    </row>
    <row r="1092" ht="12.75" customHeight="1">
      <c r="B1092" s="534" t="s">
        <v>503</v>
      </c>
      <c r="C1092" s="534" t="s">
        <v>573</v>
      </c>
      <c r="D1092" s="534" t="s">
        <v>8298</v>
      </c>
      <c r="E1092" s="534" t="s">
        <v>8299</v>
      </c>
    </row>
    <row r="1093" ht="12.75" customHeight="1">
      <c r="B1093" s="534" t="s">
        <v>503</v>
      </c>
      <c r="C1093" s="534" t="s">
        <v>573</v>
      </c>
      <c r="D1093" s="534" t="s">
        <v>1575</v>
      </c>
      <c r="E1093" s="534" t="s">
        <v>8300</v>
      </c>
    </row>
    <row r="1094" ht="12.75" customHeight="1">
      <c r="B1094" s="534" t="s">
        <v>503</v>
      </c>
      <c r="C1094" s="534" t="s">
        <v>573</v>
      </c>
      <c r="D1094" s="534" t="s">
        <v>1575</v>
      </c>
      <c r="E1094" s="534" t="s">
        <v>8301</v>
      </c>
    </row>
    <row r="1095" ht="12.75" customHeight="1">
      <c r="B1095" s="534" t="s">
        <v>503</v>
      </c>
      <c r="C1095" s="534" t="s">
        <v>573</v>
      </c>
      <c r="D1095" s="534" t="s">
        <v>1575</v>
      </c>
      <c r="E1095" s="534" t="s">
        <v>8302</v>
      </c>
    </row>
    <row r="1096" ht="12.75" customHeight="1">
      <c r="B1096" s="534" t="s">
        <v>503</v>
      </c>
      <c r="C1096" s="534" t="s">
        <v>573</v>
      </c>
      <c r="D1096" s="534" t="s">
        <v>1575</v>
      </c>
      <c r="E1096" s="534" t="s">
        <v>8303</v>
      </c>
    </row>
    <row r="1097" ht="12.75" customHeight="1">
      <c r="B1097" s="534" t="s">
        <v>2216</v>
      </c>
      <c r="C1097" s="534" t="s">
        <v>6318</v>
      </c>
      <c r="D1097" s="534" t="s">
        <v>8250</v>
      </c>
      <c r="E1097" s="534" t="s">
        <v>8304</v>
      </c>
    </row>
    <row r="1098" ht="12.75" customHeight="1">
      <c r="B1098" s="534" t="s">
        <v>503</v>
      </c>
      <c r="C1098" s="534" t="s">
        <v>573</v>
      </c>
      <c r="D1098" s="534" t="s">
        <v>2219</v>
      </c>
      <c r="E1098" s="534" t="s">
        <v>8305</v>
      </c>
    </row>
    <row r="1099" ht="12.75" customHeight="1">
      <c r="B1099" s="534" t="s">
        <v>503</v>
      </c>
      <c r="C1099" s="534" t="s">
        <v>573</v>
      </c>
      <c r="D1099" s="534" t="s">
        <v>1575</v>
      </c>
      <c r="E1099" s="534" t="s">
        <v>8306</v>
      </c>
    </row>
    <row r="1100" ht="12.75" customHeight="1">
      <c r="B1100" s="534" t="s">
        <v>503</v>
      </c>
      <c r="C1100" s="534" t="s">
        <v>573</v>
      </c>
      <c r="D1100" s="534" t="s">
        <v>1575</v>
      </c>
      <c r="E1100" s="534" t="s">
        <v>8307</v>
      </c>
    </row>
    <row r="1101" ht="12.75" customHeight="1">
      <c r="B1101" s="534" t="s">
        <v>503</v>
      </c>
      <c r="C1101" s="534" t="s">
        <v>573</v>
      </c>
      <c r="D1101" s="534" t="s">
        <v>1575</v>
      </c>
      <c r="E1101" s="534" t="s">
        <v>8308</v>
      </c>
    </row>
    <row r="1102" ht="12.75" customHeight="1">
      <c r="B1102" s="534" t="s">
        <v>503</v>
      </c>
      <c r="C1102" s="534" t="s">
        <v>573</v>
      </c>
      <c r="D1102" s="534" t="s">
        <v>1575</v>
      </c>
      <c r="E1102" s="534" t="s">
        <v>8309</v>
      </c>
    </row>
    <row r="1103" ht="12.75" customHeight="1">
      <c r="B1103" s="534" t="s">
        <v>503</v>
      </c>
      <c r="C1103" s="534" t="s">
        <v>573</v>
      </c>
      <c r="D1103" s="534" t="s">
        <v>1575</v>
      </c>
      <c r="E1103" s="534" t="s">
        <v>8310</v>
      </c>
    </row>
    <row r="1104" ht="12.75" customHeight="1">
      <c r="B1104" s="534" t="s">
        <v>2216</v>
      </c>
      <c r="C1104" s="534" t="s">
        <v>6318</v>
      </c>
      <c r="D1104" s="534" t="s">
        <v>7839</v>
      </c>
      <c r="E1104" s="534" t="s">
        <v>8311</v>
      </c>
    </row>
    <row r="1105" ht="12.75" customHeight="1">
      <c r="B1105" s="534" t="s">
        <v>2216</v>
      </c>
      <c r="C1105" s="534" t="s">
        <v>6318</v>
      </c>
      <c r="D1105" s="534" t="s">
        <v>7839</v>
      </c>
      <c r="E1105" s="534" t="s">
        <v>8312</v>
      </c>
    </row>
    <row r="1106" ht="12.75" customHeight="1">
      <c r="B1106" s="534" t="s">
        <v>2216</v>
      </c>
      <c r="C1106" s="534" t="s">
        <v>6318</v>
      </c>
      <c r="D1106" s="534" t="s">
        <v>8183</v>
      </c>
      <c r="E1106" s="534" t="s">
        <v>8313</v>
      </c>
    </row>
    <row r="1107" ht="12.75" customHeight="1">
      <c r="B1107" s="534" t="s">
        <v>2216</v>
      </c>
      <c r="C1107" s="534" t="s">
        <v>6318</v>
      </c>
      <c r="D1107" s="534" t="s">
        <v>1575</v>
      </c>
      <c r="E1107" s="534" t="s">
        <v>8314</v>
      </c>
    </row>
    <row r="1108" ht="12.75" customHeight="1">
      <c r="B1108" s="534" t="s">
        <v>2781</v>
      </c>
      <c r="C1108" s="534" t="s">
        <v>2782</v>
      </c>
      <c r="D1108" s="534" t="s">
        <v>1575</v>
      </c>
      <c r="E1108" s="534" t="s">
        <v>8315</v>
      </c>
    </row>
    <row r="1109" ht="12.75" customHeight="1">
      <c r="B1109" s="534" t="s">
        <v>239</v>
      </c>
      <c r="C1109" s="534" t="s">
        <v>272</v>
      </c>
      <c r="D1109" s="534" t="s">
        <v>242</v>
      </c>
      <c r="E1109" s="534" t="s">
        <v>244</v>
      </c>
    </row>
    <row r="1110" ht="12.75" customHeight="1">
      <c r="B1110" s="534" t="s">
        <v>6416</v>
      </c>
      <c r="C1110" s="534" t="s">
        <v>6710</v>
      </c>
      <c r="D1110" s="534" t="s">
        <v>8316</v>
      </c>
      <c r="E1110" s="534" t="s">
        <v>8317</v>
      </c>
    </row>
    <row r="1111" ht="12.75" customHeight="1">
      <c r="B1111" s="534" t="s">
        <v>911</v>
      </c>
      <c r="C1111" s="534" t="s">
        <v>1006</v>
      </c>
      <c r="D1111" s="534" t="s">
        <v>8318</v>
      </c>
      <c r="E1111" s="534" t="s">
        <v>8319</v>
      </c>
    </row>
    <row r="1112" ht="12.75" customHeight="1">
      <c r="B1112" s="534" t="s">
        <v>911</v>
      </c>
      <c r="C1112" s="534" t="s">
        <v>930</v>
      </c>
      <c r="D1112" s="534" t="s">
        <v>8320</v>
      </c>
      <c r="E1112" s="534" t="s">
        <v>8321</v>
      </c>
    </row>
    <row r="1113" ht="12.75" customHeight="1">
      <c r="B1113" s="534" t="s">
        <v>911</v>
      </c>
      <c r="C1113" s="534" t="s">
        <v>930</v>
      </c>
      <c r="D1113" s="534" t="s">
        <v>8320</v>
      </c>
      <c r="E1113" s="534" t="s">
        <v>8322</v>
      </c>
    </row>
    <row r="1114" ht="12.75" customHeight="1">
      <c r="B1114" s="534" t="s">
        <v>715</v>
      </c>
      <c r="C1114" s="534" t="s">
        <v>716</v>
      </c>
      <c r="D1114" s="534" t="s">
        <v>6222</v>
      </c>
      <c r="E1114" s="534" t="s">
        <v>8323</v>
      </c>
    </row>
    <row r="1115" ht="12.75" customHeight="1">
      <c r="B1115" s="534" t="s">
        <v>715</v>
      </c>
      <c r="C1115" s="534" t="s">
        <v>716</v>
      </c>
      <c r="D1115" s="534" t="s">
        <v>1575</v>
      </c>
      <c r="E1115" s="534" t="s">
        <v>8324</v>
      </c>
    </row>
    <row r="1116" ht="12.75" customHeight="1">
      <c r="B1116" s="534" t="s">
        <v>715</v>
      </c>
      <c r="C1116" s="534" t="s">
        <v>716</v>
      </c>
      <c r="D1116" s="534" t="s">
        <v>1575</v>
      </c>
      <c r="E1116" s="534" t="s">
        <v>8325</v>
      </c>
    </row>
    <row r="1117" ht="12.75" customHeight="1">
      <c r="B1117" s="534" t="s">
        <v>911</v>
      </c>
      <c r="C1117" s="534" t="s">
        <v>958</v>
      </c>
      <c r="D1117" s="534" t="s">
        <v>6711</v>
      </c>
      <c r="E1117" s="534" t="s">
        <v>8326</v>
      </c>
    </row>
    <row r="1118" ht="12.75" customHeight="1">
      <c r="B1118" s="534" t="s">
        <v>911</v>
      </c>
      <c r="C1118" s="534" t="s">
        <v>958</v>
      </c>
      <c r="D1118" s="534" t="s">
        <v>1326</v>
      </c>
      <c r="E1118" s="534" t="s">
        <v>2970</v>
      </c>
    </row>
    <row r="1119" ht="12.75" customHeight="1">
      <c r="B1119" s="534" t="s">
        <v>911</v>
      </c>
      <c r="C1119" s="534" t="s">
        <v>958</v>
      </c>
      <c r="D1119" s="534" t="s">
        <v>1326</v>
      </c>
      <c r="E1119" s="534" t="s">
        <v>6424</v>
      </c>
    </row>
    <row r="1120" ht="12.75" customHeight="1">
      <c r="B1120" s="534" t="s">
        <v>911</v>
      </c>
      <c r="C1120" s="534" t="s">
        <v>958</v>
      </c>
      <c r="D1120" s="534" t="s">
        <v>1326</v>
      </c>
      <c r="E1120" s="534" t="s">
        <v>8327</v>
      </c>
    </row>
    <row r="1121" ht="12.75" customHeight="1">
      <c r="B1121" s="534" t="s">
        <v>6698</v>
      </c>
      <c r="C1121" s="534" t="s">
        <v>6699</v>
      </c>
      <c r="D1121" s="534" t="s">
        <v>8328</v>
      </c>
      <c r="E1121" s="534" t="s">
        <v>8329</v>
      </c>
    </row>
    <row r="1122" ht="12.75" customHeight="1">
      <c r="B1122" s="534" t="s">
        <v>6698</v>
      </c>
      <c r="C1122" s="534" t="s">
        <v>6699</v>
      </c>
      <c r="D1122" s="534" t="s">
        <v>8328</v>
      </c>
      <c r="E1122" s="534" t="s">
        <v>8330</v>
      </c>
    </row>
    <row r="1123" ht="12.75" customHeight="1">
      <c r="B1123" s="534" t="s">
        <v>2781</v>
      </c>
      <c r="C1123" s="534" t="s">
        <v>2782</v>
      </c>
      <c r="D1123" s="534" t="s">
        <v>8331</v>
      </c>
      <c r="E1123" s="534" t="s">
        <v>8331</v>
      </c>
    </row>
    <row r="1124" ht="12.75" customHeight="1">
      <c r="B1124" s="534" t="s">
        <v>2781</v>
      </c>
      <c r="C1124" s="534" t="s">
        <v>2782</v>
      </c>
      <c r="D1124" s="534" t="s">
        <v>8332</v>
      </c>
      <c r="E1124" s="534" t="s">
        <v>8333</v>
      </c>
    </row>
    <row r="1125" ht="12.75" customHeight="1">
      <c r="B1125" s="534" t="s">
        <v>2781</v>
      </c>
      <c r="C1125" s="534" t="s">
        <v>2782</v>
      </c>
      <c r="D1125" s="534" t="s">
        <v>8334</v>
      </c>
      <c r="E1125" s="534" t="s">
        <v>8334</v>
      </c>
    </row>
    <row r="1126" ht="12.75" customHeight="1">
      <c r="B1126" s="534" t="s">
        <v>2781</v>
      </c>
      <c r="C1126" s="534" t="s">
        <v>2782</v>
      </c>
      <c r="D1126" s="534" t="s">
        <v>8335</v>
      </c>
      <c r="E1126" s="534" t="s">
        <v>8336</v>
      </c>
    </row>
    <row r="1127" ht="12.75" customHeight="1">
      <c r="B1127" s="534" t="s">
        <v>2781</v>
      </c>
      <c r="C1127" s="534" t="s">
        <v>2782</v>
      </c>
      <c r="D1127" s="534" t="s">
        <v>8337</v>
      </c>
      <c r="E1127" s="534" t="s">
        <v>8338</v>
      </c>
    </row>
    <row r="1128" ht="12.75" customHeight="1">
      <c r="B1128" s="534" t="s">
        <v>6075</v>
      </c>
      <c r="C1128" s="534" t="s">
        <v>6100</v>
      </c>
      <c r="D1128" s="534" t="s">
        <v>8339</v>
      </c>
      <c r="E1128" s="534" t="s">
        <v>8340</v>
      </c>
    </row>
    <row r="1129" ht="12.75" customHeight="1">
      <c r="B1129" s="534" t="s">
        <v>503</v>
      </c>
      <c r="C1129" s="534" t="s">
        <v>1324</v>
      </c>
      <c r="D1129" s="534" t="s">
        <v>295</v>
      </c>
      <c r="E1129" s="534" t="s">
        <v>8341</v>
      </c>
    </row>
    <row r="1130" ht="12.75" customHeight="1">
      <c r="B1130" s="534" t="s">
        <v>6416</v>
      </c>
      <c r="C1130" s="534" t="s">
        <v>8342</v>
      </c>
      <c r="D1130" s="534" t="s">
        <v>8343</v>
      </c>
      <c r="E1130" s="534" t="s">
        <v>8344</v>
      </c>
    </row>
    <row r="1131" ht="12.75" customHeight="1">
      <c r="B1131" s="534" t="s">
        <v>2781</v>
      </c>
      <c r="C1131" s="534" t="s">
        <v>2782</v>
      </c>
      <c r="D1131" s="534" t="s">
        <v>8345</v>
      </c>
      <c r="E1131" s="534" t="s">
        <v>8346</v>
      </c>
    </row>
    <row r="1132" ht="12.75" customHeight="1">
      <c r="B1132" s="534" t="s">
        <v>239</v>
      </c>
      <c r="C1132" s="534" t="s">
        <v>272</v>
      </c>
      <c r="D1132" s="534" t="s">
        <v>437</v>
      </c>
      <c r="E1132" s="534" t="s">
        <v>2366</v>
      </c>
    </row>
    <row r="1133" ht="12.75" customHeight="1">
      <c r="B1133" s="534" t="s">
        <v>239</v>
      </c>
      <c r="C1133" s="534" t="s">
        <v>272</v>
      </c>
      <c r="D1133" s="534" t="s">
        <v>8347</v>
      </c>
      <c r="E1133" s="534" t="s">
        <v>8348</v>
      </c>
    </row>
    <row r="1134" ht="12.75" customHeight="1">
      <c r="B1134" s="534" t="s">
        <v>911</v>
      </c>
      <c r="C1134" s="534" t="s">
        <v>1006</v>
      </c>
      <c r="D1134" s="534" t="s">
        <v>8349</v>
      </c>
      <c r="E1134" s="534" t="s">
        <v>8350</v>
      </c>
    </row>
    <row r="1135" ht="12.75" customHeight="1">
      <c r="B1135" s="534" t="s">
        <v>911</v>
      </c>
      <c r="C1135" s="534" t="s">
        <v>1006</v>
      </c>
      <c r="D1135" s="534" t="s">
        <v>8349</v>
      </c>
      <c r="E1135" s="534" t="s">
        <v>6431</v>
      </c>
    </row>
    <row r="1136" ht="12.75" customHeight="1">
      <c r="B1136" s="534" t="s">
        <v>2216</v>
      </c>
      <c r="C1136" s="534" t="s">
        <v>6186</v>
      </c>
      <c r="D1136" s="534" t="s">
        <v>8351</v>
      </c>
      <c r="E1136" s="534" t="s">
        <v>8352</v>
      </c>
    </row>
    <row r="1137" ht="12.75" customHeight="1">
      <c r="B1137" s="534" t="s">
        <v>2216</v>
      </c>
      <c r="C1137" s="534" t="s">
        <v>6186</v>
      </c>
      <c r="D1137" s="534" t="s">
        <v>8250</v>
      </c>
      <c r="E1137" s="534" t="s">
        <v>8353</v>
      </c>
    </row>
    <row r="1138" ht="12.75" customHeight="1">
      <c r="B1138" s="534" t="s">
        <v>2216</v>
      </c>
      <c r="C1138" s="534" t="s">
        <v>6447</v>
      </c>
      <c r="D1138" s="534" t="s">
        <v>8351</v>
      </c>
      <c r="E1138" s="534" t="s">
        <v>8354</v>
      </c>
    </row>
    <row r="1139" ht="12.75" customHeight="1">
      <c r="B1139" s="534" t="s">
        <v>2216</v>
      </c>
      <c r="C1139" s="534" t="s">
        <v>6186</v>
      </c>
      <c r="D1139" s="534" t="s">
        <v>8351</v>
      </c>
      <c r="E1139" s="534" t="s">
        <v>8355</v>
      </c>
    </row>
    <row r="1140" ht="12.75" customHeight="1">
      <c r="B1140" s="534" t="s">
        <v>2216</v>
      </c>
      <c r="C1140" s="534" t="s">
        <v>6186</v>
      </c>
      <c r="D1140" s="534" t="s">
        <v>8351</v>
      </c>
      <c r="E1140" s="534" t="s">
        <v>8356</v>
      </c>
    </row>
    <row r="1141" ht="12.75" customHeight="1">
      <c r="B1141" s="534" t="s">
        <v>239</v>
      </c>
      <c r="C1141" s="534" t="s">
        <v>1242</v>
      </c>
      <c r="D1141" s="534" t="s">
        <v>2019</v>
      </c>
      <c r="E1141" s="534" t="s">
        <v>6436</v>
      </c>
    </row>
    <row r="1142" ht="12.75" customHeight="1">
      <c r="B1142" s="534" t="s">
        <v>239</v>
      </c>
      <c r="C1142" s="534" t="s">
        <v>1242</v>
      </c>
      <c r="D1142" s="534" t="s">
        <v>1575</v>
      </c>
      <c r="E1142" s="534" t="s">
        <v>8357</v>
      </c>
    </row>
    <row r="1143" ht="12.75" customHeight="1">
      <c r="B1143" s="534" t="s">
        <v>2781</v>
      </c>
      <c r="C1143" s="534" t="s">
        <v>2782</v>
      </c>
      <c r="D1143" s="534" t="s">
        <v>8358</v>
      </c>
      <c r="E1143" s="534" t="s">
        <v>8359</v>
      </c>
    </row>
    <row r="1144" ht="12.75" customHeight="1">
      <c r="B1144" s="534" t="s">
        <v>239</v>
      </c>
      <c r="C1144" s="534" t="s">
        <v>282</v>
      </c>
      <c r="D1144" s="534" t="s">
        <v>8360</v>
      </c>
      <c r="E1144" s="534" t="s">
        <v>8361</v>
      </c>
    </row>
    <row r="1145" ht="12.75" customHeight="1">
      <c r="B1145" s="534" t="s">
        <v>503</v>
      </c>
      <c r="C1145" s="534" t="s">
        <v>6163</v>
      </c>
      <c r="D1145" s="534" t="s">
        <v>6711</v>
      </c>
      <c r="E1145" s="534" t="s">
        <v>8362</v>
      </c>
    </row>
    <row r="1146" ht="12.75" customHeight="1">
      <c r="B1146" s="534" t="s">
        <v>2781</v>
      </c>
      <c r="C1146" s="534" t="s">
        <v>2782</v>
      </c>
      <c r="D1146" s="534" t="s">
        <v>8363</v>
      </c>
      <c r="E1146" s="534" t="s">
        <v>8364</v>
      </c>
    </row>
    <row r="1147" ht="12.75" customHeight="1">
      <c r="B1147" s="534" t="s">
        <v>239</v>
      </c>
      <c r="C1147" s="534" t="s">
        <v>489</v>
      </c>
      <c r="D1147" s="534" t="s">
        <v>8283</v>
      </c>
      <c r="E1147" s="534" t="s">
        <v>8365</v>
      </c>
    </row>
    <row r="1148" ht="12.75" customHeight="1">
      <c r="B1148" s="534" t="s">
        <v>503</v>
      </c>
      <c r="C1148" s="534" t="s">
        <v>1324</v>
      </c>
      <c r="D1148" s="534" t="s">
        <v>6533</v>
      </c>
      <c r="E1148" s="534" t="s">
        <v>8366</v>
      </c>
    </row>
    <row r="1149" ht="12.75" customHeight="1">
      <c r="B1149" s="534" t="s">
        <v>2216</v>
      </c>
      <c r="C1149" s="534" t="s">
        <v>6318</v>
      </c>
      <c r="D1149" s="534" t="s">
        <v>6187</v>
      </c>
      <c r="E1149" s="534" t="s">
        <v>8367</v>
      </c>
    </row>
    <row r="1150" ht="12.75" customHeight="1">
      <c r="B1150" s="534" t="s">
        <v>2216</v>
      </c>
      <c r="C1150" s="534" t="s">
        <v>6318</v>
      </c>
      <c r="D1150" s="534" t="s">
        <v>6187</v>
      </c>
      <c r="E1150" s="534" t="s">
        <v>8368</v>
      </c>
    </row>
    <row r="1151" ht="12.75" customHeight="1">
      <c r="B1151" s="534" t="s">
        <v>239</v>
      </c>
      <c r="C1151" s="534" t="s">
        <v>272</v>
      </c>
      <c r="D1151" s="534" t="s">
        <v>506</v>
      </c>
      <c r="E1151" s="534" t="s">
        <v>6441</v>
      </c>
    </row>
    <row r="1152" ht="12.75" customHeight="1">
      <c r="B1152" s="534" t="s">
        <v>503</v>
      </c>
      <c r="C1152" s="534" t="s">
        <v>573</v>
      </c>
      <c r="D1152" s="534" t="s">
        <v>1326</v>
      </c>
      <c r="E1152" s="534" t="s">
        <v>8369</v>
      </c>
    </row>
    <row r="1153" ht="12.75" customHeight="1">
      <c r="B1153" s="534" t="s">
        <v>239</v>
      </c>
      <c r="C1153" s="534" t="s">
        <v>272</v>
      </c>
      <c r="D1153" s="534" t="s">
        <v>8370</v>
      </c>
      <c r="E1153" s="534" t="s">
        <v>8371</v>
      </c>
    </row>
    <row r="1154" ht="12.75" customHeight="1">
      <c r="B1154" s="534" t="s">
        <v>715</v>
      </c>
      <c r="C1154" s="534" t="s">
        <v>716</v>
      </c>
      <c r="D1154" s="534" t="s">
        <v>8372</v>
      </c>
      <c r="E1154" s="534" t="s">
        <v>8373</v>
      </c>
    </row>
    <row r="1155" ht="12.75" customHeight="1">
      <c r="B1155" s="534" t="s">
        <v>715</v>
      </c>
      <c r="C1155" s="534" t="s">
        <v>716</v>
      </c>
      <c r="D1155" s="534" t="s">
        <v>8372</v>
      </c>
      <c r="E1155" s="534" t="s">
        <v>8374</v>
      </c>
    </row>
    <row r="1156" ht="12.75" customHeight="1">
      <c r="B1156" s="534" t="s">
        <v>2216</v>
      </c>
      <c r="C1156" s="534" t="s">
        <v>6447</v>
      </c>
      <c r="D1156" s="534" t="s">
        <v>6533</v>
      </c>
      <c r="E1156" s="534" t="s">
        <v>6449</v>
      </c>
    </row>
    <row r="1157" ht="12.75" customHeight="1">
      <c r="B1157" s="534" t="s">
        <v>6416</v>
      </c>
      <c r="C1157" s="534" t="s">
        <v>6710</v>
      </c>
      <c r="D1157" s="534" t="s">
        <v>8375</v>
      </c>
      <c r="E1157" s="534" t="s">
        <v>8376</v>
      </c>
    </row>
    <row r="1158" ht="12.75" customHeight="1">
      <c r="B1158" s="534" t="s">
        <v>6246</v>
      </c>
      <c r="C1158" s="534" t="s">
        <v>6141</v>
      </c>
      <c r="D1158" s="534" t="s">
        <v>8377</v>
      </c>
      <c r="E1158" s="534" t="s">
        <v>8378</v>
      </c>
    </row>
    <row r="1159" ht="12.75" customHeight="1">
      <c r="B1159" s="534" t="s">
        <v>2781</v>
      </c>
      <c r="C1159" s="534" t="s">
        <v>2782</v>
      </c>
      <c r="D1159" s="534" t="s">
        <v>8379</v>
      </c>
      <c r="E1159" s="534" t="s">
        <v>8380</v>
      </c>
    </row>
    <row r="1160" ht="12.75" customHeight="1">
      <c r="B1160" s="534" t="s">
        <v>503</v>
      </c>
      <c r="C1160" s="534" t="s">
        <v>504</v>
      </c>
      <c r="D1160" s="534" t="s">
        <v>8381</v>
      </c>
      <c r="E1160" s="534" t="s">
        <v>8382</v>
      </c>
    </row>
    <row r="1161" ht="12.75" customHeight="1">
      <c r="B1161" s="534" t="s">
        <v>503</v>
      </c>
      <c r="C1161" s="534" t="s">
        <v>504</v>
      </c>
      <c r="D1161" s="534" t="s">
        <v>8381</v>
      </c>
      <c r="E1161" s="534" t="s">
        <v>8383</v>
      </c>
    </row>
    <row r="1162" ht="12.75" customHeight="1">
      <c r="B1162" s="534" t="s">
        <v>900</v>
      </c>
      <c r="C1162" s="534" t="s">
        <v>901</v>
      </c>
      <c r="D1162" s="534" t="s">
        <v>8384</v>
      </c>
      <c r="E1162" s="534" t="s">
        <v>8385</v>
      </c>
    </row>
    <row r="1163" ht="12.75" customHeight="1">
      <c r="B1163" s="534" t="s">
        <v>900</v>
      </c>
      <c r="C1163" s="534" t="s">
        <v>901</v>
      </c>
      <c r="D1163" s="534" t="s">
        <v>1575</v>
      </c>
      <c r="E1163" s="534" t="s">
        <v>8386</v>
      </c>
    </row>
    <row r="1164" ht="12.75" customHeight="1">
      <c r="B1164" s="534" t="s">
        <v>1560</v>
      </c>
      <c r="C1164" s="534" t="s">
        <v>8387</v>
      </c>
      <c r="D1164" s="534" t="s">
        <v>8388</v>
      </c>
      <c r="E1164" s="534" t="s">
        <v>8389</v>
      </c>
    </row>
    <row r="1165" ht="12.75" customHeight="1">
      <c r="B1165" s="534" t="s">
        <v>6698</v>
      </c>
      <c r="C1165" s="534" t="s">
        <v>6699</v>
      </c>
      <c r="D1165" s="534" t="s">
        <v>8390</v>
      </c>
      <c r="E1165" s="534" t="s">
        <v>8391</v>
      </c>
    </row>
    <row r="1166" ht="12.75" customHeight="1">
      <c r="B1166" s="534" t="s">
        <v>6416</v>
      </c>
      <c r="C1166" s="534" t="s">
        <v>8342</v>
      </c>
      <c r="D1166" s="534" t="s">
        <v>8392</v>
      </c>
      <c r="E1166" s="534" t="s">
        <v>8393</v>
      </c>
    </row>
    <row r="1167" ht="12.75" customHeight="1">
      <c r="B1167" s="534" t="s">
        <v>900</v>
      </c>
      <c r="C1167" s="534" t="s">
        <v>6238</v>
      </c>
      <c r="D1167" s="534" t="s">
        <v>7984</v>
      </c>
      <c r="E1167" s="534" t="s">
        <v>8394</v>
      </c>
    </row>
    <row r="1168" ht="12.75" customHeight="1">
      <c r="B1168" s="534" t="s">
        <v>900</v>
      </c>
      <c r="C1168" s="534" t="s">
        <v>6238</v>
      </c>
      <c r="D1168" s="534" t="s">
        <v>1575</v>
      </c>
      <c r="E1168" s="534" t="s">
        <v>8395</v>
      </c>
    </row>
    <row r="1169" ht="12.75" customHeight="1">
      <c r="B1169" s="534" t="s">
        <v>1485</v>
      </c>
      <c r="C1169" s="534" t="s">
        <v>8396</v>
      </c>
      <c r="D1169" s="534" t="s">
        <v>8397</v>
      </c>
      <c r="E1169" s="534" t="s">
        <v>8397</v>
      </c>
    </row>
    <row r="1170" ht="12.75" customHeight="1">
      <c r="B1170" s="534" t="s">
        <v>6273</v>
      </c>
      <c r="C1170" s="534" t="s">
        <v>7618</v>
      </c>
      <c r="D1170" s="534" t="s">
        <v>8398</v>
      </c>
      <c r="E1170" s="534" t="s">
        <v>8399</v>
      </c>
    </row>
    <row r="1171" ht="12.75" customHeight="1">
      <c r="B1171" s="534" t="s">
        <v>2216</v>
      </c>
      <c r="C1171" s="534" t="s">
        <v>6318</v>
      </c>
      <c r="D1171" s="534" t="s">
        <v>8400</v>
      </c>
      <c r="E1171" s="534" t="s">
        <v>8401</v>
      </c>
    </row>
    <row r="1172" ht="12.75" customHeight="1">
      <c r="B1172" s="534" t="s">
        <v>911</v>
      </c>
      <c r="C1172" s="534" t="s">
        <v>983</v>
      </c>
      <c r="D1172" s="534" t="s">
        <v>8400</v>
      </c>
      <c r="E1172" s="534" t="s">
        <v>8402</v>
      </c>
    </row>
    <row r="1173" ht="12.75" customHeight="1">
      <c r="B1173" s="534" t="s">
        <v>2781</v>
      </c>
      <c r="C1173" s="534" t="s">
        <v>2782</v>
      </c>
      <c r="D1173" s="534" t="s">
        <v>8403</v>
      </c>
      <c r="E1173" s="534" t="s">
        <v>8404</v>
      </c>
    </row>
    <row r="1174" ht="12.75" customHeight="1">
      <c r="B1174" s="534" t="s">
        <v>2781</v>
      </c>
      <c r="C1174" s="534" t="s">
        <v>2782</v>
      </c>
      <c r="D1174" s="534" t="s">
        <v>8405</v>
      </c>
      <c r="E1174" s="534" t="s">
        <v>8406</v>
      </c>
    </row>
    <row r="1175" ht="12.75" customHeight="1">
      <c r="B1175" s="534" t="s">
        <v>726</v>
      </c>
      <c r="C1175" s="534" t="s">
        <v>737</v>
      </c>
      <c r="D1175" s="534" t="s">
        <v>8407</v>
      </c>
      <c r="E1175" s="534" t="s">
        <v>8408</v>
      </c>
    </row>
    <row r="1176" ht="12.75" customHeight="1">
      <c r="B1176" s="534" t="s">
        <v>911</v>
      </c>
      <c r="C1176" s="534" t="s">
        <v>922</v>
      </c>
      <c r="D1176" s="534" t="s">
        <v>2344</v>
      </c>
      <c r="E1176" s="534" t="s">
        <v>8409</v>
      </c>
    </row>
    <row r="1177" ht="12.75" customHeight="1">
      <c r="B1177" s="534" t="s">
        <v>911</v>
      </c>
      <c r="C1177" s="534" t="s">
        <v>930</v>
      </c>
      <c r="D1177" s="534" t="s">
        <v>2344</v>
      </c>
      <c r="E1177" s="534" t="s">
        <v>8410</v>
      </c>
    </row>
    <row r="1178" ht="12.75" customHeight="1">
      <c r="B1178" s="534" t="s">
        <v>911</v>
      </c>
      <c r="C1178" s="534" t="s">
        <v>930</v>
      </c>
      <c r="D1178" s="534" t="s">
        <v>2344</v>
      </c>
      <c r="E1178" s="534" t="s">
        <v>8411</v>
      </c>
    </row>
    <row r="1179" ht="12.75" customHeight="1">
      <c r="B1179" s="534" t="s">
        <v>911</v>
      </c>
      <c r="C1179" s="534" t="s">
        <v>983</v>
      </c>
      <c r="D1179" s="534" t="s">
        <v>2344</v>
      </c>
      <c r="E1179" s="534" t="s">
        <v>8412</v>
      </c>
    </row>
    <row r="1180" ht="12.75" customHeight="1">
      <c r="B1180" s="534" t="s">
        <v>911</v>
      </c>
      <c r="C1180" s="534" t="s">
        <v>983</v>
      </c>
      <c r="D1180" s="534" t="s">
        <v>2344</v>
      </c>
      <c r="E1180" s="534" t="s">
        <v>8413</v>
      </c>
    </row>
    <row r="1181" ht="12.75" customHeight="1">
      <c r="B1181" s="534" t="s">
        <v>911</v>
      </c>
      <c r="C1181" s="534" t="s">
        <v>983</v>
      </c>
      <c r="D1181" s="534" t="s">
        <v>2344</v>
      </c>
      <c r="E1181" s="534" t="s">
        <v>8414</v>
      </c>
    </row>
    <row r="1182" ht="12.75" customHeight="1">
      <c r="B1182" s="534" t="s">
        <v>911</v>
      </c>
      <c r="C1182" s="534" t="s">
        <v>983</v>
      </c>
      <c r="D1182" s="534" t="s">
        <v>2344</v>
      </c>
      <c r="E1182" s="534" t="s">
        <v>8415</v>
      </c>
    </row>
    <row r="1183" ht="12.75" customHeight="1">
      <c r="B1183" s="534" t="s">
        <v>911</v>
      </c>
      <c r="C1183" s="534" t="s">
        <v>983</v>
      </c>
      <c r="D1183" s="534" t="s">
        <v>2344</v>
      </c>
      <c r="E1183" s="534" t="s">
        <v>8416</v>
      </c>
    </row>
    <row r="1184" ht="12.75" customHeight="1">
      <c r="B1184" s="534" t="s">
        <v>911</v>
      </c>
      <c r="C1184" s="534" t="s">
        <v>983</v>
      </c>
      <c r="D1184" s="534" t="s">
        <v>2344</v>
      </c>
      <c r="E1184" s="534" t="s">
        <v>8417</v>
      </c>
    </row>
    <row r="1185" ht="12.75" customHeight="1">
      <c r="B1185" s="534" t="s">
        <v>911</v>
      </c>
      <c r="C1185" s="534" t="s">
        <v>983</v>
      </c>
      <c r="D1185" s="534" t="s">
        <v>2344</v>
      </c>
      <c r="E1185" s="534" t="s">
        <v>8418</v>
      </c>
    </row>
    <row r="1186" ht="12.75" customHeight="1">
      <c r="B1186" s="534" t="s">
        <v>911</v>
      </c>
      <c r="C1186" s="534" t="s">
        <v>983</v>
      </c>
      <c r="D1186" s="534" t="s">
        <v>2344</v>
      </c>
      <c r="E1186" s="534" t="s">
        <v>8419</v>
      </c>
    </row>
    <row r="1187" ht="12.75" customHeight="1">
      <c r="B1187" s="534" t="s">
        <v>911</v>
      </c>
      <c r="C1187" s="534" t="s">
        <v>983</v>
      </c>
      <c r="D1187" s="534" t="s">
        <v>2344</v>
      </c>
      <c r="E1187" s="534" t="s">
        <v>6455</v>
      </c>
    </row>
    <row r="1188" ht="12.75" customHeight="1">
      <c r="B1188" s="534" t="s">
        <v>911</v>
      </c>
      <c r="C1188" s="534" t="s">
        <v>983</v>
      </c>
      <c r="D1188" s="534" t="s">
        <v>2344</v>
      </c>
      <c r="E1188" s="534" t="s">
        <v>8420</v>
      </c>
    </row>
    <row r="1189" ht="12.75" customHeight="1">
      <c r="B1189" s="534" t="s">
        <v>911</v>
      </c>
      <c r="C1189" s="534" t="s">
        <v>983</v>
      </c>
      <c r="D1189" s="534" t="s">
        <v>2344</v>
      </c>
      <c r="E1189" s="534" t="s">
        <v>8421</v>
      </c>
    </row>
    <row r="1190" ht="12.75" customHeight="1">
      <c r="B1190" s="534" t="s">
        <v>503</v>
      </c>
      <c r="C1190" s="534" t="s">
        <v>573</v>
      </c>
      <c r="D1190" s="534" t="s">
        <v>7731</v>
      </c>
      <c r="E1190" s="534" t="s">
        <v>8422</v>
      </c>
    </row>
    <row r="1191" ht="12.75" customHeight="1">
      <c r="B1191" s="534" t="s">
        <v>2781</v>
      </c>
      <c r="C1191" s="534" t="s">
        <v>2782</v>
      </c>
      <c r="D1191" s="534" t="s">
        <v>7731</v>
      </c>
      <c r="E1191" s="534" t="s">
        <v>8423</v>
      </c>
    </row>
    <row r="1192" ht="12.75" customHeight="1">
      <c r="B1192" s="534" t="s">
        <v>6075</v>
      </c>
      <c r="C1192" s="534" t="s">
        <v>6314</v>
      </c>
      <c r="D1192" s="534" t="s">
        <v>8424</v>
      </c>
      <c r="E1192" s="534" t="s">
        <v>8424</v>
      </c>
    </row>
    <row r="1193" ht="12.75" customHeight="1">
      <c r="B1193" s="534" t="s">
        <v>6075</v>
      </c>
      <c r="C1193" s="534" t="s">
        <v>6314</v>
      </c>
      <c r="D1193" s="534" t="s">
        <v>1575</v>
      </c>
      <c r="E1193" s="534" t="s">
        <v>8425</v>
      </c>
    </row>
    <row r="1194" ht="12.75" customHeight="1">
      <c r="B1194" s="534" t="s">
        <v>6075</v>
      </c>
      <c r="C1194" s="534" t="s">
        <v>6314</v>
      </c>
      <c r="D1194" s="534" t="s">
        <v>1575</v>
      </c>
      <c r="E1194" s="534" t="s">
        <v>8426</v>
      </c>
    </row>
    <row r="1195" ht="12.75" customHeight="1">
      <c r="B1195" s="534" t="s">
        <v>6075</v>
      </c>
      <c r="C1195" s="534" t="s">
        <v>6314</v>
      </c>
      <c r="D1195" s="534" t="s">
        <v>1575</v>
      </c>
      <c r="E1195" s="534" t="s">
        <v>8427</v>
      </c>
    </row>
    <row r="1196" ht="12.75" customHeight="1">
      <c r="B1196" s="534" t="s">
        <v>503</v>
      </c>
      <c r="C1196" s="534" t="s">
        <v>573</v>
      </c>
      <c r="D1196" s="534" t="s">
        <v>7731</v>
      </c>
      <c r="E1196" s="534" t="s">
        <v>8428</v>
      </c>
    </row>
    <row r="1197" ht="12.75" customHeight="1">
      <c r="B1197" s="534" t="s">
        <v>6075</v>
      </c>
      <c r="C1197" s="534" t="s">
        <v>6076</v>
      </c>
      <c r="D1197" s="534" t="s">
        <v>8429</v>
      </c>
      <c r="E1197" s="534" t="s">
        <v>8430</v>
      </c>
    </row>
    <row r="1198" ht="12.75" customHeight="1">
      <c r="B1198" s="534" t="s">
        <v>503</v>
      </c>
      <c r="C1198" s="534" t="s">
        <v>573</v>
      </c>
      <c r="D1198" s="534" t="s">
        <v>7731</v>
      </c>
      <c r="E1198" s="534" t="s">
        <v>8431</v>
      </c>
    </row>
    <row r="1199" ht="12.75" customHeight="1">
      <c r="B1199" s="534" t="s">
        <v>503</v>
      </c>
      <c r="C1199" s="534" t="s">
        <v>573</v>
      </c>
      <c r="D1199" s="534" t="s">
        <v>7731</v>
      </c>
      <c r="E1199" s="534" t="s">
        <v>8432</v>
      </c>
    </row>
    <row r="1200" ht="12.75" customHeight="1">
      <c r="B1200" s="534" t="s">
        <v>1485</v>
      </c>
      <c r="C1200" s="534" t="s">
        <v>6640</v>
      </c>
      <c r="D1200" s="534" t="s">
        <v>8433</v>
      </c>
      <c r="E1200" s="534" t="s">
        <v>8434</v>
      </c>
    </row>
    <row r="1201" ht="12.75" customHeight="1">
      <c r="B1201" s="534" t="s">
        <v>911</v>
      </c>
      <c r="C1201" s="534" t="s">
        <v>983</v>
      </c>
      <c r="D1201" s="534" t="s">
        <v>8435</v>
      </c>
      <c r="E1201" s="534" t="s">
        <v>8436</v>
      </c>
    </row>
    <row r="1202" ht="12.75" customHeight="1">
      <c r="B1202" s="534" t="s">
        <v>911</v>
      </c>
      <c r="C1202" s="534" t="s">
        <v>930</v>
      </c>
      <c r="D1202" s="534" t="s">
        <v>8435</v>
      </c>
      <c r="E1202" s="534" t="s">
        <v>8437</v>
      </c>
    </row>
    <row r="1203" ht="12.75" customHeight="1">
      <c r="B1203" s="534" t="s">
        <v>1560</v>
      </c>
      <c r="C1203" s="534" t="s">
        <v>8438</v>
      </c>
      <c r="D1203" s="534" t="s">
        <v>8439</v>
      </c>
      <c r="E1203" s="534" t="s">
        <v>8440</v>
      </c>
    </row>
    <row r="1204" ht="12.75" customHeight="1">
      <c r="B1204" s="534" t="s">
        <v>2216</v>
      </c>
      <c r="C1204" s="534" t="s">
        <v>6105</v>
      </c>
      <c r="D1204" s="534" t="s">
        <v>8441</v>
      </c>
      <c r="E1204" s="534" t="s">
        <v>8442</v>
      </c>
    </row>
    <row r="1205" ht="12.75" customHeight="1">
      <c r="B1205" s="534" t="s">
        <v>7260</v>
      </c>
      <c r="C1205" s="534" t="s">
        <v>7694</v>
      </c>
      <c r="D1205" s="534" t="s">
        <v>8443</v>
      </c>
      <c r="E1205" s="534" t="s">
        <v>8443</v>
      </c>
    </row>
    <row r="1206" ht="12.75" customHeight="1">
      <c r="B1206" s="534" t="s">
        <v>6075</v>
      </c>
      <c r="C1206" s="534" t="s">
        <v>6267</v>
      </c>
      <c r="D1206" s="534" t="s">
        <v>8072</v>
      </c>
      <c r="E1206" s="534" t="s">
        <v>8444</v>
      </c>
    </row>
    <row r="1207" ht="12.75" customHeight="1">
      <c r="B1207" s="534" t="s">
        <v>6075</v>
      </c>
      <c r="C1207" s="534" t="s">
        <v>6267</v>
      </c>
      <c r="D1207" s="534" t="s">
        <v>8072</v>
      </c>
      <c r="E1207" s="534" t="s">
        <v>8445</v>
      </c>
    </row>
    <row r="1208" ht="12.75" customHeight="1">
      <c r="B1208" s="534" t="s">
        <v>2216</v>
      </c>
      <c r="C1208" s="534" t="s">
        <v>6186</v>
      </c>
      <c r="D1208" s="534" t="s">
        <v>7256</v>
      </c>
      <c r="E1208" s="534" t="s">
        <v>8446</v>
      </c>
    </row>
    <row r="1209" ht="12.75" customHeight="1">
      <c r="B1209" s="534" t="s">
        <v>2216</v>
      </c>
      <c r="C1209" s="534" t="s">
        <v>6186</v>
      </c>
      <c r="D1209" s="534" t="s">
        <v>7256</v>
      </c>
      <c r="E1209" s="534" t="s">
        <v>8447</v>
      </c>
    </row>
    <row r="1210" ht="12.75" customHeight="1">
      <c r="B1210" s="534" t="s">
        <v>2216</v>
      </c>
      <c r="C1210" s="534" t="s">
        <v>6186</v>
      </c>
      <c r="D1210" s="534" t="s">
        <v>7256</v>
      </c>
      <c r="E1210" s="534" t="s">
        <v>8448</v>
      </c>
    </row>
    <row r="1211" ht="12.75" customHeight="1">
      <c r="B1211" s="534" t="s">
        <v>2216</v>
      </c>
      <c r="C1211" s="534" t="s">
        <v>6186</v>
      </c>
      <c r="D1211" s="534" t="s">
        <v>7256</v>
      </c>
      <c r="E1211" s="534" t="s">
        <v>8449</v>
      </c>
    </row>
    <row r="1212" ht="12.75" customHeight="1">
      <c r="B1212" s="534" t="s">
        <v>503</v>
      </c>
      <c r="C1212" s="534" t="s">
        <v>573</v>
      </c>
      <c r="D1212" s="534" t="s">
        <v>8450</v>
      </c>
      <c r="E1212" s="534" t="s">
        <v>8451</v>
      </c>
    </row>
    <row r="1213" ht="12.75" customHeight="1">
      <c r="B1213" s="534" t="s">
        <v>6246</v>
      </c>
      <c r="C1213" s="534" t="s">
        <v>6141</v>
      </c>
      <c r="D1213" s="534" t="s">
        <v>8452</v>
      </c>
      <c r="E1213" s="534" t="s">
        <v>8453</v>
      </c>
    </row>
    <row r="1214" ht="12.75" customHeight="1">
      <c r="B1214" s="534" t="s">
        <v>6416</v>
      </c>
      <c r="C1214" s="534" t="s">
        <v>6710</v>
      </c>
      <c r="D1214" s="534" t="s">
        <v>7831</v>
      </c>
      <c r="E1214" s="534" t="s">
        <v>8454</v>
      </c>
    </row>
    <row r="1215" ht="12.75" customHeight="1">
      <c r="B1215" s="534" t="s">
        <v>256</v>
      </c>
      <c r="C1215" s="534" t="s">
        <v>1438</v>
      </c>
      <c r="D1215" s="534" t="s">
        <v>8455</v>
      </c>
      <c r="E1215" s="534" t="s">
        <v>6265</v>
      </c>
    </row>
    <row r="1216" ht="12.75" customHeight="1">
      <c r="B1216" s="534" t="s">
        <v>6075</v>
      </c>
      <c r="C1216" s="534" t="s">
        <v>6100</v>
      </c>
      <c r="D1216" s="534" t="s">
        <v>8456</v>
      </c>
      <c r="E1216" s="534" t="s">
        <v>8457</v>
      </c>
    </row>
    <row r="1217" ht="12.75" customHeight="1">
      <c r="B1217" s="534" t="s">
        <v>2781</v>
      </c>
      <c r="C1217" s="534" t="s">
        <v>2782</v>
      </c>
      <c r="D1217" s="534" t="s">
        <v>8458</v>
      </c>
      <c r="E1217" s="534" t="s">
        <v>8459</v>
      </c>
    </row>
    <row r="1218" ht="12.75" customHeight="1">
      <c r="B1218" s="534" t="s">
        <v>2781</v>
      </c>
      <c r="C1218" s="534" t="s">
        <v>2782</v>
      </c>
      <c r="D1218" s="534" t="s">
        <v>8460</v>
      </c>
      <c r="E1218" s="534" t="s">
        <v>8461</v>
      </c>
    </row>
    <row r="1219" ht="12.75" customHeight="1">
      <c r="B1219" s="534" t="s">
        <v>6407</v>
      </c>
      <c r="C1219" s="534" t="s">
        <v>6388</v>
      </c>
      <c r="D1219" s="534" t="s">
        <v>8462</v>
      </c>
      <c r="E1219" s="534" t="s">
        <v>8463</v>
      </c>
    </row>
    <row r="1220" ht="12.75" customHeight="1">
      <c r="B1220" s="534" t="s">
        <v>503</v>
      </c>
      <c r="C1220" s="534" t="s">
        <v>573</v>
      </c>
      <c r="D1220" s="534" t="s">
        <v>7731</v>
      </c>
      <c r="E1220" s="534" t="s">
        <v>8464</v>
      </c>
    </row>
    <row r="1221" ht="12.75" customHeight="1">
      <c r="B1221" s="534" t="s">
        <v>503</v>
      </c>
      <c r="C1221" s="534" t="s">
        <v>573</v>
      </c>
      <c r="D1221" s="534" t="s">
        <v>7731</v>
      </c>
      <c r="E1221" s="534" t="s">
        <v>8465</v>
      </c>
    </row>
    <row r="1222" ht="12.75" customHeight="1">
      <c r="B1222" s="534" t="s">
        <v>503</v>
      </c>
      <c r="C1222" s="534" t="s">
        <v>573</v>
      </c>
      <c r="D1222" s="534" t="s">
        <v>7731</v>
      </c>
      <c r="E1222" s="534" t="s">
        <v>8466</v>
      </c>
    </row>
    <row r="1223" ht="12.75" customHeight="1">
      <c r="B1223" s="534" t="s">
        <v>6698</v>
      </c>
      <c r="C1223" s="534" t="s">
        <v>6699</v>
      </c>
      <c r="D1223" s="534" t="s">
        <v>6466</v>
      </c>
      <c r="E1223" s="534" t="s">
        <v>6465</v>
      </c>
    </row>
    <row r="1224" ht="12.75" customHeight="1">
      <c r="B1224" s="534" t="s">
        <v>1485</v>
      </c>
      <c r="C1224" s="534" t="s">
        <v>7614</v>
      </c>
      <c r="D1224" s="534" t="s">
        <v>8467</v>
      </c>
      <c r="E1224" s="534" t="s">
        <v>8468</v>
      </c>
    </row>
    <row r="1225" ht="12.75" customHeight="1">
      <c r="B1225" s="534" t="s">
        <v>911</v>
      </c>
      <c r="C1225" s="534" t="s">
        <v>8469</v>
      </c>
      <c r="D1225" s="534" t="s">
        <v>2358</v>
      </c>
      <c r="E1225" s="534" t="s">
        <v>8470</v>
      </c>
    </row>
    <row r="1226" ht="12.75" customHeight="1">
      <c r="B1226" s="534" t="s">
        <v>911</v>
      </c>
      <c r="C1226" s="534" t="s">
        <v>8469</v>
      </c>
      <c r="D1226" s="534" t="s">
        <v>2358</v>
      </c>
      <c r="E1226" s="534" t="s">
        <v>8471</v>
      </c>
    </row>
    <row r="1227" ht="12.75" customHeight="1">
      <c r="B1227" s="534" t="s">
        <v>911</v>
      </c>
      <c r="C1227" s="534" t="s">
        <v>8469</v>
      </c>
      <c r="D1227" s="534" t="s">
        <v>2358</v>
      </c>
      <c r="E1227" s="534" t="s">
        <v>8472</v>
      </c>
    </row>
    <row r="1228" ht="12.75" customHeight="1">
      <c r="B1228" s="534" t="s">
        <v>2216</v>
      </c>
      <c r="C1228" s="534" t="s">
        <v>6105</v>
      </c>
      <c r="D1228" s="534" t="s">
        <v>8473</v>
      </c>
      <c r="E1228" s="534" t="s">
        <v>8474</v>
      </c>
    </row>
    <row r="1229" ht="12.75" customHeight="1">
      <c r="B1229" s="534" t="s">
        <v>911</v>
      </c>
      <c r="C1229" s="534" t="s">
        <v>912</v>
      </c>
      <c r="D1229" s="534" t="s">
        <v>8349</v>
      </c>
      <c r="E1229" s="534" t="s">
        <v>8475</v>
      </c>
    </row>
    <row r="1230" ht="12.75" customHeight="1">
      <c r="B1230" s="534" t="s">
        <v>911</v>
      </c>
      <c r="C1230" s="534" t="s">
        <v>912</v>
      </c>
      <c r="D1230" s="534" t="s">
        <v>8349</v>
      </c>
      <c r="E1230" s="534" t="s">
        <v>8476</v>
      </c>
    </row>
    <row r="1231" ht="12.75" customHeight="1">
      <c r="B1231" s="534" t="s">
        <v>911</v>
      </c>
      <c r="C1231" s="534" t="s">
        <v>912</v>
      </c>
      <c r="D1231" s="534" t="s">
        <v>8349</v>
      </c>
      <c r="E1231" s="534" t="s">
        <v>8477</v>
      </c>
    </row>
    <row r="1232" ht="12.75" customHeight="1">
      <c r="B1232" s="534" t="s">
        <v>2781</v>
      </c>
      <c r="C1232" s="534" t="s">
        <v>2782</v>
      </c>
      <c r="D1232" s="534" t="s">
        <v>8478</v>
      </c>
      <c r="E1232" s="534" t="s">
        <v>8479</v>
      </c>
    </row>
    <row r="1233" ht="12.75" customHeight="1">
      <c r="B1233" s="534" t="s">
        <v>6246</v>
      </c>
      <c r="C1233" s="534" t="s">
        <v>6247</v>
      </c>
      <c r="D1233" s="534" t="s">
        <v>8480</v>
      </c>
      <c r="E1233" s="534" t="s">
        <v>8481</v>
      </c>
    </row>
    <row r="1234" ht="12.75" customHeight="1">
      <c r="B1234" s="534" t="s">
        <v>715</v>
      </c>
      <c r="C1234" s="534" t="s">
        <v>8482</v>
      </c>
      <c r="D1234" s="534" t="s">
        <v>5046</v>
      </c>
      <c r="E1234" s="534" t="s">
        <v>8483</v>
      </c>
    </row>
    <row r="1235" ht="12.75" customHeight="1">
      <c r="B1235" s="534" t="s">
        <v>715</v>
      </c>
      <c r="C1235" s="534" t="s">
        <v>8482</v>
      </c>
      <c r="D1235" s="534" t="s">
        <v>1575</v>
      </c>
      <c r="E1235" s="534" t="s">
        <v>8484</v>
      </c>
    </row>
    <row r="1236" ht="12.75" customHeight="1">
      <c r="B1236" s="534" t="s">
        <v>715</v>
      </c>
      <c r="C1236" s="534" t="s">
        <v>8482</v>
      </c>
      <c r="D1236" s="534" t="s">
        <v>1575</v>
      </c>
      <c r="E1236" s="534" t="s">
        <v>8485</v>
      </c>
    </row>
    <row r="1237" ht="12.75" customHeight="1">
      <c r="B1237" s="534" t="s">
        <v>503</v>
      </c>
      <c r="C1237" s="534" t="s">
        <v>528</v>
      </c>
      <c r="D1237" s="534" t="s">
        <v>6470</v>
      </c>
      <c r="E1237" s="534" t="s">
        <v>6469</v>
      </c>
    </row>
    <row r="1238" ht="12.75" customHeight="1">
      <c r="B1238" s="534" t="s">
        <v>726</v>
      </c>
      <c r="C1238" s="534" t="s">
        <v>737</v>
      </c>
      <c r="D1238" s="534" t="s">
        <v>8486</v>
      </c>
      <c r="E1238" s="534" t="s">
        <v>8487</v>
      </c>
    </row>
    <row r="1239" ht="12.75" customHeight="1">
      <c r="B1239" s="534" t="s">
        <v>6346</v>
      </c>
      <c r="C1239" s="534" t="s">
        <v>6347</v>
      </c>
      <c r="D1239" s="534" t="s">
        <v>8488</v>
      </c>
      <c r="E1239" s="534" t="s">
        <v>8488</v>
      </c>
    </row>
    <row r="1240" ht="12.75" customHeight="1">
      <c r="B1240" s="534" t="s">
        <v>900</v>
      </c>
      <c r="C1240" s="534" t="s">
        <v>901</v>
      </c>
      <c r="D1240" s="534" t="s">
        <v>1575</v>
      </c>
      <c r="E1240" s="534" t="s">
        <v>8489</v>
      </c>
    </row>
    <row r="1241" ht="12.75" customHeight="1">
      <c r="B1241" s="534" t="s">
        <v>726</v>
      </c>
      <c r="C1241" s="534" t="s">
        <v>737</v>
      </c>
      <c r="D1241" s="534" t="s">
        <v>739</v>
      </c>
      <c r="E1241" s="534" t="s">
        <v>822</v>
      </c>
    </row>
    <row r="1242" ht="12.75" customHeight="1">
      <c r="B1242" s="534" t="s">
        <v>726</v>
      </c>
      <c r="C1242" s="534" t="s">
        <v>737</v>
      </c>
      <c r="D1242" s="534" t="s">
        <v>1575</v>
      </c>
      <c r="E1242" s="534" t="s">
        <v>8490</v>
      </c>
    </row>
    <row r="1243" ht="12.75" customHeight="1">
      <c r="B1243" s="534" t="s">
        <v>503</v>
      </c>
      <c r="C1243" s="534" t="s">
        <v>573</v>
      </c>
      <c r="D1243" s="534" t="s">
        <v>8450</v>
      </c>
      <c r="E1243" s="534" t="s">
        <v>8491</v>
      </c>
    </row>
    <row r="1244" ht="12.75" customHeight="1">
      <c r="B1244" s="534" t="s">
        <v>2781</v>
      </c>
      <c r="C1244" s="534" t="s">
        <v>2782</v>
      </c>
      <c r="D1244" s="534" t="s">
        <v>8492</v>
      </c>
      <c r="E1244" s="534" t="s">
        <v>8493</v>
      </c>
    </row>
    <row r="1245" ht="12.75" customHeight="1">
      <c r="B1245" s="534" t="s">
        <v>1485</v>
      </c>
      <c r="C1245" s="534" t="s">
        <v>8494</v>
      </c>
      <c r="D1245" s="534" t="s">
        <v>8039</v>
      </c>
      <c r="E1245" s="534" t="s">
        <v>8495</v>
      </c>
    </row>
    <row r="1246" ht="12.75" customHeight="1">
      <c r="B1246" s="534" t="s">
        <v>1485</v>
      </c>
      <c r="C1246" s="534" t="s">
        <v>8494</v>
      </c>
      <c r="D1246" s="534" t="s">
        <v>1575</v>
      </c>
      <c r="E1246" s="534" t="s">
        <v>8496</v>
      </c>
    </row>
    <row r="1247" ht="12.75" customHeight="1">
      <c r="B1247" s="534" t="s">
        <v>6075</v>
      </c>
      <c r="C1247" s="534" t="s">
        <v>6076</v>
      </c>
      <c r="D1247" s="534" t="s">
        <v>8497</v>
      </c>
      <c r="E1247" s="534" t="s">
        <v>8498</v>
      </c>
    </row>
    <row r="1248" ht="12.75" customHeight="1">
      <c r="B1248" s="534" t="s">
        <v>503</v>
      </c>
      <c r="C1248" s="534" t="s">
        <v>528</v>
      </c>
      <c r="D1248" s="534" t="s">
        <v>8499</v>
      </c>
      <c r="E1248" s="534" t="s">
        <v>8500</v>
      </c>
    </row>
    <row r="1249" ht="12.75" customHeight="1">
      <c r="B1249" s="534" t="s">
        <v>239</v>
      </c>
      <c r="C1249" s="534" t="s">
        <v>293</v>
      </c>
      <c r="D1249" s="534" t="s">
        <v>242</v>
      </c>
      <c r="E1249" s="534" t="s">
        <v>8501</v>
      </c>
    </row>
    <row r="1250" ht="12.75" customHeight="1">
      <c r="B1250" s="534" t="s">
        <v>239</v>
      </c>
      <c r="C1250" s="534" t="s">
        <v>293</v>
      </c>
      <c r="D1250" s="534" t="s">
        <v>1575</v>
      </c>
      <c r="E1250" s="534" t="s">
        <v>8502</v>
      </c>
    </row>
    <row r="1251" ht="12.75" customHeight="1">
      <c r="B1251" s="534" t="s">
        <v>7260</v>
      </c>
      <c r="C1251" s="534" t="s">
        <v>7694</v>
      </c>
      <c r="D1251" s="534" t="s">
        <v>8503</v>
      </c>
      <c r="E1251" s="534" t="s">
        <v>8504</v>
      </c>
    </row>
    <row r="1252" ht="12.75" customHeight="1">
      <c r="B1252" s="534" t="s">
        <v>256</v>
      </c>
      <c r="C1252" s="534" t="s">
        <v>1438</v>
      </c>
      <c r="D1252" s="534" t="s">
        <v>8505</v>
      </c>
      <c r="E1252" s="534" t="s">
        <v>8506</v>
      </c>
    </row>
    <row r="1253" ht="12.75" customHeight="1">
      <c r="B1253" s="534" t="s">
        <v>239</v>
      </c>
      <c r="C1253" s="534" t="s">
        <v>293</v>
      </c>
      <c r="D1253" s="534" t="s">
        <v>6123</v>
      </c>
      <c r="E1253" s="534" t="s">
        <v>6277</v>
      </c>
    </row>
    <row r="1254" ht="12.75" customHeight="1">
      <c r="B1254" s="534" t="s">
        <v>239</v>
      </c>
      <c r="C1254" s="534" t="s">
        <v>293</v>
      </c>
      <c r="D1254" s="534" t="s">
        <v>6123</v>
      </c>
      <c r="E1254" s="534" t="s">
        <v>6282</v>
      </c>
    </row>
    <row r="1255" ht="12.75" customHeight="1">
      <c r="B1255" s="534" t="s">
        <v>239</v>
      </c>
      <c r="C1255" s="534" t="s">
        <v>293</v>
      </c>
      <c r="D1255" s="534" t="s">
        <v>6123</v>
      </c>
      <c r="E1255" s="534" t="s">
        <v>8507</v>
      </c>
    </row>
    <row r="1256" ht="12.75" customHeight="1">
      <c r="B1256" s="534" t="s">
        <v>239</v>
      </c>
      <c r="C1256" s="534" t="s">
        <v>293</v>
      </c>
      <c r="D1256" s="534" t="s">
        <v>6123</v>
      </c>
      <c r="E1256" s="534" t="s">
        <v>8508</v>
      </c>
    </row>
    <row r="1257" ht="12.75" customHeight="1">
      <c r="B1257" s="534" t="s">
        <v>239</v>
      </c>
      <c r="C1257" s="534" t="s">
        <v>293</v>
      </c>
      <c r="D1257" s="534" t="s">
        <v>6123</v>
      </c>
      <c r="E1257" s="534" t="s">
        <v>8509</v>
      </c>
    </row>
    <row r="1258" ht="12.75" customHeight="1">
      <c r="B1258" s="534" t="s">
        <v>239</v>
      </c>
      <c r="C1258" s="534" t="s">
        <v>293</v>
      </c>
      <c r="D1258" s="534" t="s">
        <v>6123</v>
      </c>
      <c r="E1258" s="534" t="s">
        <v>8510</v>
      </c>
    </row>
    <row r="1259" ht="12.75" customHeight="1">
      <c r="B1259" s="534" t="s">
        <v>239</v>
      </c>
      <c r="C1259" s="534" t="s">
        <v>293</v>
      </c>
      <c r="D1259" s="534" t="s">
        <v>6123</v>
      </c>
      <c r="E1259" s="534" t="s">
        <v>8511</v>
      </c>
    </row>
    <row r="1260" ht="12.75" customHeight="1">
      <c r="B1260" s="534" t="s">
        <v>239</v>
      </c>
      <c r="C1260" s="534" t="s">
        <v>293</v>
      </c>
      <c r="D1260" s="534" t="s">
        <v>1575</v>
      </c>
      <c r="E1260" s="534" t="s">
        <v>8512</v>
      </c>
    </row>
    <row r="1261" ht="12.75" customHeight="1">
      <c r="B1261" s="534" t="s">
        <v>503</v>
      </c>
      <c r="C1261" s="534" t="s">
        <v>573</v>
      </c>
      <c r="D1261" s="534" t="s">
        <v>8513</v>
      </c>
      <c r="E1261" s="534" t="s">
        <v>6489</v>
      </c>
    </row>
    <row r="1262" ht="12.75" customHeight="1">
      <c r="B1262" s="534" t="s">
        <v>503</v>
      </c>
      <c r="C1262" s="534" t="s">
        <v>573</v>
      </c>
      <c r="D1262" s="534" t="s">
        <v>8513</v>
      </c>
      <c r="E1262" s="534" t="s">
        <v>8514</v>
      </c>
    </row>
    <row r="1263" ht="12.75" customHeight="1">
      <c r="B1263" s="534" t="s">
        <v>239</v>
      </c>
      <c r="C1263" s="534" t="s">
        <v>272</v>
      </c>
      <c r="D1263" s="534" t="s">
        <v>8515</v>
      </c>
      <c r="E1263" s="534" t="s">
        <v>8516</v>
      </c>
    </row>
    <row r="1264" ht="12.75" customHeight="1">
      <c r="B1264" s="534" t="s">
        <v>726</v>
      </c>
      <c r="C1264" s="534" t="s">
        <v>737</v>
      </c>
      <c r="D1264" s="534" t="s">
        <v>6495</v>
      </c>
      <c r="E1264" s="534" t="s">
        <v>8517</v>
      </c>
    </row>
    <row r="1265" ht="12.75" customHeight="1">
      <c r="B1265" s="534" t="s">
        <v>726</v>
      </c>
      <c r="C1265" s="534" t="s">
        <v>737</v>
      </c>
      <c r="D1265" s="534" t="s">
        <v>6495</v>
      </c>
      <c r="E1265" s="534" t="s">
        <v>6494</v>
      </c>
    </row>
    <row r="1266" ht="12.75" customHeight="1">
      <c r="B1266" s="534" t="s">
        <v>503</v>
      </c>
      <c r="C1266" s="534" t="s">
        <v>573</v>
      </c>
      <c r="D1266" s="534" t="s">
        <v>8450</v>
      </c>
      <c r="E1266" s="534" t="s">
        <v>8518</v>
      </c>
    </row>
    <row r="1267" ht="12.75" customHeight="1">
      <c r="B1267" s="534" t="s">
        <v>2216</v>
      </c>
      <c r="C1267" s="534" t="s">
        <v>6565</v>
      </c>
      <c r="D1267" s="534" t="s">
        <v>8519</v>
      </c>
      <c r="E1267" s="534" t="s">
        <v>8520</v>
      </c>
    </row>
    <row r="1268" ht="12.75" customHeight="1">
      <c r="B1268" s="534" t="s">
        <v>2781</v>
      </c>
      <c r="C1268" s="534" t="s">
        <v>6821</v>
      </c>
      <c r="D1268" s="534" t="s">
        <v>8521</v>
      </c>
      <c r="E1268" s="534" t="s">
        <v>8522</v>
      </c>
    </row>
    <row r="1269" ht="12.75" customHeight="1">
      <c r="B1269" s="534" t="s">
        <v>2781</v>
      </c>
      <c r="C1269" s="534" t="s">
        <v>6821</v>
      </c>
      <c r="D1269" s="534" t="s">
        <v>8523</v>
      </c>
      <c r="E1269" s="534" t="s">
        <v>8524</v>
      </c>
    </row>
    <row r="1270" ht="12.75" customHeight="1">
      <c r="B1270" s="534" t="s">
        <v>503</v>
      </c>
      <c r="C1270" s="534" t="s">
        <v>573</v>
      </c>
      <c r="D1270" s="534" t="s">
        <v>8525</v>
      </c>
      <c r="E1270" s="534" t="s">
        <v>8526</v>
      </c>
    </row>
    <row r="1271" ht="12.75" customHeight="1">
      <c r="B1271" s="534" t="s">
        <v>503</v>
      </c>
      <c r="C1271" s="534" t="s">
        <v>8173</v>
      </c>
      <c r="D1271" s="534" t="s">
        <v>8527</v>
      </c>
      <c r="E1271" s="534" t="s">
        <v>8528</v>
      </c>
    </row>
    <row r="1272" ht="12.75" customHeight="1">
      <c r="B1272" s="534" t="s">
        <v>726</v>
      </c>
      <c r="C1272" s="534" t="s">
        <v>737</v>
      </c>
      <c r="D1272" s="534" t="s">
        <v>789</v>
      </c>
      <c r="E1272" s="534" t="s">
        <v>790</v>
      </c>
    </row>
    <row r="1273" ht="12.75" customHeight="1">
      <c r="B1273" s="534" t="s">
        <v>726</v>
      </c>
      <c r="C1273" s="534" t="s">
        <v>737</v>
      </c>
      <c r="D1273" s="534" t="s">
        <v>1575</v>
      </c>
      <c r="E1273" s="534" t="s">
        <v>8529</v>
      </c>
    </row>
    <row r="1274" ht="12.75" customHeight="1">
      <c r="B1274" s="534" t="s">
        <v>726</v>
      </c>
      <c r="C1274" s="534" t="s">
        <v>737</v>
      </c>
      <c r="D1274" s="534" t="s">
        <v>1575</v>
      </c>
      <c r="E1274" s="534" t="s">
        <v>8530</v>
      </c>
    </row>
    <row r="1275" ht="12.75" customHeight="1">
      <c r="B1275" s="534" t="s">
        <v>726</v>
      </c>
      <c r="C1275" s="534" t="s">
        <v>737</v>
      </c>
      <c r="D1275" s="534" t="s">
        <v>1575</v>
      </c>
      <c r="E1275" s="534" t="s">
        <v>8531</v>
      </c>
    </row>
    <row r="1276" ht="12.75" customHeight="1">
      <c r="B1276" s="534" t="s">
        <v>726</v>
      </c>
      <c r="C1276" s="534" t="s">
        <v>737</v>
      </c>
      <c r="D1276" s="534" t="s">
        <v>1575</v>
      </c>
      <c r="E1276" s="534" t="s">
        <v>8532</v>
      </c>
    </row>
    <row r="1277" ht="12.75" customHeight="1">
      <c r="B1277" s="534" t="s">
        <v>1485</v>
      </c>
      <c r="C1277" s="534" t="s">
        <v>8533</v>
      </c>
      <c r="D1277" s="534" t="s">
        <v>8534</v>
      </c>
      <c r="E1277" s="534" t="s">
        <v>8535</v>
      </c>
    </row>
    <row r="1278" ht="12.75" customHeight="1">
      <c r="B1278" s="534" t="s">
        <v>6075</v>
      </c>
      <c r="C1278" s="534" t="s">
        <v>6100</v>
      </c>
      <c r="D1278" s="534" t="s">
        <v>8536</v>
      </c>
      <c r="E1278" s="534" t="s">
        <v>8537</v>
      </c>
    </row>
    <row r="1279" ht="12.75" customHeight="1">
      <c r="B1279" s="534" t="s">
        <v>6075</v>
      </c>
      <c r="C1279" s="534" t="s">
        <v>6100</v>
      </c>
      <c r="D1279" s="534" t="s">
        <v>8538</v>
      </c>
      <c r="E1279" s="534" t="s">
        <v>8539</v>
      </c>
    </row>
    <row r="1280" ht="12.75" customHeight="1">
      <c r="B1280" s="534" t="s">
        <v>6407</v>
      </c>
      <c r="C1280" s="534" t="s">
        <v>6388</v>
      </c>
      <c r="D1280" s="534" t="s">
        <v>8540</v>
      </c>
      <c r="E1280" s="534" t="s">
        <v>8541</v>
      </c>
    </row>
    <row r="1281" ht="12.75" customHeight="1">
      <c r="B1281" s="534" t="s">
        <v>6142</v>
      </c>
      <c r="C1281" s="534" t="s">
        <v>8542</v>
      </c>
      <c r="D1281" s="534" t="s">
        <v>1575</v>
      </c>
      <c r="E1281" s="534" t="s">
        <v>8543</v>
      </c>
    </row>
    <row r="1282" ht="12.75" customHeight="1">
      <c r="B1282" s="534" t="s">
        <v>726</v>
      </c>
      <c r="C1282" s="534" t="s">
        <v>7048</v>
      </c>
      <c r="D1282" s="534" t="s">
        <v>8544</v>
      </c>
      <c r="E1282" s="534" t="s">
        <v>8545</v>
      </c>
    </row>
    <row r="1283" ht="12.75" customHeight="1">
      <c r="B1283" s="534" t="s">
        <v>239</v>
      </c>
      <c r="C1283" s="534" t="s">
        <v>6550</v>
      </c>
      <c r="D1283" s="534" t="s">
        <v>8546</v>
      </c>
      <c r="E1283" s="534" t="s">
        <v>8547</v>
      </c>
    </row>
    <row r="1284" ht="12.75" customHeight="1">
      <c r="B1284" s="534" t="s">
        <v>239</v>
      </c>
      <c r="C1284" s="534" t="s">
        <v>339</v>
      </c>
      <c r="D1284" s="534" t="s">
        <v>8546</v>
      </c>
      <c r="E1284" s="534" t="s">
        <v>8548</v>
      </c>
    </row>
    <row r="1285" ht="12.75" customHeight="1">
      <c r="B1285" s="534" t="s">
        <v>239</v>
      </c>
      <c r="C1285" s="534" t="s">
        <v>7739</v>
      </c>
      <c r="D1285" s="534" t="s">
        <v>8546</v>
      </c>
      <c r="E1285" s="534" t="s">
        <v>8549</v>
      </c>
    </row>
    <row r="1286" ht="12.75" customHeight="1">
      <c r="B1286" s="534" t="s">
        <v>6416</v>
      </c>
      <c r="C1286" s="534" t="s">
        <v>7013</v>
      </c>
      <c r="D1286" s="534" t="s">
        <v>8550</v>
      </c>
      <c r="E1286" s="534" t="s">
        <v>8551</v>
      </c>
    </row>
    <row r="1287" ht="12.75" customHeight="1">
      <c r="B1287" s="534" t="s">
        <v>6416</v>
      </c>
      <c r="C1287" s="534" t="s">
        <v>8552</v>
      </c>
      <c r="D1287" s="534" t="s">
        <v>8550</v>
      </c>
      <c r="E1287" s="534" t="s">
        <v>8553</v>
      </c>
    </row>
    <row r="1288" ht="12.75" customHeight="1">
      <c r="B1288" s="534" t="s">
        <v>6142</v>
      </c>
      <c r="C1288" s="534" t="s">
        <v>6725</v>
      </c>
      <c r="D1288" s="534" t="s">
        <v>8554</v>
      </c>
      <c r="E1288" s="534" t="s">
        <v>8555</v>
      </c>
    </row>
    <row r="1289" ht="12.75" customHeight="1">
      <c r="B1289" s="534" t="s">
        <v>1560</v>
      </c>
      <c r="C1289" s="534" t="s">
        <v>8556</v>
      </c>
      <c r="D1289" s="534" t="s">
        <v>6899</v>
      </c>
      <c r="E1289" s="534" t="s">
        <v>8557</v>
      </c>
    </row>
    <row r="1290" ht="12.75" customHeight="1">
      <c r="B1290" s="534" t="s">
        <v>6698</v>
      </c>
      <c r="C1290" s="534" t="s">
        <v>6699</v>
      </c>
      <c r="D1290" s="534" t="s">
        <v>6466</v>
      </c>
      <c r="E1290" s="534" t="s">
        <v>8558</v>
      </c>
    </row>
    <row r="1291" ht="12.75" customHeight="1">
      <c r="B1291" s="534" t="s">
        <v>6698</v>
      </c>
      <c r="C1291" s="534" t="s">
        <v>6699</v>
      </c>
      <c r="D1291" s="534" t="s">
        <v>6466</v>
      </c>
      <c r="E1291" s="534" t="s">
        <v>8559</v>
      </c>
    </row>
    <row r="1292" ht="12.75" customHeight="1">
      <c r="B1292" s="534" t="s">
        <v>6698</v>
      </c>
      <c r="C1292" s="534" t="s">
        <v>6699</v>
      </c>
      <c r="D1292" s="534" t="s">
        <v>6466</v>
      </c>
      <c r="E1292" s="534" t="s">
        <v>8560</v>
      </c>
    </row>
    <row r="1293" ht="12.75" customHeight="1">
      <c r="B1293" s="534" t="s">
        <v>6698</v>
      </c>
      <c r="C1293" s="534" t="s">
        <v>6699</v>
      </c>
      <c r="D1293" s="534" t="s">
        <v>6466</v>
      </c>
      <c r="E1293" s="534" t="s">
        <v>8561</v>
      </c>
    </row>
    <row r="1294" ht="12.75" customHeight="1">
      <c r="B1294" s="534" t="s">
        <v>6698</v>
      </c>
      <c r="C1294" s="534" t="s">
        <v>6699</v>
      </c>
      <c r="D1294" s="534" t="s">
        <v>6466</v>
      </c>
      <c r="E1294" s="534" t="s">
        <v>8562</v>
      </c>
    </row>
    <row r="1295" ht="12.75" customHeight="1">
      <c r="B1295" s="534" t="s">
        <v>6698</v>
      </c>
      <c r="C1295" s="534" t="s">
        <v>6699</v>
      </c>
      <c r="D1295" s="534" t="s">
        <v>6466</v>
      </c>
      <c r="E1295" s="534" t="s">
        <v>8563</v>
      </c>
    </row>
    <row r="1296" ht="12.75" customHeight="1">
      <c r="B1296" s="534" t="s">
        <v>2781</v>
      </c>
      <c r="C1296" s="534" t="s">
        <v>2782</v>
      </c>
      <c r="D1296" s="534" t="s">
        <v>6466</v>
      </c>
      <c r="E1296" s="534" t="s">
        <v>8564</v>
      </c>
    </row>
    <row r="1297" ht="12.75" customHeight="1">
      <c r="B1297" s="534" t="s">
        <v>2781</v>
      </c>
      <c r="C1297" s="534" t="s">
        <v>2782</v>
      </c>
      <c r="D1297" s="534" t="s">
        <v>1575</v>
      </c>
      <c r="E1297" s="534" t="s">
        <v>8565</v>
      </c>
    </row>
    <row r="1298" ht="12.75" customHeight="1">
      <c r="B1298" s="534" t="s">
        <v>6075</v>
      </c>
      <c r="C1298" s="534" t="s">
        <v>6076</v>
      </c>
      <c r="D1298" s="534" t="s">
        <v>1575</v>
      </c>
      <c r="E1298" s="534" t="s">
        <v>8566</v>
      </c>
    </row>
    <row r="1299" ht="12.75" customHeight="1">
      <c r="B1299" s="534" t="s">
        <v>6075</v>
      </c>
      <c r="C1299" s="534" t="s">
        <v>6076</v>
      </c>
      <c r="D1299" s="534" t="s">
        <v>1575</v>
      </c>
      <c r="E1299" s="534" t="s">
        <v>8567</v>
      </c>
    </row>
    <row r="1300" ht="12.75" customHeight="1">
      <c r="B1300" s="534" t="s">
        <v>503</v>
      </c>
      <c r="C1300" s="534" t="s">
        <v>528</v>
      </c>
      <c r="D1300" s="534" t="s">
        <v>8568</v>
      </c>
      <c r="E1300" s="534" t="s">
        <v>8569</v>
      </c>
    </row>
    <row r="1301" ht="12.75" customHeight="1">
      <c r="B1301" s="534" t="s">
        <v>911</v>
      </c>
      <c r="C1301" s="534" t="s">
        <v>983</v>
      </c>
      <c r="D1301" s="534" t="s">
        <v>8570</v>
      </c>
      <c r="E1301" s="534" t="s">
        <v>6502</v>
      </c>
    </row>
    <row r="1302" ht="12.75" customHeight="1">
      <c r="B1302" s="534" t="s">
        <v>726</v>
      </c>
      <c r="C1302" s="534" t="s">
        <v>737</v>
      </c>
      <c r="D1302" s="534" t="s">
        <v>8571</v>
      </c>
      <c r="E1302" s="534" t="s">
        <v>8572</v>
      </c>
    </row>
    <row r="1303" ht="12.75" customHeight="1">
      <c r="B1303" s="534" t="s">
        <v>2781</v>
      </c>
      <c r="C1303" s="534" t="s">
        <v>2782</v>
      </c>
      <c r="D1303" s="534" t="s">
        <v>8573</v>
      </c>
      <c r="E1303" s="534" t="s">
        <v>8574</v>
      </c>
    </row>
    <row r="1304" ht="12.75" customHeight="1">
      <c r="B1304" s="534" t="s">
        <v>726</v>
      </c>
      <c r="C1304" s="534" t="s">
        <v>737</v>
      </c>
      <c r="D1304" s="534" t="s">
        <v>815</v>
      </c>
      <c r="E1304" s="534" t="s">
        <v>816</v>
      </c>
    </row>
    <row r="1305" ht="12.75" customHeight="1">
      <c r="B1305" s="534" t="s">
        <v>726</v>
      </c>
      <c r="C1305" s="534" t="s">
        <v>737</v>
      </c>
      <c r="D1305" s="534" t="s">
        <v>1575</v>
      </c>
      <c r="E1305" s="534" t="s">
        <v>8575</v>
      </c>
    </row>
    <row r="1306" ht="12.75" customHeight="1">
      <c r="B1306" s="534" t="s">
        <v>6075</v>
      </c>
      <c r="C1306" s="534" t="s">
        <v>6100</v>
      </c>
      <c r="D1306" s="534" t="s">
        <v>8576</v>
      </c>
      <c r="E1306" s="534" t="s">
        <v>8577</v>
      </c>
    </row>
    <row r="1307" ht="12.75" customHeight="1">
      <c r="B1307" s="534" t="s">
        <v>6075</v>
      </c>
      <c r="C1307" s="534" t="s">
        <v>6100</v>
      </c>
      <c r="D1307" s="534" t="s">
        <v>8578</v>
      </c>
      <c r="E1307" s="534" t="s">
        <v>8579</v>
      </c>
    </row>
    <row r="1308" ht="12.75" customHeight="1">
      <c r="B1308" s="534" t="s">
        <v>6142</v>
      </c>
      <c r="C1308" s="534" t="s">
        <v>8580</v>
      </c>
      <c r="D1308" s="534" t="s">
        <v>8581</v>
      </c>
      <c r="E1308" s="534" t="s">
        <v>8582</v>
      </c>
    </row>
    <row r="1309" ht="12.75" customHeight="1">
      <c r="B1309" s="534" t="s">
        <v>2216</v>
      </c>
      <c r="C1309" s="534" t="s">
        <v>7536</v>
      </c>
      <c r="D1309" s="534" t="s">
        <v>8583</v>
      </c>
      <c r="E1309" s="534" t="s">
        <v>8584</v>
      </c>
    </row>
    <row r="1310" ht="12.75" customHeight="1">
      <c r="B1310" s="534" t="s">
        <v>2216</v>
      </c>
      <c r="C1310" s="534" t="s">
        <v>6186</v>
      </c>
      <c r="D1310" s="534" t="s">
        <v>8583</v>
      </c>
      <c r="E1310" s="534" t="s">
        <v>8585</v>
      </c>
    </row>
    <row r="1311" ht="12.75" customHeight="1">
      <c r="B1311" s="534" t="s">
        <v>715</v>
      </c>
      <c r="C1311" s="534" t="s">
        <v>1470</v>
      </c>
      <c r="D1311" s="534" t="s">
        <v>5039</v>
      </c>
      <c r="E1311" s="534" t="s">
        <v>8586</v>
      </c>
    </row>
    <row r="1312" ht="12.75" customHeight="1">
      <c r="B1312" s="534" t="s">
        <v>715</v>
      </c>
      <c r="C1312" s="534" t="s">
        <v>1470</v>
      </c>
      <c r="D1312" s="534" t="s">
        <v>5039</v>
      </c>
      <c r="E1312" s="534" t="s">
        <v>8587</v>
      </c>
    </row>
    <row r="1313" ht="12.75" customHeight="1">
      <c r="B1313" s="534" t="s">
        <v>2781</v>
      </c>
      <c r="C1313" s="534" t="s">
        <v>2782</v>
      </c>
      <c r="D1313" s="534" t="s">
        <v>8588</v>
      </c>
      <c r="E1313" s="534" t="s">
        <v>8589</v>
      </c>
    </row>
    <row r="1314" ht="12.75" customHeight="1">
      <c r="B1314" s="534" t="s">
        <v>6416</v>
      </c>
      <c r="C1314" s="534" t="s">
        <v>6710</v>
      </c>
      <c r="D1314" s="534" t="s">
        <v>8375</v>
      </c>
      <c r="E1314" s="534" t="s">
        <v>8590</v>
      </c>
    </row>
    <row r="1315" ht="12.75" customHeight="1">
      <c r="B1315" s="534" t="s">
        <v>503</v>
      </c>
      <c r="C1315" s="534" t="s">
        <v>573</v>
      </c>
      <c r="D1315" s="534" t="s">
        <v>8591</v>
      </c>
      <c r="E1315" s="534" t="s">
        <v>8592</v>
      </c>
    </row>
    <row r="1316" ht="12.75" customHeight="1">
      <c r="B1316" s="534" t="s">
        <v>503</v>
      </c>
      <c r="C1316" s="534" t="s">
        <v>573</v>
      </c>
      <c r="D1316" s="534" t="s">
        <v>1575</v>
      </c>
      <c r="E1316" s="534" t="s">
        <v>8593</v>
      </c>
    </row>
    <row r="1317" ht="12.75" customHeight="1">
      <c r="B1317" s="534" t="s">
        <v>2781</v>
      </c>
      <c r="C1317" s="534" t="s">
        <v>2782</v>
      </c>
      <c r="D1317" s="534" t="s">
        <v>8594</v>
      </c>
      <c r="E1317" s="534" t="s">
        <v>8595</v>
      </c>
    </row>
    <row r="1318" ht="12.75" customHeight="1">
      <c r="B1318" s="534" t="s">
        <v>6075</v>
      </c>
      <c r="C1318" s="534" t="s">
        <v>6100</v>
      </c>
      <c r="D1318" s="534" t="s">
        <v>8596</v>
      </c>
      <c r="E1318" s="534" t="s">
        <v>8597</v>
      </c>
    </row>
    <row r="1319" ht="12.75" customHeight="1">
      <c r="B1319" s="534" t="s">
        <v>2216</v>
      </c>
      <c r="C1319" s="534" t="s">
        <v>6318</v>
      </c>
      <c r="D1319" s="534" t="s">
        <v>8598</v>
      </c>
      <c r="E1319" s="534" t="s">
        <v>8599</v>
      </c>
    </row>
    <row r="1320" ht="12.75" customHeight="1">
      <c r="B1320" s="534" t="s">
        <v>911</v>
      </c>
      <c r="C1320" s="534" t="s">
        <v>930</v>
      </c>
      <c r="D1320" s="534" t="s">
        <v>2358</v>
      </c>
      <c r="E1320" s="534" t="s">
        <v>8600</v>
      </c>
    </row>
    <row r="1321" ht="12.75" customHeight="1">
      <c r="B1321" s="534" t="s">
        <v>911</v>
      </c>
      <c r="C1321" s="534" t="s">
        <v>930</v>
      </c>
      <c r="D1321" s="534" t="s">
        <v>2358</v>
      </c>
      <c r="E1321" s="534" t="s">
        <v>8601</v>
      </c>
    </row>
    <row r="1322" ht="12.75" customHeight="1">
      <c r="B1322" s="534" t="s">
        <v>239</v>
      </c>
      <c r="C1322" s="534" t="s">
        <v>7739</v>
      </c>
      <c r="D1322" s="534" t="s">
        <v>8602</v>
      </c>
      <c r="E1322" s="534" t="s">
        <v>8603</v>
      </c>
    </row>
    <row r="1323" ht="12.75" customHeight="1">
      <c r="B1323" s="534" t="s">
        <v>911</v>
      </c>
      <c r="C1323" s="534" t="s">
        <v>2556</v>
      </c>
      <c r="D1323" s="534" t="s">
        <v>6506</v>
      </c>
      <c r="E1323" s="534" t="s">
        <v>8604</v>
      </c>
    </row>
    <row r="1324" ht="12.75" customHeight="1">
      <c r="B1324" s="534" t="s">
        <v>6075</v>
      </c>
      <c r="C1324" s="534" t="s">
        <v>6100</v>
      </c>
      <c r="D1324" s="534" t="s">
        <v>8605</v>
      </c>
      <c r="E1324" s="534" t="s">
        <v>8606</v>
      </c>
    </row>
    <row r="1325" ht="12.75" customHeight="1">
      <c r="B1325" s="534" t="s">
        <v>503</v>
      </c>
      <c r="C1325" s="534" t="s">
        <v>573</v>
      </c>
      <c r="D1325" s="534" t="s">
        <v>8607</v>
      </c>
      <c r="E1325" s="534" t="s">
        <v>8608</v>
      </c>
    </row>
    <row r="1326" ht="12.75" customHeight="1">
      <c r="B1326" s="534" t="s">
        <v>2216</v>
      </c>
      <c r="C1326" s="534" t="s">
        <v>6318</v>
      </c>
      <c r="D1326" s="534" t="s">
        <v>7580</v>
      </c>
      <c r="E1326" s="534" t="s">
        <v>8609</v>
      </c>
    </row>
    <row r="1327" ht="12.75" customHeight="1">
      <c r="B1327" s="534" t="s">
        <v>2216</v>
      </c>
      <c r="C1327" s="534" t="s">
        <v>6318</v>
      </c>
      <c r="D1327" s="534" t="s">
        <v>7580</v>
      </c>
      <c r="E1327" s="534" t="s">
        <v>8610</v>
      </c>
    </row>
    <row r="1328" ht="12.75" customHeight="1">
      <c r="B1328" s="534" t="s">
        <v>2216</v>
      </c>
      <c r="C1328" s="534" t="s">
        <v>6318</v>
      </c>
      <c r="D1328" s="534" t="s">
        <v>7580</v>
      </c>
      <c r="E1328" s="534" t="s">
        <v>8611</v>
      </c>
    </row>
    <row r="1329" ht="12.75" customHeight="1">
      <c r="B1329" s="534" t="s">
        <v>2216</v>
      </c>
      <c r="C1329" s="534" t="s">
        <v>6318</v>
      </c>
      <c r="D1329" s="534" t="s">
        <v>7580</v>
      </c>
      <c r="E1329" s="534" t="s">
        <v>8612</v>
      </c>
    </row>
    <row r="1330" ht="12.75" customHeight="1">
      <c r="B1330" s="534" t="s">
        <v>2216</v>
      </c>
      <c r="C1330" s="534" t="s">
        <v>6318</v>
      </c>
      <c r="D1330" s="534" t="s">
        <v>7580</v>
      </c>
      <c r="E1330" s="534" t="s">
        <v>8613</v>
      </c>
    </row>
    <row r="1331" ht="12.75" customHeight="1">
      <c r="B1331" s="534" t="s">
        <v>6075</v>
      </c>
      <c r="C1331" s="534" t="s">
        <v>6100</v>
      </c>
      <c r="D1331" s="534" t="s">
        <v>8614</v>
      </c>
      <c r="E1331" s="534" t="s">
        <v>8615</v>
      </c>
    </row>
    <row r="1332" ht="12.75" customHeight="1">
      <c r="B1332" s="534" t="s">
        <v>900</v>
      </c>
      <c r="C1332" s="534" t="s">
        <v>901</v>
      </c>
      <c r="D1332" s="534" t="s">
        <v>8616</v>
      </c>
      <c r="E1332" s="534" t="s">
        <v>8617</v>
      </c>
    </row>
    <row r="1333" ht="12.75" customHeight="1">
      <c r="B1333" s="534" t="s">
        <v>2216</v>
      </c>
      <c r="C1333" s="534" t="s">
        <v>6318</v>
      </c>
      <c r="D1333" s="534" t="s">
        <v>6652</v>
      </c>
      <c r="E1333" s="534" t="s">
        <v>8618</v>
      </c>
    </row>
    <row r="1334" ht="12.75" customHeight="1">
      <c r="B1334" s="534" t="s">
        <v>239</v>
      </c>
      <c r="C1334" s="534" t="s">
        <v>306</v>
      </c>
      <c r="D1334" s="534" t="s">
        <v>6533</v>
      </c>
      <c r="E1334" s="534" t="s">
        <v>8619</v>
      </c>
    </row>
    <row r="1335" ht="12.75" customHeight="1">
      <c r="B1335" s="534" t="s">
        <v>2216</v>
      </c>
      <c r="C1335" s="534" t="s">
        <v>6532</v>
      </c>
      <c r="D1335" s="534" t="s">
        <v>7950</v>
      </c>
      <c r="E1335" s="534" t="s">
        <v>8620</v>
      </c>
    </row>
    <row r="1336" ht="12.75" customHeight="1">
      <c r="B1336" s="534" t="s">
        <v>2781</v>
      </c>
      <c r="C1336" s="534" t="s">
        <v>2782</v>
      </c>
      <c r="D1336" s="534" t="s">
        <v>8621</v>
      </c>
      <c r="E1336" s="534" t="s">
        <v>8622</v>
      </c>
    </row>
    <row r="1337" ht="12.75" customHeight="1">
      <c r="B1337" s="534" t="s">
        <v>2216</v>
      </c>
      <c r="C1337" s="534" t="s">
        <v>6651</v>
      </c>
      <c r="D1337" s="534" t="s">
        <v>8623</v>
      </c>
      <c r="E1337" s="534" t="s">
        <v>8624</v>
      </c>
    </row>
    <row r="1338" ht="12.75" customHeight="1">
      <c r="B1338" s="534" t="s">
        <v>911</v>
      </c>
      <c r="C1338" s="534" t="s">
        <v>922</v>
      </c>
      <c r="D1338" s="534" t="s">
        <v>8320</v>
      </c>
      <c r="E1338" s="534" t="s">
        <v>8625</v>
      </c>
    </row>
    <row r="1339" ht="12.75" customHeight="1">
      <c r="B1339" s="534" t="s">
        <v>911</v>
      </c>
      <c r="C1339" s="534" t="s">
        <v>983</v>
      </c>
      <c r="D1339" s="534" t="s">
        <v>8320</v>
      </c>
      <c r="E1339" s="534" t="s">
        <v>8626</v>
      </c>
    </row>
    <row r="1340" ht="12.75" customHeight="1">
      <c r="B1340" s="534" t="s">
        <v>911</v>
      </c>
      <c r="C1340" s="534" t="s">
        <v>6669</v>
      </c>
      <c r="D1340" s="534" t="s">
        <v>8320</v>
      </c>
      <c r="E1340" s="534" t="s">
        <v>8627</v>
      </c>
    </row>
    <row r="1341" ht="12.75" customHeight="1">
      <c r="B1341" s="534" t="s">
        <v>911</v>
      </c>
      <c r="C1341" s="534" t="s">
        <v>983</v>
      </c>
      <c r="D1341" s="534" t="s">
        <v>8320</v>
      </c>
      <c r="E1341" s="534" t="s">
        <v>8628</v>
      </c>
    </row>
    <row r="1342" ht="12.75" customHeight="1">
      <c r="B1342" s="534" t="s">
        <v>2781</v>
      </c>
      <c r="C1342" s="534" t="s">
        <v>2782</v>
      </c>
      <c r="D1342" s="534" t="s">
        <v>8629</v>
      </c>
      <c r="E1342" s="534" t="s">
        <v>8630</v>
      </c>
    </row>
    <row r="1343" ht="12.75" customHeight="1">
      <c r="B1343" s="534" t="s">
        <v>911</v>
      </c>
      <c r="C1343" s="534" t="s">
        <v>7708</v>
      </c>
      <c r="D1343" s="534" t="s">
        <v>1215</v>
      </c>
      <c r="E1343" s="534" t="s">
        <v>8631</v>
      </c>
    </row>
    <row r="1344" ht="12.75" customHeight="1">
      <c r="B1344" s="534" t="s">
        <v>2781</v>
      </c>
      <c r="C1344" s="534" t="s">
        <v>2782</v>
      </c>
      <c r="D1344" s="534" t="s">
        <v>8632</v>
      </c>
      <c r="E1344" s="534" t="s">
        <v>8633</v>
      </c>
    </row>
    <row r="1345" ht="12.75" customHeight="1">
      <c r="B1345" s="534" t="s">
        <v>726</v>
      </c>
      <c r="C1345" s="534" t="s">
        <v>7006</v>
      </c>
      <c r="D1345" s="534" t="s">
        <v>8632</v>
      </c>
      <c r="E1345" s="534" t="s">
        <v>8634</v>
      </c>
    </row>
    <row r="1346" ht="12.75" customHeight="1">
      <c r="B1346" s="534" t="s">
        <v>503</v>
      </c>
      <c r="C1346" s="534" t="s">
        <v>8294</v>
      </c>
      <c r="D1346" s="534" t="s">
        <v>6533</v>
      </c>
      <c r="E1346" s="534" t="s">
        <v>8635</v>
      </c>
    </row>
    <row r="1347" ht="12.75" customHeight="1">
      <c r="B1347" s="534" t="s">
        <v>239</v>
      </c>
      <c r="C1347" s="534" t="s">
        <v>339</v>
      </c>
      <c r="D1347" s="534" t="s">
        <v>351</v>
      </c>
      <c r="E1347" s="534" t="s">
        <v>6508</v>
      </c>
    </row>
    <row r="1348" ht="12.75" customHeight="1">
      <c r="B1348" s="534" t="s">
        <v>239</v>
      </c>
      <c r="C1348" s="534" t="s">
        <v>409</v>
      </c>
      <c r="D1348" s="534" t="s">
        <v>351</v>
      </c>
      <c r="E1348" s="534" t="s">
        <v>8636</v>
      </c>
    </row>
    <row r="1349" ht="12.75" customHeight="1">
      <c r="B1349" s="534" t="s">
        <v>239</v>
      </c>
      <c r="C1349" s="534" t="s">
        <v>6550</v>
      </c>
      <c r="D1349" s="534" t="s">
        <v>351</v>
      </c>
      <c r="E1349" s="534" t="s">
        <v>6512</v>
      </c>
    </row>
    <row r="1350" ht="12.75" customHeight="1">
      <c r="B1350" s="534" t="s">
        <v>239</v>
      </c>
      <c r="C1350" s="534" t="s">
        <v>409</v>
      </c>
      <c r="D1350" s="534" t="s">
        <v>351</v>
      </c>
      <c r="E1350" s="534" t="s">
        <v>8637</v>
      </c>
    </row>
    <row r="1351" ht="12.75" customHeight="1">
      <c r="B1351" s="534" t="s">
        <v>239</v>
      </c>
      <c r="C1351" s="534" t="s">
        <v>339</v>
      </c>
      <c r="D1351" s="534" t="s">
        <v>351</v>
      </c>
      <c r="E1351" s="534" t="s">
        <v>6517</v>
      </c>
    </row>
    <row r="1352" ht="12.75" customHeight="1">
      <c r="B1352" s="534" t="s">
        <v>2781</v>
      </c>
      <c r="C1352" s="534" t="s">
        <v>2782</v>
      </c>
      <c r="D1352" s="534" t="s">
        <v>8638</v>
      </c>
      <c r="E1352" s="534" t="s">
        <v>8639</v>
      </c>
    </row>
    <row r="1353" ht="12.75" customHeight="1">
      <c r="B1353" s="534" t="s">
        <v>2781</v>
      </c>
      <c r="C1353" s="534" t="s">
        <v>2782</v>
      </c>
      <c r="D1353" s="534" t="s">
        <v>8640</v>
      </c>
      <c r="E1353" s="534" t="s">
        <v>8640</v>
      </c>
    </row>
    <row r="1354" ht="12.75" customHeight="1">
      <c r="B1354" s="534" t="s">
        <v>2781</v>
      </c>
      <c r="C1354" s="534" t="s">
        <v>2782</v>
      </c>
      <c r="D1354" s="534" t="s">
        <v>8641</v>
      </c>
      <c r="E1354" s="534" t="s">
        <v>8642</v>
      </c>
    </row>
    <row r="1355" ht="12.75" customHeight="1">
      <c r="B1355" s="534" t="s">
        <v>2781</v>
      </c>
      <c r="C1355" s="534" t="s">
        <v>2782</v>
      </c>
      <c r="D1355" s="534" t="s">
        <v>8643</v>
      </c>
      <c r="E1355" s="534" t="s">
        <v>8643</v>
      </c>
    </row>
    <row r="1356" ht="12.75" customHeight="1">
      <c r="B1356" s="534" t="s">
        <v>1560</v>
      </c>
      <c r="C1356" s="534" t="s">
        <v>8644</v>
      </c>
      <c r="D1356" s="534" t="s">
        <v>8645</v>
      </c>
      <c r="E1356" s="534" t="s">
        <v>8646</v>
      </c>
    </row>
    <row r="1357" ht="12.75" customHeight="1">
      <c r="B1357" s="534" t="s">
        <v>715</v>
      </c>
      <c r="C1357" s="534" t="s">
        <v>716</v>
      </c>
      <c r="D1357" s="534" t="s">
        <v>718</v>
      </c>
      <c r="E1357" s="534" t="s">
        <v>8647</v>
      </c>
    </row>
    <row r="1358" ht="12.75" customHeight="1">
      <c r="B1358" s="534" t="s">
        <v>715</v>
      </c>
      <c r="C1358" s="534" t="s">
        <v>716</v>
      </c>
      <c r="D1358" s="534" t="s">
        <v>718</v>
      </c>
      <c r="E1358" s="534" t="s">
        <v>8648</v>
      </c>
    </row>
    <row r="1359" ht="12.75" customHeight="1">
      <c r="B1359" s="534" t="s">
        <v>715</v>
      </c>
      <c r="C1359" s="534" t="s">
        <v>716</v>
      </c>
      <c r="D1359" s="534" t="s">
        <v>718</v>
      </c>
      <c r="E1359" s="534" t="s">
        <v>8649</v>
      </c>
    </row>
    <row r="1360" ht="12.75" customHeight="1">
      <c r="B1360" s="534" t="s">
        <v>2781</v>
      </c>
      <c r="C1360" s="534" t="s">
        <v>2782</v>
      </c>
      <c r="D1360" s="534" t="s">
        <v>8650</v>
      </c>
      <c r="E1360" s="534" t="s">
        <v>8651</v>
      </c>
    </row>
    <row r="1361" ht="12.75" customHeight="1">
      <c r="B1361" s="534" t="s">
        <v>6075</v>
      </c>
      <c r="C1361" s="534" t="s">
        <v>6267</v>
      </c>
      <c r="D1361" s="534" t="s">
        <v>8652</v>
      </c>
      <c r="E1361" s="534" t="s">
        <v>8653</v>
      </c>
    </row>
    <row r="1362" ht="12.75" customHeight="1">
      <c r="B1362" s="534" t="s">
        <v>6407</v>
      </c>
      <c r="C1362" s="534" t="s">
        <v>6388</v>
      </c>
      <c r="D1362" s="534" t="s">
        <v>8654</v>
      </c>
      <c r="E1362" s="534" t="s">
        <v>8655</v>
      </c>
    </row>
    <row r="1363" ht="12.75" customHeight="1">
      <c r="B1363" s="534" t="s">
        <v>6075</v>
      </c>
      <c r="C1363" s="534" t="s">
        <v>6100</v>
      </c>
      <c r="D1363" s="534" t="s">
        <v>8656</v>
      </c>
      <c r="E1363" s="534" t="s">
        <v>8657</v>
      </c>
    </row>
    <row r="1364" ht="12.75" customHeight="1">
      <c r="B1364" s="534" t="s">
        <v>2216</v>
      </c>
      <c r="C1364" s="534" t="s">
        <v>6318</v>
      </c>
      <c r="D1364" s="534" t="s">
        <v>7518</v>
      </c>
      <c r="E1364" s="534" t="s">
        <v>8658</v>
      </c>
    </row>
    <row r="1365" ht="12.75" customHeight="1">
      <c r="B1365" s="534" t="s">
        <v>2216</v>
      </c>
      <c r="C1365" s="534" t="s">
        <v>6318</v>
      </c>
      <c r="D1365" s="534" t="s">
        <v>8659</v>
      </c>
      <c r="E1365" s="534" t="s">
        <v>8660</v>
      </c>
    </row>
    <row r="1366" ht="12.75" customHeight="1">
      <c r="B1366" s="534" t="s">
        <v>726</v>
      </c>
      <c r="C1366" s="534" t="s">
        <v>737</v>
      </c>
      <c r="D1366" s="534" t="s">
        <v>8661</v>
      </c>
      <c r="E1366" s="534" t="s">
        <v>8662</v>
      </c>
    </row>
    <row r="1367" ht="12.75" customHeight="1">
      <c r="B1367" s="534" t="s">
        <v>6246</v>
      </c>
      <c r="C1367" s="534" t="s">
        <v>6247</v>
      </c>
      <c r="D1367" s="534" t="s">
        <v>8663</v>
      </c>
      <c r="E1367" s="534" t="s">
        <v>8664</v>
      </c>
    </row>
    <row r="1368" ht="12.75" customHeight="1">
      <c r="B1368" s="534" t="s">
        <v>7260</v>
      </c>
      <c r="C1368" s="534" t="s">
        <v>7913</v>
      </c>
      <c r="D1368" s="534" t="s">
        <v>8665</v>
      </c>
      <c r="E1368" s="534" t="s">
        <v>8666</v>
      </c>
    </row>
    <row r="1369" ht="12.75" customHeight="1">
      <c r="B1369" s="534" t="s">
        <v>900</v>
      </c>
      <c r="C1369" s="534" t="s">
        <v>901</v>
      </c>
      <c r="D1369" s="534" t="s">
        <v>8667</v>
      </c>
      <c r="E1369" s="534" t="s">
        <v>8668</v>
      </c>
    </row>
    <row r="1370" ht="12.75" customHeight="1">
      <c r="B1370" s="534" t="s">
        <v>2781</v>
      </c>
      <c r="C1370" s="534" t="s">
        <v>2782</v>
      </c>
      <c r="D1370" s="534" t="s">
        <v>8669</v>
      </c>
      <c r="E1370" s="534" t="s">
        <v>8670</v>
      </c>
    </row>
    <row r="1371" ht="12.75" customHeight="1">
      <c r="B1371" s="534" t="s">
        <v>6416</v>
      </c>
      <c r="C1371" s="534" t="s">
        <v>6688</v>
      </c>
      <c r="D1371" s="534" t="s">
        <v>8669</v>
      </c>
      <c r="E1371" s="534" t="s">
        <v>8671</v>
      </c>
    </row>
    <row r="1372" ht="12.75" customHeight="1">
      <c r="B1372" s="534" t="s">
        <v>6416</v>
      </c>
      <c r="C1372" s="534" t="s">
        <v>6688</v>
      </c>
      <c r="D1372" s="534" t="s">
        <v>8669</v>
      </c>
      <c r="E1372" s="534" t="s">
        <v>8672</v>
      </c>
    </row>
    <row r="1373" ht="12.75" customHeight="1">
      <c r="B1373" s="534" t="s">
        <v>6416</v>
      </c>
      <c r="C1373" s="534" t="s">
        <v>6688</v>
      </c>
      <c r="D1373" s="534" t="s">
        <v>8669</v>
      </c>
      <c r="E1373" s="534" t="s">
        <v>8673</v>
      </c>
    </row>
    <row r="1374" ht="12.75" customHeight="1">
      <c r="B1374" s="534" t="s">
        <v>6416</v>
      </c>
      <c r="C1374" s="534" t="s">
        <v>6688</v>
      </c>
      <c r="D1374" s="534" t="s">
        <v>1575</v>
      </c>
      <c r="E1374" s="534" t="s">
        <v>8674</v>
      </c>
    </row>
    <row r="1375" ht="12.75" customHeight="1">
      <c r="B1375" s="534" t="s">
        <v>1560</v>
      </c>
      <c r="C1375" s="534" t="s">
        <v>2113</v>
      </c>
      <c r="D1375" s="534" t="s">
        <v>2115</v>
      </c>
      <c r="E1375" s="534" t="s">
        <v>8675</v>
      </c>
    </row>
    <row r="1376" ht="12.75" customHeight="1">
      <c r="B1376" s="534" t="s">
        <v>1560</v>
      </c>
      <c r="C1376" s="534" t="s">
        <v>2113</v>
      </c>
      <c r="D1376" s="534" t="s">
        <v>2115</v>
      </c>
      <c r="E1376" s="534" t="s">
        <v>8676</v>
      </c>
    </row>
    <row r="1377" ht="12.75" customHeight="1">
      <c r="B1377" s="534" t="s">
        <v>1560</v>
      </c>
      <c r="C1377" s="534" t="s">
        <v>2113</v>
      </c>
      <c r="D1377" s="534" t="s">
        <v>2115</v>
      </c>
      <c r="E1377" s="534" t="s">
        <v>8677</v>
      </c>
    </row>
    <row r="1378" ht="12.75" customHeight="1">
      <c r="B1378" s="534" t="s">
        <v>1560</v>
      </c>
      <c r="C1378" s="534" t="s">
        <v>2113</v>
      </c>
      <c r="D1378" s="534" t="s">
        <v>2115</v>
      </c>
      <c r="E1378" s="534" t="s">
        <v>6520</v>
      </c>
    </row>
    <row r="1379" ht="12.75" customHeight="1">
      <c r="B1379" s="534" t="s">
        <v>1560</v>
      </c>
      <c r="C1379" s="534" t="s">
        <v>1561</v>
      </c>
      <c r="D1379" s="534" t="s">
        <v>2115</v>
      </c>
      <c r="E1379" s="534" t="s">
        <v>8678</v>
      </c>
    </row>
    <row r="1380" ht="12.75" customHeight="1">
      <c r="B1380" s="534" t="s">
        <v>1560</v>
      </c>
      <c r="C1380" s="534" t="s">
        <v>2113</v>
      </c>
      <c r="D1380" s="534" t="s">
        <v>2115</v>
      </c>
      <c r="E1380" s="534" t="s">
        <v>8679</v>
      </c>
    </row>
    <row r="1381" ht="12.75" customHeight="1">
      <c r="B1381" s="534" t="s">
        <v>1560</v>
      </c>
      <c r="C1381" s="534" t="s">
        <v>2113</v>
      </c>
      <c r="D1381" s="534" t="s">
        <v>2115</v>
      </c>
      <c r="E1381" s="534" t="s">
        <v>6526</v>
      </c>
    </row>
    <row r="1382" ht="12.75" customHeight="1">
      <c r="B1382" s="534" t="s">
        <v>1560</v>
      </c>
      <c r="C1382" s="534" t="s">
        <v>2113</v>
      </c>
      <c r="D1382" s="534" t="s">
        <v>2115</v>
      </c>
      <c r="E1382" s="534" t="s">
        <v>8680</v>
      </c>
    </row>
    <row r="1383" ht="12.75" customHeight="1">
      <c r="B1383" s="534" t="s">
        <v>1560</v>
      </c>
      <c r="C1383" s="534" t="s">
        <v>1561</v>
      </c>
      <c r="D1383" s="534" t="s">
        <v>2115</v>
      </c>
      <c r="E1383" s="534" t="s">
        <v>8681</v>
      </c>
    </row>
    <row r="1384" ht="12.75" customHeight="1">
      <c r="B1384" s="534" t="s">
        <v>1560</v>
      </c>
      <c r="C1384" s="534" t="s">
        <v>2113</v>
      </c>
      <c r="D1384" s="534" t="s">
        <v>2115</v>
      </c>
      <c r="E1384" s="534" t="s">
        <v>8682</v>
      </c>
    </row>
    <row r="1385" ht="12.75" customHeight="1">
      <c r="B1385" s="534" t="s">
        <v>1560</v>
      </c>
      <c r="C1385" s="534" t="s">
        <v>2113</v>
      </c>
      <c r="D1385" s="534" t="s">
        <v>1575</v>
      </c>
      <c r="E1385" s="534" t="s">
        <v>8683</v>
      </c>
    </row>
    <row r="1386" ht="12.75" customHeight="1">
      <c r="B1386" s="534" t="s">
        <v>1560</v>
      </c>
      <c r="C1386" s="534" t="s">
        <v>2113</v>
      </c>
      <c r="D1386" s="534" t="s">
        <v>1575</v>
      </c>
      <c r="E1386" s="534" t="s">
        <v>8684</v>
      </c>
    </row>
    <row r="1387" ht="12.75" customHeight="1">
      <c r="B1387" s="534" t="s">
        <v>1560</v>
      </c>
      <c r="C1387" s="534" t="s">
        <v>1561</v>
      </c>
      <c r="D1387" s="534" t="s">
        <v>2115</v>
      </c>
      <c r="E1387" s="534" t="s">
        <v>8685</v>
      </c>
    </row>
    <row r="1388" ht="12.75" customHeight="1">
      <c r="B1388" s="534" t="s">
        <v>1560</v>
      </c>
      <c r="C1388" s="534" t="s">
        <v>1561</v>
      </c>
      <c r="D1388" s="534" t="s">
        <v>2115</v>
      </c>
      <c r="E1388" s="534" t="s">
        <v>8686</v>
      </c>
    </row>
    <row r="1389" ht="12.75" customHeight="1">
      <c r="B1389" s="534" t="s">
        <v>1560</v>
      </c>
      <c r="C1389" s="534" t="s">
        <v>2113</v>
      </c>
      <c r="D1389" s="534" t="s">
        <v>2115</v>
      </c>
      <c r="E1389" s="534" t="s">
        <v>8687</v>
      </c>
    </row>
    <row r="1390" ht="12.75" customHeight="1">
      <c r="B1390" s="534" t="s">
        <v>1560</v>
      </c>
      <c r="C1390" s="534" t="s">
        <v>2113</v>
      </c>
      <c r="D1390" s="534" t="s">
        <v>1575</v>
      </c>
      <c r="E1390" s="534" t="s">
        <v>8688</v>
      </c>
    </row>
    <row r="1391" ht="12.75" customHeight="1">
      <c r="B1391" s="534" t="s">
        <v>1560</v>
      </c>
      <c r="C1391" s="534" t="s">
        <v>2113</v>
      </c>
      <c r="D1391" s="534" t="s">
        <v>2115</v>
      </c>
      <c r="E1391" s="534" t="s">
        <v>8689</v>
      </c>
    </row>
    <row r="1392" ht="12.75" customHeight="1">
      <c r="B1392" s="534" t="s">
        <v>1560</v>
      </c>
      <c r="C1392" s="534" t="s">
        <v>2113</v>
      </c>
      <c r="D1392" s="534" t="s">
        <v>2115</v>
      </c>
      <c r="E1392" s="534" t="s">
        <v>6530</v>
      </c>
    </row>
    <row r="1393" ht="12.75" customHeight="1">
      <c r="B1393" s="534" t="s">
        <v>2781</v>
      </c>
      <c r="C1393" s="534" t="s">
        <v>2782</v>
      </c>
      <c r="D1393" s="534" t="s">
        <v>1575</v>
      </c>
      <c r="E1393" s="534" t="s">
        <v>8690</v>
      </c>
    </row>
    <row r="1394" ht="12.75" customHeight="1">
      <c r="B1394" s="534" t="s">
        <v>2781</v>
      </c>
      <c r="C1394" s="534" t="s">
        <v>2782</v>
      </c>
      <c r="D1394" s="534" t="s">
        <v>1575</v>
      </c>
      <c r="E1394" s="534" t="s">
        <v>8691</v>
      </c>
    </row>
    <row r="1395" ht="12.75" customHeight="1">
      <c r="B1395" s="534" t="s">
        <v>2781</v>
      </c>
      <c r="C1395" s="534" t="s">
        <v>2782</v>
      </c>
      <c r="D1395" s="534" t="s">
        <v>1575</v>
      </c>
      <c r="E1395" s="534" t="s">
        <v>8692</v>
      </c>
    </row>
    <row r="1396" ht="12.75" customHeight="1">
      <c r="B1396" s="534" t="s">
        <v>726</v>
      </c>
      <c r="C1396" s="534" t="s">
        <v>727</v>
      </c>
      <c r="D1396" s="534" t="s">
        <v>8693</v>
      </c>
      <c r="E1396" s="534" t="s">
        <v>8694</v>
      </c>
    </row>
    <row r="1397" ht="12.75" customHeight="1">
      <c r="B1397" s="534" t="s">
        <v>503</v>
      </c>
      <c r="C1397" s="534" t="s">
        <v>1324</v>
      </c>
      <c r="D1397" s="534" t="s">
        <v>8695</v>
      </c>
      <c r="E1397" s="534" t="s">
        <v>8696</v>
      </c>
    </row>
    <row r="1398" ht="12.75" customHeight="1">
      <c r="B1398" s="534" t="s">
        <v>503</v>
      </c>
      <c r="C1398" s="534" t="s">
        <v>1324</v>
      </c>
      <c r="D1398" s="534" t="s">
        <v>8695</v>
      </c>
      <c r="E1398" s="534" t="s">
        <v>8697</v>
      </c>
    </row>
    <row r="1399" ht="12.75" customHeight="1">
      <c r="B1399" s="534" t="s">
        <v>6416</v>
      </c>
      <c r="C1399" s="534" t="s">
        <v>6710</v>
      </c>
      <c r="D1399" s="534" t="s">
        <v>7407</v>
      </c>
      <c r="E1399" s="534" t="s">
        <v>8698</v>
      </c>
    </row>
    <row r="1400" ht="12.75" customHeight="1">
      <c r="B1400" s="534" t="s">
        <v>6416</v>
      </c>
      <c r="C1400" s="534" t="s">
        <v>6710</v>
      </c>
      <c r="D1400" s="534" t="s">
        <v>7407</v>
      </c>
      <c r="E1400" s="534" t="s">
        <v>8699</v>
      </c>
    </row>
    <row r="1401" ht="12.75" customHeight="1">
      <c r="B1401" s="534" t="s">
        <v>6075</v>
      </c>
      <c r="C1401" s="534" t="s">
        <v>6100</v>
      </c>
      <c r="D1401" s="534" t="s">
        <v>8700</v>
      </c>
      <c r="E1401" s="534" t="s">
        <v>8701</v>
      </c>
    </row>
    <row r="1402" ht="12.75" customHeight="1">
      <c r="B1402" s="534" t="s">
        <v>6075</v>
      </c>
      <c r="C1402" s="534" t="s">
        <v>6100</v>
      </c>
      <c r="D1402" s="534" t="s">
        <v>8702</v>
      </c>
      <c r="E1402" s="534" t="s">
        <v>8703</v>
      </c>
    </row>
    <row r="1403" ht="12.75" customHeight="1">
      <c r="B1403" s="534" t="s">
        <v>726</v>
      </c>
      <c r="C1403" s="534" t="s">
        <v>737</v>
      </c>
      <c r="D1403" s="534" t="s">
        <v>8704</v>
      </c>
      <c r="E1403" s="534" t="s">
        <v>8705</v>
      </c>
    </row>
    <row r="1404" ht="12.75" customHeight="1">
      <c r="B1404" s="534" t="s">
        <v>2216</v>
      </c>
      <c r="C1404" s="534" t="s">
        <v>6186</v>
      </c>
      <c r="D1404" s="534" t="s">
        <v>8351</v>
      </c>
      <c r="E1404" s="534" t="s">
        <v>8706</v>
      </c>
    </row>
    <row r="1405" ht="12.75" customHeight="1">
      <c r="B1405" s="534" t="s">
        <v>2216</v>
      </c>
      <c r="C1405" s="534" t="s">
        <v>6186</v>
      </c>
      <c r="D1405" s="534" t="s">
        <v>8351</v>
      </c>
      <c r="E1405" s="534" t="s">
        <v>8707</v>
      </c>
    </row>
    <row r="1406" ht="12.75" customHeight="1">
      <c r="B1406" s="534" t="s">
        <v>2216</v>
      </c>
      <c r="C1406" s="534" t="s">
        <v>6186</v>
      </c>
      <c r="D1406" s="534" t="s">
        <v>8351</v>
      </c>
      <c r="E1406" s="534" t="s">
        <v>8708</v>
      </c>
    </row>
    <row r="1407" ht="12.75" customHeight="1">
      <c r="B1407" s="534" t="s">
        <v>2216</v>
      </c>
      <c r="C1407" s="534" t="s">
        <v>6186</v>
      </c>
      <c r="D1407" s="534" t="s">
        <v>8351</v>
      </c>
      <c r="E1407" s="534" t="s">
        <v>8709</v>
      </c>
    </row>
    <row r="1408" ht="12.75" customHeight="1">
      <c r="B1408" s="534" t="s">
        <v>2216</v>
      </c>
      <c r="C1408" s="534" t="s">
        <v>6186</v>
      </c>
      <c r="D1408" s="534" t="s">
        <v>8351</v>
      </c>
      <c r="E1408" s="534" t="s">
        <v>8710</v>
      </c>
    </row>
    <row r="1409" ht="12.75" customHeight="1">
      <c r="B1409" s="534" t="s">
        <v>503</v>
      </c>
      <c r="C1409" s="534" t="s">
        <v>504</v>
      </c>
      <c r="D1409" s="534" t="s">
        <v>8711</v>
      </c>
      <c r="E1409" s="534" t="s">
        <v>8712</v>
      </c>
    </row>
    <row r="1410" ht="12.75" customHeight="1">
      <c r="B1410" s="534" t="s">
        <v>2781</v>
      </c>
      <c r="C1410" s="534" t="s">
        <v>2782</v>
      </c>
      <c r="D1410" s="534" t="s">
        <v>8713</v>
      </c>
      <c r="E1410" s="534" t="s">
        <v>8714</v>
      </c>
    </row>
    <row r="1411" ht="12.75" customHeight="1">
      <c r="B1411" s="534" t="s">
        <v>6142</v>
      </c>
      <c r="C1411" s="534" t="s">
        <v>8715</v>
      </c>
      <c r="D1411" s="534" t="s">
        <v>8713</v>
      </c>
      <c r="E1411" s="534" t="s">
        <v>8716</v>
      </c>
    </row>
    <row r="1412" ht="12.75" customHeight="1">
      <c r="B1412" s="534" t="s">
        <v>726</v>
      </c>
      <c r="C1412" s="534" t="s">
        <v>727</v>
      </c>
      <c r="D1412" s="534" t="s">
        <v>8713</v>
      </c>
      <c r="E1412" s="534" t="s">
        <v>6535</v>
      </c>
    </row>
    <row r="1413" ht="12.75" customHeight="1">
      <c r="B1413" s="534" t="s">
        <v>726</v>
      </c>
      <c r="C1413" s="534" t="s">
        <v>737</v>
      </c>
      <c r="D1413" s="534" t="s">
        <v>8713</v>
      </c>
      <c r="E1413" s="534" t="s">
        <v>8717</v>
      </c>
    </row>
    <row r="1414" ht="12.75" customHeight="1">
      <c r="B1414" s="534" t="s">
        <v>726</v>
      </c>
      <c r="C1414" s="534" t="s">
        <v>727</v>
      </c>
      <c r="D1414" s="534" t="s">
        <v>1575</v>
      </c>
      <c r="E1414" s="534" t="s">
        <v>8718</v>
      </c>
    </row>
    <row r="1415" ht="12.75" customHeight="1">
      <c r="B1415" s="534" t="s">
        <v>2216</v>
      </c>
      <c r="C1415" s="534" t="s">
        <v>2217</v>
      </c>
      <c r="D1415" s="534" t="s">
        <v>8598</v>
      </c>
      <c r="E1415" s="534" t="s">
        <v>8719</v>
      </c>
    </row>
    <row r="1416" ht="12.75" customHeight="1">
      <c r="B1416" s="534" t="s">
        <v>2781</v>
      </c>
      <c r="C1416" s="534" t="s">
        <v>2782</v>
      </c>
      <c r="D1416" s="534" t="s">
        <v>8720</v>
      </c>
      <c r="E1416" s="534" t="s">
        <v>8721</v>
      </c>
    </row>
    <row r="1417" ht="12.75" customHeight="1">
      <c r="B1417" s="534" t="s">
        <v>6075</v>
      </c>
      <c r="C1417" s="534" t="s">
        <v>6095</v>
      </c>
      <c r="D1417" s="534" t="s">
        <v>8722</v>
      </c>
      <c r="E1417" s="534" t="s">
        <v>8723</v>
      </c>
    </row>
    <row r="1418" ht="12.75" customHeight="1">
      <c r="B1418" s="534" t="s">
        <v>2216</v>
      </c>
      <c r="C1418" s="534" t="s">
        <v>7536</v>
      </c>
      <c r="D1418" s="534" t="s">
        <v>8724</v>
      </c>
      <c r="E1418" s="534" t="s">
        <v>8725</v>
      </c>
    </row>
    <row r="1419" ht="12.75" customHeight="1">
      <c r="B1419" s="534" t="s">
        <v>2216</v>
      </c>
      <c r="C1419" s="534" t="s">
        <v>7536</v>
      </c>
      <c r="D1419" s="534" t="s">
        <v>8724</v>
      </c>
      <c r="E1419" s="534" t="s">
        <v>8726</v>
      </c>
    </row>
    <row r="1420" ht="12.75" customHeight="1">
      <c r="B1420" s="534" t="s">
        <v>239</v>
      </c>
      <c r="C1420" s="534" t="s">
        <v>306</v>
      </c>
      <c r="D1420" s="534" t="s">
        <v>2219</v>
      </c>
      <c r="E1420" s="534" t="s">
        <v>8727</v>
      </c>
    </row>
    <row r="1421" ht="12.75" customHeight="1">
      <c r="B1421" s="534" t="s">
        <v>2216</v>
      </c>
      <c r="C1421" s="534" t="s">
        <v>6318</v>
      </c>
      <c r="D1421" s="534" t="s">
        <v>8728</v>
      </c>
      <c r="E1421" s="534" t="s">
        <v>8729</v>
      </c>
    </row>
    <row r="1422" ht="12.75" customHeight="1">
      <c r="B1422" s="534" t="s">
        <v>1560</v>
      </c>
      <c r="C1422" s="534" t="s">
        <v>1561</v>
      </c>
      <c r="D1422" s="534" t="s">
        <v>2663</v>
      </c>
      <c r="E1422" s="534" t="s">
        <v>8730</v>
      </c>
    </row>
    <row r="1423" ht="12.75" customHeight="1">
      <c r="B1423" s="534" t="s">
        <v>900</v>
      </c>
      <c r="C1423" s="534" t="s">
        <v>901</v>
      </c>
      <c r="D1423" s="534" t="s">
        <v>8731</v>
      </c>
      <c r="E1423" s="534" t="s">
        <v>8732</v>
      </c>
    </row>
    <row r="1424" ht="12.75" customHeight="1">
      <c r="B1424" s="534" t="s">
        <v>6142</v>
      </c>
      <c r="C1424" s="534" t="s">
        <v>6725</v>
      </c>
      <c r="D1424" s="534" t="s">
        <v>8733</v>
      </c>
      <c r="E1424" s="534" t="s">
        <v>8734</v>
      </c>
    </row>
    <row r="1425" ht="12.75" customHeight="1">
      <c r="B1425" s="534" t="s">
        <v>2216</v>
      </c>
      <c r="C1425" s="534" t="s">
        <v>6105</v>
      </c>
      <c r="D1425" s="534" t="s">
        <v>8735</v>
      </c>
      <c r="E1425" s="534" t="s">
        <v>8736</v>
      </c>
    </row>
    <row r="1426" ht="12.75" customHeight="1">
      <c r="B1426" s="534" t="s">
        <v>900</v>
      </c>
      <c r="C1426" s="534" t="s">
        <v>901</v>
      </c>
      <c r="D1426" s="534" t="s">
        <v>8737</v>
      </c>
      <c r="E1426" s="534" t="s">
        <v>8738</v>
      </c>
    </row>
    <row r="1427" ht="12.75" customHeight="1">
      <c r="B1427" s="534" t="s">
        <v>239</v>
      </c>
      <c r="C1427" s="534" t="s">
        <v>1242</v>
      </c>
      <c r="D1427" s="534" t="s">
        <v>8739</v>
      </c>
      <c r="E1427" s="534" t="s">
        <v>8740</v>
      </c>
    </row>
    <row r="1428" ht="12.75" customHeight="1">
      <c r="B1428" s="534" t="s">
        <v>239</v>
      </c>
      <c r="C1428" s="534" t="s">
        <v>1242</v>
      </c>
      <c r="D1428" s="534" t="s">
        <v>8739</v>
      </c>
      <c r="E1428" s="534" t="s">
        <v>6540</v>
      </c>
    </row>
    <row r="1429" ht="12.75" customHeight="1">
      <c r="B1429" s="534" t="s">
        <v>6142</v>
      </c>
      <c r="C1429" s="534" t="s">
        <v>7814</v>
      </c>
      <c r="D1429" s="534" t="s">
        <v>8741</v>
      </c>
      <c r="E1429" s="534" t="s">
        <v>8742</v>
      </c>
    </row>
    <row r="1430" ht="12.75" customHeight="1">
      <c r="B1430" s="534" t="s">
        <v>239</v>
      </c>
      <c r="C1430" s="534" t="s">
        <v>6064</v>
      </c>
      <c r="D1430" s="534" t="s">
        <v>8743</v>
      </c>
      <c r="E1430" s="534" t="s">
        <v>8744</v>
      </c>
    </row>
    <row r="1431" ht="12.75" customHeight="1">
      <c r="B1431" s="534" t="s">
        <v>6075</v>
      </c>
      <c r="C1431" s="534" t="s">
        <v>6076</v>
      </c>
      <c r="D1431" s="534" t="s">
        <v>8745</v>
      </c>
      <c r="E1431" s="534" t="s">
        <v>8746</v>
      </c>
    </row>
    <row r="1432" ht="12.75" customHeight="1">
      <c r="B1432" s="534" t="s">
        <v>911</v>
      </c>
      <c r="C1432" s="534" t="s">
        <v>983</v>
      </c>
      <c r="D1432" s="534" t="s">
        <v>8724</v>
      </c>
      <c r="E1432" s="534" t="s">
        <v>8747</v>
      </c>
    </row>
    <row r="1433" ht="12.75" customHeight="1">
      <c r="B1433" s="534" t="s">
        <v>2216</v>
      </c>
      <c r="C1433" s="534" t="s">
        <v>6186</v>
      </c>
      <c r="D1433" s="534" t="s">
        <v>7256</v>
      </c>
      <c r="E1433" s="534" t="s">
        <v>8748</v>
      </c>
    </row>
    <row r="1434" ht="12.75" customHeight="1">
      <c r="B1434" s="534" t="s">
        <v>2216</v>
      </c>
      <c r="C1434" s="534" t="s">
        <v>6318</v>
      </c>
      <c r="D1434" s="534" t="s">
        <v>6187</v>
      </c>
      <c r="E1434" s="534" t="s">
        <v>8749</v>
      </c>
    </row>
    <row r="1435" ht="12.75" customHeight="1">
      <c r="B1435" s="534" t="s">
        <v>6075</v>
      </c>
      <c r="C1435" s="534" t="s">
        <v>6267</v>
      </c>
      <c r="D1435" s="534" t="s">
        <v>8750</v>
      </c>
      <c r="E1435" s="534" t="s">
        <v>8751</v>
      </c>
    </row>
    <row r="1436" ht="12.75" customHeight="1">
      <c r="B1436" s="534" t="s">
        <v>2781</v>
      </c>
      <c r="C1436" s="534" t="s">
        <v>2782</v>
      </c>
      <c r="D1436" s="534" t="s">
        <v>8752</v>
      </c>
      <c r="E1436" s="534" t="s">
        <v>8752</v>
      </c>
    </row>
    <row r="1437" ht="12.75" customHeight="1">
      <c r="B1437" s="534" t="s">
        <v>2781</v>
      </c>
      <c r="C1437" s="534" t="s">
        <v>2782</v>
      </c>
      <c r="D1437" s="534" t="s">
        <v>8753</v>
      </c>
      <c r="E1437" s="534" t="s">
        <v>8754</v>
      </c>
    </row>
    <row r="1438" ht="12.75" customHeight="1">
      <c r="B1438" s="534" t="s">
        <v>2781</v>
      </c>
      <c r="C1438" s="534" t="s">
        <v>2782</v>
      </c>
      <c r="D1438" s="534" t="s">
        <v>8755</v>
      </c>
      <c r="E1438" s="534" t="s">
        <v>8755</v>
      </c>
    </row>
    <row r="1439" ht="12.75" customHeight="1">
      <c r="B1439" s="534" t="s">
        <v>2781</v>
      </c>
      <c r="C1439" s="534" t="s">
        <v>2782</v>
      </c>
      <c r="D1439" s="534" t="s">
        <v>1575</v>
      </c>
      <c r="E1439" s="534" t="s">
        <v>8756</v>
      </c>
    </row>
    <row r="1440" ht="12.75" customHeight="1">
      <c r="B1440" s="534" t="s">
        <v>2781</v>
      </c>
      <c r="C1440" s="534" t="s">
        <v>2782</v>
      </c>
      <c r="D1440" s="534" t="s">
        <v>8757</v>
      </c>
      <c r="E1440" s="534" t="s">
        <v>8758</v>
      </c>
    </row>
    <row r="1441" ht="12.75" customHeight="1">
      <c r="B1441" s="534" t="s">
        <v>2781</v>
      </c>
      <c r="C1441" s="534" t="s">
        <v>2782</v>
      </c>
      <c r="D1441" s="534" t="s">
        <v>1575</v>
      </c>
      <c r="E1441" s="534" t="s">
        <v>8759</v>
      </c>
    </row>
    <row r="1442" ht="12.75" customHeight="1">
      <c r="B1442" s="534" t="s">
        <v>2781</v>
      </c>
      <c r="C1442" s="534" t="s">
        <v>2782</v>
      </c>
      <c r="D1442" s="534" t="s">
        <v>1575</v>
      </c>
      <c r="E1442" s="534" t="s">
        <v>8760</v>
      </c>
    </row>
    <row r="1443" ht="12.75" customHeight="1">
      <c r="B1443" s="534" t="s">
        <v>2781</v>
      </c>
      <c r="C1443" s="534" t="s">
        <v>2782</v>
      </c>
      <c r="D1443" s="534" t="s">
        <v>1575</v>
      </c>
      <c r="E1443" s="534" t="s">
        <v>8761</v>
      </c>
    </row>
    <row r="1444" ht="12.75" customHeight="1">
      <c r="B1444" s="534" t="s">
        <v>6142</v>
      </c>
      <c r="C1444" s="534" t="s">
        <v>7696</v>
      </c>
      <c r="D1444" s="534" t="s">
        <v>8762</v>
      </c>
      <c r="E1444" s="534" t="s">
        <v>8763</v>
      </c>
    </row>
    <row r="1445" ht="12.75" customHeight="1">
      <c r="B1445" s="534" t="s">
        <v>6142</v>
      </c>
      <c r="C1445" s="534" t="s">
        <v>7814</v>
      </c>
      <c r="D1445" s="534" t="s">
        <v>8764</v>
      </c>
      <c r="E1445" s="534" t="s">
        <v>8765</v>
      </c>
    </row>
    <row r="1446" ht="12.75" customHeight="1">
      <c r="B1446" s="534" t="s">
        <v>726</v>
      </c>
      <c r="C1446" s="534" t="s">
        <v>737</v>
      </c>
      <c r="D1446" s="534" t="s">
        <v>8766</v>
      </c>
      <c r="E1446" s="534" t="s">
        <v>8767</v>
      </c>
    </row>
    <row r="1447" ht="12.75" customHeight="1">
      <c r="B1447" s="534" t="s">
        <v>726</v>
      </c>
      <c r="C1447" s="534" t="s">
        <v>737</v>
      </c>
      <c r="D1447" s="534" t="s">
        <v>8768</v>
      </c>
      <c r="E1447" s="534" t="s">
        <v>8769</v>
      </c>
    </row>
    <row r="1448" ht="12.75" customHeight="1">
      <c r="B1448" s="534" t="s">
        <v>2216</v>
      </c>
      <c r="C1448" s="534" t="s">
        <v>6318</v>
      </c>
      <c r="D1448" s="534" t="s">
        <v>8770</v>
      </c>
      <c r="E1448" s="534" t="s">
        <v>8771</v>
      </c>
    </row>
    <row r="1449" ht="12.75" customHeight="1">
      <c r="B1449" s="534" t="s">
        <v>2216</v>
      </c>
      <c r="C1449" s="534" t="s">
        <v>6318</v>
      </c>
      <c r="D1449" s="534" t="s">
        <v>8770</v>
      </c>
      <c r="E1449" s="534" t="s">
        <v>8772</v>
      </c>
    </row>
    <row r="1450" ht="12.75" customHeight="1">
      <c r="B1450" s="534" t="s">
        <v>6416</v>
      </c>
      <c r="C1450" s="534" t="s">
        <v>6417</v>
      </c>
      <c r="D1450" s="534" t="s">
        <v>8773</v>
      </c>
      <c r="E1450" s="534" t="s">
        <v>8774</v>
      </c>
    </row>
    <row r="1451" ht="12.75" customHeight="1">
      <c r="B1451" s="534" t="s">
        <v>2781</v>
      </c>
      <c r="C1451" s="534" t="s">
        <v>2782</v>
      </c>
      <c r="D1451" s="534" t="s">
        <v>8775</v>
      </c>
      <c r="E1451" s="534" t="s">
        <v>8776</v>
      </c>
    </row>
    <row r="1452" ht="12.75" customHeight="1">
      <c r="B1452" s="534" t="s">
        <v>1560</v>
      </c>
      <c r="C1452" s="534" t="s">
        <v>6919</v>
      </c>
      <c r="D1452" s="534" t="s">
        <v>8777</v>
      </c>
      <c r="E1452" s="534" t="s">
        <v>8778</v>
      </c>
    </row>
    <row r="1453" ht="12.75" customHeight="1">
      <c r="B1453" s="534" t="s">
        <v>726</v>
      </c>
      <c r="C1453" s="534" t="s">
        <v>727</v>
      </c>
      <c r="D1453" s="534" t="s">
        <v>2485</v>
      </c>
      <c r="E1453" s="534" t="s">
        <v>2487</v>
      </c>
    </row>
    <row r="1454" ht="12.75" customHeight="1">
      <c r="B1454" s="534" t="s">
        <v>2781</v>
      </c>
      <c r="C1454" s="534" t="s">
        <v>2782</v>
      </c>
      <c r="D1454" s="534" t="s">
        <v>8779</v>
      </c>
      <c r="E1454" s="534" t="s">
        <v>8780</v>
      </c>
    </row>
    <row r="1455" ht="12.75" customHeight="1">
      <c r="B1455" s="534" t="s">
        <v>2781</v>
      </c>
      <c r="C1455" s="534" t="s">
        <v>2782</v>
      </c>
      <c r="D1455" s="534" t="s">
        <v>8781</v>
      </c>
      <c r="E1455" s="534" t="s">
        <v>8782</v>
      </c>
    </row>
    <row r="1456" ht="12.75" customHeight="1">
      <c r="B1456" s="534" t="s">
        <v>2781</v>
      </c>
      <c r="C1456" s="534" t="s">
        <v>2782</v>
      </c>
      <c r="D1456" s="534" t="s">
        <v>1575</v>
      </c>
      <c r="E1456" s="534" t="s">
        <v>8783</v>
      </c>
    </row>
    <row r="1457" ht="12.75" customHeight="1">
      <c r="B1457" s="534" t="s">
        <v>2781</v>
      </c>
      <c r="C1457" s="534" t="s">
        <v>2782</v>
      </c>
      <c r="D1457" s="534" t="s">
        <v>1575</v>
      </c>
      <c r="E1457" s="534" t="s">
        <v>8784</v>
      </c>
    </row>
    <row r="1458" ht="12.75" customHeight="1">
      <c r="B1458" s="534" t="s">
        <v>6407</v>
      </c>
      <c r="C1458" s="534" t="s">
        <v>6388</v>
      </c>
      <c r="D1458" s="534" t="s">
        <v>8785</v>
      </c>
      <c r="E1458" s="534" t="s">
        <v>8786</v>
      </c>
    </row>
    <row r="1459" ht="12.75" customHeight="1">
      <c r="B1459" s="534" t="s">
        <v>239</v>
      </c>
      <c r="C1459" s="534" t="s">
        <v>293</v>
      </c>
      <c r="D1459" s="534" t="s">
        <v>8787</v>
      </c>
      <c r="E1459" s="534" t="s">
        <v>8788</v>
      </c>
    </row>
    <row r="1460" ht="12.75" customHeight="1">
      <c r="B1460" s="534" t="s">
        <v>239</v>
      </c>
      <c r="C1460" s="534" t="s">
        <v>293</v>
      </c>
      <c r="D1460" s="534" t="s">
        <v>8787</v>
      </c>
      <c r="E1460" s="534" t="s">
        <v>8789</v>
      </c>
    </row>
    <row r="1461" ht="12.75" customHeight="1">
      <c r="B1461" s="534" t="s">
        <v>2781</v>
      </c>
      <c r="C1461" s="534" t="s">
        <v>2782</v>
      </c>
      <c r="D1461" s="534" t="s">
        <v>1575</v>
      </c>
      <c r="E1461" s="534" t="s">
        <v>8790</v>
      </c>
    </row>
    <row r="1462" ht="12.75" customHeight="1">
      <c r="B1462" s="534" t="s">
        <v>503</v>
      </c>
      <c r="C1462" s="534" t="s">
        <v>528</v>
      </c>
      <c r="D1462" s="534" t="s">
        <v>506</v>
      </c>
      <c r="E1462" s="534" t="s">
        <v>8791</v>
      </c>
    </row>
    <row r="1463" ht="12.75" customHeight="1">
      <c r="B1463" s="534" t="s">
        <v>503</v>
      </c>
      <c r="C1463" s="534" t="s">
        <v>592</v>
      </c>
      <c r="D1463" s="534" t="s">
        <v>688</v>
      </c>
      <c r="E1463" s="534" t="s">
        <v>690</v>
      </c>
    </row>
    <row r="1464" ht="12.75" customHeight="1">
      <c r="B1464" s="534" t="s">
        <v>503</v>
      </c>
      <c r="C1464" s="534" t="s">
        <v>592</v>
      </c>
      <c r="D1464" s="534" t="s">
        <v>594</v>
      </c>
      <c r="E1464" s="534" t="s">
        <v>596</v>
      </c>
    </row>
    <row r="1465" ht="12.75" customHeight="1">
      <c r="B1465" s="534" t="s">
        <v>503</v>
      </c>
      <c r="C1465" s="534" t="s">
        <v>592</v>
      </c>
      <c r="D1465" s="534" t="s">
        <v>506</v>
      </c>
      <c r="E1465" s="534" t="s">
        <v>618</v>
      </c>
    </row>
    <row r="1466" ht="12.75" customHeight="1">
      <c r="B1466" s="534" t="s">
        <v>2781</v>
      </c>
      <c r="C1466" s="534" t="s">
        <v>2782</v>
      </c>
      <c r="D1466" s="534" t="s">
        <v>437</v>
      </c>
      <c r="E1466" s="534" t="s">
        <v>8792</v>
      </c>
    </row>
    <row r="1467" ht="12.75" customHeight="1">
      <c r="B1467" s="534" t="s">
        <v>1485</v>
      </c>
      <c r="C1467" s="534" t="s">
        <v>6421</v>
      </c>
      <c r="D1467" s="534" t="s">
        <v>8793</v>
      </c>
      <c r="E1467" s="534" t="s">
        <v>8794</v>
      </c>
    </row>
    <row r="1468" ht="12.75" customHeight="1">
      <c r="B1468" s="534" t="s">
        <v>503</v>
      </c>
      <c r="C1468" s="534" t="s">
        <v>504</v>
      </c>
      <c r="D1468" s="534" t="s">
        <v>506</v>
      </c>
      <c r="E1468" s="534" t="s">
        <v>562</v>
      </c>
    </row>
    <row r="1469" ht="12.75" customHeight="1">
      <c r="B1469" s="534" t="s">
        <v>503</v>
      </c>
      <c r="C1469" s="534" t="s">
        <v>504</v>
      </c>
      <c r="D1469" s="534" t="s">
        <v>506</v>
      </c>
      <c r="E1469" s="534" t="s">
        <v>6553</v>
      </c>
    </row>
    <row r="1470" ht="12.75" customHeight="1">
      <c r="B1470" s="534" t="s">
        <v>503</v>
      </c>
      <c r="C1470" s="534" t="s">
        <v>504</v>
      </c>
      <c r="D1470" s="534" t="s">
        <v>1575</v>
      </c>
      <c r="E1470" s="534" t="s">
        <v>8795</v>
      </c>
    </row>
    <row r="1471" ht="12.75" customHeight="1">
      <c r="B1471" s="534" t="s">
        <v>503</v>
      </c>
      <c r="C1471" s="534" t="s">
        <v>504</v>
      </c>
      <c r="D1471" s="534" t="s">
        <v>1575</v>
      </c>
      <c r="E1471" s="534" t="s">
        <v>8796</v>
      </c>
    </row>
    <row r="1472" ht="12.75" customHeight="1">
      <c r="B1472" s="534" t="s">
        <v>503</v>
      </c>
      <c r="C1472" s="534" t="s">
        <v>504</v>
      </c>
      <c r="D1472" s="534" t="s">
        <v>1575</v>
      </c>
      <c r="E1472" s="534" t="s">
        <v>8797</v>
      </c>
    </row>
    <row r="1473" ht="12.75" customHeight="1">
      <c r="B1473" s="534" t="s">
        <v>503</v>
      </c>
      <c r="C1473" s="534" t="s">
        <v>504</v>
      </c>
      <c r="D1473" s="534" t="s">
        <v>1575</v>
      </c>
      <c r="E1473" s="534" t="s">
        <v>8798</v>
      </c>
    </row>
    <row r="1474" ht="12.75" customHeight="1">
      <c r="B1474" s="534" t="s">
        <v>503</v>
      </c>
      <c r="C1474" s="534" t="s">
        <v>504</v>
      </c>
      <c r="D1474" s="534" t="s">
        <v>1575</v>
      </c>
      <c r="E1474" s="534" t="s">
        <v>8799</v>
      </c>
    </row>
    <row r="1475" ht="12.75" customHeight="1">
      <c r="B1475" s="534" t="s">
        <v>503</v>
      </c>
      <c r="C1475" s="534" t="s">
        <v>504</v>
      </c>
      <c r="D1475" s="534" t="s">
        <v>1575</v>
      </c>
      <c r="E1475" s="534" t="s">
        <v>8800</v>
      </c>
    </row>
    <row r="1476" ht="12.75" customHeight="1">
      <c r="B1476" s="534" t="s">
        <v>503</v>
      </c>
      <c r="C1476" s="534" t="s">
        <v>504</v>
      </c>
      <c r="D1476" s="534" t="s">
        <v>1575</v>
      </c>
      <c r="E1476" s="534" t="s">
        <v>8801</v>
      </c>
    </row>
    <row r="1477" ht="12.75" customHeight="1">
      <c r="B1477" s="534" t="s">
        <v>239</v>
      </c>
      <c r="C1477" s="534" t="s">
        <v>6550</v>
      </c>
      <c r="D1477" s="534" t="s">
        <v>7664</v>
      </c>
      <c r="E1477" s="534" t="s">
        <v>8802</v>
      </c>
    </row>
    <row r="1478" ht="12.75" customHeight="1">
      <c r="B1478" s="534" t="s">
        <v>239</v>
      </c>
      <c r="C1478" s="534" t="s">
        <v>1416</v>
      </c>
      <c r="D1478" s="534" t="s">
        <v>7664</v>
      </c>
      <c r="E1478" s="534" t="s">
        <v>8803</v>
      </c>
    </row>
    <row r="1479" ht="12.75" customHeight="1">
      <c r="B1479" s="534" t="s">
        <v>239</v>
      </c>
      <c r="C1479" s="534" t="s">
        <v>339</v>
      </c>
      <c r="D1479" s="534" t="s">
        <v>7664</v>
      </c>
      <c r="E1479" s="534" t="s">
        <v>343</v>
      </c>
    </row>
    <row r="1480" ht="12.75" customHeight="1">
      <c r="B1480" s="534" t="s">
        <v>239</v>
      </c>
      <c r="C1480" s="534" t="s">
        <v>409</v>
      </c>
      <c r="D1480" s="534" t="s">
        <v>7664</v>
      </c>
      <c r="E1480" s="534" t="s">
        <v>410</v>
      </c>
    </row>
    <row r="1481" ht="12.75" customHeight="1">
      <c r="B1481" s="534" t="s">
        <v>239</v>
      </c>
      <c r="C1481" s="534" t="s">
        <v>480</v>
      </c>
      <c r="D1481" s="534" t="s">
        <v>7664</v>
      </c>
      <c r="E1481" s="534" t="s">
        <v>2337</v>
      </c>
    </row>
    <row r="1482" ht="12.75" customHeight="1">
      <c r="B1482" s="534" t="s">
        <v>239</v>
      </c>
      <c r="C1482" s="534" t="s">
        <v>339</v>
      </c>
      <c r="D1482" s="534" t="s">
        <v>7664</v>
      </c>
      <c r="E1482" s="534" t="s">
        <v>6562</v>
      </c>
    </row>
    <row r="1483" ht="12.75" customHeight="1">
      <c r="B1483" s="534" t="s">
        <v>239</v>
      </c>
      <c r="C1483" s="534" t="s">
        <v>339</v>
      </c>
      <c r="D1483" s="534" t="s">
        <v>7664</v>
      </c>
      <c r="E1483" s="534" t="s">
        <v>8804</v>
      </c>
    </row>
    <row r="1484" ht="12.75" customHeight="1">
      <c r="B1484" s="534" t="s">
        <v>2781</v>
      </c>
      <c r="C1484" s="534" t="s">
        <v>2782</v>
      </c>
      <c r="D1484" s="534" t="s">
        <v>8805</v>
      </c>
      <c r="E1484" s="534" t="s">
        <v>8806</v>
      </c>
    </row>
    <row r="1485" ht="12.75" customHeight="1">
      <c r="B1485" s="534" t="s">
        <v>2781</v>
      </c>
      <c r="C1485" s="534" t="s">
        <v>2782</v>
      </c>
      <c r="D1485" s="534" t="s">
        <v>8807</v>
      </c>
      <c r="E1485" s="534" t="s">
        <v>8808</v>
      </c>
    </row>
    <row r="1486" ht="12.75" customHeight="1">
      <c r="B1486" s="534" t="s">
        <v>900</v>
      </c>
      <c r="C1486" s="534" t="s">
        <v>6238</v>
      </c>
      <c r="D1486" s="534" t="s">
        <v>8809</v>
      </c>
      <c r="E1486" s="534" t="s">
        <v>8810</v>
      </c>
    </row>
    <row r="1487" ht="12.75" customHeight="1">
      <c r="B1487" s="534" t="s">
        <v>2781</v>
      </c>
      <c r="C1487" s="534" t="s">
        <v>2782</v>
      </c>
      <c r="D1487" s="534" t="s">
        <v>8811</v>
      </c>
      <c r="E1487" s="534" t="s">
        <v>8812</v>
      </c>
    </row>
    <row r="1488" ht="12.75" customHeight="1">
      <c r="B1488" s="534" t="s">
        <v>2781</v>
      </c>
      <c r="C1488" s="534" t="s">
        <v>2782</v>
      </c>
      <c r="D1488" s="534" t="s">
        <v>8813</v>
      </c>
      <c r="E1488" s="534" t="s">
        <v>8814</v>
      </c>
    </row>
    <row r="1489" ht="12.75" customHeight="1">
      <c r="B1489" s="534" t="s">
        <v>900</v>
      </c>
      <c r="C1489" s="534" t="s">
        <v>6238</v>
      </c>
      <c r="D1489" s="534" t="s">
        <v>8815</v>
      </c>
      <c r="E1489" s="534" t="s">
        <v>8816</v>
      </c>
    </row>
    <row r="1490" ht="12.75" customHeight="1">
      <c r="B1490" s="534" t="s">
        <v>2781</v>
      </c>
      <c r="C1490" s="534" t="s">
        <v>2782</v>
      </c>
      <c r="D1490" s="534" t="s">
        <v>8817</v>
      </c>
      <c r="E1490" s="534" t="s">
        <v>8818</v>
      </c>
    </row>
    <row r="1491" ht="12.75" customHeight="1">
      <c r="B1491" s="534" t="s">
        <v>900</v>
      </c>
      <c r="C1491" s="534" t="s">
        <v>6238</v>
      </c>
      <c r="D1491" s="534" t="s">
        <v>8819</v>
      </c>
      <c r="E1491" s="534" t="s">
        <v>8820</v>
      </c>
    </row>
    <row r="1492" ht="12.75" customHeight="1">
      <c r="B1492" s="534" t="s">
        <v>2781</v>
      </c>
      <c r="C1492" s="534" t="s">
        <v>2782</v>
      </c>
      <c r="D1492" s="534" t="s">
        <v>8821</v>
      </c>
      <c r="E1492" s="534" t="s">
        <v>8822</v>
      </c>
    </row>
    <row r="1493" ht="12.75" customHeight="1">
      <c r="B1493" s="534" t="s">
        <v>2781</v>
      </c>
      <c r="C1493" s="534" t="s">
        <v>2782</v>
      </c>
      <c r="D1493" s="534" t="s">
        <v>8823</v>
      </c>
      <c r="E1493" s="534" t="s">
        <v>8824</v>
      </c>
    </row>
    <row r="1494" ht="12.75" customHeight="1">
      <c r="B1494" s="534" t="s">
        <v>2781</v>
      </c>
      <c r="C1494" s="534" t="s">
        <v>2782</v>
      </c>
      <c r="D1494" s="534" t="s">
        <v>8825</v>
      </c>
      <c r="E1494" s="534" t="s">
        <v>8826</v>
      </c>
    </row>
    <row r="1495" ht="12.75" customHeight="1">
      <c r="B1495" s="534" t="s">
        <v>726</v>
      </c>
      <c r="C1495" s="534" t="s">
        <v>727</v>
      </c>
      <c r="D1495" s="534" t="s">
        <v>6569</v>
      </c>
      <c r="E1495" s="534" t="s">
        <v>6568</v>
      </c>
    </row>
    <row r="1496" ht="12.75" customHeight="1">
      <c r="B1496" s="534" t="s">
        <v>2781</v>
      </c>
      <c r="C1496" s="534" t="s">
        <v>2782</v>
      </c>
      <c r="D1496" s="534" t="s">
        <v>7537</v>
      </c>
      <c r="E1496" s="534" t="s">
        <v>8827</v>
      </c>
    </row>
    <row r="1497" ht="12.75" customHeight="1">
      <c r="B1497" s="534" t="s">
        <v>2781</v>
      </c>
      <c r="C1497" s="534" t="s">
        <v>2782</v>
      </c>
      <c r="D1497" s="534" t="s">
        <v>8828</v>
      </c>
      <c r="E1497" s="534" t="s">
        <v>8829</v>
      </c>
    </row>
    <row r="1498" ht="12.75" customHeight="1">
      <c r="B1498" s="534" t="s">
        <v>900</v>
      </c>
      <c r="C1498" s="534" t="s">
        <v>901</v>
      </c>
      <c r="D1498" s="534" t="s">
        <v>1575</v>
      </c>
      <c r="E1498" s="534" t="s">
        <v>8830</v>
      </c>
    </row>
    <row r="1499" ht="12.75" customHeight="1">
      <c r="B1499" s="534" t="s">
        <v>900</v>
      </c>
      <c r="C1499" s="534" t="s">
        <v>901</v>
      </c>
      <c r="D1499" s="534" t="s">
        <v>1575</v>
      </c>
      <c r="E1499" s="534" t="s">
        <v>8831</v>
      </c>
    </row>
    <row r="1500" ht="12.75" customHeight="1">
      <c r="B1500" s="534" t="s">
        <v>900</v>
      </c>
      <c r="C1500" s="534" t="s">
        <v>901</v>
      </c>
      <c r="D1500" s="534" t="s">
        <v>8832</v>
      </c>
      <c r="E1500" s="534" t="s">
        <v>8833</v>
      </c>
    </row>
    <row r="1501" ht="12.75" customHeight="1">
      <c r="B1501" s="534" t="s">
        <v>911</v>
      </c>
      <c r="C1501" s="534" t="s">
        <v>1500</v>
      </c>
      <c r="D1501" s="534" t="s">
        <v>8834</v>
      </c>
      <c r="E1501" s="534" t="s">
        <v>8835</v>
      </c>
    </row>
    <row r="1502" ht="12.75" customHeight="1">
      <c r="B1502" s="534" t="s">
        <v>911</v>
      </c>
      <c r="C1502" s="534" t="s">
        <v>1500</v>
      </c>
      <c r="D1502" s="534" t="s">
        <v>8834</v>
      </c>
      <c r="E1502" s="534" t="s">
        <v>8836</v>
      </c>
    </row>
    <row r="1503" ht="12.75" customHeight="1">
      <c r="B1503" s="534" t="s">
        <v>911</v>
      </c>
      <c r="C1503" s="534" t="s">
        <v>1500</v>
      </c>
      <c r="D1503" s="534" t="s">
        <v>8834</v>
      </c>
      <c r="E1503" s="534" t="s">
        <v>8837</v>
      </c>
    </row>
    <row r="1504" ht="12.75" customHeight="1">
      <c r="B1504" s="534" t="s">
        <v>2216</v>
      </c>
      <c r="C1504" s="534" t="s">
        <v>6105</v>
      </c>
      <c r="D1504" s="534" t="s">
        <v>8838</v>
      </c>
      <c r="E1504" s="534" t="s">
        <v>8839</v>
      </c>
    </row>
    <row r="1505" ht="12.75" customHeight="1">
      <c r="B1505" s="534" t="s">
        <v>726</v>
      </c>
      <c r="C1505" s="534" t="s">
        <v>737</v>
      </c>
      <c r="D1505" s="534" t="s">
        <v>8840</v>
      </c>
      <c r="E1505" s="534" t="s">
        <v>8841</v>
      </c>
    </row>
    <row r="1506" ht="12.75" customHeight="1">
      <c r="B1506" s="534" t="s">
        <v>6075</v>
      </c>
      <c r="C1506" s="534" t="s">
        <v>6076</v>
      </c>
      <c r="D1506" s="534" t="s">
        <v>8842</v>
      </c>
      <c r="E1506" s="534" t="s">
        <v>8843</v>
      </c>
    </row>
    <row r="1507" ht="12.75" customHeight="1">
      <c r="B1507" s="534" t="s">
        <v>6346</v>
      </c>
      <c r="C1507" s="534" t="s">
        <v>6347</v>
      </c>
      <c r="D1507" s="534" t="s">
        <v>8844</v>
      </c>
      <c r="E1507" s="534" t="s">
        <v>8845</v>
      </c>
    </row>
    <row r="1508" ht="12.75" customHeight="1">
      <c r="B1508" s="534" t="s">
        <v>6346</v>
      </c>
      <c r="C1508" s="534" t="s">
        <v>6347</v>
      </c>
      <c r="D1508" s="534" t="s">
        <v>8846</v>
      </c>
      <c r="E1508" s="534" t="s">
        <v>8846</v>
      </c>
    </row>
    <row r="1509" ht="12.75" customHeight="1">
      <c r="B1509" s="534" t="s">
        <v>6346</v>
      </c>
      <c r="C1509" s="534" t="s">
        <v>6347</v>
      </c>
      <c r="D1509" s="534" t="s">
        <v>8847</v>
      </c>
      <c r="E1509" s="534" t="s">
        <v>8848</v>
      </c>
    </row>
    <row r="1510" ht="12.75" customHeight="1">
      <c r="B1510" s="534" t="s">
        <v>6346</v>
      </c>
      <c r="C1510" s="534" t="s">
        <v>6347</v>
      </c>
      <c r="D1510" s="534" t="s">
        <v>8849</v>
      </c>
      <c r="E1510" s="534" t="s">
        <v>8849</v>
      </c>
    </row>
    <row r="1511" ht="12.75" customHeight="1">
      <c r="B1511" s="534" t="s">
        <v>6346</v>
      </c>
      <c r="C1511" s="534" t="s">
        <v>6347</v>
      </c>
      <c r="D1511" s="534" t="s">
        <v>8850</v>
      </c>
      <c r="E1511" s="534" t="s">
        <v>8850</v>
      </c>
    </row>
    <row r="1512" ht="12.75" customHeight="1">
      <c r="B1512" s="534" t="s">
        <v>2216</v>
      </c>
      <c r="C1512" s="534" t="s">
        <v>8851</v>
      </c>
      <c r="D1512" s="534" t="s">
        <v>8852</v>
      </c>
      <c r="E1512" s="534" t="s">
        <v>8853</v>
      </c>
    </row>
    <row r="1513" ht="12.75" customHeight="1">
      <c r="B1513" s="534" t="s">
        <v>2216</v>
      </c>
      <c r="C1513" s="534" t="s">
        <v>8851</v>
      </c>
      <c r="D1513" s="534" t="s">
        <v>8854</v>
      </c>
      <c r="E1513" s="534" t="s">
        <v>8855</v>
      </c>
    </row>
    <row r="1514" ht="12.75" customHeight="1">
      <c r="B1514" s="534" t="s">
        <v>6416</v>
      </c>
      <c r="C1514" s="534" t="s">
        <v>6462</v>
      </c>
      <c r="D1514" s="534" t="s">
        <v>8856</v>
      </c>
      <c r="E1514" s="534" t="s">
        <v>8857</v>
      </c>
    </row>
    <row r="1515" ht="12.75" customHeight="1">
      <c r="B1515" s="534" t="s">
        <v>6416</v>
      </c>
      <c r="C1515" s="534" t="s">
        <v>6462</v>
      </c>
      <c r="D1515" s="534" t="s">
        <v>6463</v>
      </c>
      <c r="E1515" s="534" t="s">
        <v>8858</v>
      </c>
    </row>
    <row r="1516" ht="12.75" customHeight="1">
      <c r="B1516" s="534" t="s">
        <v>900</v>
      </c>
      <c r="C1516" s="534" t="s">
        <v>901</v>
      </c>
      <c r="D1516" s="534" t="s">
        <v>8859</v>
      </c>
      <c r="E1516" s="534" t="s">
        <v>8860</v>
      </c>
    </row>
    <row r="1517" ht="12.75" customHeight="1">
      <c r="B1517" s="534" t="s">
        <v>503</v>
      </c>
      <c r="C1517" s="534" t="s">
        <v>573</v>
      </c>
      <c r="D1517" s="534" t="s">
        <v>506</v>
      </c>
      <c r="E1517" s="534" t="s">
        <v>8861</v>
      </c>
    </row>
    <row r="1518" ht="12.75" customHeight="1">
      <c r="B1518" s="534" t="s">
        <v>900</v>
      </c>
      <c r="C1518" s="534" t="s">
        <v>901</v>
      </c>
      <c r="D1518" s="534" t="s">
        <v>8862</v>
      </c>
      <c r="E1518" s="534" t="s">
        <v>8863</v>
      </c>
    </row>
    <row r="1519" ht="12.75" customHeight="1">
      <c r="B1519" s="534" t="s">
        <v>2781</v>
      </c>
      <c r="C1519" s="534" t="s">
        <v>2782</v>
      </c>
      <c r="D1519" s="534" t="s">
        <v>8864</v>
      </c>
      <c r="E1519" s="534" t="s">
        <v>8864</v>
      </c>
    </row>
    <row r="1520" ht="12.75" customHeight="1">
      <c r="B1520" s="534" t="s">
        <v>6246</v>
      </c>
      <c r="C1520" s="534" t="s">
        <v>6247</v>
      </c>
      <c r="D1520" s="534" t="s">
        <v>8865</v>
      </c>
      <c r="E1520" s="534" t="s">
        <v>8866</v>
      </c>
    </row>
    <row r="1521" ht="12.75" customHeight="1">
      <c r="B1521" s="534" t="s">
        <v>2216</v>
      </c>
      <c r="C1521" s="534" t="s">
        <v>2217</v>
      </c>
      <c r="D1521" s="534" t="s">
        <v>6533</v>
      </c>
      <c r="E1521" s="534" t="s">
        <v>8867</v>
      </c>
    </row>
    <row r="1522" ht="12.75" customHeight="1">
      <c r="B1522" s="534" t="s">
        <v>2781</v>
      </c>
      <c r="C1522" s="534" t="s">
        <v>2782</v>
      </c>
      <c r="D1522" s="534" t="s">
        <v>8868</v>
      </c>
      <c r="E1522" s="534" t="s">
        <v>8869</v>
      </c>
    </row>
    <row r="1523" ht="12.75" customHeight="1">
      <c r="B1523" s="534" t="s">
        <v>7260</v>
      </c>
      <c r="C1523" s="534" t="s">
        <v>7261</v>
      </c>
      <c r="D1523" s="534" t="s">
        <v>8870</v>
      </c>
      <c r="E1523" s="534" t="s">
        <v>8871</v>
      </c>
    </row>
    <row r="1524" ht="12.75" customHeight="1">
      <c r="B1524" s="534" t="s">
        <v>239</v>
      </c>
      <c r="C1524" s="534" t="s">
        <v>306</v>
      </c>
      <c r="D1524" s="534" t="s">
        <v>242</v>
      </c>
      <c r="E1524" s="534" t="s">
        <v>309</v>
      </c>
    </row>
    <row r="1525" ht="12.75" customHeight="1">
      <c r="B1525" s="534" t="s">
        <v>1560</v>
      </c>
      <c r="C1525" s="534" t="s">
        <v>1561</v>
      </c>
      <c r="D1525" s="534" t="s">
        <v>8872</v>
      </c>
      <c r="E1525" s="534" t="s">
        <v>8873</v>
      </c>
    </row>
    <row r="1526" ht="12.75" customHeight="1">
      <c r="B1526" s="534" t="s">
        <v>2781</v>
      </c>
      <c r="C1526" s="534" t="s">
        <v>2782</v>
      </c>
      <c r="D1526" s="534" t="s">
        <v>8872</v>
      </c>
      <c r="E1526" s="534" t="s">
        <v>8874</v>
      </c>
    </row>
    <row r="1527" ht="12.75" customHeight="1">
      <c r="B1527" s="534" t="s">
        <v>1560</v>
      </c>
      <c r="C1527" s="534" t="s">
        <v>1561</v>
      </c>
      <c r="D1527" s="534" t="s">
        <v>8872</v>
      </c>
      <c r="E1527" s="534" t="s">
        <v>8875</v>
      </c>
    </row>
    <row r="1528" ht="12.75" customHeight="1">
      <c r="B1528" s="534" t="s">
        <v>1560</v>
      </c>
      <c r="C1528" s="534" t="s">
        <v>8644</v>
      </c>
      <c r="D1528" s="534" t="s">
        <v>8872</v>
      </c>
      <c r="E1528" s="534" t="s">
        <v>8876</v>
      </c>
    </row>
    <row r="1529" ht="12.75" customHeight="1">
      <c r="B1529" s="534" t="s">
        <v>911</v>
      </c>
      <c r="C1529" s="534" t="s">
        <v>1500</v>
      </c>
      <c r="D1529" s="534" t="s">
        <v>8834</v>
      </c>
      <c r="E1529" s="534" t="s">
        <v>8877</v>
      </c>
    </row>
    <row r="1530" ht="12.75" customHeight="1">
      <c r="B1530" s="534" t="s">
        <v>911</v>
      </c>
      <c r="C1530" s="534" t="s">
        <v>1006</v>
      </c>
      <c r="D1530" s="534" t="s">
        <v>8878</v>
      </c>
      <c r="E1530" s="534" t="s">
        <v>8879</v>
      </c>
    </row>
    <row r="1531" ht="12.75" customHeight="1">
      <c r="B1531" s="534" t="s">
        <v>6246</v>
      </c>
      <c r="C1531" s="534" t="s">
        <v>7271</v>
      </c>
      <c r="D1531" s="534" t="s">
        <v>8880</v>
      </c>
      <c r="E1531" s="534" t="s">
        <v>8881</v>
      </c>
    </row>
    <row r="1532" ht="12.75" customHeight="1">
      <c r="B1532" s="534" t="s">
        <v>503</v>
      </c>
      <c r="C1532" s="534" t="s">
        <v>573</v>
      </c>
      <c r="D1532" s="534" t="s">
        <v>8882</v>
      </c>
      <c r="E1532" s="534" t="s">
        <v>8883</v>
      </c>
    </row>
    <row r="1533" ht="12.75" customHeight="1">
      <c r="B1533" s="534" t="s">
        <v>1485</v>
      </c>
      <c r="C1533" s="534" t="s">
        <v>8494</v>
      </c>
      <c r="D1533" s="534" t="s">
        <v>8735</v>
      </c>
      <c r="E1533" s="534" t="s">
        <v>8884</v>
      </c>
    </row>
    <row r="1534" ht="12.75" customHeight="1">
      <c r="B1534" s="534" t="s">
        <v>6142</v>
      </c>
      <c r="C1534" s="534" t="s">
        <v>6725</v>
      </c>
      <c r="D1534" s="534" t="s">
        <v>8735</v>
      </c>
      <c r="E1534" s="534" t="s">
        <v>8885</v>
      </c>
    </row>
    <row r="1535" ht="12.75" customHeight="1">
      <c r="B1535" s="534" t="s">
        <v>2216</v>
      </c>
      <c r="C1535" s="534" t="s">
        <v>6105</v>
      </c>
      <c r="D1535" s="534" t="s">
        <v>8735</v>
      </c>
      <c r="E1535" s="534" t="s">
        <v>8886</v>
      </c>
    </row>
    <row r="1536" ht="12.75" customHeight="1">
      <c r="B1536" s="534" t="s">
        <v>2216</v>
      </c>
      <c r="C1536" s="534" t="s">
        <v>6105</v>
      </c>
      <c r="D1536" s="534" t="s">
        <v>8735</v>
      </c>
      <c r="E1536" s="534" t="s">
        <v>8887</v>
      </c>
    </row>
    <row r="1537" ht="12.75" customHeight="1">
      <c r="B1537" s="534" t="s">
        <v>2216</v>
      </c>
      <c r="C1537" s="534" t="s">
        <v>6105</v>
      </c>
      <c r="D1537" s="534" t="s">
        <v>8735</v>
      </c>
      <c r="E1537" s="534" t="s">
        <v>8888</v>
      </c>
    </row>
    <row r="1538" ht="12.75" customHeight="1">
      <c r="B1538" s="534" t="s">
        <v>2216</v>
      </c>
      <c r="C1538" s="534" t="s">
        <v>6105</v>
      </c>
      <c r="D1538" s="534" t="s">
        <v>8735</v>
      </c>
      <c r="E1538" s="534" t="s">
        <v>8889</v>
      </c>
    </row>
    <row r="1539" ht="12.75" customHeight="1">
      <c r="B1539" s="534" t="s">
        <v>911</v>
      </c>
      <c r="C1539" s="534" t="s">
        <v>2556</v>
      </c>
      <c r="D1539" s="534" t="s">
        <v>8735</v>
      </c>
      <c r="E1539" s="534" t="s">
        <v>8890</v>
      </c>
    </row>
    <row r="1540" ht="12.75" customHeight="1">
      <c r="B1540" s="534" t="s">
        <v>2216</v>
      </c>
      <c r="C1540" s="534" t="s">
        <v>6186</v>
      </c>
      <c r="D1540" s="534" t="s">
        <v>8735</v>
      </c>
      <c r="E1540" s="534" t="s">
        <v>8891</v>
      </c>
    </row>
    <row r="1541" ht="12.75" customHeight="1">
      <c r="B1541" s="534" t="s">
        <v>2216</v>
      </c>
      <c r="C1541" s="534" t="s">
        <v>6105</v>
      </c>
      <c r="D1541" s="534" t="s">
        <v>8735</v>
      </c>
      <c r="E1541" s="534" t="s">
        <v>8892</v>
      </c>
    </row>
    <row r="1542" ht="12.75" customHeight="1">
      <c r="B1542" s="534" t="s">
        <v>2216</v>
      </c>
      <c r="C1542" s="534" t="s">
        <v>6651</v>
      </c>
      <c r="D1542" s="534" t="s">
        <v>8735</v>
      </c>
      <c r="E1542" s="534" t="s">
        <v>8893</v>
      </c>
    </row>
    <row r="1543" ht="12.75" customHeight="1">
      <c r="B1543" s="534" t="s">
        <v>2216</v>
      </c>
      <c r="C1543" s="534" t="s">
        <v>6651</v>
      </c>
      <c r="D1543" s="534" t="s">
        <v>8735</v>
      </c>
      <c r="E1543" s="534" t="s">
        <v>8894</v>
      </c>
    </row>
    <row r="1544" ht="12.75" customHeight="1">
      <c r="B1544" s="534" t="s">
        <v>2216</v>
      </c>
      <c r="C1544" s="534" t="s">
        <v>6105</v>
      </c>
      <c r="D1544" s="534" t="s">
        <v>8735</v>
      </c>
      <c r="E1544" s="534" t="s">
        <v>8895</v>
      </c>
    </row>
    <row r="1545" ht="12.75" customHeight="1">
      <c r="B1545" s="534" t="s">
        <v>6142</v>
      </c>
      <c r="C1545" s="534" t="s">
        <v>6725</v>
      </c>
      <c r="D1545" s="534" t="s">
        <v>8735</v>
      </c>
      <c r="E1545" s="534" t="s">
        <v>8896</v>
      </c>
    </row>
    <row r="1546" ht="12.75" customHeight="1">
      <c r="B1546" s="534" t="s">
        <v>6142</v>
      </c>
      <c r="C1546" s="534" t="s">
        <v>6725</v>
      </c>
      <c r="D1546" s="534" t="s">
        <v>8735</v>
      </c>
      <c r="E1546" s="534" t="s">
        <v>8897</v>
      </c>
    </row>
    <row r="1547" ht="12.75" customHeight="1">
      <c r="B1547" s="534" t="s">
        <v>2216</v>
      </c>
      <c r="C1547" s="534" t="s">
        <v>6105</v>
      </c>
      <c r="D1547" s="534" t="s">
        <v>8898</v>
      </c>
      <c r="E1547" s="534" t="s">
        <v>8899</v>
      </c>
    </row>
    <row r="1548" ht="12.75" customHeight="1">
      <c r="B1548" s="534" t="s">
        <v>6246</v>
      </c>
      <c r="C1548" s="534" t="s">
        <v>6247</v>
      </c>
      <c r="D1548" s="534" t="s">
        <v>8900</v>
      </c>
      <c r="E1548" s="534" t="s">
        <v>8901</v>
      </c>
    </row>
    <row r="1549" ht="12.75" customHeight="1">
      <c r="B1549" s="534" t="s">
        <v>900</v>
      </c>
      <c r="C1549" s="534" t="s">
        <v>901</v>
      </c>
      <c r="D1549" s="534" t="s">
        <v>8902</v>
      </c>
      <c r="E1549" s="534" t="s">
        <v>8903</v>
      </c>
    </row>
    <row r="1550" ht="12.75" customHeight="1">
      <c r="B1550" s="534" t="s">
        <v>503</v>
      </c>
      <c r="C1550" s="534" t="s">
        <v>1324</v>
      </c>
      <c r="D1550" s="534" t="s">
        <v>8904</v>
      </c>
      <c r="E1550" s="534" t="s">
        <v>8905</v>
      </c>
    </row>
    <row r="1551" ht="12.75" customHeight="1">
      <c r="B1551" s="534" t="s">
        <v>1485</v>
      </c>
      <c r="C1551" s="534" t="s">
        <v>6640</v>
      </c>
      <c r="D1551" s="534" t="s">
        <v>8906</v>
      </c>
      <c r="E1551" s="534" t="s">
        <v>8907</v>
      </c>
    </row>
    <row r="1552" ht="12.75" customHeight="1">
      <c r="B1552" s="534" t="s">
        <v>6075</v>
      </c>
      <c r="C1552" s="534" t="s">
        <v>6267</v>
      </c>
      <c r="D1552" s="534" t="s">
        <v>8908</v>
      </c>
      <c r="E1552" s="534" t="s">
        <v>8909</v>
      </c>
    </row>
    <row r="1553" ht="12.75" customHeight="1">
      <c r="B1553" s="534" t="s">
        <v>6273</v>
      </c>
      <c r="C1553" s="534" t="s">
        <v>6274</v>
      </c>
      <c r="D1553" s="534" t="s">
        <v>8910</v>
      </c>
      <c r="E1553" s="534" t="s">
        <v>8911</v>
      </c>
    </row>
    <row r="1554" ht="12.75" customHeight="1">
      <c r="B1554" s="534" t="s">
        <v>6273</v>
      </c>
      <c r="C1554" s="534" t="s">
        <v>7618</v>
      </c>
      <c r="D1554" s="534" t="s">
        <v>8912</v>
      </c>
      <c r="E1554" s="534" t="s">
        <v>8913</v>
      </c>
    </row>
    <row r="1555" ht="12.75" customHeight="1">
      <c r="B1555" s="534" t="s">
        <v>900</v>
      </c>
      <c r="C1555" s="534" t="s">
        <v>6238</v>
      </c>
      <c r="D1555" s="534" t="s">
        <v>8914</v>
      </c>
      <c r="E1555" s="534" t="s">
        <v>8915</v>
      </c>
    </row>
    <row r="1556" ht="12.75" customHeight="1">
      <c r="B1556" s="534" t="s">
        <v>900</v>
      </c>
      <c r="C1556" s="534" t="s">
        <v>6238</v>
      </c>
      <c r="D1556" s="534" t="s">
        <v>1575</v>
      </c>
      <c r="E1556" s="534" t="s">
        <v>8916</v>
      </c>
    </row>
    <row r="1557" ht="12.75" customHeight="1">
      <c r="B1557" s="534" t="s">
        <v>900</v>
      </c>
      <c r="C1557" s="534" t="s">
        <v>6238</v>
      </c>
      <c r="D1557" s="534" t="s">
        <v>1575</v>
      </c>
      <c r="E1557" s="534" t="s">
        <v>8917</v>
      </c>
    </row>
    <row r="1558" ht="12.75" customHeight="1">
      <c r="B1558" s="534" t="s">
        <v>6075</v>
      </c>
      <c r="C1558" s="534" t="s">
        <v>6267</v>
      </c>
      <c r="D1558" s="534" t="s">
        <v>8918</v>
      </c>
      <c r="E1558" s="534" t="s">
        <v>8918</v>
      </c>
    </row>
    <row r="1559" ht="12.75" customHeight="1">
      <c r="B1559" s="534" t="s">
        <v>2216</v>
      </c>
      <c r="C1559" s="534" t="s">
        <v>6651</v>
      </c>
      <c r="D1559" s="534" t="s">
        <v>8919</v>
      </c>
      <c r="E1559" s="534" t="s">
        <v>8920</v>
      </c>
    </row>
    <row r="1560" ht="12.75" customHeight="1">
      <c r="B1560" s="534" t="s">
        <v>2216</v>
      </c>
      <c r="C1560" s="534" t="s">
        <v>6651</v>
      </c>
      <c r="D1560" s="534" t="s">
        <v>6652</v>
      </c>
      <c r="E1560" s="534" t="s">
        <v>8921</v>
      </c>
    </row>
    <row r="1561" ht="12.75" customHeight="1">
      <c r="B1561" s="534" t="s">
        <v>2216</v>
      </c>
      <c r="C1561" s="534" t="s">
        <v>6651</v>
      </c>
      <c r="D1561" s="534" t="s">
        <v>6652</v>
      </c>
      <c r="E1561" s="534" t="s">
        <v>8922</v>
      </c>
    </row>
    <row r="1562" ht="12.75" customHeight="1">
      <c r="B1562" s="534" t="s">
        <v>2216</v>
      </c>
      <c r="C1562" s="534" t="s">
        <v>6651</v>
      </c>
      <c r="D1562" s="534" t="s">
        <v>8923</v>
      </c>
      <c r="E1562" s="534" t="s">
        <v>8924</v>
      </c>
    </row>
    <row r="1563" ht="12.75" customHeight="1">
      <c r="B1563" s="534" t="s">
        <v>2216</v>
      </c>
      <c r="C1563" s="534" t="s">
        <v>6651</v>
      </c>
      <c r="D1563" s="534" t="s">
        <v>1575</v>
      </c>
      <c r="E1563" s="534" t="s">
        <v>8925</v>
      </c>
    </row>
    <row r="1564" ht="12.75" customHeight="1">
      <c r="B1564" s="534" t="s">
        <v>2216</v>
      </c>
      <c r="C1564" s="534" t="s">
        <v>6651</v>
      </c>
      <c r="D1564" s="534" t="s">
        <v>1575</v>
      </c>
      <c r="E1564" s="534" t="s">
        <v>8926</v>
      </c>
    </row>
    <row r="1565" ht="12.75" customHeight="1">
      <c r="B1565" s="534" t="s">
        <v>2216</v>
      </c>
      <c r="C1565" s="534" t="s">
        <v>6651</v>
      </c>
      <c r="D1565" s="534" t="s">
        <v>1575</v>
      </c>
      <c r="E1565" s="534" t="s">
        <v>8927</v>
      </c>
    </row>
    <row r="1566" ht="12.75" customHeight="1">
      <c r="B1566" s="534" t="s">
        <v>2216</v>
      </c>
      <c r="C1566" s="534" t="s">
        <v>6651</v>
      </c>
      <c r="D1566" s="534" t="s">
        <v>8919</v>
      </c>
      <c r="E1566" s="534" t="s">
        <v>8928</v>
      </c>
    </row>
    <row r="1567" ht="12.75" customHeight="1">
      <c r="B1567" s="534" t="s">
        <v>2216</v>
      </c>
      <c r="C1567" s="534" t="s">
        <v>6651</v>
      </c>
      <c r="D1567" s="534" t="s">
        <v>8919</v>
      </c>
      <c r="E1567" s="534" t="s">
        <v>8929</v>
      </c>
    </row>
    <row r="1568" ht="12.75" customHeight="1">
      <c r="B1568" s="534" t="s">
        <v>2216</v>
      </c>
      <c r="C1568" s="534" t="s">
        <v>6651</v>
      </c>
      <c r="D1568" s="534" t="s">
        <v>8919</v>
      </c>
      <c r="E1568" s="534" t="s">
        <v>8930</v>
      </c>
    </row>
    <row r="1569" ht="12.75" customHeight="1">
      <c r="B1569" s="534" t="s">
        <v>2216</v>
      </c>
      <c r="C1569" s="534" t="s">
        <v>6651</v>
      </c>
      <c r="D1569" s="534" t="s">
        <v>8919</v>
      </c>
      <c r="E1569" s="534" t="s">
        <v>8931</v>
      </c>
    </row>
    <row r="1570" ht="12.75" customHeight="1">
      <c r="B1570" s="534" t="s">
        <v>2216</v>
      </c>
      <c r="C1570" s="534" t="s">
        <v>6651</v>
      </c>
      <c r="D1570" s="534" t="s">
        <v>8919</v>
      </c>
      <c r="E1570" s="534" t="s">
        <v>6573</v>
      </c>
    </row>
    <row r="1571" ht="12.75" customHeight="1">
      <c r="B1571" s="534" t="s">
        <v>2216</v>
      </c>
      <c r="C1571" s="534" t="s">
        <v>6651</v>
      </c>
      <c r="D1571" s="534" t="s">
        <v>8919</v>
      </c>
      <c r="E1571" s="534" t="s">
        <v>8932</v>
      </c>
    </row>
    <row r="1572" ht="12.75" customHeight="1">
      <c r="B1572" s="534" t="s">
        <v>2216</v>
      </c>
      <c r="C1572" s="534" t="s">
        <v>6651</v>
      </c>
      <c r="D1572" s="534" t="s">
        <v>1575</v>
      </c>
      <c r="E1572" s="534" t="s">
        <v>8933</v>
      </c>
    </row>
    <row r="1573" ht="12.75" customHeight="1">
      <c r="B1573" s="534" t="s">
        <v>2216</v>
      </c>
      <c r="C1573" s="534" t="s">
        <v>6651</v>
      </c>
      <c r="D1573" s="534" t="s">
        <v>1575</v>
      </c>
      <c r="E1573" s="534" t="s">
        <v>8934</v>
      </c>
    </row>
    <row r="1574" ht="12.75" customHeight="1">
      <c r="B1574" s="534" t="s">
        <v>2216</v>
      </c>
      <c r="C1574" s="534" t="s">
        <v>6651</v>
      </c>
      <c r="D1574" s="534" t="s">
        <v>1575</v>
      </c>
      <c r="E1574" s="534" t="s">
        <v>8935</v>
      </c>
    </row>
    <row r="1575" ht="12.75" customHeight="1">
      <c r="B1575" s="534" t="s">
        <v>2216</v>
      </c>
      <c r="C1575" s="534" t="s">
        <v>6651</v>
      </c>
      <c r="D1575" s="534" t="s">
        <v>1575</v>
      </c>
      <c r="E1575" s="534" t="s">
        <v>8936</v>
      </c>
    </row>
    <row r="1576" ht="12.75" customHeight="1">
      <c r="B1576" s="534" t="s">
        <v>2781</v>
      </c>
      <c r="C1576" s="534" t="s">
        <v>2782</v>
      </c>
      <c r="D1576" s="534" t="s">
        <v>8937</v>
      </c>
      <c r="E1576" s="534" t="s">
        <v>8938</v>
      </c>
    </row>
    <row r="1577" ht="12.75" customHeight="1">
      <c r="B1577" s="534" t="s">
        <v>503</v>
      </c>
      <c r="C1577" s="534" t="s">
        <v>573</v>
      </c>
      <c r="D1577" s="534" t="s">
        <v>8939</v>
      </c>
      <c r="E1577" s="534" t="s">
        <v>6578</v>
      </c>
    </row>
    <row r="1578" ht="12.75" customHeight="1">
      <c r="B1578" s="534" t="s">
        <v>2781</v>
      </c>
      <c r="C1578" s="534" t="s">
        <v>2782</v>
      </c>
      <c r="D1578" s="534" t="s">
        <v>8940</v>
      </c>
      <c r="E1578" s="534" t="s">
        <v>8941</v>
      </c>
    </row>
    <row r="1579" ht="12.75" customHeight="1">
      <c r="B1579" s="534" t="s">
        <v>2781</v>
      </c>
      <c r="C1579" s="534" t="s">
        <v>2782</v>
      </c>
      <c r="D1579" s="534" t="s">
        <v>8942</v>
      </c>
      <c r="E1579" s="534" t="s">
        <v>8943</v>
      </c>
    </row>
    <row r="1580" ht="12.75" customHeight="1">
      <c r="B1580" s="534" t="s">
        <v>2781</v>
      </c>
      <c r="C1580" s="534" t="s">
        <v>2782</v>
      </c>
      <c r="D1580" s="534" t="s">
        <v>1575</v>
      </c>
      <c r="E1580" s="534" t="s">
        <v>8944</v>
      </c>
    </row>
    <row r="1581" ht="12.75" customHeight="1">
      <c r="B1581" s="534" t="s">
        <v>2781</v>
      </c>
      <c r="C1581" s="534" t="s">
        <v>2782</v>
      </c>
      <c r="D1581" s="534" t="s">
        <v>1575</v>
      </c>
      <c r="E1581" s="534" t="s">
        <v>8945</v>
      </c>
    </row>
    <row r="1582" ht="12.75" customHeight="1">
      <c r="B1582" s="534" t="s">
        <v>239</v>
      </c>
      <c r="C1582" s="534" t="s">
        <v>272</v>
      </c>
      <c r="D1582" s="534" t="s">
        <v>1215</v>
      </c>
      <c r="E1582" s="534" t="s">
        <v>8946</v>
      </c>
    </row>
    <row r="1583" ht="12.75" customHeight="1">
      <c r="B1583" s="534" t="s">
        <v>6407</v>
      </c>
      <c r="C1583" s="534" t="s">
        <v>6388</v>
      </c>
      <c r="D1583" s="534" t="s">
        <v>6476</v>
      </c>
      <c r="E1583" s="534" t="s">
        <v>8947</v>
      </c>
    </row>
    <row r="1584" ht="12.75" customHeight="1">
      <c r="B1584" s="534" t="s">
        <v>6075</v>
      </c>
      <c r="C1584" s="534" t="s">
        <v>6076</v>
      </c>
      <c r="D1584" s="534" t="s">
        <v>8948</v>
      </c>
      <c r="E1584" s="534" t="s">
        <v>8948</v>
      </c>
    </row>
    <row r="1585" ht="12.75" customHeight="1">
      <c r="B1585" s="534" t="s">
        <v>6075</v>
      </c>
      <c r="C1585" s="534" t="s">
        <v>6076</v>
      </c>
      <c r="D1585" s="534" t="s">
        <v>1575</v>
      </c>
      <c r="E1585" s="534" t="s">
        <v>8949</v>
      </c>
    </row>
    <row r="1586" ht="12.75" customHeight="1">
      <c r="B1586" s="534" t="s">
        <v>6075</v>
      </c>
      <c r="C1586" s="534" t="s">
        <v>6076</v>
      </c>
      <c r="D1586" s="534" t="s">
        <v>1575</v>
      </c>
      <c r="E1586" s="534" t="s">
        <v>8950</v>
      </c>
    </row>
    <row r="1587" ht="12.75" customHeight="1">
      <c r="B1587" s="534" t="s">
        <v>503</v>
      </c>
      <c r="C1587" s="534" t="s">
        <v>592</v>
      </c>
      <c r="D1587" s="534" t="s">
        <v>259</v>
      </c>
      <c r="E1587" s="534" t="s">
        <v>6289</v>
      </c>
    </row>
    <row r="1588" ht="12.75" customHeight="1">
      <c r="B1588" s="534" t="s">
        <v>6407</v>
      </c>
      <c r="C1588" s="534" t="s">
        <v>6388</v>
      </c>
      <c r="D1588" s="534" t="s">
        <v>8951</v>
      </c>
      <c r="E1588" s="534" t="s">
        <v>8952</v>
      </c>
    </row>
    <row r="1589" ht="12.75" customHeight="1">
      <c r="B1589" s="534" t="s">
        <v>726</v>
      </c>
      <c r="C1589" s="534" t="s">
        <v>737</v>
      </c>
      <c r="D1589" s="534" t="s">
        <v>1314</v>
      </c>
      <c r="E1589" s="534" t="s">
        <v>1315</v>
      </c>
    </row>
    <row r="1590" ht="12.75" customHeight="1">
      <c r="B1590" s="534" t="s">
        <v>726</v>
      </c>
      <c r="C1590" s="534" t="s">
        <v>737</v>
      </c>
      <c r="D1590" s="534" t="s">
        <v>1575</v>
      </c>
      <c r="E1590" s="534" t="s">
        <v>8953</v>
      </c>
    </row>
    <row r="1591" ht="12.75" customHeight="1">
      <c r="B1591" s="534" t="s">
        <v>2216</v>
      </c>
      <c r="C1591" s="534" t="s">
        <v>6105</v>
      </c>
      <c r="D1591" s="534" t="s">
        <v>8441</v>
      </c>
      <c r="E1591" s="534" t="s">
        <v>8954</v>
      </c>
    </row>
    <row r="1592" ht="12.75" customHeight="1">
      <c r="B1592" s="534" t="s">
        <v>2216</v>
      </c>
      <c r="C1592" s="534" t="s">
        <v>6105</v>
      </c>
      <c r="D1592" s="534" t="s">
        <v>8441</v>
      </c>
      <c r="E1592" s="534" t="s">
        <v>8955</v>
      </c>
    </row>
    <row r="1593" ht="12.75" customHeight="1">
      <c r="B1593" s="534" t="s">
        <v>2216</v>
      </c>
      <c r="C1593" s="534" t="s">
        <v>6105</v>
      </c>
      <c r="D1593" s="534" t="s">
        <v>8441</v>
      </c>
      <c r="E1593" s="534" t="s">
        <v>8956</v>
      </c>
    </row>
    <row r="1594" ht="12.75" customHeight="1">
      <c r="B1594" s="534" t="s">
        <v>6246</v>
      </c>
      <c r="C1594" s="534" t="s">
        <v>7275</v>
      </c>
      <c r="D1594" s="534" t="s">
        <v>8957</v>
      </c>
      <c r="E1594" s="534" t="s">
        <v>8958</v>
      </c>
    </row>
    <row r="1595" ht="12.75" customHeight="1">
      <c r="B1595" s="534" t="s">
        <v>2216</v>
      </c>
      <c r="C1595" s="534" t="s">
        <v>6651</v>
      </c>
      <c r="D1595" s="534" t="s">
        <v>8724</v>
      </c>
      <c r="E1595" s="534" t="s">
        <v>8959</v>
      </c>
    </row>
    <row r="1596" ht="12.75" customHeight="1">
      <c r="B1596" s="534" t="s">
        <v>239</v>
      </c>
      <c r="C1596" s="534" t="s">
        <v>306</v>
      </c>
      <c r="D1596" s="534" t="s">
        <v>6533</v>
      </c>
      <c r="E1596" s="534" t="s">
        <v>8960</v>
      </c>
    </row>
    <row r="1597" ht="12.75" customHeight="1">
      <c r="B1597" s="534" t="s">
        <v>726</v>
      </c>
      <c r="C1597" s="534" t="s">
        <v>737</v>
      </c>
      <c r="D1597" s="534" t="s">
        <v>8961</v>
      </c>
      <c r="E1597" s="534" t="s">
        <v>8962</v>
      </c>
    </row>
    <row r="1598" ht="12.75" customHeight="1">
      <c r="B1598" s="534" t="s">
        <v>911</v>
      </c>
      <c r="C1598" s="534" t="s">
        <v>912</v>
      </c>
      <c r="D1598" s="534" t="s">
        <v>8963</v>
      </c>
      <c r="E1598" s="534" t="s">
        <v>8964</v>
      </c>
    </row>
    <row r="1599" ht="12.75" customHeight="1">
      <c r="B1599" s="534" t="s">
        <v>6075</v>
      </c>
      <c r="C1599" s="534" t="s">
        <v>8965</v>
      </c>
      <c r="D1599" s="534" t="s">
        <v>8966</v>
      </c>
      <c r="E1599" s="534" t="s">
        <v>8967</v>
      </c>
    </row>
    <row r="1600" ht="12.75" customHeight="1">
      <c r="B1600" s="534" t="s">
        <v>6075</v>
      </c>
      <c r="C1600" s="534" t="s">
        <v>8965</v>
      </c>
      <c r="D1600" s="534" t="s">
        <v>1575</v>
      </c>
      <c r="E1600" s="534" t="s">
        <v>8968</v>
      </c>
    </row>
    <row r="1601" ht="12.75" customHeight="1">
      <c r="B1601" s="534" t="s">
        <v>6346</v>
      </c>
      <c r="C1601" s="534" t="s">
        <v>7245</v>
      </c>
      <c r="D1601" s="534" t="s">
        <v>8969</v>
      </c>
      <c r="E1601" s="534" t="s">
        <v>8970</v>
      </c>
    </row>
    <row r="1602" ht="12.75" customHeight="1">
      <c r="B1602" s="534" t="s">
        <v>1485</v>
      </c>
      <c r="C1602" s="534" t="s">
        <v>1486</v>
      </c>
      <c r="D1602" s="534" t="s">
        <v>8971</v>
      </c>
      <c r="E1602" s="534" t="s">
        <v>8972</v>
      </c>
    </row>
    <row r="1603" ht="12.75" customHeight="1">
      <c r="B1603" s="534" t="s">
        <v>2781</v>
      </c>
      <c r="C1603" s="534" t="s">
        <v>2782</v>
      </c>
      <c r="D1603" s="534" t="s">
        <v>1575</v>
      </c>
      <c r="E1603" s="534" t="s">
        <v>8973</v>
      </c>
    </row>
    <row r="1604" ht="12.75" customHeight="1">
      <c r="B1604" s="534" t="s">
        <v>2781</v>
      </c>
      <c r="C1604" s="534" t="s">
        <v>2782</v>
      </c>
      <c r="D1604" s="534" t="s">
        <v>5135</v>
      </c>
      <c r="E1604" s="534" t="s">
        <v>8974</v>
      </c>
    </row>
    <row r="1605" ht="12.75" customHeight="1">
      <c r="B1605" s="534" t="s">
        <v>256</v>
      </c>
      <c r="C1605" s="534" t="s">
        <v>7102</v>
      </c>
      <c r="D1605" s="534" t="s">
        <v>5135</v>
      </c>
      <c r="E1605" s="534" t="s">
        <v>6593</v>
      </c>
    </row>
    <row r="1606" ht="12.75" customHeight="1">
      <c r="B1606" s="534" t="s">
        <v>256</v>
      </c>
      <c r="C1606" s="534" t="s">
        <v>257</v>
      </c>
      <c r="D1606" s="534" t="s">
        <v>5135</v>
      </c>
      <c r="E1606" s="534" t="s">
        <v>6294</v>
      </c>
    </row>
    <row r="1607" ht="12.75" customHeight="1">
      <c r="B1607" s="534" t="s">
        <v>256</v>
      </c>
      <c r="C1607" s="534" t="s">
        <v>8975</v>
      </c>
      <c r="D1607" s="534" t="s">
        <v>5135</v>
      </c>
      <c r="E1607" s="534" t="s">
        <v>6301</v>
      </c>
    </row>
    <row r="1608" ht="12.75" customHeight="1">
      <c r="B1608" s="534" t="s">
        <v>256</v>
      </c>
      <c r="C1608" s="534" t="s">
        <v>257</v>
      </c>
      <c r="D1608" s="534" t="s">
        <v>5135</v>
      </c>
      <c r="E1608" s="534" t="s">
        <v>6308</v>
      </c>
    </row>
    <row r="1609" ht="12.75" customHeight="1">
      <c r="B1609" s="534" t="s">
        <v>2216</v>
      </c>
      <c r="C1609" s="534" t="s">
        <v>6186</v>
      </c>
      <c r="D1609" s="534" t="s">
        <v>8854</v>
      </c>
      <c r="E1609" s="534" t="s">
        <v>8976</v>
      </c>
    </row>
    <row r="1610" ht="12.75" customHeight="1">
      <c r="B1610" s="534" t="s">
        <v>726</v>
      </c>
      <c r="C1610" s="534" t="s">
        <v>727</v>
      </c>
      <c r="D1610" s="534" t="s">
        <v>8977</v>
      </c>
      <c r="E1610" s="534" t="s">
        <v>8978</v>
      </c>
    </row>
    <row r="1611" ht="12.75" customHeight="1">
      <c r="B1611" s="534" t="s">
        <v>6407</v>
      </c>
      <c r="C1611" s="534" t="s">
        <v>6388</v>
      </c>
      <c r="D1611" s="534" t="s">
        <v>8979</v>
      </c>
      <c r="E1611" s="534" t="s">
        <v>8980</v>
      </c>
    </row>
    <row r="1612" ht="12.75" customHeight="1">
      <c r="B1612" s="534" t="s">
        <v>726</v>
      </c>
      <c r="C1612" s="534" t="s">
        <v>7048</v>
      </c>
      <c r="D1612" s="534" t="s">
        <v>8981</v>
      </c>
      <c r="E1612" s="534" t="s">
        <v>8982</v>
      </c>
    </row>
    <row r="1613" ht="12.75" customHeight="1">
      <c r="B1613" s="534" t="s">
        <v>1560</v>
      </c>
      <c r="C1613" s="534" t="s">
        <v>6286</v>
      </c>
      <c r="D1613" s="534" t="s">
        <v>8983</v>
      </c>
      <c r="E1613" s="534" t="s">
        <v>8984</v>
      </c>
    </row>
    <row r="1614" ht="12.75" customHeight="1">
      <c r="B1614" s="534" t="s">
        <v>6075</v>
      </c>
      <c r="C1614" s="534" t="s">
        <v>6267</v>
      </c>
      <c r="D1614" s="534" t="s">
        <v>8985</v>
      </c>
      <c r="E1614" s="534" t="s">
        <v>8986</v>
      </c>
    </row>
    <row r="1615" ht="12.75" customHeight="1">
      <c r="B1615" s="534" t="s">
        <v>6075</v>
      </c>
      <c r="C1615" s="534" t="s">
        <v>6267</v>
      </c>
      <c r="D1615" s="534" t="s">
        <v>1575</v>
      </c>
      <c r="E1615" s="534" t="s">
        <v>8987</v>
      </c>
    </row>
    <row r="1616" ht="12.75" customHeight="1">
      <c r="B1616" s="534" t="s">
        <v>900</v>
      </c>
      <c r="C1616" s="534" t="s">
        <v>6238</v>
      </c>
      <c r="D1616" s="534" t="s">
        <v>8988</v>
      </c>
      <c r="E1616" s="534" t="s">
        <v>8989</v>
      </c>
    </row>
    <row r="1617" ht="12.75" customHeight="1">
      <c r="B1617" s="534" t="s">
        <v>6142</v>
      </c>
      <c r="C1617" s="534" t="s">
        <v>7696</v>
      </c>
      <c r="D1617" s="534" t="s">
        <v>8990</v>
      </c>
      <c r="E1617" s="534" t="s">
        <v>8991</v>
      </c>
    </row>
    <row r="1618" ht="12.75" customHeight="1">
      <c r="B1618" s="534" t="s">
        <v>900</v>
      </c>
      <c r="C1618" s="534" t="s">
        <v>901</v>
      </c>
      <c r="D1618" s="534" t="s">
        <v>8534</v>
      </c>
      <c r="E1618" s="534" t="s">
        <v>8992</v>
      </c>
    </row>
    <row r="1619" ht="12.75" customHeight="1">
      <c r="B1619" s="534" t="s">
        <v>900</v>
      </c>
      <c r="C1619" s="534" t="s">
        <v>901</v>
      </c>
      <c r="D1619" s="534" t="s">
        <v>1575</v>
      </c>
      <c r="E1619" s="534" t="s">
        <v>8993</v>
      </c>
    </row>
    <row r="1620" ht="12.75" customHeight="1">
      <c r="B1620" s="534" t="s">
        <v>2781</v>
      </c>
      <c r="C1620" s="534" t="s">
        <v>6821</v>
      </c>
      <c r="D1620" s="534" t="s">
        <v>8994</v>
      </c>
      <c r="E1620" s="534" t="s">
        <v>8995</v>
      </c>
    </row>
    <row r="1621" ht="12.75" customHeight="1">
      <c r="B1621" s="534" t="s">
        <v>2781</v>
      </c>
      <c r="C1621" s="534" t="s">
        <v>6821</v>
      </c>
      <c r="D1621" s="534" t="s">
        <v>1575</v>
      </c>
      <c r="E1621" s="534" t="s">
        <v>8996</v>
      </c>
    </row>
    <row r="1622" ht="12.75" customHeight="1">
      <c r="B1622" s="534" t="s">
        <v>2781</v>
      </c>
      <c r="C1622" s="534" t="s">
        <v>2782</v>
      </c>
      <c r="D1622" s="534" t="s">
        <v>8997</v>
      </c>
      <c r="E1622" s="534" t="s">
        <v>8998</v>
      </c>
    </row>
    <row r="1623" ht="12.75" customHeight="1">
      <c r="B1623" s="534" t="s">
        <v>726</v>
      </c>
      <c r="C1623" s="534" t="s">
        <v>737</v>
      </c>
      <c r="D1623" s="534" t="s">
        <v>8828</v>
      </c>
      <c r="E1623" s="534" t="s">
        <v>8999</v>
      </c>
    </row>
    <row r="1624" ht="12.75" customHeight="1">
      <c r="B1624" s="534" t="s">
        <v>2781</v>
      </c>
      <c r="C1624" s="534" t="s">
        <v>2782</v>
      </c>
      <c r="D1624" s="534" t="s">
        <v>9000</v>
      </c>
      <c r="E1624" s="534" t="s">
        <v>9001</v>
      </c>
    </row>
    <row r="1625" ht="12.75" customHeight="1">
      <c r="B1625" s="534" t="s">
        <v>911</v>
      </c>
      <c r="C1625" s="534" t="s">
        <v>2556</v>
      </c>
      <c r="D1625" s="534" t="s">
        <v>9002</v>
      </c>
      <c r="E1625" s="534" t="s">
        <v>9003</v>
      </c>
    </row>
    <row r="1626" ht="12.75" customHeight="1">
      <c r="B1626" s="534" t="s">
        <v>2781</v>
      </c>
      <c r="C1626" s="534" t="s">
        <v>2782</v>
      </c>
      <c r="D1626" s="534" t="s">
        <v>2219</v>
      </c>
      <c r="E1626" s="534" t="s">
        <v>9004</v>
      </c>
    </row>
    <row r="1627" ht="12.75" customHeight="1">
      <c r="B1627" s="534" t="s">
        <v>2216</v>
      </c>
      <c r="C1627" s="534" t="s">
        <v>6447</v>
      </c>
      <c r="D1627" s="534" t="s">
        <v>2219</v>
      </c>
      <c r="E1627" s="534" t="s">
        <v>9005</v>
      </c>
    </row>
    <row r="1628" ht="12.75" customHeight="1">
      <c r="B1628" s="534" t="s">
        <v>2216</v>
      </c>
      <c r="C1628" s="534" t="s">
        <v>6447</v>
      </c>
      <c r="D1628" s="534" t="s">
        <v>2219</v>
      </c>
      <c r="E1628" s="534" t="s">
        <v>6605</v>
      </c>
    </row>
    <row r="1629" ht="12.75" customHeight="1">
      <c r="B1629" s="534" t="s">
        <v>726</v>
      </c>
      <c r="C1629" s="534" t="s">
        <v>737</v>
      </c>
      <c r="D1629" s="534" t="s">
        <v>9006</v>
      </c>
      <c r="E1629" s="534" t="s">
        <v>9007</v>
      </c>
    </row>
    <row r="1630" ht="12.75" customHeight="1">
      <c r="B1630" s="534" t="s">
        <v>6407</v>
      </c>
      <c r="C1630" s="534" t="s">
        <v>6388</v>
      </c>
      <c r="D1630" s="534" t="s">
        <v>9008</v>
      </c>
      <c r="E1630" s="534" t="s">
        <v>9009</v>
      </c>
    </row>
    <row r="1631" ht="12.75" customHeight="1">
      <c r="B1631" s="534" t="s">
        <v>911</v>
      </c>
      <c r="C1631" s="534" t="s">
        <v>2556</v>
      </c>
      <c r="D1631" s="534" t="s">
        <v>9010</v>
      </c>
      <c r="E1631" s="534" t="s">
        <v>9011</v>
      </c>
    </row>
    <row r="1632" ht="12.75" customHeight="1">
      <c r="B1632" s="534" t="s">
        <v>2781</v>
      </c>
      <c r="C1632" s="534" t="s">
        <v>6821</v>
      </c>
      <c r="D1632" s="534" t="s">
        <v>9012</v>
      </c>
      <c r="E1632" s="534" t="s">
        <v>9013</v>
      </c>
    </row>
    <row r="1633" ht="12.75" customHeight="1">
      <c r="B1633" s="534" t="s">
        <v>2781</v>
      </c>
      <c r="C1633" s="534" t="s">
        <v>2782</v>
      </c>
      <c r="D1633" s="534" t="s">
        <v>7027</v>
      </c>
      <c r="E1633" s="534" t="s">
        <v>9014</v>
      </c>
    </row>
    <row r="1634" ht="12.75" customHeight="1">
      <c r="B1634" s="534" t="s">
        <v>239</v>
      </c>
      <c r="C1634" s="534" t="s">
        <v>6064</v>
      </c>
      <c r="D1634" s="534" t="s">
        <v>6123</v>
      </c>
      <c r="E1634" s="534" t="s">
        <v>9015</v>
      </c>
    </row>
    <row r="1635" ht="12.75" customHeight="1">
      <c r="B1635" s="534" t="s">
        <v>239</v>
      </c>
      <c r="C1635" s="534" t="s">
        <v>293</v>
      </c>
      <c r="D1635" s="534" t="s">
        <v>6123</v>
      </c>
      <c r="E1635" s="534" t="s">
        <v>6312</v>
      </c>
    </row>
    <row r="1636" ht="12.75" customHeight="1">
      <c r="B1636" s="534" t="s">
        <v>503</v>
      </c>
      <c r="C1636" s="534" t="s">
        <v>1324</v>
      </c>
      <c r="D1636" s="534" t="s">
        <v>6123</v>
      </c>
      <c r="E1636" s="534" t="s">
        <v>6615</v>
      </c>
    </row>
    <row r="1637" ht="12.75" customHeight="1">
      <c r="B1637" s="534" t="s">
        <v>239</v>
      </c>
      <c r="C1637" s="534" t="s">
        <v>293</v>
      </c>
      <c r="D1637" s="534" t="s">
        <v>6123</v>
      </c>
      <c r="E1637" s="534" t="s">
        <v>6622</v>
      </c>
    </row>
    <row r="1638" ht="12.75" customHeight="1">
      <c r="B1638" s="534" t="s">
        <v>2781</v>
      </c>
      <c r="C1638" s="534" t="s">
        <v>2782</v>
      </c>
      <c r="D1638" s="534" t="s">
        <v>9016</v>
      </c>
      <c r="E1638" s="534" t="s">
        <v>9017</v>
      </c>
    </row>
    <row r="1639" ht="12.75" customHeight="1">
      <c r="B1639" s="534" t="s">
        <v>239</v>
      </c>
      <c r="C1639" s="534" t="s">
        <v>293</v>
      </c>
      <c r="D1639" s="534" t="s">
        <v>6123</v>
      </c>
      <c r="E1639" s="534" t="s">
        <v>9018</v>
      </c>
    </row>
    <row r="1640" ht="12.75" customHeight="1">
      <c r="B1640" s="534" t="s">
        <v>239</v>
      </c>
      <c r="C1640" s="534" t="s">
        <v>293</v>
      </c>
      <c r="D1640" s="534" t="s">
        <v>6123</v>
      </c>
      <c r="E1640" s="534" t="s">
        <v>6627</v>
      </c>
    </row>
    <row r="1641" ht="12.75" customHeight="1">
      <c r="B1641" s="534" t="s">
        <v>239</v>
      </c>
      <c r="C1641" s="534" t="s">
        <v>293</v>
      </c>
      <c r="D1641" s="534" t="s">
        <v>6123</v>
      </c>
      <c r="E1641" s="534" t="s">
        <v>6629</v>
      </c>
    </row>
    <row r="1642" ht="12.75" customHeight="1">
      <c r="B1642" s="534" t="s">
        <v>239</v>
      </c>
      <c r="C1642" s="534" t="s">
        <v>293</v>
      </c>
      <c r="D1642" s="534" t="s">
        <v>6123</v>
      </c>
      <c r="E1642" s="534" t="s">
        <v>9019</v>
      </c>
    </row>
    <row r="1643" ht="12.75" customHeight="1">
      <c r="B1643" s="534" t="s">
        <v>239</v>
      </c>
      <c r="C1643" s="534" t="s">
        <v>293</v>
      </c>
      <c r="D1643" s="534" t="s">
        <v>1575</v>
      </c>
      <c r="E1643" s="534" t="s">
        <v>9020</v>
      </c>
    </row>
    <row r="1644" ht="12.75" customHeight="1">
      <c r="B1644" s="534" t="s">
        <v>239</v>
      </c>
      <c r="C1644" s="534" t="s">
        <v>293</v>
      </c>
      <c r="D1644" s="534" t="s">
        <v>1575</v>
      </c>
      <c r="E1644" s="534" t="s">
        <v>9021</v>
      </c>
    </row>
    <row r="1645" ht="12.75" customHeight="1">
      <c r="B1645" s="534" t="s">
        <v>239</v>
      </c>
      <c r="C1645" s="534" t="s">
        <v>293</v>
      </c>
      <c r="D1645" s="534" t="s">
        <v>1575</v>
      </c>
      <c r="E1645" s="534" t="s">
        <v>9022</v>
      </c>
    </row>
    <row r="1646" ht="12.75" customHeight="1">
      <c r="B1646" s="534" t="s">
        <v>239</v>
      </c>
      <c r="C1646" s="534" t="s">
        <v>293</v>
      </c>
      <c r="D1646" s="534" t="s">
        <v>1575</v>
      </c>
      <c r="E1646" s="534" t="s">
        <v>9023</v>
      </c>
    </row>
    <row r="1647" ht="12.75" customHeight="1">
      <c r="B1647" s="534" t="s">
        <v>239</v>
      </c>
      <c r="C1647" s="534" t="s">
        <v>293</v>
      </c>
      <c r="D1647" s="534" t="s">
        <v>1575</v>
      </c>
      <c r="E1647" s="534" t="s">
        <v>9024</v>
      </c>
    </row>
    <row r="1648" ht="12.75" customHeight="1">
      <c r="B1648" s="534" t="s">
        <v>239</v>
      </c>
      <c r="C1648" s="534" t="s">
        <v>293</v>
      </c>
      <c r="D1648" s="534" t="s">
        <v>1575</v>
      </c>
      <c r="E1648" s="534" t="s">
        <v>9025</v>
      </c>
    </row>
    <row r="1649" ht="12.75" customHeight="1">
      <c r="B1649" s="534" t="s">
        <v>239</v>
      </c>
      <c r="C1649" s="534" t="s">
        <v>293</v>
      </c>
      <c r="D1649" s="534" t="s">
        <v>1575</v>
      </c>
      <c r="E1649" s="534" t="s">
        <v>9026</v>
      </c>
    </row>
    <row r="1650" ht="12.75" customHeight="1">
      <c r="B1650" s="534" t="s">
        <v>239</v>
      </c>
      <c r="C1650" s="534" t="s">
        <v>293</v>
      </c>
      <c r="D1650" s="534" t="s">
        <v>1575</v>
      </c>
      <c r="E1650" s="534" t="s">
        <v>9027</v>
      </c>
    </row>
    <row r="1651" ht="12.75" customHeight="1">
      <c r="B1651" s="534" t="s">
        <v>239</v>
      </c>
      <c r="C1651" s="534" t="s">
        <v>293</v>
      </c>
      <c r="D1651" s="534" t="s">
        <v>1575</v>
      </c>
      <c r="E1651" s="534" t="s">
        <v>9028</v>
      </c>
    </row>
    <row r="1652" ht="12.75" customHeight="1">
      <c r="B1652" s="534" t="s">
        <v>239</v>
      </c>
      <c r="C1652" s="534" t="s">
        <v>293</v>
      </c>
      <c r="D1652" s="534" t="s">
        <v>1575</v>
      </c>
      <c r="E1652" s="534" t="s">
        <v>9029</v>
      </c>
    </row>
    <row r="1653" ht="12.75" customHeight="1">
      <c r="B1653" s="534" t="s">
        <v>239</v>
      </c>
      <c r="C1653" s="534" t="s">
        <v>293</v>
      </c>
      <c r="D1653" s="534" t="s">
        <v>1575</v>
      </c>
      <c r="E1653" s="534" t="s">
        <v>9030</v>
      </c>
    </row>
    <row r="1654" ht="12.75" customHeight="1">
      <c r="B1654" s="534" t="s">
        <v>239</v>
      </c>
      <c r="C1654" s="534" t="s">
        <v>293</v>
      </c>
      <c r="D1654" s="534" t="s">
        <v>1575</v>
      </c>
      <c r="E1654" s="534" t="s">
        <v>9031</v>
      </c>
    </row>
    <row r="1655" ht="12.75" customHeight="1">
      <c r="B1655" s="534" t="s">
        <v>239</v>
      </c>
      <c r="C1655" s="534" t="s">
        <v>293</v>
      </c>
      <c r="D1655" s="534" t="s">
        <v>1575</v>
      </c>
      <c r="E1655" s="534" t="s">
        <v>9032</v>
      </c>
    </row>
    <row r="1656" ht="12.75" customHeight="1">
      <c r="B1656" s="534" t="s">
        <v>239</v>
      </c>
      <c r="C1656" s="534" t="s">
        <v>293</v>
      </c>
      <c r="D1656" s="534" t="s">
        <v>1575</v>
      </c>
      <c r="E1656" s="534" t="s">
        <v>9033</v>
      </c>
    </row>
    <row r="1657" ht="12.75" customHeight="1">
      <c r="B1657" s="534" t="s">
        <v>239</v>
      </c>
      <c r="C1657" s="534" t="s">
        <v>293</v>
      </c>
      <c r="D1657" s="534" t="s">
        <v>1575</v>
      </c>
      <c r="E1657" s="534" t="s">
        <v>9034</v>
      </c>
    </row>
    <row r="1658" ht="12.75" customHeight="1">
      <c r="B1658" s="534" t="s">
        <v>239</v>
      </c>
      <c r="C1658" s="534" t="s">
        <v>293</v>
      </c>
      <c r="D1658" s="534" t="s">
        <v>1575</v>
      </c>
      <c r="E1658" s="534" t="s">
        <v>9035</v>
      </c>
    </row>
    <row r="1659" ht="12.75" customHeight="1">
      <c r="B1659" s="534" t="s">
        <v>239</v>
      </c>
      <c r="C1659" s="534" t="s">
        <v>293</v>
      </c>
      <c r="D1659" s="534" t="s">
        <v>1575</v>
      </c>
      <c r="E1659" s="534" t="s">
        <v>9036</v>
      </c>
    </row>
    <row r="1660" ht="12.75" customHeight="1">
      <c r="B1660" s="534" t="s">
        <v>239</v>
      </c>
      <c r="C1660" s="534" t="s">
        <v>293</v>
      </c>
      <c r="D1660" s="534" t="s">
        <v>1575</v>
      </c>
      <c r="E1660" s="534" t="s">
        <v>9037</v>
      </c>
    </row>
    <row r="1661" ht="12.75" customHeight="1">
      <c r="B1661" s="534" t="s">
        <v>239</v>
      </c>
      <c r="C1661" s="534" t="s">
        <v>293</v>
      </c>
      <c r="D1661" s="534" t="s">
        <v>1575</v>
      </c>
      <c r="E1661" s="534" t="s">
        <v>9038</v>
      </c>
    </row>
    <row r="1662" ht="12.75" customHeight="1">
      <c r="B1662" s="534" t="s">
        <v>239</v>
      </c>
      <c r="C1662" s="534" t="s">
        <v>293</v>
      </c>
      <c r="D1662" s="534" t="s">
        <v>1575</v>
      </c>
      <c r="E1662" s="534" t="s">
        <v>9039</v>
      </c>
    </row>
    <row r="1663" ht="12.75" customHeight="1">
      <c r="B1663" s="534" t="s">
        <v>239</v>
      </c>
      <c r="C1663" s="534" t="s">
        <v>293</v>
      </c>
      <c r="D1663" s="534" t="s">
        <v>1575</v>
      </c>
      <c r="E1663" s="534" t="s">
        <v>9040</v>
      </c>
    </row>
    <row r="1664" ht="12.75" customHeight="1">
      <c r="B1664" s="534" t="s">
        <v>239</v>
      </c>
      <c r="C1664" s="534" t="s">
        <v>293</v>
      </c>
      <c r="D1664" s="534" t="s">
        <v>1575</v>
      </c>
      <c r="E1664" s="534" t="s">
        <v>9041</v>
      </c>
    </row>
    <row r="1665" ht="12.75" customHeight="1">
      <c r="B1665" s="534" t="s">
        <v>239</v>
      </c>
      <c r="C1665" s="534" t="s">
        <v>293</v>
      </c>
      <c r="D1665" s="534" t="s">
        <v>1575</v>
      </c>
      <c r="E1665" s="534" t="s">
        <v>9042</v>
      </c>
    </row>
    <row r="1666" ht="12.75" customHeight="1">
      <c r="B1666" s="534" t="s">
        <v>239</v>
      </c>
      <c r="C1666" s="534" t="s">
        <v>293</v>
      </c>
      <c r="D1666" s="534" t="s">
        <v>1575</v>
      </c>
      <c r="E1666" s="534" t="s">
        <v>9043</v>
      </c>
    </row>
    <row r="1667" ht="12.75" customHeight="1">
      <c r="B1667" s="534" t="s">
        <v>239</v>
      </c>
      <c r="C1667" s="534" t="s">
        <v>293</v>
      </c>
      <c r="D1667" s="534" t="s">
        <v>1575</v>
      </c>
      <c r="E1667" s="534" t="s">
        <v>9044</v>
      </c>
    </row>
    <row r="1668" ht="12.75" customHeight="1">
      <c r="B1668" s="534" t="s">
        <v>2216</v>
      </c>
      <c r="C1668" s="534" t="s">
        <v>6651</v>
      </c>
      <c r="D1668" s="534" t="s">
        <v>8923</v>
      </c>
      <c r="E1668" s="534" t="s">
        <v>9045</v>
      </c>
    </row>
    <row r="1669" ht="12.75" customHeight="1">
      <c r="B1669" s="534" t="s">
        <v>503</v>
      </c>
      <c r="C1669" s="534" t="s">
        <v>1425</v>
      </c>
      <c r="D1669" s="534" t="s">
        <v>8370</v>
      </c>
      <c r="E1669" s="534" t="s">
        <v>9046</v>
      </c>
    </row>
    <row r="1670" ht="12.75" customHeight="1">
      <c r="B1670" s="534" t="s">
        <v>2781</v>
      </c>
      <c r="C1670" s="534" t="s">
        <v>2782</v>
      </c>
      <c r="D1670" s="534" t="s">
        <v>9047</v>
      </c>
      <c r="E1670" s="534" t="s">
        <v>9048</v>
      </c>
    </row>
    <row r="1671" ht="12.75" customHeight="1">
      <c r="B1671" s="534" t="s">
        <v>2781</v>
      </c>
      <c r="C1671" s="534" t="s">
        <v>2782</v>
      </c>
      <c r="D1671" s="534" t="s">
        <v>9049</v>
      </c>
      <c r="E1671" s="534" t="s">
        <v>9050</v>
      </c>
    </row>
    <row r="1672" ht="12.75" customHeight="1">
      <c r="B1672" s="534" t="s">
        <v>900</v>
      </c>
      <c r="C1672" s="534" t="s">
        <v>901</v>
      </c>
      <c r="D1672" s="534" t="s">
        <v>9051</v>
      </c>
      <c r="E1672" s="534" t="s">
        <v>9052</v>
      </c>
    </row>
    <row r="1673" ht="12.75" customHeight="1">
      <c r="B1673" s="534" t="s">
        <v>2781</v>
      </c>
      <c r="C1673" s="534" t="s">
        <v>2782</v>
      </c>
      <c r="D1673" s="534" t="s">
        <v>9053</v>
      </c>
      <c r="E1673" s="534" t="s">
        <v>9054</v>
      </c>
    </row>
    <row r="1674" ht="12.75" customHeight="1">
      <c r="B1674" s="534" t="s">
        <v>6075</v>
      </c>
      <c r="C1674" s="534" t="s">
        <v>6076</v>
      </c>
      <c r="D1674" s="534" t="s">
        <v>9055</v>
      </c>
      <c r="E1674" s="534" t="s">
        <v>9056</v>
      </c>
    </row>
    <row r="1675" ht="12.75" customHeight="1">
      <c r="B1675" s="534" t="s">
        <v>6075</v>
      </c>
      <c r="C1675" s="534" t="s">
        <v>6076</v>
      </c>
      <c r="D1675" s="534" t="s">
        <v>1575</v>
      </c>
      <c r="E1675" s="534" t="s">
        <v>9057</v>
      </c>
    </row>
    <row r="1676" ht="12.75" customHeight="1">
      <c r="B1676" s="534" t="s">
        <v>900</v>
      </c>
      <c r="C1676" s="534" t="s">
        <v>901</v>
      </c>
      <c r="D1676" s="534" t="s">
        <v>9058</v>
      </c>
      <c r="E1676" s="534" t="s">
        <v>9059</v>
      </c>
    </row>
    <row r="1677" ht="12.75" customHeight="1">
      <c r="B1677" s="534" t="s">
        <v>900</v>
      </c>
      <c r="C1677" s="534" t="s">
        <v>901</v>
      </c>
      <c r="D1677" s="534" t="s">
        <v>9060</v>
      </c>
      <c r="E1677" s="534" t="s">
        <v>9061</v>
      </c>
    </row>
    <row r="1678" ht="12.75" customHeight="1">
      <c r="B1678" s="534" t="s">
        <v>2781</v>
      </c>
      <c r="C1678" s="534" t="s">
        <v>6821</v>
      </c>
      <c r="D1678" s="534" t="s">
        <v>9062</v>
      </c>
      <c r="E1678" s="534" t="s">
        <v>9063</v>
      </c>
    </row>
    <row r="1679" ht="12.75" customHeight="1">
      <c r="B1679" s="534" t="s">
        <v>2216</v>
      </c>
      <c r="C1679" s="534" t="s">
        <v>6651</v>
      </c>
      <c r="D1679" s="534" t="s">
        <v>7537</v>
      </c>
      <c r="E1679" s="534" t="s">
        <v>9064</v>
      </c>
    </row>
    <row r="1680" ht="12.75" customHeight="1">
      <c r="B1680" s="534" t="s">
        <v>2216</v>
      </c>
      <c r="C1680" s="534" t="s">
        <v>7536</v>
      </c>
      <c r="D1680" s="534" t="s">
        <v>8724</v>
      </c>
      <c r="E1680" s="534" t="s">
        <v>9065</v>
      </c>
    </row>
    <row r="1681" ht="12.75" customHeight="1">
      <c r="B1681" s="534" t="s">
        <v>2216</v>
      </c>
      <c r="C1681" s="534" t="s">
        <v>6447</v>
      </c>
      <c r="D1681" s="534" t="s">
        <v>8923</v>
      </c>
      <c r="E1681" s="534" t="s">
        <v>9066</v>
      </c>
    </row>
    <row r="1682" ht="12.75" customHeight="1">
      <c r="B1682" s="534" t="s">
        <v>2216</v>
      </c>
      <c r="C1682" s="534" t="s">
        <v>6318</v>
      </c>
      <c r="D1682" s="534" t="s">
        <v>9067</v>
      </c>
      <c r="E1682" s="534" t="s">
        <v>9068</v>
      </c>
    </row>
    <row r="1683" ht="12.75" customHeight="1">
      <c r="B1683" s="534" t="s">
        <v>2781</v>
      </c>
      <c r="C1683" s="534" t="s">
        <v>6821</v>
      </c>
      <c r="D1683" s="534" t="s">
        <v>9069</v>
      </c>
      <c r="E1683" s="534" t="s">
        <v>9070</v>
      </c>
    </row>
    <row r="1684" ht="12.75" customHeight="1">
      <c r="B1684" s="534" t="s">
        <v>2781</v>
      </c>
      <c r="C1684" s="534" t="s">
        <v>6821</v>
      </c>
      <c r="D1684" s="534" t="s">
        <v>1575</v>
      </c>
      <c r="E1684" s="534" t="s">
        <v>9071</v>
      </c>
    </row>
    <row r="1685" ht="12.75" customHeight="1">
      <c r="B1685" s="534" t="s">
        <v>2781</v>
      </c>
      <c r="C1685" s="534" t="s">
        <v>6821</v>
      </c>
      <c r="D1685" s="534" t="s">
        <v>1575</v>
      </c>
      <c r="E1685" s="534" t="s">
        <v>9072</v>
      </c>
    </row>
    <row r="1686" ht="12.75" customHeight="1">
      <c r="B1686" s="534" t="s">
        <v>2781</v>
      </c>
      <c r="C1686" s="534" t="s">
        <v>6821</v>
      </c>
      <c r="D1686" s="534" t="s">
        <v>1575</v>
      </c>
      <c r="E1686" s="534" t="s">
        <v>9073</v>
      </c>
    </row>
    <row r="1687" ht="12.75" customHeight="1">
      <c r="B1687" s="534" t="s">
        <v>2781</v>
      </c>
      <c r="C1687" s="534" t="s">
        <v>6821</v>
      </c>
      <c r="D1687" s="534" t="s">
        <v>1575</v>
      </c>
      <c r="E1687" s="534" t="s">
        <v>9074</v>
      </c>
    </row>
    <row r="1688" ht="12.75" customHeight="1">
      <c r="B1688" s="534" t="s">
        <v>2781</v>
      </c>
      <c r="C1688" s="534" t="s">
        <v>6821</v>
      </c>
      <c r="D1688" s="534" t="s">
        <v>9075</v>
      </c>
      <c r="E1688" s="534" t="s">
        <v>9075</v>
      </c>
    </row>
    <row r="1689" ht="12.75" customHeight="1">
      <c r="B1689" s="534" t="s">
        <v>2781</v>
      </c>
      <c r="C1689" s="534" t="s">
        <v>2782</v>
      </c>
      <c r="D1689" s="534" t="s">
        <v>1575</v>
      </c>
      <c r="E1689" s="534" t="s">
        <v>9076</v>
      </c>
    </row>
    <row r="1690" ht="12.75" customHeight="1">
      <c r="B1690" s="534" t="s">
        <v>2781</v>
      </c>
      <c r="C1690" s="534" t="s">
        <v>6821</v>
      </c>
      <c r="D1690" s="534" t="s">
        <v>1575</v>
      </c>
      <c r="E1690" s="534" t="s">
        <v>9077</v>
      </c>
    </row>
    <row r="1691" ht="12.75" customHeight="1">
      <c r="B1691" s="534" t="s">
        <v>2781</v>
      </c>
      <c r="C1691" s="534" t="s">
        <v>6821</v>
      </c>
      <c r="D1691" s="534" t="s">
        <v>1575</v>
      </c>
      <c r="E1691" s="534" t="s">
        <v>9078</v>
      </c>
    </row>
    <row r="1692" ht="12.75" customHeight="1">
      <c r="B1692" s="534" t="s">
        <v>2781</v>
      </c>
      <c r="C1692" s="534" t="s">
        <v>6821</v>
      </c>
      <c r="D1692" s="534" t="s">
        <v>1575</v>
      </c>
      <c r="E1692" s="534" t="s">
        <v>9079</v>
      </c>
    </row>
    <row r="1693" ht="12.75" customHeight="1">
      <c r="B1693" s="534" t="s">
        <v>2781</v>
      </c>
      <c r="C1693" s="534" t="s">
        <v>6821</v>
      </c>
      <c r="D1693" s="534" t="s">
        <v>1575</v>
      </c>
      <c r="E1693" s="534" t="s">
        <v>9080</v>
      </c>
    </row>
    <row r="1694" ht="12.75" customHeight="1">
      <c r="B1694" s="534" t="s">
        <v>2781</v>
      </c>
      <c r="C1694" s="534" t="s">
        <v>6821</v>
      </c>
      <c r="D1694" s="534" t="s">
        <v>9081</v>
      </c>
      <c r="E1694" s="534" t="s">
        <v>9082</v>
      </c>
    </row>
    <row r="1695" ht="12.75" customHeight="1">
      <c r="B1695" s="534" t="s">
        <v>2781</v>
      </c>
      <c r="C1695" s="534" t="s">
        <v>6821</v>
      </c>
      <c r="D1695" s="534" t="s">
        <v>9083</v>
      </c>
      <c r="E1695" s="534" t="s">
        <v>9084</v>
      </c>
    </row>
    <row r="1696" ht="12.75" customHeight="1">
      <c r="B1696" s="534" t="s">
        <v>2781</v>
      </c>
      <c r="C1696" s="534" t="s">
        <v>6821</v>
      </c>
      <c r="D1696" s="534" t="s">
        <v>1575</v>
      </c>
      <c r="E1696" s="534" t="s">
        <v>9085</v>
      </c>
    </row>
    <row r="1697" ht="12.75" customHeight="1">
      <c r="B1697" s="534" t="s">
        <v>2781</v>
      </c>
      <c r="C1697" s="534" t="s">
        <v>6821</v>
      </c>
      <c r="D1697" s="534" t="s">
        <v>1575</v>
      </c>
      <c r="E1697" s="534" t="s">
        <v>9086</v>
      </c>
    </row>
    <row r="1698" ht="12.75" customHeight="1">
      <c r="B1698" s="534" t="s">
        <v>2781</v>
      </c>
      <c r="C1698" s="534" t="s">
        <v>6821</v>
      </c>
      <c r="D1698" s="534" t="s">
        <v>9087</v>
      </c>
      <c r="E1698" s="534" t="s">
        <v>9088</v>
      </c>
    </row>
    <row r="1699" ht="12.75" customHeight="1">
      <c r="B1699" s="534" t="s">
        <v>2781</v>
      </c>
      <c r="C1699" s="534" t="s">
        <v>6821</v>
      </c>
      <c r="D1699" s="534" t="s">
        <v>9089</v>
      </c>
      <c r="E1699" s="534" t="s">
        <v>9090</v>
      </c>
    </row>
    <row r="1700" ht="12.75" customHeight="1">
      <c r="B1700" s="534" t="s">
        <v>2781</v>
      </c>
      <c r="C1700" s="534" t="s">
        <v>6821</v>
      </c>
      <c r="D1700" s="534" t="s">
        <v>1575</v>
      </c>
      <c r="E1700" s="534" t="s">
        <v>9091</v>
      </c>
    </row>
    <row r="1701" ht="12.75" customHeight="1">
      <c r="B1701" s="534" t="s">
        <v>2781</v>
      </c>
      <c r="C1701" s="534" t="s">
        <v>6821</v>
      </c>
      <c r="D1701" s="534" t="s">
        <v>1575</v>
      </c>
      <c r="E1701" s="534" t="s">
        <v>9092</v>
      </c>
    </row>
    <row r="1702" ht="12.75" customHeight="1">
      <c r="B1702" s="534" t="s">
        <v>2781</v>
      </c>
      <c r="C1702" s="534" t="s">
        <v>6821</v>
      </c>
      <c r="D1702" s="534" t="s">
        <v>1575</v>
      </c>
      <c r="E1702" s="534" t="s">
        <v>9093</v>
      </c>
    </row>
    <row r="1703" ht="12.75" customHeight="1">
      <c r="B1703" s="534" t="s">
        <v>2781</v>
      </c>
      <c r="C1703" s="534" t="s">
        <v>6821</v>
      </c>
      <c r="D1703" s="534" t="s">
        <v>9094</v>
      </c>
      <c r="E1703" s="534" t="s">
        <v>9095</v>
      </c>
    </row>
    <row r="1704" ht="12.75" customHeight="1">
      <c r="B1704" s="534" t="s">
        <v>2781</v>
      </c>
      <c r="C1704" s="534" t="s">
        <v>6821</v>
      </c>
      <c r="D1704" s="534" t="s">
        <v>9096</v>
      </c>
      <c r="E1704" s="534" t="s">
        <v>9097</v>
      </c>
    </row>
    <row r="1705" ht="12.75" customHeight="1">
      <c r="B1705" s="534" t="s">
        <v>2781</v>
      </c>
      <c r="C1705" s="534" t="s">
        <v>6821</v>
      </c>
      <c r="D1705" s="534" t="s">
        <v>9098</v>
      </c>
      <c r="E1705" s="534" t="s">
        <v>9099</v>
      </c>
    </row>
    <row r="1706" ht="12.75" customHeight="1">
      <c r="B1706" s="534" t="s">
        <v>2781</v>
      </c>
      <c r="C1706" s="534" t="s">
        <v>6821</v>
      </c>
      <c r="D1706" s="534" t="s">
        <v>1575</v>
      </c>
      <c r="E1706" s="534" t="s">
        <v>9100</v>
      </c>
    </row>
    <row r="1707" ht="12.75" customHeight="1">
      <c r="B1707" s="534" t="s">
        <v>2781</v>
      </c>
      <c r="C1707" s="534" t="s">
        <v>6821</v>
      </c>
      <c r="D1707" s="534" t="s">
        <v>1575</v>
      </c>
      <c r="E1707" s="534" t="s">
        <v>9101</v>
      </c>
    </row>
    <row r="1708" ht="12.75" customHeight="1">
      <c r="B1708" s="534" t="s">
        <v>2781</v>
      </c>
      <c r="C1708" s="534" t="s">
        <v>6821</v>
      </c>
      <c r="D1708" s="534" t="s">
        <v>1575</v>
      </c>
      <c r="E1708" s="534" t="s">
        <v>9102</v>
      </c>
    </row>
    <row r="1709" ht="12.75" customHeight="1">
      <c r="B1709" s="534" t="s">
        <v>2781</v>
      </c>
      <c r="C1709" s="534" t="s">
        <v>6821</v>
      </c>
      <c r="D1709" s="534" t="s">
        <v>1575</v>
      </c>
      <c r="E1709" s="534" t="s">
        <v>9103</v>
      </c>
    </row>
    <row r="1710" ht="12.75" customHeight="1">
      <c r="B1710" s="534" t="s">
        <v>2781</v>
      </c>
      <c r="C1710" s="534" t="s">
        <v>6821</v>
      </c>
      <c r="D1710" s="534" t="s">
        <v>1575</v>
      </c>
      <c r="E1710" s="534" t="s">
        <v>9104</v>
      </c>
    </row>
    <row r="1711" ht="12.75" customHeight="1">
      <c r="B1711" s="534" t="s">
        <v>2781</v>
      </c>
      <c r="C1711" s="534" t="s">
        <v>6821</v>
      </c>
      <c r="D1711" s="534" t="s">
        <v>1575</v>
      </c>
      <c r="E1711" s="534" t="s">
        <v>9105</v>
      </c>
    </row>
    <row r="1712" ht="12.75" customHeight="1">
      <c r="B1712" s="534" t="s">
        <v>2781</v>
      </c>
      <c r="C1712" s="534" t="s">
        <v>6821</v>
      </c>
      <c r="D1712" s="534" t="s">
        <v>1575</v>
      </c>
      <c r="E1712" s="534" t="s">
        <v>9106</v>
      </c>
    </row>
    <row r="1713" ht="12.75" customHeight="1">
      <c r="B1713" s="534" t="s">
        <v>2781</v>
      </c>
      <c r="C1713" s="534" t="s">
        <v>6821</v>
      </c>
      <c r="D1713" s="534" t="s">
        <v>1575</v>
      </c>
      <c r="E1713" s="534" t="s">
        <v>9107</v>
      </c>
    </row>
    <row r="1714" ht="12.75" customHeight="1">
      <c r="B1714" s="534" t="s">
        <v>2781</v>
      </c>
      <c r="C1714" s="534" t="s">
        <v>6821</v>
      </c>
      <c r="D1714" s="534" t="s">
        <v>1575</v>
      </c>
      <c r="E1714" s="534" t="s">
        <v>9108</v>
      </c>
    </row>
    <row r="1715" ht="12.75" customHeight="1">
      <c r="B1715" s="534" t="s">
        <v>2781</v>
      </c>
      <c r="C1715" s="534" t="s">
        <v>6821</v>
      </c>
      <c r="D1715" s="534" t="s">
        <v>1575</v>
      </c>
      <c r="E1715" s="534" t="s">
        <v>9109</v>
      </c>
    </row>
    <row r="1716" ht="12.75" customHeight="1">
      <c r="B1716" s="534" t="s">
        <v>2781</v>
      </c>
      <c r="C1716" s="534" t="s">
        <v>6821</v>
      </c>
      <c r="D1716" s="534" t="s">
        <v>1575</v>
      </c>
      <c r="E1716" s="534" t="s">
        <v>9110</v>
      </c>
    </row>
    <row r="1717" ht="12.75" customHeight="1">
      <c r="B1717" s="534" t="s">
        <v>2781</v>
      </c>
      <c r="C1717" s="534" t="s">
        <v>6821</v>
      </c>
      <c r="D1717" s="534" t="s">
        <v>9111</v>
      </c>
      <c r="E1717" s="534" t="s">
        <v>9112</v>
      </c>
    </row>
    <row r="1718" ht="12.75" customHeight="1">
      <c r="B1718" s="534" t="s">
        <v>2781</v>
      </c>
      <c r="C1718" s="534" t="s">
        <v>6821</v>
      </c>
      <c r="D1718" s="534" t="s">
        <v>1575</v>
      </c>
      <c r="E1718" s="534" t="s">
        <v>9113</v>
      </c>
    </row>
    <row r="1719" ht="12.75" customHeight="1">
      <c r="B1719" s="534" t="s">
        <v>2781</v>
      </c>
      <c r="C1719" s="534" t="s">
        <v>6821</v>
      </c>
      <c r="D1719" s="534" t="s">
        <v>9114</v>
      </c>
      <c r="E1719" s="534" t="s">
        <v>9115</v>
      </c>
    </row>
    <row r="1720" ht="12.75" customHeight="1">
      <c r="B1720" s="534" t="s">
        <v>2781</v>
      </c>
      <c r="C1720" s="534" t="s">
        <v>6821</v>
      </c>
      <c r="D1720" s="534" t="s">
        <v>1575</v>
      </c>
      <c r="E1720" s="534" t="s">
        <v>9116</v>
      </c>
    </row>
    <row r="1721" ht="12.75" customHeight="1">
      <c r="B1721" s="534" t="s">
        <v>2781</v>
      </c>
      <c r="C1721" s="534" t="s">
        <v>6821</v>
      </c>
      <c r="D1721" s="534" t="s">
        <v>1575</v>
      </c>
      <c r="E1721" s="534" t="s">
        <v>9117</v>
      </c>
    </row>
    <row r="1722" ht="12.75" customHeight="1">
      <c r="B1722" s="534" t="s">
        <v>2781</v>
      </c>
      <c r="C1722" s="534" t="s">
        <v>6821</v>
      </c>
      <c r="D1722" s="534" t="s">
        <v>1575</v>
      </c>
      <c r="E1722" s="534" t="s">
        <v>9118</v>
      </c>
    </row>
    <row r="1723" ht="12.75" customHeight="1">
      <c r="B1723" s="534" t="s">
        <v>2781</v>
      </c>
      <c r="C1723" s="534" t="s">
        <v>6821</v>
      </c>
      <c r="D1723" s="534" t="s">
        <v>1575</v>
      </c>
      <c r="E1723" s="534" t="s">
        <v>9119</v>
      </c>
    </row>
    <row r="1724" ht="12.75" customHeight="1">
      <c r="B1724" s="534" t="s">
        <v>2781</v>
      </c>
      <c r="C1724" s="534" t="s">
        <v>6821</v>
      </c>
      <c r="D1724" s="534" t="s">
        <v>1575</v>
      </c>
      <c r="E1724" s="534" t="s">
        <v>9120</v>
      </c>
    </row>
    <row r="1725" ht="12.75" customHeight="1">
      <c r="B1725" s="534" t="s">
        <v>2781</v>
      </c>
      <c r="C1725" s="534" t="s">
        <v>6821</v>
      </c>
      <c r="D1725" s="534" t="s">
        <v>1575</v>
      </c>
      <c r="E1725" s="534" t="s">
        <v>9121</v>
      </c>
    </row>
    <row r="1726" ht="12.75" customHeight="1">
      <c r="B1726" s="534" t="s">
        <v>2781</v>
      </c>
      <c r="C1726" s="534" t="s">
        <v>6821</v>
      </c>
      <c r="D1726" s="534" t="s">
        <v>1575</v>
      </c>
      <c r="E1726" s="534" t="s">
        <v>9122</v>
      </c>
    </row>
    <row r="1727" ht="12.75" customHeight="1">
      <c r="B1727" s="534" t="s">
        <v>2781</v>
      </c>
      <c r="C1727" s="534" t="s">
        <v>6821</v>
      </c>
      <c r="D1727" s="534" t="s">
        <v>1575</v>
      </c>
      <c r="E1727" s="534" t="s">
        <v>9123</v>
      </c>
    </row>
    <row r="1728" ht="12.75" customHeight="1">
      <c r="B1728" s="534" t="s">
        <v>2781</v>
      </c>
      <c r="C1728" s="534" t="s">
        <v>6821</v>
      </c>
      <c r="D1728" s="534" t="s">
        <v>1575</v>
      </c>
      <c r="E1728" s="534" t="s">
        <v>9124</v>
      </c>
    </row>
    <row r="1729" ht="12.75" customHeight="1">
      <c r="B1729" s="534" t="s">
        <v>2781</v>
      </c>
      <c r="C1729" s="534" t="s">
        <v>6821</v>
      </c>
      <c r="D1729" s="534" t="s">
        <v>1575</v>
      </c>
      <c r="E1729" s="534" t="s">
        <v>9125</v>
      </c>
    </row>
    <row r="1730" ht="12.75" customHeight="1">
      <c r="B1730" s="534" t="s">
        <v>2781</v>
      </c>
      <c r="C1730" s="534" t="s">
        <v>6821</v>
      </c>
      <c r="D1730" s="534" t="s">
        <v>9126</v>
      </c>
      <c r="E1730" s="534" t="s">
        <v>9127</v>
      </c>
    </row>
    <row r="1731" ht="12.75" customHeight="1">
      <c r="B1731" s="534" t="s">
        <v>2781</v>
      </c>
      <c r="C1731" s="534" t="s">
        <v>6821</v>
      </c>
      <c r="D1731" s="534" t="s">
        <v>1575</v>
      </c>
      <c r="E1731" s="534" t="s">
        <v>9128</v>
      </c>
    </row>
    <row r="1732" ht="12.75" customHeight="1">
      <c r="B1732" s="534" t="s">
        <v>2781</v>
      </c>
      <c r="C1732" s="534" t="s">
        <v>6821</v>
      </c>
      <c r="D1732" s="534" t="s">
        <v>1575</v>
      </c>
      <c r="E1732" s="534" t="s">
        <v>9129</v>
      </c>
    </row>
    <row r="1733" ht="12.75" customHeight="1">
      <c r="B1733" s="534" t="s">
        <v>2781</v>
      </c>
      <c r="C1733" s="534" t="s">
        <v>6821</v>
      </c>
      <c r="D1733" s="534" t="s">
        <v>1575</v>
      </c>
      <c r="E1733" s="534" t="s">
        <v>9130</v>
      </c>
    </row>
    <row r="1734" ht="12.75" customHeight="1">
      <c r="B1734" s="534" t="s">
        <v>2781</v>
      </c>
      <c r="C1734" s="534" t="s">
        <v>6821</v>
      </c>
      <c r="D1734" s="534" t="s">
        <v>9131</v>
      </c>
      <c r="E1734" s="534" t="s">
        <v>9132</v>
      </c>
    </row>
    <row r="1735" ht="12.75" customHeight="1">
      <c r="B1735" s="534" t="s">
        <v>2781</v>
      </c>
      <c r="C1735" s="534" t="s">
        <v>6821</v>
      </c>
      <c r="D1735" s="534" t="s">
        <v>9133</v>
      </c>
      <c r="E1735" s="534" t="s">
        <v>9133</v>
      </c>
    </row>
    <row r="1736" ht="12.75" customHeight="1">
      <c r="B1736" s="534" t="s">
        <v>2781</v>
      </c>
      <c r="C1736" s="534" t="s">
        <v>6821</v>
      </c>
      <c r="D1736" s="534" t="s">
        <v>1575</v>
      </c>
      <c r="E1736" s="534" t="s">
        <v>9134</v>
      </c>
    </row>
    <row r="1737" ht="12.75" customHeight="1">
      <c r="B1737" s="534" t="s">
        <v>2781</v>
      </c>
      <c r="C1737" s="534" t="s">
        <v>6821</v>
      </c>
      <c r="D1737" s="534" t="s">
        <v>9135</v>
      </c>
      <c r="E1737" s="534" t="s">
        <v>9136</v>
      </c>
    </row>
    <row r="1738" ht="12.75" customHeight="1">
      <c r="B1738" s="534" t="s">
        <v>2781</v>
      </c>
      <c r="C1738" s="534" t="s">
        <v>6821</v>
      </c>
      <c r="D1738" s="534" t="s">
        <v>9137</v>
      </c>
      <c r="E1738" s="534" t="s">
        <v>9138</v>
      </c>
    </row>
    <row r="1739" ht="12.75" customHeight="1">
      <c r="B1739" s="534" t="s">
        <v>2781</v>
      </c>
      <c r="C1739" s="534" t="s">
        <v>6821</v>
      </c>
      <c r="D1739" s="534" t="s">
        <v>9139</v>
      </c>
      <c r="E1739" s="534" t="s">
        <v>9139</v>
      </c>
    </row>
    <row r="1740" ht="12.75" customHeight="1">
      <c r="B1740" s="534" t="s">
        <v>2781</v>
      </c>
      <c r="C1740" s="534" t="s">
        <v>6821</v>
      </c>
      <c r="D1740" s="534" t="s">
        <v>1575</v>
      </c>
      <c r="E1740" s="534" t="s">
        <v>9140</v>
      </c>
    </row>
    <row r="1741" ht="12.75" customHeight="1">
      <c r="B1741" s="534" t="s">
        <v>2781</v>
      </c>
      <c r="C1741" s="534" t="s">
        <v>6821</v>
      </c>
      <c r="D1741" s="534" t="s">
        <v>1575</v>
      </c>
      <c r="E1741" s="534" t="s">
        <v>9141</v>
      </c>
    </row>
    <row r="1742" ht="12.75" customHeight="1">
      <c r="B1742" s="534" t="s">
        <v>2781</v>
      </c>
      <c r="C1742" s="534" t="s">
        <v>6821</v>
      </c>
      <c r="D1742" s="534" t="s">
        <v>1575</v>
      </c>
      <c r="E1742" s="534" t="s">
        <v>9142</v>
      </c>
    </row>
    <row r="1743" ht="12.75" customHeight="1">
      <c r="B1743" s="534" t="s">
        <v>2781</v>
      </c>
      <c r="C1743" s="534" t="s">
        <v>6821</v>
      </c>
      <c r="D1743" s="534" t="s">
        <v>1575</v>
      </c>
      <c r="E1743" s="534" t="s">
        <v>9143</v>
      </c>
    </row>
    <row r="1744" ht="12.75" customHeight="1">
      <c r="B1744" s="534" t="s">
        <v>2781</v>
      </c>
      <c r="C1744" s="534" t="s">
        <v>6821</v>
      </c>
      <c r="D1744" s="534" t="s">
        <v>1575</v>
      </c>
      <c r="E1744" s="534" t="s">
        <v>9144</v>
      </c>
    </row>
    <row r="1745" ht="12.75" customHeight="1">
      <c r="B1745" s="534" t="s">
        <v>2781</v>
      </c>
      <c r="C1745" s="534" t="s">
        <v>6821</v>
      </c>
      <c r="D1745" s="534" t="s">
        <v>9145</v>
      </c>
      <c r="E1745" s="534" t="s">
        <v>9145</v>
      </c>
    </row>
    <row r="1746" ht="12.75" customHeight="1">
      <c r="B1746" s="534" t="s">
        <v>2781</v>
      </c>
      <c r="C1746" s="534" t="s">
        <v>6821</v>
      </c>
      <c r="D1746" s="534" t="s">
        <v>9146</v>
      </c>
      <c r="E1746" s="534" t="s">
        <v>9147</v>
      </c>
    </row>
    <row r="1747" ht="12.75" customHeight="1">
      <c r="B1747" s="534" t="s">
        <v>2781</v>
      </c>
      <c r="C1747" s="534" t="s">
        <v>6821</v>
      </c>
      <c r="D1747" s="534" t="s">
        <v>1575</v>
      </c>
      <c r="E1747" s="534" t="s">
        <v>9148</v>
      </c>
    </row>
    <row r="1748" ht="12.75" customHeight="1">
      <c r="B1748" s="534" t="s">
        <v>2781</v>
      </c>
      <c r="C1748" s="534" t="s">
        <v>6821</v>
      </c>
      <c r="D1748" s="534" t="s">
        <v>9149</v>
      </c>
      <c r="E1748" s="534" t="s">
        <v>9150</v>
      </c>
    </row>
    <row r="1749" ht="12.75" customHeight="1">
      <c r="B1749" s="534" t="s">
        <v>2781</v>
      </c>
      <c r="C1749" s="534" t="s">
        <v>6821</v>
      </c>
      <c r="D1749" s="534" t="s">
        <v>9151</v>
      </c>
      <c r="E1749" s="534" t="s">
        <v>9152</v>
      </c>
    </row>
    <row r="1750" ht="12.75" customHeight="1">
      <c r="B1750" s="534" t="s">
        <v>2781</v>
      </c>
      <c r="C1750" s="534" t="s">
        <v>6821</v>
      </c>
      <c r="D1750" s="534" t="s">
        <v>9153</v>
      </c>
      <c r="E1750" s="534" t="s">
        <v>9154</v>
      </c>
    </row>
    <row r="1751" ht="12.75" customHeight="1">
      <c r="B1751" s="534" t="s">
        <v>2781</v>
      </c>
      <c r="C1751" s="534" t="s">
        <v>6821</v>
      </c>
      <c r="D1751" s="534" t="s">
        <v>9155</v>
      </c>
      <c r="E1751" s="534" t="s">
        <v>9156</v>
      </c>
    </row>
    <row r="1752" ht="12.75" customHeight="1">
      <c r="B1752" s="534" t="s">
        <v>2781</v>
      </c>
      <c r="C1752" s="534" t="s">
        <v>6821</v>
      </c>
      <c r="D1752" s="534" t="s">
        <v>9157</v>
      </c>
      <c r="E1752" s="534" t="s">
        <v>9158</v>
      </c>
    </row>
    <row r="1753" ht="12.75" customHeight="1">
      <c r="B1753" s="534" t="s">
        <v>2781</v>
      </c>
      <c r="C1753" s="534" t="s">
        <v>6821</v>
      </c>
      <c r="D1753" s="534" t="s">
        <v>9159</v>
      </c>
      <c r="E1753" s="534" t="s">
        <v>9160</v>
      </c>
    </row>
    <row r="1754" ht="12.75" customHeight="1">
      <c r="B1754" s="534" t="s">
        <v>2781</v>
      </c>
      <c r="C1754" s="534" t="s">
        <v>6821</v>
      </c>
      <c r="D1754" s="534" t="s">
        <v>1575</v>
      </c>
      <c r="E1754" s="534" t="s">
        <v>9161</v>
      </c>
    </row>
    <row r="1755" ht="12.75" customHeight="1">
      <c r="B1755" s="534" t="s">
        <v>2781</v>
      </c>
      <c r="C1755" s="534" t="s">
        <v>6821</v>
      </c>
      <c r="D1755" s="534" t="s">
        <v>1575</v>
      </c>
      <c r="E1755" s="534" t="s">
        <v>9162</v>
      </c>
    </row>
    <row r="1756" ht="12.75" customHeight="1">
      <c r="B1756" s="534" t="s">
        <v>2781</v>
      </c>
      <c r="C1756" s="534" t="s">
        <v>6821</v>
      </c>
      <c r="D1756" s="534" t="s">
        <v>1575</v>
      </c>
      <c r="E1756" s="534" t="s">
        <v>9163</v>
      </c>
    </row>
    <row r="1757" ht="12.75" customHeight="1">
      <c r="B1757" s="534" t="s">
        <v>2781</v>
      </c>
      <c r="C1757" s="534" t="s">
        <v>6821</v>
      </c>
      <c r="D1757" s="534" t="s">
        <v>9164</v>
      </c>
      <c r="E1757" s="534" t="s">
        <v>9165</v>
      </c>
    </row>
    <row r="1758" ht="12.75" customHeight="1">
      <c r="B1758" s="534" t="s">
        <v>2781</v>
      </c>
      <c r="C1758" s="534" t="s">
        <v>6821</v>
      </c>
      <c r="D1758" s="534" t="s">
        <v>1575</v>
      </c>
      <c r="E1758" s="534" t="s">
        <v>9166</v>
      </c>
    </row>
    <row r="1759" ht="12.75" customHeight="1">
      <c r="B1759" s="534" t="s">
        <v>2781</v>
      </c>
      <c r="C1759" s="534" t="s">
        <v>6821</v>
      </c>
      <c r="D1759" s="534" t="s">
        <v>1575</v>
      </c>
      <c r="E1759" s="534" t="s">
        <v>9167</v>
      </c>
    </row>
    <row r="1760" ht="12.75" customHeight="1">
      <c r="B1760" s="534" t="s">
        <v>2781</v>
      </c>
      <c r="C1760" s="534" t="s">
        <v>6821</v>
      </c>
      <c r="D1760" s="534" t="s">
        <v>1575</v>
      </c>
      <c r="E1760" s="534" t="s">
        <v>9168</v>
      </c>
    </row>
    <row r="1761" ht="12.75" customHeight="1">
      <c r="B1761" s="534" t="s">
        <v>2781</v>
      </c>
      <c r="C1761" s="534" t="s">
        <v>6821</v>
      </c>
      <c r="D1761" s="534" t="s">
        <v>1575</v>
      </c>
      <c r="E1761" s="534" t="s">
        <v>9169</v>
      </c>
    </row>
    <row r="1762" ht="12.75" customHeight="1">
      <c r="B1762" s="534" t="s">
        <v>2781</v>
      </c>
      <c r="C1762" s="534" t="s">
        <v>6821</v>
      </c>
      <c r="D1762" s="534" t="s">
        <v>9170</v>
      </c>
      <c r="E1762" s="534" t="s">
        <v>9170</v>
      </c>
    </row>
    <row r="1763" ht="12.75" customHeight="1">
      <c r="B1763" s="534" t="s">
        <v>2781</v>
      </c>
      <c r="C1763" s="534" t="s">
        <v>6821</v>
      </c>
      <c r="D1763" s="534" t="s">
        <v>9171</v>
      </c>
      <c r="E1763" s="534" t="s">
        <v>9172</v>
      </c>
    </row>
    <row r="1764" ht="12.75" customHeight="1">
      <c r="B1764" s="534" t="s">
        <v>2781</v>
      </c>
      <c r="C1764" s="534" t="s">
        <v>6821</v>
      </c>
      <c r="D1764" s="534" t="s">
        <v>9173</v>
      </c>
      <c r="E1764" s="534" t="s">
        <v>9174</v>
      </c>
    </row>
    <row r="1765" ht="12.75" customHeight="1">
      <c r="B1765" s="534" t="s">
        <v>2781</v>
      </c>
      <c r="C1765" s="534" t="s">
        <v>6821</v>
      </c>
      <c r="D1765" s="534" t="s">
        <v>1575</v>
      </c>
      <c r="E1765" s="534" t="s">
        <v>9175</v>
      </c>
    </row>
    <row r="1766" ht="12.75" customHeight="1">
      <c r="B1766" s="534" t="s">
        <v>2781</v>
      </c>
      <c r="C1766" s="534" t="s">
        <v>6821</v>
      </c>
      <c r="D1766" s="534" t="s">
        <v>1575</v>
      </c>
      <c r="E1766" s="534" t="s">
        <v>9176</v>
      </c>
    </row>
    <row r="1767" ht="12.75" customHeight="1">
      <c r="B1767" s="534" t="s">
        <v>2781</v>
      </c>
      <c r="C1767" s="534" t="s">
        <v>6821</v>
      </c>
      <c r="D1767" s="534" t="s">
        <v>9177</v>
      </c>
      <c r="E1767" s="534" t="s">
        <v>9178</v>
      </c>
    </row>
    <row r="1768" ht="12.75" customHeight="1">
      <c r="B1768" s="534" t="s">
        <v>2781</v>
      </c>
      <c r="C1768" s="534" t="s">
        <v>6821</v>
      </c>
      <c r="D1768" s="534" t="s">
        <v>1575</v>
      </c>
      <c r="E1768" s="534" t="s">
        <v>9179</v>
      </c>
    </row>
    <row r="1769" ht="12.75" customHeight="1">
      <c r="B1769" s="534" t="s">
        <v>2781</v>
      </c>
      <c r="C1769" s="534" t="s">
        <v>6821</v>
      </c>
      <c r="D1769" s="534" t="s">
        <v>1575</v>
      </c>
      <c r="E1769" s="534" t="s">
        <v>9180</v>
      </c>
    </row>
    <row r="1770" ht="12.75" customHeight="1">
      <c r="B1770" s="534" t="s">
        <v>2781</v>
      </c>
      <c r="C1770" s="534" t="s">
        <v>6821</v>
      </c>
      <c r="D1770" s="534" t="s">
        <v>9181</v>
      </c>
      <c r="E1770" s="534" t="s">
        <v>9182</v>
      </c>
    </row>
    <row r="1771" ht="12.75" customHeight="1">
      <c r="B1771" s="534" t="s">
        <v>2781</v>
      </c>
      <c r="C1771" s="534" t="s">
        <v>6821</v>
      </c>
      <c r="D1771" s="534" t="s">
        <v>9183</v>
      </c>
      <c r="E1771" s="534" t="s">
        <v>9184</v>
      </c>
    </row>
    <row r="1772" ht="12.75" customHeight="1">
      <c r="B1772" s="534" t="s">
        <v>2781</v>
      </c>
      <c r="C1772" s="534" t="s">
        <v>6821</v>
      </c>
      <c r="D1772" s="534" t="s">
        <v>9185</v>
      </c>
      <c r="E1772" s="534" t="s">
        <v>9186</v>
      </c>
    </row>
    <row r="1773" ht="12.75" customHeight="1">
      <c r="B1773" s="534" t="s">
        <v>2781</v>
      </c>
      <c r="C1773" s="534" t="s">
        <v>6821</v>
      </c>
      <c r="D1773" s="534" t="s">
        <v>1575</v>
      </c>
      <c r="E1773" s="534" t="s">
        <v>9187</v>
      </c>
    </row>
    <row r="1774" ht="12.75" customHeight="1">
      <c r="B1774" s="534" t="s">
        <v>2781</v>
      </c>
      <c r="C1774" s="534" t="s">
        <v>6821</v>
      </c>
      <c r="D1774" s="534" t="s">
        <v>1575</v>
      </c>
      <c r="E1774" s="534" t="s">
        <v>9188</v>
      </c>
    </row>
    <row r="1775" ht="12.75" customHeight="1">
      <c r="B1775" s="534" t="s">
        <v>2781</v>
      </c>
      <c r="C1775" s="534" t="s">
        <v>6821</v>
      </c>
      <c r="D1775" s="534" t="s">
        <v>1575</v>
      </c>
      <c r="E1775" s="534" t="s">
        <v>9189</v>
      </c>
    </row>
    <row r="1776" ht="12.75" customHeight="1">
      <c r="B1776" s="534" t="s">
        <v>2781</v>
      </c>
      <c r="C1776" s="534" t="s">
        <v>6821</v>
      </c>
      <c r="D1776" s="534" t="s">
        <v>9190</v>
      </c>
      <c r="E1776" s="534" t="s">
        <v>9191</v>
      </c>
    </row>
    <row r="1777" ht="12.75" customHeight="1">
      <c r="B1777" s="534" t="s">
        <v>2781</v>
      </c>
      <c r="C1777" s="534" t="s">
        <v>6821</v>
      </c>
      <c r="D1777" s="534" t="s">
        <v>9192</v>
      </c>
      <c r="E1777" s="534" t="s">
        <v>9192</v>
      </c>
    </row>
    <row r="1778" ht="12.75" customHeight="1">
      <c r="B1778" s="534" t="s">
        <v>2781</v>
      </c>
      <c r="C1778" s="534" t="s">
        <v>6821</v>
      </c>
      <c r="D1778" s="534" t="s">
        <v>1575</v>
      </c>
      <c r="E1778" s="534" t="s">
        <v>9193</v>
      </c>
    </row>
    <row r="1779" ht="12.75" customHeight="1">
      <c r="B1779" s="534" t="s">
        <v>2781</v>
      </c>
      <c r="C1779" s="534" t="s">
        <v>6821</v>
      </c>
      <c r="D1779" s="534" t="s">
        <v>1575</v>
      </c>
      <c r="E1779" s="534" t="s">
        <v>9194</v>
      </c>
    </row>
    <row r="1780" ht="12.75" customHeight="1">
      <c r="B1780" s="534" t="s">
        <v>2781</v>
      </c>
      <c r="C1780" s="534" t="s">
        <v>6821</v>
      </c>
      <c r="D1780" s="534" t="s">
        <v>9195</v>
      </c>
      <c r="E1780" s="534" t="s">
        <v>9196</v>
      </c>
    </row>
    <row r="1781" ht="12.75" customHeight="1">
      <c r="B1781" s="534" t="s">
        <v>2781</v>
      </c>
      <c r="C1781" s="534" t="s">
        <v>6821</v>
      </c>
      <c r="D1781" s="534" t="s">
        <v>1575</v>
      </c>
      <c r="E1781" s="534" t="s">
        <v>9197</v>
      </c>
    </row>
    <row r="1782" ht="12.75" customHeight="1">
      <c r="B1782" s="534" t="s">
        <v>2781</v>
      </c>
      <c r="C1782" s="534" t="s">
        <v>6821</v>
      </c>
      <c r="D1782" s="534" t="s">
        <v>1575</v>
      </c>
      <c r="E1782" s="534" t="s">
        <v>9198</v>
      </c>
    </row>
    <row r="1783" ht="12.75" customHeight="1">
      <c r="B1783" s="534" t="s">
        <v>2781</v>
      </c>
      <c r="C1783" s="534" t="s">
        <v>6821</v>
      </c>
      <c r="D1783" s="534" t="s">
        <v>1575</v>
      </c>
      <c r="E1783" s="534" t="s">
        <v>9199</v>
      </c>
    </row>
    <row r="1784" ht="12.75" customHeight="1">
      <c r="B1784" s="534" t="s">
        <v>2781</v>
      </c>
      <c r="C1784" s="534" t="s">
        <v>6821</v>
      </c>
      <c r="D1784" s="534" t="s">
        <v>9200</v>
      </c>
      <c r="E1784" s="534" t="s">
        <v>9201</v>
      </c>
    </row>
    <row r="1785" ht="12.75" customHeight="1">
      <c r="B1785" s="534" t="s">
        <v>2781</v>
      </c>
      <c r="C1785" s="534" t="s">
        <v>6821</v>
      </c>
      <c r="D1785" s="534" t="s">
        <v>1575</v>
      </c>
      <c r="E1785" s="534" t="s">
        <v>9202</v>
      </c>
    </row>
    <row r="1786" ht="12.75" customHeight="1">
      <c r="B1786" s="534" t="s">
        <v>2216</v>
      </c>
      <c r="C1786" s="534" t="s">
        <v>6651</v>
      </c>
      <c r="D1786" s="534" t="s">
        <v>8519</v>
      </c>
      <c r="E1786" s="534" t="s">
        <v>9203</v>
      </c>
    </row>
    <row r="1787" ht="12.75" customHeight="1">
      <c r="B1787" s="534" t="s">
        <v>1485</v>
      </c>
      <c r="C1787" s="534" t="s">
        <v>1486</v>
      </c>
      <c r="D1787" s="534" t="s">
        <v>1575</v>
      </c>
      <c r="E1787" s="534" t="s">
        <v>9204</v>
      </c>
    </row>
    <row r="1788" ht="12.75" customHeight="1">
      <c r="B1788" s="534" t="s">
        <v>1485</v>
      </c>
      <c r="C1788" s="534" t="s">
        <v>1486</v>
      </c>
      <c r="D1788" s="534" t="s">
        <v>9205</v>
      </c>
      <c r="E1788" s="534" t="s">
        <v>9206</v>
      </c>
    </row>
    <row r="1789" ht="12.75" customHeight="1">
      <c r="B1789" s="534" t="s">
        <v>1485</v>
      </c>
      <c r="C1789" s="534" t="s">
        <v>1486</v>
      </c>
      <c r="D1789" s="534" t="s">
        <v>1575</v>
      </c>
      <c r="E1789" s="534" t="s">
        <v>9207</v>
      </c>
    </row>
    <row r="1790" ht="12.75" customHeight="1">
      <c r="B1790" s="534" t="s">
        <v>2781</v>
      </c>
      <c r="C1790" s="534" t="s">
        <v>6821</v>
      </c>
      <c r="D1790" s="534" t="s">
        <v>9208</v>
      </c>
      <c r="E1790" s="534" t="s">
        <v>9208</v>
      </c>
    </row>
    <row r="1791" ht="12.75" customHeight="1">
      <c r="B1791" s="534" t="s">
        <v>2781</v>
      </c>
      <c r="C1791" s="534" t="s">
        <v>6821</v>
      </c>
      <c r="D1791" s="534" t="s">
        <v>1575</v>
      </c>
      <c r="E1791" s="534" t="s">
        <v>9209</v>
      </c>
    </row>
    <row r="1792" ht="12.75" customHeight="1">
      <c r="B1792" s="534" t="s">
        <v>2781</v>
      </c>
      <c r="C1792" s="534" t="s">
        <v>6821</v>
      </c>
      <c r="D1792" s="534" t="s">
        <v>8828</v>
      </c>
      <c r="E1792" s="534" t="s">
        <v>9210</v>
      </c>
    </row>
    <row r="1793" ht="12.75" customHeight="1">
      <c r="B1793" s="534" t="s">
        <v>2781</v>
      </c>
      <c r="C1793" s="534" t="s">
        <v>6821</v>
      </c>
      <c r="D1793" s="534" t="s">
        <v>9211</v>
      </c>
      <c r="E1793" s="534" t="s">
        <v>9212</v>
      </c>
    </row>
    <row r="1794" ht="12.75" customHeight="1">
      <c r="B1794" s="534" t="s">
        <v>503</v>
      </c>
      <c r="C1794" s="534" t="s">
        <v>573</v>
      </c>
      <c r="D1794" s="534" t="s">
        <v>9213</v>
      </c>
      <c r="E1794" s="534" t="s">
        <v>9214</v>
      </c>
    </row>
    <row r="1795" ht="12.75" customHeight="1">
      <c r="B1795" s="534" t="s">
        <v>503</v>
      </c>
      <c r="C1795" s="534" t="s">
        <v>1425</v>
      </c>
      <c r="D1795" s="534" t="s">
        <v>9213</v>
      </c>
      <c r="E1795" s="534" t="s">
        <v>9215</v>
      </c>
    </row>
    <row r="1796" ht="12.75" customHeight="1">
      <c r="B1796" s="534" t="s">
        <v>503</v>
      </c>
      <c r="C1796" s="534" t="s">
        <v>573</v>
      </c>
      <c r="D1796" s="534" t="s">
        <v>9213</v>
      </c>
      <c r="E1796" s="534" t="s">
        <v>9216</v>
      </c>
    </row>
    <row r="1797" ht="12.75" customHeight="1">
      <c r="B1797" s="534" t="s">
        <v>2781</v>
      </c>
      <c r="C1797" s="534" t="s">
        <v>2782</v>
      </c>
      <c r="D1797" s="534" t="s">
        <v>9217</v>
      </c>
      <c r="E1797" s="534" t="s">
        <v>9218</v>
      </c>
    </row>
    <row r="1798" ht="12.75" customHeight="1">
      <c r="B1798" s="534" t="s">
        <v>503</v>
      </c>
      <c r="C1798" s="534" t="s">
        <v>528</v>
      </c>
      <c r="D1798" s="534" t="s">
        <v>9219</v>
      </c>
      <c r="E1798" s="534" t="s">
        <v>9220</v>
      </c>
    </row>
    <row r="1799" ht="12.75" customHeight="1">
      <c r="B1799" s="534" t="s">
        <v>726</v>
      </c>
      <c r="C1799" s="534" t="s">
        <v>737</v>
      </c>
      <c r="D1799" s="534" t="s">
        <v>9221</v>
      </c>
      <c r="E1799" s="534" t="s">
        <v>9222</v>
      </c>
    </row>
    <row r="1800" ht="12.75" customHeight="1">
      <c r="B1800" s="534" t="s">
        <v>503</v>
      </c>
      <c r="C1800" s="534" t="s">
        <v>528</v>
      </c>
      <c r="D1800" s="534" t="s">
        <v>9219</v>
      </c>
      <c r="E1800" s="534" t="s">
        <v>9223</v>
      </c>
    </row>
    <row r="1801" ht="12.75" customHeight="1">
      <c r="B1801" s="534" t="s">
        <v>503</v>
      </c>
      <c r="C1801" s="534" t="s">
        <v>6163</v>
      </c>
      <c r="D1801" s="534" t="s">
        <v>9224</v>
      </c>
      <c r="E1801" s="534" t="s">
        <v>9225</v>
      </c>
    </row>
    <row r="1802" ht="12.75" customHeight="1">
      <c r="B1802" s="534" t="s">
        <v>239</v>
      </c>
      <c r="C1802" s="534" t="s">
        <v>1416</v>
      </c>
      <c r="D1802" s="534" t="s">
        <v>1417</v>
      </c>
      <c r="E1802" s="534" t="s">
        <v>1419</v>
      </c>
    </row>
    <row r="1803" ht="12.75" customHeight="1">
      <c r="B1803" s="534" t="s">
        <v>239</v>
      </c>
      <c r="C1803" s="534" t="s">
        <v>7739</v>
      </c>
      <c r="D1803" s="534" t="s">
        <v>1417</v>
      </c>
      <c r="E1803" s="534" t="s">
        <v>9226</v>
      </c>
    </row>
    <row r="1804" ht="12.75" customHeight="1">
      <c r="B1804" s="534" t="s">
        <v>503</v>
      </c>
      <c r="C1804" s="534" t="s">
        <v>1425</v>
      </c>
      <c r="D1804" s="534" t="s">
        <v>1427</v>
      </c>
      <c r="E1804" s="534" t="s">
        <v>1429</v>
      </c>
    </row>
    <row r="1805" ht="12.75" customHeight="1">
      <c r="B1805" s="534" t="s">
        <v>256</v>
      </c>
      <c r="C1805" s="534" t="s">
        <v>7117</v>
      </c>
      <c r="D1805" s="534" t="s">
        <v>6506</v>
      </c>
      <c r="E1805" s="534" t="s">
        <v>9227</v>
      </c>
    </row>
    <row r="1806" ht="12.75" customHeight="1">
      <c r="B1806" s="534" t="s">
        <v>256</v>
      </c>
      <c r="C1806" s="534" t="s">
        <v>7117</v>
      </c>
      <c r="D1806" s="534" t="s">
        <v>6506</v>
      </c>
      <c r="E1806" s="534" t="s">
        <v>9228</v>
      </c>
    </row>
    <row r="1807" ht="12.75" customHeight="1">
      <c r="B1807" s="534" t="s">
        <v>503</v>
      </c>
      <c r="C1807" s="534" t="s">
        <v>1324</v>
      </c>
      <c r="D1807" s="534" t="s">
        <v>9229</v>
      </c>
      <c r="E1807" s="534" t="s">
        <v>9230</v>
      </c>
    </row>
    <row r="1808" ht="12.75" customHeight="1">
      <c r="B1808" s="534" t="s">
        <v>2781</v>
      </c>
      <c r="C1808" s="534" t="s">
        <v>2782</v>
      </c>
      <c r="D1808" s="534" t="s">
        <v>9231</v>
      </c>
      <c r="E1808" s="534" t="s">
        <v>9232</v>
      </c>
    </row>
    <row r="1809" ht="12.75" customHeight="1">
      <c r="B1809" s="534" t="s">
        <v>6416</v>
      </c>
      <c r="C1809" s="534" t="s">
        <v>6462</v>
      </c>
      <c r="D1809" s="534" t="s">
        <v>8006</v>
      </c>
      <c r="E1809" s="534" t="s">
        <v>6632</v>
      </c>
    </row>
    <row r="1810" ht="12.75" customHeight="1">
      <c r="B1810" s="534" t="s">
        <v>2216</v>
      </c>
      <c r="C1810" s="534" t="s">
        <v>6651</v>
      </c>
      <c r="D1810" s="534" t="s">
        <v>1326</v>
      </c>
      <c r="E1810" s="534" t="s">
        <v>9233</v>
      </c>
    </row>
    <row r="1811" ht="12.75" customHeight="1">
      <c r="B1811" s="534" t="s">
        <v>503</v>
      </c>
      <c r="C1811" s="534" t="s">
        <v>1324</v>
      </c>
      <c r="D1811" s="534" t="s">
        <v>6909</v>
      </c>
      <c r="E1811" s="534" t="s">
        <v>9234</v>
      </c>
    </row>
    <row r="1812" ht="12.75" customHeight="1">
      <c r="B1812" s="534" t="s">
        <v>715</v>
      </c>
      <c r="C1812" s="534" t="s">
        <v>1213</v>
      </c>
      <c r="D1812" s="534" t="s">
        <v>6210</v>
      </c>
      <c r="E1812" s="534" t="s">
        <v>9235</v>
      </c>
    </row>
    <row r="1813" ht="12.75" customHeight="1">
      <c r="B1813" s="534" t="s">
        <v>715</v>
      </c>
      <c r="C1813" s="534" t="s">
        <v>1213</v>
      </c>
      <c r="D1813" s="534" t="s">
        <v>6222</v>
      </c>
      <c r="E1813" s="534" t="s">
        <v>9236</v>
      </c>
    </row>
    <row r="1814" ht="12.75" customHeight="1">
      <c r="B1814" s="534" t="s">
        <v>715</v>
      </c>
      <c r="C1814" s="534" t="s">
        <v>1213</v>
      </c>
      <c r="D1814" s="534" t="s">
        <v>1575</v>
      </c>
      <c r="E1814" s="534" t="s">
        <v>9237</v>
      </c>
    </row>
    <row r="1815" ht="12.75" customHeight="1">
      <c r="B1815" s="534" t="s">
        <v>715</v>
      </c>
      <c r="C1815" s="534" t="s">
        <v>1213</v>
      </c>
      <c r="D1815" s="534" t="s">
        <v>1575</v>
      </c>
      <c r="E1815" s="534" t="s">
        <v>9238</v>
      </c>
    </row>
    <row r="1816" ht="12.75" customHeight="1">
      <c r="B1816" s="534" t="s">
        <v>715</v>
      </c>
      <c r="C1816" s="534" t="s">
        <v>1213</v>
      </c>
      <c r="D1816" s="534" t="s">
        <v>1575</v>
      </c>
      <c r="E1816" s="534" t="s">
        <v>9239</v>
      </c>
    </row>
    <row r="1817" ht="12.75" customHeight="1">
      <c r="B1817" s="534" t="s">
        <v>715</v>
      </c>
      <c r="C1817" s="534" t="s">
        <v>1213</v>
      </c>
      <c r="D1817" s="534" t="s">
        <v>1575</v>
      </c>
      <c r="E1817" s="534" t="s">
        <v>9240</v>
      </c>
    </row>
    <row r="1818" ht="12.75" customHeight="1">
      <c r="B1818" s="534" t="s">
        <v>503</v>
      </c>
      <c r="C1818" s="534" t="s">
        <v>1425</v>
      </c>
      <c r="D1818" s="534" t="s">
        <v>295</v>
      </c>
      <c r="E1818" s="534" t="s">
        <v>9241</v>
      </c>
    </row>
    <row r="1819" ht="12.75" customHeight="1">
      <c r="B1819" s="534" t="s">
        <v>6416</v>
      </c>
      <c r="C1819" s="534" t="s">
        <v>9242</v>
      </c>
      <c r="D1819" s="534" t="s">
        <v>9243</v>
      </c>
      <c r="E1819" s="534" t="s">
        <v>9244</v>
      </c>
    </row>
    <row r="1820" ht="12.75" customHeight="1">
      <c r="B1820" s="534" t="s">
        <v>1560</v>
      </c>
      <c r="C1820" s="534" t="s">
        <v>6286</v>
      </c>
      <c r="D1820" s="534" t="s">
        <v>9245</v>
      </c>
      <c r="E1820" s="534" t="s">
        <v>9246</v>
      </c>
    </row>
    <row r="1821" ht="12.75" customHeight="1">
      <c r="B1821" s="534" t="s">
        <v>726</v>
      </c>
      <c r="C1821" s="534" t="s">
        <v>737</v>
      </c>
      <c r="D1821" s="534" t="s">
        <v>9247</v>
      </c>
      <c r="E1821" s="534" t="s">
        <v>9248</v>
      </c>
    </row>
    <row r="1822" ht="12.75" customHeight="1">
      <c r="B1822" s="534" t="s">
        <v>726</v>
      </c>
      <c r="C1822" s="534" t="s">
        <v>737</v>
      </c>
      <c r="D1822" s="534" t="s">
        <v>1575</v>
      </c>
      <c r="E1822" s="534" t="s">
        <v>9249</v>
      </c>
    </row>
    <row r="1823" ht="12.75" customHeight="1">
      <c r="B1823" s="534" t="s">
        <v>726</v>
      </c>
      <c r="C1823" s="534" t="s">
        <v>737</v>
      </c>
      <c r="D1823" s="534" t="s">
        <v>1575</v>
      </c>
      <c r="E1823" s="534" t="s">
        <v>9250</v>
      </c>
    </row>
    <row r="1824" ht="12.75" customHeight="1">
      <c r="B1824" s="534" t="s">
        <v>726</v>
      </c>
      <c r="C1824" s="534" t="s">
        <v>737</v>
      </c>
      <c r="D1824" s="534" t="s">
        <v>1575</v>
      </c>
      <c r="E1824" s="534" t="s">
        <v>9251</v>
      </c>
    </row>
    <row r="1825" ht="12.75" customHeight="1">
      <c r="B1825" s="534" t="s">
        <v>726</v>
      </c>
      <c r="C1825" s="534" t="s">
        <v>737</v>
      </c>
      <c r="D1825" s="534" t="s">
        <v>9247</v>
      </c>
      <c r="E1825" s="534" t="s">
        <v>9252</v>
      </c>
    </row>
    <row r="1826" ht="12.75" customHeight="1">
      <c r="B1826" s="534" t="s">
        <v>2216</v>
      </c>
      <c r="C1826" s="534" t="s">
        <v>6318</v>
      </c>
      <c r="D1826" s="534" t="s">
        <v>7861</v>
      </c>
      <c r="E1826" s="534" t="s">
        <v>9253</v>
      </c>
    </row>
    <row r="1827" ht="12.75" customHeight="1">
      <c r="B1827" s="534" t="s">
        <v>503</v>
      </c>
      <c r="C1827" s="534" t="s">
        <v>573</v>
      </c>
      <c r="D1827" s="534" t="s">
        <v>1326</v>
      </c>
      <c r="E1827" s="534" t="s">
        <v>6637</v>
      </c>
    </row>
    <row r="1828" ht="12.75" customHeight="1">
      <c r="B1828" s="534" t="s">
        <v>6346</v>
      </c>
      <c r="C1828" s="534" t="s">
        <v>6347</v>
      </c>
      <c r="D1828" s="534" t="s">
        <v>9254</v>
      </c>
      <c r="E1828" s="534" t="s">
        <v>9255</v>
      </c>
    </row>
    <row r="1829" ht="12.75" customHeight="1">
      <c r="B1829" s="534" t="s">
        <v>503</v>
      </c>
      <c r="C1829" s="534" t="s">
        <v>7893</v>
      </c>
      <c r="D1829" s="534" t="s">
        <v>7596</v>
      </c>
      <c r="E1829" s="534" t="s">
        <v>9256</v>
      </c>
    </row>
    <row r="1830" ht="12.75" customHeight="1">
      <c r="B1830" s="534" t="s">
        <v>503</v>
      </c>
      <c r="C1830" s="534" t="s">
        <v>592</v>
      </c>
      <c r="D1830" s="534" t="s">
        <v>7596</v>
      </c>
      <c r="E1830" s="534" t="s">
        <v>9257</v>
      </c>
    </row>
    <row r="1831" ht="12.75" customHeight="1">
      <c r="B1831" s="534" t="s">
        <v>503</v>
      </c>
      <c r="C1831" s="534" t="s">
        <v>592</v>
      </c>
      <c r="D1831" s="534" t="s">
        <v>7596</v>
      </c>
      <c r="E1831" s="534" t="s">
        <v>9258</v>
      </c>
    </row>
    <row r="1832" ht="12.75" customHeight="1">
      <c r="B1832" s="534" t="s">
        <v>503</v>
      </c>
      <c r="C1832" s="534" t="s">
        <v>592</v>
      </c>
      <c r="D1832" s="534" t="s">
        <v>7596</v>
      </c>
      <c r="E1832" s="534" t="s">
        <v>9259</v>
      </c>
    </row>
    <row r="1833" ht="12.75" customHeight="1">
      <c r="B1833" s="534" t="s">
        <v>503</v>
      </c>
      <c r="C1833" s="534" t="s">
        <v>592</v>
      </c>
      <c r="D1833" s="534" t="s">
        <v>7596</v>
      </c>
      <c r="E1833" s="534" t="s">
        <v>9260</v>
      </c>
    </row>
    <row r="1834" ht="12.75" customHeight="1">
      <c r="B1834" s="534" t="s">
        <v>503</v>
      </c>
      <c r="C1834" s="534" t="s">
        <v>592</v>
      </c>
      <c r="D1834" s="534" t="s">
        <v>7596</v>
      </c>
      <c r="E1834" s="534" t="s">
        <v>9261</v>
      </c>
    </row>
    <row r="1835" ht="12.75" customHeight="1">
      <c r="B1835" s="534" t="s">
        <v>911</v>
      </c>
      <c r="C1835" s="534" t="s">
        <v>912</v>
      </c>
      <c r="D1835" s="534" t="s">
        <v>7771</v>
      </c>
      <c r="E1835" s="534" t="s">
        <v>9262</v>
      </c>
    </row>
    <row r="1836" ht="12.75" customHeight="1">
      <c r="B1836" s="534" t="s">
        <v>911</v>
      </c>
      <c r="C1836" s="534" t="s">
        <v>930</v>
      </c>
      <c r="D1836" s="534" t="s">
        <v>7771</v>
      </c>
      <c r="E1836" s="534" t="s">
        <v>9263</v>
      </c>
    </row>
    <row r="1837" ht="12.75" customHeight="1">
      <c r="B1837" s="534" t="s">
        <v>911</v>
      </c>
      <c r="C1837" s="534" t="s">
        <v>958</v>
      </c>
      <c r="D1837" s="534" t="s">
        <v>7771</v>
      </c>
      <c r="E1837" s="534" t="s">
        <v>9264</v>
      </c>
    </row>
    <row r="1838" ht="12.75" customHeight="1">
      <c r="B1838" s="534" t="s">
        <v>911</v>
      </c>
      <c r="C1838" s="534" t="s">
        <v>922</v>
      </c>
      <c r="D1838" s="534" t="s">
        <v>7771</v>
      </c>
      <c r="E1838" s="534" t="s">
        <v>9265</v>
      </c>
    </row>
    <row r="1839" ht="12.75" customHeight="1">
      <c r="B1839" s="534" t="s">
        <v>911</v>
      </c>
      <c r="C1839" s="534" t="s">
        <v>958</v>
      </c>
      <c r="D1839" s="534" t="s">
        <v>7771</v>
      </c>
      <c r="E1839" s="534" t="s">
        <v>9266</v>
      </c>
    </row>
    <row r="1840" ht="12.75" customHeight="1">
      <c r="B1840" s="534" t="s">
        <v>911</v>
      </c>
      <c r="C1840" s="534" t="s">
        <v>958</v>
      </c>
      <c r="D1840" s="534" t="s">
        <v>7771</v>
      </c>
      <c r="E1840" s="534" t="s">
        <v>9267</v>
      </c>
    </row>
    <row r="1841" ht="12.75" customHeight="1">
      <c r="B1841" s="534" t="s">
        <v>503</v>
      </c>
      <c r="C1841" s="534" t="s">
        <v>7893</v>
      </c>
      <c r="D1841" s="534" t="s">
        <v>9268</v>
      </c>
      <c r="E1841" s="534" t="s">
        <v>9269</v>
      </c>
    </row>
    <row r="1842" ht="12.75" customHeight="1">
      <c r="B1842" s="534" t="s">
        <v>503</v>
      </c>
      <c r="C1842" s="534" t="s">
        <v>7893</v>
      </c>
      <c r="D1842" s="534" t="s">
        <v>1575</v>
      </c>
      <c r="E1842" s="534" t="s">
        <v>9270</v>
      </c>
    </row>
    <row r="1843" ht="12.75" customHeight="1">
      <c r="B1843" s="534" t="s">
        <v>503</v>
      </c>
      <c r="C1843" s="534" t="s">
        <v>7893</v>
      </c>
      <c r="D1843" s="534" t="s">
        <v>1575</v>
      </c>
      <c r="E1843" s="534" t="s">
        <v>9271</v>
      </c>
    </row>
    <row r="1844" ht="12.75" customHeight="1">
      <c r="B1844" s="534" t="s">
        <v>503</v>
      </c>
      <c r="C1844" s="534" t="s">
        <v>7893</v>
      </c>
      <c r="D1844" s="534" t="s">
        <v>1575</v>
      </c>
      <c r="E1844" s="534" t="s">
        <v>9272</v>
      </c>
    </row>
    <row r="1845" ht="12.75" customHeight="1">
      <c r="B1845" s="534" t="s">
        <v>6075</v>
      </c>
      <c r="C1845" s="534" t="s">
        <v>6267</v>
      </c>
      <c r="D1845" s="534" t="s">
        <v>9273</v>
      </c>
      <c r="E1845" s="534" t="s">
        <v>9274</v>
      </c>
    </row>
    <row r="1846" ht="12.75" customHeight="1">
      <c r="B1846" s="534" t="s">
        <v>726</v>
      </c>
      <c r="C1846" s="534" t="s">
        <v>737</v>
      </c>
      <c r="D1846" s="534" t="s">
        <v>9275</v>
      </c>
      <c r="E1846" s="534" t="s">
        <v>9276</v>
      </c>
    </row>
    <row r="1847" ht="12.75" customHeight="1">
      <c r="B1847" s="534" t="s">
        <v>503</v>
      </c>
      <c r="C1847" s="534" t="s">
        <v>573</v>
      </c>
      <c r="D1847" s="534" t="s">
        <v>9277</v>
      </c>
      <c r="E1847" s="534" t="s">
        <v>9278</v>
      </c>
    </row>
    <row r="1848" ht="12.75" customHeight="1">
      <c r="B1848" s="534" t="s">
        <v>6075</v>
      </c>
      <c r="C1848" s="534" t="s">
        <v>6076</v>
      </c>
      <c r="D1848" s="534" t="s">
        <v>9279</v>
      </c>
      <c r="E1848" s="534" t="s">
        <v>9280</v>
      </c>
    </row>
    <row r="1849" ht="12.75" customHeight="1">
      <c r="B1849" s="534" t="s">
        <v>2781</v>
      </c>
      <c r="C1849" s="534" t="s">
        <v>6821</v>
      </c>
      <c r="D1849" s="534" t="s">
        <v>9281</v>
      </c>
      <c r="E1849" s="534" t="s">
        <v>9282</v>
      </c>
    </row>
    <row r="1850" ht="12.75" customHeight="1">
      <c r="B1850" s="534" t="s">
        <v>2781</v>
      </c>
      <c r="C1850" s="534" t="s">
        <v>6821</v>
      </c>
      <c r="D1850" s="534" t="s">
        <v>9283</v>
      </c>
      <c r="E1850" s="534" t="s">
        <v>9284</v>
      </c>
    </row>
    <row r="1851" ht="12.75" customHeight="1">
      <c r="B1851" s="534" t="s">
        <v>2781</v>
      </c>
      <c r="C1851" s="534" t="s">
        <v>6821</v>
      </c>
      <c r="D1851" s="534" t="s">
        <v>9285</v>
      </c>
      <c r="E1851" s="534" t="s">
        <v>9286</v>
      </c>
    </row>
    <row r="1852" ht="12.75" customHeight="1">
      <c r="B1852" s="534" t="s">
        <v>2781</v>
      </c>
      <c r="C1852" s="534" t="s">
        <v>6821</v>
      </c>
      <c r="D1852" s="534" t="s">
        <v>1575</v>
      </c>
      <c r="E1852" s="534" t="s">
        <v>9287</v>
      </c>
    </row>
    <row r="1853" ht="12.75" customHeight="1">
      <c r="B1853" s="534" t="s">
        <v>2781</v>
      </c>
      <c r="C1853" s="534" t="s">
        <v>6821</v>
      </c>
      <c r="D1853" s="534" t="s">
        <v>9288</v>
      </c>
      <c r="E1853" s="534" t="s">
        <v>9288</v>
      </c>
    </row>
    <row r="1854" ht="12.75" customHeight="1">
      <c r="B1854" s="534" t="s">
        <v>2781</v>
      </c>
      <c r="C1854" s="534" t="s">
        <v>2782</v>
      </c>
      <c r="D1854" s="534" t="s">
        <v>9289</v>
      </c>
      <c r="E1854" s="534" t="s">
        <v>9290</v>
      </c>
    </row>
    <row r="1855" ht="12.75" customHeight="1">
      <c r="B1855" s="534" t="s">
        <v>2781</v>
      </c>
      <c r="C1855" s="534" t="s">
        <v>2782</v>
      </c>
      <c r="D1855" s="534" t="s">
        <v>1575</v>
      </c>
      <c r="E1855" s="534" t="s">
        <v>9291</v>
      </c>
    </row>
    <row r="1856" ht="12.75" customHeight="1">
      <c r="B1856" s="534" t="s">
        <v>2781</v>
      </c>
      <c r="C1856" s="534" t="s">
        <v>2782</v>
      </c>
      <c r="D1856" s="534" t="s">
        <v>1575</v>
      </c>
      <c r="E1856" s="534" t="s">
        <v>9292</v>
      </c>
    </row>
    <row r="1857" ht="12.75" customHeight="1">
      <c r="B1857" s="534" t="s">
        <v>2781</v>
      </c>
      <c r="C1857" s="534" t="s">
        <v>2782</v>
      </c>
      <c r="D1857" s="534" t="s">
        <v>1575</v>
      </c>
      <c r="E1857" s="534" t="s">
        <v>9293</v>
      </c>
    </row>
    <row r="1858" ht="12.75" customHeight="1">
      <c r="B1858" s="534" t="s">
        <v>2781</v>
      </c>
      <c r="C1858" s="534" t="s">
        <v>2782</v>
      </c>
      <c r="D1858" s="534" t="s">
        <v>1575</v>
      </c>
      <c r="E1858" s="534" t="s">
        <v>9294</v>
      </c>
    </row>
    <row r="1859" ht="12.75" customHeight="1">
      <c r="B1859" s="534" t="s">
        <v>2781</v>
      </c>
      <c r="C1859" s="534" t="s">
        <v>6821</v>
      </c>
      <c r="D1859" s="534" t="s">
        <v>9295</v>
      </c>
      <c r="E1859" s="534" t="s">
        <v>9295</v>
      </c>
    </row>
    <row r="1860" ht="12.75" customHeight="1">
      <c r="B1860" s="534" t="s">
        <v>2781</v>
      </c>
      <c r="C1860" s="534" t="s">
        <v>6821</v>
      </c>
      <c r="D1860" s="534" t="s">
        <v>1575</v>
      </c>
      <c r="E1860" s="534" t="s">
        <v>9296</v>
      </c>
    </row>
    <row r="1861" ht="12.75" customHeight="1">
      <c r="B1861" s="534" t="s">
        <v>2781</v>
      </c>
      <c r="C1861" s="534" t="s">
        <v>2782</v>
      </c>
      <c r="D1861" s="534" t="s">
        <v>1575</v>
      </c>
      <c r="E1861" s="534" t="s">
        <v>9297</v>
      </c>
    </row>
    <row r="1862" ht="12.75" customHeight="1">
      <c r="B1862" s="534" t="s">
        <v>2781</v>
      </c>
      <c r="C1862" s="534" t="s">
        <v>2782</v>
      </c>
      <c r="D1862" s="534" t="s">
        <v>1575</v>
      </c>
      <c r="E1862" s="534" t="s">
        <v>9298</v>
      </c>
    </row>
    <row r="1863" ht="12.75" customHeight="1">
      <c r="B1863" s="534" t="s">
        <v>2781</v>
      </c>
      <c r="C1863" s="534" t="s">
        <v>2782</v>
      </c>
      <c r="D1863" s="534" t="s">
        <v>9299</v>
      </c>
      <c r="E1863" s="534" t="s">
        <v>9299</v>
      </c>
    </row>
    <row r="1864" ht="12.75" customHeight="1">
      <c r="B1864" s="534" t="s">
        <v>2781</v>
      </c>
      <c r="C1864" s="534" t="s">
        <v>2782</v>
      </c>
      <c r="D1864" s="534" t="s">
        <v>1575</v>
      </c>
      <c r="E1864" s="534" t="s">
        <v>9300</v>
      </c>
    </row>
    <row r="1865" ht="12.75" customHeight="1">
      <c r="B1865" s="534" t="s">
        <v>2781</v>
      </c>
      <c r="C1865" s="534" t="s">
        <v>2782</v>
      </c>
      <c r="D1865" s="534" t="s">
        <v>1575</v>
      </c>
      <c r="E1865" s="534" t="s">
        <v>9301</v>
      </c>
    </row>
    <row r="1866" ht="12.75" customHeight="1">
      <c r="B1866" s="534" t="s">
        <v>2781</v>
      </c>
      <c r="C1866" s="534" t="s">
        <v>2782</v>
      </c>
      <c r="D1866" s="534" t="s">
        <v>1575</v>
      </c>
      <c r="E1866" s="534" t="s">
        <v>9302</v>
      </c>
    </row>
    <row r="1867" ht="12.75" customHeight="1">
      <c r="B1867" s="534" t="s">
        <v>2781</v>
      </c>
      <c r="C1867" s="534" t="s">
        <v>2782</v>
      </c>
      <c r="D1867" s="534" t="s">
        <v>1575</v>
      </c>
      <c r="E1867" s="534" t="s">
        <v>9303</v>
      </c>
    </row>
    <row r="1868" ht="12.75" customHeight="1">
      <c r="B1868" s="534" t="s">
        <v>2781</v>
      </c>
      <c r="C1868" s="534" t="s">
        <v>2782</v>
      </c>
      <c r="D1868" s="534" t="s">
        <v>9304</v>
      </c>
      <c r="E1868" s="534" t="s">
        <v>9305</v>
      </c>
    </row>
    <row r="1869" ht="12.75" customHeight="1">
      <c r="B1869" s="534" t="s">
        <v>2781</v>
      </c>
      <c r="C1869" s="534" t="s">
        <v>6821</v>
      </c>
      <c r="D1869" s="534" t="s">
        <v>9306</v>
      </c>
      <c r="E1869" s="534" t="s">
        <v>9307</v>
      </c>
    </row>
    <row r="1870" ht="12.75" customHeight="1">
      <c r="B1870" s="534" t="s">
        <v>2781</v>
      </c>
      <c r="C1870" s="534" t="s">
        <v>2782</v>
      </c>
      <c r="D1870" s="534" t="s">
        <v>9308</v>
      </c>
      <c r="E1870" s="534" t="s">
        <v>9309</v>
      </c>
    </row>
    <row r="1871" ht="12.75" customHeight="1">
      <c r="B1871" s="534" t="s">
        <v>2781</v>
      </c>
      <c r="C1871" s="534" t="s">
        <v>2782</v>
      </c>
      <c r="D1871" s="534" t="s">
        <v>9310</v>
      </c>
      <c r="E1871" s="534" t="s">
        <v>9311</v>
      </c>
    </row>
    <row r="1872" ht="12.75" customHeight="1">
      <c r="B1872" s="534" t="s">
        <v>2216</v>
      </c>
      <c r="C1872" s="534" t="s">
        <v>6532</v>
      </c>
      <c r="D1872" s="534" t="s">
        <v>1379</v>
      </c>
      <c r="E1872" s="534" t="s">
        <v>6643</v>
      </c>
    </row>
    <row r="1873" ht="12.75" customHeight="1">
      <c r="B1873" s="534" t="s">
        <v>2216</v>
      </c>
      <c r="C1873" s="534" t="s">
        <v>6532</v>
      </c>
      <c r="D1873" s="534" t="s">
        <v>2219</v>
      </c>
      <c r="E1873" s="534" t="s">
        <v>6649</v>
      </c>
    </row>
    <row r="1874" ht="12.75" customHeight="1">
      <c r="B1874" s="534" t="s">
        <v>2216</v>
      </c>
      <c r="C1874" s="534" t="s">
        <v>6532</v>
      </c>
      <c r="D1874" s="534" t="s">
        <v>1575</v>
      </c>
      <c r="E1874" s="534" t="s">
        <v>9312</v>
      </c>
    </row>
    <row r="1875" ht="12.75" customHeight="1">
      <c r="B1875" s="534" t="s">
        <v>2216</v>
      </c>
      <c r="C1875" s="534" t="s">
        <v>6532</v>
      </c>
      <c r="D1875" s="534" t="s">
        <v>1575</v>
      </c>
      <c r="E1875" s="534" t="s">
        <v>9313</v>
      </c>
    </row>
    <row r="1876" ht="12.75" customHeight="1">
      <c r="B1876" s="534" t="s">
        <v>6142</v>
      </c>
      <c r="C1876" s="534" t="s">
        <v>7593</v>
      </c>
      <c r="D1876" s="534" t="s">
        <v>9314</v>
      </c>
      <c r="E1876" s="534" t="s">
        <v>9315</v>
      </c>
    </row>
    <row r="1877" ht="12.75" customHeight="1">
      <c r="B1877" s="534" t="s">
        <v>900</v>
      </c>
      <c r="C1877" s="534" t="s">
        <v>901</v>
      </c>
      <c r="D1877" s="534" t="s">
        <v>9316</v>
      </c>
      <c r="E1877" s="534" t="s">
        <v>9317</v>
      </c>
    </row>
    <row r="1878" ht="12.75" customHeight="1">
      <c r="B1878" s="534" t="s">
        <v>900</v>
      </c>
      <c r="C1878" s="534" t="s">
        <v>901</v>
      </c>
      <c r="D1878" s="534" t="s">
        <v>9316</v>
      </c>
      <c r="E1878" s="534" t="s">
        <v>9318</v>
      </c>
    </row>
    <row r="1879" ht="12.75" customHeight="1">
      <c r="B1879" s="534" t="s">
        <v>900</v>
      </c>
      <c r="C1879" s="534" t="s">
        <v>901</v>
      </c>
      <c r="D1879" s="534" t="s">
        <v>1575</v>
      </c>
      <c r="E1879" s="534" t="s">
        <v>9319</v>
      </c>
    </row>
    <row r="1880" ht="12.75" customHeight="1">
      <c r="B1880" s="534" t="s">
        <v>900</v>
      </c>
      <c r="C1880" s="534" t="s">
        <v>901</v>
      </c>
      <c r="D1880" s="534" t="s">
        <v>1575</v>
      </c>
      <c r="E1880" s="534" t="s">
        <v>9320</v>
      </c>
    </row>
    <row r="1881" ht="12.75" customHeight="1">
      <c r="B1881" s="534" t="s">
        <v>900</v>
      </c>
      <c r="C1881" s="534" t="s">
        <v>901</v>
      </c>
      <c r="D1881" s="534" t="s">
        <v>1575</v>
      </c>
      <c r="E1881" s="534" t="s">
        <v>9321</v>
      </c>
    </row>
    <row r="1882" ht="12.75" customHeight="1">
      <c r="B1882" s="534" t="s">
        <v>900</v>
      </c>
      <c r="C1882" s="534" t="s">
        <v>901</v>
      </c>
      <c r="D1882" s="534" t="s">
        <v>1575</v>
      </c>
      <c r="E1882" s="534" t="s">
        <v>9322</v>
      </c>
    </row>
    <row r="1883" ht="12.75" customHeight="1">
      <c r="B1883" s="534" t="s">
        <v>900</v>
      </c>
      <c r="C1883" s="534" t="s">
        <v>901</v>
      </c>
      <c r="D1883" s="534" t="s">
        <v>1575</v>
      </c>
      <c r="E1883" s="534" t="s">
        <v>9323</v>
      </c>
    </row>
    <row r="1884" ht="12.75" customHeight="1">
      <c r="B1884" s="534" t="s">
        <v>900</v>
      </c>
      <c r="C1884" s="534" t="s">
        <v>901</v>
      </c>
      <c r="D1884" s="534" t="s">
        <v>1575</v>
      </c>
      <c r="E1884" s="534" t="s">
        <v>9324</v>
      </c>
    </row>
    <row r="1885" ht="12.75" customHeight="1">
      <c r="B1885" s="534" t="s">
        <v>900</v>
      </c>
      <c r="C1885" s="534" t="s">
        <v>901</v>
      </c>
      <c r="D1885" s="534" t="s">
        <v>1575</v>
      </c>
      <c r="E1885" s="534" t="s">
        <v>9325</v>
      </c>
    </row>
    <row r="1886" ht="12.75" customHeight="1">
      <c r="B1886" s="534" t="s">
        <v>900</v>
      </c>
      <c r="C1886" s="534" t="s">
        <v>901</v>
      </c>
      <c r="D1886" s="534" t="s">
        <v>1575</v>
      </c>
      <c r="E1886" s="534" t="s">
        <v>9326</v>
      </c>
    </row>
    <row r="1887" ht="12.75" customHeight="1">
      <c r="B1887" s="534" t="s">
        <v>900</v>
      </c>
      <c r="C1887" s="534" t="s">
        <v>901</v>
      </c>
      <c r="D1887" s="534" t="s">
        <v>9327</v>
      </c>
      <c r="E1887" s="534" t="s">
        <v>9328</v>
      </c>
    </row>
    <row r="1888" ht="12.75" customHeight="1">
      <c r="B1888" s="534" t="s">
        <v>900</v>
      </c>
      <c r="C1888" s="534" t="s">
        <v>901</v>
      </c>
      <c r="D1888" s="534" t="s">
        <v>9329</v>
      </c>
      <c r="E1888" s="534" t="s">
        <v>9330</v>
      </c>
    </row>
    <row r="1889" ht="12.75" customHeight="1">
      <c r="B1889" s="534" t="s">
        <v>2781</v>
      </c>
      <c r="C1889" s="534" t="s">
        <v>2782</v>
      </c>
      <c r="D1889" s="534" t="s">
        <v>9331</v>
      </c>
      <c r="E1889" s="534" t="s">
        <v>9331</v>
      </c>
    </row>
    <row r="1890" ht="12.75" customHeight="1">
      <c r="B1890" s="534" t="s">
        <v>2781</v>
      </c>
      <c r="C1890" s="534" t="s">
        <v>2782</v>
      </c>
      <c r="D1890" s="534" t="s">
        <v>9332</v>
      </c>
      <c r="E1890" s="534" t="s">
        <v>9333</v>
      </c>
    </row>
    <row r="1891" ht="12.75" customHeight="1">
      <c r="B1891" s="534" t="s">
        <v>2216</v>
      </c>
      <c r="C1891" s="534" t="s">
        <v>9334</v>
      </c>
      <c r="D1891" s="534" t="s">
        <v>6533</v>
      </c>
      <c r="E1891" s="534" t="s">
        <v>9335</v>
      </c>
    </row>
    <row r="1892" ht="12.75" customHeight="1">
      <c r="B1892" s="534" t="s">
        <v>2216</v>
      </c>
      <c r="C1892" s="534" t="s">
        <v>6186</v>
      </c>
      <c r="D1892" s="534" t="s">
        <v>6533</v>
      </c>
      <c r="E1892" s="534" t="s">
        <v>9336</v>
      </c>
    </row>
    <row r="1893" ht="12.75" customHeight="1">
      <c r="B1893" s="534" t="s">
        <v>2216</v>
      </c>
      <c r="C1893" s="534" t="s">
        <v>6186</v>
      </c>
      <c r="D1893" s="534" t="s">
        <v>6533</v>
      </c>
      <c r="E1893" s="534" t="s">
        <v>9337</v>
      </c>
    </row>
    <row r="1894" ht="12.75" customHeight="1">
      <c r="B1894" s="534" t="s">
        <v>2216</v>
      </c>
      <c r="C1894" s="534" t="s">
        <v>6532</v>
      </c>
      <c r="D1894" s="534" t="s">
        <v>6533</v>
      </c>
      <c r="E1894" s="534" t="s">
        <v>6654</v>
      </c>
    </row>
    <row r="1895" ht="12.75" customHeight="1">
      <c r="B1895" s="534" t="s">
        <v>2216</v>
      </c>
      <c r="C1895" s="534" t="s">
        <v>6318</v>
      </c>
      <c r="D1895" s="534" t="s">
        <v>9338</v>
      </c>
      <c r="E1895" s="534" t="s">
        <v>9339</v>
      </c>
    </row>
    <row r="1896" ht="12.75" customHeight="1">
      <c r="B1896" s="534" t="s">
        <v>2216</v>
      </c>
      <c r="C1896" s="534" t="s">
        <v>2642</v>
      </c>
      <c r="D1896" s="534" t="s">
        <v>6533</v>
      </c>
      <c r="E1896" s="534" t="s">
        <v>9340</v>
      </c>
    </row>
    <row r="1897" ht="12.75" customHeight="1">
      <c r="B1897" s="534" t="s">
        <v>2216</v>
      </c>
      <c r="C1897" s="534" t="s">
        <v>6186</v>
      </c>
      <c r="D1897" s="534" t="s">
        <v>9341</v>
      </c>
      <c r="E1897" s="534" t="s">
        <v>9342</v>
      </c>
    </row>
    <row r="1898" ht="12.75" customHeight="1">
      <c r="B1898" s="534" t="s">
        <v>2781</v>
      </c>
      <c r="C1898" s="534" t="s">
        <v>2782</v>
      </c>
      <c r="D1898" s="534" t="s">
        <v>9343</v>
      </c>
      <c r="E1898" s="534" t="s">
        <v>9344</v>
      </c>
    </row>
    <row r="1899" ht="12.75" customHeight="1">
      <c r="B1899" s="534" t="s">
        <v>503</v>
      </c>
      <c r="C1899" s="534" t="s">
        <v>1324</v>
      </c>
      <c r="D1899" s="534" t="s">
        <v>6909</v>
      </c>
      <c r="E1899" s="534" t="s">
        <v>9345</v>
      </c>
    </row>
    <row r="1900" ht="12.75" customHeight="1">
      <c r="B1900" s="534" t="s">
        <v>239</v>
      </c>
      <c r="C1900" s="534" t="s">
        <v>293</v>
      </c>
      <c r="D1900" s="534" t="s">
        <v>6909</v>
      </c>
      <c r="E1900" s="534" t="s">
        <v>9346</v>
      </c>
    </row>
    <row r="1901" ht="12.75" customHeight="1">
      <c r="B1901" s="534" t="s">
        <v>239</v>
      </c>
      <c r="C1901" s="534" t="s">
        <v>293</v>
      </c>
      <c r="D1901" s="534" t="s">
        <v>1575</v>
      </c>
      <c r="E1901" s="534" t="s">
        <v>9347</v>
      </c>
    </row>
    <row r="1902" ht="12.75" customHeight="1">
      <c r="B1902" s="534" t="s">
        <v>239</v>
      </c>
      <c r="C1902" s="534" t="s">
        <v>293</v>
      </c>
      <c r="D1902" s="534" t="s">
        <v>1575</v>
      </c>
      <c r="E1902" s="534" t="s">
        <v>9348</v>
      </c>
    </row>
    <row r="1903" ht="12.75" customHeight="1">
      <c r="B1903" s="534" t="s">
        <v>900</v>
      </c>
      <c r="C1903" s="534" t="s">
        <v>901</v>
      </c>
      <c r="D1903" s="534" t="s">
        <v>8832</v>
      </c>
      <c r="E1903" s="534" t="s">
        <v>9349</v>
      </c>
    </row>
    <row r="1904" ht="12.75" customHeight="1">
      <c r="B1904" s="534" t="s">
        <v>900</v>
      </c>
      <c r="C1904" s="534" t="s">
        <v>901</v>
      </c>
      <c r="D1904" s="534" t="s">
        <v>1575</v>
      </c>
      <c r="E1904" s="534" t="s">
        <v>9350</v>
      </c>
    </row>
    <row r="1905" ht="12.75" customHeight="1">
      <c r="B1905" s="534" t="s">
        <v>911</v>
      </c>
      <c r="C1905" s="534" t="s">
        <v>912</v>
      </c>
      <c r="D1905" s="534" t="s">
        <v>259</v>
      </c>
      <c r="E1905" s="534" t="s">
        <v>6658</v>
      </c>
    </row>
    <row r="1906" ht="12.75" customHeight="1">
      <c r="B1906" s="534" t="s">
        <v>911</v>
      </c>
      <c r="C1906" s="534" t="s">
        <v>912</v>
      </c>
      <c r="D1906" s="534" t="s">
        <v>259</v>
      </c>
      <c r="E1906" s="534" t="s">
        <v>9351</v>
      </c>
    </row>
    <row r="1907" ht="12.75" customHeight="1">
      <c r="B1907" s="534" t="s">
        <v>911</v>
      </c>
      <c r="C1907" s="534" t="s">
        <v>912</v>
      </c>
      <c r="D1907" s="534" t="s">
        <v>1575</v>
      </c>
      <c r="E1907" s="534" t="s">
        <v>9352</v>
      </c>
    </row>
    <row r="1908" ht="12.75" customHeight="1">
      <c r="B1908" s="534" t="s">
        <v>6075</v>
      </c>
      <c r="C1908" s="534" t="s">
        <v>6267</v>
      </c>
      <c r="D1908" s="534" t="s">
        <v>9353</v>
      </c>
      <c r="E1908" s="534" t="s">
        <v>9354</v>
      </c>
    </row>
    <row r="1909" ht="12.75" customHeight="1">
      <c r="B1909" s="534" t="s">
        <v>2781</v>
      </c>
      <c r="C1909" s="534" t="s">
        <v>6821</v>
      </c>
      <c r="D1909" s="534" t="s">
        <v>1575</v>
      </c>
      <c r="E1909" s="534" t="s">
        <v>9355</v>
      </c>
    </row>
    <row r="1910" ht="12.75" customHeight="1">
      <c r="B1910" s="534" t="s">
        <v>2781</v>
      </c>
      <c r="C1910" s="534" t="s">
        <v>6821</v>
      </c>
      <c r="D1910" s="534" t="s">
        <v>9356</v>
      </c>
      <c r="E1910" s="534" t="s">
        <v>9357</v>
      </c>
    </row>
    <row r="1911" ht="12.75" customHeight="1">
      <c r="B1911" s="534" t="s">
        <v>6273</v>
      </c>
      <c r="C1911" s="534" t="s">
        <v>6274</v>
      </c>
      <c r="D1911" s="534" t="s">
        <v>9358</v>
      </c>
      <c r="E1911" s="534" t="s">
        <v>9359</v>
      </c>
    </row>
    <row r="1912" ht="12.75" customHeight="1">
      <c r="B1912" s="534" t="s">
        <v>6075</v>
      </c>
      <c r="C1912" s="534" t="s">
        <v>6267</v>
      </c>
      <c r="D1912" s="534" t="s">
        <v>9360</v>
      </c>
      <c r="E1912" s="534" t="s">
        <v>9361</v>
      </c>
    </row>
    <row r="1913" ht="12.75" customHeight="1">
      <c r="B1913" s="534" t="s">
        <v>2216</v>
      </c>
      <c r="C1913" s="534" t="s">
        <v>6186</v>
      </c>
      <c r="D1913" s="534" t="s">
        <v>9362</v>
      </c>
      <c r="E1913" s="534" t="s">
        <v>9363</v>
      </c>
    </row>
    <row r="1914" ht="12.75" customHeight="1">
      <c r="B1914" s="534" t="s">
        <v>6346</v>
      </c>
      <c r="C1914" s="534" t="s">
        <v>7245</v>
      </c>
      <c r="D1914" s="534" t="s">
        <v>9364</v>
      </c>
      <c r="E1914" s="534" t="s">
        <v>9365</v>
      </c>
    </row>
    <row r="1915" ht="12.75" customHeight="1">
      <c r="B1915" s="534" t="s">
        <v>726</v>
      </c>
      <c r="C1915" s="534" t="s">
        <v>737</v>
      </c>
      <c r="D1915" s="534" t="s">
        <v>9295</v>
      </c>
      <c r="E1915" s="534" t="s">
        <v>9366</v>
      </c>
    </row>
    <row r="1916" ht="12.75" customHeight="1">
      <c r="B1916" s="534" t="s">
        <v>503</v>
      </c>
      <c r="C1916" s="534" t="s">
        <v>583</v>
      </c>
      <c r="D1916" s="534" t="s">
        <v>9367</v>
      </c>
      <c r="E1916" s="534" t="s">
        <v>9368</v>
      </c>
    </row>
    <row r="1917" ht="12.75" customHeight="1">
      <c r="B1917" s="534" t="s">
        <v>503</v>
      </c>
      <c r="C1917" s="534" t="s">
        <v>573</v>
      </c>
      <c r="D1917" s="534" t="s">
        <v>9367</v>
      </c>
      <c r="E1917" s="534" t="s">
        <v>9369</v>
      </c>
    </row>
    <row r="1918" ht="12.75" customHeight="1">
      <c r="B1918" s="534" t="s">
        <v>503</v>
      </c>
      <c r="C1918" s="534" t="s">
        <v>573</v>
      </c>
      <c r="D1918" s="534" t="s">
        <v>9367</v>
      </c>
      <c r="E1918" s="534" t="s">
        <v>9370</v>
      </c>
    </row>
    <row r="1919" ht="12.75" customHeight="1">
      <c r="B1919" s="534" t="s">
        <v>239</v>
      </c>
      <c r="C1919" s="534" t="s">
        <v>306</v>
      </c>
      <c r="D1919" s="534" t="s">
        <v>1720</v>
      </c>
      <c r="E1919" s="534" t="s">
        <v>1722</v>
      </c>
    </row>
    <row r="1920" ht="12.75" customHeight="1">
      <c r="B1920" s="534" t="s">
        <v>239</v>
      </c>
      <c r="C1920" s="534" t="s">
        <v>306</v>
      </c>
      <c r="D1920" s="534" t="s">
        <v>1575</v>
      </c>
      <c r="E1920" s="534" t="s">
        <v>9371</v>
      </c>
    </row>
    <row r="1921" ht="12.75" customHeight="1">
      <c r="B1921" s="534" t="s">
        <v>239</v>
      </c>
      <c r="C1921" s="534" t="s">
        <v>306</v>
      </c>
      <c r="D1921" s="534" t="s">
        <v>1575</v>
      </c>
      <c r="E1921" s="534" t="s">
        <v>9372</v>
      </c>
    </row>
    <row r="1922" ht="12.75" customHeight="1">
      <c r="B1922" s="534" t="s">
        <v>6246</v>
      </c>
      <c r="C1922" s="534" t="s">
        <v>6247</v>
      </c>
      <c r="D1922" s="534" t="s">
        <v>9373</v>
      </c>
      <c r="E1922" s="534" t="s">
        <v>9374</v>
      </c>
    </row>
    <row r="1923" ht="12.75" customHeight="1">
      <c r="B1923" s="534" t="s">
        <v>503</v>
      </c>
      <c r="C1923" s="534" t="s">
        <v>573</v>
      </c>
      <c r="D1923" s="534" t="s">
        <v>7894</v>
      </c>
      <c r="E1923" s="534" t="s">
        <v>9375</v>
      </c>
    </row>
    <row r="1924" ht="12.75" customHeight="1">
      <c r="B1924" s="534" t="s">
        <v>503</v>
      </c>
      <c r="C1924" s="534" t="s">
        <v>573</v>
      </c>
      <c r="D1924" s="534" t="s">
        <v>1575</v>
      </c>
      <c r="E1924" s="534" t="s">
        <v>9376</v>
      </c>
    </row>
    <row r="1925" ht="12.75" customHeight="1">
      <c r="B1925" s="534" t="s">
        <v>503</v>
      </c>
      <c r="C1925" s="534" t="s">
        <v>573</v>
      </c>
      <c r="D1925" s="534" t="s">
        <v>8939</v>
      </c>
      <c r="E1925" s="534" t="s">
        <v>6662</v>
      </c>
    </row>
    <row r="1926" ht="12.75" customHeight="1">
      <c r="B1926" s="534" t="s">
        <v>503</v>
      </c>
      <c r="C1926" s="534" t="s">
        <v>573</v>
      </c>
      <c r="D1926" s="534" t="s">
        <v>8939</v>
      </c>
      <c r="E1926" s="534" t="s">
        <v>9377</v>
      </c>
    </row>
    <row r="1927" ht="12.75" customHeight="1">
      <c r="B1927" s="534" t="s">
        <v>503</v>
      </c>
      <c r="C1927" s="534" t="s">
        <v>573</v>
      </c>
      <c r="D1927" s="534" t="s">
        <v>8939</v>
      </c>
      <c r="E1927" s="534" t="s">
        <v>9378</v>
      </c>
    </row>
    <row r="1928" ht="12.75" customHeight="1">
      <c r="B1928" s="534" t="s">
        <v>726</v>
      </c>
      <c r="C1928" s="534" t="s">
        <v>737</v>
      </c>
      <c r="D1928" s="534" t="s">
        <v>6379</v>
      </c>
      <c r="E1928" s="534" t="s">
        <v>9379</v>
      </c>
    </row>
    <row r="1929" ht="12.75" customHeight="1">
      <c r="B1929" s="534" t="s">
        <v>1560</v>
      </c>
      <c r="C1929" s="534" t="s">
        <v>2113</v>
      </c>
      <c r="D1929" s="534" t="s">
        <v>9380</v>
      </c>
      <c r="E1929" s="534" t="s">
        <v>9381</v>
      </c>
    </row>
    <row r="1930" ht="12.75" customHeight="1">
      <c r="B1930" s="534" t="s">
        <v>239</v>
      </c>
      <c r="C1930" s="534" t="s">
        <v>306</v>
      </c>
      <c r="D1930" s="534" t="s">
        <v>8919</v>
      </c>
      <c r="E1930" s="534" t="s">
        <v>9382</v>
      </c>
    </row>
    <row r="1931" ht="12.75" customHeight="1">
      <c r="B1931" s="534" t="s">
        <v>239</v>
      </c>
      <c r="C1931" s="534" t="s">
        <v>306</v>
      </c>
      <c r="D1931" s="534" t="s">
        <v>8919</v>
      </c>
      <c r="E1931" s="534" t="s">
        <v>9383</v>
      </c>
    </row>
    <row r="1932" ht="12.75" customHeight="1">
      <c r="B1932" s="534" t="s">
        <v>239</v>
      </c>
      <c r="C1932" s="534" t="s">
        <v>306</v>
      </c>
      <c r="D1932" s="534" t="s">
        <v>1575</v>
      </c>
      <c r="E1932" s="534" t="s">
        <v>9384</v>
      </c>
    </row>
    <row r="1933" ht="12.75" customHeight="1">
      <c r="B1933" s="534" t="s">
        <v>239</v>
      </c>
      <c r="C1933" s="534" t="s">
        <v>306</v>
      </c>
      <c r="D1933" s="534" t="s">
        <v>1575</v>
      </c>
      <c r="E1933" s="534" t="s">
        <v>9385</v>
      </c>
    </row>
    <row r="1934" ht="12.75" customHeight="1">
      <c r="B1934" s="534" t="s">
        <v>239</v>
      </c>
      <c r="C1934" s="534" t="s">
        <v>306</v>
      </c>
      <c r="D1934" s="534" t="s">
        <v>1575</v>
      </c>
      <c r="E1934" s="534" t="s">
        <v>9386</v>
      </c>
    </row>
    <row r="1935" ht="12.75" customHeight="1">
      <c r="B1935" s="534" t="s">
        <v>239</v>
      </c>
      <c r="C1935" s="534" t="s">
        <v>306</v>
      </c>
      <c r="D1935" s="534" t="s">
        <v>1575</v>
      </c>
      <c r="E1935" s="534" t="s">
        <v>9387</v>
      </c>
    </row>
    <row r="1936" ht="12.75" customHeight="1">
      <c r="B1936" s="534" t="s">
        <v>239</v>
      </c>
      <c r="C1936" s="534" t="s">
        <v>306</v>
      </c>
      <c r="D1936" s="534" t="s">
        <v>1575</v>
      </c>
      <c r="E1936" s="534" t="s">
        <v>9388</v>
      </c>
    </row>
    <row r="1937" ht="12.75" customHeight="1">
      <c r="B1937" s="534" t="s">
        <v>239</v>
      </c>
      <c r="C1937" s="534" t="s">
        <v>306</v>
      </c>
      <c r="D1937" s="534" t="s">
        <v>1575</v>
      </c>
      <c r="E1937" s="534" t="s">
        <v>9389</v>
      </c>
    </row>
    <row r="1938" ht="12.75" customHeight="1">
      <c r="B1938" s="534" t="s">
        <v>239</v>
      </c>
      <c r="C1938" s="534" t="s">
        <v>306</v>
      </c>
      <c r="D1938" s="534" t="s">
        <v>1575</v>
      </c>
      <c r="E1938" s="534" t="s">
        <v>9390</v>
      </c>
    </row>
    <row r="1939" ht="12.75" customHeight="1">
      <c r="B1939" s="534" t="s">
        <v>239</v>
      </c>
      <c r="C1939" s="534" t="s">
        <v>306</v>
      </c>
      <c r="D1939" s="534" t="s">
        <v>1575</v>
      </c>
      <c r="E1939" s="534" t="s">
        <v>9391</v>
      </c>
    </row>
    <row r="1940" ht="12.75" customHeight="1">
      <c r="B1940" s="534" t="s">
        <v>6346</v>
      </c>
      <c r="C1940" s="534" t="s">
        <v>7245</v>
      </c>
      <c r="D1940" s="534" t="s">
        <v>9392</v>
      </c>
      <c r="E1940" s="534" t="s">
        <v>9393</v>
      </c>
    </row>
    <row r="1941" ht="12.75" customHeight="1">
      <c r="B1941" s="534" t="s">
        <v>239</v>
      </c>
      <c r="C1941" s="534" t="s">
        <v>272</v>
      </c>
      <c r="D1941" s="534" t="s">
        <v>9394</v>
      </c>
      <c r="E1941" s="534" t="s">
        <v>9395</v>
      </c>
    </row>
    <row r="1942" ht="12.75" customHeight="1">
      <c r="B1942" s="534" t="s">
        <v>1560</v>
      </c>
      <c r="C1942" s="534" t="s">
        <v>6898</v>
      </c>
      <c r="D1942" s="534" t="s">
        <v>9396</v>
      </c>
      <c r="E1942" s="534" t="s">
        <v>9397</v>
      </c>
    </row>
    <row r="1943" ht="12.75" customHeight="1">
      <c r="B1943" s="534" t="s">
        <v>1560</v>
      </c>
      <c r="C1943" s="534" t="s">
        <v>6898</v>
      </c>
      <c r="D1943" s="534" t="s">
        <v>1575</v>
      </c>
      <c r="E1943" s="534" t="s">
        <v>9398</v>
      </c>
    </row>
    <row r="1944" ht="12.75" customHeight="1">
      <c r="B1944" s="534" t="s">
        <v>6698</v>
      </c>
      <c r="C1944" s="534" t="s">
        <v>6699</v>
      </c>
      <c r="D1944" s="534" t="s">
        <v>7978</v>
      </c>
      <c r="E1944" s="534" t="s">
        <v>9399</v>
      </c>
    </row>
    <row r="1945" ht="12.75" customHeight="1">
      <c r="B1945" s="534" t="s">
        <v>6698</v>
      </c>
      <c r="C1945" s="534" t="s">
        <v>6699</v>
      </c>
      <c r="D1945" s="534" t="s">
        <v>7978</v>
      </c>
      <c r="E1945" s="534" t="s">
        <v>9400</v>
      </c>
    </row>
    <row r="1946" ht="12.75" customHeight="1">
      <c r="B1946" s="534" t="s">
        <v>6698</v>
      </c>
      <c r="C1946" s="534" t="s">
        <v>6699</v>
      </c>
      <c r="D1946" s="534" t="s">
        <v>7978</v>
      </c>
      <c r="E1946" s="534" t="s">
        <v>9401</v>
      </c>
    </row>
    <row r="1947" ht="12.75" customHeight="1">
      <c r="B1947" s="534" t="s">
        <v>503</v>
      </c>
      <c r="C1947" s="534" t="s">
        <v>504</v>
      </c>
      <c r="D1947" s="534" t="s">
        <v>506</v>
      </c>
      <c r="E1947" s="534" t="s">
        <v>9402</v>
      </c>
    </row>
    <row r="1948" ht="12.75" customHeight="1">
      <c r="B1948" s="534" t="s">
        <v>503</v>
      </c>
      <c r="C1948" s="534" t="s">
        <v>504</v>
      </c>
      <c r="D1948" s="534" t="s">
        <v>9403</v>
      </c>
      <c r="E1948" s="534" t="s">
        <v>9404</v>
      </c>
    </row>
    <row r="1949" ht="12.75" customHeight="1">
      <c r="B1949" s="534" t="s">
        <v>911</v>
      </c>
      <c r="C1949" s="534" t="s">
        <v>1500</v>
      </c>
      <c r="D1949" s="534" t="s">
        <v>9405</v>
      </c>
      <c r="E1949" s="534" t="s">
        <v>9406</v>
      </c>
    </row>
    <row r="1950" ht="12.75" customHeight="1">
      <c r="B1950" s="534" t="s">
        <v>911</v>
      </c>
      <c r="C1950" s="534" t="s">
        <v>1500</v>
      </c>
      <c r="D1950" s="534" t="s">
        <v>9405</v>
      </c>
      <c r="E1950" s="534" t="s">
        <v>9407</v>
      </c>
    </row>
    <row r="1951" ht="12.75" customHeight="1">
      <c r="B1951" s="534" t="s">
        <v>239</v>
      </c>
      <c r="C1951" s="534" t="s">
        <v>282</v>
      </c>
      <c r="D1951" s="534" t="s">
        <v>295</v>
      </c>
      <c r="E1951" s="534" t="s">
        <v>320</v>
      </c>
    </row>
    <row r="1952" ht="12.75" customHeight="1">
      <c r="B1952" s="534" t="s">
        <v>503</v>
      </c>
      <c r="C1952" s="534" t="s">
        <v>592</v>
      </c>
      <c r="D1952" s="534" t="s">
        <v>9408</v>
      </c>
      <c r="E1952" s="534" t="s">
        <v>9409</v>
      </c>
    </row>
    <row r="1953" ht="12.75" customHeight="1">
      <c r="B1953" s="534" t="s">
        <v>6416</v>
      </c>
      <c r="C1953" s="534" t="s">
        <v>6462</v>
      </c>
      <c r="D1953" s="534" t="s">
        <v>6463</v>
      </c>
      <c r="E1953" s="534" t="s">
        <v>9410</v>
      </c>
    </row>
    <row r="1954" ht="12.75" customHeight="1">
      <c r="B1954" s="534" t="s">
        <v>503</v>
      </c>
      <c r="C1954" s="534" t="s">
        <v>8173</v>
      </c>
      <c r="D1954" s="534" t="s">
        <v>9411</v>
      </c>
      <c r="E1954" s="534" t="s">
        <v>9412</v>
      </c>
    </row>
    <row r="1955" ht="12.75" customHeight="1">
      <c r="B1955" s="534" t="s">
        <v>911</v>
      </c>
      <c r="C1955" s="534" t="s">
        <v>1500</v>
      </c>
      <c r="D1955" s="534" t="s">
        <v>9413</v>
      </c>
      <c r="E1955" s="534" t="s">
        <v>9414</v>
      </c>
    </row>
    <row r="1956" ht="12.75" customHeight="1">
      <c r="B1956" s="534" t="s">
        <v>911</v>
      </c>
      <c r="C1956" s="534" t="s">
        <v>1500</v>
      </c>
      <c r="D1956" s="534" t="s">
        <v>9413</v>
      </c>
      <c r="E1956" s="534" t="s">
        <v>9415</v>
      </c>
    </row>
    <row r="1957" ht="12.75" customHeight="1">
      <c r="B1957" s="534" t="s">
        <v>726</v>
      </c>
      <c r="C1957" s="534" t="s">
        <v>737</v>
      </c>
      <c r="D1957" s="534" t="s">
        <v>9416</v>
      </c>
      <c r="E1957" s="534" t="s">
        <v>9417</v>
      </c>
    </row>
    <row r="1958" ht="12.75" customHeight="1">
      <c r="B1958" s="534" t="s">
        <v>2216</v>
      </c>
      <c r="C1958" s="534" t="s">
        <v>6651</v>
      </c>
      <c r="D1958" s="534" t="s">
        <v>9418</v>
      </c>
      <c r="E1958" s="534" t="s">
        <v>9419</v>
      </c>
    </row>
    <row r="1959" ht="12.75" customHeight="1">
      <c r="B1959" s="534" t="s">
        <v>239</v>
      </c>
      <c r="C1959" s="534" t="s">
        <v>306</v>
      </c>
      <c r="D1959" s="534" t="s">
        <v>7680</v>
      </c>
      <c r="E1959" s="534" t="s">
        <v>6667</v>
      </c>
    </row>
    <row r="1960" ht="12.75" customHeight="1">
      <c r="B1960" s="534" t="s">
        <v>239</v>
      </c>
      <c r="C1960" s="534" t="s">
        <v>306</v>
      </c>
      <c r="D1960" s="534" t="s">
        <v>9420</v>
      </c>
      <c r="E1960" s="534" t="s">
        <v>9421</v>
      </c>
    </row>
    <row r="1961" ht="12.75" customHeight="1">
      <c r="B1961" s="534" t="s">
        <v>239</v>
      </c>
      <c r="C1961" s="534" t="s">
        <v>306</v>
      </c>
      <c r="D1961" s="534" t="s">
        <v>1575</v>
      </c>
      <c r="E1961" s="534" t="s">
        <v>9422</v>
      </c>
    </row>
    <row r="1962" ht="12.75" customHeight="1">
      <c r="B1962" s="534" t="s">
        <v>239</v>
      </c>
      <c r="C1962" s="534" t="s">
        <v>306</v>
      </c>
      <c r="D1962" s="534" t="s">
        <v>1575</v>
      </c>
      <c r="E1962" s="534" t="s">
        <v>9423</v>
      </c>
    </row>
    <row r="1963" ht="12.75" customHeight="1">
      <c r="B1963" s="534" t="s">
        <v>239</v>
      </c>
      <c r="C1963" s="534" t="s">
        <v>306</v>
      </c>
      <c r="D1963" s="534" t="s">
        <v>1575</v>
      </c>
      <c r="E1963" s="534" t="s">
        <v>9424</v>
      </c>
    </row>
    <row r="1964" ht="12.75" customHeight="1">
      <c r="B1964" s="534" t="s">
        <v>239</v>
      </c>
      <c r="C1964" s="534" t="s">
        <v>306</v>
      </c>
      <c r="D1964" s="534" t="s">
        <v>9420</v>
      </c>
      <c r="E1964" s="534" t="s">
        <v>9425</v>
      </c>
    </row>
    <row r="1965" ht="12.75" customHeight="1">
      <c r="B1965" s="534" t="s">
        <v>239</v>
      </c>
      <c r="C1965" s="534" t="s">
        <v>306</v>
      </c>
      <c r="D1965" s="534" t="s">
        <v>9420</v>
      </c>
      <c r="E1965" s="534" t="s">
        <v>9426</v>
      </c>
    </row>
    <row r="1966" ht="12.75" customHeight="1">
      <c r="B1966" s="534" t="s">
        <v>900</v>
      </c>
      <c r="C1966" s="534" t="s">
        <v>901</v>
      </c>
      <c r="D1966" s="534" t="s">
        <v>9427</v>
      </c>
      <c r="E1966" s="534" t="s">
        <v>9428</v>
      </c>
    </row>
    <row r="1967" ht="12.75" customHeight="1">
      <c r="B1967" s="534" t="s">
        <v>911</v>
      </c>
      <c r="C1967" s="534" t="s">
        <v>7708</v>
      </c>
      <c r="D1967" s="534" t="s">
        <v>7027</v>
      </c>
      <c r="E1967" s="534" t="s">
        <v>6671</v>
      </c>
    </row>
    <row r="1968" ht="12.75" customHeight="1">
      <c r="B1968" s="534" t="s">
        <v>911</v>
      </c>
      <c r="C1968" s="534" t="s">
        <v>7708</v>
      </c>
      <c r="D1968" s="534" t="s">
        <v>7027</v>
      </c>
      <c r="E1968" s="534" t="s">
        <v>9429</v>
      </c>
    </row>
    <row r="1969" ht="12.75" customHeight="1">
      <c r="B1969" s="534" t="s">
        <v>2216</v>
      </c>
      <c r="C1969" s="534" t="s">
        <v>8060</v>
      </c>
      <c r="D1969" s="534" t="s">
        <v>7631</v>
      </c>
      <c r="E1969" s="534" t="s">
        <v>9430</v>
      </c>
    </row>
    <row r="1970" ht="12.75" customHeight="1">
      <c r="B1970" s="534" t="s">
        <v>2216</v>
      </c>
      <c r="C1970" s="534" t="s">
        <v>8060</v>
      </c>
      <c r="D1970" s="534" t="s">
        <v>8963</v>
      </c>
      <c r="E1970" s="534" t="s">
        <v>9431</v>
      </c>
    </row>
    <row r="1971" ht="12.75" customHeight="1">
      <c r="B1971" s="534" t="s">
        <v>503</v>
      </c>
      <c r="C1971" s="534" t="s">
        <v>573</v>
      </c>
      <c r="D1971" s="534" t="s">
        <v>640</v>
      </c>
      <c r="E1971" s="534" t="s">
        <v>6675</v>
      </c>
    </row>
    <row r="1972" ht="12.75" customHeight="1">
      <c r="B1972" s="534" t="s">
        <v>726</v>
      </c>
      <c r="C1972" s="534" t="s">
        <v>737</v>
      </c>
      <c r="D1972" s="534" t="s">
        <v>1709</v>
      </c>
      <c r="E1972" s="534" t="s">
        <v>1711</v>
      </c>
    </row>
    <row r="1973" ht="12.75" customHeight="1">
      <c r="B1973" s="534" t="s">
        <v>726</v>
      </c>
      <c r="C1973" s="534" t="s">
        <v>737</v>
      </c>
      <c r="D1973" s="534" t="s">
        <v>1575</v>
      </c>
      <c r="E1973" s="534" t="s">
        <v>9432</v>
      </c>
    </row>
    <row r="1974" ht="12.75" customHeight="1">
      <c r="B1974" s="534" t="s">
        <v>6075</v>
      </c>
      <c r="C1974" s="534" t="s">
        <v>6100</v>
      </c>
      <c r="D1974" s="534" t="s">
        <v>9433</v>
      </c>
      <c r="E1974" s="534" t="s">
        <v>9434</v>
      </c>
    </row>
    <row r="1975" ht="12.75" customHeight="1">
      <c r="B1975" s="534" t="s">
        <v>239</v>
      </c>
      <c r="C1975" s="534" t="s">
        <v>489</v>
      </c>
      <c r="D1975" s="534" t="s">
        <v>6909</v>
      </c>
      <c r="E1975" s="534" t="s">
        <v>6685</v>
      </c>
    </row>
    <row r="1976" ht="12.75" customHeight="1">
      <c r="B1976" s="534" t="s">
        <v>239</v>
      </c>
      <c r="C1976" s="534" t="s">
        <v>489</v>
      </c>
      <c r="D1976" s="534" t="s">
        <v>1575</v>
      </c>
      <c r="E1976" s="534" t="s">
        <v>9435</v>
      </c>
    </row>
    <row r="1977" ht="12.75" customHeight="1">
      <c r="B1977" s="534" t="s">
        <v>239</v>
      </c>
      <c r="C1977" s="534" t="s">
        <v>489</v>
      </c>
      <c r="D1977" s="534" t="s">
        <v>1575</v>
      </c>
      <c r="E1977" s="534" t="s">
        <v>9436</v>
      </c>
    </row>
    <row r="1978" ht="12.75" customHeight="1">
      <c r="B1978" s="534" t="s">
        <v>239</v>
      </c>
      <c r="C1978" s="534" t="s">
        <v>489</v>
      </c>
      <c r="D1978" s="534" t="s">
        <v>1575</v>
      </c>
      <c r="E1978" s="534" t="s">
        <v>9437</v>
      </c>
    </row>
    <row r="1979" ht="12.75" customHeight="1">
      <c r="B1979" s="534" t="s">
        <v>239</v>
      </c>
      <c r="C1979" s="534" t="s">
        <v>489</v>
      </c>
      <c r="D1979" s="534" t="s">
        <v>1575</v>
      </c>
      <c r="E1979" s="534" t="s">
        <v>9438</v>
      </c>
    </row>
    <row r="1980" ht="12.75" customHeight="1">
      <c r="B1980" s="534" t="s">
        <v>6416</v>
      </c>
      <c r="C1980" s="534" t="s">
        <v>6688</v>
      </c>
      <c r="D1980" s="534" t="s">
        <v>9439</v>
      </c>
      <c r="E1980" s="534" t="s">
        <v>9440</v>
      </c>
    </row>
    <row r="1981" ht="12.75" customHeight="1">
      <c r="B1981" s="534" t="s">
        <v>6416</v>
      </c>
      <c r="C1981" s="534" t="s">
        <v>6710</v>
      </c>
      <c r="D1981" s="534" t="s">
        <v>9441</v>
      </c>
      <c r="E1981" s="534" t="s">
        <v>9442</v>
      </c>
    </row>
    <row r="1982" ht="12.75" customHeight="1">
      <c r="B1982" s="534" t="s">
        <v>239</v>
      </c>
      <c r="C1982" s="534" t="s">
        <v>1242</v>
      </c>
      <c r="D1982" s="534" t="s">
        <v>1326</v>
      </c>
      <c r="E1982" s="534" t="s">
        <v>6690</v>
      </c>
    </row>
    <row r="1983" ht="12.75" customHeight="1">
      <c r="B1983" s="534" t="s">
        <v>2781</v>
      </c>
      <c r="C1983" s="534" t="s">
        <v>2782</v>
      </c>
      <c r="D1983" s="534" t="s">
        <v>9443</v>
      </c>
      <c r="E1983" s="534" t="s">
        <v>9444</v>
      </c>
    </row>
    <row r="1984" ht="12.75" customHeight="1">
      <c r="B1984" s="534" t="s">
        <v>2781</v>
      </c>
      <c r="C1984" s="534" t="s">
        <v>2782</v>
      </c>
      <c r="D1984" s="534" t="s">
        <v>9445</v>
      </c>
      <c r="E1984" s="534" t="s">
        <v>9446</v>
      </c>
    </row>
    <row r="1985" ht="12.75" customHeight="1">
      <c r="B1985" s="534" t="s">
        <v>2781</v>
      </c>
      <c r="C1985" s="534" t="s">
        <v>6821</v>
      </c>
      <c r="D1985" s="534" t="s">
        <v>9447</v>
      </c>
      <c r="E1985" s="534" t="s">
        <v>9447</v>
      </c>
    </row>
    <row r="1986" ht="12.75" customHeight="1">
      <c r="B1986" s="534" t="s">
        <v>2781</v>
      </c>
      <c r="C1986" s="534" t="s">
        <v>6821</v>
      </c>
      <c r="D1986" s="534" t="s">
        <v>9448</v>
      </c>
      <c r="E1986" s="534" t="s">
        <v>9449</v>
      </c>
    </row>
    <row r="1987" ht="12.75" customHeight="1">
      <c r="B1987" s="534" t="s">
        <v>2781</v>
      </c>
      <c r="C1987" s="534" t="s">
        <v>6821</v>
      </c>
      <c r="D1987" s="534" t="s">
        <v>1575</v>
      </c>
      <c r="E1987" s="534" t="s">
        <v>9450</v>
      </c>
    </row>
    <row r="1988" ht="12.75" customHeight="1">
      <c r="B1988" s="534" t="s">
        <v>2781</v>
      </c>
      <c r="C1988" s="534" t="s">
        <v>6821</v>
      </c>
      <c r="D1988" s="534" t="s">
        <v>1575</v>
      </c>
      <c r="E1988" s="534" t="s">
        <v>9451</v>
      </c>
    </row>
    <row r="1989" ht="12.75" customHeight="1">
      <c r="B1989" s="534" t="s">
        <v>2781</v>
      </c>
      <c r="C1989" s="534" t="s">
        <v>6821</v>
      </c>
      <c r="D1989" s="534" t="s">
        <v>1575</v>
      </c>
      <c r="E1989" s="534" t="s">
        <v>9452</v>
      </c>
    </row>
    <row r="1990" ht="12.75" customHeight="1">
      <c r="B1990" s="534" t="s">
        <v>2781</v>
      </c>
      <c r="C1990" s="534" t="s">
        <v>6821</v>
      </c>
      <c r="D1990" s="534" t="s">
        <v>1575</v>
      </c>
      <c r="E1990" s="534" t="s">
        <v>9453</v>
      </c>
    </row>
    <row r="1991" ht="12.75" customHeight="1">
      <c r="B1991" s="534" t="s">
        <v>2781</v>
      </c>
      <c r="C1991" s="534" t="s">
        <v>6821</v>
      </c>
      <c r="D1991" s="534" t="s">
        <v>1575</v>
      </c>
      <c r="E1991" s="534" t="s">
        <v>9454</v>
      </c>
    </row>
    <row r="1992" ht="12.75" customHeight="1">
      <c r="B1992" s="534" t="s">
        <v>2781</v>
      </c>
      <c r="C1992" s="534" t="s">
        <v>6821</v>
      </c>
      <c r="D1992" s="534" t="s">
        <v>9455</v>
      </c>
      <c r="E1992" s="534" t="s">
        <v>9455</v>
      </c>
    </row>
    <row r="1993" ht="12.75" customHeight="1">
      <c r="B1993" s="534" t="s">
        <v>2781</v>
      </c>
      <c r="C1993" s="534" t="s">
        <v>2782</v>
      </c>
      <c r="D1993" s="534" t="s">
        <v>9456</v>
      </c>
      <c r="E1993" s="534" t="s">
        <v>9457</v>
      </c>
    </row>
    <row r="1994" ht="12.75" customHeight="1">
      <c r="B1994" s="534" t="s">
        <v>2781</v>
      </c>
      <c r="C1994" s="534" t="s">
        <v>6821</v>
      </c>
      <c r="D1994" s="534" t="s">
        <v>9458</v>
      </c>
      <c r="E1994" s="534" t="s">
        <v>9459</v>
      </c>
    </row>
    <row r="1995" ht="12.75" customHeight="1">
      <c r="B1995" s="534" t="s">
        <v>2781</v>
      </c>
      <c r="C1995" s="534" t="s">
        <v>2782</v>
      </c>
      <c r="D1995" s="534" t="s">
        <v>9460</v>
      </c>
      <c r="E1995" s="534" t="s">
        <v>9461</v>
      </c>
    </row>
    <row r="1996" ht="12.75" customHeight="1">
      <c r="B1996" s="534" t="s">
        <v>503</v>
      </c>
      <c r="C1996" s="534" t="s">
        <v>504</v>
      </c>
      <c r="D1996" s="534" t="s">
        <v>9462</v>
      </c>
      <c r="E1996" s="534" t="s">
        <v>9463</v>
      </c>
    </row>
    <row r="1997" ht="12.75" customHeight="1">
      <c r="B1997" s="534" t="s">
        <v>6407</v>
      </c>
      <c r="C1997" s="534" t="s">
        <v>6388</v>
      </c>
      <c r="D1997" s="534" t="s">
        <v>9464</v>
      </c>
      <c r="E1997" s="534" t="s">
        <v>9465</v>
      </c>
    </row>
    <row r="1998" ht="12.75" customHeight="1">
      <c r="B1998" s="534" t="s">
        <v>6407</v>
      </c>
      <c r="C1998" s="534" t="s">
        <v>6388</v>
      </c>
      <c r="D1998" s="534" t="s">
        <v>1575</v>
      </c>
      <c r="E1998" s="534" t="s">
        <v>9466</v>
      </c>
    </row>
    <row r="1999" ht="12.75" customHeight="1">
      <c r="B1999" s="534" t="s">
        <v>6407</v>
      </c>
      <c r="C1999" s="534" t="s">
        <v>6388</v>
      </c>
      <c r="D1999" s="534" t="s">
        <v>1575</v>
      </c>
      <c r="E1999" s="534" t="s">
        <v>9467</v>
      </c>
    </row>
    <row r="2000" ht="12.75" customHeight="1">
      <c r="B2000" s="534" t="s">
        <v>6407</v>
      </c>
      <c r="C2000" s="534" t="s">
        <v>6388</v>
      </c>
      <c r="D2000" s="534" t="s">
        <v>1575</v>
      </c>
      <c r="E2000" s="534" t="s">
        <v>9468</v>
      </c>
    </row>
    <row r="2001" ht="12.75" customHeight="1">
      <c r="B2001" s="534" t="s">
        <v>6407</v>
      </c>
      <c r="C2001" s="534" t="s">
        <v>6388</v>
      </c>
      <c r="D2001" s="534" t="s">
        <v>9469</v>
      </c>
      <c r="E2001" s="534" t="s">
        <v>9470</v>
      </c>
    </row>
    <row r="2002" ht="12.75" customHeight="1">
      <c r="B2002" s="534" t="s">
        <v>6407</v>
      </c>
      <c r="C2002" s="534" t="s">
        <v>6388</v>
      </c>
      <c r="D2002" s="534" t="s">
        <v>1575</v>
      </c>
      <c r="E2002" s="534" t="s">
        <v>9471</v>
      </c>
    </row>
    <row r="2003" ht="12.75" customHeight="1">
      <c r="B2003" s="534" t="s">
        <v>726</v>
      </c>
      <c r="C2003" s="534" t="s">
        <v>7006</v>
      </c>
      <c r="D2003" s="534" t="s">
        <v>9472</v>
      </c>
      <c r="E2003" s="534" t="s">
        <v>9473</v>
      </c>
    </row>
    <row r="2004" ht="12.75" customHeight="1">
      <c r="B2004" s="534" t="s">
        <v>2781</v>
      </c>
      <c r="C2004" s="534" t="s">
        <v>2782</v>
      </c>
      <c r="D2004" s="534" t="s">
        <v>9474</v>
      </c>
      <c r="E2004" s="534" t="s">
        <v>9475</v>
      </c>
    </row>
    <row r="2005" ht="12.75" customHeight="1">
      <c r="B2005" s="534" t="s">
        <v>726</v>
      </c>
      <c r="C2005" s="534" t="s">
        <v>737</v>
      </c>
      <c r="D2005" s="534" t="s">
        <v>9476</v>
      </c>
      <c r="E2005" s="534" t="s">
        <v>9477</v>
      </c>
    </row>
    <row r="2006" ht="12.75" customHeight="1">
      <c r="B2006" s="534" t="s">
        <v>900</v>
      </c>
      <c r="C2006" s="534" t="s">
        <v>901</v>
      </c>
      <c r="D2006" s="534" t="s">
        <v>9478</v>
      </c>
      <c r="E2006" s="534" t="s">
        <v>9479</v>
      </c>
    </row>
    <row r="2007" ht="12.75" customHeight="1">
      <c r="B2007" s="534" t="s">
        <v>6142</v>
      </c>
      <c r="C2007" s="534" t="s">
        <v>8542</v>
      </c>
      <c r="D2007" s="534" t="s">
        <v>9480</v>
      </c>
      <c r="E2007" s="534" t="s">
        <v>9481</v>
      </c>
    </row>
    <row r="2008" ht="12.75" customHeight="1">
      <c r="B2008" s="534" t="s">
        <v>6142</v>
      </c>
      <c r="C2008" s="534" t="s">
        <v>6725</v>
      </c>
      <c r="D2008" s="534" t="s">
        <v>9480</v>
      </c>
      <c r="E2008" s="534" t="s">
        <v>9482</v>
      </c>
    </row>
    <row r="2009" ht="12.75" customHeight="1">
      <c r="B2009" s="534" t="s">
        <v>2781</v>
      </c>
      <c r="C2009" s="534" t="s">
        <v>2782</v>
      </c>
      <c r="D2009" s="534" t="s">
        <v>9480</v>
      </c>
      <c r="E2009" s="534" t="s">
        <v>9483</v>
      </c>
    </row>
    <row r="2010" ht="12.75" customHeight="1">
      <c r="B2010" s="534" t="s">
        <v>239</v>
      </c>
      <c r="C2010" s="534" t="s">
        <v>306</v>
      </c>
      <c r="D2010" s="534" t="s">
        <v>1326</v>
      </c>
      <c r="E2010" s="534" t="s">
        <v>9484</v>
      </c>
    </row>
    <row r="2011" ht="12.75" customHeight="1">
      <c r="B2011" s="534" t="s">
        <v>6075</v>
      </c>
      <c r="C2011" s="534" t="s">
        <v>6100</v>
      </c>
      <c r="D2011" s="534" t="s">
        <v>9485</v>
      </c>
      <c r="E2011" s="534" t="s">
        <v>9486</v>
      </c>
    </row>
    <row r="2012" ht="12.75" customHeight="1">
      <c r="B2012" s="534" t="s">
        <v>2781</v>
      </c>
      <c r="C2012" s="534" t="s">
        <v>2782</v>
      </c>
      <c r="D2012" s="534" t="s">
        <v>9487</v>
      </c>
      <c r="E2012" s="534" t="s">
        <v>9488</v>
      </c>
    </row>
    <row r="2013" ht="12.75" customHeight="1">
      <c r="B2013" s="534" t="s">
        <v>2781</v>
      </c>
      <c r="C2013" s="534" t="s">
        <v>2782</v>
      </c>
      <c r="D2013" s="534" t="s">
        <v>1575</v>
      </c>
      <c r="E2013" s="534" t="s">
        <v>9489</v>
      </c>
    </row>
    <row r="2014" ht="12.75" customHeight="1">
      <c r="B2014" s="534" t="s">
        <v>911</v>
      </c>
      <c r="C2014" s="534" t="s">
        <v>912</v>
      </c>
      <c r="D2014" s="534" t="s">
        <v>259</v>
      </c>
      <c r="E2014" s="534" t="s">
        <v>6695</v>
      </c>
    </row>
    <row r="2015" ht="12.75" customHeight="1">
      <c r="B2015" s="534" t="s">
        <v>911</v>
      </c>
      <c r="C2015" s="534" t="s">
        <v>930</v>
      </c>
      <c r="D2015" s="534" t="s">
        <v>259</v>
      </c>
      <c r="E2015" s="534" t="s">
        <v>6702</v>
      </c>
    </row>
    <row r="2016" ht="12.75" customHeight="1">
      <c r="B2016" s="534" t="s">
        <v>911</v>
      </c>
      <c r="C2016" s="534" t="s">
        <v>922</v>
      </c>
      <c r="D2016" s="534" t="s">
        <v>259</v>
      </c>
      <c r="E2016" s="534" t="s">
        <v>9490</v>
      </c>
    </row>
    <row r="2017" ht="12.75" customHeight="1">
      <c r="B2017" s="534" t="s">
        <v>911</v>
      </c>
      <c r="C2017" s="534" t="s">
        <v>930</v>
      </c>
      <c r="D2017" s="534" t="s">
        <v>259</v>
      </c>
      <c r="E2017" s="534" t="s">
        <v>940</v>
      </c>
    </row>
    <row r="2018" ht="12.75" customHeight="1">
      <c r="B2018" s="534" t="s">
        <v>911</v>
      </c>
      <c r="C2018" s="534" t="s">
        <v>930</v>
      </c>
      <c r="D2018" s="534" t="s">
        <v>259</v>
      </c>
      <c r="E2018" s="534" t="s">
        <v>6708</v>
      </c>
    </row>
    <row r="2019" ht="12.75" customHeight="1">
      <c r="B2019" s="534" t="s">
        <v>911</v>
      </c>
      <c r="C2019" s="534" t="s">
        <v>912</v>
      </c>
      <c r="D2019" s="534" t="s">
        <v>259</v>
      </c>
      <c r="E2019" s="534" t="s">
        <v>6713</v>
      </c>
    </row>
    <row r="2020" ht="12.75" customHeight="1">
      <c r="B2020" s="534" t="s">
        <v>911</v>
      </c>
      <c r="C2020" s="534" t="s">
        <v>912</v>
      </c>
      <c r="D2020" s="534" t="s">
        <v>259</v>
      </c>
      <c r="E2020" s="534" t="s">
        <v>6717</v>
      </c>
    </row>
    <row r="2021" ht="12.75" customHeight="1">
      <c r="B2021" s="534" t="s">
        <v>911</v>
      </c>
      <c r="C2021" s="534" t="s">
        <v>930</v>
      </c>
      <c r="D2021" s="534" t="s">
        <v>259</v>
      </c>
      <c r="E2021" s="534" t="s">
        <v>6721</v>
      </c>
    </row>
    <row r="2022" ht="12.75" customHeight="1">
      <c r="B2022" s="534" t="s">
        <v>911</v>
      </c>
      <c r="C2022" s="534" t="s">
        <v>912</v>
      </c>
      <c r="D2022" s="534" t="s">
        <v>259</v>
      </c>
      <c r="E2022" s="534" t="s">
        <v>6723</v>
      </c>
    </row>
    <row r="2023" ht="12.75" customHeight="1">
      <c r="B2023" s="534" t="s">
        <v>911</v>
      </c>
      <c r="C2023" s="534" t="s">
        <v>6669</v>
      </c>
      <c r="D2023" s="534" t="s">
        <v>259</v>
      </c>
      <c r="E2023" s="534" t="s">
        <v>9491</v>
      </c>
    </row>
    <row r="2024" ht="12.75" customHeight="1">
      <c r="B2024" s="534" t="s">
        <v>911</v>
      </c>
      <c r="C2024" s="534" t="s">
        <v>7708</v>
      </c>
      <c r="D2024" s="534" t="s">
        <v>7709</v>
      </c>
      <c r="E2024" s="534" t="s">
        <v>9492</v>
      </c>
    </row>
    <row r="2025" ht="12.75" customHeight="1">
      <c r="B2025" s="534" t="s">
        <v>726</v>
      </c>
      <c r="C2025" s="534" t="s">
        <v>737</v>
      </c>
      <c r="D2025" s="534" t="s">
        <v>9493</v>
      </c>
      <c r="E2025" s="534" t="s">
        <v>9494</v>
      </c>
    </row>
    <row r="2026" ht="12.75" customHeight="1">
      <c r="B2026" s="534" t="s">
        <v>911</v>
      </c>
      <c r="C2026" s="534" t="s">
        <v>1500</v>
      </c>
      <c r="D2026" s="534" t="s">
        <v>8570</v>
      </c>
      <c r="E2026" s="534" t="s">
        <v>9495</v>
      </c>
    </row>
    <row r="2027" ht="12.75" customHeight="1">
      <c r="B2027" s="534" t="s">
        <v>911</v>
      </c>
      <c r="C2027" s="534" t="s">
        <v>1500</v>
      </c>
      <c r="D2027" s="534" t="s">
        <v>8570</v>
      </c>
      <c r="E2027" s="534" t="s">
        <v>9496</v>
      </c>
    </row>
    <row r="2028" ht="12.75" customHeight="1">
      <c r="B2028" s="534" t="s">
        <v>911</v>
      </c>
      <c r="C2028" s="534" t="s">
        <v>7472</v>
      </c>
      <c r="D2028" s="534" t="s">
        <v>9497</v>
      </c>
      <c r="E2028" s="534" t="s">
        <v>6728</v>
      </c>
    </row>
    <row r="2029" ht="12.75" customHeight="1">
      <c r="B2029" s="534" t="s">
        <v>911</v>
      </c>
      <c r="C2029" s="534" t="s">
        <v>7472</v>
      </c>
      <c r="D2029" s="534" t="s">
        <v>5135</v>
      </c>
      <c r="E2029" s="534" t="s">
        <v>6731</v>
      </c>
    </row>
    <row r="2030" ht="12.75" customHeight="1">
      <c r="B2030" s="534" t="s">
        <v>911</v>
      </c>
      <c r="C2030" s="534" t="s">
        <v>7472</v>
      </c>
      <c r="D2030" s="534" t="s">
        <v>5135</v>
      </c>
      <c r="E2030" s="534" t="s">
        <v>9498</v>
      </c>
    </row>
    <row r="2031" ht="12.75" customHeight="1">
      <c r="B2031" s="534" t="s">
        <v>2216</v>
      </c>
      <c r="C2031" s="534" t="s">
        <v>6318</v>
      </c>
      <c r="D2031" s="534" t="s">
        <v>9499</v>
      </c>
      <c r="E2031" s="534" t="s">
        <v>9500</v>
      </c>
    </row>
    <row r="2032" ht="12.75" customHeight="1">
      <c r="B2032" s="534" t="s">
        <v>239</v>
      </c>
      <c r="C2032" s="534" t="s">
        <v>339</v>
      </c>
      <c r="D2032" s="534" t="s">
        <v>351</v>
      </c>
      <c r="E2032" s="534" t="s">
        <v>9501</v>
      </c>
    </row>
    <row r="2033" ht="12.75" customHeight="1">
      <c r="B2033" s="534" t="s">
        <v>239</v>
      </c>
      <c r="C2033" s="534" t="s">
        <v>409</v>
      </c>
      <c r="D2033" s="534" t="s">
        <v>351</v>
      </c>
      <c r="E2033" s="534" t="s">
        <v>9502</v>
      </c>
    </row>
    <row r="2034" ht="12.75" customHeight="1">
      <c r="B2034" s="534" t="s">
        <v>239</v>
      </c>
      <c r="C2034" s="534" t="s">
        <v>6064</v>
      </c>
      <c r="D2034" s="534" t="s">
        <v>1575</v>
      </c>
      <c r="E2034" s="534" t="s">
        <v>9503</v>
      </c>
    </row>
    <row r="2035" ht="12.75" customHeight="1">
      <c r="B2035" s="534" t="s">
        <v>6416</v>
      </c>
      <c r="C2035" s="534" t="s">
        <v>6688</v>
      </c>
      <c r="D2035" s="534" t="s">
        <v>9504</v>
      </c>
      <c r="E2035" s="534" t="s">
        <v>9505</v>
      </c>
    </row>
    <row r="2036" ht="12.75" customHeight="1">
      <c r="B2036" s="534" t="s">
        <v>726</v>
      </c>
      <c r="C2036" s="534" t="s">
        <v>737</v>
      </c>
      <c r="D2036" s="534" t="s">
        <v>9221</v>
      </c>
      <c r="E2036" s="534" t="s">
        <v>9506</v>
      </c>
    </row>
    <row r="2037" ht="12.75" customHeight="1">
      <c r="B2037" s="534" t="s">
        <v>503</v>
      </c>
      <c r="C2037" s="534" t="s">
        <v>1324</v>
      </c>
      <c r="D2037" s="534" t="s">
        <v>8695</v>
      </c>
      <c r="E2037" s="534" t="s">
        <v>9507</v>
      </c>
    </row>
    <row r="2038" ht="12.75" customHeight="1">
      <c r="B2038" s="534" t="s">
        <v>6346</v>
      </c>
      <c r="C2038" s="534" t="s">
        <v>7245</v>
      </c>
      <c r="D2038" s="534" t="s">
        <v>9508</v>
      </c>
      <c r="E2038" s="534" t="s">
        <v>9509</v>
      </c>
    </row>
    <row r="2039" ht="12.75" customHeight="1">
      <c r="B2039" s="534" t="s">
        <v>911</v>
      </c>
      <c r="C2039" s="534" t="s">
        <v>1500</v>
      </c>
      <c r="D2039" s="534" t="s">
        <v>9510</v>
      </c>
      <c r="E2039" s="534" t="s">
        <v>9511</v>
      </c>
    </row>
    <row r="2040" ht="12.75" customHeight="1">
      <c r="B2040" s="534" t="s">
        <v>911</v>
      </c>
      <c r="C2040" s="534" t="s">
        <v>983</v>
      </c>
      <c r="D2040" s="534" t="s">
        <v>9510</v>
      </c>
      <c r="E2040" s="534" t="s">
        <v>9512</v>
      </c>
    </row>
    <row r="2041" ht="12.75" customHeight="1">
      <c r="B2041" s="534" t="s">
        <v>911</v>
      </c>
      <c r="C2041" s="534" t="s">
        <v>983</v>
      </c>
      <c r="D2041" s="534" t="s">
        <v>9510</v>
      </c>
      <c r="E2041" s="534" t="s">
        <v>9513</v>
      </c>
    </row>
    <row r="2042" ht="12.75" customHeight="1">
      <c r="B2042" s="534" t="s">
        <v>911</v>
      </c>
      <c r="C2042" s="534" t="s">
        <v>1500</v>
      </c>
      <c r="D2042" s="534" t="s">
        <v>9510</v>
      </c>
      <c r="E2042" s="534" t="s">
        <v>9514</v>
      </c>
    </row>
    <row r="2043" ht="12.75" customHeight="1">
      <c r="B2043" s="534" t="s">
        <v>911</v>
      </c>
      <c r="C2043" s="534" t="s">
        <v>983</v>
      </c>
      <c r="D2043" s="534" t="s">
        <v>9510</v>
      </c>
      <c r="E2043" s="534" t="s">
        <v>9515</v>
      </c>
    </row>
    <row r="2044" ht="12.75" customHeight="1">
      <c r="B2044" s="534" t="s">
        <v>6075</v>
      </c>
      <c r="C2044" s="534" t="s">
        <v>6100</v>
      </c>
      <c r="D2044" s="534" t="s">
        <v>9516</v>
      </c>
      <c r="E2044" s="534" t="s">
        <v>9517</v>
      </c>
    </row>
    <row r="2045" ht="12.75" customHeight="1">
      <c r="B2045" s="534" t="s">
        <v>2781</v>
      </c>
      <c r="C2045" s="534" t="s">
        <v>2782</v>
      </c>
      <c r="D2045" s="534" t="s">
        <v>9518</v>
      </c>
      <c r="E2045" s="534" t="s">
        <v>9519</v>
      </c>
    </row>
    <row r="2046" ht="12.75" customHeight="1">
      <c r="B2046" s="534" t="s">
        <v>503</v>
      </c>
      <c r="C2046" s="534" t="s">
        <v>573</v>
      </c>
      <c r="D2046" s="534" t="s">
        <v>9520</v>
      </c>
      <c r="E2046" s="534" t="s">
        <v>9521</v>
      </c>
    </row>
    <row r="2047" ht="12.75" customHeight="1">
      <c r="B2047" s="534" t="s">
        <v>1485</v>
      </c>
      <c r="C2047" s="534" t="s">
        <v>7614</v>
      </c>
      <c r="D2047" s="534" t="s">
        <v>9518</v>
      </c>
      <c r="E2047" s="534" t="s">
        <v>9522</v>
      </c>
    </row>
    <row r="2048" ht="12.75" customHeight="1">
      <c r="B2048" s="534" t="s">
        <v>1485</v>
      </c>
      <c r="C2048" s="534" t="s">
        <v>1486</v>
      </c>
      <c r="D2048" s="534" t="s">
        <v>9523</v>
      </c>
      <c r="E2048" s="534" t="s">
        <v>9524</v>
      </c>
    </row>
    <row r="2049" ht="12.75" customHeight="1">
      <c r="B2049" s="534" t="s">
        <v>911</v>
      </c>
      <c r="C2049" s="534" t="s">
        <v>922</v>
      </c>
      <c r="D2049" s="534" t="s">
        <v>259</v>
      </c>
      <c r="E2049" s="534" t="s">
        <v>9525</v>
      </c>
    </row>
    <row r="2050" ht="12.75" customHeight="1">
      <c r="B2050" s="534" t="s">
        <v>2781</v>
      </c>
      <c r="C2050" s="534" t="s">
        <v>2782</v>
      </c>
      <c r="D2050" s="534" t="s">
        <v>9526</v>
      </c>
      <c r="E2050" s="534" t="s">
        <v>9527</v>
      </c>
    </row>
    <row r="2051" ht="12.75" customHeight="1">
      <c r="B2051" s="534" t="s">
        <v>2216</v>
      </c>
      <c r="C2051" s="534" t="s">
        <v>6565</v>
      </c>
      <c r="D2051" s="534" t="s">
        <v>9528</v>
      </c>
      <c r="E2051" s="534" t="s">
        <v>9529</v>
      </c>
    </row>
    <row r="2052" ht="12.75" customHeight="1">
      <c r="B2052" s="534" t="s">
        <v>239</v>
      </c>
      <c r="C2052" s="534" t="s">
        <v>293</v>
      </c>
      <c r="D2052" s="534" t="s">
        <v>9530</v>
      </c>
      <c r="E2052" s="534" t="s">
        <v>9531</v>
      </c>
    </row>
    <row r="2053" ht="12.75" customHeight="1">
      <c r="B2053" s="534" t="s">
        <v>2216</v>
      </c>
      <c r="C2053" s="534" t="s">
        <v>6105</v>
      </c>
      <c r="D2053" s="534" t="s">
        <v>8735</v>
      </c>
      <c r="E2053" s="534" t="s">
        <v>9532</v>
      </c>
    </row>
    <row r="2054" ht="12.75" customHeight="1">
      <c r="B2054" s="534" t="s">
        <v>239</v>
      </c>
      <c r="C2054" s="534" t="s">
        <v>293</v>
      </c>
      <c r="D2054" s="534" t="s">
        <v>9533</v>
      </c>
      <c r="E2054" s="534" t="s">
        <v>9534</v>
      </c>
    </row>
    <row r="2055" ht="12.75" customHeight="1">
      <c r="B2055" s="534" t="s">
        <v>239</v>
      </c>
      <c r="C2055" s="534" t="s">
        <v>293</v>
      </c>
      <c r="D2055" s="534" t="s">
        <v>9535</v>
      </c>
      <c r="E2055" s="534" t="s">
        <v>9536</v>
      </c>
    </row>
    <row r="2056" ht="12.75" customHeight="1">
      <c r="B2056" s="534" t="s">
        <v>239</v>
      </c>
      <c r="C2056" s="534" t="s">
        <v>293</v>
      </c>
      <c r="D2056" s="534" t="s">
        <v>1575</v>
      </c>
      <c r="E2056" s="534" t="s">
        <v>9537</v>
      </c>
    </row>
    <row r="2057" ht="12.75" customHeight="1">
      <c r="B2057" s="534" t="s">
        <v>239</v>
      </c>
      <c r="C2057" s="534" t="s">
        <v>293</v>
      </c>
      <c r="D2057" s="534" t="s">
        <v>1575</v>
      </c>
      <c r="E2057" s="534" t="s">
        <v>9538</v>
      </c>
    </row>
    <row r="2058" ht="12.75" customHeight="1">
      <c r="B2058" s="534" t="s">
        <v>239</v>
      </c>
      <c r="C2058" s="534" t="s">
        <v>293</v>
      </c>
      <c r="D2058" s="534" t="s">
        <v>9533</v>
      </c>
      <c r="E2058" s="534" t="s">
        <v>9539</v>
      </c>
    </row>
    <row r="2059" ht="12.75" customHeight="1">
      <c r="B2059" s="534" t="s">
        <v>239</v>
      </c>
      <c r="C2059" s="534" t="s">
        <v>293</v>
      </c>
      <c r="D2059" s="534" t="s">
        <v>9533</v>
      </c>
      <c r="E2059" s="534" t="s">
        <v>9540</v>
      </c>
    </row>
    <row r="2060" ht="12.75" customHeight="1">
      <c r="B2060" s="534" t="s">
        <v>239</v>
      </c>
      <c r="C2060" s="534" t="s">
        <v>293</v>
      </c>
      <c r="D2060" s="534" t="s">
        <v>1575</v>
      </c>
      <c r="E2060" s="534" t="s">
        <v>9541</v>
      </c>
    </row>
    <row r="2061" ht="12.75" customHeight="1">
      <c r="B2061" s="534" t="s">
        <v>239</v>
      </c>
      <c r="C2061" s="534" t="s">
        <v>293</v>
      </c>
      <c r="D2061" s="534" t="s">
        <v>9533</v>
      </c>
      <c r="E2061" s="534" t="s">
        <v>9542</v>
      </c>
    </row>
    <row r="2062" ht="12.75" customHeight="1">
      <c r="B2062" s="534" t="s">
        <v>239</v>
      </c>
      <c r="C2062" s="534" t="s">
        <v>293</v>
      </c>
      <c r="D2062" s="534" t="s">
        <v>1575</v>
      </c>
      <c r="E2062" s="534" t="s">
        <v>9543</v>
      </c>
    </row>
    <row r="2063" ht="12.75" customHeight="1">
      <c r="B2063" s="534" t="s">
        <v>239</v>
      </c>
      <c r="C2063" s="534" t="s">
        <v>293</v>
      </c>
      <c r="D2063" s="534" t="s">
        <v>1575</v>
      </c>
      <c r="E2063" s="534" t="s">
        <v>9544</v>
      </c>
    </row>
    <row r="2064" ht="12.75" customHeight="1">
      <c r="B2064" s="534" t="s">
        <v>239</v>
      </c>
      <c r="C2064" s="534" t="s">
        <v>293</v>
      </c>
      <c r="D2064" s="534" t="s">
        <v>1575</v>
      </c>
      <c r="E2064" s="534" t="s">
        <v>9545</v>
      </c>
    </row>
    <row r="2065" ht="12.75" customHeight="1">
      <c r="B2065" s="534" t="s">
        <v>239</v>
      </c>
      <c r="C2065" s="534" t="s">
        <v>293</v>
      </c>
      <c r="D2065" s="534" t="s">
        <v>1575</v>
      </c>
      <c r="E2065" s="534" t="s">
        <v>9546</v>
      </c>
    </row>
    <row r="2066" ht="12.75" customHeight="1">
      <c r="B2066" s="534" t="s">
        <v>239</v>
      </c>
      <c r="C2066" s="534" t="s">
        <v>293</v>
      </c>
      <c r="D2066" s="534" t="s">
        <v>1575</v>
      </c>
      <c r="E2066" s="534" t="s">
        <v>9547</v>
      </c>
    </row>
    <row r="2067" ht="12.75" customHeight="1">
      <c r="B2067" s="534" t="s">
        <v>239</v>
      </c>
      <c r="C2067" s="534" t="s">
        <v>293</v>
      </c>
      <c r="D2067" s="534" t="s">
        <v>1575</v>
      </c>
      <c r="E2067" s="534" t="s">
        <v>9548</v>
      </c>
    </row>
    <row r="2068" ht="12.75" customHeight="1">
      <c r="B2068" s="534" t="s">
        <v>239</v>
      </c>
      <c r="C2068" s="534" t="s">
        <v>293</v>
      </c>
      <c r="D2068" s="534" t="s">
        <v>1575</v>
      </c>
      <c r="E2068" s="534" t="s">
        <v>9549</v>
      </c>
    </row>
    <row r="2069" ht="12.75" customHeight="1">
      <c r="B2069" s="534" t="s">
        <v>239</v>
      </c>
      <c r="C2069" s="534" t="s">
        <v>293</v>
      </c>
      <c r="D2069" s="534" t="s">
        <v>1575</v>
      </c>
      <c r="E2069" s="534" t="s">
        <v>9550</v>
      </c>
    </row>
    <row r="2070" ht="12.75" customHeight="1">
      <c r="B2070" s="534" t="s">
        <v>239</v>
      </c>
      <c r="C2070" s="534" t="s">
        <v>293</v>
      </c>
      <c r="D2070" s="534" t="s">
        <v>1575</v>
      </c>
      <c r="E2070" s="534" t="s">
        <v>9551</v>
      </c>
    </row>
    <row r="2071" ht="12.75" customHeight="1">
      <c r="B2071" s="534" t="s">
        <v>239</v>
      </c>
      <c r="C2071" s="534" t="s">
        <v>293</v>
      </c>
      <c r="D2071" s="534" t="s">
        <v>9533</v>
      </c>
      <c r="E2071" s="534" t="s">
        <v>9552</v>
      </c>
    </row>
    <row r="2072" ht="12.75" customHeight="1">
      <c r="B2072" s="534" t="s">
        <v>239</v>
      </c>
      <c r="C2072" s="534" t="s">
        <v>293</v>
      </c>
      <c r="D2072" s="534" t="s">
        <v>1575</v>
      </c>
      <c r="E2072" s="534" t="s">
        <v>9553</v>
      </c>
    </row>
    <row r="2073" ht="12.75" customHeight="1">
      <c r="B2073" s="534" t="s">
        <v>239</v>
      </c>
      <c r="C2073" s="534" t="s">
        <v>293</v>
      </c>
      <c r="D2073" s="534" t="s">
        <v>1575</v>
      </c>
      <c r="E2073" s="534" t="s">
        <v>9554</v>
      </c>
    </row>
    <row r="2074" ht="12.75" customHeight="1">
      <c r="B2074" s="534" t="s">
        <v>239</v>
      </c>
      <c r="C2074" s="534" t="s">
        <v>293</v>
      </c>
      <c r="D2074" s="534" t="s">
        <v>1575</v>
      </c>
      <c r="E2074" s="534" t="s">
        <v>9555</v>
      </c>
    </row>
    <row r="2075" ht="12.75" customHeight="1">
      <c r="B2075" s="534" t="s">
        <v>239</v>
      </c>
      <c r="C2075" s="534" t="s">
        <v>293</v>
      </c>
      <c r="D2075" s="534" t="s">
        <v>1575</v>
      </c>
      <c r="E2075" s="534" t="s">
        <v>9556</v>
      </c>
    </row>
    <row r="2076" ht="12.75" customHeight="1">
      <c r="B2076" s="534" t="s">
        <v>239</v>
      </c>
      <c r="C2076" s="534" t="s">
        <v>293</v>
      </c>
      <c r="D2076" s="534" t="s">
        <v>1575</v>
      </c>
      <c r="E2076" s="534" t="s">
        <v>9557</v>
      </c>
    </row>
    <row r="2077" ht="12.75" customHeight="1">
      <c r="B2077" s="534" t="s">
        <v>239</v>
      </c>
      <c r="C2077" s="534" t="s">
        <v>293</v>
      </c>
      <c r="D2077" s="534" t="s">
        <v>1575</v>
      </c>
      <c r="E2077" s="534" t="s">
        <v>9558</v>
      </c>
    </row>
    <row r="2078" ht="12.75" customHeight="1">
      <c r="B2078" s="534" t="s">
        <v>239</v>
      </c>
      <c r="C2078" s="534" t="s">
        <v>293</v>
      </c>
      <c r="D2078" s="534" t="s">
        <v>1575</v>
      </c>
      <c r="E2078" s="534" t="s">
        <v>9559</v>
      </c>
    </row>
    <row r="2079" ht="12.75" customHeight="1">
      <c r="B2079" s="534" t="s">
        <v>239</v>
      </c>
      <c r="C2079" s="534" t="s">
        <v>293</v>
      </c>
      <c r="D2079" s="534" t="s">
        <v>1575</v>
      </c>
      <c r="E2079" s="534" t="s">
        <v>9560</v>
      </c>
    </row>
    <row r="2080" ht="12.75" customHeight="1">
      <c r="B2080" s="534" t="s">
        <v>239</v>
      </c>
      <c r="C2080" s="534" t="s">
        <v>293</v>
      </c>
      <c r="D2080" s="534" t="s">
        <v>1575</v>
      </c>
      <c r="E2080" s="534" t="s">
        <v>9561</v>
      </c>
    </row>
    <row r="2081" ht="12.75" customHeight="1">
      <c r="B2081" s="534" t="s">
        <v>239</v>
      </c>
      <c r="C2081" s="534" t="s">
        <v>293</v>
      </c>
      <c r="D2081" s="534" t="s">
        <v>1575</v>
      </c>
      <c r="E2081" s="534" t="s">
        <v>9562</v>
      </c>
    </row>
    <row r="2082" ht="12.75" customHeight="1">
      <c r="B2082" s="534" t="s">
        <v>239</v>
      </c>
      <c r="C2082" s="534" t="s">
        <v>306</v>
      </c>
      <c r="D2082" s="534" t="s">
        <v>1575</v>
      </c>
      <c r="E2082" s="534" t="s">
        <v>9563</v>
      </c>
    </row>
    <row r="2083" ht="12.75" customHeight="1">
      <c r="B2083" s="534" t="s">
        <v>239</v>
      </c>
      <c r="C2083" s="534" t="s">
        <v>306</v>
      </c>
      <c r="D2083" s="534" t="s">
        <v>1575</v>
      </c>
      <c r="E2083" s="534" t="s">
        <v>9564</v>
      </c>
    </row>
    <row r="2084" ht="12.75" customHeight="1">
      <c r="B2084" s="534" t="s">
        <v>239</v>
      </c>
      <c r="C2084" s="534" t="s">
        <v>306</v>
      </c>
      <c r="D2084" s="534" t="s">
        <v>1575</v>
      </c>
      <c r="E2084" s="534" t="s">
        <v>9565</v>
      </c>
    </row>
    <row r="2085" ht="12.75" customHeight="1">
      <c r="B2085" s="534" t="s">
        <v>239</v>
      </c>
      <c r="C2085" s="534" t="s">
        <v>293</v>
      </c>
      <c r="D2085" s="534" t="s">
        <v>1575</v>
      </c>
      <c r="E2085" s="534" t="s">
        <v>9566</v>
      </c>
    </row>
    <row r="2086" ht="12.75" customHeight="1">
      <c r="B2086" s="534" t="s">
        <v>239</v>
      </c>
      <c r="C2086" s="534" t="s">
        <v>293</v>
      </c>
      <c r="D2086" s="534" t="s">
        <v>1575</v>
      </c>
      <c r="E2086" s="534" t="s">
        <v>9567</v>
      </c>
    </row>
    <row r="2087" ht="12.75" customHeight="1">
      <c r="B2087" s="534" t="s">
        <v>239</v>
      </c>
      <c r="C2087" s="534" t="s">
        <v>293</v>
      </c>
      <c r="D2087" s="534" t="s">
        <v>1575</v>
      </c>
      <c r="E2087" s="534" t="s">
        <v>9568</v>
      </c>
    </row>
    <row r="2088" ht="12.75" customHeight="1">
      <c r="B2088" s="534" t="s">
        <v>239</v>
      </c>
      <c r="C2088" s="534" t="s">
        <v>293</v>
      </c>
      <c r="D2088" s="534" t="s">
        <v>1575</v>
      </c>
      <c r="E2088" s="534" t="s">
        <v>9569</v>
      </c>
    </row>
    <row r="2089" ht="12.75" customHeight="1">
      <c r="B2089" s="534" t="s">
        <v>239</v>
      </c>
      <c r="C2089" s="534" t="s">
        <v>293</v>
      </c>
      <c r="D2089" s="534" t="s">
        <v>1575</v>
      </c>
      <c r="E2089" s="534" t="s">
        <v>9570</v>
      </c>
    </row>
    <row r="2090" ht="12.75" customHeight="1">
      <c r="B2090" s="534" t="s">
        <v>239</v>
      </c>
      <c r="C2090" s="534" t="s">
        <v>293</v>
      </c>
      <c r="D2090" s="534" t="s">
        <v>1575</v>
      </c>
      <c r="E2090" s="534" t="s">
        <v>9571</v>
      </c>
    </row>
    <row r="2091" ht="12.75" customHeight="1">
      <c r="B2091" s="534" t="s">
        <v>239</v>
      </c>
      <c r="C2091" s="534" t="s">
        <v>293</v>
      </c>
      <c r="D2091" s="534" t="s">
        <v>1575</v>
      </c>
      <c r="E2091" s="534" t="s">
        <v>9572</v>
      </c>
    </row>
    <row r="2092" ht="12.75" customHeight="1">
      <c r="B2092" s="534" t="s">
        <v>239</v>
      </c>
      <c r="C2092" s="534" t="s">
        <v>293</v>
      </c>
      <c r="D2092" s="534" t="s">
        <v>1575</v>
      </c>
      <c r="E2092" s="534" t="s">
        <v>9573</v>
      </c>
    </row>
    <row r="2093" ht="12.75" customHeight="1">
      <c r="B2093" s="534" t="s">
        <v>239</v>
      </c>
      <c r="C2093" s="534" t="s">
        <v>293</v>
      </c>
      <c r="D2093" s="534" t="s">
        <v>1575</v>
      </c>
      <c r="E2093" s="534" t="s">
        <v>9574</v>
      </c>
    </row>
    <row r="2094" ht="12.75" customHeight="1">
      <c r="B2094" s="534" t="s">
        <v>239</v>
      </c>
      <c r="C2094" s="534" t="s">
        <v>293</v>
      </c>
      <c r="D2094" s="534" t="s">
        <v>1575</v>
      </c>
      <c r="E2094" s="534" t="s">
        <v>9575</v>
      </c>
    </row>
    <row r="2095" ht="12.75" customHeight="1">
      <c r="B2095" s="534" t="s">
        <v>239</v>
      </c>
      <c r="C2095" s="534" t="s">
        <v>293</v>
      </c>
      <c r="D2095" s="534" t="s">
        <v>1575</v>
      </c>
      <c r="E2095" s="534" t="s">
        <v>9576</v>
      </c>
    </row>
    <row r="2096" ht="12.75" customHeight="1">
      <c r="B2096" s="534" t="s">
        <v>239</v>
      </c>
      <c r="C2096" s="534" t="s">
        <v>293</v>
      </c>
      <c r="D2096" s="534" t="s">
        <v>1575</v>
      </c>
      <c r="E2096" s="534" t="s">
        <v>9577</v>
      </c>
    </row>
    <row r="2097" ht="12.75" customHeight="1">
      <c r="B2097" s="534" t="s">
        <v>239</v>
      </c>
      <c r="C2097" s="534" t="s">
        <v>293</v>
      </c>
      <c r="D2097" s="534" t="s">
        <v>1575</v>
      </c>
      <c r="E2097" s="534" t="s">
        <v>9578</v>
      </c>
    </row>
    <row r="2098" ht="12.75" customHeight="1">
      <c r="B2098" s="534" t="s">
        <v>239</v>
      </c>
      <c r="C2098" s="534" t="s">
        <v>293</v>
      </c>
      <c r="D2098" s="534" t="s">
        <v>1575</v>
      </c>
      <c r="E2098" s="534" t="s">
        <v>9579</v>
      </c>
    </row>
    <row r="2099" ht="12.75" customHeight="1">
      <c r="B2099" s="534" t="s">
        <v>239</v>
      </c>
      <c r="C2099" s="534" t="s">
        <v>293</v>
      </c>
      <c r="D2099" s="534" t="s">
        <v>1575</v>
      </c>
      <c r="E2099" s="534" t="s">
        <v>9580</v>
      </c>
    </row>
    <row r="2100" ht="12.75" customHeight="1">
      <c r="B2100" s="534" t="s">
        <v>239</v>
      </c>
      <c r="C2100" s="534" t="s">
        <v>293</v>
      </c>
      <c r="D2100" s="534" t="s">
        <v>1575</v>
      </c>
      <c r="E2100" s="534" t="s">
        <v>9581</v>
      </c>
    </row>
    <row r="2101" ht="12.75" customHeight="1">
      <c r="B2101" s="534" t="s">
        <v>239</v>
      </c>
      <c r="C2101" s="534" t="s">
        <v>293</v>
      </c>
      <c r="D2101" s="534" t="s">
        <v>1575</v>
      </c>
      <c r="E2101" s="534" t="s">
        <v>9582</v>
      </c>
    </row>
    <row r="2102" ht="12.75" customHeight="1">
      <c r="B2102" s="534" t="s">
        <v>239</v>
      </c>
      <c r="C2102" s="534" t="s">
        <v>293</v>
      </c>
      <c r="D2102" s="534" t="s">
        <v>1575</v>
      </c>
      <c r="E2102" s="534" t="s">
        <v>9583</v>
      </c>
    </row>
    <row r="2103" ht="12.75" customHeight="1">
      <c r="B2103" s="534" t="s">
        <v>239</v>
      </c>
      <c r="C2103" s="534" t="s">
        <v>293</v>
      </c>
      <c r="D2103" s="534" t="s">
        <v>1575</v>
      </c>
      <c r="E2103" s="534" t="s">
        <v>9584</v>
      </c>
    </row>
    <row r="2104" ht="12.75" customHeight="1">
      <c r="B2104" s="534" t="s">
        <v>239</v>
      </c>
      <c r="C2104" s="534" t="s">
        <v>293</v>
      </c>
      <c r="D2104" s="534" t="s">
        <v>1575</v>
      </c>
      <c r="E2104" s="534" t="s">
        <v>9585</v>
      </c>
    </row>
    <row r="2105" ht="12.75" customHeight="1">
      <c r="B2105" s="534" t="s">
        <v>239</v>
      </c>
      <c r="C2105" s="534" t="s">
        <v>293</v>
      </c>
      <c r="D2105" s="534" t="s">
        <v>1575</v>
      </c>
      <c r="E2105" s="534" t="s">
        <v>9586</v>
      </c>
    </row>
    <row r="2106" ht="12.75" customHeight="1">
      <c r="B2106" s="534" t="s">
        <v>239</v>
      </c>
      <c r="C2106" s="534" t="s">
        <v>293</v>
      </c>
      <c r="D2106" s="534" t="s">
        <v>1575</v>
      </c>
      <c r="E2106" s="534" t="s">
        <v>9587</v>
      </c>
    </row>
    <row r="2107" ht="12.75" customHeight="1">
      <c r="B2107" s="534" t="s">
        <v>239</v>
      </c>
      <c r="C2107" s="534" t="s">
        <v>293</v>
      </c>
      <c r="D2107" s="534" t="s">
        <v>1575</v>
      </c>
      <c r="E2107" s="534" t="s">
        <v>9588</v>
      </c>
    </row>
    <row r="2108" ht="12.75" customHeight="1">
      <c r="B2108" s="534" t="s">
        <v>239</v>
      </c>
      <c r="C2108" s="534" t="s">
        <v>293</v>
      </c>
      <c r="D2108" s="534" t="s">
        <v>1575</v>
      </c>
      <c r="E2108" s="534" t="s">
        <v>9589</v>
      </c>
    </row>
    <row r="2109" ht="12.75" customHeight="1">
      <c r="B2109" s="534" t="s">
        <v>239</v>
      </c>
      <c r="C2109" s="534" t="s">
        <v>293</v>
      </c>
      <c r="D2109" s="534" t="s">
        <v>1575</v>
      </c>
      <c r="E2109" s="534" t="s">
        <v>9590</v>
      </c>
    </row>
    <row r="2110" ht="12.75" customHeight="1">
      <c r="B2110" s="534" t="s">
        <v>239</v>
      </c>
      <c r="C2110" s="534" t="s">
        <v>293</v>
      </c>
      <c r="D2110" s="534" t="s">
        <v>1575</v>
      </c>
      <c r="E2110" s="534" t="s">
        <v>9591</v>
      </c>
    </row>
    <row r="2111" ht="12.75" customHeight="1">
      <c r="B2111" s="534" t="s">
        <v>911</v>
      </c>
      <c r="C2111" s="534" t="s">
        <v>2556</v>
      </c>
      <c r="D2111" s="534" t="s">
        <v>259</v>
      </c>
      <c r="E2111" s="534" t="s">
        <v>6735</v>
      </c>
    </row>
    <row r="2112" ht="12.75" customHeight="1">
      <c r="B2112" s="534" t="s">
        <v>911</v>
      </c>
      <c r="C2112" s="534" t="s">
        <v>912</v>
      </c>
      <c r="D2112" s="534" t="s">
        <v>259</v>
      </c>
      <c r="E2112" s="534" t="s">
        <v>9592</v>
      </c>
    </row>
    <row r="2113" ht="12.75" customHeight="1">
      <c r="B2113" s="534" t="s">
        <v>911</v>
      </c>
      <c r="C2113" s="534" t="s">
        <v>912</v>
      </c>
      <c r="D2113" s="534" t="s">
        <v>259</v>
      </c>
      <c r="E2113" s="534" t="s">
        <v>9593</v>
      </c>
    </row>
    <row r="2114" ht="12.75" customHeight="1">
      <c r="B2114" s="534" t="s">
        <v>911</v>
      </c>
      <c r="C2114" s="534" t="s">
        <v>912</v>
      </c>
      <c r="D2114" s="534" t="s">
        <v>259</v>
      </c>
      <c r="E2114" s="534" t="s">
        <v>6742</v>
      </c>
    </row>
    <row r="2115" ht="12.75" customHeight="1">
      <c r="B2115" s="534" t="s">
        <v>911</v>
      </c>
      <c r="C2115" s="534" t="s">
        <v>912</v>
      </c>
      <c r="D2115" s="534" t="s">
        <v>259</v>
      </c>
      <c r="E2115" s="534" t="s">
        <v>6745</v>
      </c>
    </row>
    <row r="2116" ht="12.75" customHeight="1">
      <c r="B2116" s="534" t="s">
        <v>2781</v>
      </c>
      <c r="C2116" s="534" t="s">
        <v>6821</v>
      </c>
      <c r="D2116" s="534" t="s">
        <v>9594</v>
      </c>
      <c r="E2116" s="534" t="s">
        <v>9595</v>
      </c>
    </row>
    <row r="2117" ht="12.75" customHeight="1">
      <c r="B2117" s="534" t="s">
        <v>6075</v>
      </c>
      <c r="C2117" s="534" t="s">
        <v>6267</v>
      </c>
      <c r="D2117" s="534" t="s">
        <v>9596</v>
      </c>
      <c r="E2117" s="534" t="s">
        <v>9597</v>
      </c>
    </row>
    <row r="2118" ht="12.75" customHeight="1">
      <c r="B2118" s="534" t="s">
        <v>911</v>
      </c>
      <c r="C2118" s="534" t="s">
        <v>983</v>
      </c>
      <c r="D2118" s="534" t="s">
        <v>9598</v>
      </c>
      <c r="E2118" s="534" t="s">
        <v>9599</v>
      </c>
    </row>
    <row r="2119" ht="12.75" customHeight="1">
      <c r="B2119" s="534" t="s">
        <v>911</v>
      </c>
      <c r="C2119" s="534" t="s">
        <v>1500</v>
      </c>
      <c r="D2119" s="534" t="s">
        <v>9598</v>
      </c>
      <c r="E2119" s="534" t="s">
        <v>9600</v>
      </c>
    </row>
    <row r="2120" ht="12.75" customHeight="1">
      <c r="B2120" s="534" t="s">
        <v>6346</v>
      </c>
      <c r="C2120" s="534" t="s">
        <v>6347</v>
      </c>
      <c r="D2120" s="534" t="s">
        <v>9601</v>
      </c>
      <c r="E2120" s="534" t="s">
        <v>9602</v>
      </c>
    </row>
    <row r="2121" ht="12.75" customHeight="1">
      <c r="B2121" s="534" t="s">
        <v>2216</v>
      </c>
      <c r="C2121" s="534" t="s">
        <v>6318</v>
      </c>
      <c r="D2121" s="534" t="s">
        <v>8623</v>
      </c>
      <c r="E2121" s="534" t="s">
        <v>9603</v>
      </c>
    </row>
    <row r="2122" ht="12.75" customHeight="1">
      <c r="B2122" s="534" t="s">
        <v>2216</v>
      </c>
      <c r="C2122" s="534" t="s">
        <v>6318</v>
      </c>
      <c r="D2122" s="534" t="s">
        <v>9604</v>
      </c>
      <c r="E2122" s="534" t="s">
        <v>9605</v>
      </c>
    </row>
    <row r="2123" ht="12.75" customHeight="1">
      <c r="B2123" s="534" t="s">
        <v>2216</v>
      </c>
      <c r="C2123" s="534" t="s">
        <v>6318</v>
      </c>
      <c r="D2123" s="534" t="s">
        <v>9606</v>
      </c>
      <c r="E2123" s="534" t="s">
        <v>9607</v>
      </c>
    </row>
    <row r="2124" ht="12.75" customHeight="1">
      <c r="B2124" s="534" t="s">
        <v>2216</v>
      </c>
      <c r="C2124" s="534" t="s">
        <v>6318</v>
      </c>
      <c r="D2124" s="534" t="s">
        <v>9606</v>
      </c>
      <c r="E2124" s="534" t="s">
        <v>9608</v>
      </c>
    </row>
    <row r="2125" ht="12.75" customHeight="1">
      <c r="B2125" s="534" t="s">
        <v>2216</v>
      </c>
      <c r="C2125" s="534" t="s">
        <v>6318</v>
      </c>
      <c r="D2125" s="534" t="s">
        <v>9606</v>
      </c>
      <c r="E2125" s="534" t="s">
        <v>9609</v>
      </c>
    </row>
    <row r="2126" ht="12.75" customHeight="1">
      <c r="B2126" s="534" t="s">
        <v>2781</v>
      </c>
      <c r="C2126" s="534" t="s">
        <v>6821</v>
      </c>
      <c r="D2126" s="534" t="s">
        <v>9610</v>
      </c>
      <c r="E2126" s="534" t="s">
        <v>9611</v>
      </c>
    </row>
    <row r="2127" ht="12.75" customHeight="1">
      <c r="B2127" s="534" t="s">
        <v>2781</v>
      </c>
      <c r="C2127" s="534" t="s">
        <v>6821</v>
      </c>
      <c r="D2127" s="534" t="s">
        <v>1575</v>
      </c>
      <c r="E2127" s="534" t="s">
        <v>9612</v>
      </c>
    </row>
    <row r="2128" ht="12.75" customHeight="1">
      <c r="B2128" s="534" t="s">
        <v>900</v>
      </c>
      <c r="C2128" s="534" t="s">
        <v>6238</v>
      </c>
      <c r="D2128" s="534" t="s">
        <v>9613</v>
      </c>
      <c r="E2128" s="534" t="s">
        <v>9613</v>
      </c>
    </row>
    <row r="2129" ht="12.75" customHeight="1">
      <c r="B2129" s="534" t="s">
        <v>2781</v>
      </c>
      <c r="C2129" s="534" t="s">
        <v>6821</v>
      </c>
      <c r="D2129" s="534" t="s">
        <v>9614</v>
      </c>
      <c r="E2129" s="534" t="s">
        <v>9615</v>
      </c>
    </row>
    <row r="2130" ht="12.75" customHeight="1">
      <c r="B2130" s="534" t="s">
        <v>2781</v>
      </c>
      <c r="C2130" s="534" t="s">
        <v>2782</v>
      </c>
      <c r="D2130" s="534" t="s">
        <v>9616</v>
      </c>
      <c r="E2130" s="534" t="s">
        <v>9616</v>
      </c>
    </row>
    <row r="2131" ht="12.75" customHeight="1">
      <c r="B2131" s="534" t="s">
        <v>2781</v>
      </c>
      <c r="C2131" s="534" t="s">
        <v>2782</v>
      </c>
      <c r="D2131" s="534" t="s">
        <v>9617</v>
      </c>
      <c r="E2131" s="534" t="s">
        <v>9618</v>
      </c>
    </row>
    <row r="2132" ht="12.75" customHeight="1">
      <c r="B2132" s="534" t="s">
        <v>6246</v>
      </c>
      <c r="C2132" s="534" t="s">
        <v>6247</v>
      </c>
      <c r="D2132" s="534" t="s">
        <v>9619</v>
      </c>
      <c r="E2132" s="534" t="s">
        <v>9620</v>
      </c>
    </row>
    <row r="2133" ht="12.75" customHeight="1">
      <c r="B2133" s="534" t="s">
        <v>2781</v>
      </c>
      <c r="C2133" s="534" t="s">
        <v>2782</v>
      </c>
      <c r="D2133" s="534" t="s">
        <v>9621</v>
      </c>
      <c r="E2133" s="534" t="s">
        <v>9622</v>
      </c>
    </row>
    <row r="2134" ht="12.75" customHeight="1">
      <c r="B2134" s="534" t="s">
        <v>911</v>
      </c>
      <c r="C2134" s="534" t="s">
        <v>922</v>
      </c>
      <c r="D2134" s="534" t="s">
        <v>9623</v>
      </c>
      <c r="E2134" s="534" t="s">
        <v>9624</v>
      </c>
    </row>
    <row r="2135" ht="12.75" customHeight="1">
      <c r="B2135" s="534" t="s">
        <v>911</v>
      </c>
      <c r="C2135" s="534" t="s">
        <v>1500</v>
      </c>
      <c r="D2135" s="534" t="s">
        <v>9623</v>
      </c>
      <c r="E2135" s="534" t="s">
        <v>9625</v>
      </c>
    </row>
    <row r="2136" ht="12.75" customHeight="1">
      <c r="B2136" s="534" t="s">
        <v>911</v>
      </c>
      <c r="C2136" s="534" t="s">
        <v>1500</v>
      </c>
      <c r="D2136" s="534" t="s">
        <v>9623</v>
      </c>
      <c r="E2136" s="534" t="s">
        <v>9626</v>
      </c>
    </row>
    <row r="2137" ht="12.75" customHeight="1">
      <c r="B2137" s="534" t="s">
        <v>911</v>
      </c>
      <c r="C2137" s="534" t="s">
        <v>1500</v>
      </c>
      <c r="D2137" s="534" t="s">
        <v>9623</v>
      </c>
      <c r="E2137" s="534" t="s">
        <v>9627</v>
      </c>
    </row>
    <row r="2138" ht="12.75" customHeight="1">
      <c r="B2138" s="534" t="s">
        <v>911</v>
      </c>
      <c r="C2138" s="534" t="s">
        <v>1500</v>
      </c>
      <c r="D2138" s="534" t="s">
        <v>9623</v>
      </c>
      <c r="E2138" s="534" t="s">
        <v>9628</v>
      </c>
    </row>
    <row r="2139" ht="12.75" customHeight="1">
      <c r="B2139" s="534" t="s">
        <v>911</v>
      </c>
      <c r="C2139" s="534" t="s">
        <v>1500</v>
      </c>
      <c r="D2139" s="534" t="s">
        <v>9623</v>
      </c>
      <c r="E2139" s="534" t="s">
        <v>9629</v>
      </c>
    </row>
    <row r="2140" ht="12.75" customHeight="1">
      <c r="B2140" s="534" t="s">
        <v>6075</v>
      </c>
      <c r="C2140" s="534" t="s">
        <v>6267</v>
      </c>
      <c r="D2140" s="534" t="s">
        <v>9630</v>
      </c>
      <c r="E2140" s="534" t="s">
        <v>9631</v>
      </c>
    </row>
    <row r="2141" ht="12.75" customHeight="1">
      <c r="B2141" s="534" t="s">
        <v>6075</v>
      </c>
      <c r="C2141" s="534" t="s">
        <v>6267</v>
      </c>
      <c r="D2141" s="534" t="s">
        <v>1575</v>
      </c>
      <c r="E2141" s="534" t="s">
        <v>9632</v>
      </c>
    </row>
    <row r="2142" ht="12.75" customHeight="1">
      <c r="B2142" s="534" t="s">
        <v>6075</v>
      </c>
      <c r="C2142" s="534" t="s">
        <v>6267</v>
      </c>
      <c r="D2142" s="534" t="s">
        <v>1575</v>
      </c>
      <c r="E2142" s="534" t="s">
        <v>9633</v>
      </c>
    </row>
    <row r="2143" ht="12.75" customHeight="1">
      <c r="B2143" s="534" t="s">
        <v>1485</v>
      </c>
      <c r="C2143" s="534" t="s">
        <v>7614</v>
      </c>
      <c r="D2143" s="534" t="s">
        <v>9634</v>
      </c>
      <c r="E2143" s="534" t="s">
        <v>9634</v>
      </c>
    </row>
    <row r="2144" ht="12.75" customHeight="1">
      <c r="B2144" s="534" t="s">
        <v>1485</v>
      </c>
      <c r="C2144" s="534" t="s">
        <v>7614</v>
      </c>
      <c r="D2144" s="534" t="s">
        <v>1575</v>
      </c>
      <c r="E2144" s="534" t="s">
        <v>9635</v>
      </c>
    </row>
    <row r="2145" ht="12.75" customHeight="1">
      <c r="B2145" s="534" t="s">
        <v>715</v>
      </c>
      <c r="C2145" s="534" t="s">
        <v>1451</v>
      </c>
      <c r="D2145" s="534" t="s">
        <v>7771</v>
      </c>
      <c r="E2145" s="534" t="s">
        <v>6754</v>
      </c>
    </row>
    <row r="2146" ht="12.75" customHeight="1">
      <c r="B2146" s="534" t="s">
        <v>715</v>
      </c>
      <c r="C2146" s="534" t="s">
        <v>1451</v>
      </c>
      <c r="D2146" s="534" t="s">
        <v>7771</v>
      </c>
      <c r="E2146" s="534" t="s">
        <v>6759</v>
      </c>
    </row>
    <row r="2147" ht="12.75" customHeight="1">
      <c r="B2147" s="534" t="s">
        <v>715</v>
      </c>
      <c r="C2147" s="534" t="s">
        <v>1451</v>
      </c>
      <c r="D2147" s="534" t="s">
        <v>7771</v>
      </c>
      <c r="E2147" s="534" t="s">
        <v>9636</v>
      </c>
    </row>
    <row r="2148" ht="12.75" customHeight="1">
      <c r="B2148" s="534" t="s">
        <v>503</v>
      </c>
      <c r="C2148" s="534" t="s">
        <v>592</v>
      </c>
      <c r="D2148" s="534" t="s">
        <v>9637</v>
      </c>
      <c r="E2148" s="534" t="s">
        <v>9638</v>
      </c>
    </row>
    <row r="2149" ht="12.75" customHeight="1">
      <c r="B2149" s="534" t="s">
        <v>503</v>
      </c>
      <c r="C2149" s="534" t="s">
        <v>592</v>
      </c>
      <c r="D2149" s="534" t="s">
        <v>9637</v>
      </c>
      <c r="E2149" s="534" t="s">
        <v>9639</v>
      </c>
    </row>
    <row r="2150" ht="12.75" customHeight="1">
      <c r="B2150" s="534" t="s">
        <v>503</v>
      </c>
      <c r="C2150" s="534" t="s">
        <v>9640</v>
      </c>
      <c r="D2150" s="534" t="s">
        <v>9637</v>
      </c>
      <c r="E2150" s="534" t="s">
        <v>9641</v>
      </c>
    </row>
    <row r="2151" ht="12.75" customHeight="1">
      <c r="B2151" s="534" t="s">
        <v>503</v>
      </c>
      <c r="C2151" s="534" t="s">
        <v>592</v>
      </c>
      <c r="D2151" s="534" t="s">
        <v>9637</v>
      </c>
      <c r="E2151" s="534" t="s">
        <v>9642</v>
      </c>
    </row>
    <row r="2152" ht="12.75" customHeight="1">
      <c r="B2152" s="534" t="s">
        <v>503</v>
      </c>
      <c r="C2152" s="534" t="s">
        <v>592</v>
      </c>
      <c r="D2152" s="534" t="s">
        <v>9637</v>
      </c>
      <c r="E2152" s="534" t="s">
        <v>9643</v>
      </c>
    </row>
    <row r="2153" ht="12.75" customHeight="1">
      <c r="B2153" s="534" t="s">
        <v>503</v>
      </c>
      <c r="C2153" s="534" t="s">
        <v>592</v>
      </c>
      <c r="D2153" s="534" t="s">
        <v>9637</v>
      </c>
      <c r="E2153" s="534" t="s">
        <v>9644</v>
      </c>
    </row>
    <row r="2154" ht="12.75" customHeight="1">
      <c r="B2154" s="534" t="s">
        <v>503</v>
      </c>
      <c r="C2154" s="534" t="s">
        <v>592</v>
      </c>
      <c r="D2154" s="534" t="s">
        <v>9637</v>
      </c>
      <c r="E2154" s="534" t="s">
        <v>9645</v>
      </c>
    </row>
    <row r="2155" ht="12.75" customHeight="1">
      <c r="B2155" s="534" t="s">
        <v>503</v>
      </c>
      <c r="C2155" s="534" t="s">
        <v>592</v>
      </c>
      <c r="D2155" s="534" t="s">
        <v>9637</v>
      </c>
      <c r="E2155" s="534" t="s">
        <v>9646</v>
      </c>
    </row>
    <row r="2156" ht="12.75" customHeight="1">
      <c r="B2156" s="534" t="s">
        <v>256</v>
      </c>
      <c r="C2156" s="534" t="s">
        <v>1438</v>
      </c>
      <c r="D2156" s="534" t="s">
        <v>7709</v>
      </c>
      <c r="E2156" s="534" t="s">
        <v>9647</v>
      </c>
    </row>
    <row r="2157" ht="12.75" customHeight="1">
      <c r="B2157" s="534" t="s">
        <v>256</v>
      </c>
      <c r="C2157" s="534" t="s">
        <v>1438</v>
      </c>
      <c r="D2157" s="534" t="s">
        <v>7709</v>
      </c>
      <c r="E2157" s="534" t="s">
        <v>9648</v>
      </c>
    </row>
    <row r="2158" ht="12.75" customHeight="1">
      <c r="B2158" s="534" t="s">
        <v>6246</v>
      </c>
      <c r="C2158" s="534" t="s">
        <v>6247</v>
      </c>
      <c r="D2158" s="534" t="s">
        <v>9649</v>
      </c>
      <c r="E2158" s="534" t="s">
        <v>9650</v>
      </c>
    </row>
    <row r="2159" ht="12.75" customHeight="1">
      <c r="B2159" s="534" t="s">
        <v>6075</v>
      </c>
      <c r="C2159" s="534" t="s">
        <v>6076</v>
      </c>
      <c r="D2159" s="534" t="s">
        <v>9651</v>
      </c>
      <c r="E2159" s="534" t="s">
        <v>9652</v>
      </c>
    </row>
    <row r="2160" ht="12.75" customHeight="1">
      <c r="B2160" s="534" t="s">
        <v>911</v>
      </c>
      <c r="C2160" s="534" t="s">
        <v>922</v>
      </c>
      <c r="D2160" s="534" t="s">
        <v>8183</v>
      </c>
      <c r="E2160" s="534" t="s">
        <v>6764</v>
      </c>
    </row>
    <row r="2161" ht="12.75" customHeight="1">
      <c r="B2161" s="534" t="s">
        <v>911</v>
      </c>
      <c r="C2161" s="534" t="s">
        <v>1500</v>
      </c>
      <c r="D2161" s="534" t="s">
        <v>8183</v>
      </c>
      <c r="E2161" s="534" t="s">
        <v>6768</v>
      </c>
    </row>
    <row r="2162" ht="12.75" customHeight="1">
      <c r="B2162" s="534" t="s">
        <v>911</v>
      </c>
      <c r="C2162" s="534" t="s">
        <v>1500</v>
      </c>
      <c r="D2162" s="534" t="s">
        <v>8183</v>
      </c>
      <c r="E2162" s="534" t="s">
        <v>9653</v>
      </c>
    </row>
    <row r="2163" ht="12.75" customHeight="1">
      <c r="B2163" s="534" t="s">
        <v>911</v>
      </c>
      <c r="C2163" s="534" t="s">
        <v>983</v>
      </c>
      <c r="D2163" s="534" t="s">
        <v>8183</v>
      </c>
      <c r="E2163" s="534" t="s">
        <v>9654</v>
      </c>
    </row>
    <row r="2164" ht="12.75" customHeight="1">
      <c r="B2164" s="534" t="s">
        <v>911</v>
      </c>
      <c r="C2164" s="534" t="s">
        <v>922</v>
      </c>
      <c r="D2164" s="534" t="s">
        <v>1575</v>
      </c>
      <c r="E2164" s="534" t="s">
        <v>9655</v>
      </c>
    </row>
    <row r="2165" ht="12.75" customHeight="1">
      <c r="B2165" s="534" t="s">
        <v>6698</v>
      </c>
      <c r="C2165" s="534" t="s">
        <v>8210</v>
      </c>
      <c r="D2165" s="534" t="s">
        <v>9656</v>
      </c>
      <c r="E2165" s="534" t="s">
        <v>9657</v>
      </c>
    </row>
    <row r="2166" ht="12.75" customHeight="1">
      <c r="B2166" s="534" t="s">
        <v>239</v>
      </c>
      <c r="C2166" s="534" t="s">
        <v>272</v>
      </c>
      <c r="D2166" s="534" t="s">
        <v>9658</v>
      </c>
      <c r="E2166" s="534" t="s">
        <v>9659</v>
      </c>
    </row>
    <row r="2167" ht="12.75" customHeight="1">
      <c r="B2167" s="534" t="s">
        <v>911</v>
      </c>
      <c r="C2167" s="534" t="s">
        <v>922</v>
      </c>
      <c r="D2167" s="534" t="s">
        <v>9660</v>
      </c>
      <c r="E2167" s="534" t="s">
        <v>9661</v>
      </c>
    </row>
    <row r="2168" ht="12.75" customHeight="1">
      <c r="B2168" s="534" t="s">
        <v>911</v>
      </c>
      <c r="C2168" s="534" t="s">
        <v>2556</v>
      </c>
      <c r="D2168" s="534" t="s">
        <v>9660</v>
      </c>
      <c r="E2168" s="534" t="s">
        <v>9662</v>
      </c>
    </row>
    <row r="2169" ht="12.75" customHeight="1">
      <c r="B2169" s="534" t="s">
        <v>911</v>
      </c>
      <c r="C2169" s="534" t="s">
        <v>1500</v>
      </c>
      <c r="D2169" s="534" t="s">
        <v>7580</v>
      </c>
      <c r="E2169" s="534" t="s">
        <v>9663</v>
      </c>
    </row>
    <row r="2170" ht="12.75" customHeight="1">
      <c r="B2170" s="534" t="s">
        <v>911</v>
      </c>
      <c r="C2170" s="534" t="s">
        <v>2556</v>
      </c>
      <c r="D2170" s="534" t="s">
        <v>9660</v>
      </c>
      <c r="E2170" s="534" t="s">
        <v>9664</v>
      </c>
    </row>
    <row r="2171" ht="12.75" customHeight="1">
      <c r="B2171" s="534" t="s">
        <v>911</v>
      </c>
      <c r="C2171" s="534" t="s">
        <v>2556</v>
      </c>
      <c r="D2171" s="534" t="s">
        <v>7580</v>
      </c>
      <c r="E2171" s="534" t="s">
        <v>9665</v>
      </c>
    </row>
    <row r="2172" ht="12.75" customHeight="1">
      <c r="B2172" s="534" t="s">
        <v>911</v>
      </c>
      <c r="C2172" s="534" t="s">
        <v>2556</v>
      </c>
      <c r="D2172" s="534" t="s">
        <v>7580</v>
      </c>
      <c r="E2172" s="534" t="s">
        <v>9666</v>
      </c>
    </row>
    <row r="2173" ht="12.75" customHeight="1">
      <c r="B2173" s="534" t="s">
        <v>239</v>
      </c>
      <c r="C2173" s="534" t="s">
        <v>272</v>
      </c>
      <c r="D2173" s="534" t="s">
        <v>9667</v>
      </c>
      <c r="E2173" s="534" t="s">
        <v>9668</v>
      </c>
    </row>
    <row r="2174" ht="12.75" customHeight="1">
      <c r="B2174" s="534" t="s">
        <v>6075</v>
      </c>
      <c r="C2174" s="534" t="s">
        <v>6267</v>
      </c>
      <c r="D2174" s="534" t="s">
        <v>9669</v>
      </c>
      <c r="E2174" s="534" t="s">
        <v>9670</v>
      </c>
    </row>
    <row r="2175" ht="12.75" customHeight="1">
      <c r="B2175" s="534" t="s">
        <v>900</v>
      </c>
      <c r="C2175" s="534" t="s">
        <v>901</v>
      </c>
      <c r="D2175" s="534" t="s">
        <v>9671</v>
      </c>
      <c r="E2175" s="534" t="s">
        <v>9672</v>
      </c>
    </row>
    <row r="2176" ht="12.75" customHeight="1">
      <c r="B2176" s="534" t="s">
        <v>6346</v>
      </c>
      <c r="C2176" s="534" t="s">
        <v>7245</v>
      </c>
      <c r="D2176" s="534" t="s">
        <v>9673</v>
      </c>
      <c r="E2176" s="534" t="s">
        <v>9674</v>
      </c>
    </row>
    <row r="2177" ht="12.75" customHeight="1">
      <c r="B2177" s="534" t="s">
        <v>6698</v>
      </c>
      <c r="C2177" s="534" t="s">
        <v>6699</v>
      </c>
      <c r="D2177" s="534" t="s">
        <v>9675</v>
      </c>
      <c r="E2177" s="534" t="s">
        <v>9676</v>
      </c>
    </row>
    <row r="2178" ht="12.75" customHeight="1">
      <c r="B2178" s="534" t="s">
        <v>6698</v>
      </c>
      <c r="C2178" s="534" t="s">
        <v>6699</v>
      </c>
      <c r="D2178" s="534" t="s">
        <v>9675</v>
      </c>
      <c r="E2178" s="534" t="s">
        <v>9677</v>
      </c>
    </row>
    <row r="2179" ht="12.75" customHeight="1">
      <c r="B2179" s="534" t="s">
        <v>1485</v>
      </c>
      <c r="C2179" s="534" t="s">
        <v>6640</v>
      </c>
      <c r="D2179" s="534" t="s">
        <v>9678</v>
      </c>
      <c r="E2179" s="534" t="s">
        <v>9679</v>
      </c>
    </row>
    <row r="2180" ht="12.75" customHeight="1">
      <c r="B2180" s="534" t="s">
        <v>6075</v>
      </c>
      <c r="C2180" s="534" t="s">
        <v>6267</v>
      </c>
      <c r="D2180" s="534" t="s">
        <v>9630</v>
      </c>
      <c r="E2180" s="534" t="s">
        <v>9680</v>
      </c>
    </row>
    <row r="2181" ht="12.75" customHeight="1">
      <c r="B2181" s="534" t="s">
        <v>503</v>
      </c>
      <c r="C2181" s="534" t="s">
        <v>592</v>
      </c>
      <c r="D2181" s="534" t="s">
        <v>2784</v>
      </c>
      <c r="E2181" s="534" t="s">
        <v>9681</v>
      </c>
    </row>
    <row r="2182" ht="12.75" customHeight="1">
      <c r="B2182" s="534" t="s">
        <v>6142</v>
      </c>
      <c r="C2182" s="534" t="s">
        <v>6725</v>
      </c>
      <c r="D2182" s="534" t="s">
        <v>9682</v>
      </c>
      <c r="E2182" s="534" t="s">
        <v>9683</v>
      </c>
    </row>
    <row r="2183" ht="12.75" customHeight="1">
      <c r="B2183" s="534" t="s">
        <v>6142</v>
      </c>
      <c r="C2183" s="534" t="s">
        <v>6725</v>
      </c>
      <c r="D2183" s="534" t="s">
        <v>9682</v>
      </c>
      <c r="E2183" s="534" t="s">
        <v>9684</v>
      </c>
    </row>
    <row r="2184" ht="12.75" customHeight="1">
      <c r="B2184" s="534" t="s">
        <v>6142</v>
      </c>
      <c r="C2184" s="534" t="s">
        <v>8542</v>
      </c>
      <c r="D2184" s="534" t="s">
        <v>9682</v>
      </c>
      <c r="E2184" s="534" t="s">
        <v>9685</v>
      </c>
    </row>
    <row r="2185" ht="12.75" customHeight="1">
      <c r="B2185" s="534" t="s">
        <v>6142</v>
      </c>
      <c r="C2185" s="534" t="s">
        <v>8542</v>
      </c>
      <c r="D2185" s="534" t="s">
        <v>9686</v>
      </c>
      <c r="E2185" s="534" t="s">
        <v>9687</v>
      </c>
    </row>
    <row r="2186" ht="12.75" customHeight="1">
      <c r="B2186" s="534" t="s">
        <v>6142</v>
      </c>
      <c r="C2186" s="534" t="s">
        <v>7593</v>
      </c>
      <c r="D2186" s="534" t="s">
        <v>9682</v>
      </c>
      <c r="E2186" s="534" t="s">
        <v>9688</v>
      </c>
    </row>
    <row r="2187" ht="12.75" customHeight="1">
      <c r="B2187" s="534" t="s">
        <v>6142</v>
      </c>
      <c r="C2187" s="534" t="s">
        <v>6725</v>
      </c>
      <c r="D2187" s="534" t="s">
        <v>9682</v>
      </c>
      <c r="E2187" s="534" t="s">
        <v>9689</v>
      </c>
    </row>
    <row r="2188" ht="12.75" customHeight="1">
      <c r="B2188" s="534" t="s">
        <v>2781</v>
      </c>
      <c r="C2188" s="534" t="s">
        <v>2782</v>
      </c>
      <c r="D2188" s="534" t="s">
        <v>9682</v>
      </c>
      <c r="E2188" s="534" t="s">
        <v>9682</v>
      </c>
    </row>
    <row r="2189" ht="12.75" customHeight="1">
      <c r="B2189" s="534" t="s">
        <v>2781</v>
      </c>
      <c r="C2189" s="534" t="s">
        <v>2782</v>
      </c>
      <c r="D2189" s="534" t="s">
        <v>9690</v>
      </c>
      <c r="E2189" s="534" t="s">
        <v>9691</v>
      </c>
    </row>
    <row r="2190" ht="12.75" customHeight="1">
      <c r="B2190" s="534" t="s">
        <v>6246</v>
      </c>
      <c r="C2190" s="534" t="s">
        <v>6247</v>
      </c>
      <c r="D2190" s="534" t="s">
        <v>9692</v>
      </c>
      <c r="E2190" s="534" t="s">
        <v>9693</v>
      </c>
    </row>
    <row r="2191" ht="12.75" customHeight="1">
      <c r="B2191" s="534" t="s">
        <v>2781</v>
      </c>
      <c r="C2191" s="534" t="s">
        <v>2782</v>
      </c>
      <c r="D2191" s="534" t="s">
        <v>9694</v>
      </c>
      <c r="E2191" s="534" t="s">
        <v>9695</v>
      </c>
    </row>
    <row r="2192" ht="12.75" customHeight="1">
      <c r="B2192" s="534" t="s">
        <v>1485</v>
      </c>
      <c r="C2192" s="534" t="s">
        <v>7614</v>
      </c>
      <c r="D2192" s="534" t="s">
        <v>9696</v>
      </c>
      <c r="E2192" s="534" t="s">
        <v>9697</v>
      </c>
    </row>
    <row r="2193" ht="12.75" customHeight="1">
      <c r="B2193" s="534" t="s">
        <v>2781</v>
      </c>
      <c r="C2193" s="534" t="s">
        <v>2782</v>
      </c>
      <c r="D2193" s="534" t="s">
        <v>1575</v>
      </c>
      <c r="E2193" s="534" t="s">
        <v>9698</v>
      </c>
    </row>
    <row r="2194" ht="12.75" customHeight="1">
      <c r="B2194" s="534" t="s">
        <v>239</v>
      </c>
      <c r="C2194" s="534" t="s">
        <v>7730</v>
      </c>
      <c r="D2194" s="534" t="s">
        <v>8787</v>
      </c>
      <c r="E2194" s="534" t="s">
        <v>9699</v>
      </c>
    </row>
    <row r="2195" ht="12.75" customHeight="1">
      <c r="B2195" s="534" t="s">
        <v>2216</v>
      </c>
      <c r="C2195" s="534" t="s">
        <v>6651</v>
      </c>
      <c r="D2195" s="534" t="s">
        <v>9700</v>
      </c>
      <c r="E2195" s="534" t="s">
        <v>9701</v>
      </c>
    </row>
    <row r="2196" ht="12.75" customHeight="1">
      <c r="B2196" s="534" t="s">
        <v>726</v>
      </c>
      <c r="C2196" s="534" t="s">
        <v>737</v>
      </c>
      <c r="D2196" s="534" t="s">
        <v>7181</v>
      </c>
      <c r="E2196" s="534" t="s">
        <v>9702</v>
      </c>
    </row>
    <row r="2197" ht="12.75" customHeight="1">
      <c r="B2197" s="534" t="s">
        <v>7260</v>
      </c>
      <c r="C2197" s="534" t="s">
        <v>7913</v>
      </c>
      <c r="D2197" s="534" t="s">
        <v>9703</v>
      </c>
      <c r="E2197" s="534" t="s">
        <v>9704</v>
      </c>
    </row>
    <row r="2198" ht="12.75" customHeight="1">
      <c r="B2198" s="534" t="s">
        <v>6246</v>
      </c>
      <c r="C2198" s="534" t="s">
        <v>7271</v>
      </c>
      <c r="D2198" s="534" t="s">
        <v>9705</v>
      </c>
      <c r="E2198" s="534" t="s">
        <v>9706</v>
      </c>
    </row>
    <row r="2199" ht="12.75" customHeight="1">
      <c r="B2199" s="534" t="s">
        <v>911</v>
      </c>
      <c r="C2199" s="534" t="s">
        <v>1500</v>
      </c>
      <c r="D2199" s="534" t="s">
        <v>9707</v>
      </c>
      <c r="E2199" s="534" t="s">
        <v>6771</v>
      </c>
    </row>
    <row r="2200" ht="12.75" customHeight="1">
      <c r="B2200" s="534" t="s">
        <v>911</v>
      </c>
      <c r="C2200" s="534" t="s">
        <v>1500</v>
      </c>
      <c r="D2200" s="534" t="s">
        <v>9707</v>
      </c>
      <c r="E2200" s="534" t="s">
        <v>9708</v>
      </c>
    </row>
    <row r="2201" ht="12.75" customHeight="1">
      <c r="B2201" s="534" t="s">
        <v>911</v>
      </c>
      <c r="C2201" s="534" t="s">
        <v>1500</v>
      </c>
      <c r="D2201" s="534" t="s">
        <v>9707</v>
      </c>
      <c r="E2201" s="534" t="s">
        <v>9709</v>
      </c>
    </row>
    <row r="2202" ht="12.75" customHeight="1">
      <c r="B2202" s="534" t="s">
        <v>911</v>
      </c>
      <c r="C2202" s="534" t="s">
        <v>1500</v>
      </c>
      <c r="D2202" s="534" t="s">
        <v>9707</v>
      </c>
      <c r="E2202" s="534" t="s">
        <v>9710</v>
      </c>
    </row>
    <row r="2203" ht="12.75" customHeight="1">
      <c r="B2203" s="534" t="s">
        <v>911</v>
      </c>
      <c r="C2203" s="534" t="s">
        <v>1500</v>
      </c>
      <c r="D2203" s="534" t="s">
        <v>9707</v>
      </c>
      <c r="E2203" s="534" t="s">
        <v>9711</v>
      </c>
    </row>
    <row r="2204" ht="12.75" customHeight="1">
      <c r="B2204" s="534" t="s">
        <v>911</v>
      </c>
      <c r="C2204" s="534" t="s">
        <v>1500</v>
      </c>
      <c r="D2204" s="534" t="s">
        <v>9707</v>
      </c>
      <c r="E2204" s="534" t="s">
        <v>9712</v>
      </c>
    </row>
    <row r="2205" ht="12.75" customHeight="1">
      <c r="B2205" s="534" t="s">
        <v>911</v>
      </c>
      <c r="C2205" s="534" t="s">
        <v>1500</v>
      </c>
      <c r="D2205" s="534" t="s">
        <v>9707</v>
      </c>
      <c r="E2205" s="534" t="s">
        <v>9713</v>
      </c>
    </row>
    <row r="2206" ht="12.75" customHeight="1">
      <c r="B2206" s="534" t="s">
        <v>911</v>
      </c>
      <c r="C2206" s="534" t="s">
        <v>1500</v>
      </c>
      <c r="D2206" s="534" t="s">
        <v>9707</v>
      </c>
      <c r="E2206" s="534" t="s">
        <v>9714</v>
      </c>
    </row>
    <row r="2207" ht="12.75" customHeight="1">
      <c r="B2207" s="534" t="s">
        <v>2781</v>
      </c>
      <c r="C2207" s="534" t="s">
        <v>2782</v>
      </c>
      <c r="D2207" s="534" t="s">
        <v>6909</v>
      </c>
      <c r="E2207" s="534" t="s">
        <v>9715</v>
      </c>
    </row>
    <row r="2208" ht="12.75" customHeight="1">
      <c r="B2208" s="534" t="s">
        <v>503</v>
      </c>
      <c r="C2208" s="534" t="s">
        <v>9640</v>
      </c>
      <c r="D2208" s="534" t="s">
        <v>2784</v>
      </c>
      <c r="E2208" s="534" t="s">
        <v>9716</v>
      </c>
    </row>
    <row r="2209" ht="12.75" customHeight="1">
      <c r="B2209" s="534" t="s">
        <v>6075</v>
      </c>
      <c r="C2209" s="534" t="s">
        <v>6100</v>
      </c>
      <c r="D2209" s="534" t="s">
        <v>9717</v>
      </c>
      <c r="E2209" s="534" t="s">
        <v>9718</v>
      </c>
    </row>
    <row r="2210" ht="12.75" customHeight="1">
      <c r="B2210" s="534" t="s">
        <v>1485</v>
      </c>
      <c r="C2210" s="534" t="s">
        <v>1486</v>
      </c>
      <c r="D2210" s="534" t="s">
        <v>1487</v>
      </c>
      <c r="E2210" s="534" t="s">
        <v>1489</v>
      </c>
    </row>
    <row r="2211" ht="12.75" customHeight="1">
      <c r="B2211" s="534" t="s">
        <v>6416</v>
      </c>
      <c r="C2211" s="534" t="s">
        <v>6710</v>
      </c>
      <c r="D2211" s="534" t="s">
        <v>7407</v>
      </c>
      <c r="E2211" s="534" t="s">
        <v>9719</v>
      </c>
    </row>
    <row r="2212" ht="12.75" customHeight="1">
      <c r="B2212" s="534" t="s">
        <v>2781</v>
      </c>
      <c r="C2212" s="534" t="s">
        <v>2782</v>
      </c>
      <c r="D2212" s="534" t="s">
        <v>9720</v>
      </c>
      <c r="E2212" s="534" t="s">
        <v>9721</v>
      </c>
    </row>
    <row r="2213" ht="12.75" customHeight="1">
      <c r="B2213" s="534" t="s">
        <v>900</v>
      </c>
      <c r="C2213" s="534" t="s">
        <v>901</v>
      </c>
      <c r="D2213" s="534" t="s">
        <v>9722</v>
      </c>
      <c r="E2213" s="534" t="s">
        <v>9723</v>
      </c>
    </row>
    <row r="2214" ht="12.75" customHeight="1">
      <c r="B2214" s="534" t="s">
        <v>900</v>
      </c>
      <c r="C2214" s="534" t="s">
        <v>901</v>
      </c>
      <c r="D2214" s="534" t="s">
        <v>1575</v>
      </c>
      <c r="E2214" s="534" t="s">
        <v>9724</v>
      </c>
    </row>
    <row r="2215" ht="12.75" customHeight="1">
      <c r="B2215" s="534" t="s">
        <v>900</v>
      </c>
      <c r="C2215" s="534" t="s">
        <v>901</v>
      </c>
      <c r="D2215" s="534" t="s">
        <v>9725</v>
      </c>
      <c r="E2215" s="534" t="s">
        <v>9722</v>
      </c>
    </row>
    <row r="2216" ht="12.75" customHeight="1">
      <c r="B2216" s="534" t="s">
        <v>900</v>
      </c>
      <c r="C2216" s="534" t="s">
        <v>901</v>
      </c>
      <c r="D2216" s="534" t="s">
        <v>1575</v>
      </c>
      <c r="E2216" s="534" t="s">
        <v>9726</v>
      </c>
    </row>
    <row r="2217" ht="12.75" customHeight="1">
      <c r="B2217" s="534" t="s">
        <v>2781</v>
      </c>
      <c r="C2217" s="534" t="s">
        <v>2782</v>
      </c>
      <c r="D2217" s="534" t="s">
        <v>9725</v>
      </c>
      <c r="E2217" s="534" t="s">
        <v>9727</v>
      </c>
    </row>
    <row r="2218" ht="12.75" customHeight="1">
      <c r="B2218" s="534" t="s">
        <v>900</v>
      </c>
      <c r="C2218" s="534" t="s">
        <v>901</v>
      </c>
      <c r="D2218" s="534" t="s">
        <v>9725</v>
      </c>
      <c r="E2218" s="534" t="s">
        <v>9728</v>
      </c>
    </row>
    <row r="2219" ht="12.75" customHeight="1">
      <c r="B2219" s="534" t="s">
        <v>900</v>
      </c>
      <c r="C2219" s="534" t="s">
        <v>901</v>
      </c>
      <c r="D2219" s="534" t="s">
        <v>8832</v>
      </c>
      <c r="E2219" s="534" t="s">
        <v>8832</v>
      </c>
    </row>
    <row r="2220" ht="12.75" customHeight="1">
      <c r="B2220" s="534" t="s">
        <v>900</v>
      </c>
      <c r="C2220" s="534" t="s">
        <v>901</v>
      </c>
      <c r="D2220" s="534" t="s">
        <v>1575</v>
      </c>
      <c r="E2220" s="534" t="s">
        <v>9729</v>
      </c>
    </row>
    <row r="2221" ht="12.75" customHeight="1">
      <c r="B2221" s="534" t="s">
        <v>900</v>
      </c>
      <c r="C2221" s="534" t="s">
        <v>901</v>
      </c>
      <c r="D2221" s="534" t="s">
        <v>1575</v>
      </c>
      <c r="E2221" s="534" t="s">
        <v>9730</v>
      </c>
    </row>
    <row r="2222" ht="12.75" customHeight="1">
      <c r="B2222" s="534" t="s">
        <v>900</v>
      </c>
      <c r="C2222" s="534" t="s">
        <v>901</v>
      </c>
      <c r="D2222" s="534" t="s">
        <v>1575</v>
      </c>
      <c r="E2222" s="534" t="s">
        <v>9731</v>
      </c>
    </row>
    <row r="2223" ht="12.75" customHeight="1">
      <c r="B2223" s="534" t="s">
        <v>900</v>
      </c>
      <c r="C2223" s="534" t="s">
        <v>901</v>
      </c>
      <c r="D2223" s="534" t="s">
        <v>1575</v>
      </c>
      <c r="E2223" s="534" t="s">
        <v>9732</v>
      </c>
    </row>
    <row r="2224" ht="12.75" customHeight="1">
      <c r="B2224" s="534" t="s">
        <v>900</v>
      </c>
      <c r="C2224" s="534" t="s">
        <v>901</v>
      </c>
      <c r="D2224" s="534" t="s">
        <v>1575</v>
      </c>
      <c r="E2224" s="534" t="s">
        <v>9733</v>
      </c>
    </row>
    <row r="2225" ht="12.75" customHeight="1">
      <c r="B2225" s="534" t="s">
        <v>900</v>
      </c>
      <c r="C2225" s="534" t="s">
        <v>901</v>
      </c>
      <c r="D2225" s="534" t="s">
        <v>9734</v>
      </c>
      <c r="E2225" s="534" t="s">
        <v>9735</v>
      </c>
    </row>
    <row r="2226" ht="12.75" customHeight="1">
      <c r="B2226" s="534" t="s">
        <v>6075</v>
      </c>
      <c r="C2226" s="534" t="s">
        <v>6076</v>
      </c>
      <c r="D2226" s="534" t="s">
        <v>9736</v>
      </c>
      <c r="E2226" s="534" t="s">
        <v>9737</v>
      </c>
    </row>
    <row r="2227" ht="12.75" customHeight="1">
      <c r="B2227" s="534" t="s">
        <v>2216</v>
      </c>
      <c r="C2227" s="534" t="s">
        <v>6105</v>
      </c>
      <c r="D2227" s="534" t="s">
        <v>8661</v>
      </c>
      <c r="E2227" s="534" t="s">
        <v>9738</v>
      </c>
    </row>
    <row r="2228" ht="12.75" customHeight="1">
      <c r="B2228" s="534" t="s">
        <v>6273</v>
      </c>
      <c r="C2228" s="534" t="s">
        <v>6274</v>
      </c>
      <c r="D2228" s="534" t="s">
        <v>7767</v>
      </c>
      <c r="E2228" s="534" t="s">
        <v>9739</v>
      </c>
    </row>
    <row r="2229" ht="12.75" customHeight="1">
      <c r="B2229" s="534" t="s">
        <v>2781</v>
      </c>
      <c r="C2229" s="534" t="s">
        <v>2782</v>
      </c>
      <c r="D2229" s="534" t="s">
        <v>9740</v>
      </c>
      <c r="E2229" s="534" t="s">
        <v>9741</v>
      </c>
    </row>
    <row r="2230" ht="12.75" customHeight="1">
      <c r="B2230" s="534" t="s">
        <v>6273</v>
      </c>
      <c r="C2230" s="534" t="s">
        <v>6274</v>
      </c>
      <c r="D2230" s="534" t="s">
        <v>6280</v>
      </c>
      <c r="E2230" s="534" t="s">
        <v>9742</v>
      </c>
    </row>
    <row r="2231" ht="12.75" customHeight="1">
      <c r="B2231" s="534" t="s">
        <v>6273</v>
      </c>
      <c r="C2231" s="534" t="s">
        <v>7618</v>
      </c>
      <c r="D2231" s="534" t="s">
        <v>6280</v>
      </c>
      <c r="E2231" s="534" t="s">
        <v>9743</v>
      </c>
    </row>
    <row r="2232" ht="12.75" customHeight="1">
      <c r="B2232" s="534" t="s">
        <v>2216</v>
      </c>
      <c r="C2232" s="534" t="s">
        <v>6651</v>
      </c>
      <c r="D2232" s="534" t="s">
        <v>7861</v>
      </c>
      <c r="E2232" s="534" t="s">
        <v>9744</v>
      </c>
    </row>
    <row r="2233" ht="12.75" customHeight="1">
      <c r="B2233" s="534" t="s">
        <v>6273</v>
      </c>
      <c r="C2233" s="534" t="s">
        <v>6274</v>
      </c>
      <c r="D2233" s="534" t="s">
        <v>6280</v>
      </c>
      <c r="E2233" s="534" t="s">
        <v>9745</v>
      </c>
    </row>
    <row r="2234" ht="12.75" customHeight="1">
      <c r="B2234" s="534" t="s">
        <v>911</v>
      </c>
      <c r="C2234" s="534" t="s">
        <v>9746</v>
      </c>
      <c r="D2234" s="534" t="s">
        <v>8570</v>
      </c>
      <c r="E2234" s="534" t="s">
        <v>9747</v>
      </c>
    </row>
    <row r="2235" ht="12.75" customHeight="1">
      <c r="B2235" s="534" t="s">
        <v>911</v>
      </c>
      <c r="C2235" s="534" t="s">
        <v>9746</v>
      </c>
      <c r="D2235" s="534" t="s">
        <v>8570</v>
      </c>
      <c r="E2235" s="534" t="s">
        <v>9748</v>
      </c>
    </row>
    <row r="2236" ht="12.75" customHeight="1">
      <c r="B2236" s="534" t="s">
        <v>503</v>
      </c>
      <c r="C2236" s="534" t="s">
        <v>1324</v>
      </c>
      <c r="D2236" s="534" t="s">
        <v>9749</v>
      </c>
      <c r="E2236" s="534" t="s">
        <v>9750</v>
      </c>
    </row>
    <row r="2237" ht="12.75" customHeight="1">
      <c r="B2237" s="534" t="s">
        <v>503</v>
      </c>
      <c r="C2237" s="534" t="s">
        <v>1324</v>
      </c>
      <c r="D2237" s="534" t="s">
        <v>6467</v>
      </c>
      <c r="E2237" s="534" t="s">
        <v>9751</v>
      </c>
    </row>
    <row r="2238" ht="12.75" customHeight="1">
      <c r="B2238" s="534" t="s">
        <v>1560</v>
      </c>
      <c r="C2238" s="534" t="s">
        <v>1561</v>
      </c>
      <c r="D2238" s="534" t="s">
        <v>9752</v>
      </c>
      <c r="E2238" s="534" t="s">
        <v>9753</v>
      </c>
    </row>
    <row r="2239" ht="12.75" customHeight="1">
      <c r="B2239" s="534" t="s">
        <v>6075</v>
      </c>
      <c r="C2239" s="534" t="s">
        <v>6100</v>
      </c>
      <c r="D2239" s="534" t="s">
        <v>9754</v>
      </c>
      <c r="E2239" s="534" t="s">
        <v>9755</v>
      </c>
    </row>
    <row r="2240" ht="12.75" customHeight="1">
      <c r="B2240" s="534" t="s">
        <v>256</v>
      </c>
      <c r="C2240" s="534" t="s">
        <v>1438</v>
      </c>
      <c r="D2240" s="534" t="s">
        <v>7027</v>
      </c>
      <c r="E2240" s="534" t="s">
        <v>9756</v>
      </c>
    </row>
    <row r="2241" ht="12.75" customHeight="1">
      <c r="B2241" s="534" t="s">
        <v>900</v>
      </c>
      <c r="C2241" s="534" t="s">
        <v>901</v>
      </c>
      <c r="D2241" s="534" t="s">
        <v>9757</v>
      </c>
      <c r="E2241" s="534" t="s">
        <v>9758</v>
      </c>
    </row>
    <row r="2242" ht="12.75" customHeight="1">
      <c r="B2242" s="534" t="s">
        <v>900</v>
      </c>
      <c r="C2242" s="534" t="s">
        <v>901</v>
      </c>
      <c r="D2242" s="534" t="s">
        <v>1575</v>
      </c>
      <c r="E2242" s="534" t="s">
        <v>9759</v>
      </c>
    </row>
    <row r="2243" ht="12.75" customHeight="1">
      <c r="B2243" s="534" t="s">
        <v>900</v>
      </c>
      <c r="C2243" s="534" t="s">
        <v>901</v>
      </c>
      <c r="D2243" s="534" t="s">
        <v>1575</v>
      </c>
      <c r="E2243" s="534" t="s">
        <v>9760</v>
      </c>
    </row>
    <row r="2244" ht="12.75" customHeight="1">
      <c r="B2244" s="534" t="s">
        <v>1485</v>
      </c>
      <c r="C2244" s="534" t="s">
        <v>7614</v>
      </c>
      <c r="D2244" s="534" t="s">
        <v>1575</v>
      </c>
      <c r="E2244" s="534" t="s">
        <v>9761</v>
      </c>
    </row>
    <row r="2245" ht="12.75" customHeight="1">
      <c r="B2245" s="534" t="s">
        <v>6407</v>
      </c>
      <c r="C2245" s="534" t="s">
        <v>6388</v>
      </c>
      <c r="D2245" s="534" t="s">
        <v>9762</v>
      </c>
      <c r="E2245" s="534" t="s">
        <v>9763</v>
      </c>
    </row>
    <row r="2246" ht="12.75" customHeight="1">
      <c r="B2246" s="534" t="s">
        <v>900</v>
      </c>
      <c r="C2246" s="534" t="s">
        <v>901</v>
      </c>
      <c r="D2246" s="534" t="s">
        <v>9725</v>
      </c>
      <c r="E2246" s="534" t="s">
        <v>9764</v>
      </c>
    </row>
    <row r="2247" ht="12.75" customHeight="1">
      <c r="B2247" s="534" t="s">
        <v>726</v>
      </c>
      <c r="C2247" s="534" t="s">
        <v>737</v>
      </c>
      <c r="D2247" s="534" t="s">
        <v>9765</v>
      </c>
      <c r="E2247" s="534" t="s">
        <v>9766</v>
      </c>
    </row>
    <row r="2248" ht="12.75" customHeight="1">
      <c r="B2248" s="534" t="s">
        <v>726</v>
      </c>
      <c r="C2248" s="534" t="s">
        <v>737</v>
      </c>
      <c r="D2248" s="534" t="s">
        <v>9767</v>
      </c>
      <c r="E2248" s="534" t="s">
        <v>9768</v>
      </c>
    </row>
    <row r="2249" ht="12.75" customHeight="1">
      <c r="B2249" s="534" t="s">
        <v>503</v>
      </c>
      <c r="C2249" s="534" t="s">
        <v>504</v>
      </c>
      <c r="D2249" s="534" t="s">
        <v>7624</v>
      </c>
      <c r="E2249" s="534" t="s">
        <v>9769</v>
      </c>
    </row>
    <row r="2250" ht="12.75" customHeight="1">
      <c r="B2250" s="534" t="s">
        <v>2216</v>
      </c>
      <c r="C2250" s="534" t="s">
        <v>8060</v>
      </c>
      <c r="D2250" s="534" t="s">
        <v>6187</v>
      </c>
      <c r="E2250" s="534" t="s">
        <v>9770</v>
      </c>
    </row>
    <row r="2251" ht="12.75" customHeight="1">
      <c r="B2251" s="534" t="s">
        <v>2216</v>
      </c>
      <c r="C2251" s="534" t="s">
        <v>8060</v>
      </c>
      <c r="D2251" s="534" t="s">
        <v>1575</v>
      </c>
      <c r="E2251" s="534" t="s">
        <v>9771</v>
      </c>
    </row>
    <row r="2252" ht="12.75" customHeight="1">
      <c r="B2252" s="534" t="s">
        <v>2216</v>
      </c>
      <c r="C2252" s="534" t="s">
        <v>8060</v>
      </c>
      <c r="D2252" s="534" t="s">
        <v>1575</v>
      </c>
      <c r="E2252" s="534" t="s">
        <v>9772</v>
      </c>
    </row>
    <row r="2253" ht="12.75" customHeight="1">
      <c r="B2253" s="534" t="s">
        <v>2216</v>
      </c>
      <c r="C2253" s="534" t="s">
        <v>8060</v>
      </c>
      <c r="D2253" s="534" t="s">
        <v>1575</v>
      </c>
      <c r="E2253" s="534" t="s">
        <v>9773</v>
      </c>
    </row>
    <row r="2254" ht="12.75" customHeight="1">
      <c r="B2254" s="534" t="s">
        <v>2216</v>
      </c>
      <c r="C2254" s="534" t="s">
        <v>8060</v>
      </c>
      <c r="D2254" s="534" t="s">
        <v>1575</v>
      </c>
      <c r="E2254" s="534" t="s">
        <v>9774</v>
      </c>
    </row>
    <row r="2255" ht="12.75" customHeight="1">
      <c r="B2255" s="534" t="s">
        <v>2216</v>
      </c>
      <c r="C2255" s="534" t="s">
        <v>8060</v>
      </c>
      <c r="D2255" s="534" t="s">
        <v>1575</v>
      </c>
      <c r="E2255" s="534" t="s">
        <v>9775</v>
      </c>
    </row>
    <row r="2256" ht="12.75" customHeight="1">
      <c r="B2256" s="534" t="s">
        <v>503</v>
      </c>
      <c r="C2256" s="534" t="s">
        <v>504</v>
      </c>
      <c r="D2256" s="534" t="s">
        <v>9776</v>
      </c>
      <c r="E2256" s="534" t="s">
        <v>9777</v>
      </c>
    </row>
    <row r="2257" ht="12.75" customHeight="1">
      <c r="B2257" s="534" t="s">
        <v>503</v>
      </c>
      <c r="C2257" s="534" t="s">
        <v>504</v>
      </c>
      <c r="D2257" s="534" t="s">
        <v>9776</v>
      </c>
      <c r="E2257" s="534" t="s">
        <v>9778</v>
      </c>
    </row>
    <row r="2258" ht="12.75" customHeight="1">
      <c r="B2258" s="534" t="s">
        <v>503</v>
      </c>
      <c r="C2258" s="534" t="s">
        <v>504</v>
      </c>
      <c r="D2258" s="534" t="s">
        <v>1575</v>
      </c>
      <c r="E2258" s="534" t="s">
        <v>9779</v>
      </c>
    </row>
    <row r="2259" ht="12.75" customHeight="1">
      <c r="B2259" s="534" t="s">
        <v>6416</v>
      </c>
      <c r="C2259" s="534" t="s">
        <v>6710</v>
      </c>
      <c r="D2259" s="534" t="s">
        <v>1575</v>
      </c>
      <c r="E2259" s="534" t="s">
        <v>9780</v>
      </c>
    </row>
    <row r="2260" ht="12.75" customHeight="1">
      <c r="B2260" s="534" t="s">
        <v>503</v>
      </c>
      <c r="C2260" s="534" t="s">
        <v>1425</v>
      </c>
      <c r="D2260" s="534" t="s">
        <v>9781</v>
      </c>
      <c r="E2260" s="534" t="s">
        <v>9782</v>
      </c>
    </row>
    <row r="2261" ht="12.75" customHeight="1">
      <c r="B2261" s="534" t="s">
        <v>239</v>
      </c>
      <c r="C2261" s="534" t="s">
        <v>7730</v>
      </c>
      <c r="D2261" s="534" t="s">
        <v>242</v>
      </c>
      <c r="E2261" s="534" t="s">
        <v>9783</v>
      </c>
    </row>
    <row r="2262" ht="12.75" customHeight="1">
      <c r="B2262" s="534" t="s">
        <v>239</v>
      </c>
      <c r="C2262" s="534" t="s">
        <v>339</v>
      </c>
      <c r="D2262" s="534" t="s">
        <v>437</v>
      </c>
      <c r="E2262" s="534" t="s">
        <v>439</v>
      </c>
    </row>
    <row r="2263" ht="12.75" customHeight="1">
      <c r="B2263" s="534" t="s">
        <v>2216</v>
      </c>
      <c r="C2263" s="534" t="s">
        <v>6318</v>
      </c>
      <c r="D2263" s="534" t="s">
        <v>6187</v>
      </c>
      <c r="E2263" s="534" t="s">
        <v>9784</v>
      </c>
    </row>
    <row r="2264" ht="12.75" customHeight="1">
      <c r="B2264" s="534" t="s">
        <v>239</v>
      </c>
      <c r="C2264" s="534" t="s">
        <v>370</v>
      </c>
      <c r="D2264" s="534" t="s">
        <v>295</v>
      </c>
      <c r="E2264" s="534" t="s">
        <v>380</v>
      </c>
    </row>
    <row r="2265" ht="12.75" customHeight="1">
      <c r="B2265" s="534" t="s">
        <v>239</v>
      </c>
      <c r="C2265" s="534" t="s">
        <v>339</v>
      </c>
      <c r="D2265" s="534" t="s">
        <v>295</v>
      </c>
      <c r="E2265" s="534" t="s">
        <v>431</v>
      </c>
    </row>
    <row r="2266" ht="12.75" customHeight="1">
      <c r="B2266" s="534" t="s">
        <v>239</v>
      </c>
      <c r="C2266" s="534" t="s">
        <v>370</v>
      </c>
      <c r="D2266" s="534" t="s">
        <v>295</v>
      </c>
      <c r="E2266" s="534" t="s">
        <v>371</v>
      </c>
    </row>
    <row r="2267" ht="12.75" customHeight="1">
      <c r="B2267" s="534" t="s">
        <v>726</v>
      </c>
      <c r="C2267" s="534" t="s">
        <v>737</v>
      </c>
      <c r="D2267" s="534" t="s">
        <v>9785</v>
      </c>
      <c r="E2267" s="534" t="s">
        <v>9786</v>
      </c>
    </row>
    <row r="2268" ht="12.75" customHeight="1">
      <c r="B2268" s="534" t="s">
        <v>239</v>
      </c>
      <c r="C2268" s="534" t="s">
        <v>339</v>
      </c>
      <c r="D2268" s="534" t="s">
        <v>9787</v>
      </c>
      <c r="E2268" s="534" t="s">
        <v>9788</v>
      </c>
    </row>
    <row r="2269" ht="12.75" customHeight="1">
      <c r="B2269" s="534" t="s">
        <v>503</v>
      </c>
      <c r="C2269" s="534" t="s">
        <v>1324</v>
      </c>
      <c r="D2269" s="534" t="s">
        <v>1326</v>
      </c>
      <c r="E2269" s="534" t="s">
        <v>6782</v>
      </c>
    </row>
    <row r="2270" ht="12.75" customHeight="1">
      <c r="B2270" s="534" t="s">
        <v>239</v>
      </c>
      <c r="C2270" s="534" t="s">
        <v>272</v>
      </c>
      <c r="D2270" s="534" t="s">
        <v>2019</v>
      </c>
      <c r="E2270" s="534" t="s">
        <v>9789</v>
      </c>
    </row>
    <row r="2271" ht="12.75" customHeight="1">
      <c r="B2271" s="534" t="s">
        <v>239</v>
      </c>
      <c r="C2271" s="534" t="s">
        <v>272</v>
      </c>
      <c r="D2271" s="534" t="s">
        <v>2019</v>
      </c>
      <c r="E2271" s="534" t="s">
        <v>9790</v>
      </c>
    </row>
    <row r="2272" ht="12.75" customHeight="1">
      <c r="B2272" s="534" t="s">
        <v>2216</v>
      </c>
      <c r="C2272" s="534" t="s">
        <v>6186</v>
      </c>
      <c r="D2272" s="534" t="s">
        <v>7818</v>
      </c>
      <c r="E2272" s="534" t="s">
        <v>9791</v>
      </c>
    </row>
    <row r="2273" ht="12.75" customHeight="1">
      <c r="B2273" s="534" t="s">
        <v>2216</v>
      </c>
      <c r="C2273" s="534" t="s">
        <v>6186</v>
      </c>
      <c r="D2273" s="534" t="s">
        <v>7818</v>
      </c>
      <c r="E2273" s="534" t="s">
        <v>9792</v>
      </c>
    </row>
    <row r="2274" ht="12.75" customHeight="1">
      <c r="B2274" s="534" t="s">
        <v>6075</v>
      </c>
      <c r="C2274" s="534" t="s">
        <v>6076</v>
      </c>
      <c r="D2274" s="534" t="s">
        <v>9793</v>
      </c>
      <c r="E2274" s="534" t="s">
        <v>9794</v>
      </c>
    </row>
    <row r="2275" ht="12.75" customHeight="1">
      <c r="B2275" s="534" t="s">
        <v>911</v>
      </c>
      <c r="C2275" s="534" t="s">
        <v>930</v>
      </c>
      <c r="D2275" s="534" t="s">
        <v>8320</v>
      </c>
      <c r="E2275" s="534" t="s">
        <v>9795</v>
      </c>
    </row>
    <row r="2276" ht="12.75" customHeight="1">
      <c r="B2276" s="534" t="s">
        <v>726</v>
      </c>
      <c r="C2276" s="534" t="s">
        <v>737</v>
      </c>
      <c r="D2276" s="534" t="s">
        <v>9796</v>
      </c>
      <c r="E2276" s="534" t="s">
        <v>9797</v>
      </c>
    </row>
    <row r="2277" ht="12.75" customHeight="1">
      <c r="B2277" s="534" t="s">
        <v>726</v>
      </c>
      <c r="C2277" s="534" t="s">
        <v>737</v>
      </c>
      <c r="D2277" s="534" t="s">
        <v>1731</v>
      </c>
      <c r="E2277" s="534" t="s">
        <v>9798</v>
      </c>
    </row>
    <row r="2278" ht="12.75" customHeight="1">
      <c r="B2278" s="534" t="s">
        <v>2781</v>
      </c>
      <c r="C2278" s="534" t="s">
        <v>2782</v>
      </c>
      <c r="D2278" s="534" t="s">
        <v>1563</v>
      </c>
      <c r="E2278" s="534" t="s">
        <v>9799</v>
      </c>
    </row>
    <row r="2279" ht="12.75" customHeight="1">
      <c r="B2279" s="534" t="s">
        <v>2781</v>
      </c>
      <c r="C2279" s="534" t="s">
        <v>2782</v>
      </c>
      <c r="D2279" s="534" t="s">
        <v>1563</v>
      </c>
      <c r="E2279" s="534" t="s">
        <v>9800</v>
      </c>
    </row>
    <row r="2280" ht="12.75" customHeight="1">
      <c r="B2280" s="534" t="s">
        <v>2781</v>
      </c>
      <c r="C2280" s="534" t="s">
        <v>2782</v>
      </c>
      <c r="D2280" s="534" t="s">
        <v>1563</v>
      </c>
      <c r="E2280" s="534" t="s">
        <v>9801</v>
      </c>
    </row>
    <row r="2281" ht="12.75" customHeight="1">
      <c r="B2281" s="534" t="s">
        <v>1560</v>
      </c>
      <c r="C2281" s="534" t="s">
        <v>1561</v>
      </c>
      <c r="D2281" s="534" t="s">
        <v>1563</v>
      </c>
      <c r="E2281" s="534" t="s">
        <v>9802</v>
      </c>
    </row>
    <row r="2282" ht="12.75" customHeight="1">
      <c r="B2282" s="534" t="s">
        <v>1560</v>
      </c>
      <c r="C2282" s="534" t="s">
        <v>1561</v>
      </c>
      <c r="D2282" s="534" t="s">
        <v>1563</v>
      </c>
      <c r="E2282" s="534" t="s">
        <v>9803</v>
      </c>
    </row>
    <row r="2283" ht="12.75" customHeight="1">
      <c r="B2283" s="534" t="s">
        <v>1560</v>
      </c>
      <c r="C2283" s="534" t="s">
        <v>8644</v>
      </c>
      <c r="D2283" s="534" t="s">
        <v>1563</v>
      </c>
      <c r="E2283" s="534" t="s">
        <v>9804</v>
      </c>
    </row>
    <row r="2284" ht="12.75" customHeight="1">
      <c r="B2284" s="534" t="s">
        <v>1560</v>
      </c>
      <c r="C2284" s="534" t="s">
        <v>1561</v>
      </c>
      <c r="D2284" s="534" t="s">
        <v>1563</v>
      </c>
      <c r="E2284" s="534" t="s">
        <v>1565</v>
      </c>
    </row>
    <row r="2285" ht="12.75" customHeight="1">
      <c r="B2285" s="534" t="s">
        <v>1560</v>
      </c>
      <c r="C2285" s="534" t="s">
        <v>1561</v>
      </c>
      <c r="D2285" s="534" t="s">
        <v>1563</v>
      </c>
      <c r="E2285" s="534" t="s">
        <v>9805</v>
      </c>
    </row>
    <row r="2286" ht="12.75" customHeight="1">
      <c r="B2286" s="534" t="s">
        <v>256</v>
      </c>
      <c r="C2286" s="534" t="s">
        <v>8975</v>
      </c>
      <c r="D2286" s="534" t="s">
        <v>718</v>
      </c>
      <c r="E2286" s="534" t="s">
        <v>9806</v>
      </c>
    </row>
    <row r="2287" ht="12.75" customHeight="1">
      <c r="B2287" s="534" t="s">
        <v>256</v>
      </c>
      <c r="C2287" s="534" t="s">
        <v>1438</v>
      </c>
      <c r="D2287" s="534" t="s">
        <v>718</v>
      </c>
      <c r="E2287" s="534" t="s">
        <v>9807</v>
      </c>
    </row>
    <row r="2288" ht="12.75" customHeight="1">
      <c r="B2288" s="534" t="s">
        <v>256</v>
      </c>
      <c r="C2288" s="534" t="s">
        <v>1438</v>
      </c>
      <c r="D2288" s="534" t="s">
        <v>718</v>
      </c>
      <c r="E2288" s="534" t="s">
        <v>9808</v>
      </c>
    </row>
    <row r="2289" ht="12.75" customHeight="1">
      <c r="B2289" s="534" t="s">
        <v>2216</v>
      </c>
      <c r="C2289" s="534" t="s">
        <v>2217</v>
      </c>
      <c r="D2289" s="534" t="s">
        <v>8260</v>
      </c>
      <c r="E2289" s="534" t="s">
        <v>9809</v>
      </c>
    </row>
    <row r="2290" ht="12.75" customHeight="1">
      <c r="B2290" s="534" t="s">
        <v>2216</v>
      </c>
      <c r="C2290" s="534" t="s">
        <v>2217</v>
      </c>
      <c r="D2290" s="534" t="s">
        <v>8260</v>
      </c>
      <c r="E2290" s="534" t="s">
        <v>9810</v>
      </c>
    </row>
    <row r="2291" ht="12.75" customHeight="1">
      <c r="B2291" s="534" t="s">
        <v>2216</v>
      </c>
      <c r="C2291" s="534" t="s">
        <v>2217</v>
      </c>
      <c r="D2291" s="534" t="s">
        <v>1575</v>
      </c>
      <c r="E2291" s="534" t="s">
        <v>9811</v>
      </c>
    </row>
    <row r="2292" ht="12.75" customHeight="1">
      <c r="B2292" s="534" t="s">
        <v>6142</v>
      </c>
      <c r="C2292" s="534" t="s">
        <v>7593</v>
      </c>
      <c r="D2292" s="534" t="s">
        <v>9812</v>
      </c>
      <c r="E2292" s="534" t="s">
        <v>9813</v>
      </c>
    </row>
    <row r="2293" ht="12.75" customHeight="1">
      <c r="B2293" s="534" t="s">
        <v>900</v>
      </c>
      <c r="C2293" s="534" t="s">
        <v>9814</v>
      </c>
      <c r="D2293" s="534" t="s">
        <v>9815</v>
      </c>
      <c r="E2293" s="534" t="s">
        <v>9816</v>
      </c>
    </row>
    <row r="2294" ht="12.75" customHeight="1">
      <c r="B2294" s="534" t="s">
        <v>239</v>
      </c>
      <c r="C2294" s="534" t="s">
        <v>306</v>
      </c>
      <c r="D2294" s="534" t="s">
        <v>490</v>
      </c>
      <c r="E2294" s="534" t="s">
        <v>9817</v>
      </c>
    </row>
    <row r="2295" ht="12.75" customHeight="1">
      <c r="B2295" s="534" t="s">
        <v>900</v>
      </c>
      <c r="C2295" s="534" t="s">
        <v>901</v>
      </c>
      <c r="D2295" s="534" t="s">
        <v>9818</v>
      </c>
      <c r="E2295" s="534" t="s">
        <v>9819</v>
      </c>
    </row>
    <row r="2296" ht="12.75" customHeight="1">
      <c r="B2296" s="534" t="s">
        <v>6246</v>
      </c>
      <c r="C2296" s="534" t="s">
        <v>6141</v>
      </c>
      <c r="D2296" s="534" t="s">
        <v>1575</v>
      </c>
      <c r="E2296" s="534" t="s">
        <v>9820</v>
      </c>
    </row>
    <row r="2297" ht="12.75" customHeight="1">
      <c r="B2297" s="534" t="s">
        <v>6246</v>
      </c>
      <c r="C2297" s="534" t="s">
        <v>6247</v>
      </c>
      <c r="D2297" s="534" t="s">
        <v>1575</v>
      </c>
      <c r="E2297" s="534" t="s">
        <v>9821</v>
      </c>
    </row>
    <row r="2298" ht="12.75" customHeight="1">
      <c r="B2298" s="534" t="s">
        <v>6246</v>
      </c>
      <c r="C2298" s="534" t="s">
        <v>6141</v>
      </c>
      <c r="D2298" s="534" t="s">
        <v>9822</v>
      </c>
      <c r="E2298" s="534" t="s">
        <v>9823</v>
      </c>
    </row>
    <row r="2299" ht="12.75" customHeight="1">
      <c r="B2299" s="534" t="s">
        <v>726</v>
      </c>
      <c r="C2299" s="534" t="s">
        <v>737</v>
      </c>
      <c r="D2299" s="534" t="s">
        <v>8832</v>
      </c>
      <c r="E2299" s="534" t="s">
        <v>9824</v>
      </c>
    </row>
    <row r="2300" ht="12.75" customHeight="1">
      <c r="B2300" s="534" t="s">
        <v>6246</v>
      </c>
      <c r="C2300" s="534" t="s">
        <v>6247</v>
      </c>
      <c r="D2300" s="534" t="s">
        <v>9825</v>
      </c>
      <c r="E2300" s="534" t="s">
        <v>9826</v>
      </c>
    </row>
    <row r="2301" ht="12.75" customHeight="1">
      <c r="B2301" s="534" t="s">
        <v>726</v>
      </c>
      <c r="C2301" s="534" t="s">
        <v>737</v>
      </c>
      <c r="D2301" s="534" t="s">
        <v>8832</v>
      </c>
      <c r="E2301" s="534" t="s">
        <v>9827</v>
      </c>
    </row>
    <row r="2302" ht="12.75" customHeight="1">
      <c r="B2302" s="534" t="s">
        <v>6075</v>
      </c>
      <c r="C2302" s="534" t="s">
        <v>6267</v>
      </c>
      <c r="D2302" s="534" t="s">
        <v>8832</v>
      </c>
      <c r="E2302" s="534" t="s">
        <v>9828</v>
      </c>
    </row>
    <row r="2303" ht="12.75" customHeight="1">
      <c r="B2303" s="534" t="s">
        <v>900</v>
      </c>
      <c r="C2303" s="534" t="s">
        <v>901</v>
      </c>
      <c r="D2303" s="534" t="s">
        <v>8832</v>
      </c>
      <c r="E2303" s="534" t="s">
        <v>9829</v>
      </c>
    </row>
    <row r="2304" ht="12.75" customHeight="1">
      <c r="B2304" s="534" t="s">
        <v>2781</v>
      </c>
      <c r="C2304" s="534" t="s">
        <v>2782</v>
      </c>
      <c r="D2304" s="534" t="s">
        <v>9830</v>
      </c>
      <c r="E2304" s="534" t="s">
        <v>9831</v>
      </c>
    </row>
    <row r="2305" ht="12.75" customHeight="1">
      <c r="B2305" s="534" t="s">
        <v>900</v>
      </c>
      <c r="C2305" s="534" t="s">
        <v>901</v>
      </c>
      <c r="D2305" s="534" t="s">
        <v>1575</v>
      </c>
      <c r="E2305" s="534" t="s">
        <v>9832</v>
      </c>
    </row>
    <row r="2306" ht="12.75" customHeight="1">
      <c r="B2306" s="534" t="s">
        <v>726</v>
      </c>
      <c r="C2306" s="534" t="s">
        <v>737</v>
      </c>
      <c r="D2306" s="534" t="s">
        <v>8832</v>
      </c>
      <c r="E2306" s="534" t="s">
        <v>9833</v>
      </c>
    </row>
    <row r="2307" ht="12.75" customHeight="1">
      <c r="B2307" s="534" t="s">
        <v>1560</v>
      </c>
      <c r="C2307" s="534" t="s">
        <v>6286</v>
      </c>
      <c r="D2307" s="534" t="s">
        <v>9834</v>
      </c>
      <c r="E2307" s="534" t="s">
        <v>9835</v>
      </c>
    </row>
    <row r="2308" ht="12.75" customHeight="1">
      <c r="B2308" s="534" t="s">
        <v>726</v>
      </c>
      <c r="C2308" s="534" t="s">
        <v>737</v>
      </c>
      <c r="D2308" s="534" t="s">
        <v>9836</v>
      </c>
      <c r="E2308" s="534" t="s">
        <v>9837</v>
      </c>
    </row>
    <row r="2309" ht="12.75" customHeight="1">
      <c r="B2309" s="534" t="s">
        <v>6142</v>
      </c>
      <c r="C2309" s="534" t="s">
        <v>6725</v>
      </c>
      <c r="D2309" s="534" t="s">
        <v>9838</v>
      </c>
      <c r="E2309" s="534" t="s">
        <v>9839</v>
      </c>
    </row>
    <row r="2310" ht="12.75" customHeight="1">
      <c r="B2310" s="534" t="s">
        <v>6142</v>
      </c>
      <c r="C2310" s="534" t="s">
        <v>8542</v>
      </c>
      <c r="D2310" s="534" t="s">
        <v>9838</v>
      </c>
      <c r="E2310" s="534" t="s">
        <v>9840</v>
      </c>
    </row>
    <row r="2311" ht="12.75" customHeight="1">
      <c r="B2311" s="534" t="s">
        <v>6142</v>
      </c>
      <c r="C2311" s="534" t="s">
        <v>6725</v>
      </c>
      <c r="D2311" s="534" t="s">
        <v>9838</v>
      </c>
      <c r="E2311" s="534" t="s">
        <v>9841</v>
      </c>
    </row>
    <row r="2312" ht="12.75" customHeight="1">
      <c r="B2312" s="534" t="s">
        <v>6142</v>
      </c>
      <c r="C2312" s="534" t="s">
        <v>8542</v>
      </c>
      <c r="D2312" s="534" t="s">
        <v>9838</v>
      </c>
      <c r="E2312" s="534" t="s">
        <v>9842</v>
      </c>
    </row>
    <row r="2313" ht="12.75" customHeight="1">
      <c r="B2313" s="534" t="s">
        <v>6142</v>
      </c>
      <c r="C2313" s="534" t="s">
        <v>6725</v>
      </c>
      <c r="D2313" s="534" t="s">
        <v>9838</v>
      </c>
      <c r="E2313" s="534" t="s">
        <v>9843</v>
      </c>
    </row>
    <row r="2314" ht="12.75" customHeight="1">
      <c r="B2314" s="534" t="s">
        <v>6142</v>
      </c>
      <c r="C2314" s="534" t="s">
        <v>6725</v>
      </c>
      <c r="D2314" s="534" t="s">
        <v>9838</v>
      </c>
      <c r="E2314" s="534" t="s">
        <v>9844</v>
      </c>
    </row>
    <row r="2315" ht="12.75" customHeight="1">
      <c r="B2315" s="534" t="s">
        <v>2781</v>
      </c>
      <c r="C2315" s="534" t="s">
        <v>2782</v>
      </c>
      <c r="D2315" s="534" t="s">
        <v>9838</v>
      </c>
      <c r="E2315" s="534" t="s">
        <v>9845</v>
      </c>
    </row>
    <row r="2316" ht="12.75" customHeight="1">
      <c r="B2316" s="534" t="s">
        <v>2781</v>
      </c>
      <c r="C2316" s="534" t="s">
        <v>2782</v>
      </c>
      <c r="D2316" s="534" t="s">
        <v>9838</v>
      </c>
      <c r="E2316" s="534" t="s">
        <v>9846</v>
      </c>
    </row>
    <row r="2317" ht="12.75" customHeight="1">
      <c r="B2317" s="534" t="s">
        <v>2781</v>
      </c>
      <c r="C2317" s="534" t="s">
        <v>2782</v>
      </c>
      <c r="D2317" s="534" t="s">
        <v>9847</v>
      </c>
      <c r="E2317" s="534" t="s">
        <v>9848</v>
      </c>
    </row>
    <row r="2318" ht="12.75" customHeight="1">
      <c r="B2318" s="534" t="s">
        <v>239</v>
      </c>
      <c r="C2318" s="534" t="s">
        <v>272</v>
      </c>
      <c r="D2318" s="534" t="s">
        <v>9849</v>
      </c>
      <c r="E2318" s="534" t="s">
        <v>9850</v>
      </c>
    </row>
    <row r="2319" ht="12.75" customHeight="1">
      <c r="B2319" s="534" t="s">
        <v>911</v>
      </c>
      <c r="C2319" s="534" t="s">
        <v>1500</v>
      </c>
      <c r="D2319" s="534" t="s">
        <v>6460</v>
      </c>
      <c r="E2319" s="534" t="s">
        <v>9851</v>
      </c>
    </row>
    <row r="2320" ht="12.75" customHeight="1">
      <c r="B2320" s="534" t="s">
        <v>900</v>
      </c>
      <c r="C2320" s="534" t="s">
        <v>901</v>
      </c>
      <c r="D2320" s="534" t="s">
        <v>9852</v>
      </c>
      <c r="E2320" s="534" t="s">
        <v>9853</v>
      </c>
    </row>
    <row r="2321" ht="12.75" customHeight="1">
      <c r="B2321" s="534" t="s">
        <v>900</v>
      </c>
      <c r="C2321" s="534" t="s">
        <v>901</v>
      </c>
      <c r="D2321" s="534" t="s">
        <v>1575</v>
      </c>
      <c r="E2321" s="534" t="s">
        <v>9854</v>
      </c>
    </row>
    <row r="2322" ht="12.75" customHeight="1">
      <c r="B2322" s="534" t="s">
        <v>2216</v>
      </c>
      <c r="C2322" s="534" t="s">
        <v>6651</v>
      </c>
      <c r="D2322" s="534" t="s">
        <v>7537</v>
      </c>
      <c r="E2322" s="534" t="s">
        <v>9855</v>
      </c>
    </row>
    <row r="2323" ht="12.75" customHeight="1">
      <c r="B2323" s="534" t="s">
        <v>715</v>
      </c>
      <c r="C2323" s="534" t="s">
        <v>1213</v>
      </c>
      <c r="D2323" s="534" t="s">
        <v>1472</v>
      </c>
      <c r="E2323" s="534" t="s">
        <v>9856</v>
      </c>
    </row>
    <row r="2324" ht="12.75" customHeight="1">
      <c r="B2324" s="534" t="s">
        <v>715</v>
      </c>
      <c r="C2324" s="534" t="s">
        <v>1213</v>
      </c>
      <c r="D2324" s="534" t="s">
        <v>1472</v>
      </c>
      <c r="E2324" s="534" t="s">
        <v>1658</v>
      </c>
    </row>
    <row r="2325" ht="12.75" customHeight="1">
      <c r="B2325" s="534" t="s">
        <v>715</v>
      </c>
      <c r="C2325" s="534" t="s">
        <v>1213</v>
      </c>
      <c r="D2325" s="534" t="s">
        <v>259</v>
      </c>
      <c r="E2325" s="534" t="s">
        <v>9857</v>
      </c>
    </row>
    <row r="2326" ht="12.75" customHeight="1">
      <c r="B2326" s="534" t="s">
        <v>715</v>
      </c>
      <c r="C2326" s="534" t="s">
        <v>1213</v>
      </c>
      <c r="D2326" s="534" t="s">
        <v>259</v>
      </c>
      <c r="E2326" s="534" t="s">
        <v>6797</v>
      </c>
    </row>
    <row r="2327" ht="12.75" customHeight="1">
      <c r="B2327" s="534" t="s">
        <v>715</v>
      </c>
      <c r="C2327" s="534" t="s">
        <v>1213</v>
      </c>
      <c r="D2327" s="534" t="s">
        <v>259</v>
      </c>
      <c r="E2327" s="534" t="s">
        <v>6801</v>
      </c>
    </row>
    <row r="2328" ht="12.75" customHeight="1">
      <c r="B2328" s="534" t="s">
        <v>715</v>
      </c>
      <c r="C2328" s="534" t="s">
        <v>1213</v>
      </c>
      <c r="D2328" s="534" t="s">
        <v>1472</v>
      </c>
      <c r="E2328" s="534" t="s">
        <v>6805</v>
      </c>
    </row>
    <row r="2329" ht="12.75" customHeight="1">
      <c r="B2329" s="534" t="s">
        <v>715</v>
      </c>
      <c r="C2329" s="534" t="s">
        <v>1213</v>
      </c>
      <c r="D2329" s="534" t="s">
        <v>259</v>
      </c>
      <c r="E2329" s="534" t="s">
        <v>6808</v>
      </c>
    </row>
    <row r="2330" ht="12.75" customHeight="1">
      <c r="B2330" s="534" t="s">
        <v>715</v>
      </c>
      <c r="C2330" s="534" t="s">
        <v>1213</v>
      </c>
      <c r="D2330" s="534" t="s">
        <v>259</v>
      </c>
      <c r="E2330" s="534" t="s">
        <v>6812</v>
      </c>
    </row>
    <row r="2331" ht="12.75" customHeight="1">
      <c r="B2331" s="534" t="s">
        <v>715</v>
      </c>
      <c r="C2331" s="534" t="s">
        <v>1213</v>
      </c>
      <c r="D2331" s="534" t="s">
        <v>259</v>
      </c>
      <c r="E2331" s="534" t="s">
        <v>9858</v>
      </c>
    </row>
    <row r="2332" ht="12.75" customHeight="1">
      <c r="B2332" s="534" t="s">
        <v>715</v>
      </c>
      <c r="C2332" s="534" t="s">
        <v>1213</v>
      </c>
      <c r="D2332" s="534" t="s">
        <v>1472</v>
      </c>
      <c r="E2332" s="534" t="s">
        <v>9859</v>
      </c>
    </row>
    <row r="2333" ht="12.75" customHeight="1">
      <c r="B2333" s="534" t="s">
        <v>503</v>
      </c>
      <c r="C2333" s="534" t="s">
        <v>573</v>
      </c>
      <c r="D2333" s="534" t="s">
        <v>9860</v>
      </c>
      <c r="E2333" s="534" t="s">
        <v>9861</v>
      </c>
    </row>
    <row r="2334" ht="12.75" customHeight="1">
      <c r="B2334" s="534" t="s">
        <v>503</v>
      </c>
      <c r="C2334" s="534" t="s">
        <v>8173</v>
      </c>
      <c r="D2334" s="534" t="s">
        <v>9862</v>
      </c>
      <c r="E2334" s="534" t="s">
        <v>9863</v>
      </c>
    </row>
    <row r="2335" ht="12.75" customHeight="1">
      <c r="B2335" s="534" t="s">
        <v>239</v>
      </c>
      <c r="C2335" s="534" t="s">
        <v>282</v>
      </c>
      <c r="D2335" s="534" t="s">
        <v>9864</v>
      </c>
      <c r="E2335" s="534" t="s">
        <v>9865</v>
      </c>
    </row>
    <row r="2336" ht="12.75" customHeight="1">
      <c r="B2336" s="534" t="s">
        <v>239</v>
      </c>
      <c r="C2336" s="534" t="s">
        <v>282</v>
      </c>
      <c r="D2336" s="534" t="s">
        <v>1575</v>
      </c>
      <c r="E2336" s="534" t="s">
        <v>9866</v>
      </c>
    </row>
    <row r="2337" ht="12.75" customHeight="1">
      <c r="B2337" s="534" t="s">
        <v>503</v>
      </c>
      <c r="C2337" s="534" t="s">
        <v>573</v>
      </c>
      <c r="D2337" s="534" t="s">
        <v>9867</v>
      </c>
      <c r="E2337" s="534" t="s">
        <v>9868</v>
      </c>
    </row>
    <row r="2338" ht="12.75" customHeight="1">
      <c r="B2338" s="534" t="s">
        <v>911</v>
      </c>
      <c r="C2338" s="534" t="s">
        <v>1006</v>
      </c>
      <c r="D2338" s="534" t="s">
        <v>9869</v>
      </c>
      <c r="E2338" s="534" t="s">
        <v>9870</v>
      </c>
    </row>
    <row r="2339" ht="12.75" customHeight="1">
      <c r="B2339" s="534" t="s">
        <v>726</v>
      </c>
      <c r="C2339" s="534" t="s">
        <v>737</v>
      </c>
      <c r="D2339" s="534" t="s">
        <v>6566</v>
      </c>
      <c r="E2339" s="534" t="s">
        <v>9871</v>
      </c>
    </row>
    <row r="2340" ht="12.75" customHeight="1">
      <c r="B2340" s="534" t="s">
        <v>6075</v>
      </c>
      <c r="C2340" s="534" t="s">
        <v>6100</v>
      </c>
      <c r="D2340" s="534" t="s">
        <v>9872</v>
      </c>
      <c r="E2340" s="534" t="s">
        <v>9873</v>
      </c>
    </row>
    <row r="2341" ht="12.75" customHeight="1">
      <c r="B2341" s="534" t="s">
        <v>2781</v>
      </c>
      <c r="C2341" s="534" t="s">
        <v>2782</v>
      </c>
      <c r="D2341" s="534" t="s">
        <v>9874</v>
      </c>
      <c r="E2341" s="534" t="s">
        <v>9875</v>
      </c>
    </row>
    <row r="2342" ht="12.75" customHeight="1">
      <c r="B2342" s="534" t="s">
        <v>1560</v>
      </c>
      <c r="C2342" s="534" t="s">
        <v>6286</v>
      </c>
      <c r="D2342" s="534" t="s">
        <v>9876</v>
      </c>
      <c r="E2342" s="534" t="s">
        <v>9877</v>
      </c>
    </row>
    <row r="2343" ht="12.75" customHeight="1">
      <c r="B2343" s="534" t="s">
        <v>239</v>
      </c>
      <c r="C2343" s="534" t="s">
        <v>1242</v>
      </c>
      <c r="D2343" s="534" t="s">
        <v>7731</v>
      </c>
      <c r="E2343" s="534" t="s">
        <v>6817</v>
      </c>
    </row>
    <row r="2344" ht="12.75" customHeight="1">
      <c r="B2344" s="534" t="s">
        <v>239</v>
      </c>
      <c r="C2344" s="534" t="s">
        <v>1242</v>
      </c>
      <c r="D2344" s="534" t="s">
        <v>7731</v>
      </c>
      <c r="E2344" s="534" t="s">
        <v>6824</v>
      </c>
    </row>
    <row r="2345" ht="12.75" customHeight="1">
      <c r="B2345" s="534" t="s">
        <v>6075</v>
      </c>
      <c r="C2345" s="534" t="s">
        <v>9878</v>
      </c>
      <c r="D2345" s="534" t="s">
        <v>9878</v>
      </c>
      <c r="E2345" s="534" t="s">
        <v>9879</v>
      </c>
    </row>
    <row r="2346" ht="12.75" customHeight="1">
      <c r="B2346" s="534" t="s">
        <v>6075</v>
      </c>
      <c r="C2346" s="534" t="s">
        <v>9878</v>
      </c>
      <c r="D2346" s="534" t="s">
        <v>9880</v>
      </c>
      <c r="E2346" s="534" t="s">
        <v>9881</v>
      </c>
    </row>
    <row r="2347" ht="12.75" customHeight="1">
      <c r="B2347" s="534" t="s">
        <v>911</v>
      </c>
      <c r="C2347" s="534" t="s">
        <v>922</v>
      </c>
      <c r="D2347" s="534" t="s">
        <v>9882</v>
      </c>
      <c r="E2347" s="534" t="s">
        <v>9883</v>
      </c>
    </row>
    <row r="2348" ht="12.75" customHeight="1">
      <c r="B2348" s="534" t="s">
        <v>6075</v>
      </c>
      <c r="C2348" s="534" t="s">
        <v>6267</v>
      </c>
      <c r="D2348" s="534" t="s">
        <v>9884</v>
      </c>
      <c r="E2348" s="534" t="s">
        <v>9885</v>
      </c>
    </row>
    <row r="2349" ht="12.75" customHeight="1">
      <c r="B2349" s="534" t="s">
        <v>2781</v>
      </c>
      <c r="C2349" s="534" t="s">
        <v>2782</v>
      </c>
      <c r="D2349" s="534" t="s">
        <v>9886</v>
      </c>
      <c r="E2349" s="534" t="s">
        <v>9886</v>
      </c>
    </row>
    <row r="2350" ht="12.75" customHeight="1">
      <c r="B2350" s="534" t="s">
        <v>2781</v>
      </c>
      <c r="C2350" s="534" t="s">
        <v>2782</v>
      </c>
      <c r="D2350" s="534" t="s">
        <v>9887</v>
      </c>
      <c r="E2350" s="534" t="s">
        <v>9888</v>
      </c>
    </row>
    <row r="2351" ht="12.75" customHeight="1">
      <c r="B2351" s="534" t="s">
        <v>6075</v>
      </c>
      <c r="C2351" s="534" t="s">
        <v>6076</v>
      </c>
      <c r="D2351" s="534" t="s">
        <v>9889</v>
      </c>
      <c r="E2351" s="534" t="s">
        <v>9890</v>
      </c>
    </row>
    <row r="2352" ht="12.75" customHeight="1">
      <c r="B2352" s="534" t="s">
        <v>911</v>
      </c>
      <c r="C2352" s="534" t="s">
        <v>983</v>
      </c>
      <c r="D2352" s="534" t="s">
        <v>9891</v>
      </c>
      <c r="E2352" s="534" t="s">
        <v>9892</v>
      </c>
    </row>
    <row r="2353" ht="12.75" customHeight="1">
      <c r="B2353" s="534" t="s">
        <v>911</v>
      </c>
      <c r="C2353" s="534" t="s">
        <v>1500</v>
      </c>
      <c r="D2353" s="534" t="s">
        <v>9891</v>
      </c>
      <c r="E2353" s="534" t="s">
        <v>9893</v>
      </c>
    </row>
    <row r="2354" ht="12.75" customHeight="1">
      <c r="B2354" s="534" t="s">
        <v>911</v>
      </c>
      <c r="C2354" s="534" t="s">
        <v>1500</v>
      </c>
      <c r="D2354" s="534" t="s">
        <v>9891</v>
      </c>
      <c r="E2354" s="534" t="s">
        <v>9894</v>
      </c>
    </row>
    <row r="2355" ht="12.75" customHeight="1">
      <c r="B2355" s="534" t="s">
        <v>2216</v>
      </c>
      <c r="C2355" s="534" t="s">
        <v>6186</v>
      </c>
      <c r="D2355" s="534" t="s">
        <v>9891</v>
      </c>
      <c r="E2355" s="534" t="s">
        <v>9895</v>
      </c>
    </row>
    <row r="2356" ht="12.75" customHeight="1">
      <c r="B2356" s="534" t="s">
        <v>911</v>
      </c>
      <c r="C2356" s="534" t="s">
        <v>2556</v>
      </c>
      <c r="D2356" s="534" t="s">
        <v>9891</v>
      </c>
      <c r="E2356" s="534" t="s">
        <v>9896</v>
      </c>
    </row>
    <row r="2357" ht="12.75" customHeight="1">
      <c r="B2357" s="534" t="s">
        <v>2781</v>
      </c>
      <c r="C2357" s="534" t="s">
        <v>2782</v>
      </c>
      <c r="D2357" s="534" t="s">
        <v>9891</v>
      </c>
      <c r="E2357" s="534" t="s">
        <v>9897</v>
      </c>
    </row>
    <row r="2358" ht="12.75" customHeight="1">
      <c r="B2358" s="534" t="s">
        <v>2781</v>
      </c>
      <c r="C2358" s="534" t="s">
        <v>2782</v>
      </c>
      <c r="D2358" s="534" t="s">
        <v>1575</v>
      </c>
      <c r="E2358" s="534" t="s">
        <v>9898</v>
      </c>
    </row>
    <row r="2359" ht="12.75" customHeight="1">
      <c r="B2359" s="534" t="s">
        <v>2781</v>
      </c>
      <c r="C2359" s="534" t="s">
        <v>2782</v>
      </c>
      <c r="D2359" s="534" t="s">
        <v>1575</v>
      </c>
      <c r="E2359" s="534" t="s">
        <v>9899</v>
      </c>
    </row>
    <row r="2360" ht="12.75" customHeight="1">
      <c r="B2360" s="534" t="s">
        <v>256</v>
      </c>
      <c r="C2360" s="534" t="s">
        <v>7102</v>
      </c>
      <c r="D2360" s="534" t="s">
        <v>9900</v>
      </c>
      <c r="E2360" s="534" t="s">
        <v>9901</v>
      </c>
    </row>
    <row r="2361" ht="12.75" customHeight="1">
      <c r="B2361" s="534" t="s">
        <v>911</v>
      </c>
      <c r="C2361" s="534" t="s">
        <v>922</v>
      </c>
      <c r="D2361" s="534" t="s">
        <v>9900</v>
      </c>
      <c r="E2361" s="534" t="s">
        <v>9902</v>
      </c>
    </row>
    <row r="2362" ht="12.75" customHeight="1">
      <c r="B2362" s="534" t="s">
        <v>256</v>
      </c>
      <c r="C2362" s="534" t="s">
        <v>7102</v>
      </c>
      <c r="D2362" s="534" t="s">
        <v>9900</v>
      </c>
      <c r="E2362" s="534" t="s">
        <v>9903</v>
      </c>
    </row>
    <row r="2363" ht="12.75" customHeight="1">
      <c r="B2363" s="534" t="s">
        <v>256</v>
      </c>
      <c r="C2363" s="534" t="s">
        <v>8975</v>
      </c>
      <c r="D2363" s="534" t="s">
        <v>9900</v>
      </c>
      <c r="E2363" s="534" t="s">
        <v>9904</v>
      </c>
    </row>
    <row r="2364" ht="12.75" customHeight="1">
      <c r="B2364" s="534" t="s">
        <v>726</v>
      </c>
      <c r="C2364" s="534" t="s">
        <v>737</v>
      </c>
      <c r="D2364" s="534" t="s">
        <v>8292</v>
      </c>
      <c r="E2364" s="534" t="s">
        <v>9905</v>
      </c>
    </row>
    <row r="2365" ht="12.75" customHeight="1">
      <c r="B2365" s="534" t="s">
        <v>6416</v>
      </c>
      <c r="C2365" s="534" t="s">
        <v>6462</v>
      </c>
      <c r="D2365" s="534" t="s">
        <v>9906</v>
      </c>
      <c r="E2365" s="534" t="s">
        <v>9907</v>
      </c>
    </row>
    <row r="2366" ht="12.75" customHeight="1">
      <c r="B2366" s="534" t="s">
        <v>726</v>
      </c>
      <c r="C2366" s="534" t="s">
        <v>737</v>
      </c>
      <c r="D2366" s="534" t="s">
        <v>1575</v>
      </c>
      <c r="E2366" s="534" t="s">
        <v>9908</v>
      </c>
    </row>
    <row r="2367" ht="12.75" customHeight="1">
      <c r="B2367" s="534" t="s">
        <v>900</v>
      </c>
      <c r="C2367" s="534" t="s">
        <v>901</v>
      </c>
      <c r="D2367" s="534" t="s">
        <v>9909</v>
      </c>
      <c r="E2367" s="534" t="s">
        <v>9910</v>
      </c>
    </row>
    <row r="2368" ht="12.75" customHeight="1">
      <c r="B2368" s="534" t="s">
        <v>2216</v>
      </c>
      <c r="C2368" s="534" t="s">
        <v>9911</v>
      </c>
      <c r="D2368" s="534" t="s">
        <v>9497</v>
      </c>
      <c r="E2368" s="534" t="s">
        <v>9912</v>
      </c>
    </row>
    <row r="2369" ht="12.75" customHeight="1">
      <c r="B2369" s="534" t="s">
        <v>2216</v>
      </c>
      <c r="C2369" s="534" t="s">
        <v>9911</v>
      </c>
      <c r="D2369" s="534" t="s">
        <v>9497</v>
      </c>
      <c r="E2369" s="534" t="s">
        <v>9913</v>
      </c>
    </row>
    <row r="2370" ht="12.75" customHeight="1">
      <c r="B2370" s="534" t="s">
        <v>2216</v>
      </c>
      <c r="C2370" s="534" t="s">
        <v>9911</v>
      </c>
      <c r="D2370" s="534" t="s">
        <v>5135</v>
      </c>
      <c r="E2370" s="534" t="s">
        <v>9914</v>
      </c>
    </row>
    <row r="2371" ht="12.75" customHeight="1">
      <c r="B2371" s="534" t="s">
        <v>2216</v>
      </c>
      <c r="C2371" s="534" t="s">
        <v>9911</v>
      </c>
      <c r="D2371" s="534" t="s">
        <v>1575</v>
      </c>
      <c r="E2371" s="534" t="s">
        <v>9915</v>
      </c>
    </row>
    <row r="2372" ht="12.75" customHeight="1">
      <c r="B2372" s="534" t="s">
        <v>2216</v>
      </c>
      <c r="C2372" s="534" t="s">
        <v>9911</v>
      </c>
      <c r="D2372" s="534" t="s">
        <v>1575</v>
      </c>
      <c r="E2372" s="534" t="s">
        <v>9916</v>
      </c>
    </row>
    <row r="2373" ht="12.75" customHeight="1">
      <c r="B2373" s="534" t="s">
        <v>726</v>
      </c>
      <c r="C2373" s="534" t="s">
        <v>737</v>
      </c>
      <c r="D2373" s="534" t="s">
        <v>9917</v>
      </c>
      <c r="E2373" s="534" t="s">
        <v>9918</v>
      </c>
    </row>
    <row r="2374" ht="12.75" customHeight="1">
      <c r="B2374" s="534" t="s">
        <v>726</v>
      </c>
      <c r="C2374" s="534" t="s">
        <v>737</v>
      </c>
      <c r="D2374" s="534" t="s">
        <v>7181</v>
      </c>
      <c r="E2374" s="534" t="s">
        <v>9919</v>
      </c>
    </row>
    <row r="2375" ht="12.75" customHeight="1">
      <c r="B2375" s="534" t="s">
        <v>503</v>
      </c>
      <c r="C2375" s="534" t="s">
        <v>573</v>
      </c>
      <c r="D2375" s="534" t="s">
        <v>9920</v>
      </c>
      <c r="E2375" s="534" t="s">
        <v>9921</v>
      </c>
    </row>
    <row r="2376" ht="12.75" customHeight="1">
      <c r="B2376" s="534" t="s">
        <v>503</v>
      </c>
      <c r="C2376" s="534" t="s">
        <v>1425</v>
      </c>
      <c r="D2376" s="534" t="s">
        <v>9920</v>
      </c>
      <c r="E2376" s="534" t="s">
        <v>9922</v>
      </c>
    </row>
    <row r="2377" ht="12.75" customHeight="1">
      <c r="B2377" s="534" t="s">
        <v>6142</v>
      </c>
      <c r="C2377" s="534" t="s">
        <v>7593</v>
      </c>
      <c r="D2377" s="534" t="s">
        <v>9923</v>
      </c>
      <c r="E2377" s="534" t="s">
        <v>9924</v>
      </c>
    </row>
    <row r="2378" ht="12.75" customHeight="1">
      <c r="B2378" s="534" t="s">
        <v>2781</v>
      </c>
      <c r="C2378" s="534" t="s">
        <v>2782</v>
      </c>
      <c r="D2378" s="534" t="s">
        <v>9925</v>
      </c>
      <c r="E2378" s="534" t="s">
        <v>9925</v>
      </c>
    </row>
    <row r="2379" ht="12.75" customHeight="1">
      <c r="B2379" s="534" t="s">
        <v>911</v>
      </c>
      <c r="C2379" s="534" t="s">
        <v>1500</v>
      </c>
      <c r="D2379" s="534" t="s">
        <v>259</v>
      </c>
      <c r="E2379" s="534" t="s">
        <v>9926</v>
      </c>
    </row>
    <row r="2380" ht="12.75" customHeight="1">
      <c r="B2380" s="534" t="s">
        <v>911</v>
      </c>
      <c r="C2380" s="534" t="s">
        <v>983</v>
      </c>
      <c r="D2380" s="534" t="s">
        <v>259</v>
      </c>
      <c r="E2380" s="534" t="s">
        <v>9927</v>
      </c>
    </row>
    <row r="2381" ht="12.75" customHeight="1">
      <c r="B2381" s="534" t="s">
        <v>503</v>
      </c>
      <c r="C2381" s="534" t="s">
        <v>1324</v>
      </c>
      <c r="D2381" s="534" t="s">
        <v>9928</v>
      </c>
      <c r="E2381" s="534" t="s">
        <v>9929</v>
      </c>
    </row>
    <row r="2382" ht="12.75" customHeight="1">
      <c r="B2382" s="534" t="s">
        <v>503</v>
      </c>
      <c r="C2382" s="534" t="s">
        <v>1324</v>
      </c>
      <c r="D2382" s="534" t="s">
        <v>6533</v>
      </c>
      <c r="E2382" s="534" t="s">
        <v>6827</v>
      </c>
    </row>
    <row r="2383" ht="12.75" customHeight="1">
      <c r="B2383" s="534" t="s">
        <v>911</v>
      </c>
      <c r="C2383" s="534" t="s">
        <v>983</v>
      </c>
      <c r="D2383" s="534" t="s">
        <v>9930</v>
      </c>
      <c r="E2383" s="534" t="s">
        <v>9931</v>
      </c>
    </row>
    <row r="2384" ht="12.75" customHeight="1">
      <c r="B2384" s="534" t="s">
        <v>900</v>
      </c>
      <c r="C2384" s="534" t="s">
        <v>901</v>
      </c>
      <c r="D2384" s="534" t="s">
        <v>8534</v>
      </c>
      <c r="E2384" s="534" t="s">
        <v>9932</v>
      </c>
    </row>
    <row r="2385" ht="12.75" customHeight="1">
      <c r="B2385" s="534" t="s">
        <v>2216</v>
      </c>
      <c r="C2385" s="534" t="s">
        <v>6318</v>
      </c>
      <c r="D2385" s="534" t="s">
        <v>9933</v>
      </c>
      <c r="E2385" s="534" t="s">
        <v>9934</v>
      </c>
    </row>
    <row r="2386" ht="12.75" customHeight="1">
      <c r="B2386" s="534" t="s">
        <v>911</v>
      </c>
      <c r="C2386" s="534" t="s">
        <v>983</v>
      </c>
      <c r="D2386" s="534" t="s">
        <v>9933</v>
      </c>
      <c r="E2386" s="534" t="s">
        <v>9935</v>
      </c>
    </row>
    <row r="2387" ht="12.75" customHeight="1">
      <c r="B2387" s="534" t="s">
        <v>911</v>
      </c>
      <c r="C2387" s="534" t="s">
        <v>2556</v>
      </c>
      <c r="D2387" s="534" t="s">
        <v>9933</v>
      </c>
      <c r="E2387" s="534" t="s">
        <v>9936</v>
      </c>
    </row>
    <row r="2388" ht="12.75" customHeight="1">
      <c r="B2388" s="534" t="s">
        <v>2216</v>
      </c>
      <c r="C2388" s="534" t="s">
        <v>6318</v>
      </c>
      <c r="D2388" s="534" t="s">
        <v>9933</v>
      </c>
      <c r="E2388" s="534" t="s">
        <v>9937</v>
      </c>
    </row>
    <row r="2389" ht="12.75" customHeight="1">
      <c r="B2389" s="534" t="s">
        <v>911</v>
      </c>
      <c r="C2389" s="534" t="s">
        <v>922</v>
      </c>
      <c r="D2389" s="534" t="s">
        <v>9933</v>
      </c>
      <c r="E2389" s="534" t="s">
        <v>9938</v>
      </c>
    </row>
    <row r="2390" ht="12.75" customHeight="1">
      <c r="B2390" s="534" t="s">
        <v>2216</v>
      </c>
      <c r="C2390" s="534" t="s">
        <v>6651</v>
      </c>
      <c r="D2390" s="534" t="s">
        <v>7861</v>
      </c>
      <c r="E2390" s="534" t="s">
        <v>9939</v>
      </c>
    </row>
    <row r="2391" ht="12.75" customHeight="1">
      <c r="B2391" s="534" t="s">
        <v>6075</v>
      </c>
      <c r="C2391" s="534" t="s">
        <v>6100</v>
      </c>
      <c r="D2391" s="534" t="s">
        <v>9940</v>
      </c>
      <c r="E2391" s="534" t="s">
        <v>9941</v>
      </c>
    </row>
    <row r="2392" ht="12.75" customHeight="1">
      <c r="B2392" s="534" t="s">
        <v>239</v>
      </c>
      <c r="C2392" s="534" t="s">
        <v>293</v>
      </c>
      <c r="D2392" s="534" t="s">
        <v>1215</v>
      </c>
      <c r="E2392" s="534" t="s">
        <v>6832</v>
      </c>
    </row>
    <row r="2393" ht="12.75" customHeight="1">
      <c r="B2393" s="534" t="s">
        <v>239</v>
      </c>
      <c r="C2393" s="534" t="s">
        <v>293</v>
      </c>
      <c r="D2393" s="534" t="s">
        <v>1575</v>
      </c>
      <c r="E2393" s="534" t="s">
        <v>9942</v>
      </c>
    </row>
    <row r="2394" ht="12.75" customHeight="1">
      <c r="B2394" s="534" t="s">
        <v>239</v>
      </c>
      <c r="C2394" s="534" t="s">
        <v>293</v>
      </c>
      <c r="D2394" s="534" t="s">
        <v>1575</v>
      </c>
      <c r="E2394" s="534" t="s">
        <v>9943</v>
      </c>
    </row>
    <row r="2395" ht="12.75" customHeight="1">
      <c r="B2395" s="534" t="s">
        <v>239</v>
      </c>
      <c r="C2395" s="534" t="s">
        <v>293</v>
      </c>
      <c r="D2395" s="534" t="s">
        <v>1575</v>
      </c>
      <c r="E2395" s="534" t="s">
        <v>9944</v>
      </c>
    </row>
    <row r="2396" ht="12.75" customHeight="1">
      <c r="B2396" s="534" t="s">
        <v>2216</v>
      </c>
      <c r="C2396" s="534" t="s">
        <v>2217</v>
      </c>
      <c r="D2396" s="534" t="s">
        <v>7580</v>
      </c>
      <c r="E2396" s="534" t="s">
        <v>9945</v>
      </c>
    </row>
    <row r="2397" ht="12.75" customHeight="1">
      <c r="B2397" s="534" t="s">
        <v>2216</v>
      </c>
      <c r="C2397" s="534" t="s">
        <v>6186</v>
      </c>
      <c r="D2397" s="534" t="s">
        <v>7580</v>
      </c>
      <c r="E2397" s="534" t="s">
        <v>9946</v>
      </c>
    </row>
    <row r="2398" ht="12.75" customHeight="1">
      <c r="B2398" s="534" t="s">
        <v>2216</v>
      </c>
      <c r="C2398" s="534" t="s">
        <v>6186</v>
      </c>
      <c r="D2398" s="534" t="s">
        <v>7580</v>
      </c>
      <c r="E2398" s="534" t="s">
        <v>9947</v>
      </c>
    </row>
    <row r="2399" ht="12.75" customHeight="1">
      <c r="B2399" s="534" t="s">
        <v>2216</v>
      </c>
      <c r="C2399" s="534" t="s">
        <v>6651</v>
      </c>
      <c r="D2399" s="534" t="s">
        <v>7580</v>
      </c>
      <c r="E2399" s="534" t="s">
        <v>9948</v>
      </c>
    </row>
    <row r="2400" ht="12.75" customHeight="1">
      <c r="B2400" s="534" t="s">
        <v>2216</v>
      </c>
      <c r="C2400" s="534" t="s">
        <v>6447</v>
      </c>
      <c r="D2400" s="534" t="s">
        <v>9949</v>
      </c>
      <c r="E2400" s="534" t="s">
        <v>9950</v>
      </c>
    </row>
    <row r="2401" ht="12.75" customHeight="1">
      <c r="B2401" s="534" t="s">
        <v>2216</v>
      </c>
      <c r="C2401" s="534" t="s">
        <v>2217</v>
      </c>
      <c r="D2401" s="534" t="s">
        <v>7885</v>
      </c>
      <c r="E2401" s="534" t="s">
        <v>9951</v>
      </c>
    </row>
    <row r="2402" ht="12.75" customHeight="1">
      <c r="B2402" s="534" t="s">
        <v>239</v>
      </c>
      <c r="C2402" s="534" t="s">
        <v>293</v>
      </c>
      <c r="D2402" s="534" t="s">
        <v>295</v>
      </c>
      <c r="E2402" s="534" t="s">
        <v>297</v>
      </c>
    </row>
    <row r="2403" ht="12.75" customHeight="1">
      <c r="B2403" s="534" t="s">
        <v>239</v>
      </c>
      <c r="C2403" s="534" t="s">
        <v>293</v>
      </c>
      <c r="D2403" s="534" t="s">
        <v>295</v>
      </c>
      <c r="E2403" s="534" t="s">
        <v>9952</v>
      </c>
    </row>
    <row r="2404" ht="12.75" customHeight="1">
      <c r="B2404" s="534" t="s">
        <v>239</v>
      </c>
      <c r="C2404" s="534" t="s">
        <v>370</v>
      </c>
      <c r="D2404" s="534" t="s">
        <v>295</v>
      </c>
      <c r="E2404" s="534" t="s">
        <v>9953</v>
      </c>
    </row>
    <row r="2405" ht="12.75" customHeight="1">
      <c r="B2405" s="534" t="s">
        <v>239</v>
      </c>
      <c r="C2405" s="534" t="s">
        <v>282</v>
      </c>
      <c r="D2405" s="534" t="s">
        <v>295</v>
      </c>
      <c r="E2405" s="534" t="s">
        <v>363</v>
      </c>
    </row>
    <row r="2406" ht="12.75" customHeight="1">
      <c r="B2406" s="534" t="s">
        <v>239</v>
      </c>
      <c r="C2406" s="534" t="s">
        <v>339</v>
      </c>
      <c r="D2406" s="534" t="s">
        <v>295</v>
      </c>
      <c r="E2406" s="534" t="s">
        <v>387</v>
      </c>
    </row>
    <row r="2407" ht="12.75" customHeight="1">
      <c r="B2407" s="534" t="s">
        <v>503</v>
      </c>
      <c r="C2407" s="534" t="s">
        <v>658</v>
      </c>
      <c r="D2407" s="534" t="s">
        <v>295</v>
      </c>
      <c r="E2407" s="534" t="s">
        <v>9954</v>
      </c>
    </row>
    <row r="2408" ht="12.75" customHeight="1">
      <c r="B2408" s="534" t="s">
        <v>503</v>
      </c>
      <c r="C2408" s="534" t="s">
        <v>8173</v>
      </c>
      <c r="D2408" s="534" t="s">
        <v>295</v>
      </c>
      <c r="E2408" s="534" t="s">
        <v>9955</v>
      </c>
    </row>
    <row r="2409" ht="12.75" customHeight="1">
      <c r="B2409" s="534" t="s">
        <v>503</v>
      </c>
      <c r="C2409" s="534" t="s">
        <v>8173</v>
      </c>
      <c r="D2409" s="534" t="s">
        <v>295</v>
      </c>
      <c r="E2409" s="534" t="s">
        <v>9956</v>
      </c>
    </row>
    <row r="2410" ht="12.75" customHeight="1">
      <c r="B2410" s="534" t="s">
        <v>503</v>
      </c>
      <c r="C2410" s="534" t="s">
        <v>8173</v>
      </c>
      <c r="D2410" s="534" t="s">
        <v>295</v>
      </c>
      <c r="E2410" s="534" t="s">
        <v>9957</v>
      </c>
    </row>
    <row r="2411" ht="12.75" customHeight="1">
      <c r="B2411" s="534" t="s">
        <v>503</v>
      </c>
      <c r="C2411" s="534" t="s">
        <v>8173</v>
      </c>
      <c r="D2411" s="534" t="s">
        <v>295</v>
      </c>
      <c r="E2411" s="534" t="s">
        <v>9958</v>
      </c>
    </row>
    <row r="2412" ht="12.75" customHeight="1">
      <c r="B2412" s="534" t="s">
        <v>503</v>
      </c>
      <c r="C2412" s="534" t="s">
        <v>8173</v>
      </c>
      <c r="D2412" s="534" t="s">
        <v>295</v>
      </c>
      <c r="E2412" s="534" t="s">
        <v>9959</v>
      </c>
    </row>
    <row r="2413" ht="12.75" customHeight="1">
      <c r="B2413" s="534" t="s">
        <v>726</v>
      </c>
      <c r="C2413" s="534" t="s">
        <v>727</v>
      </c>
      <c r="D2413" s="534" t="s">
        <v>9960</v>
      </c>
      <c r="E2413" s="534" t="s">
        <v>9961</v>
      </c>
    </row>
    <row r="2414" ht="12.75" customHeight="1">
      <c r="B2414" s="534" t="s">
        <v>726</v>
      </c>
      <c r="C2414" s="534" t="s">
        <v>737</v>
      </c>
      <c r="D2414" s="534" t="s">
        <v>9962</v>
      </c>
      <c r="E2414" s="534" t="s">
        <v>9963</v>
      </c>
    </row>
    <row r="2415" ht="12.75" customHeight="1">
      <c r="B2415" s="534" t="s">
        <v>726</v>
      </c>
      <c r="C2415" s="534" t="s">
        <v>737</v>
      </c>
      <c r="D2415" s="534" t="s">
        <v>9962</v>
      </c>
      <c r="E2415" s="534" t="s">
        <v>9964</v>
      </c>
    </row>
    <row r="2416" ht="12.75" customHeight="1">
      <c r="B2416" s="534" t="s">
        <v>900</v>
      </c>
      <c r="C2416" s="534" t="s">
        <v>901</v>
      </c>
      <c r="D2416" s="534" t="s">
        <v>1575</v>
      </c>
      <c r="E2416" s="534" t="s">
        <v>9965</v>
      </c>
    </row>
    <row r="2417" ht="12.75" customHeight="1">
      <c r="B2417" s="534" t="s">
        <v>900</v>
      </c>
      <c r="C2417" s="534" t="s">
        <v>901</v>
      </c>
      <c r="D2417" s="534" t="s">
        <v>1575</v>
      </c>
      <c r="E2417" s="534" t="s">
        <v>9966</v>
      </c>
    </row>
    <row r="2418" ht="12.75" customHeight="1">
      <c r="B2418" s="534" t="s">
        <v>900</v>
      </c>
      <c r="C2418" s="534" t="s">
        <v>901</v>
      </c>
      <c r="D2418" s="534" t="s">
        <v>1575</v>
      </c>
      <c r="E2418" s="534" t="s">
        <v>9967</v>
      </c>
    </row>
    <row r="2419" ht="12.75" customHeight="1">
      <c r="B2419" s="534" t="s">
        <v>2216</v>
      </c>
      <c r="C2419" s="534" t="s">
        <v>6318</v>
      </c>
      <c r="D2419" s="534" t="s">
        <v>9968</v>
      </c>
      <c r="E2419" s="534" t="s">
        <v>6847</v>
      </c>
    </row>
    <row r="2420" ht="12.75" customHeight="1">
      <c r="B2420" s="534" t="s">
        <v>2216</v>
      </c>
      <c r="C2420" s="534" t="s">
        <v>8060</v>
      </c>
      <c r="D2420" s="534" t="s">
        <v>9969</v>
      </c>
      <c r="E2420" s="534" t="s">
        <v>9970</v>
      </c>
    </row>
    <row r="2421" ht="12.75" customHeight="1">
      <c r="B2421" s="534" t="s">
        <v>900</v>
      </c>
      <c r="C2421" s="534" t="s">
        <v>901</v>
      </c>
      <c r="D2421" s="534" t="s">
        <v>8163</v>
      </c>
      <c r="E2421" s="534" t="s">
        <v>9971</v>
      </c>
    </row>
    <row r="2422" ht="12.75" customHeight="1">
      <c r="B2422" s="534" t="s">
        <v>503</v>
      </c>
      <c r="C2422" s="534" t="s">
        <v>573</v>
      </c>
      <c r="D2422" s="534" t="s">
        <v>9972</v>
      </c>
      <c r="E2422" s="534" t="s">
        <v>9973</v>
      </c>
    </row>
    <row r="2423" ht="12.75" customHeight="1">
      <c r="B2423" s="534" t="s">
        <v>2781</v>
      </c>
      <c r="C2423" s="534" t="s">
        <v>2782</v>
      </c>
      <c r="D2423" s="534" t="s">
        <v>9974</v>
      </c>
      <c r="E2423" s="534" t="s">
        <v>9975</v>
      </c>
    </row>
    <row r="2424" ht="12.75" customHeight="1">
      <c r="B2424" s="534" t="s">
        <v>900</v>
      </c>
      <c r="C2424" s="534" t="s">
        <v>901</v>
      </c>
      <c r="D2424" s="534" t="s">
        <v>9976</v>
      </c>
      <c r="E2424" s="534" t="s">
        <v>9976</v>
      </c>
    </row>
    <row r="2425" ht="12.75" customHeight="1">
      <c r="B2425" s="534" t="s">
        <v>503</v>
      </c>
      <c r="C2425" s="534" t="s">
        <v>592</v>
      </c>
      <c r="D2425" s="534" t="s">
        <v>9977</v>
      </c>
      <c r="E2425" s="534" t="s">
        <v>9978</v>
      </c>
    </row>
    <row r="2426" ht="12.75" customHeight="1">
      <c r="B2426" s="534" t="s">
        <v>2781</v>
      </c>
      <c r="C2426" s="534" t="s">
        <v>2782</v>
      </c>
      <c r="D2426" s="534" t="s">
        <v>9979</v>
      </c>
      <c r="E2426" s="534" t="s">
        <v>9980</v>
      </c>
    </row>
    <row r="2427" ht="12.75" customHeight="1">
      <c r="B2427" s="534" t="s">
        <v>900</v>
      </c>
      <c r="C2427" s="534" t="s">
        <v>901</v>
      </c>
      <c r="D2427" s="534" t="s">
        <v>9979</v>
      </c>
      <c r="E2427" s="534" t="s">
        <v>9981</v>
      </c>
    </row>
    <row r="2428" ht="12.75" customHeight="1">
      <c r="B2428" s="534" t="s">
        <v>6075</v>
      </c>
      <c r="C2428" s="534" t="s">
        <v>8965</v>
      </c>
      <c r="D2428" s="534" t="s">
        <v>9982</v>
      </c>
      <c r="E2428" s="534" t="s">
        <v>9983</v>
      </c>
    </row>
    <row r="2429" ht="12.75" customHeight="1">
      <c r="B2429" s="534" t="s">
        <v>6407</v>
      </c>
      <c r="C2429" s="534" t="s">
        <v>6388</v>
      </c>
      <c r="D2429" s="534" t="s">
        <v>9984</v>
      </c>
      <c r="E2429" s="534" t="s">
        <v>6851</v>
      </c>
    </row>
    <row r="2430" ht="12.75" customHeight="1">
      <c r="B2430" s="534" t="s">
        <v>6407</v>
      </c>
      <c r="C2430" s="534" t="s">
        <v>6388</v>
      </c>
      <c r="D2430" s="534" t="s">
        <v>9984</v>
      </c>
      <c r="E2430" s="534" t="s">
        <v>6855</v>
      </c>
    </row>
    <row r="2431" ht="12.75" customHeight="1">
      <c r="B2431" s="534" t="s">
        <v>6407</v>
      </c>
      <c r="C2431" s="534" t="s">
        <v>6388</v>
      </c>
      <c r="D2431" s="534" t="s">
        <v>1575</v>
      </c>
      <c r="E2431" s="534" t="s">
        <v>9985</v>
      </c>
    </row>
    <row r="2432" ht="12.75" customHeight="1">
      <c r="B2432" s="534" t="s">
        <v>6407</v>
      </c>
      <c r="C2432" s="534" t="s">
        <v>6388</v>
      </c>
      <c r="D2432" s="534" t="s">
        <v>9984</v>
      </c>
      <c r="E2432" s="534" t="s">
        <v>9986</v>
      </c>
    </row>
    <row r="2433" ht="12.75" customHeight="1">
      <c r="B2433" s="534" t="s">
        <v>6407</v>
      </c>
      <c r="C2433" s="534" t="s">
        <v>6388</v>
      </c>
      <c r="D2433" s="534" t="s">
        <v>9984</v>
      </c>
      <c r="E2433" s="534" t="s">
        <v>6859</v>
      </c>
    </row>
    <row r="2434" ht="12.75" customHeight="1">
      <c r="B2434" s="534" t="s">
        <v>6407</v>
      </c>
      <c r="C2434" s="534" t="s">
        <v>6388</v>
      </c>
      <c r="D2434" s="534" t="s">
        <v>9984</v>
      </c>
      <c r="E2434" s="534" t="s">
        <v>9987</v>
      </c>
    </row>
    <row r="2435" ht="12.75" customHeight="1">
      <c r="B2435" s="534" t="s">
        <v>1560</v>
      </c>
      <c r="C2435" s="534" t="s">
        <v>1561</v>
      </c>
      <c r="D2435" s="534" t="s">
        <v>7881</v>
      </c>
      <c r="E2435" s="534" t="s">
        <v>9988</v>
      </c>
    </row>
    <row r="2436" ht="12.75" customHeight="1">
      <c r="B2436" s="534" t="s">
        <v>1560</v>
      </c>
      <c r="C2436" s="534" t="s">
        <v>1561</v>
      </c>
      <c r="D2436" s="534" t="s">
        <v>7881</v>
      </c>
      <c r="E2436" s="534" t="s">
        <v>9989</v>
      </c>
    </row>
    <row r="2437" ht="12.75" customHeight="1">
      <c r="B2437" s="534" t="s">
        <v>1560</v>
      </c>
      <c r="C2437" s="534" t="s">
        <v>1561</v>
      </c>
      <c r="D2437" s="534" t="s">
        <v>7881</v>
      </c>
      <c r="E2437" s="534" t="s">
        <v>9990</v>
      </c>
    </row>
    <row r="2438" ht="12.75" customHeight="1">
      <c r="B2438" s="534" t="s">
        <v>1560</v>
      </c>
      <c r="C2438" s="534" t="s">
        <v>1561</v>
      </c>
      <c r="D2438" s="534" t="s">
        <v>7881</v>
      </c>
      <c r="E2438" s="534" t="s">
        <v>9991</v>
      </c>
    </row>
    <row r="2439" ht="12.75" customHeight="1">
      <c r="B2439" s="534" t="s">
        <v>2781</v>
      </c>
      <c r="C2439" s="534" t="s">
        <v>2782</v>
      </c>
      <c r="D2439" s="534" t="s">
        <v>7881</v>
      </c>
      <c r="E2439" s="534" t="s">
        <v>9992</v>
      </c>
    </row>
    <row r="2440" ht="12.75" customHeight="1">
      <c r="B2440" s="534" t="s">
        <v>1560</v>
      </c>
      <c r="C2440" s="534" t="s">
        <v>1561</v>
      </c>
      <c r="D2440" s="534" t="s">
        <v>7881</v>
      </c>
      <c r="E2440" s="534" t="s">
        <v>9993</v>
      </c>
    </row>
    <row r="2441" ht="12.75" customHeight="1">
      <c r="B2441" s="534" t="s">
        <v>1560</v>
      </c>
      <c r="C2441" s="534" t="s">
        <v>1561</v>
      </c>
      <c r="D2441" s="534" t="s">
        <v>7881</v>
      </c>
      <c r="E2441" s="534" t="s">
        <v>9994</v>
      </c>
    </row>
    <row r="2442" ht="12.75" customHeight="1">
      <c r="B2442" s="534" t="s">
        <v>503</v>
      </c>
      <c r="C2442" s="534" t="s">
        <v>573</v>
      </c>
      <c r="D2442" s="534" t="s">
        <v>9860</v>
      </c>
      <c r="E2442" s="534" t="s">
        <v>9995</v>
      </c>
    </row>
    <row r="2443" ht="12.75" customHeight="1">
      <c r="B2443" s="534" t="s">
        <v>503</v>
      </c>
      <c r="C2443" s="534" t="s">
        <v>573</v>
      </c>
      <c r="D2443" s="534" t="s">
        <v>9860</v>
      </c>
      <c r="E2443" s="534" t="s">
        <v>9996</v>
      </c>
    </row>
    <row r="2444" ht="12.75" customHeight="1">
      <c r="B2444" s="534" t="s">
        <v>911</v>
      </c>
      <c r="C2444" s="534" t="s">
        <v>2556</v>
      </c>
      <c r="D2444" s="534" t="s">
        <v>8583</v>
      </c>
      <c r="E2444" s="534" t="s">
        <v>9997</v>
      </c>
    </row>
    <row r="2445" ht="12.75" customHeight="1">
      <c r="B2445" s="534" t="s">
        <v>911</v>
      </c>
      <c r="C2445" s="534" t="s">
        <v>2556</v>
      </c>
      <c r="D2445" s="534" t="s">
        <v>8583</v>
      </c>
      <c r="E2445" s="534" t="s">
        <v>9998</v>
      </c>
    </row>
    <row r="2446" ht="12.75" customHeight="1">
      <c r="B2446" s="534" t="s">
        <v>911</v>
      </c>
      <c r="C2446" s="534" t="s">
        <v>2556</v>
      </c>
      <c r="D2446" s="534" t="s">
        <v>8583</v>
      </c>
      <c r="E2446" s="534" t="s">
        <v>9999</v>
      </c>
    </row>
    <row r="2447" ht="12.75" customHeight="1">
      <c r="B2447" s="534" t="s">
        <v>911</v>
      </c>
      <c r="C2447" s="534" t="s">
        <v>968</v>
      </c>
      <c r="D2447" s="534" t="s">
        <v>8583</v>
      </c>
      <c r="E2447" s="534" t="s">
        <v>10000</v>
      </c>
    </row>
    <row r="2448" ht="12.75" customHeight="1">
      <c r="B2448" s="534" t="s">
        <v>911</v>
      </c>
      <c r="C2448" s="534" t="s">
        <v>968</v>
      </c>
      <c r="D2448" s="534" t="s">
        <v>8583</v>
      </c>
      <c r="E2448" s="534" t="s">
        <v>10001</v>
      </c>
    </row>
    <row r="2449" ht="12.75" customHeight="1">
      <c r="B2449" s="534" t="s">
        <v>911</v>
      </c>
      <c r="C2449" s="534" t="s">
        <v>968</v>
      </c>
      <c r="D2449" s="534" t="s">
        <v>8583</v>
      </c>
      <c r="E2449" s="534" t="s">
        <v>10002</v>
      </c>
    </row>
    <row r="2450" ht="12.75" customHeight="1">
      <c r="B2450" s="534" t="s">
        <v>911</v>
      </c>
      <c r="C2450" s="534" t="s">
        <v>983</v>
      </c>
      <c r="D2450" s="534" t="s">
        <v>8583</v>
      </c>
      <c r="E2450" s="534" t="s">
        <v>10003</v>
      </c>
    </row>
    <row r="2451" ht="12.75" customHeight="1">
      <c r="B2451" s="534" t="s">
        <v>911</v>
      </c>
      <c r="C2451" s="534" t="s">
        <v>983</v>
      </c>
      <c r="D2451" s="534" t="s">
        <v>8583</v>
      </c>
      <c r="E2451" s="534" t="s">
        <v>10004</v>
      </c>
    </row>
    <row r="2452" ht="12.75" customHeight="1">
      <c r="B2452" s="534" t="s">
        <v>911</v>
      </c>
      <c r="C2452" s="534" t="s">
        <v>968</v>
      </c>
      <c r="D2452" s="534" t="s">
        <v>8583</v>
      </c>
      <c r="E2452" s="534" t="s">
        <v>10005</v>
      </c>
    </row>
    <row r="2453" ht="12.75" customHeight="1">
      <c r="B2453" s="534" t="s">
        <v>911</v>
      </c>
      <c r="C2453" s="534" t="s">
        <v>968</v>
      </c>
      <c r="D2453" s="534" t="s">
        <v>8583</v>
      </c>
      <c r="E2453" s="534" t="s">
        <v>10006</v>
      </c>
    </row>
    <row r="2454" ht="12.75" customHeight="1">
      <c r="B2454" s="534" t="s">
        <v>911</v>
      </c>
      <c r="C2454" s="534" t="s">
        <v>922</v>
      </c>
      <c r="D2454" s="534" t="s">
        <v>1575</v>
      </c>
      <c r="E2454" s="534" t="s">
        <v>10007</v>
      </c>
    </row>
    <row r="2455" ht="12.75" customHeight="1">
      <c r="B2455" s="534" t="s">
        <v>911</v>
      </c>
      <c r="C2455" s="534" t="s">
        <v>968</v>
      </c>
      <c r="D2455" s="534" t="s">
        <v>8583</v>
      </c>
      <c r="E2455" s="534" t="s">
        <v>10008</v>
      </c>
    </row>
    <row r="2456" ht="12.75" customHeight="1">
      <c r="B2456" s="534" t="s">
        <v>911</v>
      </c>
      <c r="C2456" s="534" t="s">
        <v>983</v>
      </c>
      <c r="D2456" s="534" t="s">
        <v>8583</v>
      </c>
      <c r="E2456" s="534" t="s">
        <v>10009</v>
      </c>
    </row>
    <row r="2457" ht="12.75" customHeight="1">
      <c r="B2457" s="534" t="s">
        <v>911</v>
      </c>
      <c r="C2457" s="534" t="s">
        <v>2556</v>
      </c>
      <c r="D2457" s="534" t="s">
        <v>8583</v>
      </c>
      <c r="E2457" s="534" t="s">
        <v>10010</v>
      </c>
    </row>
    <row r="2458" ht="12.75" customHeight="1">
      <c r="B2458" s="534" t="s">
        <v>911</v>
      </c>
      <c r="C2458" s="534" t="s">
        <v>968</v>
      </c>
      <c r="D2458" s="534" t="s">
        <v>8583</v>
      </c>
      <c r="E2458" s="534" t="s">
        <v>10011</v>
      </c>
    </row>
    <row r="2459" ht="12.75" customHeight="1">
      <c r="B2459" s="534" t="s">
        <v>6407</v>
      </c>
      <c r="C2459" s="534" t="s">
        <v>6388</v>
      </c>
      <c r="D2459" s="534" t="s">
        <v>10012</v>
      </c>
      <c r="E2459" s="534" t="s">
        <v>10013</v>
      </c>
    </row>
    <row r="2460" ht="12.75" customHeight="1">
      <c r="B2460" s="534" t="s">
        <v>6407</v>
      </c>
      <c r="C2460" s="534" t="s">
        <v>6388</v>
      </c>
      <c r="D2460" s="534" t="s">
        <v>10012</v>
      </c>
      <c r="E2460" s="534" t="s">
        <v>10014</v>
      </c>
    </row>
    <row r="2461" ht="12.75" customHeight="1">
      <c r="B2461" s="534" t="s">
        <v>6407</v>
      </c>
      <c r="C2461" s="534" t="s">
        <v>6388</v>
      </c>
      <c r="D2461" s="534" t="s">
        <v>1575</v>
      </c>
      <c r="E2461" s="534" t="s">
        <v>10015</v>
      </c>
    </row>
    <row r="2462" ht="12.75" customHeight="1">
      <c r="B2462" s="534" t="s">
        <v>911</v>
      </c>
      <c r="C2462" s="534" t="s">
        <v>922</v>
      </c>
      <c r="D2462" s="534" t="s">
        <v>8724</v>
      </c>
      <c r="E2462" s="534" t="s">
        <v>10016</v>
      </c>
    </row>
    <row r="2463" ht="12.75" customHeight="1">
      <c r="B2463" s="534" t="s">
        <v>911</v>
      </c>
      <c r="C2463" s="534" t="s">
        <v>930</v>
      </c>
      <c r="D2463" s="534" t="s">
        <v>8724</v>
      </c>
      <c r="E2463" s="534" t="s">
        <v>10017</v>
      </c>
    </row>
    <row r="2464" ht="12.75" customHeight="1">
      <c r="B2464" s="534" t="s">
        <v>911</v>
      </c>
      <c r="C2464" s="534" t="s">
        <v>9746</v>
      </c>
      <c r="D2464" s="534" t="s">
        <v>8724</v>
      </c>
      <c r="E2464" s="534" t="s">
        <v>10018</v>
      </c>
    </row>
    <row r="2465" ht="12.75" customHeight="1">
      <c r="B2465" s="534" t="s">
        <v>911</v>
      </c>
      <c r="C2465" s="534" t="s">
        <v>9746</v>
      </c>
      <c r="D2465" s="534" t="s">
        <v>1575</v>
      </c>
      <c r="E2465" s="534" t="s">
        <v>10019</v>
      </c>
    </row>
    <row r="2466" ht="12.75" customHeight="1">
      <c r="B2466" s="534" t="s">
        <v>911</v>
      </c>
      <c r="C2466" s="534" t="s">
        <v>9746</v>
      </c>
      <c r="D2466" s="534" t="s">
        <v>8724</v>
      </c>
      <c r="E2466" s="534" t="s">
        <v>10020</v>
      </c>
    </row>
    <row r="2467" ht="12.75" customHeight="1">
      <c r="B2467" s="534" t="s">
        <v>911</v>
      </c>
      <c r="C2467" s="534" t="s">
        <v>983</v>
      </c>
      <c r="D2467" s="534" t="s">
        <v>8724</v>
      </c>
      <c r="E2467" s="534" t="s">
        <v>10021</v>
      </c>
    </row>
    <row r="2468" ht="12.75" customHeight="1">
      <c r="B2468" s="534" t="s">
        <v>911</v>
      </c>
      <c r="C2468" s="534" t="s">
        <v>922</v>
      </c>
      <c r="D2468" s="534" t="s">
        <v>8724</v>
      </c>
      <c r="E2468" s="534" t="s">
        <v>10022</v>
      </c>
    </row>
    <row r="2469" ht="12.75" customHeight="1">
      <c r="B2469" s="534" t="s">
        <v>911</v>
      </c>
      <c r="C2469" s="534" t="s">
        <v>922</v>
      </c>
      <c r="D2469" s="534" t="s">
        <v>1575</v>
      </c>
      <c r="E2469" s="534" t="s">
        <v>10023</v>
      </c>
    </row>
    <row r="2470" ht="12.75" customHeight="1">
      <c r="B2470" s="534" t="s">
        <v>2216</v>
      </c>
      <c r="C2470" s="534" t="s">
        <v>6318</v>
      </c>
      <c r="D2470" s="534" t="s">
        <v>6187</v>
      </c>
      <c r="E2470" s="534" t="s">
        <v>10024</v>
      </c>
    </row>
    <row r="2471" ht="12.75" customHeight="1">
      <c r="B2471" s="534" t="s">
        <v>2216</v>
      </c>
      <c r="C2471" s="534" t="s">
        <v>6318</v>
      </c>
      <c r="D2471" s="534" t="s">
        <v>6187</v>
      </c>
      <c r="E2471" s="534" t="s">
        <v>10025</v>
      </c>
    </row>
    <row r="2472" ht="12.75" customHeight="1">
      <c r="B2472" s="534" t="s">
        <v>2216</v>
      </c>
      <c r="C2472" s="534" t="s">
        <v>6318</v>
      </c>
      <c r="D2472" s="534" t="s">
        <v>6187</v>
      </c>
      <c r="E2472" s="534" t="s">
        <v>10026</v>
      </c>
    </row>
    <row r="2473" ht="12.75" customHeight="1">
      <c r="B2473" s="534" t="s">
        <v>2216</v>
      </c>
      <c r="C2473" s="534" t="s">
        <v>6318</v>
      </c>
      <c r="D2473" s="534" t="s">
        <v>1575</v>
      </c>
      <c r="E2473" s="534" t="s">
        <v>10027</v>
      </c>
    </row>
    <row r="2474" ht="12.75" customHeight="1">
      <c r="B2474" s="534" t="s">
        <v>2216</v>
      </c>
      <c r="C2474" s="534" t="s">
        <v>6318</v>
      </c>
      <c r="D2474" s="534" t="s">
        <v>6187</v>
      </c>
      <c r="E2474" s="534" t="s">
        <v>10028</v>
      </c>
    </row>
    <row r="2475" ht="12.75" customHeight="1">
      <c r="B2475" s="534" t="s">
        <v>2216</v>
      </c>
      <c r="C2475" s="534" t="s">
        <v>6318</v>
      </c>
      <c r="D2475" s="534" t="s">
        <v>8724</v>
      </c>
      <c r="E2475" s="534" t="s">
        <v>10029</v>
      </c>
    </row>
    <row r="2476" ht="12.75" customHeight="1">
      <c r="B2476" s="534" t="s">
        <v>1560</v>
      </c>
      <c r="C2476" s="534" t="s">
        <v>8556</v>
      </c>
      <c r="D2476" s="534" t="s">
        <v>10030</v>
      </c>
      <c r="E2476" s="534" t="s">
        <v>10031</v>
      </c>
    </row>
    <row r="2477" ht="12.75" customHeight="1">
      <c r="B2477" s="534" t="s">
        <v>239</v>
      </c>
      <c r="C2477" s="534" t="s">
        <v>1242</v>
      </c>
      <c r="D2477" s="534" t="s">
        <v>10032</v>
      </c>
      <c r="E2477" s="534" t="s">
        <v>10033</v>
      </c>
    </row>
    <row r="2478" ht="12.75" customHeight="1">
      <c r="B2478" s="534" t="s">
        <v>239</v>
      </c>
      <c r="C2478" s="534" t="s">
        <v>1242</v>
      </c>
      <c r="D2478" s="534" t="s">
        <v>1575</v>
      </c>
      <c r="E2478" s="534" t="s">
        <v>10034</v>
      </c>
    </row>
    <row r="2479" ht="12.75" customHeight="1">
      <c r="B2479" s="534" t="s">
        <v>6075</v>
      </c>
      <c r="C2479" s="534" t="s">
        <v>6076</v>
      </c>
      <c r="D2479" s="534" t="s">
        <v>10035</v>
      </c>
      <c r="E2479" s="534" t="s">
        <v>10036</v>
      </c>
    </row>
    <row r="2480" ht="12.75" customHeight="1">
      <c r="B2480" s="534" t="s">
        <v>503</v>
      </c>
      <c r="C2480" s="534" t="s">
        <v>8173</v>
      </c>
      <c r="D2480" s="534" t="s">
        <v>1427</v>
      </c>
      <c r="E2480" s="534" t="s">
        <v>10037</v>
      </c>
    </row>
    <row r="2481" ht="12.75" customHeight="1">
      <c r="B2481" s="534" t="s">
        <v>2216</v>
      </c>
      <c r="C2481" s="534" t="s">
        <v>6318</v>
      </c>
      <c r="D2481" s="534" t="s">
        <v>7818</v>
      </c>
      <c r="E2481" s="534" t="s">
        <v>10038</v>
      </c>
    </row>
    <row r="2482" ht="12.75" customHeight="1">
      <c r="B2482" s="534" t="s">
        <v>911</v>
      </c>
      <c r="C2482" s="534" t="s">
        <v>9746</v>
      </c>
      <c r="D2482" s="534" t="s">
        <v>7818</v>
      </c>
      <c r="E2482" s="534" t="s">
        <v>10039</v>
      </c>
    </row>
    <row r="2483" ht="12.75" customHeight="1">
      <c r="B2483" s="534" t="s">
        <v>2216</v>
      </c>
      <c r="C2483" s="534" t="s">
        <v>6318</v>
      </c>
      <c r="D2483" s="534" t="s">
        <v>7818</v>
      </c>
      <c r="E2483" s="534" t="s">
        <v>10040</v>
      </c>
    </row>
    <row r="2484" ht="12.75" customHeight="1">
      <c r="B2484" s="534" t="s">
        <v>2781</v>
      </c>
      <c r="C2484" s="534" t="s">
        <v>2782</v>
      </c>
      <c r="D2484" s="534" t="s">
        <v>8724</v>
      </c>
      <c r="E2484" s="534" t="s">
        <v>10041</v>
      </c>
    </row>
    <row r="2485" ht="12.75" customHeight="1">
      <c r="B2485" s="534" t="s">
        <v>503</v>
      </c>
      <c r="C2485" s="534" t="s">
        <v>528</v>
      </c>
      <c r="D2485" s="534" t="s">
        <v>6571</v>
      </c>
      <c r="E2485" s="534" t="s">
        <v>10042</v>
      </c>
    </row>
    <row r="2486" ht="12.75" customHeight="1">
      <c r="B2486" s="534" t="s">
        <v>503</v>
      </c>
      <c r="C2486" s="534" t="s">
        <v>1353</v>
      </c>
      <c r="D2486" s="534" t="s">
        <v>6571</v>
      </c>
      <c r="E2486" s="534" t="s">
        <v>10043</v>
      </c>
    </row>
    <row r="2487" ht="12.75" customHeight="1">
      <c r="B2487" s="534" t="s">
        <v>503</v>
      </c>
      <c r="C2487" s="534" t="s">
        <v>528</v>
      </c>
      <c r="D2487" s="534" t="s">
        <v>6571</v>
      </c>
      <c r="E2487" s="534" t="s">
        <v>10044</v>
      </c>
    </row>
    <row r="2488" ht="12.75" customHeight="1">
      <c r="B2488" s="534" t="s">
        <v>239</v>
      </c>
      <c r="C2488" s="534" t="s">
        <v>282</v>
      </c>
      <c r="D2488" s="534" t="s">
        <v>1762</v>
      </c>
      <c r="E2488" s="534" t="s">
        <v>10045</v>
      </c>
    </row>
    <row r="2489" ht="12.75" customHeight="1">
      <c r="B2489" s="534" t="s">
        <v>239</v>
      </c>
      <c r="C2489" s="534" t="s">
        <v>272</v>
      </c>
      <c r="D2489" s="534" t="s">
        <v>351</v>
      </c>
      <c r="E2489" s="534" t="s">
        <v>353</v>
      </c>
    </row>
    <row r="2490" ht="12.75" customHeight="1">
      <c r="B2490" s="534" t="s">
        <v>239</v>
      </c>
      <c r="C2490" s="534" t="s">
        <v>370</v>
      </c>
      <c r="D2490" s="534" t="s">
        <v>7974</v>
      </c>
      <c r="E2490" s="534" t="s">
        <v>10046</v>
      </c>
    </row>
    <row r="2491" ht="12.75" customHeight="1">
      <c r="B2491" s="534" t="s">
        <v>239</v>
      </c>
      <c r="C2491" s="534" t="s">
        <v>370</v>
      </c>
      <c r="D2491" s="534" t="s">
        <v>7974</v>
      </c>
      <c r="E2491" s="534" t="s">
        <v>10047</v>
      </c>
    </row>
    <row r="2492" ht="12.75" customHeight="1">
      <c r="B2492" s="534" t="s">
        <v>239</v>
      </c>
      <c r="C2492" s="534" t="s">
        <v>370</v>
      </c>
      <c r="D2492" s="534" t="s">
        <v>1575</v>
      </c>
      <c r="E2492" s="534" t="s">
        <v>10048</v>
      </c>
    </row>
    <row r="2493" ht="12.75" customHeight="1">
      <c r="B2493" s="534" t="s">
        <v>239</v>
      </c>
      <c r="C2493" s="534" t="s">
        <v>370</v>
      </c>
      <c r="D2493" s="534" t="s">
        <v>1575</v>
      </c>
      <c r="E2493" s="534" t="s">
        <v>10049</v>
      </c>
    </row>
    <row r="2494" ht="12.75" customHeight="1">
      <c r="B2494" s="534" t="s">
        <v>239</v>
      </c>
      <c r="C2494" s="534" t="s">
        <v>370</v>
      </c>
      <c r="D2494" s="534" t="s">
        <v>1575</v>
      </c>
      <c r="E2494" s="534" t="s">
        <v>10050</v>
      </c>
    </row>
    <row r="2495" ht="12.75" customHeight="1">
      <c r="B2495" s="534" t="s">
        <v>239</v>
      </c>
      <c r="C2495" s="534" t="s">
        <v>370</v>
      </c>
      <c r="D2495" s="534" t="s">
        <v>1575</v>
      </c>
      <c r="E2495" s="534" t="s">
        <v>10051</v>
      </c>
    </row>
    <row r="2496" ht="12.75" customHeight="1">
      <c r="B2496" s="534" t="s">
        <v>239</v>
      </c>
      <c r="C2496" s="534" t="s">
        <v>370</v>
      </c>
      <c r="D2496" s="534" t="s">
        <v>1575</v>
      </c>
      <c r="E2496" s="534" t="s">
        <v>10052</v>
      </c>
    </row>
    <row r="2497" ht="12.75" customHeight="1">
      <c r="B2497" s="534" t="s">
        <v>239</v>
      </c>
      <c r="C2497" s="534" t="s">
        <v>370</v>
      </c>
      <c r="D2497" s="534" t="s">
        <v>1575</v>
      </c>
      <c r="E2497" s="534" t="s">
        <v>10053</v>
      </c>
    </row>
    <row r="2498" ht="12.75" customHeight="1">
      <c r="B2498" s="534" t="s">
        <v>239</v>
      </c>
      <c r="C2498" s="534" t="s">
        <v>370</v>
      </c>
      <c r="D2498" s="534" t="s">
        <v>1575</v>
      </c>
      <c r="E2498" s="534" t="s">
        <v>10054</v>
      </c>
    </row>
    <row r="2499" ht="12.75" customHeight="1">
      <c r="B2499" s="534" t="s">
        <v>239</v>
      </c>
      <c r="C2499" s="534" t="s">
        <v>370</v>
      </c>
      <c r="D2499" s="534" t="s">
        <v>1575</v>
      </c>
      <c r="E2499" s="534" t="s">
        <v>10055</v>
      </c>
    </row>
    <row r="2500" ht="12.75" customHeight="1">
      <c r="B2500" s="534" t="s">
        <v>239</v>
      </c>
      <c r="C2500" s="534" t="s">
        <v>370</v>
      </c>
      <c r="D2500" s="534" t="s">
        <v>1575</v>
      </c>
      <c r="E2500" s="534" t="s">
        <v>10056</v>
      </c>
    </row>
    <row r="2501" ht="12.75" customHeight="1">
      <c r="B2501" s="534" t="s">
        <v>911</v>
      </c>
      <c r="C2501" s="534" t="s">
        <v>912</v>
      </c>
      <c r="D2501" s="534" t="s">
        <v>8349</v>
      </c>
      <c r="E2501" s="534" t="s">
        <v>10057</v>
      </c>
    </row>
    <row r="2502" ht="12.75" customHeight="1">
      <c r="B2502" s="534" t="s">
        <v>911</v>
      </c>
      <c r="C2502" s="534" t="s">
        <v>922</v>
      </c>
      <c r="D2502" s="534" t="s">
        <v>8349</v>
      </c>
      <c r="E2502" s="534" t="s">
        <v>10058</v>
      </c>
    </row>
    <row r="2503" ht="12.75" customHeight="1">
      <c r="B2503" s="534" t="s">
        <v>911</v>
      </c>
      <c r="C2503" s="534" t="s">
        <v>912</v>
      </c>
      <c r="D2503" s="534" t="s">
        <v>8349</v>
      </c>
      <c r="E2503" s="534" t="s">
        <v>10059</v>
      </c>
    </row>
    <row r="2504" ht="12.75" customHeight="1">
      <c r="B2504" s="534" t="s">
        <v>911</v>
      </c>
      <c r="C2504" s="534" t="s">
        <v>912</v>
      </c>
      <c r="D2504" s="534" t="s">
        <v>8349</v>
      </c>
      <c r="E2504" s="534" t="s">
        <v>10060</v>
      </c>
    </row>
    <row r="2505" ht="12.75" customHeight="1">
      <c r="B2505" s="534" t="s">
        <v>911</v>
      </c>
      <c r="C2505" s="534" t="s">
        <v>912</v>
      </c>
      <c r="D2505" s="534" t="s">
        <v>8349</v>
      </c>
      <c r="E2505" s="534" t="s">
        <v>10061</v>
      </c>
    </row>
    <row r="2506" ht="12.75" customHeight="1">
      <c r="B2506" s="534" t="s">
        <v>911</v>
      </c>
      <c r="C2506" s="534" t="s">
        <v>912</v>
      </c>
      <c r="D2506" s="534" t="s">
        <v>8349</v>
      </c>
      <c r="E2506" s="534" t="s">
        <v>10062</v>
      </c>
    </row>
    <row r="2507" ht="12.75" customHeight="1">
      <c r="B2507" s="534" t="s">
        <v>503</v>
      </c>
      <c r="C2507" s="534" t="s">
        <v>7893</v>
      </c>
      <c r="D2507" s="534" t="s">
        <v>8513</v>
      </c>
      <c r="E2507" s="534" t="s">
        <v>10063</v>
      </c>
    </row>
    <row r="2508" ht="12.75" customHeight="1">
      <c r="B2508" s="534" t="s">
        <v>503</v>
      </c>
      <c r="C2508" s="534" t="s">
        <v>573</v>
      </c>
      <c r="D2508" s="534" t="s">
        <v>8513</v>
      </c>
      <c r="E2508" s="534" t="s">
        <v>10064</v>
      </c>
    </row>
    <row r="2509" ht="12.75" customHeight="1">
      <c r="B2509" s="534" t="s">
        <v>503</v>
      </c>
      <c r="C2509" s="534" t="s">
        <v>573</v>
      </c>
      <c r="D2509" s="534" t="s">
        <v>8513</v>
      </c>
      <c r="E2509" s="534" t="s">
        <v>10065</v>
      </c>
    </row>
    <row r="2510" ht="12.75" customHeight="1">
      <c r="B2510" s="534" t="s">
        <v>911</v>
      </c>
      <c r="C2510" s="534" t="s">
        <v>930</v>
      </c>
      <c r="D2510" s="534" t="s">
        <v>10066</v>
      </c>
      <c r="E2510" s="534" t="s">
        <v>10067</v>
      </c>
    </row>
    <row r="2511" ht="12.75" customHeight="1">
      <c r="B2511" s="534" t="s">
        <v>6075</v>
      </c>
      <c r="C2511" s="534" t="s">
        <v>6100</v>
      </c>
      <c r="D2511" s="534" t="s">
        <v>10068</v>
      </c>
      <c r="E2511" s="534" t="s">
        <v>10069</v>
      </c>
    </row>
    <row r="2512" ht="12.75" customHeight="1">
      <c r="B2512" s="534" t="s">
        <v>2216</v>
      </c>
      <c r="C2512" s="534" t="s">
        <v>6532</v>
      </c>
      <c r="D2512" s="534" t="s">
        <v>6652</v>
      </c>
      <c r="E2512" s="534" t="s">
        <v>10070</v>
      </c>
    </row>
    <row r="2513" ht="12.75" customHeight="1">
      <c r="B2513" s="534" t="s">
        <v>2216</v>
      </c>
      <c r="C2513" s="534" t="s">
        <v>6532</v>
      </c>
      <c r="D2513" s="534" t="s">
        <v>6652</v>
      </c>
      <c r="E2513" s="534" t="s">
        <v>10071</v>
      </c>
    </row>
    <row r="2514" ht="12.75" customHeight="1">
      <c r="B2514" s="534" t="s">
        <v>2216</v>
      </c>
      <c r="C2514" s="534" t="s">
        <v>6447</v>
      </c>
      <c r="D2514" s="534" t="s">
        <v>10072</v>
      </c>
      <c r="E2514" s="534" t="s">
        <v>10073</v>
      </c>
    </row>
    <row r="2515" ht="12.75" customHeight="1">
      <c r="B2515" s="534" t="s">
        <v>2216</v>
      </c>
      <c r="C2515" s="534" t="s">
        <v>6532</v>
      </c>
      <c r="D2515" s="534" t="s">
        <v>8854</v>
      </c>
      <c r="E2515" s="534" t="s">
        <v>10074</v>
      </c>
    </row>
    <row r="2516" ht="12.75" customHeight="1">
      <c r="B2516" s="534" t="s">
        <v>2216</v>
      </c>
      <c r="C2516" s="534" t="s">
        <v>6532</v>
      </c>
      <c r="D2516" s="534" t="s">
        <v>8854</v>
      </c>
      <c r="E2516" s="534" t="s">
        <v>10075</v>
      </c>
    </row>
    <row r="2517" ht="12.75" customHeight="1">
      <c r="B2517" s="534" t="s">
        <v>2216</v>
      </c>
      <c r="C2517" s="534" t="s">
        <v>6532</v>
      </c>
      <c r="D2517" s="534" t="s">
        <v>8854</v>
      </c>
      <c r="E2517" s="534" t="s">
        <v>10076</v>
      </c>
    </row>
    <row r="2518" ht="12.75" customHeight="1">
      <c r="B2518" s="534" t="s">
        <v>2216</v>
      </c>
      <c r="C2518" s="534" t="s">
        <v>6447</v>
      </c>
      <c r="D2518" s="534" t="s">
        <v>10077</v>
      </c>
      <c r="E2518" s="534" t="s">
        <v>10078</v>
      </c>
    </row>
    <row r="2519" ht="12.75" customHeight="1">
      <c r="B2519" s="534" t="s">
        <v>2216</v>
      </c>
      <c r="C2519" s="534" t="s">
        <v>6105</v>
      </c>
      <c r="D2519" s="534" t="s">
        <v>6711</v>
      </c>
      <c r="E2519" s="534" t="s">
        <v>10079</v>
      </c>
    </row>
    <row r="2520" ht="12.75" customHeight="1">
      <c r="B2520" s="534" t="s">
        <v>2216</v>
      </c>
      <c r="C2520" s="534" t="s">
        <v>6318</v>
      </c>
      <c r="D2520" s="534" t="s">
        <v>8733</v>
      </c>
      <c r="E2520" s="534" t="s">
        <v>10080</v>
      </c>
    </row>
    <row r="2521" ht="12.75" customHeight="1">
      <c r="B2521" s="534" t="s">
        <v>6416</v>
      </c>
      <c r="C2521" s="534" t="s">
        <v>6710</v>
      </c>
      <c r="D2521" s="534" t="s">
        <v>10081</v>
      </c>
      <c r="E2521" s="534" t="s">
        <v>10082</v>
      </c>
    </row>
    <row r="2522" ht="12.75" customHeight="1">
      <c r="B2522" s="534" t="s">
        <v>239</v>
      </c>
      <c r="C2522" s="534" t="s">
        <v>272</v>
      </c>
      <c r="D2522" s="534" t="s">
        <v>10083</v>
      </c>
      <c r="E2522" s="534" t="s">
        <v>10084</v>
      </c>
    </row>
    <row r="2523" ht="12.75" customHeight="1">
      <c r="B2523" s="534" t="s">
        <v>2216</v>
      </c>
      <c r="C2523" s="534" t="s">
        <v>7536</v>
      </c>
      <c r="D2523" s="534" t="s">
        <v>9362</v>
      </c>
      <c r="E2523" s="534" t="s">
        <v>10085</v>
      </c>
    </row>
    <row r="2524" ht="12.75" customHeight="1">
      <c r="B2524" s="534" t="s">
        <v>900</v>
      </c>
      <c r="C2524" s="534" t="s">
        <v>901</v>
      </c>
      <c r="D2524" s="534" t="s">
        <v>8832</v>
      </c>
      <c r="E2524" s="534" t="s">
        <v>10086</v>
      </c>
    </row>
    <row r="2525" ht="12.75" customHeight="1">
      <c r="B2525" s="534" t="s">
        <v>503</v>
      </c>
      <c r="C2525" s="534" t="s">
        <v>528</v>
      </c>
      <c r="D2525" s="534" t="s">
        <v>7731</v>
      </c>
      <c r="E2525" s="534" t="s">
        <v>10087</v>
      </c>
    </row>
    <row r="2526" ht="12.75" customHeight="1">
      <c r="B2526" s="534" t="s">
        <v>239</v>
      </c>
      <c r="C2526" s="534" t="s">
        <v>272</v>
      </c>
      <c r="D2526" s="534" t="s">
        <v>7731</v>
      </c>
      <c r="E2526" s="534" t="s">
        <v>6872</v>
      </c>
    </row>
    <row r="2527" ht="12.75" customHeight="1">
      <c r="B2527" s="534" t="s">
        <v>239</v>
      </c>
      <c r="C2527" s="534" t="s">
        <v>272</v>
      </c>
      <c r="D2527" s="534" t="s">
        <v>7731</v>
      </c>
      <c r="E2527" s="534" t="s">
        <v>10088</v>
      </c>
    </row>
    <row r="2528" ht="12.75" customHeight="1">
      <c r="B2528" s="534" t="s">
        <v>503</v>
      </c>
      <c r="C2528" s="534" t="s">
        <v>528</v>
      </c>
      <c r="D2528" s="534" t="s">
        <v>7731</v>
      </c>
      <c r="E2528" s="534" t="s">
        <v>6876</v>
      </c>
    </row>
    <row r="2529" ht="12.75" customHeight="1">
      <c r="B2529" s="534" t="s">
        <v>239</v>
      </c>
      <c r="C2529" s="534" t="s">
        <v>272</v>
      </c>
      <c r="D2529" s="534" t="s">
        <v>7731</v>
      </c>
      <c r="E2529" s="534" t="s">
        <v>10089</v>
      </c>
    </row>
    <row r="2530" ht="12.75" customHeight="1">
      <c r="B2530" s="534" t="s">
        <v>900</v>
      </c>
      <c r="C2530" s="534" t="s">
        <v>6238</v>
      </c>
      <c r="D2530" s="534" t="s">
        <v>10090</v>
      </c>
      <c r="E2530" s="534" t="s">
        <v>10091</v>
      </c>
    </row>
    <row r="2531" ht="12.75" customHeight="1">
      <c r="B2531" s="534" t="s">
        <v>239</v>
      </c>
      <c r="C2531" s="534" t="s">
        <v>339</v>
      </c>
      <c r="D2531" s="534" t="s">
        <v>10092</v>
      </c>
      <c r="E2531" s="534" t="s">
        <v>10093</v>
      </c>
    </row>
    <row r="2532" ht="12.75" customHeight="1">
      <c r="B2532" s="534" t="s">
        <v>911</v>
      </c>
      <c r="C2532" s="534" t="s">
        <v>983</v>
      </c>
      <c r="D2532" s="534" t="s">
        <v>2358</v>
      </c>
      <c r="E2532" s="534" t="s">
        <v>6885</v>
      </c>
    </row>
    <row r="2533" ht="12.75" customHeight="1">
      <c r="B2533" s="534" t="s">
        <v>503</v>
      </c>
      <c r="C2533" s="534" t="s">
        <v>9640</v>
      </c>
      <c r="D2533" s="534" t="s">
        <v>10094</v>
      </c>
      <c r="E2533" s="534" t="s">
        <v>10095</v>
      </c>
    </row>
    <row r="2534" ht="12.75" customHeight="1">
      <c r="B2534" s="534" t="s">
        <v>6075</v>
      </c>
      <c r="C2534" s="534" t="s">
        <v>6100</v>
      </c>
      <c r="D2534" s="534" t="s">
        <v>6711</v>
      </c>
      <c r="E2534" s="534" t="s">
        <v>10096</v>
      </c>
    </row>
    <row r="2535" ht="12.75" customHeight="1">
      <c r="B2535" s="534" t="s">
        <v>2216</v>
      </c>
      <c r="C2535" s="534" t="s">
        <v>6318</v>
      </c>
      <c r="D2535" s="534" t="s">
        <v>8351</v>
      </c>
      <c r="E2535" s="534" t="s">
        <v>10097</v>
      </c>
    </row>
    <row r="2536" ht="12.75" customHeight="1">
      <c r="B2536" s="534" t="s">
        <v>6075</v>
      </c>
      <c r="C2536" s="534" t="s">
        <v>6100</v>
      </c>
      <c r="D2536" s="534" t="s">
        <v>10098</v>
      </c>
      <c r="E2536" s="534" t="s">
        <v>10099</v>
      </c>
    </row>
    <row r="2537" ht="12.75" customHeight="1">
      <c r="B2537" s="534" t="s">
        <v>2216</v>
      </c>
      <c r="C2537" s="534" t="s">
        <v>6318</v>
      </c>
      <c r="D2537" s="534" t="s">
        <v>6187</v>
      </c>
      <c r="E2537" s="534" t="s">
        <v>10100</v>
      </c>
    </row>
    <row r="2538" ht="12.75" customHeight="1">
      <c r="B2538" s="534" t="s">
        <v>2216</v>
      </c>
      <c r="C2538" s="534" t="s">
        <v>6318</v>
      </c>
      <c r="D2538" s="534" t="s">
        <v>6187</v>
      </c>
      <c r="E2538" s="534" t="s">
        <v>10101</v>
      </c>
    </row>
    <row r="2539" ht="12.75" customHeight="1">
      <c r="B2539" s="534" t="s">
        <v>2216</v>
      </c>
      <c r="C2539" s="534" t="s">
        <v>6318</v>
      </c>
      <c r="D2539" s="534" t="s">
        <v>6187</v>
      </c>
      <c r="E2539" s="534" t="s">
        <v>10102</v>
      </c>
    </row>
    <row r="2540" ht="12.75" customHeight="1">
      <c r="B2540" s="534" t="s">
        <v>2216</v>
      </c>
      <c r="C2540" s="534" t="s">
        <v>6318</v>
      </c>
      <c r="D2540" s="534" t="s">
        <v>1575</v>
      </c>
      <c r="E2540" s="534" t="s">
        <v>10103</v>
      </c>
    </row>
    <row r="2541" ht="12.75" customHeight="1">
      <c r="B2541" s="534" t="s">
        <v>2216</v>
      </c>
      <c r="C2541" s="534" t="s">
        <v>6318</v>
      </c>
      <c r="D2541" s="534" t="s">
        <v>1575</v>
      </c>
      <c r="E2541" s="534" t="s">
        <v>10104</v>
      </c>
    </row>
    <row r="2542" ht="12.75" customHeight="1">
      <c r="B2542" s="534" t="s">
        <v>2216</v>
      </c>
      <c r="C2542" s="534" t="s">
        <v>6318</v>
      </c>
      <c r="D2542" s="534" t="s">
        <v>1575</v>
      </c>
      <c r="E2542" s="534" t="s">
        <v>10105</v>
      </c>
    </row>
    <row r="2543" ht="12.75" customHeight="1">
      <c r="B2543" s="534" t="s">
        <v>2216</v>
      </c>
      <c r="C2543" s="534" t="s">
        <v>6318</v>
      </c>
      <c r="D2543" s="534" t="s">
        <v>1575</v>
      </c>
      <c r="E2543" s="534" t="s">
        <v>10106</v>
      </c>
    </row>
    <row r="2544" ht="12.75" customHeight="1">
      <c r="B2544" s="534" t="s">
        <v>2216</v>
      </c>
      <c r="C2544" s="534" t="s">
        <v>6318</v>
      </c>
      <c r="D2544" s="534" t="s">
        <v>1575</v>
      </c>
      <c r="E2544" s="534" t="s">
        <v>10107</v>
      </c>
    </row>
    <row r="2545" ht="12.75" customHeight="1">
      <c r="B2545" s="534" t="s">
        <v>2216</v>
      </c>
      <c r="C2545" s="534" t="s">
        <v>6318</v>
      </c>
      <c r="D2545" s="534" t="s">
        <v>1575</v>
      </c>
      <c r="E2545" s="534" t="s">
        <v>10108</v>
      </c>
    </row>
    <row r="2546" ht="12.75" customHeight="1">
      <c r="B2546" s="534" t="s">
        <v>2216</v>
      </c>
      <c r="C2546" s="534" t="s">
        <v>6318</v>
      </c>
      <c r="D2546" s="534" t="s">
        <v>1575</v>
      </c>
      <c r="E2546" s="534" t="s">
        <v>10109</v>
      </c>
    </row>
    <row r="2547" ht="12.75" customHeight="1">
      <c r="B2547" s="534" t="s">
        <v>2216</v>
      </c>
      <c r="C2547" s="534" t="s">
        <v>6318</v>
      </c>
      <c r="D2547" s="534" t="s">
        <v>1575</v>
      </c>
      <c r="E2547" s="534" t="s">
        <v>10110</v>
      </c>
    </row>
    <row r="2548" ht="12.75" customHeight="1">
      <c r="B2548" s="534" t="s">
        <v>2216</v>
      </c>
      <c r="C2548" s="534" t="s">
        <v>6318</v>
      </c>
      <c r="D2548" s="534" t="s">
        <v>1575</v>
      </c>
      <c r="E2548" s="534" t="s">
        <v>10111</v>
      </c>
    </row>
    <row r="2549" ht="12.75" customHeight="1">
      <c r="B2549" s="534" t="s">
        <v>2216</v>
      </c>
      <c r="C2549" s="534" t="s">
        <v>6318</v>
      </c>
      <c r="D2549" s="534" t="s">
        <v>1575</v>
      </c>
      <c r="E2549" s="534" t="s">
        <v>10112</v>
      </c>
    </row>
    <row r="2550" ht="12.75" customHeight="1">
      <c r="B2550" s="534" t="s">
        <v>2216</v>
      </c>
      <c r="C2550" s="534" t="s">
        <v>6318</v>
      </c>
      <c r="D2550" s="534" t="s">
        <v>1575</v>
      </c>
      <c r="E2550" s="534" t="s">
        <v>10113</v>
      </c>
    </row>
    <row r="2551" ht="12.75" customHeight="1">
      <c r="B2551" s="534" t="s">
        <v>239</v>
      </c>
      <c r="C2551" s="534" t="s">
        <v>6064</v>
      </c>
      <c r="D2551" s="534" t="s">
        <v>10114</v>
      </c>
      <c r="E2551" s="534" t="s">
        <v>10115</v>
      </c>
    </row>
    <row r="2552" ht="12.75" customHeight="1">
      <c r="B2552" s="534" t="s">
        <v>239</v>
      </c>
      <c r="C2552" s="534" t="s">
        <v>7730</v>
      </c>
      <c r="D2552" s="534" t="s">
        <v>10114</v>
      </c>
      <c r="E2552" s="534" t="s">
        <v>10116</v>
      </c>
    </row>
    <row r="2553" ht="12.75" customHeight="1">
      <c r="B2553" s="534" t="s">
        <v>7260</v>
      </c>
      <c r="C2553" s="534" t="s">
        <v>7913</v>
      </c>
      <c r="D2553" s="534" t="s">
        <v>10117</v>
      </c>
      <c r="E2553" s="534" t="s">
        <v>10117</v>
      </c>
    </row>
    <row r="2554" ht="12.75" customHeight="1">
      <c r="B2554" s="534" t="s">
        <v>6407</v>
      </c>
      <c r="C2554" s="534" t="s">
        <v>6388</v>
      </c>
      <c r="D2554" s="534" t="s">
        <v>10118</v>
      </c>
      <c r="E2554" s="534" t="s">
        <v>10119</v>
      </c>
    </row>
    <row r="2555" ht="12.75" customHeight="1">
      <c r="B2555" s="534" t="s">
        <v>6407</v>
      </c>
      <c r="C2555" s="534" t="s">
        <v>6388</v>
      </c>
      <c r="D2555" s="534" t="s">
        <v>10118</v>
      </c>
      <c r="E2555" s="534" t="s">
        <v>10120</v>
      </c>
    </row>
    <row r="2556" ht="12.75" customHeight="1">
      <c r="B2556" s="534" t="s">
        <v>6407</v>
      </c>
      <c r="C2556" s="534" t="s">
        <v>6388</v>
      </c>
      <c r="D2556" s="534" t="s">
        <v>10121</v>
      </c>
      <c r="E2556" s="534" t="s">
        <v>10122</v>
      </c>
    </row>
    <row r="2557" ht="12.75" customHeight="1">
      <c r="B2557" s="534" t="s">
        <v>2781</v>
      </c>
      <c r="C2557" s="534" t="s">
        <v>2782</v>
      </c>
      <c r="D2557" s="534" t="s">
        <v>10123</v>
      </c>
      <c r="E2557" s="534" t="s">
        <v>10124</v>
      </c>
    </row>
    <row r="2558" ht="12.75" customHeight="1">
      <c r="B2558" s="534" t="s">
        <v>6273</v>
      </c>
      <c r="C2558" s="534" t="s">
        <v>6274</v>
      </c>
      <c r="D2558" s="534" t="s">
        <v>9485</v>
      </c>
      <c r="E2558" s="534" t="s">
        <v>10125</v>
      </c>
    </row>
    <row r="2559" ht="12.75" customHeight="1">
      <c r="B2559" s="534" t="s">
        <v>715</v>
      </c>
      <c r="C2559" s="534" t="s">
        <v>716</v>
      </c>
      <c r="D2559" s="534" t="s">
        <v>8372</v>
      </c>
      <c r="E2559" s="534" t="s">
        <v>10126</v>
      </c>
    </row>
    <row r="2560" ht="12.75" customHeight="1">
      <c r="B2560" s="534" t="s">
        <v>726</v>
      </c>
      <c r="C2560" s="534" t="s">
        <v>737</v>
      </c>
      <c r="D2560" s="534" t="s">
        <v>10127</v>
      </c>
      <c r="E2560" s="534" t="s">
        <v>10128</v>
      </c>
    </row>
    <row r="2561" ht="12.75" customHeight="1">
      <c r="B2561" s="534" t="s">
        <v>2216</v>
      </c>
      <c r="C2561" s="534" t="s">
        <v>6105</v>
      </c>
      <c r="D2561" s="534" t="s">
        <v>7879</v>
      </c>
      <c r="E2561" s="534" t="s">
        <v>10129</v>
      </c>
    </row>
    <row r="2562" ht="12.75" customHeight="1">
      <c r="B2562" s="534" t="s">
        <v>2216</v>
      </c>
      <c r="C2562" s="534" t="s">
        <v>6318</v>
      </c>
      <c r="D2562" s="534" t="s">
        <v>10130</v>
      </c>
      <c r="E2562" s="534" t="s">
        <v>10131</v>
      </c>
    </row>
    <row r="2563" ht="12.75" customHeight="1">
      <c r="B2563" s="534" t="s">
        <v>2216</v>
      </c>
      <c r="C2563" s="534" t="s">
        <v>6447</v>
      </c>
      <c r="D2563" s="534" t="s">
        <v>6187</v>
      </c>
      <c r="E2563" s="534" t="s">
        <v>10132</v>
      </c>
    </row>
    <row r="2564" ht="12.75" customHeight="1">
      <c r="B2564" s="534" t="s">
        <v>726</v>
      </c>
      <c r="C2564" s="534" t="s">
        <v>737</v>
      </c>
      <c r="D2564" s="534" t="s">
        <v>10133</v>
      </c>
      <c r="E2564" s="534" t="s">
        <v>10134</v>
      </c>
    </row>
    <row r="2565" ht="12.75" customHeight="1">
      <c r="B2565" s="534" t="s">
        <v>726</v>
      </c>
      <c r="C2565" s="534" t="s">
        <v>727</v>
      </c>
      <c r="D2565" s="534" t="s">
        <v>1752</v>
      </c>
      <c r="E2565" s="534" t="s">
        <v>10135</v>
      </c>
    </row>
    <row r="2566" ht="12.75" customHeight="1">
      <c r="B2566" s="534" t="s">
        <v>726</v>
      </c>
      <c r="C2566" s="534" t="s">
        <v>727</v>
      </c>
      <c r="D2566" s="534" t="s">
        <v>1752</v>
      </c>
      <c r="E2566" s="534" t="s">
        <v>1753</v>
      </c>
    </row>
    <row r="2567" ht="12.75" customHeight="1">
      <c r="B2567" s="534" t="s">
        <v>726</v>
      </c>
      <c r="C2567" s="534" t="s">
        <v>727</v>
      </c>
      <c r="D2567" s="534" t="s">
        <v>1575</v>
      </c>
      <c r="E2567" s="534" t="s">
        <v>10136</v>
      </c>
    </row>
    <row r="2568" ht="12.75" customHeight="1">
      <c r="B2568" s="534" t="s">
        <v>726</v>
      </c>
      <c r="C2568" s="534" t="s">
        <v>727</v>
      </c>
      <c r="D2568" s="534" t="s">
        <v>1575</v>
      </c>
      <c r="E2568" s="534" t="s">
        <v>10137</v>
      </c>
    </row>
    <row r="2569" ht="12.75" customHeight="1">
      <c r="B2569" s="534" t="s">
        <v>726</v>
      </c>
      <c r="C2569" s="534" t="s">
        <v>727</v>
      </c>
      <c r="D2569" s="534" t="s">
        <v>1575</v>
      </c>
      <c r="E2569" s="534" t="s">
        <v>10138</v>
      </c>
    </row>
    <row r="2570" ht="12.75" customHeight="1">
      <c r="B2570" s="534" t="s">
        <v>726</v>
      </c>
      <c r="C2570" s="534" t="s">
        <v>727</v>
      </c>
      <c r="D2570" s="534" t="s">
        <v>1575</v>
      </c>
      <c r="E2570" s="534" t="s">
        <v>10139</v>
      </c>
    </row>
    <row r="2571" ht="12.75" customHeight="1">
      <c r="B2571" s="534" t="s">
        <v>726</v>
      </c>
      <c r="C2571" s="534" t="s">
        <v>727</v>
      </c>
      <c r="D2571" s="534" t="s">
        <v>1575</v>
      </c>
      <c r="E2571" s="534" t="s">
        <v>10140</v>
      </c>
    </row>
    <row r="2572" ht="12.75" customHeight="1">
      <c r="B2572" s="534" t="s">
        <v>726</v>
      </c>
      <c r="C2572" s="534" t="s">
        <v>727</v>
      </c>
      <c r="D2572" s="534" t="s">
        <v>1575</v>
      </c>
      <c r="E2572" s="534" t="s">
        <v>10141</v>
      </c>
    </row>
    <row r="2573" ht="12.75" customHeight="1">
      <c r="B2573" s="534" t="s">
        <v>726</v>
      </c>
      <c r="C2573" s="534" t="s">
        <v>727</v>
      </c>
      <c r="D2573" s="534" t="s">
        <v>1575</v>
      </c>
      <c r="E2573" s="534" t="s">
        <v>10142</v>
      </c>
    </row>
    <row r="2574" ht="12.75" customHeight="1">
      <c r="B2574" s="534" t="s">
        <v>726</v>
      </c>
      <c r="C2574" s="534" t="s">
        <v>727</v>
      </c>
      <c r="D2574" s="534" t="s">
        <v>1575</v>
      </c>
      <c r="E2574" s="534" t="s">
        <v>10143</v>
      </c>
    </row>
    <row r="2575" ht="12.75" customHeight="1">
      <c r="B2575" s="534" t="s">
        <v>726</v>
      </c>
      <c r="C2575" s="534" t="s">
        <v>727</v>
      </c>
      <c r="D2575" s="534" t="s">
        <v>1575</v>
      </c>
      <c r="E2575" s="534" t="s">
        <v>10144</v>
      </c>
    </row>
    <row r="2576" ht="12.75" customHeight="1">
      <c r="B2576" s="534" t="s">
        <v>6416</v>
      </c>
      <c r="C2576" s="534" t="s">
        <v>10145</v>
      </c>
      <c r="D2576" s="534" t="s">
        <v>10146</v>
      </c>
      <c r="E2576" s="534" t="s">
        <v>10147</v>
      </c>
    </row>
    <row r="2577" ht="12.75" customHeight="1">
      <c r="B2577" s="534" t="s">
        <v>911</v>
      </c>
      <c r="C2577" s="534" t="s">
        <v>958</v>
      </c>
      <c r="D2577" s="534" t="s">
        <v>10148</v>
      </c>
      <c r="E2577" s="534" t="s">
        <v>10149</v>
      </c>
    </row>
    <row r="2578" ht="12.75" customHeight="1">
      <c r="B2578" s="534" t="s">
        <v>239</v>
      </c>
      <c r="C2578" s="534" t="s">
        <v>2017</v>
      </c>
      <c r="D2578" s="534" t="s">
        <v>10092</v>
      </c>
      <c r="E2578" s="534" t="s">
        <v>10150</v>
      </c>
    </row>
    <row r="2579" ht="12.75" customHeight="1">
      <c r="B2579" s="534" t="s">
        <v>503</v>
      </c>
      <c r="C2579" s="534" t="s">
        <v>7893</v>
      </c>
      <c r="D2579" s="534" t="s">
        <v>7545</v>
      </c>
      <c r="E2579" s="534" t="s">
        <v>10151</v>
      </c>
    </row>
    <row r="2580" ht="12.75" customHeight="1">
      <c r="B2580" s="534" t="s">
        <v>503</v>
      </c>
      <c r="C2580" s="534" t="s">
        <v>573</v>
      </c>
      <c r="D2580" s="534" t="s">
        <v>10152</v>
      </c>
      <c r="E2580" s="534" t="s">
        <v>10153</v>
      </c>
    </row>
    <row r="2581" ht="12.75" customHeight="1">
      <c r="B2581" s="534" t="s">
        <v>503</v>
      </c>
      <c r="C2581" s="534" t="s">
        <v>573</v>
      </c>
      <c r="D2581" s="534" t="s">
        <v>7545</v>
      </c>
      <c r="E2581" s="534" t="s">
        <v>10154</v>
      </c>
    </row>
    <row r="2582" ht="12.75" customHeight="1">
      <c r="B2582" s="534" t="s">
        <v>503</v>
      </c>
      <c r="C2582" s="534" t="s">
        <v>573</v>
      </c>
      <c r="D2582" s="534" t="s">
        <v>7545</v>
      </c>
      <c r="E2582" s="534" t="s">
        <v>10155</v>
      </c>
    </row>
    <row r="2583" ht="12.75" customHeight="1">
      <c r="B2583" s="534" t="s">
        <v>239</v>
      </c>
      <c r="C2583" s="534" t="s">
        <v>306</v>
      </c>
      <c r="D2583" s="534" t="s">
        <v>10156</v>
      </c>
      <c r="E2583" s="534" t="s">
        <v>10157</v>
      </c>
    </row>
    <row r="2584" ht="12.75" customHeight="1">
      <c r="B2584" s="534" t="s">
        <v>239</v>
      </c>
      <c r="C2584" s="534" t="s">
        <v>306</v>
      </c>
      <c r="D2584" s="534" t="s">
        <v>6524</v>
      </c>
      <c r="E2584" s="534" t="s">
        <v>10158</v>
      </c>
    </row>
    <row r="2585" ht="12.75" customHeight="1">
      <c r="B2585" s="534" t="s">
        <v>6273</v>
      </c>
      <c r="C2585" s="534" t="s">
        <v>6274</v>
      </c>
      <c r="D2585" s="534" t="s">
        <v>6280</v>
      </c>
      <c r="E2585" s="534" t="s">
        <v>10159</v>
      </c>
    </row>
    <row r="2586" ht="12.75" customHeight="1">
      <c r="B2586" s="534" t="s">
        <v>2216</v>
      </c>
      <c r="C2586" s="534" t="s">
        <v>2217</v>
      </c>
      <c r="D2586" s="534" t="s">
        <v>7812</v>
      </c>
      <c r="E2586" s="534" t="s">
        <v>10160</v>
      </c>
    </row>
    <row r="2587" ht="12.75" customHeight="1">
      <c r="B2587" s="534" t="s">
        <v>2216</v>
      </c>
      <c r="C2587" s="534" t="s">
        <v>2217</v>
      </c>
      <c r="D2587" s="534" t="s">
        <v>7812</v>
      </c>
      <c r="E2587" s="534" t="s">
        <v>10161</v>
      </c>
    </row>
    <row r="2588" ht="12.75" customHeight="1">
      <c r="B2588" s="534" t="s">
        <v>2216</v>
      </c>
      <c r="C2588" s="534" t="s">
        <v>2217</v>
      </c>
      <c r="D2588" s="534" t="s">
        <v>7812</v>
      </c>
      <c r="E2588" s="534" t="s">
        <v>10162</v>
      </c>
    </row>
    <row r="2589" ht="12.75" customHeight="1">
      <c r="B2589" s="534" t="s">
        <v>2216</v>
      </c>
      <c r="C2589" s="534" t="s">
        <v>6318</v>
      </c>
      <c r="D2589" s="534" t="s">
        <v>8248</v>
      </c>
      <c r="E2589" s="534" t="s">
        <v>10163</v>
      </c>
    </row>
    <row r="2590" ht="12.75" customHeight="1">
      <c r="B2590" s="534" t="s">
        <v>911</v>
      </c>
      <c r="C2590" s="534" t="s">
        <v>7708</v>
      </c>
      <c r="D2590" s="534" t="s">
        <v>10164</v>
      </c>
      <c r="E2590" s="534" t="s">
        <v>10165</v>
      </c>
    </row>
    <row r="2591" ht="12.75" customHeight="1">
      <c r="B2591" s="534" t="s">
        <v>6246</v>
      </c>
      <c r="C2591" s="534" t="s">
        <v>6247</v>
      </c>
      <c r="D2591" s="534" t="s">
        <v>10166</v>
      </c>
      <c r="E2591" s="534" t="s">
        <v>10167</v>
      </c>
    </row>
    <row r="2592" ht="12.75" customHeight="1">
      <c r="B2592" s="534" t="s">
        <v>2781</v>
      </c>
      <c r="C2592" s="534" t="s">
        <v>6821</v>
      </c>
      <c r="D2592" s="534" t="s">
        <v>1575</v>
      </c>
      <c r="E2592" s="534" t="s">
        <v>10168</v>
      </c>
    </row>
    <row r="2593" ht="12.75" customHeight="1">
      <c r="B2593" s="534" t="s">
        <v>911</v>
      </c>
      <c r="C2593" s="534" t="s">
        <v>983</v>
      </c>
      <c r="D2593" s="534" t="s">
        <v>7680</v>
      </c>
      <c r="E2593" s="534" t="s">
        <v>10169</v>
      </c>
    </row>
    <row r="2594" ht="12.75" customHeight="1">
      <c r="B2594" s="534" t="s">
        <v>911</v>
      </c>
      <c r="C2594" s="534" t="s">
        <v>983</v>
      </c>
      <c r="D2594" s="534" t="s">
        <v>7680</v>
      </c>
      <c r="E2594" s="534" t="s">
        <v>10170</v>
      </c>
    </row>
    <row r="2595" ht="12.75" customHeight="1">
      <c r="B2595" s="534" t="s">
        <v>726</v>
      </c>
      <c r="C2595" s="534" t="s">
        <v>737</v>
      </c>
      <c r="D2595" s="534" t="s">
        <v>6896</v>
      </c>
      <c r="E2595" s="534" t="s">
        <v>6895</v>
      </c>
    </row>
    <row r="2596" ht="12.75" customHeight="1">
      <c r="B2596" s="534" t="s">
        <v>726</v>
      </c>
      <c r="C2596" s="534" t="s">
        <v>737</v>
      </c>
      <c r="D2596" s="534" t="s">
        <v>1575</v>
      </c>
      <c r="E2596" s="534" t="s">
        <v>10171</v>
      </c>
    </row>
    <row r="2597" ht="12.75" customHeight="1">
      <c r="B2597" s="534" t="s">
        <v>6142</v>
      </c>
      <c r="C2597" s="534" t="s">
        <v>10172</v>
      </c>
      <c r="D2597" s="534" t="s">
        <v>10173</v>
      </c>
      <c r="E2597" s="534" t="s">
        <v>10174</v>
      </c>
    </row>
    <row r="2598" ht="12.75" customHeight="1">
      <c r="B2598" s="534" t="s">
        <v>726</v>
      </c>
      <c r="C2598" s="534" t="s">
        <v>737</v>
      </c>
      <c r="D2598" s="534" t="s">
        <v>10175</v>
      </c>
      <c r="E2598" s="534" t="s">
        <v>10176</v>
      </c>
    </row>
    <row r="2599" ht="12.75" customHeight="1">
      <c r="B2599" s="534" t="s">
        <v>911</v>
      </c>
      <c r="C2599" s="534" t="s">
        <v>1500</v>
      </c>
      <c r="D2599" s="534" t="s">
        <v>10177</v>
      </c>
      <c r="E2599" s="534" t="s">
        <v>10178</v>
      </c>
    </row>
    <row r="2600" ht="12.75" customHeight="1">
      <c r="B2600" s="534" t="s">
        <v>1560</v>
      </c>
      <c r="C2600" s="534" t="s">
        <v>2113</v>
      </c>
      <c r="D2600" s="534" t="s">
        <v>10179</v>
      </c>
      <c r="E2600" s="534" t="s">
        <v>10180</v>
      </c>
    </row>
    <row r="2601" ht="12.75" customHeight="1">
      <c r="B2601" s="534" t="s">
        <v>6273</v>
      </c>
      <c r="C2601" s="534" t="s">
        <v>6274</v>
      </c>
      <c r="D2601" s="534" t="s">
        <v>6402</v>
      </c>
      <c r="E2601" s="534" t="s">
        <v>10181</v>
      </c>
    </row>
    <row r="2602" ht="12.75" customHeight="1">
      <c r="B2602" s="534" t="s">
        <v>2781</v>
      </c>
      <c r="C2602" s="534" t="s">
        <v>2782</v>
      </c>
      <c r="D2602" s="534" t="s">
        <v>10182</v>
      </c>
      <c r="E2602" s="534" t="s">
        <v>10183</v>
      </c>
    </row>
    <row r="2603" ht="12.75" customHeight="1">
      <c r="B2603" s="534" t="s">
        <v>2781</v>
      </c>
      <c r="C2603" s="534" t="s">
        <v>2782</v>
      </c>
      <c r="D2603" s="534" t="s">
        <v>10184</v>
      </c>
      <c r="E2603" s="534" t="s">
        <v>10185</v>
      </c>
    </row>
    <row r="2604" ht="12.75" customHeight="1">
      <c r="B2604" s="534" t="s">
        <v>2781</v>
      </c>
      <c r="C2604" s="534" t="s">
        <v>6821</v>
      </c>
      <c r="D2604" s="534" t="s">
        <v>10186</v>
      </c>
      <c r="E2604" s="534" t="s">
        <v>10186</v>
      </c>
    </row>
    <row r="2605" ht="12.75" customHeight="1">
      <c r="B2605" s="534" t="s">
        <v>7260</v>
      </c>
      <c r="C2605" s="534" t="s">
        <v>7694</v>
      </c>
      <c r="D2605" s="534" t="s">
        <v>10187</v>
      </c>
      <c r="E2605" s="534" t="s">
        <v>10188</v>
      </c>
    </row>
    <row r="2606" ht="12.75" customHeight="1">
      <c r="B2606" s="534" t="s">
        <v>503</v>
      </c>
      <c r="C2606" s="534" t="s">
        <v>583</v>
      </c>
      <c r="D2606" s="534" t="s">
        <v>506</v>
      </c>
      <c r="E2606" s="534" t="s">
        <v>2377</v>
      </c>
    </row>
    <row r="2607" ht="12.75" customHeight="1">
      <c r="B2607" s="534" t="s">
        <v>911</v>
      </c>
      <c r="C2607" s="534" t="s">
        <v>912</v>
      </c>
      <c r="D2607" s="534" t="s">
        <v>10189</v>
      </c>
      <c r="E2607" s="534" t="s">
        <v>10190</v>
      </c>
    </row>
    <row r="2608" ht="12.75" customHeight="1">
      <c r="B2608" s="534" t="s">
        <v>2216</v>
      </c>
      <c r="C2608" s="534" t="s">
        <v>2217</v>
      </c>
      <c r="D2608" s="534" t="s">
        <v>4314</v>
      </c>
      <c r="E2608" s="534" t="s">
        <v>10191</v>
      </c>
    </row>
    <row r="2609" ht="12.75" customHeight="1">
      <c r="B2609" s="534" t="s">
        <v>2216</v>
      </c>
      <c r="C2609" s="534" t="s">
        <v>2217</v>
      </c>
      <c r="D2609" s="534" t="s">
        <v>4314</v>
      </c>
      <c r="E2609" s="534" t="s">
        <v>6905</v>
      </c>
    </row>
    <row r="2610" ht="12.75" customHeight="1">
      <c r="B2610" s="534" t="s">
        <v>2216</v>
      </c>
      <c r="C2610" s="534" t="s">
        <v>2217</v>
      </c>
      <c r="D2610" s="534" t="s">
        <v>4314</v>
      </c>
      <c r="E2610" s="534" t="s">
        <v>10192</v>
      </c>
    </row>
    <row r="2611" ht="12.75" customHeight="1">
      <c r="B2611" s="534" t="s">
        <v>6142</v>
      </c>
      <c r="C2611" s="534" t="s">
        <v>8542</v>
      </c>
      <c r="D2611" s="534" t="s">
        <v>10193</v>
      </c>
      <c r="E2611" s="534" t="s">
        <v>10194</v>
      </c>
    </row>
    <row r="2612" ht="12.75" customHeight="1">
      <c r="B2612" s="534" t="s">
        <v>6142</v>
      </c>
      <c r="C2612" s="534" t="s">
        <v>6725</v>
      </c>
      <c r="D2612" s="534" t="s">
        <v>10193</v>
      </c>
      <c r="E2612" s="534" t="s">
        <v>10195</v>
      </c>
    </row>
    <row r="2613" ht="12.75" customHeight="1">
      <c r="B2613" s="534" t="s">
        <v>6142</v>
      </c>
      <c r="C2613" s="534" t="s">
        <v>6725</v>
      </c>
      <c r="D2613" s="534" t="s">
        <v>10193</v>
      </c>
      <c r="E2613" s="534" t="s">
        <v>10196</v>
      </c>
    </row>
    <row r="2614" ht="12.75" customHeight="1">
      <c r="B2614" s="534" t="s">
        <v>6416</v>
      </c>
      <c r="C2614" s="534" t="s">
        <v>10197</v>
      </c>
      <c r="D2614" s="534" t="s">
        <v>10193</v>
      </c>
      <c r="E2614" s="534" t="s">
        <v>10198</v>
      </c>
    </row>
    <row r="2615" ht="12.75" customHeight="1">
      <c r="B2615" s="534" t="s">
        <v>6142</v>
      </c>
      <c r="C2615" s="534" t="s">
        <v>6725</v>
      </c>
      <c r="D2615" s="534" t="s">
        <v>10199</v>
      </c>
      <c r="E2615" s="534" t="s">
        <v>10200</v>
      </c>
    </row>
    <row r="2616" ht="12.75" customHeight="1">
      <c r="B2616" s="534" t="s">
        <v>6142</v>
      </c>
      <c r="C2616" s="534" t="s">
        <v>6725</v>
      </c>
      <c r="D2616" s="534" t="s">
        <v>10193</v>
      </c>
      <c r="E2616" s="534" t="s">
        <v>10201</v>
      </c>
    </row>
    <row r="2617" ht="12.75" customHeight="1">
      <c r="B2617" s="534" t="s">
        <v>6142</v>
      </c>
      <c r="C2617" s="534" t="s">
        <v>6143</v>
      </c>
      <c r="D2617" s="534" t="s">
        <v>10199</v>
      </c>
      <c r="E2617" s="534" t="s">
        <v>10202</v>
      </c>
    </row>
    <row r="2618" ht="12.75" customHeight="1">
      <c r="B2618" s="534" t="s">
        <v>2781</v>
      </c>
      <c r="C2618" s="534" t="s">
        <v>2782</v>
      </c>
      <c r="D2618" s="534" t="s">
        <v>10193</v>
      </c>
      <c r="E2618" s="534" t="s">
        <v>10203</v>
      </c>
    </row>
    <row r="2619" ht="12.75" customHeight="1">
      <c r="B2619" s="534" t="s">
        <v>2781</v>
      </c>
      <c r="C2619" s="534" t="s">
        <v>2782</v>
      </c>
      <c r="D2619" s="534" t="s">
        <v>10204</v>
      </c>
      <c r="E2619" s="534" t="s">
        <v>10205</v>
      </c>
    </row>
    <row r="2620" ht="12.75" customHeight="1">
      <c r="B2620" s="534" t="s">
        <v>2781</v>
      </c>
      <c r="C2620" s="534" t="s">
        <v>2782</v>
      </c>
      <c r="D2620" s="534" t="s">
        <v>10206</v>
      </c>
      <c r="E2620" s="534" t="s">
        <v>10207</v>
      </c>
    </row>
    <row r="2621" ht="12.75" customHeight="1">
      <c r="B2621" s="534" t="s">
        <v>6246</v>
      </c>
      <c r="C2621" s="534" t="s">
        <v>7277</v>
      </c>
      <c r="D2621" s="534" t="s">
        <v>10208</v>
      </c>
      <c r="E2621" s="534" t="s">
        <v>10209</v>
      </c>
    </row>
    <row r="2622" ht="12.75" customHeight="1">
      <c r="B2622" s="534" t="s">
        <v>6246</v>
      </c>
      <c r="C2622" s="534" t="s">
        <v>6141</v>
      </c>
      <c r="D2622" s="534" t="s">
        <v>10210</v>
      </c>
      <c r="E2622" s="534" t="s">
        <v>10211</v>
      </c>
    </row>
    <row r="2623" ht="12.75" customHeight="1">
      <c r="B2623" s="534" t="s">
        <v>2781</v>
      </c>
      <c r="C2623" s="534" t="s">
        <v>2782</v>
      </c>
      <c r="D2623" s="534" t="s">
        <v>10212</v>
      </c>
      <c r="E2623" s="534" t="s">
        <v>10213</v>
      </c>
    </row>
    <row r="2624" ht="12.75" customHeight="1">
      <c r="B2624" s="534" t="s">
        <v>6273</v>
      </c>
      <c r="C2624" s="534" t="s">
        <v>6274</v>
      </c>
      <c r="D2624" s="534" t="s">
        <v>6280</v>
      </c>
      <c r="E2624" s="534" t="s">
        <v>10214</v>
      </c>
    </row>
    <row r="2625" ht="12.75" customHeight="1">
      <c r="B2625" s="534" t="s">
        <v>6273</v>
      </c>
      <c r="C2625" s="534" t="s">
        <v>6274</v>
      </c>
      <c r="D2625" s="534" t="s">
        <v>6280</v>
      </c>
      <c r="E2625" s="534" t="s">
        <v>10215</v>
      </c>
    </row>
    <row r="2626" ht="12.75" customHeight="1">
      <c r="B2626" s="534" t="s">
        <v>6273</v>
      </c>
      <c r="C2626" s="534" t="s">
        <v>7618</v>
      </c>
      <c r="D2626" s="534" t="s">
        <v>6280</v>
      </c>
      <c r="E2626" s="534" t="s">
        <v>10216</v>
      </c>
    </row>
    <row r="2627" ht="12.75" customHeight="1">
      <c r="B2627" s="534" t="s">
        <v>911</v>
      </c>
      <c r="C2627" s="534" t="s">
        <v>930</v>
      </c>
      <c r="D2627" s="534" t="s">
        <v>2358</v>
      </c>
      <c r="E2627" s="534" t="s">
        <v>2505</v>
      </c>
    </row>
    <row r="2628" ht="12.75" customHeight="1">
      <c r="B2628" s="534" t="s">
        <v>911</v>
      </c>
      <c r="C2628" s="534" t="s">
        <v>930</v>
      </c>
      <c r="D2628" s="534" t="s">
        <v>2358</v>
      </c>
      <c r="E2628" s="534" t="s">
        <v>10217</v>
      </c>
    </row>
    <row r="2629" ht="12.75" customHeight="1">
      <c r="B2629" s="534" t="s">
        <v>911</v>
      </c>
      <c r="C2629" s="534" t="s">
        <v>930</v>
      </c>
      <c r="D2629" s="534" t="s">
        <v>2358</v>
      </c>
      <c r="E2629" s="534" t="s">
        <v>10218</v>
      </c>
    </row>
    <row r="2630" ht="12.75" customHeight="1">
      <c r="B2630" s="534" t="s">
        <v>911</v>
      </c>
      <c r="C2630" s="534" t="s">
        <v>930</v>
      </c>
      <c r="D2630" s="534" t="s">
        <v>2358</v>
      </c>
      <c r="E2630" s="534" t="s">
        <v>10219</v>
      </c>
    </row>
    <row r="2631" ht="12.75" customHeight="1">
      <c r="B2631" s="534" t="s">
        <v>911</v>
      </c>
      <c r="C2631" s="534" t="s">
        <v>930</v>
      </c>
      <c r="D2631" s="534" t="s">
        <v>2358</v>
      </c>
      <c r="E2631" s="534" t="s">
        <v>10220</v>
      </c>
    </row>
    <row r="2632" ht="12.75" customHeight="1">
      <c r="B2632" s="534" t="s">
        <v>911</v>
      </c>
      <c r="C2632" s="534" t="s">
        <v>930</v>
      </c>
      <c r="D2632" s="534" t="s">
        <v>2358</v>
      </c>
      <c r="E2632" s="534" t="s">
        <v>10221</v>
      </c>
    </row>
    <row r="2633" ht="12.75" customHeight="1">
      <c r="B2633" s="534" t="s">
        <v>911</v>
      </c>
      <c r="C2633" s="534" t="s">
        <v>930</v>
      </c>
      <c r="D2633" s="534" t="s">
        <v>2358</v>
      </c>
      <c r="E2633" s="534" t="s">
        <v>10222</v>
      </c>
    </row>
    <row r="2634" ht="12.75" customHeight="1">
      <c r="B2634" s="534" t="s">
        <v>239</v>
      </c>
      <c r="C2634" s="534" t="s">
        <v>306</v>
      </c>
      <c r="D2634" s="534" t="s">
        <v>10223</v>
      </c>
      <c r="E2634" s="534" t="s">
        <v>10224</v>
      </c>
    </row>
    <row r="2635" ht="12.75" customHeight="1">
      <c r="B2635" s="534" t="s">
        <v>239</v>
      </c>
      <c r="C2635" s="534" t="s">
        <v>306</v>
      </c>
      <c r="D2635" s="534" t="s">
        <v>9231</v>
      </c>
      <c r="E2635" s="534" t="s">
        <v>10225</v>
      </c>
    </row>
    <row r="2636" ht="12.75" customHeight="1">
      <c r="B2636" s="534" t="s">
        <v>6075</v>
      </c>
      <c r="C2636" s="534" t="s">
        <v>6100</v>
      </c>
      <c r="D2636" s="534" t="s">
        <v>10226</v>
      </c>
      <c r="E2636" s="534" t="s">
        <v>10227</v>
      </c>
    </row>
    <row r="2637" ht="12.75" customHeight="1">
      <c r="B2637" s="534" t="s">
        <v>2781</v>
      </c>
      <c r="C2637" s="534" t="s">
        <v>2782</v>
      </c>
      <c r="D2637" s="534" t="s">
        <v>10228</v>
      </c>
      <c r="E2637" s="534" t="s">
        <v>10229</v>
      </c>
    </row>
    <row r="2638" ht="12.75" customHeight="1">
      <c r="B2638" s="534" t="s">
        <v>6407</v>
      </c>
      <c r="C2638" s="534" t="s">
        <v>6388</v>
      </c>
      <c r="D2638" s="534" t="s">
        <v>10230</v>
      </c>
      <c r="E2638" s="534" t="s">
        <v>10231</v>
      </c>
    </row>
    <row r="2639" ht="12.75" customHeight="1">
      <c r="B2639" s="534" t="s">
        <v>2216</v>
      </c>
      <c r="C2639" s="534" t="s">
        <v>2217</v>
      </c>
      <c r="D2639" s="534" t="s">
        <v>6533</v>
      </c>
      <c r="E2639" s="534" t="s">
        <v>10232</v>
      </c>
    </row>
    <row r="2640" ht="12.75" customHeight="1">
      <c r="B2640" s="534" t="s">
        <v>2216</v>
      </c>
      <c r="C2640" s="534" t="s">
        <v>2217</v>
      </c>
      <c r="D2640" s="534" t="s">
        <v>6533</v>
      </c>
      <c r="E2640" s="534" t="s">
        <v>10233</v>
      </c>
    </row>
    <row r="2641" ht="12.75" customHeight="1">
      <c r="B2641" s="534" t="s">
        <v>2216</v>
      </c>
      <c r="C2641" s="534" t="s">
        <v>2217</v>
      </c>
      <c r="D2641" s="534" t="s">
        <v>6533</v>
      </c>
      <c r="E2641" s="534" t="s">
        <v>10234</v>
      </c>
    </row>
    <row r="2642" ht="12.75" customHeight="1">
      <c r="B2642" s="534" t="s">
        <v>6273</v>
      </c>
      <c r="C2642" s="534" t="s">
        <v>6274</v>
      </c>
      <c r="D2642" s="534" t="s">
        <v>10235</v>
      </c>
      <c r="E2642" s="534" t="s">
        <v>10236</v>
      </c>
    </row>
    <row r="2643" ht="12.75" customHeight="1">
      <c r="B2643" s="534" t="s">
        <v>726</v>
      </c>
      <c r="C2643" s="534" t="s">
        <v>737</v>
      </c>
      <c r="D2643" s="534" t="s">
        <v>10237</v>
      </c>
      <c r="E2643" s="534" t="s">
        <v>10238</v>
      </c>
    </row>
    <row r="2644" ht="12.75" customHeight="1">
      <c r="B2644" s="534" t="s">
        <v>2781</v>
      </c>
      <c r="C2644" s="534" t="s">
        <v>6821</v>
      </c>
      <c r="D2644" s="534" t="s">
        <v>10239</v>
      </c>
      <c r="E2644" s="534" t="s">
        <v>10240</v>
      </c>
    </row>
    <row r="2645" ht="12.75" customHeight="1">
      <c r="B2645" s="534" t="s">
        <v>2781</v>
      </c>
      <c r="C2645" s="534" t="s">
        <v>6821</v>
      </c>
      <c r="D2645" s="534" t="s">
        <v>10241</v>
      </c>
      <c r="E2645" s="534" t="s">
        <v>10242</v>
      </c>
    </row>
    <row r="2646" ht="12.75" customHeight="1">
      <c r="B2646" s="534" t="s">
        <v>2781</v>
      </c>
      <c r="C2646" s="534" t="s">
        <v>6821</v>
      </c>
      <c r="D2646" s="534" t="s">
        <v>10243</v>
      </c>
      <c r="E2646" s="534" t="s">
        <v>10244</v>
      </c>
    </row>
    <row r="2647" ht="12.75" customHeight="1">
      <c r="B2647" s="534" t="s">
        <v>2781</v>
      </c>
      <c r="C2647" s="534" t="s">
        <v>6821</v>
      </c>
      <c r="D2647" s="534" t="s">
        <v>10245</v>
      </c>
      <c r="E2647" s="534" t="s">
        <v>10245</v>
      </c>
    </row>
    <row r="2648" ht="12.75" customHeight="1">
      <c r="B2648" s="534" t="s">
        <v>2781</v>
      </c>
      <c r="C2648" s="534" t="s">
        <v>6821</v>
      </c>
      <c r="D2648" s="534" t="s">
        <v>10246</v>
      </c>
      <c r="E2648" s="534" t="s">
        <v>10247</v>
      </c>
    </row>
    <row r="2649" ht="12.75" customHeight="1">
      <c r="B2649" s="534" t="s">
        <v>2781</v>
      </c>
      <c r="C2649" s="534" t="s">
        <v>6821</v>
      </c>
      <c r="D2649" s="534" t="s">
        <v>10248</v>
      </c>
      <c r="E2649" s="534" t="s">
        <v>10249</v>
      </c>
    </row>
    <row r="2650" ht="12.75" customHeight="1">
      <c r="B2650" s="534" t="s">
        <v>2781</v>
      </c>
      <c r="C2650" s="534" t="s">
        <v>6821</v>
      </c>
      <c r="D2650" s="534" t="s">
        <v>10250</v>
      </c>
      <c r="E2650" s="534" t="s">
        <v>10250</v>
      </c>
    </row>
    <row r="2651" ht="12.75" customHeight="1">
      <c r="B2651" s="534" t="s">
        <v>2781</v>
      </c>
      <c r="C2651" s="534" t="s">
        <v>6821</v>
      </c>
      <c r="D2651" s="534" t="s">
        <v>10251</v>
      </c>
      <c r="E2651" s="534" t="s">
        <v>10252</v>
      </c>
    </row>
    <row r="2652" ht="12.75" customHeight="1">
      <c r="B2652" s="534" t="s">
        <v>2781</v>
      </c>
      <c r="C2652" s="534" t="s">
        <v>6821</v>
      </c>
      <c r="D2652" s="534" t="s">
        <v>10253</v>
      </c>
      <c r="E2652" s="534" t="s">
        <v>10254</v>
      </c>
    </row>
    <row r="2653" ht="12.75" customHeight="1">
      <c r="B2653" s="534" t="s">
        <v>2781</v>
      </c>
      <c r="C2653" s="534" t="s">
        <v>6821</v>
      </c>
      <c r="D2653" s="534" t="s">
        <v>10255</v>
      </c>
      <c r="E2653" s="534" t="s">
        <v>10255</v>
      </c>
    </row>
    <row r="2654" ht="12.75" customHeight="1">
      <c r="B2654" s="534" t="s">
        <v>2781</v>
      </c>
      <c r="C2654" s="534" t="s">
        <v>6821</v>
      </c>
      <c r="D2654" s="534" t="s">
        <v>10256</v>
      </c>
      <c r="E2654" s="534" t="s">
        <v>10257</v>
      </c>
    </row>
    <row r="2655" ht="12.75" customHeight="1">
      <c r="B2655" s="534" t="s">
        <v>2781</v>
      </c>
      <c r="C2655" s="534" t="s">
        <v>6821</v>
      </c>
      <c r="D2655" s="534" t="s">
        <v>10258</v>
      </c>
      <c r="E2655" s="534" t="s">
        <v>10259</v>
      </c>
    </row>
    <row r="2656" ht="12.75" customHeight="1">
      <c r="B2656" s="534" t="s">
        <v>2781</v>
      </c>
      <c r="C2656" s="534" t="s">
        <v>6821</v>
      </c>
      <c r="D2656" s="534" t="s">
        <v>10260</v>
      </c>
      <c r="E2656" s="534" t="s">
        <v>10260</v>
      </c>
    </row>
    <row r="2657" ht="12.75" customHeight="1">
      <c r="B2657" s="534" t="s">
        <v>2781</v>
      </c>
      <c r="C2657" s="534" t="s">
        <v>6821</v>
      </c>
      <c r="D2657" s="534" t="s">
        <v>10261</v>
      </c>
      <c r="E2657" s="534" t="s">
        <v>10262</v>
      </c>
    </row>
    <row r="2658" ht="12.75" customHeight="1">
      <c r="B2658" s="534" t="s">
        <v>2781</v>
      </c>
      <c r="C2658" s="534" t="s">
        <v>6821</v>
      </c>
      <c r="D2658" s="534" t="s">
        <v>10263</v>
      </c>
      <c r="E2658" s="534" t="s">
        <v>10264</v>
      </c>
    </row>
    <row r="2659" ht="12.75" customHeight="1">
      <c r="B2659" s="534" t="s">
        <v>2781</v>
      </c>
      <c r="C2659" s="534" t="s">
        <v>6821</v>
      </c>
      <c r="D2659" s="534" t="s">
        <v>10265</v>
      </c>
      <c r="E2659" s="534" t="s">
        <v>10266</v>
      </c>
    </row>
    <row r="2660" ht="12.75" customHeight="1">
      <c r="B2660" s="534" t="s">
        <v>2781</v>
      </c>
      <c r="C2660" s="534" t="s">
        <v>6821</v>
      </c>
      <c r="D2660" s="534" t="s">
        <v>10267</v>
      </c>
      <c r="E2660" s="534" t="s">
        <v>10268</v>
      </c>
    </row>
    <row r="2661" ht="12.75" customHeight="1">
      <c r="B2661" s="534" t="s">
        <v>2781</v>
      </c>
      <c r="C2661" s="534" t="s">
        <v>6821</v>
      </c>
      <c r="D2661" s="534" t="s">
        <v>10269</v>
      </c>
      <c r="E2661" s="534" t="s">
        <v>10270</v>
      </c>
    </row>
    <row r="2662" ht="12.75" customHeight="1">
      <c r="B2662" s="534" t="s">
        <v>2781</v>
      </c>
      <c r="C2662" s="534" t="s">
        <v>6821</v>
      </c>
      <c r="D2662" s="534" t="s">
        <v>10271</v>
      </c>
      <c r="E2662" s="534" t="s">
        <v>10272</v>
      </c>
    </row>
    <row r="2663" ht="12.75" customHeight="1">
      <c r="B2663" s="534" t="s">
        <v>2781</v>
      </c>
      <c r="C2663" s="534" t="s">
        <v>6821</v>
      </c>
      <c r="D2663" s="534" t="s">
        <v>10273</v>
      </c>
      <c r="E2663" s="534" t="s">
        <v>10274</v>
      </c>
    </row>
    <row r="2664" ht="12.75" customHeight="1">
      <c r="B2664" s="534" t="s">
        <v>726</v>
      </c>
      <c r="C2664" s="534" t="s">
        <v>737</v>
      </c>
      <c r="D2664" s="534" t="s">
        <v>9316</v>
      </c>
      <c r="E2664" s="534" t="s">
        <v>10275</v>
      </c>
    </row>
    <row r="2665" ht="12.75" customHeight="1">
      <c r="B2665" s="534" t="s">
        <v>6075</v>
      </c>
      <c r="C2665" s="534" t="s">
        <v>6267</v>
      </c>
      <c r="D2665" s="534" t="s">
        <v>10276</v>
      </c>
      <c r="E2665" s="534" t="s">
        <v>10277</v>
      </c>
    </row>
    <row r="2666" ht="12.75" customHeight="1">
      <c r="B2666" s="534" t="s">
        <v>7260</v>
      </c>
      <c r="C2666" s="534" t="s">
        <v>7694</v>
      </c>
      <c r="D2666" s="534" t="s">
        <v>10278</v>
      </c>
      <c r="E2666" s="534" t="s">
        <v>10279</v>
      </c>
    </row>
    <row r="2667" ht="12.75" customHeight="1">
      <c r="B2667" s="534" t="s">
        <v>239</v>
      </c>
      <c r="C2667" s="534" t="s">
        <v>282</v>
      </c>
      <c r="D2667" s="534" t="s">
        <v>5202</v>
      </c>
      <c r="E2667" s="534" t="s">
        <v>10280</v>
      </c>
    </row>
    <row r="2668" ht="12.75" customHeight="1">
      <c r="B2668" s="534" t="s">
        <v>239</v>
      </c>
      <c r="C2668" s="534" t="s">
        <v>282</v>
      </c>
      <c r="D2668" s="534" t="s">
        <v>5202</v>
      </c>
      <c r="E2668" s="534" t="s">
        <v>10281</v>
      </c>
    </row>
    <row r="2669" ht="12.75" customHeight="1">
      <c r="B2669" s="534" t="s">
        <v>6246</v>
      </c>
      <c r="C2669" s="534" t="s">
        <v>6247</v>
      </c>
      <c r="D2669" s="534" t="s">
        <v>10282</v>
      </c>
      <c r="E2669" s="534" t="s">
        <v>10283</v>
      </c>
    </row>
    <row r="2670" ht="12.75" customHeight="1">
      <c r="B2670" s="534" t="s">
        <v>6246</v>
      </c>
      <c r="C2670" s="534" t="s">
        <v>6247</v>
      </c>
      <c r="D2670" s="534" t="s">
        <v>10284</v>
      </c>
      <c r="E2670" s="534" t="s">
        <v>10285</v>
      </c>
    </row>
    <row r="2671" ht="12.75" customHeight="1">
      <c r="B2671" s="534" t="s">
        <v>726</v>
      </c>
      <c r="C2671" s="534" t="s">
        <v>737</v>
      </c>
      <c r="D2671" s="534" t="s">
        <v>10286</v>
      </c>
      <c r="E2671" s="534" t="s">
        <v>10287</v>
      </c>
    </row>
    <row r="2672" ht="12.75" customHeight="1">
      <c r="B2672" s="534" t="s">
        <v>726</v>
      </c>
      <c r="C2672" s="534" t="s">
        <v>737</v>
      </c>
      <c r="D2672" s="534" t="s">
        <v>1575</v>
      </c>
      <c r="E2672" s="534" t="s">
        <v>10288</v>
      </c>
    </row>
    <row r="2673" ht="12.75" customHeight="1">
      <c r="B2673" s="534" t="s">
        <v>726</v>
      </c>
      <c r="C2673" s="534" t="s">
        <v>737</v>
      </c>
      <c r="D2673" s="534" t="s">
        <v>1575</v>
      </c>
      <c r="E2673" s="534" t="s">
        <v>10289</v>
      </c>
    </row>
    <row r="2674" ht="12.75" customHeight="1">
      <c r="B2674" s="534" t="s">
        <v>503</v>
      </c>
      <c r="C2674" s="534" t="s">
        <v>573</v>
      </c>
      <c r="D2674" s="534" t="s">
        <v>575</v>
      </c>
      <c r="E2674" s="534" t="s">
        <v>10290</v>
      </c>
    </row>
    <row r="2675" ht="12.75" customHeight="1">
      <c r="B2675" s="534" t="s">
        <v>7260</v>
      </c>
      <c r="C2675" s="534" t="s">
        <v>7694</v>
      </c>
      <c r="D2675" s="534" t="s">
        <v>10291</v>
      </c>
      <c r="E2675" s="534" t="s">
        <v>10291</v>
      </c>
    </row>
    <row r="2676" ht="12.75" customHeight="1">
      <c r="B2676" s="534" t="s">
        <v>2781</v>
      </c>
      <c r="C2676" s="534" t="s">
        <v>2782</v>
      </c>
      <c r="D2676" s="534" t="s">
        <v>10292</v>
      </c>
      <c r="E2676" s="534" t="s">
        <v>10293</v>
      </c>
    </row>
    <row r="2677" ht="12.75" customHeight="1">
      <c r="B2677" s="534" t="s">
        <v>2781</v>
      </c>
      <c r="C2677" s="534" t="s">
        <v>6821</v>
      </c>
      <c r="D2677" s="534" t="s">
        <v>10294</v>
      </c>
      <c r="E2677" s="534" t="s">
        <v>10294</v>
      </c>
    </row>
    <row r="2678" ht="12.75" customHeight="1">
      <c r="B2678" s="534" t="s">
        <v>2781</v>
      </c>
      <c r="C2678" s="534" t="s">
        <v>2782</v>
      </c>
      <c r="D2678" s="534" t="s">
        <v>10295</v>
      </c>
      <c r="E2678" s="534" t="s">
        <v>10296</v>
      </c>
    </row>
    <row r="2679" ht="12.75" customHeight="1">
      <c r="B2679" s="534" t="s">
        <v>2781</v>
      </c>
      <c r="C2679" s="534" t="s">
        <v>6821</v>
      </c>
      <c r="D2679" s="534" t="s">
        <v>10297</v>
      </c>
      <c r="E2679" s="534" t="s">
        <v>10297</v>
      </c>
    </row>
    <row r="2680" ht="12.75" customHeight="1">
      <c r="B2680" s="534" t="s">
        <v>2781</v>
      </c>
      <c r="C2680" s="534" t="s">
        <v>6821</v>
      </c>
      <c r="D2680" s="534" t="s">
        <v>10298</v>
      </c>
      <c r="E2680" s="534" t="s">
        <v>10298</v>
      </c>
    </row>
    <row r="2681" ht="12.75" customHeight="1">
      <c r="B2681" s="534" t="s">
        <v>2781</v>
      </c>
      <c r="C2681" s="534" t="s">
        <v>6821</v>
      </c>
      <c r="D2681" s="534" t="s">
        <v>1575</v>
      </c>
      <c r="E2681" s="534" t="s">
        <v>10299</v>
      </c>
    </row>
    <row r="2682" ht="12.75" customHeight="1">
      <c r="B2682" s="534" t="s">
        <v>2781</v>
      </c>
      <c r="C2682" s="534" t="s">
        <v>6821</v>
      </c>
      <c r="D2682" s="534" t="s">
        <v>1575</v>
      </c>
      <c r="E2682" s="534" t="s">
        <v>10300</v>
      </c>
    </row>
    <row r="2683" ht="12.75" customHeight="1">
      <c r="B2683" s="534" t="s">
        <v>2781</v>
      </c>
      <c r="C2683" s="534" t="s">
        <v>6821</v>
      </c>
      <c r="D2683" s="534" t="s">
        <v>10301</v>
      </c>
      <c r="E2683" s="534" t="s">
        <v>10301</v>
      </c>
    </row>
    <row r="2684" ht="12.75" customHeight="1">
      <c r="B2684" s="534" t="s">
        <v>2781</v>
      </c>
      <c r="C2684" s="534" t="s">
        <v>6821</v>
      </c>
      <c r="D2684" s="534" t="s">
        <v>10302</v>
      </c>
      <c r="E2684" s="534" t="s">
        <v>10302</v>
      </c>
    </row>
    <row r="2685" ht="12.75" customHeight="1">
      <c r="B2685" s="534" t="s">
        <v>2781</v>
      </c>
      <c r="C2685" s="534" t="s">
        <v>6821</v>
      </c>
      <c r="D2685" s="534" t="s">
        <v>10303</v>
      </c>
      <c r="E2685" s="534" t="s">
        <v>10303</v>
      </c>
    </row>
    <row r="2686" ht="12.75" customHeight="1">
      <c r="B2686" s="534" t="s">
        <v>2781</v>
      </c>
      <c r="C2686" s="534" t="s">
        <v>6821</v>
      </c>
      <c r="D2686" s="534" t="s">
        <v>1575</v>
      </c>
      <c r="E2686" s="534" t="s">
        <v>10304</v>
      </c>
    </row>
    <row r="2687" ht="12.75" customHeight="1">
      <c r="B2687" s="534" t="s">
        <v>2781</v>
      </c>
      <c r="C2687" s="534" t="s">
        <v>6821</v>
      </c>
      <c r="D2687" s="534" t="s">
        <v>1575</v>
      </c>
      <c r="E2687" s="534" t="s">
        <v>10305</v>
      </c>
    </row>
    <row r="2688" ht="12.75" customHeight="1">
      <c r="B2688" s="534" t="s">
        <v>2781</v>
      </c>
      <c r="C2688" s="534" t="s">
        <v>6821</v>
      </c>
      <c r="D2688" s="534" t="s">
        <v>1575</v>
      </c>
      <c r="E2688" s="534" t="s">
        <v>10306</v>
      </c>
    </row>
    <row r="2689" ht="12.75" customHeight="1">
      <c r="B2689" s="534" t="s">
        <v>2781</v>
      </c>
      <c r="C2689" s="534" t="s">
        <v>6821</v>
      </c>
      <c r="D2689" s="534" t="s">
        <v>1575</v>
      </c>
      <c r="E2689" s="534" t="s">
        <v>10307</v>
      </c>
    </row>
    <row r="2690" ht="12.75" customHeight="1">
      <c r="B2690" s="534" t="s">
        <v>2781</v>
      </c>
      <c r="C2690" s="534" t="s">
        <v>6821</v>
      </c>
      <c r="D2690" s="534" t="s">
        <v>1575</v>
      </c>
      <c r="E2690" s="534" t="s">
        <v>10308</v>
      </c>
    </row>
    <row r="2691" ht="12.75" customHeight="1">
      <c r="B2691" s="534" t="s">
        <v>2781</v>
      </c>
      <c r="C2691" s="534" t="s">
        <v>6821</v>
      </c>
      <c r="D2691" s="534" t="s">
        <v>1575</v>
      </c>
      <c r="E2691" s="534" t="s">
        <v>10309</v>
      </c>
    </row>
    <row r="2692" ht="12.75" customHeight="1">
      <c r="B2692" s="534" t="s">
        <v>2781</v>
      </c>
      <c r="C2692" s="534" t="s">
        <v>6821</v>
      </c>
      <c r="D2692" s="534" t="s">
        <v>1575</v>
      </c>
      <c r="E2692" s="534" t="s">
        <v>10310</v>
      </c>
    </row>
    <row r="2693" ht="12.75" customHeight="1">
      <c r="B2693" s="534" t="s">
        <v>2781</v>
      </c>
      <c r="C2693" s="534" t="s">
        <v>6821</v>
      </c>
      <c r="D2693" s="534" t="s">
        <v>10311</v>
      </c>
      <c r="E2693" s="534" t="s">
        <v>10311</v>
      </c>
    </row>
    <row r="2694" ht="12.75" customHeight="1">
      <c r="B2694" s="534" t="s">
        <v>2781</v>
      </c>
      <c r="C2694" s="534" t="s">
        <v>6821</v>
      </c>
      <c r="D2694" s="534" t="s">
        <v>10312</v>
      </c>
      <c r="E2694" s="534" t="s">
        <v>10312</v>
      </c>
    </row>
    <row r="2695" ht="12.75" customHeight="1">
      <c r="B2695" s="534" t="s">
        <v>2781</v>
      </c>
      <c r="C2695" s="534" t="s">
        <v>6821</v>
      </c>
      <c r="D2695" s="534" t="s">
        <v>10313</v>
      </c>
      <c r="E2695" s="534" t="s">
        <v>10313</v>
      </c>
    </row>
    <row r="2696" ht="12.75" customHeight="1">
      <c r="B2696" s="534" t="s">
        <v>2781</v>
      </c>
      <c r="C2696" s="534" t="s">
        <v>6821</v>
      </c>
      <c r="D2696" s="534" t="s">
        <v>1575</v>
      </c>
      <c r="E2696" s="534" t="s">
        <v>10314</v>
      </c>
    </row>
    <row r="2697" ht="12.75" customHeight="1">
      <c r="B2697" s="534" t="s">
        <v>2781</v>
      </c>
      <c r="C2697" s="534" t="s">
        <v>6821</v>
      </c>
      <c r="D2697" s="534" t="s">
        <v>10315</v>
      </c>
      <c r="E2697" s="534" t="s">
        <v>10315</v>
      </c>
    </row>
    <row r="2698" ht="12.75" customHeight="1">
      <c r="B2698" s="534" t="s">
        <v>2781</v>
      </c>
      <c r="C2698" s="534" t="s">
        <v>6821</v>
      </c>
      <c r="D2698" s="534" t="s">
        <v>1575</v>
      </c>
      <c r="E2698" s="534" t="s">
        <v>10316</v>
      </c>
    </row>
    <row r="2699" ht="12.75" customHeight="1">
      <c r="B2699" s="534" t="s">
        <v>6246</v>
      </c>
      <c r="C2699" s="534" t="s">
        <v>7271</v>
      </c>
      <c r="D2699" s="534" t="s">
        <v>1575</v>
      </c>
      <c r="E2699" s="534" t="s">
        <v>10317</v>
      </c>
    </row>
    <row r="2700" ht="12.75" customHeight="1">
      <c r="B2700" s="534" t="s">
        <v>2781</v>
      </c>
      <c r="C2700" s="534" t="s">
        <v>6821</v>
      </c>
      <c r="D2700" s="534" t="s">
        <v>1575</v>
      </c>
      <c r="E2700" s="534" t="s">
        <v>10318</v>
      </c>
    </row>
    <row r="2701" ht="12.75" customHeight="1">
      <c r="B2701" s="534" t="s">
        <v>2781</v>
      </c>
      <c r="C2701" s="534" t="s">
        <v>6821</v>
      </c>
      <c r="D2701" s="534" t="s">
        <v>10319</v>
      </c>
      <c r="E2701" s="534" t="s">
        <v>10319</v>
      </c>
    </row>
    <row r="2702" ht="12.75" customHeight="1">
      <c r="B2702" s="534" t="s">
        <v>2781</v>
      </c>
      <c r="C2702" s="534" t="s">
        <v>6821</v>
      </c>
      <c r="D2702" s="534" t="s">
        <v>1575</v>
      </c>
      <c r="E2702" s="534" t="s">
        <v>10320</v>
      </c>
    </row>
    <row r="2703" ht="12.75" customHeight="1">
      <c r="B2703" s="534" t="s">
        <v>2781</v>
      </c>
      <c r="C2703" s="534" t="s">
        <v>6821</v>
      </c>
      <c r="D2703" s="534" t="s">
        <v>1575</v>
      </c>
      <c r="E2703" s="534" t="s">
        <v>10321</v>
      </c>
    </row>
    <row r="2704" ht="12.75" customHeight="1">
      <c r="B2704" s="534" t="s">
        <v>2781</v>
      </c>
      <c r="C2704" s="534" t="s">
        <v>6821</v>
      </c>
      <c r="D2704" s="534" t="s">
        <v>10322</v>
      </c>
      <c r="E2704" s="534" t="s">
        <v>10322</v>
      </c>
    </row>
    <row r="2705" ht="12.75" customHeight="1">
      <c r="B2705" s="534" t="s">
        <v>2781</v>
      </c>
      <c r="C2705" s="534" t="s">
        <v>6821</v>
      </c>
      <c r="D2705" s="534" t="s">
        <v>10323</v>
      </c>
      <c r="E2705" s="534" t="s">
        <v>10323</v>
      </c>
    </row>
    <row r="2706" ht="12.75" customHeight="1">
      <c r="B2706" s="534" t="s">
        <v>2781</v>
      </c>
      <c r="C2706" s="534" t="s">
        <v>6821</v>
      </c>
      <c r="D2706" s="534" t="s">
        <v>10324</v>
      </c>
      <c r="E2706" s="534" t="s">
        <v>10324</v>
      </c>
    </row>
    <row r="2707" ht="12.75" customHeight="1">
      <c r="B2707" s="534" t="s">
        <v>2781</v>
      </c>
      <c r="C2707" s="534" t="s">
        <v>6821</v>
      </c>
      <c r="D2707" s="534" t="s">
        <v>10325</v>
      </c>
      <c r="E2707" s="534" t="s">
        <v>10325</v>
      </c>
    </row>
    <row r="2708" ht="12.75" customHeight="1">
      <c r="B2708" s="534" t="s">
        <v>2781</v>
      </c>
      <c r="C2708" s="534" t="s">
        <v>6821</v>
      </c>
      <c r="D2708" s="534" t="s">
        <v>10326</v>
      </c>
      <c r="E2708" s="534" t="s">
        <v>10327</v>
      </c>
    </row>
    <row r="2709" ht="12.75" customHeight="1">
      <c r="B2709" s="534" t="s">
        <v>2781</v>
      </c>
      <c r="C2709" s="534" t="s">
        <v>6821</v>
      </c>
      <c r="D2709" s="534" t="s">
        <v>10328</v>
      </c>
      <c r="E2709" s="534" t="s">
        <v>10328</v>
      </c>
    </row>
    <row r="2710" ht="12.75" customHeight="1">
      <c r="B2710" s="534" t="s">
        <v>2781</v>
      </c>
      <c r="C2710" s="534" t="s">
        <v>6821</v>
      </c>
      <c r="D2710" s="534" t="s">
        <v>10329</v>
      </c>
      <c r="E2710" s="534" t="s">
        <v>10329</v>
      </c>
    </row>
    <row r="2711" ht="12.75" customHeight="1">
      <c r="B2711" s="534" t="s">
        <v>2781</v>
      </c>
      <c r="C2711" s="534" t="s">
        <v>6821</v>
      </c>
      <c r="D2711" s="534" t="s">
        <v>10330</v>
      </c>
      <c r="E2711" s="534" t="s">
        <v>10330</v>
      </c>
    </row>
    <row r="2712" ht="12.75" customHeight="1">
      <c r="B2712" s="534" t="s">
        <v>2781</v>
      </c>
      <c r="C2712" s="534" t="s">
        <v>6821</v>
      </c>
      <c r="D2712" s="534" t="s">
        <v>10331</v>
      </c>
      <c r="E2712" s="534" t="s">
        <v>10331</v>
      </c>
    </row>
    <row r="2713" ht="12.75" customHeight="1">
      <c r="B2713" s="534" t="s">
        <v>2781</v>
      </c>
      <c r="C2713" s="534" t="s">
        <v>6821</v>
      </c>
      <c r="D2713" s="534" t="s">
        <v>10332</v>
      </c>
      <c r="E2713" s="534" t="s">
        <v>10332</v>
      </c>
    </row>
    <row r="2714" ht="12.75" customHeight="1">
      <c r="B2714" s="534" t="s">
        <v>2781</v>
      </c>
      <c r="C2714" s="534" t="s">
        <v>6821</v>
      </c>
      <c r="D2714" s="534" t="s">
        <v>1575</v>
      </c>
      <c r="E2714" s="534" t="s">
        <v>10333</v>
      </c>
    </row>
    <row r="2715" ht="12.75" customHeight="1">
      <c r="B2715" s="534" t="s">
        <v>2781</v>
      </c>
      <c r="C2715" s="534" t="s">
        <v>6821</v>
      </c>
      <c r="D2715" s="534" t="s">
        <v>10334</v>
      </c>
      <c r="E2715" s="534" t="s">
        <v>10334</v>
      </c>
    </row>
    <row r="2716" ht="12.75" customHeight="1">
      <c r="B2716" s="534" t="s">
        <v>2781</v>
      </c>
      <c r="C2716" s="534" t="s">
        <v>6821</v>
      </c>
      <c r="D2716" s="534" t="s">
        <v>10335</v>
      </c>
      <c r="E2716" s="534" t="s">
        <v>10335</v>
      </c>
    </row>
    <row r="2717" ht="12.75" customHeight="1">
      <c r="B2717" s="534" t="s">
        <v>2781</v>
      </c>
      <c r="C2717" s="534" t="s">
        <v>6821</v>
      </c>
      <c r="D2717" s="534" t="s">
        <v>10336</v>
      </c>
      <c r="E2717" s="534" t="s">
        <v>10336</v>
      </c>
    </row>
    <row r="2718" ht="12.75" customHeight="1">
      <c r="B2718" s="534" t="s">
        <v>2781</v>
      </c>
      <c r="C2718" s="534" t="s">
        <v>6821</v>
      </c>
      <c r="D2718" s="534" t="s">
        <v>1575</v>
      </c>
      <c r="E2718" s="534" t="s">
        <v>10337</v>
      </c>
    </row>
    <row r="2719" ht="12.75" customHeight="1">
      <c r="B2719" s="534" t="s">
        <v>2781</v>
      </c>
      <c r="C2719" s="534" t="s">
        <v>6821</v>
      </c>
      <c r="D2719" s="534" t="s">
        <v>10338</v>
      </c>
      <c r="E2719" s="534" t="s">
        <v>10338</v>
      </c>
    </row>
    <row r="2720" ht="12.75" customHeight="1">
      <c r="B2720" s="534" t="s">
        <v>2781</v>
      </c>
      <c r="C2720" s="534" t="s">
        <v>6821</v>
      </c>
      <c r="D2720" s="534" t="s">
        <v>10339</v>
      </c>
      <c r="E2720" s="534" t="s">
        <v>10340</v>
      </c>
    </row>
    <row r="2721" ht="12.75" customHeight="1">
      <c r="B2721" s="534" t="s">
        <v>2781</v>
      </c>
      <c r="C2721" s="534" t="s">
        <v>6821</v>
      </c>
      <c r="D2721" s="534" t="s">
        <v>10341</v>
      </c>
      <c r="E2721" s="534" t="s">
        <v>10341</v>
      </c>
    </row>
    <row r="2722" ht="12.75" customHeight="1">
      <c r="B2722" s="534" t="s">
        <v>2781</v>
      </c>
      <c r="C2722" s="534" t="s">
        <v>6821</v>
      </c>
      <c r="D2722" s="534" t="s">
        <v>10342</v>
      </c>
      <c r="E2722" s="534" t="s">
        <v>10342</v>
      </c>
    </row>
    <row r="2723" ht="12.75" customHeight="1">
      <c r="B2723" s="534" t="s">
        <v>2781</v>
      </c>
      <c r="C2723" s="534" t="s">
        <v>6821</v>
      </c>
      <c r="D2723" s="534" t="s">
        <v>10343</v>
      </c>
      <c r="E2723" s="534" t="s">
        <v>10343</v>
      </c>
    </row>
    <row r="2724" ht="12.75" customHeight="1">
      <c r="B2724" s="534" t="s">
        <v>2781</v>
      </c>
      <c r="C2724" s="534" t="s">
        <v>6821</v>
      </c>
      <c r="D2724" s="534" t="s">
        <v>10344</v>
      </c>
      <c r="E2724" s="534" t="s">
        <v>10344</v>
      </c>
    </row>
    <row r="2725" ht="12.75" customHeight="1">
      <c r="B2725" s="534" t="s">
        <v>2781</v>
      </c>
      <c r="C2725" s="534" t="s">
        <v>6821</v>
      </c>
      <c r="D2725" s="534" t="s">
        <v>10345</v>
      </c>
      <c r="E2725" s="534" t="s">
        <v>10345</v>
      </c>
    </row>
    <row r="2726" ht="12.75" customHeight="1">
      <c r="B2726" s="534" t="s">
        <v>2781</v>
      </c>
      <c r="C2726" s="534" t="s">
        <v>6821</v>
      </c>
      <c r="D2726" s="534" t="s">
        <v>10346</v>
      </c>
      <c r="E2726" s="534" t="s">
        <v>10346</v>
      </c>
    </row>
    <row r="2727" ht="12.75" customHeight="1">
      <c r="B2727" s="534" t="s">
        <v>2781</v>
      </c>
      <c r="C2727" s="534" t="s">
        <v>6821</v>
      </c>
      <c r="D2727" s="534" t="s">
        <v>1575</v>
      </c>
      <c r="E2727" s="534" t="s">
        <v>10347</v>
      </c>
    </row>
    <row r="2728" ht="12.75" customHeight="1">
      <c r="B2728" s="534" t="s">
        <v>2781</v>
      </c>
      <c r="C2728" s="534" t="s">
        <v>6821</v>
      </c>
      <c r="D2728" s="534" t="s">
        <v>10348</v>
      </c>
      <c r="E2728" s="534" t="s">
        <v>10348</v>
      </c>
    </row>
    <row r="2729" ht="12.75" customHeight="1">
      <c r="B2729" s="534" t="s">
        <v>2781</v>
      </c>
      <c r="C2729" s="534" t="s">
        <v>2782</v>
      </c>
      <c r="D2729" s="534" t="s">
        <v>10349</v>
      </c>
      <c r="E2729" s="534" t="s">
        <v>10350</v>
      </c>
    </row>
    <row r="2730" ht="12.75" customHeight="1">
      <c r="B2730" s="534" t="s">
        <v>2781</v>
      </c>
      <c r="C2730" s="534" t="s">
        <v>2782</v>
      </c>
      <c r="D2730" s="534" t="s">
        <v>10351</v>
      </c>
      <c r="E2730" s="534" t="s">
        <v>10352</v>
      </c>
    </row>
    <row r="2731" ht="12.75" customHeight="1">
      <c r="B2731" s="534" t="s">
        <v>239</v>
      </c>
      <c r="C2731" s="534" t="s">
        <v>2017</v>
      </c>
      <c r="D2731" s="534" t="s">
        <v>4446</v>
      </c>
      <c r="E2731" s="534" t="s">
        <v>10353</v>
      </c>
    </row>
    <row r="2732" ht="12.75" customHeight="1">
      <c r="B2732" s="534" t="s">
        <v>911</v>
      </c>
      <c r="C2732" s="534" t="s">
        <v>958</v>
      </c>
      <c r="D2732" s="534" t="s">
        <v>259</v>
      </c>
      <c r="E2732" s="534" t="s">
        <v>1607</v>
      </c>
    </row>
    <row r="2733" ht="12.75" customHeight="1">
      <c r="B2733" s="534" t="s">
        <v>911</v>
      </c>
      <c r="C2733" s="534" t="s">
        <v>958</v>
      </c>
      <c r="D2733" s="534" t="s">
        <v>259</v>
      </c>
      <c r="E2733" s="534" t="s">
        <v>6911</v>
      </c>
    </row>
    <row r="2734" ht="12.75" customHeight="1">
      <c r="B2734" s="534" t="s">
        <v>911</v>
      </c>
      <c r="C2734" s="534" t="s">
        <v>958</v>
      </c>
      <c r="D2734" s="534" t="s">
        <v>259</v>
      </c>
      <c r="E2734" s="534" t="s">
        <v>1157</v>
      </c>
    </row>
    <row r="2735" ht="12.75" customHeight="1">
      <c r="B2735" s="534" t="s">
        <v>911</v>
      </c>
      <c r="C2735" s="534" t="s">
        <v>958</v>
      </c>
      <c r="D2735" s="534" t="s">
        <v>259</v>
      </c>
      <c r="E2735" s="534" t="s">
        <v>6921</v>
      </c>
    </row>
    <row r="2736" ht="12.75" customHeight="1">
      <c r="B2736" s="534" t="s">
        <v>911</v>
      </c>
      <c r="C2736" s="534" t="s">
        <v>958</v>
      </c>
      <c r="D2736" s="534" t="s">
        <v>259</v>
      </c>
      <c r="E2736" s="534" t="s">
        <v>6925</v>
      </c>
    </row>
    <row r="2737" ht="12.75" customHeight="1">
      <c r="B2737" s="534" t="s">
        <v>911</v>
      </c>
      <c r="C2737" s="534" t="s">
        <v>958</v>
      </c>
      <c r="D2737" s="534" t="s">
        <v>259</v>
      </c>
      <c r="E2737" s="534" t="s">
        <v>10354</v>
      </c>
    </row>
    <row r="2738" ht="12.75" customHeight="1">
      <c r="B2738" s="534" t="s">
        <v>911</v>
      </c>
      <c r="C2738" s="534" t="s">
        <v>958</v>
      </c>
      <c r="D2738" s="534" t="s">
        <v>259</v>
      </c>
      <c r="E2738" s="534" t="s">
        <v>6928</v>
      </c>
    </row>
    <row r="2739" ht="12.75" customHeight="1">
      <c r="B2739" s="534" t="s">
        <v>911</v>
      </c>
      <c r="C2739" s="534" t="s">
        <v>958</v>
      </c>
      <c r="D2739" s="534" t="s">
        <v>259</v>
      </c>
      <c r="E2739" s="534" t="s">
        <v>6933</v>
      </c>
    </row>
    <row r="2740" ht="12.75" customHeight="1">
      <c r="B2740" s="534" t="s">
        <v>911</v>
      </c>
      <c r="C2740" s="534" t="s">
        <v>958</v>
      </c>
      <c r="D2740" s="534" t="s">
        <v>259</v>
      </c>
      <c r="E2740" s="534" t="s">
        <v>6937</v>
      </c>
    </row>
    <row r="2741" ht="12.75" customHeight="1">
      <c r="B2741" s="534" t="s">
        <v>2781</v>
      </c>
      <c r="C2741" s="534" t="s">
        <v>2782</v>
      </c>
      <c r="D2741" s="534" t="s">
        <v>10355</v>
      </c>
      <c r="E2741" s="534" t="s">
        <v>10356</v>
      </c>
    </row>
    <row r="2742" ht="12.75" customHeight="1">
      <c r="B2742" s="534" t="s">
        <v>2781</v>
      </c>
      <c r="C2742" s="534" t="s">
        <v>2782</v>
      </c>
      <c r="D2742" s="534" t="s">
        <v>1575</v>
      </c>
      <c r="E2742" s="534" t="s">
        <v>10357</v>
      </c>
    </row>
    <row r="2743" ht="12.75" customHeight="1">
      <c r="B2743" s="534" t="s">
        <v>2781</v>
      </c>
      <c r="C2743" s="534" t="s">
        <v>2782</v>
      </c>
      <c r="D2743" s="534" t="s">
        <v>10358</v>
      </c>
      <c r="E2743" s="534" t="s">
        <v>10359</v>
      </c>
    </row>
    <row r="2744" ht="12.75" customHeight="1">
      <c r="B2744" s="534" t="s">
        <v>2781</v>
      </c>
      <c r="C2744" s="534" t="s">
        <v>2782</v>
      </c>
      <c r="D2744" s="534" t="s">
        <v>10360</v>
      </c>
      <c r="E2744" s="534" t="s">
        <v>10361</v>
      </c>
    </row>
    <row r="2745" ht="12.75" customHeight="1">
      <c r="B2745" s="534" t="s">
        <v>503</v>
      </c>
      <c r="C2745" s="534" t="s">
        <v>592</v>
      </c>
      <c r="D2745" s="534" t="s">
        <v>6571</v>
      </c>
      <c r="E2745" s="534" t="s">
        <v>10362</v>
      </c>
    </row>
    <row r="2746" ht="12.75" customHeight="1">
      <c r="B2746" s="534" t="s">
        <v>6407</v>
      </c>
      <c r="C2746" s="534" t="s">
        <v>6388</v>
      </c>
      <c r="D2746" s="534" t="s">
        <v>7888</v>
      </c>
      <c r="E2746" s="534" t="s">
        <v>10363</v>
      </c>
    </row>
    <row r="2747" ht="12.75" customHeight="1">
      <c r="B2747" s="534" t="s">
        <v>6246</v>
      </c>
      <c r="C2747" s="534" t="s">
        <v>6247</v>
      </c>
      <c r="D2747" s="534" t="s">
        <v>10364</v>
      </c>
      <c r="E2747" s="534" t="s">
        <v>10365</v>
      </c>
    </row>
    <row r="2748" ht="12.75" customHeight="1">
      <c r="B2748" s="534" t="s">
        <v>2781</v>
      </c>
      <c r="C2748" s="534" t="s">
        <v>6821</v>
      </c>
      <c r="D2748" s="534" t="s">
        <v>10366</v>
      </c>
      <c r="E2748" s="534" t="s">
        <v>10366</v>
      </c>
    </row>
    <row r="2749" ht="12.75" customHeight="1">
      <c r="B2749" s="534" t="s">
        <v>2781</v>
      </c>
      <c r="C2749" s="534" t="s">
        <v>2782</v>
      </c>
      <c r="D2749" s="534" t="s">
        <v>1575</v>
      </c>
      <c r="E2749" s="534" t="s">
        <v>10367</v>
      </c>
    </row>
    <row r="2750" ht="12.75" customHeight="1">
      <c r="B2750" s="534" t="s">
        <v>2781</v>
      </c>
      <c r="C2750" s="534" t="s">
        <v>2782</v>
      </c>
      <c r="D2750" s="534" t="s">
        <v>10368</v>
      </c>
      <c r="E2750" s="534" t="s">
        <v>10368</v>
      </c>
    </row>
    <row r="2751" ht="12.75" customHeight="1">
      <c r="B2751" s="534" t="s">
        <v>7260</v>
      </c>
      <c r="C2751" s="534" t="s">
        <v>7694</v>
      </c>
      <c r="D2751" s="534" t="s">
        <v>10369</v>
      </c>
      <c r="E2751" s="534" t="s">
        <v>10370</v>
      </c>
    </row>
    <row r="2752" ht="12.75" customHeight="1">
      <c r="B2752" s="534" t="s">
        <v>2781</v>
      </c>
      <c r="C2752" s="534" t="s">
        <v>2782</v>
      </c>
      <c r="D2752" s="534" t="s">
        <v>10371</v>
      </c>
      <c r="E2752" s="534" t="s">
        <v>10371</v>
      </c>
    </row>
    <row r="2753" ht="12.75" customHeight="1">
      <c r="B2753" s="534" t="s">
        <v>2781</v>
      </c>
      <c r="C2753" s="534" t="s">
        <v>6821</v>
      </c>
      <c r="D2753" s="534" t="s">
        <v>8170</v>
      </c>
      <c r="E2753" s="534" t="s">
        <v>10372</v>
      </c>
    </row>
    <row r="2754" ht="12.75" customHeight="1">
      <c r="B2754" s="534" t="s">
        <v>1560</v>
      </c>
      <c r="C2754" s="534" t="s">
        <v>6286</v>
      </c>
      <c r="D2754" s="534" t="s">
        <v>8170</v>
      </c>
      <c r="E2754" s="534" t="s">
        <v>10373</v>
      </c>
    </row>
    <row r="2755" ht="12.75" customHeight="1">
      <c r="B2755" s="534" t="s">
        <v>1560</v>
      </c>
      <c r="C2755" s="534" t="s">
        <v>6286</v>
      </c>
      <c r="D2755" s="534" t="s">
        <v>8170</v>
      </c>
      <c r="E2755" s="534" t="s">
        <v>10374</v>
      </c>
    </row>
    <row r="2756" ht="12.75" customHeight="1">
      <c r="B2756" s="534" t="s">
        <v>1560</v>
      </c>
      <c r="C2756" s="534" t="s">
        <v>6286</v>
      </c>
      <c r="D2756" s="534" t="s">
        <v>8170</v>
      </c>
      <c r="E2756" s="534" t="s">
        <v>10375</v>
      </c>
    </row>
    <row r="2757" ht="12.75" customHeight="1">
      <c r="B2757" s="534" t="s">
        <v>1560</v>
      </c>
      <c r="C2757" s="534" t="s">
        <v>6286</v>
      </c>
      <c r="D2757" s="534" t="s">
        <v>8170</v>
      </c>
      <c r="E2757" s="534" t="s">
        <v>10376</v>
      </c>
    </row>
    <row r="2758" ht="12.75" customHeight="1">
      <c r="B2758" s="534" t="s">
        <v>1560</v>
      </c>
      <c r="C2758" s="534" t="s">
        <v>6286</v>
      </c>
      <c r="D2758" s="534" t="s">
        <v>1575</v>
      </c>
      <c r="E2758" s="534" t="s">
        <v>10377</v>
      </c>
    </row>
    <row r="2759" ht="12.75" customHeight="1">
      <c r="B2759" s="534" t="s">
        <v>1560</v>
      </c>
      <c r="C2759" s="534" t="s">
        <v>6286</v>
      </c>
      <c r="D2759" s="534" t="s">
        <v>1575</v>
      </c>
      <c r="E2759" s="534" t="s">
        <v>10378</v>
      </c>
    </row>
    <row r="2760" ht="12.75" customHeight="1">
      <c r="B2760" s="534" t="s">
        <v>2781</v>
      </c>
      <c r="C2760" s="534" t="s">
        <v>2782</v>
      </c>
      <c r="D2760" s="534" t="s">
        <v>1575</v>
      </c>
      <c r="E2760" s="534" t="s">
        <v>10379</v>
      </c>
    </row>
    <row r="2761" ht="12.75" customHeight="1">
      <c r="B2761" s="534" t="s">
        <v>1560</v>
      </c>
      <c r="C2761" s="534" t="s">
        <v>6286</v>
      </c>
      <c r="D2761" s="534" t="s">
        <v>1575</v>
      </c>
      <c r="E2761" s="534" t="s">
        <v>10380</v>
      </c>
    </row>
    <row r="2762" ht="12.75" customHeight="1">
      <c r="B2762" s="534" t="s">
        <v>2781</v>
      </c>
      <c r="C2762" s="534" t="s">
        <v>6821</v>
      </c>
      <c r="D2762" s="534" t="s">
        <v>10381</v>
      </c>
      <c r="E2762" s="534" t="s">
        <v>10381</v>
      </c>
    </row>
    <row r="2763" ht="12.75" customHeight="1">
      <c r="B2763" s="534" t="s">
        <v>2781</v>
      </c>
      <c r="C2763" s="534" t="s">
        <v>6821</v>
      </c>
      <c r="D2763" s="534" t="s">
        <v>10382</v>
      </c>
      <c r="E2763" s="534" t="s">
        <v>10383</v>
      </c>
    </row>
    <row r="2764" ht="12.75" customHeight="1">
      <c r="B2764" s="534" t="s">
        <v>2781</v>
      </c>
      <c r="C2764" s="534" t="s">
        <v>6821</v>
      </c>
      <c r="D2764" s="534" t="s">
        <v>10384</v>
      </c>
      <c r="E2764" s="534" t="s">
        <v>10384</v>
      </c>
    </row>
    <row r="2765" ht="12.75" customHeight="1">
      <c r="B2765" s="534" t="s">
        <v>2781</v>
      </c>
      <c r="C2765" s="534" t="s">
        <v>6821</v>
      </c>
      <c r="D2765" s="534" t="s">
        <v>1575</v>
      </c>
      <c r="E2765" s="534" t="s">
        <v>10385</v>
      </c>
    </row>
    <row r="2766" ht="12.75" customHeight="1">
      <c r="B2766" s="534" t="s">
        <v>2781</v>
      </c>
      <c r="C2766" s="534" t="s">
        <v>6821</v>
      </c>
      <c r="D2766" s="534" t="s">
        <v>1575</v>
      </c>
      <c r="E2766" s="534" t="s">
        <v>10386</v>
      </c>
    </row>
    <row r="2767" ht="12.75" customHeight="1">
      <c r="B2767" s="534" t="s">
        <v>2781</v>
      </c>
      <c r="C2767" s="534" t="s">
        <v>6821</v>
      </c>
      <c r="D2767" s="534" t="s">
        <v>10387</v>
      </c>
      <c r="E2767" s="534" t="s">
        <v>10388</v>
      </c>
    </row>
    <row r="2768" ht="12.75" customHeight="1">
      <c r="B2768" s="534" t="s">
        <v>2781</v>
      </c>
      <c r="C2768" s="534" t="s">
        <v>6821</v>
      </c>
      <c r="D2768" s="534" t="s">
        <v>1575</v>
      </c>
      <c r="E2768" s="534" t="s">
        <v>10389</v>
      </c>
    </row>
    <row r="2769" ht="12.75" customHeight="1">
      <c r="B2769" s="534" t="s">
        <v>2781</v>
      </c>
      <c r="C2769" s="534" t="s">
        <v>6821</v>
      </c>
      <c r="D2769" s="534" t="s">
        <v>10390</v>
      </c>
      <c r="E2769" s="534" t="s">
        <v>10390</v>
      </c>
    </row>
    <row r="2770" ht="12.75" customHeight="1">
      <c r="B2770" s="534" t="s">
        <v>2781</v>
      </c>
      <c r="C2770" s="534" t="s">
        <v>2782</v>
      </c>
      <c r="D2770" s="534" t="s">
        <v>10391</v>
      </c>
      <c r="E2770" s="534" t="s">
        <v>10391</v>
      </c>
    </row>
    <row r="2771" ht="12.75" customHeight="1">
      <c r="B2771" s="534" t="s">
        <v>2781</v>
      </c>
      <c r="C2771" s="534" t="s">
        <v>2782</v>
      </c>
      <c r="D2771" s="534" t="s">
        <v>1575</v>
      </c>
      <c r="E2771" s="534" t="s">
        <v>10392</v>
      </c>
    </row>
    <row r="2772" ht="12.75" customHeight="1">
      <c r="B2772" s="534" t="s">
        <v>1485</v>
      </c>
      <c r="C2772" s="534" t="s">
        <v>7614</v>
      </c>
      <c r="D2772" s="534" t="s">
        <v>10393</v>
      </c>
      <c r="E2772" s="534" t="s">
        <v>10394</v>
      </c>
    </row>
    <row r="2773" ht="12.75" customHeight="1">
      <c r="B2773" s="534" t="s">
        <v>2781</v>
      </c>
      <c r="C2773" s="534" t="s">
        <v>2782</v>
      </c>
      <c r="D2773" s="534" t="s">
        <v>10381</v>
      </c>
      <c r="E2773" s="534" t="s">
        <v>10395</v>
      </c>
    </row>
    <row r="2774" ht="12.75" customHeight="1">
      <c r="B2774" s="534" t="s">
        <v>2216</v>
      </c>
      <c r="C2774" s="534" t="s">
        <v>6318</v>
      </c>
      <c r="D2774" s="534" t="s">
        <v>7551</v>
      </c>
      <c r="E2774" s="534" t="s">
        <v>10396</v>
      </c>
    </row>
    <row r="2775" ht="12.75" customHeight="1">
      <c r="B2775" s="534" t="s">
        <v>2781</v>
      </c>
      <c r="C2775" s="534" t="s">
        <v>2782</v>
      </c>
      <c r="D2775" s="534" t="s">
        <v>6187</v>
      </c>
      <c r="E2775" s="534" t="s">
        <v>10397</v>
      </c>
    </row>
    <row r="2776" ht="12.75" customHeight="1">
      <c r="B2776" s="534" t="s">
        <v>6698</v>
      </c>
      <c r="C2776" s="534" t="s">
        <v>6699</v>
      </c>
      <c r="D2776" s="534" t="s">
        <v>7998</v>
      </c>
      <c r="E2776" s="534" t="s">
        <v>10398</v>
      </c>
    </row>
    <row r="2777" ht="12.75" customHeight="1">
      <c r="B2777" s="534" t="s">
        <v>6142</v>
      </c>
      <c r="C2777" s="534" t="s">
        <v>6725</v>
      </c>
      <c r="D2777" s="534" t="s">
        <v>6942</v>
      </c>
      <c r="E2777" s="534" t="s">
        <v>10399</v>
      </c>
    </row>
    <row r="2778" ht="12.75" customHeight="1">
      <c r="B2778" s="534" t="s">
        <v>6142</v>
      </c>
      <c r="C2778" s="534" t="s">
        <v>6725</v>
      </c>
      <c r="D2778" s="534" t="s">
        <v>6942</v>
      </c>
      <c r="E2778" s="534" t="s">
        <v>10400</v>
      </c>
    </row>
    <row r="2779" ht="12.75" customHeight="1">
      <c r="B2779" s="534" t="s">
        <v>2781</v>
      </c>
      <c r="C2779" s="534" t="s">
        <v>2782</v>
      </c>
      <c r="D2779" s="534" t="s">
        <v>6942</v>
      </c>
      <c r="E2779" s="534" t="s">
        <v>10401</v>
      </c>
    </row>
    <row r="2780" ht="12.75" customHeight="1">
      <c r="B2780" s="534" t="s">
        <v>6142</v>
      </c>
      <c r="C2780" s="534" t="s">
        <v>6725</v>
      </c>
      <c r="D2780" s="534" t="s">
        <v>6942</v>
      </c>
      <c r="E2780" s="534" t="s">
        <v>6941</v>
      </c>
    </row>
    <row r="2781" ht="12.75" customHeight="1">
      <c r="B2781" s="534" t="s">
        <v>6142</v>
      </c>
      <c r="C2781" s="534" t="s">
        <v>8580</v>
      </c>
      <c r="D2781" s="534" t="s">
        <v>6942</v>
      </c>
      <c r="E2781" s="534" t="s">
        <v>6946</v>
      </c>
    </row>
    <row r="2782" ht="12.75" customHeight="1">
      <c r="B2782" s="534" t="s">
        <v>6142</v>
      </c>
      <c r="C2782" s="534" t="s">
        <v>6725</v>
      </c>
      <c r="D2782" s="534" t="s">
        <v>6942</v>
      </c>
      <c r="E2782" s="534" t="s">
        <v>10402</v>
      </c>
    </row>
    <row r="2783" ht="12.75" customHeight="1">
      <c r="B2783" s="534" t="s">
        <v>6142</v>
      </c>
      <c r="C2783" s="534" t="s">
        <v>8580</v>
      </c>
      <c r="D2783" s="534" t="s">
        <v>6942</v>
      </c>
      <c r="E2783" s="534" t="s">
        <v>10403</v>
      </c>
    </row>
    <row r="2784" ht="12.75" customHeight="1">
      <c r="B2784" s="534" t="s">
        <v>2781</v>
      </c>
      <c r="C2784" s="534" t="s">
        <v>2782</v>
      </c>
      <c r="D2784" s="534" t="s">
        <v>1575</v>
      </c>
      <c r="E2784" s="534" t="s">
        <v>10404</v>
      </c>
    </row>
    <row r="2785" ht="12.75" customHeight="1">
      <c r="B2785" s="534" t="s">
        <v>256</v>
      </c>
      <c r="C2785" s="534" t="s">
        <v>7102</v>
      </c>
      <c r="D2785" s="534" t="s">
        <v>10405</v>
      </c>
      <c r="E2785" s="534" t="s">
        <v>10406</v>
      </c>
    </row>
    <row r="2786" ht="12.75" customHeight="1">
      <c r="B2786" s="534" t="s">
        <v>239</v>
      </c>
      <c r="C2786" s="534" t="s">
        <v>293</v>
      </c>
      <c r="D2786" s="534" t="s">
        <v>6123</v>
      </c>
      <c r="E2786" s="534" t="s">
        <v>10407</v>
      </c>
    </row>
    <row r="2787" ht="12.75" customHeight="1">
      <c r="B2787" s="534" t="s">
        <v>503</v>
      </c>
      <c r="C2787" s="534" t="s">
        <v>528</v>
      </c>
      <c r="D2787" s="534" t="s">
        <v>6951</v>
      </c>
      <c r="E2787" s="534" t="s">
        <v>6950</v>
      </c>
    </row>
    <row r="2788" ht="12.75" customHeight="1">
      <c r="B2788" s="534" t="s">
        <v>911</v>
      </c>
      <c r="C2788" s="534" t="s">
        <v>1500</v>
      </c>
      <c r="D2788" s="534" t="s">
        <v>10408</v>
      </c>
      <c r="E2788" s="534" t="s">
        <v>10409</v>
      </c>
    </row>
    <row r="2789" ht="12.75" customHeight="1">
      <c r="B2789" s="534" t="s">
        <v>911</v>
      </c>
      <c r="C2789" s="534" t="s">
        <v>1500</v>
      </c>
      <c r="D2789" s="534" t="s">
        <v>8435</v>
      </c>
      <c r="E2789" s="534" t="s">
        <v>10410</v>
      </c>
    </row>
    <row r="2790" ht="12.75" customHeight="1">
      <c r="B2790" s="534" t="s">
        <v>911</v>
      </c>
      <c r="C2790" s="534" t="s">
        <v>1500</v>
      </c>
      <c r="D2790" s="534" t="s">
        <v>8435</v>
      </c>
      <c r="E2790" s="534" t="s">
        <v>10411</v>
      </c>
    </row>
    <row r="2791" ht="12.75" customHeight="1">
      <c r="B2791" s="534" t="s">
        <v>911</v>
      </c>
      <c r="C2791" s="534" t="s">
        <v>1500</v>
      </c>
      <c r="D2791" s="534" t="s">
        <v>8435</v>
      </c>
      <c r="E2791" s="534" t="s">
        <v>10412</v>
      </c>
    </row>
    <row r="2792" ht="12.75" customHeight="1">
      <c r="B2792" s="534" t="s">
        <v>911</v>
      </c>
      <c r="C2792" s="534" t="s">
        <v>1500</v>
      </c>
      <c r="D2792" s="534" t="s">
        <v>8435</v>
      </c>
      <c r="E2792" s="534" t="s">
        <v>10413</v>
      </c>
    </row>
    <row r="2793" ht="12.75" customHeight="1">
      <c r="B2793" s="534" t="s">
        <v>1485</v>
      </c>
      <c r="C2793" s="534" t="s">
        <v>1486</v>
      </c>
      <c r="D2793" s="534" t="s">
        <v>10414</v>
      </c>
      <c r="E2793" s="534" t="s">
        <v>10415</v>
      </c>
    </row>
    <row r="2794" ht="12.75" customHeight="1">
      <c r="B2794" s="534" t="s">
        <v>911</v>
      </c>
      <c r="C2794" s="534" t="s">
        <v>922</v>
      </c>
      <c r="D2794" s="534" t="s">
        <v>10416</v>
      </c>
      <c r="E2794" s="534" t="s">
        <v>10417</v>
      </c>
    </row>
    <row r="2795" ht="12.75" customHeight="1">
      <c r="B2795" s="534" t="s">
        <v>911</v>
      </c>
      <c r="C2795" s="534" t="s">
        <v>2556</v>
      </c>
      <c r="D2795" s="534" t="s">
        <v>10416</v>
      </c>
      <c r="E2795" s="534" t="s">
        <v>10418</v>
      </c>
    </row>
    <row r="2796" ht="12.75" customHeight="1">
      <c r="B2796" s="534" t="s">
        <v>1560</v>
      </c>
      <c r="C2796" s="534" t="s">
        <v>8387</v>
      </c>
      <c r="D2796" s="534" t="s">
        <v>10419</v>
      </c>
      <c r="E2796" s="534" t="s">
        <v>10420</v>
      </c>
    </row>
    <row r="2797" ht="12.75" customHeight="1">
      <c r="B2797" s="534" t="s">
        <v>726</v>
      </c>
      <c r="C2797" s="534" t="s">
        <v>2416</v>
      </c>
      <c r="D2797" s="534" t="s">
        <v>8832</v>
      </c>
      <c r="E2797" s="534" t="s">
        <v>10421</v>
      </c>
    </row>
    <row r="2798" ht="12.75" customHeight="1">
      <c r="B2798" s="534" t="s">
        <v>6416</v>
      </c>
      <c r="C2798" s="534" t="s">
        <v>6710</v>
      </c>
      <c r="D2798" s="534" t="s">
        <v>8375</v>
      </c>
      <c r="E2798" s="534" t="s">
        <v>10422</v>
      </c>
    </row>
    <row r="2799" ht="12.75" customHeight="1">
      <c r="B2799" s="534" t="s">
        <v>2216</v>
      </c>
      <c r="C2799" s="534" t="s">
        <v>9334</v>
      </c>
      <c r="D2799" s="534" t="s">
        <v>6222</v>
      </c>
      <c r="E2799" s="534" t="s">
        <v>10423</v>
      </c>
    </row>
    <row r="2800" ht="12.75" customHeight="1">
      <c r="B2800" s="534" t="s">
        <v>2216</v>
      </c>
      <c r="C2800" s="534" t="s">
        <v>9334</v>
      </c>
      <c r="D2800" s="534" t="s">
        <v>1575</v>
      </c>
      <c r="E2800" s="534" t="s">
        <v>10424</v>
      </c>
    </row>
    <row r="2801" ht="12.75" customHeight="1">
      <c r="B2801" s="534" t="s">
        <v>2216</v>
      </c>
      <c r="C2801" s="534" t="s">
        <v>6447</v>
      </c>
      <c r="D2801" s="534" t="s">
        <v>1575</v>
      </c>
      <c r="E2801" s="534" t="s">
        <v>10425</v>
      </c>
    </row>
    <row r="2802" ht="12.75" customHeight="1">
      <c r="B2802" s="534" t="s">
        <v>239</v>
      </c>
      <c r="C2802" s="534" t="s">
        <v>306</v>
      </c>
      <c r="D2802" s="534" t="s">
        <v>10426</v>
      </c>
      <c r="E2802" s="534" t="s">
        <v>10427</v>
      </c>
    </row>
    <row r="2803" ht="12.75" customHeight="1">
      <c r="B2803" s="534" t="s">
        <v>239</v>
      </c>
      <c r="C2803" s="534" t="s">
        <v>306</v>
      </c>
      <c r="D2803" s="534" t="s">
        <v>6524</v>
      </c>
      <c r="E2803" s="534" t="s">
        <v>10428</v>
      </c>
    </row>
    <row r="2804" ht="12.75" customHeight="1">
      <c r="B2804" s="534" t="s">
        <v>6416</v>
      </c>
      <c r="C2804" s="534" t="s">
        <v>6710</v>
      </c>
      <c r="D2804" s="534" t="s">
        <v>7831</v>
      </c>
      <c r="E2804" s="534" t="s">
        <v>10429</v>
      </c>
    </row>
    <row r="2805" ht="12.75" customHeight="1">
      <c r="B2805" s="534" t="s">
        <v>503</v>
      </c>
      <c r="C2805" s="534" t="s">
        <v>573</v>
      </c>
      <c r="D2805" s="534" t="s">
        <v>575</v>
      </c>
      <c r="E2805" s="534" t="s">
        <v>577</v>
      </c>
    </row>
    <row r="2806" ht="12.75" customHeight="1">
      <c r="B2806" s="534" t="s">
        <v>503</v>
      </c>
      <c r="C2806" s="534" t="s">
        <v>573</v>
      </c>
      <c r="D2806" s="534" t="s">
        <v>1575</v>
      </c>
      <c r="E2806" s="534" t="s">
        <v>10430</v>
      </c>
    </row>
    <row r="2807" ht="12.75" customHeight="1">
      <c r="B2807" s="534" t="s">
        <v>503</v>
      </c>
      <c r="C2807" s="534" t="s">
        <v>573</v>
      </c>
      <c r="D2807" s="534" t="s">
        <v>1575</v>
      </c>
      <c r="E2807" s="534" t="s">
        <v>10431</v>
      </c>
    </row>
    <row r="2808" ht="12.75" customHeight="1">
      <c r="B2808" s="534" t="s">
        <v>503</v>
      </c>
      <c r="C2808" s="534" t="s">
        <v>573</v>
      </c>
      <c r="D2808" s="534" t="s">
        <v>1575</v>
      </c>
      <c r="E2808" s="534" t="s">
        <v>10432</v>
      </c>
    </row>
    <row r="2809" ht="12.75" customHeight="1">
      <c r="B2809" s="534" t="s">
        <v>503</v>
      </c>
      <c r="C2809" s="534" t="s">
        <v>573</v>
      </c>
      <c r="D2809" s="534" t="s">
        <v>1575</v>
      </c>
      <c r="E2809" s="534" t="s">
        <v>10433</v>
      </c>
    </row>
    <row r="2810" ht="12.75" customHeight="1">
      <c r="B2810" s="534" t="s">
        <v>900</v>
      </c>
      <c r="C2810" s="534" t="s">
        <v>901</v>
      </c>
      <c r="D2810" s="534" t="s">
        <v>9722</v>
      </c>
      <c r="E2810" s="534" t="s">
        <v>10434</v>
      </c>
    </row>
    <row r="2811" ht="12.75" customHeight="1">
      <c r="B2811" s="534" t="s">
        <v>911</v>
      </c>
      <c r="C2811" s="534" t="s">
        <v>983</v>
      </c>
      <c r="D2811" s="534" t="s">
        <v>10435</v>
      </c>
      <c r="E2811" s="534" t="s">
        <v>10436</v>
      </c>
    </row>
    <row r="2812" ht="12.75" customHeight="1">
      <c r="B2812" s="534" t="s">
        <v>911</v>
      </c>
      <c r="C2812" s="534" t="s">
        <v>983</v>
      </c>
      <c r="D2812" s="534" t="s">
        <v>10435</v>
      </c>
      <c r="E2812" s="534" t="s">
        <v>6955</v>
      </c>
    </row>
    <row r="2813" ht="12.75" customHeight="1">
      <c r="B2813" s="534" t="s">
        <v>911</v>
      </c>
      <c r="C2813" s="534" t="s">
        <v>983</v>
      </c>
      <c r="D2813" s="534" t="s">
        <v>10435</v>
      </c>
      <c r="E2813" s="534" t="s">
        <v>10437</v>
      </c>
    </row>
    <row r="2814" ht="12.75" customHeight="1">
      <c r="B2814" s="534" t="s">
        <v>6416</v>
      </c>
      <c r="C2814" s="534" t="s">
        <v>6710</v>
      </c>
      <c r="D2814" s="534" t="s">
        <v>10438</v>
      </c>
      <c r="E2814" s="534" t="s">
        <v>10439</v>
      </c>
    </row>
    <row r="2815" ht="12.75" customHeight="1">
      <c r="B2815" s="534" t="s">
        <v>6407</v>
      </c>
      <c r="C2815" s="534" t="s">
        <v>6388</v>
      </c>
      <c r="D2815" s="534" t="s">
        <v>10230</v>
      </c>
      <c r="E2815" s="534" t="s">
        <v>10440</v>
      </c>
    </row>
    <row r="2816" ht="12.75" customHeight="1">
      <c r="B2816" s="534" t="s">
        <v>911</v>
      </c>
      <c r="C2816" s="534" t="s">
        <v>958</v>
      </c>
      <c r="D2816" s="534" t="s">
        <v>4314</v>
      </c>
      <c r="E2816" s="534" t="s">
        <v>10441</v>
      </c>
    </row>
    <row r="2817" ht="12.75" customHeight="1">
      <c r="B2817" s="534" t="s">
        <v>1560</v>
      </c>
      <c r="C2817" s="534" t="s">
        <v>2113</v>
      </c>
      <c r="D2817" s="534" t="s">
        <v>10442</v>
      </c>
      <c r="E2817" s="534" t="s">
        <v>10443</v>
      </c>
    </row>
    <row r="2818" ht="12.75" customHeight="1">
      <c r="B2818" s="534" t="s">
        <v>2216</v>
      </c>
      <c r="C2818" s="534" t="s">
        <v>9911</v>
      </c>
      <c r="D2818" s="534" t="s">
        <v>6187</v>
      </c>
      <c r="E2818" s="534" t="s">
        <v>10444</v>
      </c>
    </row>
    <row r="2819" ht="12.75" customHeight="1">
      <c r="B2819" s="534" t="s">
        <v>2216</v>
      </c>
      <c r="C2819" s="534" t="s">
        <v>9911</v>
      </c>
      <c r="D2819" s="534" t="s">
        <v>6187</v>
      </c>
      <c r="E2819" s="534" t="s">
        <v>10445</v>
      </c>
    </row>
    <row r="2820" ht="12.75" customHeight="1">
      <c r="B2820" s="534" t="s">
        <v>2216</v>
      </c>
      <c r="C2820" s="534" t="s">
        <v>9911</v>
      </c>
      <c r="D2820" s="534" t="s">
        <v>6187</v>
      </c>
      <c r="E2820" s="534" t="s">
        <v>10446</v>
      </c>
    </row>
    <row r="2821" ht="12.75" customHeight="1">
      <c r="B2821" s="534" t="s">
        <v>2216</v>
      </c>
      <c r="C2821" s="534" t="s">
        <v>9911</v>
      </c>
      <c r="D2821" s="534" t="s">
        <v>6187</v>
      </c>
      <c r="E2821" s="534" t="s">
        <v>10447</v>
      </c>
    </row>
    <row r="2822" ht="12.75" customHeight="1">
      <c r="B2822" s="534" t="s">
        <v>2216</v>
      </c>
      <c r="C2822" s="534" t="s">
        <v>9911</v>
      </c>
      <c r="D2822" s="534" t="s">
        <v>1575</v>
      </c>
      <c r="E2822" s="534" t="s">
        <v>10448</v>
      </c>
    </row>
    <row r="2823" ht="12.75" customHeight="1">
      <c r="B2823" s="534" t="s">
        <v>2216</v>
      </c>
      <c r="C2823" s="534" t="s">
        <v>8060</v>
      </c>
      <c r="D2823" s="534" t="s">
        <v>1575</v>
      </c>
      <c r="E2823" s="534" t="s">
        <v>10449</v>
      </c>
    </row>
    <row r="2824" ht="12.75" customHeight="1">
      <c r="B2824" s="534" t="s">
        <v>2216</v>
      </c>
      <c r="C2824" s="534" t="s">
        <v>9911</v>
      </c>
      <c r="D2824" s="534" t="s">
        <v>1575</v>
      </c>
      <c r="E2824" s="534" t="s">
        <v>10450</v>
      </c>
    </row>
    <row r="2825" ht="12.75" customHeight="1">
      <c r="B2825" s="534" t="s">
        <v>2216</v>
      </c>
      <c r="C2825" s="534" t="s">
        <v>9911</v>
      </c>
      <c r="D2825" s="534" t="s">
        <v>1575</v>
      </c>
      <c r="E2825" s="534" t="s">
        <v>10451</v>
      </c>
    </row>
    <row r="2826" ht="12.75" customHeight="1">
      <c r="B2826" s="534" t="s">
        <v>6142</v>
      </c>
      <c r="C2826" s="534" t="s">
        <v>8542</v>
      </c>
      <c r="D2826" s="534" t="s">
        <v>10452</v>
      </c>
      <c r="E2826" s="534" t="s">
        <v>10453</v>
      </c>
    </row>
    <row r="2827" ht="12.75" customHeight="1">
      <c r="B2827" s="534" t="s">
        <v>2781</v>
      </c>
      <c r="C2827" s="534" t="s">
        <v>2782</v>
      </c>
      <c r="D2827" s="534" t="s">
        <v>10452</v>
      </c>
      <c r="E2827" s="534" t="s">
        <v>10454</v>
      </c>
    </row>
    <row r="2828" ht="12.75" customHeight="1">
      <c r="B2828" s="534" t="s">
        <v>726</v>
      </c>
      <c r="C2828" s="534" t="s">
        <v>727</v>
      </c>
      <c r="D2828" s="534" t="s">
        <v>10452</v>
      </c>
      <c r="E2828" s="534" t="s">
        <v>10455</v>
      </c>
    </row>
    <row r="2829" ht="12.75" customHeight="1">
      <c r="B2829" s="534" t="s">
        <v>6142</v>
      </c>
      <c r="C2829" s="534" t="s">
        <v>8542</v>
      </c>
      <c r="D2829" s="534" t="s">
        <v>10452</v>
      </c>
      <c r="E2829" s="534" t="s">
        <v>10456</v>
      </c>
    </row>
    <row r="2830" ht="12.75" customHeight="1">
      <c r="B2830" s="534" t="s">
        <v>6142</v>
      </c>
      <c r="C2830" s="534" t="s">
        <v>6725</v>
      </c>
      <c r="D2830" s="534" t="s">
        <v>10452</v>
      </c>
      <c r="E2830" s="534" t="s">
        <v>10457</v>
      </c>
    </row>
    <row r="2831" ht="12.75" customHeight="1">
      <c r="B2831" s="534" t="s">
        <v>6142</v>
      </c>
      <c r="C2831" s="534" t="s">
        <v>7814</v>
      </c>
      <c r="D2831" s="534" t="s">
        <v>10452</v>
      </c>
      <c r="E2831" s="534" t="s">
        <v>10458</v>
      </c>
    </row>
    <row r="2832" ht="12.75" customHeight="1">
      <c r="B2832" s="534" t="s">
        <v>6142</v>
      </c>
      <c r="C2832" s="534" t="s">
        <v>8542</v>
      </c>
      <c r="D2832" s="534" t="s">
        <v>10452</v>
      </c>
      <c r="E2832" s="534" t="s">
        <v>10459</v>
      </c>
    </row>
    <row r="2833" ht="12.75" customHeight="1">
      <c r="B2833" s="534" t="s">
        <v>6142</v>
      </c>
      <c r="C2833" s="534" t="s">
        <v>7814</v>
      </c>
      <c r="D2833" s="534" t="s">
        <v>10452</v>
      </c>
      <c r="E2833" s="534" t="s">
        <v>10460</v>
      </c>
    </row>
    <row r="2834" ht="12.75" customHeight="1">
      <c r="B2834" s="534" t="s">
        <v>6142</v>
      </c>
      <c r="C2834" s="534" t="s">
        <v>8715</v>
      </c>
      <c r="D2834" s="534" t="s">
        <v>10461</v>
      </c>
      <c r="E2834" s="534" t="s">
        <v>10462</v>
      </c>
    </row>
    <row r="2835" ht="12.75" customHeight="1">
      <c r="B2835" s="534" t="s">
        <v>2781</v>
      </c>
      <c r="C2835" s="534" t="s">
        <v>2782</v>
      </c>
      <c r="D2835" s="534" t="s">
        <v>1575</v>
      </c>
      <c r="E2835" s="534" t="s">
        <v>10463</v>
      </c>
    </row>
    <row r="2836" ht="12.75" customHeight="1">
      <c r="B2836" s="534" t="s">
        <v>2781</v>
      </c>
      <c r="C2836" s="534" t="s">
        <v>2782</v>
      </c>
      <c r="D2836" s="534" t="s">
        <v>1575</v>
      </c>
      <c r="E2836" s="534" t="s">
        <v>10464</v>
      </c>
    </row>
    <row r="2837" ht="12.75" customHeight="1">
      <c r="B2837" s="534" t="s">
        <v>2781</v>
      </c>
      <c r="C2837" s="534" t="s">
        <v>2782</v>
      </c>
      <c r="D2837" s="534" t="s">
        <v>1575</v>
      </c>
      <c r="E2837" s="534" t="s">
        <v>10465</v>
      </c>
    </row>
    <row r="2838" ht="12.75" customHeight="1">
      <c r="B2838" s="534" t="s">
        <v>2781</v>
      </c>
      <c r="C2838" s="534" t="s">
        <v>2782</v>
      </c>
      <c r="D2838" s="534" t="s">
        <v>1575</v>
      </c>
      <c r="E2838" s="534" t="s">
        <v>10466</v>
      </c>
    </row>
    <row r="2839" ht="12.75" customHeight="1">
      <c r="B2839" s="534" t="s">
        <v>2781</v>
      </c>
      <c r="C2839" s="534" t="s">
        <v>2782</v>
      </c>
      <c r="D2839" s="534" t="s">
        <v>1575</v>
      </c>
      <c r="E2839" s="534" t="s">
        <v>10467</v>
      </c>
    </row>
    <row r="2840" ht="12.75" customHeight="1">
      <c r="B2840" s="534" t="s">
        <v>2781</v>
      </c>
      <c r="C2840" s="534" t="s">
        <v>2782</v>
      </c>
      <c r="D2840" s="534" t="s">
        <v>1575</v>
      </c>
      <c r="E2840" s="534" t="s">
        <v>10468</v>
      </c>
    </row>
    <row r="2841" ht="12.75" customHeight="1">
      <c r="B2841" s="534" t="s">
        <v>2781</v>
      </c>
      <c r="C2841" s="534" t="s">
        <v>2782</v>
      </c>
      <c r="D2841" s="534" t="s">
        <v>1575</v>
      </c>
      <c r="E2841" s="534" t="s">
        <v>10469</v>
      </c>
    </row>
    <row r="2842" ht="12.75" customHeight="1">
      <c r="B2842" s="534" t="s">
        <v>2781</v>
      </c>
      <c r="C2842" s="534" t="s">
        <v>2782</v>
      </c>
      <c r="D2842" s="534" t="s">
        <v>1575</v>
      </c>
      <c r="E2842" s="534" t="s">
        <v>10470</v>
      </c>
    </row>
    <row r="2843" ht="12.75" customHeight="1">
      <c r="B2843" s="534" t="s">
        <v>2781</v>
      </c>
      <c r="C2843" s="534" t="s">
        <v>2782</v>
      </c>
      <c r="D2843" s="534" t="s">
        <v>1575</v>
      </c>
      <c r="E2843" s="534" t="s">
        <v>10471</v>
      </c>
    </row>
    <row r="2844" ht="12.75" customHeight="1">
      <c r="B2844" s="534" t="s">
        <v>2781</v>
      </c>
      <c r="C2844" s="534" t="s">
        <v>2782</v>
      </c>
      <c r="D2844" s="534" t="s">
        <v>1575</v>
      </c>
      <c r="E2844" s="534" t="s">
        <v>10472</v>
      </c>
    </row>
    <row r="2845" ht="12.75" customHeight="1">
      <c r="B2845" s="534" t="s">
        <v>2781</v>
      </c>
      <c r="C2845" s="534" t="s">
        <v>2782</v>
      </c>
      <c r="D2845" s="534" t="s">
        <v>1575</v>
      </c>
      <c r="E2845" s="534" t="s">
        <v>10473</v>
      </c>
    </row>
    <row r="2846" ht="12.75" customHeight="1">
      <c r="B2846" s="534" t="s">
        <v>2781</v>
      </c>
      <c r="C2846" s="534" t="s">
        <v>2782</v>
      </c>
      <c r="D2846" s="534" t="s">
        <v>1575</v>
      </c>
      <c r="E2846" s="534" t="s">
        <v>10474</v>
      </c>
    </row>
    <row r="2847" ht="12.75" customHeight="1">
      <c r="B2847" s="534" t="s">
        <v>2781</v>
      </c>
      <c r="C2847" s="534" t="s">
        <v>2782</v>
      </c>
      <c r="D2847" s="534" t="s">
        <v>10475</v>
      </c>
      <c r="E2847" s="534" t="s">
        <v>10476</v>
      </c>
    </row>
    <row r="2848" ht="12.75" customHeight="1">
      <c r="B2848" s="534" t="s">
        <v>6346</v>
      </c>
      <c r="C2848" s="534" t="s">
        <v>6347</v>
      </c>
      <c r="D2848" s="534" t="s">
        <v>10477</v>
      </c>
      <c r="E2848" s="534" t="s">
        <v>10477</v>
      </c>
    </row>
    <row r="2849" ht="12.75" customHeight="1">
      <c r="B2849" s="534" t="s">
        <v>911</v>
      </c>
      <c r="C2849" s="534" t="s">
        <v>983</v>
      </c>
      <c r="D2849" s="534" t="s">
        <v>259</v>
      </c>
      <c r="E2849" s="534" t="s">
        <v>3003</v>
      </c>
    </row>
    <row r="2850" ht="12.75" customHeight="1">
      <c r="B2850" s="534" t="s">
        <v>911</v>
      </c>
      <c r="C2850" s="534" t="s">
        <v>983</v>
      </c>
      <c r="D2850" s="534" t="s">
        <v>259</v>
      </c>
      <c r="E2850" s="534" t="s">
        <v>10478</v>
      </c>
    </row>
    <row r="2851" ht="12.75" customHeight="1">
      <c r="B2851" s="534" t="s">
        <v>911</v>
      </c>
      <c r="C2851" s="534" t="s">
        <v>983</v>
      </c>
      <c r="D2851" s="534" t="s">
        <v>259</v>
      </c>
      <c r="E2851" s="534" t="s">
        <v>10479</v>
      </c>
    </row>
    <row r="2852" ht="12.75" customHeight="1">
      <c r="B2852" s="534" t="s">
        <v>911</v>
      </c>
      <c r="C2852" s="534" t="s">
        <v>922</v>
      </c>
      <c r="D2852" s="534" t="s">
        <v>259</v>
      </c>
      <c r="E2852" s="534" t="s">
        <v>6960</v>
      </c>
    </row>
    <row r="2853" ht="12.75" customHeight="1">
      <c r="B2853" s="534" t="s">
        <v>911</v>
      </c>
      <c r="C2853" s="534" t="s">
        <v>983</v>
      </c>
      <c r="D2853" s="534" t="s">
        <v>259</v>
      </c>
      <c r="E2853" s="534" t="s">
        <v>10480</v>
      </c>
    </row>
    <row r="2854" ht="12.75" customHeight="1">
      <c r="B2854" s="534" t="s">
        <v>911</v>
      </c>
      <c r="C2854" s="534" t="s">
        <v>983</v>
      </c>
      <c r="D2854" s="534" t="s">
        <v>259</v>
      </c>
      <c r="E2854" s="534" t="s">
        <v>10481</v>
      </c>
    </row>
    <row r="2855" ht="12.75" customHeight="1">
      <c r="B2855" s="534" t="s">
        <v>911</v>
      </c>
      <c r="C2855" s="534" t="s">
        <v>983</v>
      </c>
      <c r="D2855" s="534" t="s">
        <v>259</v>
      </c>
      <c r="E2855" s="534" t="s">
        <v>6967</v>
      </c>
    </row>
    <row r="2856" ht="12.75" customHeight="1">
      <c r="B2856" s="534" t="s">
        <v>911</v>
      </c>
      <c r="C2856" s="534" t="s">
        <v>983</v>
      </c>
      <c r="D2856" s="534" t="s">
        <v>259</v>
      </c>
      <c r="E2856" s="534" t="s">
        <v>6972</v>
      </c>
    </row>
    <row r="2857" ht="12.75" customHeight="1">
      <c r="B2857" s="534" t="s">
        <v>911</v>
      </c>
      <c r="C2857" s="534" t="s">
        <v>983</v>
      </c>
      <c r="D2857" s="534" t="s">
        <v>259</v>
      </c>
      <c r="E2857" s="534" t="s">
        <v>6976</v>
      </c>
    </row>
    <row r="2858" ht="12.75" customHeight="1">
      <c r="B2858" s="534" t="s">
        <v>911</v>
      </c>
      <c r="C2858" s="534" t="s">
        <v>983</v>
      </c>
      <c r="D2858" s="534" t="s">
        <v>259</v>
      </c>
      <c r="E2858" s="534" t="s">
        <v>10482</v>
      </c>
    </row>
    <row r="2859" ht="12.75" customHeight="1">
      <c r="B2859" s="534" t="s">
        <v>911</v>
      </c>
      <c r="C2859" s="534" t="s">
        <v>983</v>
      </c>
      <c r="D2859" s="534" t="s">
        <v>259</v>
      </c>
      <c r="E2859" s="534" t="s">
        <v>10483</v>
      </c>
    </row>
    <row r="2860" ht="12.75" customHeight="1">
      <c r="B2860" s="534" t="s">
        <v>911</v>
      </c>
      <c r="C2860" s="534" t="s">
        <v>983</v>
      </c>
      <c r="D2860" s="534" t="s">
        <v>259</v>
      </c>
      <c r="E2860" s="534" t="s">
        <v>6979</v>
      </c>
    </row>
    <row r="2861" ht="12.75" customHeight="1">
      <c r="B2861" s="534" t="s">
        <v>911</v>
      </c>
      <c r="C2861" s="534" t="s">
        <v>983</v>
      </c>
      <c r="D2861" s="534" t="s">
        <v>259</v>
      </c>
      <c r="E2861" s="534" t="s">
        <v>10484</v>
      </c>
    </row>
    <row r="2862" ht="12.75" customHeight="1">
      <c r="B2862" s="534" t="s">
        <v>911</v>
      </c>
      <c r="C2862" s="534" t="s">
        <v>983</v>
      </c>
      <c r="D2862" s="534" t="s">
        <v>259</v>
      </c>
      <c r="E2862" s="534" t="s">
        <v>986</v>
      </c>
    </row>
    <row r="2863" ht="12.75" customHeight="1">
      <c r="B2863" s="534" t="s">
        <v>911</v>
      </c>
      <c r="C2863" s="534" t="s">
        <v>983</v>
      </c>
      <c r="D2863" s="534" t="s">
        <v>259</v>
      </c>
      <c r="E2863" s="534" t="s">
        <v>6986</v>
      </c>
    </row>
    <row r="2864" ht="12.75" customHeight="1">
      <c r="B2864" s="534" t="s">
        <v>911</v>
      </c>
      <c r="C2864" s="534" t="s">
        <v>983</v>
      </c>
      <c r="D2864" s="534" t="s">
        <v>259</v>
      </c>
      <c r="E2864" s="534" t="s">
        <v>10485</v>
      </c>
    </row>
    <row r="2865" ht="12.75" customHeight="1">
      <c r="B2865" s="534" t="s">
        <v>911</v>
      </c>
      <c r="C2865" s="534" t="s">
        <v>983</v>
      </c>
      <c r="D2865" s="534" t="s">
        <v>259</v>
      </c>
      <c r="E2865" s="534" t="s">
        <v>6990</v>
      </c>
    </row>
    <row r="2866" ht="12.75" customHeight="1">
      <c r="B2866" s="534" t="s">
        <v>911</v>
      </c>
      <c r="C2866" s="534" t="s">
        <v>983</v>
      </c>
      <c r="D2866" s="534" t="s">
        <v>259</v>
      </c>
      <c r="E2866" s="534" t="s">
        <v>10486</v>
      </c>
    </row>
    <row r="2867" ht="12.75" customHeight="1">
      <c r="B2867" s="534" t="s">
        <v>503</v>
      </c>
      <c r="C2867" s="534" t="s">
        <v>528</v>
      </c>
      <c r="D2867" s="534" t="s">
        <v>6571</v>
      </c>
      <c r="E2867" s="534" t="s">
        <v>10487</v>
      </c>
    </row>
    <row r="2868" ht="12.75" customHeight="1">
      <c r="B2868" s="534" t="s">
        <v>503</v>
      </c>
      <c r="C2868" s="534" t="s">
        <v>504</v>
      </c>
      <c r="D2868" s="534" t="s">
        <v>506</v>
      </c>
      <c r="E2868" s="534" t="s">
        <v>508</v>
      </c>
    </row>
    <row r="2869" ht="12.75" customHeight="1">
      <c r="B2869" s="534" t="s">
        <v>503</v>
      </c>
      <c r="C2869" s="534" t="s">
        <v>504</v>
      </c>
      <c r="D2869" s="534" t="s">
        <v>506</v>
      </c>
      <c r="E2869" s="534" t="s">
        <v>10488</v>
      </c>
    </row>
    <row r="2870" ht="12.75" customHeight="1">
      <c r="B2870" s="534" t="s">
        <v>239</v>
      </c>
      <c r="C2870" s="534" t="s">
        <v>7730</v>
      </c>
      <c r="D2870" s="534" t="s">
        <v>6571</v>
      </c>
      <c r="E2870" s="534" t="s">
        <v>10489</v>
      </c>
    </row>
    <row r="2871" ht="12.75" customHeight="1">
      <c r="B2871" s="534" t="s">
        <v>6416</v>
      </c>
      <c r="C2871" s="534" t="s">
        <v>6710</v>
      </c>
      <c r="D2871" s="534" t="s">
        <v>7831</v>
      </c>
      <c r="E2871" s="534" t="s">
        <v>10490</v>
      </c>
    </row>
    <row r="2872" ht="12.75" customHeight="1">
      <c r="B2872" s="534" t="s">
        <v>6416</v>
      </c>
      <c r="C2872" s="534" t="s">
        <v>6710</v>
      </c>
      <c r="D2872" s="534" t="s">
        <v>1575</v>
      </c>
      <c r="E2872" s="534" t="s">
        <v>10491</v>
      </c>
    </row>
    <row r="2873" ht="12.75" customHeight="1">
      <c r="B2873" s="534" t="s">
        <v>2216</v>
      </c>
      <c r="C2873" s="534" t="s">
        <v>6105</v>
      </c>
      <c r="D2873" s="534" t="s">
        <v>10492</v>
      </c>
      <c r="E2873" s="534" t="s">
        <v>10493</v>
      </c>
    </row>
    <row r="2874" ht="12.75" customHeight="1">
      <c r="B2874" s="534" t="s">
        <v>911</v>
      </c>
      <c r="C2874" s="534" t="s">
        <v>1006</v>
      </c>
      <c r="D2874" s="534" t="s">
        <v>10494</v>
      </c>
      <c r="E2874" s="534" t="s">
        <v>10495</v>
      </c>
    </row>
    <row r="2875" ht="12.75" customHeight="1">
      <c r="B2875" s="534" t="s">
        <v>911</v>
      </c>
      <c r="C2875" s="534" t="s">
        <v>968</v>
      </c>
      <c r="D2875" s="534" t="s">
        <v>10496</v>
      </c>
      <c r="E2875" s="534" t="s">
        <v>10497</v>
      </c>
    </row>
    <row r="2876" ht="12.75" customHeight="1">
      <c r="B2876" s="534" t="s">
        <v>911</v>
      </c>
      <c r="C2876" s="534" t="s">
        <v>1006</v>
      </c>
      <c r="D2876" s="534" t="s">
        <v>10496</v>
      </c>
      <c r="E2876" s="534" t="s">
        <v>10498</v>
      </c>
    </row>
    <row r="2877" ht="12.75" customHeight="1">
      <c r="B2877" s="534" t="s">
        <v>911</v>
      </c>
      <c r="C2877" s="534" t="s">
        <v>1006</v>
      </c>
      <c r="D2877" s="534" t="s">
        <v>10496</v>
      </c>
      <c r="E2877" s="534" t="s">
        <v>10499</v>
      </c>
    </row>
    <row r="2878" ht="12.75" customHeight="1">
      <c r="B2878" s="534" t="s">
        <v>503</v>
      </c>
      <c r="C2878" s="534" t="s">
        <v>573</v>
      </c>
      <c r="D2878" s="534" t="s">
        <v>8939</v>
      </c>
      <c r="E2878" s="534" t="s">
        <v>10500</v>
      </c>
    </row>
    <row r="2879" ht="12.75" customHeight="1">
      <c r="B2879" s="534" t="s">
        <v>6407</v>
      </c>
      <c r="C2879" s="534" t="s">
        <v>6388</v>
      </c>
      <c r="D2879" s="534" t="s">
        <v>9469</v>
      </c>
      <c r="E2879" s="534" t="s">
        <v>10501</v>
      </c>
    </row>
    <row r="2880" ht="12.75" customHeight="1">
      <c r="B2880" s="534" t="s">
        <v>6407</v>
      </c>
      <c r="C2880" s="534" t="s">
        <v>6388</v>
      </c>
      <c r="D2880" s="534" t="s">
        <v>9469</v>
      </c>
      <c r="E2880" s="534" t="s">
        <v>10502</v>
      </c>
    </row>
    <row r="2881" ht="12.75" customHeight="1">
      <c r="B2881" s="534" t="s">
        <v>6407</v>
      </c>
      <c r="C2881" s="534" t="s">
        <v>6388</v>
      </c>
      <c r="D2881" s="534" t="s">
        <v>1575</v>
      </c>
      <c r="E2881" s="534" t="s">
        <v>10503</v>
      </c>
    </row>
    <row r="2882" ht="12.75" customHeight="1">
      <c r="B2882" s="534" t="s">
        <v>2781</v>
      </c>
      <c r="C2882" s="534" t="s">
        <v>2782</v>
      </c>
      <c r="D2882" s="534" t="s">
        <v>10504</v>
      </c>
      <c r="E2882" s="534" t="s">
        <v>10505</v>
      </c>
    </row>
    <row r="2883" ht="12.75" customHeight="1">
      <c r="B2883" s="534" t="s">
        <v>6407</v>
      </c>
      <c r="C2883" s="534" t="s">
        <v>6388</v>
      </c>
      <c r="D2883" s="534" t="s">
        <v>10506</v>
      </c>
      <c r="E2883" s="534" t="s">
        <v>10507</v>
      </c>
    </row>
    <row r="2884" ht="12.75" customHeight="1">
      <c r="B2884" s="534" t="s">
        <v>6075</v>
      </c>
      <c r="C2884" s="534" t="s">
        <v>6100</v>
      </c>
      <c r="D2884" s="534" t="s">
        <v>10508</v>
      </c>
      <c r="E2884" s="534" t="s">
        <v>10509</v>
      </c>
    </row>
    <row r="2885" ht="12.75" customHeight="1">
      <c r="B2885" s="534" t="s">
        <v>2216</v>
      </c>
      <c r="C2885" s="534" t="s">
        <v>2217</v>
      </c>
      <c r="D2885" s="534" t="s">
        <v>6187</v>
      </c>
      <c r="E2885" s="534" t="s">
        <v>10510</v>
      </c>
    </row>
    <row r="2886" ht="12.75" customHeight="1">
      <c r="B2886" s="534" t="s">
        <v>239</v>
      </c>
      <c r="C2886" s="534" t="s">
        <v>10511</v>
      </c>
      <c r="D2886" s="534" t="s">
        <v>2219</v>
      </c>
      <c r="E2886" s="534" t="s">
        <v>10512</v>
      </c>
    </row>
    <row r="2887" ht="12.75" customHeight="1">
      <c r="B2887" s="534" t="s">
        <v>239</v>
      </c>
      <c r="C2887" s="534" t="s">
        <v>10511</v>
      </c>
      <c r="D2887" s="534" t="s">
        <v>2219</v>
      </c>
      <c r="E2887" s="534" t="s">
        <v>10513</v>
      </c>
    </row>
    <row r="2888" ht="12.75" customHeight="1">
      <c r="B2888" s="534" t="s">
        <v>239</v>
      </c>
      <c r="C2888" s="534" t="s">
        <v>10511</v>
      </c>
      <c r="D2888" s="534" t="s">
        <v>2219</v>
      </c>
      <c r="E2888" s="534" t="s">
        <v>10514</v>
      </c>
    </row>
    <row r="2889" ht="12.75" customHeight="1">
      <c r="B2889" s="534" t="s">
        <v>239</v>
      </c>
      <c r="C2889" s="534" t="s">
        <v>10511</v>
      </c>
      <c r="D2889" s="534" t="s">
        <v>2219</v>
      </c>
      <c r="E2889" s="534" t="s">
        <v>10515</v>
      </c>
    </row>
    <row r="2890" ht="12.75" customHeight="1">
      <c r="B2890" s="534" t="s">
        <v>239</v>
      </c>
      <c r="C2890" s="534" t="s">
        <v>10511</v>
      </c>
      <c r="D2890" s="534" t="s">
        <v>1575</v>
      </c>
      <c r="E2890" s="534" t="s">
        <v>10516</v>
      </c>
    </row>
    <row r="2891" ht="12.75" customHeight="1">
      <c r="B2891" s="534" t="s">
        <v>239</v>
      </c>
      <c r="C2891" s="534" t="s">
        <v>10511</v>
      </c>
      <c r="D2891" s="534" t="s">
        <v>1575</v>
      </c>
      <c r="E2891" s="534" t="s">
        <v>10517</v>
      </c>
    </row>
    <row r="2892" ht="12.75" customHeight="1">
      <c r="B2892" s="534" t="s">
        <v>2781</v>
      </c>
      <c r="C2892" s="534" t="s">
        <v>6821</v>
      </c>
      <c r="D2892" s="534" t="s">
        <v>10518</v>
      </c>
      <c r="E2892" s="534" t="s">
        <v>10519</v>
      </c>
    </row>
    <row r="2893" ht="12.75" customHeight="1">
      <c r="B2893" s="534" t="s">
        <v>2781</v>
      </c>
      <c r="C2893" s="534" t="s">
        <v>2782</v>
      </c>
      <c r="D2893" s="534" t="s">
        <v>10520</v>
      </c>
      <c r="E2893" s="534" t="s">
        <v>10520</v>
      </c>
    </row>
    <row r="2894" ht="12.75" customHeight="1">
      <c r="B2894" s="534" t="s">
        <v>239</v>
      </c>
      <c r="C2894" s="534" t="s">
        <v>489</v>
      </c>
      <c r="D2894" s="534" t="s">
        <v>10521</v>
      </c>
      <c r="E2894" s="534" t="s">
        <v>10522</v>
      </c>
    </row>
    <row r="2895" ht="12.75" customHeight="1">
      <c r="B2895" s="534" t="s">
        <v>6346</v>
      </c>
      <c r="C2895" s="534" t="s">
        <v>6347</v>
      </c>
      <c r="D2895" s="534" t="s">
        <v>10523</v>
      </c>
      <c r="E2895" s="534" t="s">
        <v>10523</v>
      </c>
    </row>
    <row r="2896" ht="12.75" customHeight="1">
      <c r="B2896" s="534" t="s">
        <v>2216</v>
      </c>
      <c r="C2896" s="534" t="s">
        <v>6318</v>
      </c>
      <c r="D2896" s="534" t="s">
        <v>8854</v>
      </c>
      <c r="E2896" s="534" t="s">
        <v>10524</v>
      </c>
    </row>
    <row r="2897" ht="12.75" customHeight="1">
      <c r="B2897" s="534" t="s">
        <v>6698</v>
      </c>
      <c r="C2897" s="534" t="s">
        <v>6699</v>
      </c>
      <c r="D2897" s="534" t="s">
        <v>6466</v>
      </c>
      <c r="E2897" s="534" t="s">
        <v>10525</v>
      </c>
    </row>
    <row r="2898" ht="12.75" customHeight="1">
      <c r="B2898" s="534" t="s">
        <v>503</v>
      </c>
      <c r="C2898" s="534" t="s">
        <v>583</v>
      </c>
      <c r="D2898" s="534" t="s">
        <v>10526</v>
      </c>
      <c r="E2898" s="534" t="s">
        <v>10527</v>
      </c>
    </row>
    <row r="2899" ht="12.75" customHeight="1">
      <c r="B2899" s="534" t="s">
        <v>715</v>
      </c>
      <c r="C2899" s="534" t="s">
        <v>1213</v>
      </c>
      <c r="D2899" s="534" t="s">
        <v>10528</v>
      </c>
      <c r="E2899" s="534" t="s">
        <v>10529</v>
      </c>
    </row>
    <row r="2900" ht="12.75" customHeight="1">
      <c r="B2900" s="534" t="s">
        <v>2216</v>
      </c>
      <c r="C2900" s="534" t="s">
        <v>2217</v>
      </c>
      <c r="D2900" s="534" t="s">
        <v>2219</v>
      </c>
      <c r="E2900" s="534" t="s">
        <v>10530</v>
      </c>
    </row>
    <row r="2901" ht="12.75" customHeight="1">
      <c r="B2901" s="534" t="s">
        <v>2216</v>
      </c>
      <c r="C2901" s="534" t="s">
        <v>2217</v>
      </c>
      <c r="D2901" s="534" t="s">
        <v>2219</v>
      </c>
      <c r="E2901" s="534" t="s">
        <v>2221</v>
      </c>
    </row>
    <row r="2902" ht="12.75" customHeight="1">
      <c r="B2902" s="534" t="s">
        <v>2781</v>
      </c>
      <c r="C2902" s="534" t="s">
        <v>2782</v>
      </c>
      <c r="D2902" s="534" t="s">
        <v>2358</v>
      </c>
      <c r="E2902" s="534" t="s">
        <v>10531</v>
      </c>
    </row>
    <row r="2903" ht="12.75" customHeight="1">
      <c r="B2903" s="534" t="s">
        <v>2216</v>
      </c>
      <c r="C2903" s="534" t="s">
        <v>9911</v>
      </c>
      <c r="D2903" s="534" t="s">
        <v>2219</v>
      </c>
      <c r="E2903" s="534" t="s">
        <v>10532</v>
      </c>
    </row>
    <row r="2904" ht="12.75" customHeight="1">
      <c r="B2904" s="534" t="s">
        <v>2216</v>
      </c>
      <c r="C2904" s="534" t="s">
        <v>9911</v>
      </c>
      <c r="D2904" s="534" t="s">
        <v>2219</v>
      </c>
      <c r="E2904" s="534" t="s">
        <v>10533</v>
      </c>
    </row>
    <row r="2905" ht="12.75" customHeight="1">
      <c r="B2905" s="534" t="s">
        <v>2216</v>
      </c>
      <c r="C2905" s="534" t="s">
        <v>9911</v>
      </c>
      <c r="D2905" s="534" t="s">
        <v>1575</v>
      </c>
      <c r="E2905" s="534" t="s">
        <v>10534</v>
      </c>
    </row>
    <row r="2906" ht="12.75" customHeight="1">
      <c r="B2906" s="534" t="s">
        <v>2216</v>
      </c>
      <c r="C2906" s="534" t="s">
        <v>9911</v>
      </c>
      <c r="D2906" s="534" t="s">
        <v>1575</v>
      </c>
      <c r="E2906" s="534" t="s">
        <v>10535</v>
      </c>
    </row>
    <row r="2907" ht="12.75" customHeight="1">
      <c r="B2907" s="534" t="s">
        <v>2216</v>
      </c>
      <c r="C2907" s="534" t="s">
        <v>9911</v>
      </c>
      <c r="D2907" s="534" t="s">
        <v>1575</v>
      </c>
      <c r="E2907" s="534" t="s">
        <v>10536</v>
      </c>
    </row>
    <row r="2908" ht="12.75" customHeight="1">
      <c r="B2908" s="534" t="s">
        <v>2216</v>
      </c>
      <c r="C2908" s="534" t="s">
        <v>9911</v>
      </c>
      <c r="D2908" s="534" t="s">
        <v>1575</v>
      </c>
      <c r="E2908" s="534" t="s">
        <v>10537</v>
      </c>
    </row>
    <row r="2909" ht="12.75" customHeight="1">
      <c r="B2909" s="534" t="s">
        <v>239</v>
      </c>
      <c r="C2909" s="534" t="s">
        <v>306</v>
      </c>
      <c r="D2909" s="534" t="s">
        <v>10538</v>
      </c>
      <c r="E2909" s="534" t="s">
        <v>10539</v>
      </c>
    </row>
    <row r="2910" ht="12.75" customHeight="1">
      <c r="B2910" s="534" t="s">
        <v>503</v>
      </c>
      <c r="C2910" s="534" t="s">
        <v>658</v>
      </c>
      <c r="D2910" s="534" t="s">
        <v>1292</v>
      </c>
      <c r="E2910" s="534" t="s">
        <v>10540</v>
      </c>
    </row>
    <row r="2911" ht="12.75" customHeight="1">
      <c r="B2911" s="534" t="s">
        <v>503</v>
      </c>
      <c r="C2911" s="534" t="s">
        <v>658</v>
      </c>
      <c r="D2911" s="534" t="s">
        <v>1292</v>
      </c>
      <c r="E2911" s="534" t="s">
        <v>10541</v>
      </c>
    </row>
    <row r="2912" ht="12.75" customHeight="1">
      <c r="B2912" s="534" t="s">
        <v>503</v>
      </c>
      <c r="C2912" s="534" t="s">
        <v>658</v>
      </c>
      <c r="D2912" s="534" t="s">
        <v>8527</v>
      </c>
      <c r="E2912" s="534" t="s">
        <v>10542</v>
      </c>
    </row>
    <row r="2913" ht="12.75" customHeight="1">
      <c r="B2913" s="534" t="s">
        <v>503</v>
      </c>
      <c r="C2913" s="534" t="s">
        <v>658</v>
      </c>
      <c r="D2913" s="534" t="s">
        <v>8527</v>
      </c>
      <c r="E2913" s="534" t="s">
        <v>10543</v>
      </c>
    </row>
    <row r="2914" ht="12.75" customHeight="1">
      <c r="B2914" s="534" t="s">
        <v>503</v>
      </c>
      <c r="C2914" s="534" t="s">
        <v>6163</v>
      </c>
      <c r="D2914" s="534" t="s">
        <v>10544</v>
      </c>
      <c r="E2914" s="534" t="s">
        <v>10545</v>
      </c>
    </row>
    <row r="2915" ht="12.75" customHeight="1">
      <c r="B2915" s="534" t="s">
        <v>6407</v>
      </c>
      <c r="C2915" s="534" t="s">
        <v>6388</v>
      </c>
      <c r="D2915" s="534" t="s">
        <v>10546</v>
      </c>
      <c r="E2915" s="534" t="s">
        <v>10547</v>
      </c>
    </row>
    <row r="2916" ht="12.75" customHeight="1">
      <c r="B2916" s="534" t="s">
        <v>6407</v>
      </c>
      <c r="C2916" s="534" t="s">
        <v>6388</v>
      </c>
      <c r="D2916" s="534" t="s">
        <v>10546</v>
      </c>
      <c r="E2916" s="534" t="s">
        <v>10548</v>
      </c>
    </row>
    <row r="2917" ht="12.75" customHeight="1">
      <c r="B2917" s="534" t="s">
        <v>6407</v>
      </c>
      <c r="C2917" s="534" t="s">
        <v>6388</v>
      </c>
      <c r="D2917" s="534" t="s">
        <v>10546</v>
      </c>
      <c r="E2917" s="534" t="s">
        <v>10549</v>
      </c>
    </row>
    <row r="2918" ht="12.75" customHeight="1">
      <c r="B2918" s="534" t="s">
        <v>6407</v>
      </c>
      <c r="C2918" s="534" t="s">
        <v>6388</v>
      </c>
      <c r="D2918" s="534" t="s">
        <v>10546</v>
      </c>
      <c r="E2918" s="534" t="s">
        <v>10550</v>
      </c>
    </row>
    <row r="2919" ht="12.75" customHeight="1">
      <c r="B2919" s="534" t="s">
        <v>2781</v>
      </c>
      <c r="C2919" s="534" t="s">
        <v>2782</v>
      </c>
      <c r="D2919" s="534" t="s">
        <v>10546</v>
      </c>
      <c r="E2919" s="534" t="s">
        <v>10551</v>
      </c>
    </row>
    <row r="2920" ht="12.75" customHeight="1">
      <c r="B2920" s="534" t="s">
        <v>6407</v>
      </c>
      <c r="C2920" s="534" t="s">
        <v>6388</v>
      </c>
      <c r="D2920" s="534" t="s">
        <v>10546</v>
      </c>
      <c r="E2920" s="534" t="s">
        <v>10552</v>
      </c>
    </row>
    <row r="2921" ht="12.75" customHeight="1">
      <c r="B2921" s="534" t="s">
        <v>6407</v>
      </c>
      <c r="C2921" s="534" t="s">
        <v>6388</v>
      </c>
      <c r="D2921" s="534" t="s">
        <v>10553</v>
      </c>
      <c r="E2921" s="534" t="s">
        <v>10554</v>
      </c>
    </row>
    <row r="2922" ht="12.75" customHeight="1">
      <c r="B2922" s="534" t="s">
        <v>900</v>
      </c>
      <c r="C2922" s="534" t="s">
        <v>901</v>
      </c>
      <c r="D2922" s="534" t="s">
        <v>1575</v>
      </c>
      <c r="E2922" s="534" t="s">
        <v>10555</v>
      </c>
    </row>
    <row r="2923" ht="12.75" customHeight="1">
      <c r="B2923" s="534" t="s">
        <v>726</v>
      </c>
      <c r="C2923" s="534" t="s">
        <v>737</v>
      </c>
      <c r="D2923" s="534" t="s">
        <v>10556</v>
      </c>
      <c r="E2923" s="534" t="s">
        <v>10557</v>
      </c>
    </row>
    <row r="2924" ht="12.75" customHeight="1">
      <c r="B2924" s="534" t="s">
        <v>2216</v>
      </c>
      <c r="C2924" s="534" t="s">
        <v>6318</v>
      </c>
      <c r="D2924" s="534" t="s">
        <v>10558</v>
      </c>
      <c r="E2924" s="534" t="s">
        <v>10559</v>
      </c>
    </row>
    <row r="2925" ht="12.75" customHeight="1">
      <c r="B2925" s="534" t="s">
        <v>2216</v>
      </c>
      <c r="C2925" s="534" t="s">
        <v>2217</v>
      </c>
      <c r="D2925" s="534" t="s">
        <v>6187</v>
      </c>
      <c r="E2925" s="534" t="s">
        <v>10560</v>
      </c>
    </row>
    <row r="2926" ht="12.75" customHeight="1">
      <c r="B2926" s="534" t="s">
        <v>2216</v>
      </c>
      <c r="C2926" s="534" t="s">
        <v>2217</v>
      </c>
      <c r="D2926" s="534" t="s">
        <v>6187</v>
      </c>
      <c r="E2926" s="534" t="s">
        <v>10561</v>
      </c>
    </row>
    <row r="2927" ht="12.75" customHeight="1">
      <c r="B2927" s="534" t="s">
        <v>2216</v>
      </c>
      <c r="C2927" s="534" t="s">
        <v>2217</v>
      </c>
      <c r="D2927" s="534" t="s">
        <v>1575</v>
      </c>
      <c r="E2927" s="534" t="s">
        <v>10562</v>
      </c>
    </row>
    <row r="2928" ht="12.75" customHeight="1">
      <c r="B2928" s="534" t="s">
        <v>2216</v>
      </c>
      <c r="C2928" s="534" t="s">
        <v>6447</v>
      </c>
      <c r="D2928" s="534" t="s">
        <v>6506</v>
      </c>
      <c r="E2928" s="534" t="s">
        <v>10563</v>
      </c>
    </row>
    <row r="2929" ht="12.75" customHeight="1">
      <c r="B2929" s="534" t="s">
        <v>2216</v>
      </c>
      <c r="C2929" s="534" t="s">
        <v>6318</v>
      </c>
      <c r="D2929" s="534" t="s">
        <v>6533</v>
      </c>
      <c r="E2929" s="534" t="s">
        <v>6999</v>
      </c>
    </row>
    <row r="2930" ht="12.75" customHeight="1">
      <c r="B2930" s="534" t="s">
        <v>2781</v>
      </c>
      <c r="C2930" s="534" t="s">
        <v>2782</v>
      </c>
      <c r="D2930" s="534" t="s">
        <v>10564</v>
      </c>
      <c r="E2930" s="534" t="s">
        <v>10565</v>
      </c>
    </row>
    <row r="2931" ht="12.75" customHeight="1">
      <c r="B2931" s="534" t="s">
        <v>6246</v>
      </c>
      <c r="C2931" s="534" t="s">
        <v>6141</v>
      </c>
      <c r="D2931" s="534" t="s">
        <v>10564</v>
      </c>
      <c r="E2931" s="534" t="s">
        <v>10566</v>
      </c>
    </row>
    <row r="2932" ht="12.75" customHeight="1">
      <c r="B2932" s="534" t="s">
        <v>2781</v>
      </c>
      <c r="C2932" s="534" t="s">
        <v>10567</v>
      </c>
      <c r="D2932" s="534" t="s">
        <v>10568</v>
      </c>
      <c r="E2932" s="534" t="s">
        <v>10568</v>
      </c>
    </row>
    <row r="2933" ht="12.75" customHeight="1">
      <c r="B2933" s="534" t="s">
        <v>911</v>
      </c>
      <c r="C2933" s="534" t="s">
        <v>1006</v>
      </c>
      <c r="D2933" s="534" t="s">
        <v>8435</v>
      </c>
      <c r="E2933" s="534" t="s">
        <v>10569</v>
      </c>
    </row>
    <row r="2934" ht="12.75" customHeight="1">
      <c r="B2934" s="534" t="s">
        <v>6075</v>
      </c>
      <c r="C2934" s="534" t="s">
        <v>6100</v>
      </c>
      <c r="D2934" s="534" t="s">
        <v>10570</v>
      </c>
      <c r="E2934" s="534" t="s">
        <v>10571</v>
      </c>
    </row>
    <row r="2935" ht="12.75" customHeight="1">
      <c r="B2935" s="534" t="s">
        <v>2781</v>
      </c>
      <c r="C2935" s="534" t="s">
        <v>2782</v>
      </c>
      <c r="D2935" s="534" t="s">
        <v>10572</v>
      </c>
      <c r="E2935" s="534" t="s">
        <v>10573</v>
      </c>
    </row>
    <row r="2936" ht="12.75" customHeight="1">
      <c r="B2936" s="534" t="s">
        <v>911</v>
      </c>
      <c r="C2936" s="534" t="s">
        <v>922</v>
      </c>
      <c r="D2936" s="534" t="s">
        <v>9010</v>
      </c>
      <c r="E2936" s="534" t="s">
        <v>10574</v>
      </c>
    </row>
    <row r="2937" ht="12.75" customHeight="1">
      <c r="B2937" s="534" t="s">
        <v>911</v>
      </c>
      <c r="C2937" s="534" t="s">
        <v>1500</v>
      </c>
      <c r="D2937" s="534" t="s">
        <v>9010</v>
      </c>
      <c r="E2937" s="534" t="s">
        <v>10575</v>
      </c>
    </row>
    <row r="2938" ht="12.75" customHeight="1">
      <c r="B2938" s="534" t="s">
        <v>911</v>
      </c>
      <c r="C2938" s="534" t="s">
        <v>1500</v>
      </c>
      <c r="D2938" s="534" t="s">
        <v>9010</v>
      </c>
      <c r="E2938" s="534" t="s">
        <v>10576</v>
      </c>
    </row>
    <row r="2939" ht="12.75" customHeight="1">
      <c r="B2939" s="534" t="s">
        <v>911</v>
      </c>
      <c r="C2939" s="534" t="s">
        <v>1500</v>
      </c>
      <c r="D2939" s="534" t="s">
        <v>9010</v>
      </c>
      <c r="E2939" s="534" t="s">
        <v>10577</v>
      </c>
    </row>
    <row r="2940" ht="12.75" customHeight="1">
      <c r="B2940" s="534" t="s">
        <v>911</v>
      </c>
      <c r="C2940" s="534" t="s">
        <v>1500</v>
      </c>
      <c r="D2940" s="534" t="s">
        <v>9010</v>
      </c>
      <c r="E2940" s="534" t="s">
        <v>10578</v>
      </c>
    </row>
    <row r="2941" ht="12.75" customHeight="1">
      <c r="B2941" s="534" t="s">
        <v>911</v>
      </c>
      <c r="C2941" s="534" t="s">
        <v>922</v>
      </c>
      <c r="D2941" s="534" t="s">
        <v>9010</v>
      </c>
      <c r="E2941" s="534" t="s">
        <v>10579</v>
      </c>
    </row>
    <row r="2942" ht="12.75" customHeight="1">
      <c r="B2942" s="534" t="s">
        <v>911</v>
      </c>
      <c r="C2942" s="534" t="s">
        <v>2556</v>
      </c>
      <c r="D2942" s="534" t="s">
        <v>9010</v>
      </c>
      <c r="E2942" s="534" t="s">
        <v>10580</v>
      </c>
    </row>
    <row r="2943" ht="12.75" customHeight="1">
      <c r="B2943" s="534" t="s">
        <v>2216</v>
      </c>
      <c r="C2943" s="534" t="s">
        <v>6447</v>
      </c>
      <c r="D2943" s="534" t="s">
        <v>7818</v>
      </c>
      <c r="E2943" s="534" t="s">
        <v>10581</v>
      </c>
    </row>
    <row r="2944" ht="12.75" customHeight="1">
      <c r="B2944" s="534" t="s">
        <v>2216</v>
      </c>
      <c r="C2944" s="534" t="s">
        <v>6186</v>
      </c>
      <c r="D2944" s="534" t="s">
        <v>7818</v>
      </c>
      <c r="E2944" s="534" t="s">
        <v>10582</v>
      </c>
    </row>
    <row r="2945" ht="12.75" customHeight="1">
      <c r="B2945" s="534" t="s">
        <v>256</v>
      </c>
      <c r="C2945" s="534" t="s">
        <v>7102</v>
      </c>
      <c r="D2945" s="534" t="s">
        <v>7818</v>
      </c>
      <c r="E2945" s="534" t="s">
        <v>10583</v>
      </c>
    </row>
    <row r="2946" ht="12.75" customHeight="1">
      <c r="B2946" s="534" t="s">
        <v>256</v>
      </c>
      <c r="C2946" s="534" t="s">
        <v>7117</v>
      </c>
      <c r="D2946" s="534" t="s">
        <v>7818</v>
      </c>
      <c r="E2946" s="534" t="s">
        <v>10584</v>
      </c>
    </row>
    <row r="2947" ht="12.75" customHeight="1">
      <c r="B2947" s="534" t="s">
        <v>239</v>
      </c>
      <c r="C2947" s="534" t="s">
        <v>282</v>
      </c>
      <c r="D2947" s="534" t="s">
        <v>5830</v>
      </c>
      <c r="E2947" s="534" t="s">
        <v>10585</v>
      </c>
    </row>
    <row r="2948" ht="12.75" customHeight="1">
      <c r="B2948" s="534" t="s">
        <v>911</v>
      </c>
      <c r="C2948" s="534" t="s">
        <v>2556</v>
      </c>
      <c r="D2948" s="534" t="s">
        <v>259</v>
      </c>
      <c r="E2948" s="534" t="s">
        <v>7003</v>
      </c>
    </row>
    <row r="2949" ht="12.75" customHeight="1">
      <c r="B2949" s="534" t="s">
        <v>2216</v>
      </c>
      <c r="C2949" s="534" t="s">
        <v>6447</v>
      </c>
      <c r="D2949" s="534" t="s">
        <v>7818</v>
      </c>
      <c r="E2949" s="534" t="s">
        <v>10586</v>
      </c>
    </row>
    <row r="2950" ht="12.75" customHeight="1">
      <c r="B2950" s="534" t="s">
        <v>6273</v>
      </c>
      <c r="C2950" s="534" t="s">
        <v>6274</v>
      </c>
      <c r="D2950" s="534" t="s">
        <v>6280</v>
      </c>
      <c r="E2950" s="534" t="s">
        <v>10587</v>
      </c>
    </row>
    <row r="2951" ht="12.75" customHeight="1">
      <c r="B2951" s="534" t="s">
        <v>911</v>
      </c>
      <c r="C2951" s="534" t="s">
        <v>1500</v>
      </c>
      <c r="D2951" s="534" t="s">
        <v>9891</v>
      </c>
      <c r="E2951" s="534" t="s">
        <v>10588</v>
      </c>
    </row>
    <row r="2952" ht="12.75" customHeight="1">
      <c r="B2952" s="534" t="s">
        <v>911</v>
      </c>
      <c r="C2952" s="534" t="s">
        <v>1500</v>
      </c>
      <c r="D2952" s="534" t="s">
        <v>9891</v>
      </c>
      <c r="E2952" s="534" t="s">
        <v>10589</v>
      </c>
    </row>
    <row r="2953" ht="12.75" customHeight="1">
      <c r="B2953" s="534" t="s">
        <v>6075</v>
      </c>
      <c r="C2953" s="534" t="s">
        <v>6100</v>
      </c>
      <c r="D2953" s="534" t="s">
        <v>10590</v>
      </c>
      <c r="E2953" s="534" t="s">
        <v>10591</v>
      </c>
    </row>
    <row r="2954" ht="12.75" customHeight="1">
      <c r="B2954" s="534" t="s">
        <v>911</v>
      </c>
      <c r="C2954" s="534" t="s">
        <v>922</v>
      </c>
      <c r="D2954" s="534" t="s">
        <v>10592</v>
      </c>
      <c r="E2954" s="534" t="s">
        <v>10593</v>
      </c>
    </row>
    <row r="2955" ht="12.75" customHeight="1">
      <c r="B2955" s="534" t="s">
        <v>911</v>
      </c>
      <c r="C2955" s="534" t="s">
        <v>1500</v>
      </c>
      <c r="D2955" s="534" t="s">
        <v>10592</v>
      </c>
      <c r="E2955" s="534" t="s">
        <v>10594</v>
      </c>
    </row>
    <row r="2956" ht="12.75" customHeight="1">
      <c r="B2956" s="534" t="s">
        <v>911</v>
      </c>
      <c r="C2956" s="534" t="s">
        <v>1500</v>
      </c>
      <c r="D2956" s="534" t="s">
        <v>10592</v>
      </c>
      <c r="E2956" s="534" t="s">
        <v>10595</v>
      </c>
    </row>
    <row r="2957" ht="12.75" customHeight="1">
      <c r="B2957" s="534" t="s">
        <v>911</v>
      </c>
      <c r="C2957" s="534" t="s">
        <v>1500</v>
      </c>
      <c r="D2957" s="534" t="s">
        <v>10592</v>
      </c>
      <c r="E2957" s="534" t="s">
        <v>10596</v>
      </c>
    </row>
    <row r="2958" ht="12.75" customHeight="1">
      <c r="B2958" s="534" t="s">
        <v>503</v>
      </c>
      <c r="C2958" s="534" t="s">
        <v>573</v>
      </c>
      <c r="D2958" s="534" t="s">
        <v>640</v>
      </c>
      <c r="E2958" s="534" t="s">
        <v>642</v>
      </c>
    </row>
    <row r="2959" ht="12.75" customHeight="1">
      <c r="B2959" s="534" t="s">
        <v>6407</v>
      </c>
      <c r="C2959" s="534" t="s">
        <v>6388</v>
      </c>
      <c r="D2959" s="534" t="s">
        <v>10597</v>
      </c>
      <c r="E2959" s="534" t="s">
        <v>10598</v>
      </c>
    </row>
    <row r="2960" ht="12.75" customHeight="1">
      <c r="B2960" s="534" t="s">
        <v>503</v>
      </c>
      <c r="C2960" s="534" t="s">
        <v>8173</v>
      </c>
      <c r="D2960" s="534" t="s">
        <v>10599</v>
      </c>
      <c r="E2960" s="534" t="s">
        <v>10600</v>
      </c>
    </row>
    <row r="2961" ht="12.75" customHeight="1">
      <c r="B2961" s="534" t="s">
        <v>6407</v>
      </c>
      <c r="C2961" s="534" t="s">
        <v>10601</v>
      </c>
      <c r="D2961" s="534" t="s">
        <v>6711</v>
      </c>
      <c r="E2961" s="534" t="s">
        <v>10602</v>
      </c>
    </row>
    <row r="2962" ht="12.75" customHeight="1">
      <c r="B2962" s="534" t="s">
        <v>1560</v>
      </c>
      <c r="C2962" s="534" t="s">
        <v>8644</v>
      </c>
      <c r="D2962" s="534" t="s">
        <v>10603</v>
      </c>
      <c r="E2962" s="534" t="s">
        <v>10604</v>
      </c>
    </row>
    <row r="2963" ht="12.75" customHeight="1">
      <c r="B2963" s="534" t="s">
        <v>7260</v>
      </c>
      <c r="C2963" s="534" t="s">
        <v>7694</v>
      </c>
      <c r="D2963" s="534" t="s">
        <v>10605</v>
      </c>
      <c r="E2963" s="534" t="s">
        <v>10606</v>
      </c>
    </row>
    <row r="2964" ht="12.75" customHeight="1">
      <c r="B2964" s="534" t="s">
        <v>900</v>
      </c>
      <c r="C2964" s="534" t="s">
        <v>901</v>
      </c>
      <c r="D2964" s="534" t="s">
        <v>10607</v>
      </c>
      <c r="E2964" s="534" t="s">
        <v>10608</v>
      </c>
    </row>
    <row r="2965" ht="12.75" customHeight="1">
      <c r="B2965" s="534" t="s">
        <v>900</v>
      </c>
      <c r="C2965" s="534" t="s">
        <v>901</v>
      </c>
      <c r="D2965" s="534" t="s">
        <v>10609</v>
      </c>
      <c r="E2965" s="534" t="s">
        <v>10610</v>
      </c>
    </row>
    <row r="2966" ht="12.75" customHeight="1">
      <c r="B2966" s="534" t="s">
        <v>900</v>
      </c>
      <c r="C2966" s="534" t="s">
        <v>901</v>
      </c>
      <c r="D2966" s="534" t="s">
        <v>10611</v>
      </c>
      <c r="E2966" s="534" t="s">
        <v>10611</v>
      </c>
    </row>
    <row r="2967" ht="12.75" customHeight="1">
      <c r="B2967" s="534" t="s">
        <v>900</v>
      </c>
      <c r="C2967" s="534" t="s">
        <v>901</v>
      </c>
      <c r="D2967" s="534" t="s">
        <v>10612</v>
      </c>
      <c r="E2967" s="534" t="s">
        <v>10613</v>
      </c>
    </row>
    <row r="2968" ht="12.75" customHeight="1">
      <c r="B2968" s="534" t="s">
        <v>900</v>
      </c>
      <c r="C2968" s="534" t="s">
        <v>901</v>
      </c>
      <c r="D2968" s="534" t="s">
        <v>10614</v>
      </c>
      <c r="E2968" s="534" t="s">
        <v>10614</v>
      </c>
    </row>
    <row r="2969" ht="12.75" customHeight="1">
      <c r="B2969" s="534" t="s">
        <v>900</v>
      </c>
      <c r="C2969" s="534" t="s">
        <v>901</v>
      </c>
      <c r="D2969" s="534" t="s">
        <v>10615</v>
      </c>
      <c r="E2969" s="534" t="s">
        <v>10616</v>
      </c>
    </row>
    <row r="2970" ht="12.75" customHeight="1">
      <c r="B2970" s="534" t="s">
        <v>900</v>
      </c>
      <c r="C2970" s="534" t="s">
        <v>901</v>
      </c>
      <c r="D2970" s="534" t="s">
        <v>10617</v>
      </c>
      <c r="E2970" s="534" t="s">
        <v>10618</v>
      </c>
    </row>
    <row r="2971" ht="12.75" customHeight="1">
      <c r="B2971" s="534" t="s">
        <v>6075</v>
      </c>
      <c r="C2971" s="534" t="s">
        <v>10619</v>
      </c>
      <c r="D2971" s="534" t="s">
        <v>10620</v>
      </c>
      <c r="E2971" s="534" t="s">
        <v>10621</v>
      </c>
    </row>
    <row r="2972" ht="12.75" customHeight="1">
      <c r="B2972" s="534" t="s">
        <v>6075</v>
      </c>
      <c r="C2972" s="534" t="s">
        <v>6076</v>
      </c>
      <c r="D2972" s="534" t="s">
        <v>10622</v>
      </c>
      <c r="E2972" s="534" t="s">
        <v>10623</v>
      </c>
    </row>
    <row r="2973" ht="12.75" customHeight="1">
      <c r="B2973" s="534" t="s">
        <v>6075</v>
      </c>
      <c r="C2973" s="534" t="s">
        <v>6076</v>
      </c>
      <c r="D2973" s="534" t="s">
        <v>1575</v>
      </c>
      <c r="E2973" s="534" t="s">
        <v>10624</v>
      </c>
    </row>
    <row r="2974" ht="12.75" customHeight="1">
      <c r="B2974" s="534" t="s">
        <v>900</v>
      </c>
      <c r="C2974" s="534" t="s">
        <v>901</v>
      </c>
      <c r="D2974" s="534" t="s">
        <v>1575</v>
      </c>
      <c r="E2974" s="534" t="s">
        <v>10625</v>
      </c>
    </row>
    <row r="2975" ht="12.75" customHeight="1">
      <c r="B2975" s="534" t="s">
        <v>1485</v>
      </c>
      <c r="C2975" s="534" t="s">
        <v>7614</v>
      </c>
      <c r="D2975" s="534" t="s">
        <v>10626</v>
      </c>
      <c r="E2975" s="534" t="s">
        <v>10627</v>
      </c>
    </row>
    <row r="2976" ht="12.75" customHeight="1">
      <c r="B2976" s="534" t="s">
        <v>503</v>
      </c>
      <c r="C2976" s="534" t="s">
        <v>573</v>
      </c>
      <c r="D2976" s="534" t="s">
        <v>10628</v>
      </c>
      <c r="E2976" s="534" t="s">
        <v>10629</v>
      </c>
    </row>
    <row r="2977" ht="12.75" customHeight="1">
      <c r="B2977" s="534" t="s">
        <v>2216</v>
      </c>
      <c r="C2977" s="534" t="s">
        <v>2217</v>
      </c>
      <c r="D2977" s="534" t="s">
        <v>10630</v>
      </c>
      <c r="E2977" s="534" t="s">
        <v>10631</v>
      </c>
    </row>
    <row r="2978" ht="12.75" customHeight="1">
      <c r="B2978" s="534" t="s">
        <v>239</v>
      </c>
      <c r="C2978" s="534" t="s">
        <v>7739</v>
      </c>
      <c r="D2978" s="534" t="s">
        <v>10632</v>
      </c>
      <c r="E2978" s="534" t="s">
        <v>10633</v>
      </c>
    </row>
    <row r="2979" ht="12.75" customHeight="1">
      <c r="B2979" s="534" t="s">
        <v>900</v>
      </c>
      <c r="C2979" s="534" t="s">
        <v>901</v>
      </c>
      <c r="D2979" s="534" t="s">
        <v>1575</v>
      </c>
      <c r="E2979" s="534" t="s">
        <v>10634</v>
      </c>
    </row>
    <row r="2980" ht="12.75" customHeight="1">
      <c r="B2980" s="534" t="s">
        <v>900</v>
      </c>
      <c r="C2980" s="534" t="s">
        <v>901</v>
      </c>
      <c r="D2980" s="534" t="s">
        <v>8832</v>
      </c>
      <c r="E2980" s="534" t="s">
        <v>10635</v>
      </c>
    </row>
    <row r="2981" ht="12.75" customHeight="1">
      <c r="B2981" s="534" t="s">
        <v>239</v>
      </c>
      <c r="C2981" s="534" t="s">
        <v>339</v>
      </c>
      <c r="D2981" s="534" t="s">
        <v>8546</v>
      </c>
      <c r="E2981" s="534" t="s">
        <v>10636</v>
      </c>
    </row>
    <row r="2982" ht="12.75" customHeight="1">
      <c r="B2982" s="534" t="s">
        <v>239</v>
      </c>
      <c r="C2982" s="534" t="s">
        <v>339</v>
      </c>
      <c r="D2982" s="534" t="s">
        <v>10637</v>
      </c>
      <c r="E2982" s="534" t="s">
        <v>10638</v>
      </c>
    </row>
    <row r="2983" ht="12.75" customHeight="1">
      <c r="B2983" s="534" t="s">
        <v>726</v>
      </c>
      <c r="C2983" s="534" t="s">
        <v>727</v>
      </c>
      <c r="D2983" s="534" t="s">
        <v>10639</v>
      </c>
      <c r="E2983" s="534" t="s">
        <v>10640</v>
      </c>
    </row>
    <row r="2984" ht="12.75" customHeight="1">
      <c r="B2984" s="534" t="s">
        <v>6416</v>
      </c>
      <c r="C2984" s="534" t="s">
        <v>6417</v>
      </c>
      <c r="D2984" s="534" t="s">
        <v>10639</v>
      </c>
      <c r="E2984" s="534" t="s">
        <v>10641</v>
      </c>
    </row>
    <row r="2985" ht="12.75" customHeight="1">
      <c r="B2985" s="534" t="s">
        <v>503</v>
      </c>
      <c r="C2985" s="534" t="s">
        <v>573</v>
      </c>
      <c r="D2985" s="534" t="s">
        <v>10642</v>
      </c>
      <c r="E2985" s="534" t="s">
        <v>10643</v>
      </c>
    </row>
    <row r="2986" ht="12.75" customHeight="1">
      <c r="B2986" s="534" t="s">
        <v>239</v>
      </c>
      <c r="C2986" s="534" t="s">
        <v>306</v>
      </c>
      <c r="D2986" s="534" t="s">
        <v>4990</v>
      </c>
      <c r="E2986" s="534" t="s">
        <v>10644</v>
      </c>
    </row>
    <row r="2987" ht="12.75" customHeight="1">
      <c r="B2987" s="534" t="s">
        <v>911</v>
      </c>
      <c r="C2987" s="534" t="s">
        <v>1500</v>
      </c>
      <c r="D2987" s="534" t="s">
        <v>10645</v>
      </c>
      <c r="E2987" s="534" t="s">
        <v>10646</v>
      </c>
    </row>
    <row r="2988" ht="12.75" customHeight="1">
      <c r="B2988" s="534" t="s">
        <v>726</v>
      </c>
      <c r="C2988" s="534" t="s">
        <v>737</v>
      </c>
      <c r="D2988" s="534" t="s">
        <v>10647</v>
      </c>
      <c r="E2988" s="534" t="s">
        <v>10648</v>
      </c>
    </row>
    <row r="2989" ht="12.75" customHeight="1">
      <c r="B2989" s="534" t="s">
        <v>2216</v>
      </c>
      <c r="C2989" s="534" t="s">
        <v>6318</v>
      </c>
      <c r="D2989" s="534" t="s">
        <v>7633</v>
      </c>
      <c r="E2989" s="534" t="s">
        <v>10649</v>
      </c>
    </row>
    <row r="2990" ht="12.75" customHeight="1">
      <c r="B2990" s="534" t="s">
        <v>6075</v>
      </c>
      <c r="C2990" s="534" t="s">
        <v>6076</v>
      </c>
      <c r="D2990" s="534" t="s">
        <v>10650</v>
      </c>
      <c r="E2990" s="534" t="s">
        <v>10651</v>
      </c>
    </row>
    <row r="2991" ht="12.75" customHeight="1">
      <c r="B2991" s="534" t="s">
        <v>911</v>
      </c>
      <c r="C2991" s="534" t="s">
        <v>922</v>
      </c>
      <c r="D2991" s="534" t="s">
        <v>10652</v>
      </c>
      <c r="E2991" s="534" t="s">
        <v>10653</v>
      </c>
    </row>
    <row r="2992" ht="12.75" customHeight="1">
      <c r="B2992" s="534" t="s">
        <v>911</v>
      </c>
      <c r="C2992" s="534" t="s">
        <v>1500</v>
      </c>
      <c r="D2992" s="534" t="s">
        <v>10652</v>
      </c>
      <c r="E2992" s="534" t="s">
        <v>10654</v>
      </c>
    </row>
    <row r="2993" ht="12.75" customHeight="1">
      <c r="B2993" s="534" t="s">
        <v>6075</v>
      </c>
      <c r="C2993" s="534" t="s">
        <v>6076</v>
      </c>
      <c r="D2993" s="534" t="s">
        <v>10655</v>
      </c>
      <c r="E2993" s="534" t="s">
        <v>10656</v>
      </c>
    </row>
    <row r="2994" ht="12.75" customHeight="1">
      <c r="B2994" s="534" t="s">
        <v>911</v>
      </c>
      <c r="C2994" s="534" t="s">
        <v>930</v>
      </c>
      <c r="D2994" s="534" t="s">
        <v>2358</v>
      </c>
      <c r="E2994" s="534" t="s">
        <v>10657</v>
      </c>
    </row>
    <row r="2995" ht="12.75" customHeight="1">
      <c r="B2995" s="534" t="s">
        <v>911</v>
      </c>
      <c r="C2995" s="534" t="s">
        <v>930</v>
      </c>
      <c r="D2995" s="534" t="s">
        <v>2358</v>
      </c>
      <c r="E2995" s="534" t="s">
        <v>2518</v>
      </c>
    </row>
    <row r="2996" ht="12.75" customHeight="1">
      <c r="B2996" s="534" t="s">
        <v>911</v>
      </c>
      <c r="C2996" s="534" t="s">
        <v>930</v>
      </c>
      <c r="D2996" s="534" t="s">
        <v>2358</v>
      </c>
      <c r="E2996" s="534" t="s">
        <v>10658</v>
      </c>
    </row>
    <row r="2997" ht="12.75" customHeight="1">
      <c r="B2997" s="534" t="s">
        <v>911</v>
      </c>
      <c r="C2997" s="534" t="s">
        <v>930</v>
      </c>
      <c r="D2997" s="534" t="s">
        <v>2358</v>
      </c>
      <c r="E2997" s="534" t="s">
        <v>10659</v>
      </c>
    </row>
    <row r="2998" ht="12.75" customHeight="1">
      <c r="B2998" s="534" t="s">
        <v>2781</v>
      </c>
      <c r="C2998" s="534" t="s">
        <v>2782</v>
      </c>
      <c r="D2998" s="534" t="s">
        <v>10660</v>
      </c>
      <c r="E2998" s="534" t="s">
        <v>10661</v>
      </c>
    </row>
    <row r="2999" ht="12.75" customHeight="1">
      <c r="B2999" s="534" t="s">
        <v>503</v>
      </c>
      <c r="C2999" s="534" t="s">
        <v>1324</v>
      </c>
      <c r="D2999" s="534" t="s">
        <v>10662</v>
      </c>
      <c r="E2999" s="534" t="s">
        <v>7010</v>
      </c>
    </row>
    <row r="3000" ht="12.75" customHeight="1">
      <c r="B3000" s="534" t="s">
        <v>2216</v>
      </c>
      <c r="C3000" s="534" t="s">
        <v>6318</v>
      </c>
      <c r="D3000" s="534" t="s">
        <v>6533</v>
      </c>
      <c r="E3000" s="534" t="s">
        <v>10663</v>
      </c>
    </row>
    <row r="3001" ht="12.75" customHeight="1">
      <c r="B3001" s="534" t="s">
        <v>2216</v>
      </c>
      <c r="C3001" s="534" t="s">
        <v>6318</v>
      </c>
      <c r="D3001" s="534" t="s">
        <v>6533</v>
      </c>
      <c r="E3001" s="534" t="s">
        <v>10664</v>
      </c>
    </row>
    <row r="3002" ht="12.75" customHeight="1">
      <c r="B3002" s="534" t="s">
        <v>2216</v>
      </c>
      <c r="C3002" s="534" t="s">
        <v>6318</v>
      </c>
      <c r="D3002" s="534" t="s">
        <v>1575</v>
      </c>
      <c r="E3002" s="534" t="s">
        <v>10665</v>
      </c>
    </row>
    <row r="3003" ht="12.75" customHeight="1">
      <c r="B3003" s="534" t="s">
        <v>6075</v>
      </c>
      <c r="C3003" s="534" t="s">
        <v>6267</v>
      </c>
      <c r="D3003" s="534" t="s">
        <v>10666</v>
      </c>
      <c r="E3003" s="534" t="s">
        <v>10667</v>
      </c>
    </row>
    <row r="3004" ht="12.75" customHeight="1">
      <c r="B3004" s="534" t="s">
        <v>900</v>
      </c>
      <c r="C3004" s="534" t="s">
        <v>901</v>
      </c>
      <c r="D3004" s="534" t="s">
        <v>10668</v>
      </c>
      <c r="E3004" s="534" t="s">
        <v>10668</v>
      </c>
    </row>
    <row r="3005" ht="12.75" customHeight="1">
      <c r="B3005" s="534" t="s">
        <v>911</v>
      </c>
      <c r="C3005" s="534" t="s">
        <v>1500</v>
      </c>
      <c r="D3005" s="534" t="s">
        <v>9900</v>
      </c>
      <c r="E3005" s="534" t="s">
        <v>10669</v>
      </c>
    </row>
    <row r="3006" ht="12.75" customHeight="1">
      <c r="B3006" s="534" t="s">
        <v>911</v>
      </c>
      <c r="C3006" s="534" t="s">
        <v>1500</v>
      </c>
      <c r="D3006" s="534" t="s">
        <v>9900</v>
      </c>
      <c r="E3006" s="534" t="s">
        <v>10670</v>
      </c>
    </row>
    <row r="3007" ht="12.75" customHeight="1">
      <c r="B3007" s="534" t="s">
        <v>2216</v>
      </c>
      <c r="C3007" s="534" t="s">
        <v>6532</v>
      </c>
      <c r="D3007" s="534" t="s">
        <v>6187</v>
      </c>
      <c r="E3007" s="534" t="s">
        <v>10671</v>
      </c>
    </row>
    <row r="3008" ht="12.75" customHeight="1">
      <c r="B3008" s="534" t="s">
        <v>911</v>
      </c>
      <c r="C3008" s="534" t="s">
        <v>968</v>
      </c>
      <c r="D3008" s="534" t="s">
        <v>259</v>
      </c>
      <c r="E3008" s="534" t="s">
        <v>7020</v>
      </c>
    </row>
    <row r="3009" ht="12.75" customHeight="1">
      <c r="B3009" s="534" t="s">
        <v>911</v>
      </c>
      <c r="C3009" s="534" t="s">
        <v>968</v>
      </c>
      <c r="D3009" s="534" t="s">
        <v>259</v>
      </c>
      <c r="E3009" s="534" t="s">
        <v>10672</v>
      </c>
    </row>
    <row r="3010" ht="12.75" customHeight="1">
      <c r="B3010" s="534" t="s">
        <v>911</v>
      </c>
      <c r="C3010" s="534" t="s">
        <v>968</v>
      </c>
      <c r="D3010" s="534" t="s">
        <v>259</v>
      </c>
      <c r="E3010" s="534" t="s">
        <v>2303</v>
      </c>
    </row>
    <row r="3011" ht="12.75" customHeight="1">
      <c r="B3011" s="534" t="s">
        <v>911</v>
      </c>
      <c r="C3011" s="534" t="s">
        <v>968</v>
      </c>
      <c r="D3011" s="534" t="s">
        <v>259</v>
      </c>
      <c r="E3011" s="534" t="s">
        <v>1668</v>
      </c>
    </row>
    <row r="3012" ht="12.75" customHeight="1">
      <c r="B3012" s="534" t="s">
        <v>911</v>
      </c>
      <c r="C3012" s="534" t="s">
        <v>968</v>
      </c>
      <c r="D3012" s="534" t="s">
        <v>259</v>
      </c>
      <c r="E3012" s="534" t="s">
        <v>10673</v>
      </c>
    </row>
    <row r="3013" ht="12.75" customHeight="1">
      <c r="B3013" s="534" t="s">
        <v>911</v>
      </c>
      <c r="C3013" s="534" t="s">
        <v>968</v>
      </c>
      <c r="D3013" s="534" t="s">
        <v>259</v>
      </c>
      <c r="E3013" s="534" t="s">
        <v>7029</v>
      </c>
    </row>
    <row r="3014" ht="12.75" customHeight="1">
      <c r="B3014" s="534" t="s">
        <v>911</v>
      </c>
      <c r="C3014" s="534" t="s">
        <v>968</v>
      </c>
      <c r="D3014" s="534" t="s">
        <v>259</v>
      </c>
      <c r="E3014" s="534" t="s">
        <v>10674</v>
      </c>
    </row>
    <row r="3015" ht="12.75" customHeight="1">
      <c r="B3015" s="534" t="s">
        <v>911</v>
      </c>
      <c r="C3015" s="534" t="s">
        <v>968</v>
      </c>
      <c r="D3015" s="534" t="s">
        <v>259</v>
      </c>
      <c r="E3015" s="534" t="s">
        <v>7033</v>
      </c>
    </row>
    <row r="3016" ht="12.75" customHeight="1">
      <c r="B3016" s="534" t="s">
        <v>911</v>
      </c>
      <c r="C3016" s="534" t="s">
        <v>968</v>
      </c>
      <c r="D3016" s="534" t="s">
        <v>259</v>
      </c>
      <c r="E3016" s="534" t="s">
        <v>7036</v>
      </c>
    </row>
    <row r="3017" ht="12.75" customHeight="1">
      <c r="B3017" s="534" t="s">
        <v>911</v>
      </c>
      <c r="C3017" s="534" t="s">
        <v>968</v>
      </c>
      <c r="D3017" s="534" t="s">
        <v>259</v>
      </c>
      <c r="E3017" s="534" t="s">
        <v>7038</v>
      </c>
    </row>
    <row r="3018" ht="12.75" customHeight="1">
      <c r="B3018" s="534" t="s">
        <v>911</v>
      </c>
      <c r="C3018" s="534" t="s">
        <v>968</v>
      </c>
      <c r="D3018" s="534" t="s">
        <v>1575</v>
      </c>
      <c r="E3018" s="534" t="s">
        <v>10675</v>
      </c>
    </row>
    <row r="3019" ht="12.75" customHeight="1">
      <c r="B3019" s="534" t="s">
        <v>6416</v>
      </c>
      <c r="C3019" s="534" t="s">
        <v>6417</v>
      </c>
      <c r="D3019" s="534" t="s">
        <v>10676</v>
      </c>
      <c r="E3019" s="534" t="s">
        <v>10677</v>
      </c>
    </row>
    <row r="3020" ht="12.75" customHeight="1">
      <c r="B3020" s="534" t="s">
        <v>1485</v>
      </c>
      <c r="C3020" s="534" t="s">
        <v>1486</v>
      </c>
      <c r="D3020" s="534" t="s">
        <v>10678</v>
      </c>
      <c r="E3020" s="534" t="s">
        <v>10679</v>
      </c>
    </row>
    <row r="3021" ht="12.75" customHeight="1">
      <c r="B3021" s="534" t="s">
        <v>503</v>
      </c>
      <c r="C3021" s="534" t="s">
        <v>1425</v>
      </c>
      <c r="D3021" s="534" t="s">
        <v>7553</v>
      </c>
      <c r="E3021" s="534" t="s">
        <v>10680</v>
      </c>
    </row>
    <row r="3022" ht="12.75" customHeight="1">
      <c r="B3022" s="534" t="s">
        <v>503</v>
      </c>
      <c r="C3022" s="534" t="s">
        <v>8294</v>
      </c>
      <c r="D3022" s="534" t="s">
        <v>10681</v>
      </c>
      <c r="E3022" s="534" t="s">
        <v>10682</v>
      </c>
    </row>
    <row r="3023" ht="12.75" customHeight="1">
      <c r="B3023" s="534" t="s">
        <v>6142</v>
      </c>
      <c r="C3023" s="534" t="s">
        <v>8542</v>
      </c>
      <c r="D3023" s="534" t="s">
        <v>10683</v>
      </c>
      <c r="E3023" s="534" t="s">
        <v>10684</v>
      </c>
    </row>
    <row r="3024" ht="12.75" customHeight="1">
      <c r="B3024" s="534" t="s">
        <v>715</v>
      </c>
      <c r="C3024" s="534" t="s">
        <v>1213</v>
      </c>
      <c r="D3024" s="534" t="s">
        <v>259</v>
      </c>
      <c r="E3024" s="534" t="s">
        <v>10685</v>
      </c>
    </row>
    <row r="3025" ht="12.75" customHeight="1">
      <c r="B3025" s="534" t="s">
        <v>715</v>
      </c>
      <c r="C3025" s="534" t="s">
        <v>1213</v>
      </c>
      <c r="D3025" s="534" t="s">
        <v>259</v>
      </c>
      <c r="E3025" s="534" t="s">
        <v>7041</v>
      </c>
    </row>
    <row r="3026" ht="12.75" customHeight="1">
      <c r="B3026" s="534" t="s">
        <v>715</v>
      </c>
      <c r="C3026" s="534" t="s">
        <v>1213</v>
      </c>
      <c r="D3026" s="534" t="s">
        <v>259</v>
      </c>
      <c r="E3026" s="534" t="s">
        <v>7044</v>
      </c>
    </row>
    <row r="3027" ht="12.75" customHeight="1">
      <c r="B3027" s="534" t="s">
        <v>715</v>
      </c>
      <c r="C3027" s="534" t="s">
        <v>1213</v>
      </c>
      <c r="D3027" s="534" t="s">
        <v>259</v>
      </c>
      <c r="E3027" s="534" t="s">
        <v>10686</v>
      </c>
    </row>
    <row r="3028" ht="12.75" customHeight="1">
      <c r="B3028" s="534" t="s">
        <v>715</v>
      </c>
      <c r="C3028" s="534" t="s">
        <v>1213</v>
      </c>
      <c r="D3028" s="534" t="s">
        <v>259</v>
      </c>
      <c r="E3028" s="534" t="s">
        <v>10687</v>
      </c>
    </row>
    <row r="3029" ht="12.75" customHeight="1">
      <c r="B3029" s="534" t="s">
        <v>715</v>
      </c>
      <c r="C3029" s="534" t="s">
        <v>1213</v>
      </c>
      <c r="D3029" s="534" t="s">
        <v>259</v>
      </c>
      <c r="E3029" s="534" t="s">
        <v>1926</v>
      </c>
    </row>
    <row r="3030" ht="12.75" customHeight="1">
      <c r="B3030" s="534" t="s">
        <v>726</v>
      </c>
      <c r="C3030" s="534" t="s">
        <v>737</v>
      </c>
      <c r="D3030" s="534" t="s">
        <v>10688</v>
      </c>
      <c r="E3030" s="534" t="s">
        <v>10689</v>
      </c>
    </row>
    <row r="3031" ht="12.75" customHeight="1">
      <c r="B3031" s="534" t="s">
        <v>6407</v>
      </c>
      <c r="C3031" s="534" t="s">
        <v>6388</v>
      </c>
      <c r="D3031" s="534" t="s">
        <v>10690</v>
      </c>
      <c r="E3031" s="534" t="s">
        <v>10691</v>
      </c>
    </row>
    <row r="3032" ht="12.75" customHeight="1">
      <c r="B3032" s="534" t="s">
        <v>2216</v>
      </c>
      <c r="C3032" s="534" t="s">
        <v>8851</v>
      </c>
      <c r="D3032" s="534" t="s">
        <v>9933</v>
      </c>
      <c r="E3032" s="534" t="s">
        <v>7053</v>
      </c>
    </row>
    <row r="3033" ht="12.75" customHeight="1">
      <c r="B3033" s="534" t="s">
        <v>2216</v>
      </c>
      <c r="C3033" s="534" t="s">
        <v>8851</v>
      </c>
      <c r="D3033" s="534" t="s">
        <v>9933</v>
      </c>
      <c r="E3033" s="534" t="s">
        <v>10692</v>
      </c>
    </row>
    <row r="3034" ht="12.75" customHeight="1">
      <c r="B3034" s="534" t="s">
        <v>2216</v>
      </c>
      <c r="C3034" s="534" t="s">
        <v>8851</v>
      </c>
      <c r="D3034" s="534" t="s">
        <v>10693</v>
      </c>
      <c r="E3034" s="534" t="s">
        <v>10694</v>
      </c>
    </row>
    <row r="3035" ht="12.75" customHeight="1">
      <c r="B3035" s="534" t="s">
        <v>503</v>
      </c>
      <c r="C3035" s="534" t="s">
        <v>573</v>
      </c>
      <c r="D3035" s="534" t="s">
        <v>6909</v>
      </c>
      <c r="E3035" s="534" t="s">
        <v>10695</v>
      </c>
    </row>
    <row r="3036" ht="12.75" customHeight="1">
      <c r="B3036" s="534" t="s">
        <v>503</v>
      </c>
      <c r="C3036" s="534" t="s">
        <v>1425</v>
      </c>
      <c r="D3036" s="534" t="s">
        <v>6909</v>
      </c>
      <c r="E3036" s="534" t="s">
        <v>10696</v>
      </c>
    </row>
    <row r="3037" ht="12.75" customHeight="1">
      <c r="B3037" s="534" t="s">
        <v>503</v>
      </c>
      <c r="C3037" s="534" t="s">
        <v>573</v>
      </c>
      <c r="D3037" s="534" t="s">
        <v>6909</v>
      </c>
      <c r="E3037" s="534" t="s">
        <v>10697</v>
      </c>
    </row>
    <row r="3038" ht="12.75" customHeight="1">
      <c r="B3038" s="534" t="s">
        <v>503</v>
      </c>
      <c r="C3038" s="534" t="s">
        <v>573</v>
      </c>
      <c r="D3038" s="534" t="s">
        <v>6909</v>
      </c>
      <c r="E3038" s="534" t="s">
        <v>10698</v>
      </c>
    </row>
    <row r="3039" ht="12.75" customHeight="1">
      <c r="B3039" s="534" t="s">
        <v>503</v>
      </c>
      <c r="C3039" s="534" t="s">
        <v>573</v>
      </c>
      <c r="D3039" s="534" t="s">
        <v>6909</v>
      </c>
      <c r="E3039" s="534" t="s">
        <v>10699</v>
      </c>
    </row>
    <row r="3040" ht="12.75" customHeight="1">
      <c r="B3040" s="534" t="s">
        <v>503</v>
      </c>
      <c r="C3040" s="534" t="s">
        <v>1425</v>
      </c>
      <c r="D3040" s="534" t="s">
        <v>6909</v>
      </c>
      <c r="E3040" s="534" t="s">
        <v>10700</v>
      </c>
    </row>
    <row r="3041" ht="12.75" customHeight="1">
      <c r="B3041" s="534" t="s">
        <v>503</v>
      </c>
      <c r="C3041" s="534" t="s">
        <v>573</v>
      </c>
      <c r="D3041" s="534" t="s">
        <v>6909</v>
      </c>
      <c r="E3041" s="534" t="s">
        <v>10701</v>
      </c>
    </row>
    <row r="3042" ht="12.75" customHeight="1">
      <c r="B3042" s="534" t="s">
        <v>503</v>
      </c>
      <c r="C3042" s="534" t="s">
        <v>573</v>
      </c>
      <c r="D3042" s="534" t="s">
        <v>6909</v>
      </c>
      <c r="E3042" s="534" t="s">
        <v>10702</v>
      </c>
    </row>
    <row r="3043" ht="12.75" customHeight="1">
      <c r="B3043" s="534" t="s">
        <v>503</v>
      </c>
      <c r="C3043" s="534" t="s">
        <v>573</v>
      </c>
      <c r="D3043" s="534" t="s">
        <v>6909</v>
      </c>
      <c r="E3043" s="534" t="s">
        <v>10703</v>
      </c>
    </row>
    <row r="3044" ht="12.75" customHeight="1">
      <c r="B3044" s="534" t="s">
        <v>503</v>
      </c>
      <c r="C3044" s="534" t="s">
        <v>573</v>
      </c>
      <c r="D3044" s="534" t="s">
        <v>6909</v>
      </c>
      <c r="E3044" s="534" t="s">
        <v>10704</v>
      </c>
    </row>
    <row r="3045" ht="12.75" customHeight="1">
      <c r="B3045" s="534" t="s">
        <v>503</v>
      </c>
      <c r="C3045" s="534" t="s">
        <v>573</v>
      </c>
      <c r="D3045" s="534" t="s">
        <v>6909</v>
      </c>
      <c r="E3045" s="534" t="s">
        <v>10705</v>
      </c>
    </row>
    <row r="3046" ht="12.75" customHeight="1">
      <c r="B3046" s="534" t="s">
        <v>503</v>
      </c>
      <c r="C3046" s="534" t="s">
        <v>573</v>
      </c>
      <c r="D3046" s="534" t="s">
        <v>6909</v>
      </c>
      <c r="E3046" s="534" t="s">
        <v>10706</v>
      </c>
    </row>
    <row r="3047" ht="12.75" customHeight="1">
      <c r="B3047" s="534" t="s">
        <v>6407</v>
      </c>
      <c r="C3047" s="534" t="s">
        <v>6388</v>
      </c>
      <c r="D3047" s="534" t="s">
        <v>10707</v>
      </c>
      <c r="E3047" s="534" t="s">
        <v>10708</v>
      </c>
    </row>
    <row r="3048" ht="12.75" customHeight="1">
      <c r="B3048" s="534" t="s">
        <v>911</v>
      </c>
      <c r="C3048" s="534" t="s">
        <v>930</v>
      </c>
      <c r="D3048" s="534" t="s">
        <v>10709</v>
      </c>
      <c r="E3048" s="534" t="s">
        <v>10710</v>
      </c>
    </row>
    <row r="3049" ht="12.75" customHeight="1">
      <c r="B3049" s="534" t="s">
        <v>2781</v>
      </c>
      <c r="C3049" s="534" t="s">
        <v>2782</v>
      </c>
      <c r="D3049" s="534" t="s">
        <v>10711</v>
      </c>
      <c r="E3049" s="534" t="s">
        <v>10712</v>
      </c>
    </row>
    <row r="3050" ht="12.75" customHeight="1">
      <c r="B3050" s="534" t="s">
        <v>726</v>
      </c>
      <c r="C3050" s="534" t="s">
        <v>737</v>
      </c>
      <c r="D3050" s="534" t="s">
        <v>10713</v>
      </c>
      <c r="E3050" s="534" t="s">
        <v>10714</v>
      </c>
    </row>
    <row r="3051" ht="12.75" customHeight="1">
      <c r="B3051" s="534" t="s">
        <v>503</v>
      </c>
      <c r="C3051" s="534" t="s">
        <v>544</v>
      </c>
      <c r="D3051" s="534" t="s">
        <v>10715</v>
      </c>
      <c r="E3051" s="534" t="s">
        <v>10716</v>
      </c>
    </row>
    <row r="3052" ht="12.75" customHeight="1">
      <c r="B3052" s="534" t="s">
        <v>503</v>
      </c>
      <c r="C3052" s="534" t="s">
        <v>1353</v>
      </c>
      <c r="D3052" s="534" t="s">
        <v>10715</v>
      </c>
      <c r="E3052" s="534" t="s">
        <v>10717</v>
      </c>
    </row>
    <row r="3053" ht="12.75" customHeight="1">
      <c r="B3053" s="534" t="s">
        <v>503</v>
      </c>
      <c r="C3053" s="534" t="s">
        <v>1353</v>
      </c>
      <c r="D3053" s="534" t="s">
        <v>10715</v>
      </c>
      <c r="E3053" s="534" t="s">
        <v>10718</v>
      </c>
    </row>
    <row r="3054" ht="12.75" customHeight="1">
      <c r="B3054" s="534" t="s">
        <v>503</v>
      </c>
      <c r="C3054" s="534" t="s">
        <v>7893</v>
      </c>
      <c r="D3054" s="534" t="s">
        <v>10715</v>
      </c>
      <c r="E3054" s="534" t="s">
        <v>10719</v>
      </c>
    </row>
    <row r="3055" ht="12.75" customHeight="1">
      <c r="B3055" s="534" t="s">
        <v>503</v>
      </c>
      <c r="C3055" s="534" t="s">
        <v>592</v>
      </c>
      <c r="D3055" s="534" t="s">
        <v>10715</v>
      </c>
      <c r="E3055" s="534" t="s">
        <v>10720</v>
      </c>
    </row>
    <row r="3056" ht="12.75" customHeight="1">
      <c r="B3056" s="534" t="s">
        <v>503</v>
      </c>
      <c r="C3056" s="534" t="s">
        <v>504</v>
      </c>
      <c r="D3056" s="534" t="s">
        <v>10715</v>
      </c>
      <c r="E3056" s="534" t="s">
        <v>10721</v>
      </c>
    </row>
    <row r="3057" ht="12.75" customHeight="1">
      <c r="B3057" s="534" t="s">
        <v>503</v>
      </c>
      <c r="C3057" s="534" t="s">
        <v>583</v>
      </c>
      <c r="D3057" s="534" t="s">
        <v>10715</v>
      </c>
      <c r="E3057" s="534" t="s">
        <v>10722</v>
      </c>
    </row>
    <row r="3058" ht="12.75" customHeight="1">
      <c r="B3058" s="534" t="s">
        <v>503</v>
      </c>
      <c r="C3058" s="534" t="s">
        <v>1353</v>
      </c>
      <c r="D3058" s="534" t="s">
        <v>10715</v>
      </c>
      <c r="E3058" s="534" t="s">
        <v>10723</v>
      </c>
    </row>
    <row r="3059" ht="12.75" customHeight="1">
      <c r="B3059" s="534" t="s">
        <v>503</v>
      </c>
      <c r="C3059" s="534" t="s">
        <v>6196</v>
      </c>
      <c r="D3059" s="534" t="s">
        <v>10715</v>
      </c>
      <c r="E3059" s="534" t="s">
        <v>10724</v>
      </c>
    </row>
    <row r="3060" ht="12.75" customHeight="1">
      <c r="B3060" s="534" t="s">
        <v>503</v>
      </c>
      <c r="C3060" s="534" t="s">
        <v>7893</v>
      </c>
      <c r="D3060" s="534" t="s">
        <v>1575</v>
      </c>
      <c r="E3060" s="534" t="s">
        <v>10725</v>
      </c>
    </row>
    <row r="3061" ht="12.75" customHeight="1">
      <c r="B3061" s="534" t="s">
        <v>503</v>
      </c>
      <c r="C3061" s="534" t="s">
        <v>573</v>
      </c>
      <c r="D3061" s="534" t="s">
        <v>10726</v>
      </c>
      <c r="E3061" s="534" t="s">
        <v>10727</v>
      </c>
    </row>
    <row r="3062" ht="12.75" customHeight="1">
      <c r="B3062" s="534" t="s">
        <v>503</v>
      </c>
      <c r="C3062" s="534" t="s">
        <v>583</v>
      </c>
      <c r="D3062" s="534" t="s">
        <v>545</v>
      </c>
      <c r="E3062" s="534" t="s">
        <v>586</v>
      </c>
    </row>
    <row r="3063" ht="12.75" customHeight="1">
      <c r="B3063" s="534" t="s">
        <v>6407</v>
      </c>
      <c r="C3063" s="534" t="s">
        <v>6388</v>
      </c>
      <c r="D3063" s="534" t="s">
        <v>4339</v>
      </c>
      <c r="E3063" s="534" t="s">
        <v>10728</v>
      </c>
    </row>
    <row r="3064" ht="12.75" customHeight="1">
      <c r="B3064" s="534" t="s">
        <v>503</v>
      </c>
      <c r="C3064" s="534" t="s">
        <v>592</v>
      </c>
      <c r="D3064" s="534" t="s">
        <v>259</v>
      </c>
      <c r="E3064" s="534" t="s">
        <v>703</v>
      </c>
    </row>
    <row r="3065" ht="12.75" customHeight="1">
      <c r="B3065" s="534" t="s">
        <v>503</v>
      </c>
      <c r="C3065" s="534" t="s">
        <v>592</v>
      </c>
      <c r="D3065" s="534" t="s">
        <v>259</v>
      </c>
      <c r="E3065" s="534" t="s">
        <v>10729</v>
      </c>
    </row>
    <row r="3066" ht="12.75" customHeight="1">
      <c r="B3066" s="534" t="s">
        <v>7260</v>
      </c>
      <c r="C3066" s="534" t="s">
        <v>7913</v>
      </c>
      <c r="D3066" s="534" t="s">
        <v>1575</v>
      </c>
      <c r="E3066" s="534" t="s">
        <v>10730</v>
      </c>
    </row>
    <row r="3067" ht="12.75" customHeight="1">
      <c r="B3067" s="534" t="s">
        <v>7260</v>
      </c>
      <c r="C3067" s="534" t="s">
        <v>7913</v>
      </c>
      <c r="D3067" s="534" t="s">
        <v>10731</v>
      </c>
      <c r="E3067" s="534" t="s">
        <v>10732</v>
      </c>
    </row>
    <row r="3068" ht="12.75" customHeight="1">
      <c r="B3068" s="534" t="s">
        <v>7260</v>
      </c>
      <c r="C3068" s="534" t="s">
        <v>7913</v>
      </c>
      <c r="D3068" s="534" t="s">
        <v>10733</v>
      </c>
      <c r="E3068" s="534" t="s">
        <v>10734</v>
      </c>
    </row>
    <row r="3069" ht="12.75" customHeight="1">
      <c r="B3069" s="534" t="s">
        <v>7260</v>
      </c>
      <c r="C3069" s="534" t="s">
        <v>7913</v>
      </c>
      <c r="D3069" s="534" t="s">
        <v>10735</v>
      </c>
      <c r="E3069" s="534" t="s">
        <v>10736</v>
      </c>
    </row>
    <row r="3070" ht="12.75" customHeight="1">
      <c r="B3070" s="534" t="s">
        <v>726</v>
      </c>
      <c r="C3070" s="534" t="s">
        <v>737</v>
      </c>
      <c r="D3070" s="534" t="s">
        <v>7610</v>
      </c>
      <c r="E3070" s="534" t="s">
        <v>10737</v>
      </c>
    </row>
    <row r="3071" ht="12.75" customHeight="1">
      <c r="B3071" s="534" t="s">
        <v>726</v>
      </c>
      <c r="C3071" s="534" t="s">
        <v>737</v>
      </c>
      <c r="D3071" s="534" t="s">
        <v>1575</v>
      </c>
      <c r="E3071" s="534" t="s">
        <v>10738</v>
      </c>
    </row>
    <row r="3072" ht="12.75" customHeight="1">
      <c r="B3072" s="534" t="s">
        <v>726</v>
      </c>
      <c r="C3072" s="534" t="s">
        <v>737</v>
      </c>
      <c r="D3072" s="534" t="s">
        <v>1575</v>
      </c>
      <c r="E3072" s="534" t="s">
        <v>10739</v>
      </c>
    </row>
    <row r="3073" ht="12.75" customHeight="1">
      <c r="B3073" s="534" t="s">
        <v>726</v>
      </c>
      <c r="C3073" s="534" t="s">
        <v>737</v>
      </c>
      <c r="D3073" s="534" t="s">
        <v>7610</v>
      </c>
      <c r="E3073" s="534" t="s">
        <v>10740</v>
      </c>
    </row>
    <row r="3074" ht="12.75" customHeight="1">
      <c r="B3074" s="534" t="s">
        <v>2781</v>
      </c>
      <c r="C3074" s="534" t="s">
        <v>2782</v>
      </c>
      <c r="D3074" s="534" t="s">
        <v>10741</v>
      </c>
      <c r="E3074" s="534" t="s">
        <v>10742</v>
      </c>
    </row>
    <row r="3075" ht="12.75" customHeight="1">
      <c r="B3075" s="534" t="s">
        <v>2781</v>
      </c>
      <c r="C3075" s="534" t="s">
        <v>2782</v>
      </c>
      <c r="D3075" s="534" t="s">
        <v>1575</v>
      </c>
      <c r="E3075" s="534" t="s">
        <v>10743</v>
      </c>
    </row>
    <row r="3076" ht="12.75" customHeight="1">
      <c r="B3076" s="534" t="s">
        <v>6407</v>
      </c>
      <c r="C3076" s="534" t="s">
        <v>6388</v>
      </c>
      <c r="D3076" s="534" t="s">
        <v>10744</v>
      </c>
      <c r="E3076" s="534" t="s">
        <v>10745</v>
      </c>
    </row>
    <row r="3077" ht="12.75" customHeight="1">
      <c r="B3077" s="534" t="s">
        <v>6407</v>
      </c>
      <c r="C3077" s="534" t="s">
        <v>6388</v>
      </c>
      <c r="D3077" s="534" t="s">
        <v>10744</v>
      </c>
      <c r="E3077" s="534" t="s">
        <v>10746</v>
      </c>
    </row>
    <row r="3078" ht="12.75" customHeight="1">
      <c r="B3078" s="534" t="s">
        <v>6407</v>
      </c>
      <c r="C3078" s="534" t="s">
        <v>6388</v>
      </c>
      <c r="D3078" s="534" t="s">
        <v>10744</v>
      </c>
      <c r="E3078" s="534" t="s">
        <v>10747</v>
      </c>
    </row>
    <row r="3079" ht="12.75" customHeight="1">
      <c r="B3079" s="534" t="s">
        <v>6407</v>
      </c>
      <c r="C3079" s="534" t="s">
        <v>6388</v>
      </c>
      <c r="D3079" s="534" t="s">
        <v>1575</v>
      </c>
      <c r="E3079" s="534" t="s">
        <v>10748</v>
      </c>
    </row>
    <row r="3080" ht="12.75" customHeight="1">
      <c r="B3080" s="534" t="s">
        <v>6407</v>
      </c>
      <c r="C3080" s="534" t="s">
        <v>6388</v>
      </c>
      <c r="D3080" s="534" t="s">
        <v>1575</v>
      </c>
      <c r="E3080" s="534" t="s">
        <v>10749</v>
      </c>
    </row>
    <row r="3081" ht="12.75" customHeight="1">
      <c r="B3081" s="534" t="s">
        <v>6407</v>
      </c>
      <c r="C3081" s="534" t="s">
        <v>6388</v>
      </c>
      <c r="D3081" s="534" t="s">
        <v>1575</v>
      </c>
      <c r="E3081" s="534" t="s">
        <v>10750</v>
      </c>
    </row>
    <row r="3082" ht="12.75" customHeight="1">
      <c r="B3082" s="534" t="s">
        <v>6407</v>
      </c>
      <c r="C3082" s="534" t="s">
        <v>6388</v>
      </c>
      <c r="D3082" s="534" t="s">
        <v>1575</v>
      </c>
      <c r="E3082" s="534" t="s">
        <v>10751</v>
      </c>
    </row>
    <row r="3083" ht="12.75" customHeight="1">
      <c r="B3083" s="534" t="s">
        <v>6407</v>
      </c>
      <c r="C3083" s="534" t="s">
        <v>6388</v>
      </c>
      <c r="D3083" s="534" t="s">
        <v>1575</v>
      </c>
      <c r="E3083" s="534" t="s">
        <v>10752</v>
      </c>
    </row>
    <row r="3084" ht="12.75" customHeight="1">
      <c r="B3084" s="534" t="s">
        <v>6407</v>
      </c>
      <c r="C3084" s="534" t="s">
        <v>6388</v>
      </c>
      <c r="D3084" s="534" t="s">
        <v>1575</v>
      </c>
      <c r="E3084" s="534" t="s">
        <v>10753</v>
      </c>
    </row>
    <row r="3085" ht="12.75" customHeight="1">
      <c r="B3085" s="534" t="s">
        <v>6407</v>
      </c>
      <c r="C3085" s="534" t="s">
        <v>6388</v>
      </c>
      <c r="D3085" s="534" t="s">
        <v>1575</v>
      </c>
      <c r="E3085" s="534" t="s">
        <v>10754</v>
      </c>
    </row>
    <row r="3086" ht="12.75" customHeight="1">
      <c r="B3086" s="534" t="s">
        <v>7260</v>
      </c>
      <c r="C3086" s="534" t="s">
        <v>7913</v>
      </c>
      <c r="D3086" s="534" t="s">
        <v>10755</v>
      </c>
      <c r="E3086" s="534" t="s">
        <v>10756</v>
      </c>
    </row>
    <row r="3087" ht="12.75" customHeight="1">
      <c r="B3087" s="534" t="s">
        <v>7260</v>
      </c>
      <c r="C3087" s="534" t="s">
        <v>7913</v>
      </c>
      <c r="D3087" s="534" t="s">
        <v>10757</v>
      </c>
      <c r="E3087" s="534" t="s">
        <v>10757</v>
      </c>
    </row>
    <row r="3088" ht="12.75" customHeight="1">
      <c r="B3088" s="534" t="s">
        <v>2781</v>
      </c>
      <c r="C3088" s="534" t="s">
        <v>2782</v>
      </c>
      <c r="D3088" s="534" t="s">
        <v>10758</v>
      </c>
      <c r="E3088" s="534" t="s">
        <v>10758</v>
      </c>
    </row>
    <row r="3089" ht="12.75" customHeight="1">
      <c r="B3089" s="534" t="s">
        <v>726</v>
      </c>
      <c r="C3089" s="534" t="s">
        <v>737</v>
      </c>
      <c r="D3089" s="534" t="s">
        <v>10759</v>
      </c>
      <c r="E3089" s="534" t="s">
        <v>10760</v>
      </c>
    </row>
    <row r="3090" ht="12.75" customHeight="1">
      <c r="B3090" s="534" t="s">
        <v>2781</v>
      </c>
      <c r="C3090" s="534" t="s">
        <v>2782</v>
      </c>
      <c r="D3090" s="534" t="s">
        <v>10761</v>
      </c>
      <c r="E3090" s="534" t="s">
        <v>10762</v>
      </c>
    </row>
    <row r="3091" ht="12.75" customHeight="1">
      <c r="B3091" s="534" t="s">
        <v>715</v>
      </c>
      <c r="C3091" s="534" t="s">
        <v>1470</v>
      </c>
      <c r="D3091" s="534" t="s">
        <v>10763</v>
      </c>
      <c r="E3091" s="534" t="s">
        <v>10764</v>
      </c>
    </row>
    <row r="3092" ht="12.75" customHeight="1">
      <c r="B3092" s="534" t="s">
        <v>6416</v>
      </c>
      <c r="C3092" s="534" t="s">
        <v>6710</v>
      </c>
      <c r="D3092" s="534" t="s">
        <v>10765</v>
      </c>
      <c r="E3092" s="534" t="s">
        <v>10766</v>
      </c>
    </row>
    <row r="3093" ht="12.75" customHeight="1">
      <c r="B3093" s="534" t="s">
        <v>503</v>
      </c>
      <c r="C3093" s="534" t="s">
        <v>658</v>
      </c>
      <c r="D3093" s="534" t="s">
        <v>1292</v>
      </c>
      <c r="E3093" s="534" t="s">
        <v>1294</v>
      </c>
    </row>
    <row r="3094" ht="12.75" customHeight="1">
      <c r="B3094" s="534" t="s">
        <v>503</v>
      </c>
      <c r="C3094" s="534" t="s">
        <v>658</v>
      </c>
      <c r="D3094" s="534" t="s">
        <v>506</v>
      </c>
      <c r="E3094" s="534" t="s">
        <v>10767</v>
      </c>
    </row>
    <row r="3095" ht="12.75" customHeight="1">
      <c r="B3095" s="534" t="s">
        <v>239</v>
      </c>
      <c r="C3095" s="534" t="s">
        <v>282</v>
      </c>
      <c r="D3095" s="534" t="s">
        <v>10768</v>
      </c>
      <c r="E3095" s="534" t="s">
        <v>10769</v>
      </c>
    </row>
    <row r="3096" ht="12.75" customHeight="1">
      <c r="B3096" s="534" t="s">
        <v>239</v>
      </c>
      <c r="C3096" s="534" t="s">
        <v>282</v>
      </c>
      <c r="D3096" s="534" t="s">
        <v>10768</v>
      </c>
      <c r="E3096" s="534" t="s">
        <v>10770</v>
      </c>
    </row>
    <row r="3097" ht="12.75" customHeight="1">
      <c r="B3097" s="534" t="s">
        <v>239</v>
      </c>
      <c r="C3097" s="534" t="s">
        <v>282</v>
      </c>
      <c r="D3097" s="534" t="s">
        <v>10768</v>
      </c>
      <c r="E3097" s="534" t="s">
        <v>10771</v>
      </c>
    </row>
    <row r="3098" ht="12.75" customHeight="1">
      <c r="B3098" s="534" t="s">
        <v>911</v>
      </c>
      <c r="C3098" s="534" t="s">
        <v>922</v>
      </c>
      <c r="D3098" s="534" t="s">
        <v>10772</v>
      </c>
      <c r="E3098" s="534" t="s">
        <v>10773</v>
      </c>
    </row>
    <row r="3099" ht="12.75" customHeight="1">
      <c r="B3099" s="534" t="s">
        <v>911</v>
      </c>
      <c r="C3099" s="534" t="s">
        <v>983</v>
      </c>
      <c r="D3099" s="534" t="s">
        <v>10772</v>
      </c>
      <c r="E3099" s="534" t="s">
        <v>10774</v>
      </c>
    </row>
    <row r="3100" ht="12.75" customHeight="1">
      <c r="B3100" s="534" t="s">
        <v>911</v>
      </c>
      <c r="C3100" s="534" t="s">
        <v>983</v>
      </c>
      <c r="D3100" s="534" t="s">
        <v>10772</v>
      </c>
      <c r="E3100" s="534" t="s">
        <v>10775</v>
      </c>
    </row>
    <row r="3101" ht="12.75" customHeight="1">
      <c r="B3101" s="534" t="s">
        <v>503</v>
      </c>
      <c r="C3101" s="534" t="s">
        <v>1353</v>
      </c>
      <c r="D3101" s="534" t="s">
        <v>10776</v>
      </c>
      <c r="E3101" s="534" t="s">
        <v>10777</v>
      </c>
    </row>
    <row r="3102" ht="12.75" customHeight="1">
      <c r="B3102" s="534" t="s">
        <v>715</v>
      </c>
      <c r="C3102" s="534" t="s">
        <v>7541</v>
      </c>
      <c r="D3102" s="534" t="s">
        <v>259</v>
      </c>
      <c r="E3102" s="534" t="s">
        <v>10778</v>
      </c>
    </row>
    <row r="3103" ht="12.75" customHeight="1">
      <c r="B3103" s="534" t="s">
        <v>715</v>
      </c>
      <c r="C3103" s="534" t="s">
        <v>1451</v>
      </c>
      <c r="D3103" s="534" t="s">
        <v>259</v>
      </c>
      <c r="E3103" s="534" t="s">
        <v>10779</v>
      </c>
    </row>
    <row r="3104" ht="12.75" customHeight="1">
      <c r="B3104" s="534" t="s">
        <v>6075</v>
      </c>
      <c r="C3104" s="534" t="s">
        <v>6100</v>
      </c>
      <c r="D3104" s="534" t="s">
        <v>8536</v>
      </c>
      <c r="E3104" s="534" t="s">
        <v>10780</v>
      </c>
    </row>
    <row r="3105" ht="12.75" customHeight="1">
      <c r="B3105" s="534" t="s">
        <v>2216</v>
      </c>
      <c r="C3105" s="534" t="s">
        <v>6318</v>
      </c>
      <c r="D3105" s="534" t="s">
        <v>10781</v>
      </c>
      <c r="E3105" s="534" t="s">
        <v>10782</v>
      </c>
    </row>
    <row r="3106" ht="12.75" customHeight="1">
      <c r="B3106" s="534" t="s">
        <v>2216</v>
      </c>
      <c r="C3106" s="534" t="s">
        <v>6318</v>
      </c>
      <c r="D3106" s="534" t="s">
        <v>10783</v>
      </c>
      <c r="E3106" s="534" t="s">
        <v>10784</v>
      </c>
    </row>
    <row r="3107" ht="12.75" customHeight="1">
      <c r="B3107" s="534" t="s">
        <v>6407</v>
      </c>
      <c r="C3107" s="534" t="s">
        <v>6388</v>
      </c>
      <c r="D3107" s="534" t="s">
        <v>10785</v>
      </c>
      <c r="E3107" s="534" t="s">
        <v>10786</v>
      </c>
    </row>
    <row r="3108" ht="12.75" customHeight="1">
      <c r="B3108" s="534" t="s">
        <v>6407</v>
      </c>
      <c r="C3108" s="534" t="s">
        <v>6388</v>
      </c>
      <c r="D3108" s="534" t="s">
        <v>10785</v>
      </c>
      <c r="E3108" s="534" t="s">
        <v>10787</v>
      </c>
    </row>
    <row r="3109" ht="12.75" customHeight="1">
      <c r="B3109" s="534" t="s">
        <v>6075</v>
      </c>
      <c r="C3109" s="534" t="s">
        <v>6100</v>
      </c>
      <c r="D3109" s="534" t="s">
        <v>10788</v>
      </c>
      <c r="E3109" s="534" t="s">
        <v>10789</v>
      </c>
    </row>
    <row r="3110" ht="12.75" customHeight="1">
      <c r="B3110" s="534" t="s">
        <v>726</v>
      </c>
      <c r="C3110" s="534" t="s">
        <v>737</v>
      </c>
      <c r="D3110" s="534" t="s">
        <v>10790</v>
      </c>
      <c r="E3110" s="534" t="s">
        <v>7062</v>
      </c>
    </row>
    <row r="3111" ht="12.75" customHeight="1">
      <c r="B3111" s="534" t="s">
        <v>6075</v>
      </c>
      <c r="C3111" s="534" t="s">
        <v>6267</v>
      </c>
      <c r="D3111" s="534" t="s">
        <v>10791</v>
      </c>
      <c r="E3111" s="534" t="s">
        <v>10792</v>
      </c>
    </row>
    <row r="3112" ht="12.75" customHeight="1">
      <c r="B3112" s="534" t="s">
        <v>2216</v>
      </c>
      <c r="C3112" s="534" t="s">
        <v>6186</v>
      </c>
      <c r="D3112" s="534" t="s">
        <v>7627</v>
      </c>
      <c r="E3112" s="534" t="s">
        <v>10793</v>
      </c>
    </row>
    <row r="3113" ht="12.75" customHeight="1">
      <c r="B3113" s="534" t="s">
        <v>2216</v>
      </c>
      <c r="C3113" s="534" t="s">
        <v>6186</v>
      </c>
      <c r="D3113" s="534" t="s">
        <v>10794</v>
      </c>
      <c r="E3113" s="534" t="s">
        <v>10795</v>
      </c>
    </row>
    <row r="3114" ht="12.75" customHeight="1">
      <c r="B3114" s="534" t="s">
        <v>911</v>
      </c>
      <c r="C3114" s="534" t="s">
        <v>930</v>
      </c>
      <c r="D3114" s="534" t="s">
        <v>7680</v>
      </c>
      <c r="E3114" s="534" t="s">
        <v>10796</v>
      </c>
    </row>
    <row r="3115" ht="12.75" customHeight="1">
      <c r="B3115" s="534" t="s">
        <v>503</v>
      </c>
      <c r="C3115" s="534" t="s">
        <v>592</v>
      </c>
      <c r="D3115" s="534" t="s">
        <v>10797</v>
      </c>
      <c r="E3115" s="534" t="s">
        <v>10798</v>
      </c>
    </row>
    <row r="3116" ht="12.75" customHeight="1">
      <c r="B3116" s="534" t="s">
        <v>726</v>
      </c>
      <c r="C3116" s="534" t="s">
        <v>737</v>
      </c>
      <c r="D3116" s="534" t="s">
        <v>10799</v>
      </c>
      <c r="E3116" s="534" t="s">
        <v>10800</v>
      </c>
    </row>
    <row r="3117" ht="12.75" customHeight="1">
      <c r="B3117" s="534" t="s">
        <v>911</v>
      </c>
      <c r="C3117" s="534" t="s">
        <v>1500</v>
      </c>
      <c r="D3117" s="534" t="s">
        <v>10801</v>
      </c>
      <c r="E3117" s="534" t="s">
        <v>10802</v>
      </c>
    </row>
    <row r="3118" ht="12.75" customHeight="1">
      <c r="B3118" s="534" t="s">
        <v>911</v>
      </c>
      <c r="C3118" s="534" t="s">
        <v>922</v>
      </c>
      <c r="D3118" s="534" t="s">
        <v>1575</v>
      </c>
      <c r="E3118" s="534" t="s">
        <v>10803</v>
      </c>
    </row>
    <row r="3119" ht="12.75" customHeight="1">
      <c r="B3119" s="534" t="s">
        <v>6698</v>
      </c>
      <c r="C3119" s="534" t="s">
        <v>6699</v>
      </c>
      <c r="D3119" s="534" t="s">
        <v>7998</v>
      </c>
      <c r="E3119" s="534" t="s">
        <v>10804</v>
      </c>
    </row>
    <row r="3120" ht="12.75" customHeight="1">
      <c r="B3120" s="534" t="s">
        <v>6698</v>
      </c>
      <c r="C3120" s="534" t="s">
        <v>6699</v>
      </c>
      <c r="D3120" s="534" t="s">
        <v>7998</v>
      </c>
      <c r="E3120" s="534" t="s">
        <v>10805</v>
      </c>
    </row>
    <row r="3121" ht="12.75" customHeight="1">
      <c r="B3121" s="534" t="s">
        <v>6698</v>
      </c>
      <c r="C3121" s="534" t="s">
        <v>6699</v>
      </c>
      <c r="D3121" s="534" t="s">
        <v>7998</v>
      </c>
      <c r="E3121" s="534" t="s">
        <v>10806</v>
      </c>
    </row>
    <row r="3122" ht="12.75" customHeight="1">
      <c r="B3122" s="534" t="s">
        <v>6698</v>
      </c>
      <c r="C3122" s="534" t="s">
        <v>6699</v>
      </c>
      <c r="D3122" s="534" t="s">
        <v>7998</v>
      </c>
      <c r="E3122" s="534" t="s">
        <v>10807</v>
      </c>
    </row>
    <row r="3123" ht="12.75" customHeight="1">
      <c r="B3123" s="534" t="s">
        <v>2781</v>
      </c>
      <c r="C3123" s="534" t="s">
        <v>2782</v>
      </c>
      <c r="D3123" s="534" t="s">
        <v>729</v>
      </c>
      <c r="E3123" s="534" t="s">
        <v>10808</v>
      </c>
    </row>
    <row r="3124" ht="12.75" customHeight="1">
      <c r="B3124" s="534" t="s">
        <v>726</v>
      </c>
      <c r="C3124" s="534" t="s">
        <v>727</v>
      </c>
      <c r="D3124" s="534" t="s">
        <v>729</v>
      </c>
      <c r="E3124" s="534" t="s">
        <v>10809</v>
      </c>
    </row>
    <row r="3125" ht="12.75" customHeight="1">
      <c r="B3125" s="534" t="s">
        <v>726</v>
      </c>
      <c r="C3125" s="534" t="s">
        <v>727</v>
      </c>
      <c r="D3125" s="534" t="s">
        <v>729</v>
      </c>
      <c r="E3125" s="534" t="s">
        <v>730</v>
      </c>
    </row>
    <row r="3126" ht="12.75" customHeight="1">
      <c r="B3126" s="534" t="s">
        <v>6142</v>
      </c>
      <c r="C3126" s="534" t="s">
        <v>6725</v>
      </c>
      <c r="D3126" s="534" t="s">
        <v>729</v>
      </c>
      <c r="E3126" s="534" t="s">
        <v>10810</v>
      </c>
    </row>
    <row r="3127" ht="12.75" customHeight="1">
      <c r="B3127" s="534" t="s">
        <v>6142</v>
      </c>
      <c r="C3127" s="534" t="s">
        <v>7814</v>
      </c>
      <c r="D3127" s="534" t="s">
        <v>729</v>
      </c>
      <c r="E3127" s="534" t="s">
        <v>10811</v>
      </c>
    </row>
    <row r="3128" ht="12.75" customHeight="1">
      <c r="B3128" s="534" t="s">
        <v>2216</v>
      </c>
      <c r="C3128" s="534" t="s">
        <v>6318</v>
      </c>
      <c r="D3128" s="534" t="s">
        <v>9968</v>
      </c>
      <c r="E3128" s="534" t="s">
        <v>10812</v>
      </c>
    </row>
    <row r="3129" ht="12.75" customHeight="1">
      <c r="B3129" s="534" t="s">
        <v>2216</v>
      </c>
      <c r="C3129" s="534" t="s">
        <v>6318</v>
      </c>
      <c r="D3129" s="534" t="s">
        <v>9968</v>
      </c>
      <c r="E3129" s="534" t="s">
        <v>10813</v>
      </c>
    </row>
    <row r="3130" ht="12.75" customHeight="1">
      <c r="B3130" s="534" t="s">
        <v>6142</v>
      </c>
      <c r="C3130" s="534" t="s">
        <v>8542</v>
      </c>
      <c r="D3130" s="534" t="s">
        <v>10814</v>
      </c>
      <c r="E3130" s="534" t="s">
        <v>10815</v>
      </c>
    </row>
    <row r="3131" ht="12.75" customHeight="1">
      <c r="B3131" s="534" t="s">
        <v>6142</v>
      </c>
      <c r="C3131" s="534" t="s">
        <v>8542</v>
      </c>
      <c r="D3131" s="534" t="s">
        <v>10814</v>
      </c>
      <c r="E3131" s="534" t="s">
        <v>10816</v>
      </c>
    </row>
    <row r="3132" ht="12.75" customHeight="1">
      <c r="B3132" s="534" t="s">
        <v>6142</v>
      </c>
      <c r="C3132" s="534" t="s">
        <v>6725</v>
      </c>
      <c r="D3132" s="534" t="s">
        <v>10814</v>
      </c>
      <c r="E3132" s="534" t="s">
        <v>10817</v>
      </c>
    </row>
    <row r="3133" ht="12.75" customHeight="1">
      <c r="B3133" s="534" t="s">
        <v>6142</v>
      </c>
      <c r="C3133" s="534" t="s">
        <v>8542</v>
      </c>
      <c r="D3133" s="534" t="s">
        <v>10814</v>
      </c>
      <c r="E3133" s="534" t="s">
        <v>10818</v>
      </c>
    </row>
    <row r="3134" ht="12.75" customHeight="1">
      <c r="B3134" s="534" t="s">
        <v>6142</v>
      </c>
      <c r="C3134" s="534" t="s">
        <v>6725</v>
      </c>
      <c r="D3134" s="534" t="s">
        <v>10814</v>
      </c>
      <c r="E3134" s="534" t="s">
        <v>10819</v>
      </c>
    </row>
    <row r="3135" ht="12.75" customHeight="1">
      <c r="B3135" s="534" t="s">
        <v>2781</v>
      </c>
      <c r="C3135" s="534" t="s">
        <v>2782</v>
      </c>
      <c r="D3135" s="534" t="s">
        <v>10814</v>
      </c>
      <c r="E3135" s="534" t="s">
        <v>10820</v>
      </c>
    </row>
    <row r="3136" ht="12.75" customHeight="1">
      <c r="B3136" s="534" t="s">
        <v>2781</v>
      </c>
      <c r="C3136" s="534" t="s">
        <v>2782</v>
      </c>
      <c r="D3136" s="534" t="s">
        <v>1575</v>
      </c>
      <c r="E3136" s="534" t="s">
        <v>10821</v>
      </c>
    </row>
    <row r="3137" ht="12.75" customHeight="1">
      <c r="B3137" s="534" t="s">
        <v>6142</v>
      </c>
      <c r="C3137" s="534" t="s">
        <v>10172</v>
      </c>
      <c r="D3137" s="534" t="s">
        <v>1575</v>
      </c>
      <c r="E3137" s="534" t="s">
        <v>10822</v>
      </c>
    </row>
    <row r="3138" ht="12.75" customHeight="1">
      <c r="B3138" s="534" t="s">
        <v>2781</v>
      </c>
      <c r="C3138" s="534" t="s">
        <v>2782</v>
      </c>
      <c r="D3138" s="534" t="s">
        <v>1575</v>
      </c>
      <c r="E3138" s="534" t="s">
        <v>10823</v>
      </c>
    </row>
    <row r="3139" ht="12.75" customHeight="1">
      <c r="B3139" s="534" t="s">
        <v>6075</v>
      </c>
      <c r="C3139" s="534" t="s">
        <v>6100</v>
      </c>
      <c r="D3139" s="534" t="s">
        <v>10824</v>
      </c>
      <c r="E3139" s="534" t="s">
        <v>10825</v>
      </c>
    </row>
    <row r="3140" ht="12.75" customHeight="1">
      <c r="B3140" s="534" t="s">
        <v>6075</v>
      </c>
      <c r="C3140" s="534" t="s">
        <v>6100</v>
      </c>
      <c r="D3140" s="534" t="s">
        <v>10826</v>
      </c>
      <c r="E3140" s="534" t="s">
        <v>10827</v>
      </c>
    </row>
    <row r="3141" ht="12.75" customHeight="1">
      <c r="B3141" s="534" t="s">
        <v>2781</v>
      </c>
      <c r="C3141" s="534" t="s">
        <v>2782</v>
      </c>
      <c r="D3141" s="534" t="s">
        <v>10828</v>
      </c>
      <c r="E3141" s="534" t="s">
        <v>10829</v>
      </c>
    </row>
    <row r="3142" ht="12.75" customHeight="1">
      <c r="B3142" s="534" t="s">
        <v>6416</v>
      </c>
      <c r="C3142" s="534" t="s">
        <v>6462</v>
      </c>
      <c r="D3142" s="534" t="s">
        <v>10830</v>
      </c>
      <c r="E3142" s="534" t="s">
        <v>10831</v>
      </c>
    </row>
    <row r="3143" ht="12.75" customHeight="1">
      <c r="B3143" s="534" t="s">
        <v>2781</v>
      </c>
      <c r="C3143" s="534" t="s">
        <v>2782</v>
      </c>
      <c r="D3143" s="534" t="s">
        <v>10832</v>
      </c>
      <c r="E3143" s="534" t="s">
        <v>10833</v>
      </c>
    </row>
    <row r="3144" ht="12.75" customHeight="1">
      <c r="B3144" s="534" t="s">
        <v>2781</v>
      </c>
      <c r="C3144" s="534" t="s">
        <v>2782</v>
      </c>
      <c r="D3144" s="534" t="s">
        <v>10834</v>
      </c>
      <c r="E3144" s="534" t="s">
        <v>10835</v>
      </c>
    </row>
    <row r="3145" ht="12.75" customHeight="1">
      <c r="B3145" s="534" t="s">
        <v>2216</v>
      </c>
      <c r="C3145" s="534" t="s">
        <v>6318</v>
      </c>
      <c r="D3145" s="534" t="s">
        <v>9606</v>
      </c>
      <c r="E3145" s="534" t="s">
        <v>10836</v>
      </c>
    </row>
    <row r="3146" ht="12.75" customHeight="1">
      <c r="B3146" s="534" t="s">
        <v>503</v>
      </c>
      <c r="C3146" s="534" t="s">
        <v>8173</v>
      </c>
      <c r="D3146" s="534" t="s">
        <v>10837</v>
      </c>
      <c r="E3146" s="534" t="s">
        <v>10838</v>
      </c>
    </row>
    <row r="3147" ht="12.75" customHeight="1">
      <c r="B3147" s="534" t="s">
        <v>911</v>
      </c>
      <c r="C3147" s="534" t="s">
        <v>1500</v>
      </c>
      <c r="D3147" s="534" t="s">
        <v>10177</v>
      </c>
      <c r="E3147" s="534" t="s">
        <v>10839</v>
      </c>
    </row>
    <row r="3148" ht="12.75" customHeight="1">
      <c r="B3148" s="534" t="s">
        <v>503</v>
      </c>
      <c r="C3148" s="534" t="s">
        <v>504</v>
      </c>
      <c r="D3148" s="534" t="s">
        <v>506</v>
      </c>
      <c r="E3148" s="534" t="s">
        <v>515</v>
      </c>
    </row>
    <row r="3149" ht="12.75" customHeight="1">
      <c r="B3149" s="534" t="s">
        <v>503</v>
      </c>
      <c r="C3149" s="534" t="s">
        <v>504</v>
      </c>
      <c r="D3149" s="534" t="s">
        <v>506</v>
      </c>
      <c r="E3149" s="534" t="s">
        <v>1064</v>
      </c>
    </row>
    <row r="3150" ht="12.75" customHeight="1">
      <c r="B3150" s="534" t="s">
        <v>503</v>
      </c>
      <c r="C3150" s="534" t="s">
        <v>504</v>
      </c>
      <c r="D3150" s="534" t="s">
        <v>506</v>
      </c>
      <c r="E3150" s="534" t="s">
        <v>10840</v>
      </c>
    </row>
    <row r="3151" ht="12.75" customHeight="1">
      <c r="B3151" s="534" t="s">
        <v>503</v>
      </c>
      <c r="C3151" s="534" t="s">
        <v>504</v>
      </c>
      <c r="D3151" s="534" t="s">
        <v>1575</v>
      </c>
      <c r="E3151" s="534" t="s">
        <v>10841</v>
      </c>
    </row>
    <row r="3152" ht="12.75" customHeight="1">
      <c r="B3152" s="534" t="s">
        <v>503</v>
      </c>
      <c r="C3152" s="534" t="s">
        <v>504</v>
      </c>
      <c r="D3152" s="534" t="s">
        <v>1575</v>
      </c>
      <c r="E3152" s="534" t="s">
        <v>10842</v>
      </c>
    </row>
    <row r="3153" ht="12.75" customHeight="1">
      <c r="B3153" s="534" t="s">
        <v>503</v>
      </c>
      <c r="C3153" s="534" t="s">
        <v>504</v>
      </c>
      <c r="D3153" s="534" t="s">
        <v>1575</v>
      </c>
      <c r="E3153" s="534" t="s">
        <v>10843</v>
      </c>
    </row>
    <row r="3154" ht="12.75" customHeight="1">
      <c r="B3154" s="534" t="s">
        <v>503</v>
      </c>
      <c r="C3154" s="534" t="s">
        <v>592</v>
      </c>
      <c r="D3154" s="534" t="s">
        <v>1945</v>
      </c>
      <c r="E3154" s="534" t="s">
        <v>10844</v>
      </c>
    </row>
    <row r="3155" ht="12.75" customHeight="1">
      <c r="B3155" s="534" t="s">
        <v>503</v>
      </c>
      <c r="C3155" s="534" t="s">
        <v>592</v>
      </c>
      <c r="D3155" s="534" t="s">
        <v>1945</v>
      </c>
      <c r="E3155" s="534" t="s">
        <v>10845</v>
      </c>
    </row>
    <row r="3156" ht="12.75" customHeight="1">
      <c r="B3156" s="534" t="s">
        <v>503</v>
      </c>
      <c r="C3156" s="534" t="s">
        <v>592</v>
      </c>
      <c r="D3156" s="534" t="s">
        <v>1945</v>
      </c>
      <c r="E3156" s="534" t="s">
        <v>10846</v>
      </c>
    </row>
    <row r="3157" ht="12.75" customHeight="1">
      <c r="B3157" s="534" t="s">
        <v>503</v>
      </c>
      <c r="C3157" s="534" t="s">
        <v>592</v>
      </c>
      <c r="D3157" s="534" t="s">
        <v>10847</v>
      </c>
      <c r="E3157" s="534" t="s">
        <v>10848</v>
      </c>
    </row>
    <row r="3158" ht="12.75" customHeight="1">
      <c r="B3158" s="534" t="s">
        <v>503</v>
      </c>
      <c r="C3158" s="534" t="s">
        <v>592</v>
      </c>
      <c r="D3158" s="534" t="s">
        <v>1945</v>
      </c>
      <c r="E3158" s="534" t="s">
        <v>1947</v>
      </c>
    </row>
    <row r="3159" ht="12.75" customHeight="1">
      <c r="B3159" s="534" t="s">
        <v>503</v>
      </c>
      <c r="C3159" s="534" t="s">
        <v>592</v>
      </c>
      <c r="D3159" s="534" t="s">
        <v>1945</v>
      </c>
      <c r="E3159" s="534" t="s">
        <v>10849</v>
      </c>
    </row>
    <row r="3160" ht="12.75" customHeight="1">
      <c r="B3160" s="534" t="s">
        <v>503</v>
      </c>
      <c r="C3160" s="534" t="s">
        <v>592</v>
      </c>
      <c r="D3160" s="534" t="s">
        <v>10847</v>
      </c>
      <c r="E3160" s="534" t="s">
        <v>10850</v>
      </c>
    </row>
    <row r="3161" ht="12.75" customHeight="1">
      <c r="B3161" s="534" t="s">
        <v>503</v>
      </c>
      <c r="C3161" s="534" t="s">
        <v>592</v>
      </c>
      <c r="D3161" s="534" t="s">
        <v>10847</v>
      </c>
      <c r="E3161" s="534" t="s">
        <v>10851</v>
      </c>
    </row>
    <row r="3162" ht="12.75" customHeight="1">
      <c r="B3162" s="534" t="s">
        <v>503</v>
      </c>
      <c r="C3162" s="534" t="s">
        <v>592</v>
      </c>
      <c r="D3162" s="534" t="s">
        <v>1575</v>
      </c>
      <c r="E3162" s="534" t="s">
        <v>10852</v>
      </c>
    </row>
    <row r="3163" ht="12.75" customHeight="1">
      <c r="B3163" s="534" t="s">
        <v>503</v>
      </c>
      <c r="C3163" s="534" t="s">
        <v>592</v>
      </c>
      <c r="D3163" s="534" t="s">
        <v>10847</v>
      </c>
      <c r="E3163" s="534" t="s">
        <v>10853</v>
      </c>
    </row>
    <row r="3164" ht="12.75" customHeight="1">
      <c r="B3164" s="534" t="s">
        <v>503</v>
      </c>
      <c r="C3164" s="534" t="s">
        <v>592</v>
      </c>
      <c r="D3164" s="534" t="s">
        <v>1509</v>
      </c>
      <c r="E3164" s="534" t="s">
        <v>10854</v>
      </c>
    </row>
    <row r="3165" ht="12.75" customHeight="1">
      <c r="B3165" s="534" t="s">
        <v>503</v>
      </c>
      <c r="C3165" s="534" t="s">
        <v>592</v>
      </c>
      <c r="D3165" s="534" t="s">
        <v>10847</v>
      </c>
      <c r="E3165" s="534" t="s">
        <v>10855</v>
      </c>
    </row>
    <row r="3166" ht="12.75" customHeight="1">
      <c r="B3166" s="534" t="s">
        <v>503</v>
      </c>
      <c r="C3166" s="534" t="s">
        <v>592</v>
      </c>
      <c r="D3166" s="534" t="s">
        <v>1945</v>
      </c>
      <c r="E3166" s="534" t="s">
        <v>10856</v>
      </c>
    </row>
    <row r="3167" ht="12.75" customHeight="1">
      <c r="B3167" s="534" t="s">
        <v>2781</v>
      </c>
      <c r="C3167" s="534" t="s">
        <v>2782</v>
      </c>
      <c r="D3167" s="534" t="s">
        <v>10847</v>
      </c>
      <c r="E3167" s="534" t="s">
        <v>10857</v>
      </c>
    </row>
    <row r="3168" ht="12.75" customHeight="1">
      <c r="B3168" s="534" t="s">
        <v>503</v>
      </c>
      <c r="C3168" s="534" t="s">
        <v>592</v>
      </c>
      <c r="D3168" s="534" t="s">
        <v>10847</v>
      </c>
      <c r="E3168" s="534" t="s">
        <v>10858</v>
      </c>
    </row>
    <row r="3169" ht="12.75" customHeight="1">
      <c r="B3169" s="534" t="s">
        <v>503</v>
      </c>
      <c r="C3169" s="534" t="s">
        <v>592</v>
      </c>
      <c r="D3169" s="534" t="s">
        <v>1509</v>
      </c>
      <c r="E3169" s="534" t="s">
        <v>1511</v>
      </c>
    </row>
    <row r="3170" ht="12.75" customHeight="1">
      <c r="B3170" s="534" t="s">
        <v>503</v>
      </c>
      <c r="C3170" s="534" t="s">
        <v>592</v>
      </c>
      <c r="D3170" s="534" t="s">
        <v>1575</v>
      </c>
      <c r="E3170" s="534" t="s">
        <v>10859</v>
      </c>
    </row>
    <row r="3171" ht="12.75" customHeight="1">
      <c r="B3171" s="534" t="s">
        <v>503</v>
      </c>
      <c r="C3171" s="534" t="s">
        <v>592</v>
      </c>
      <c r="D3171" s="534" t="s">
        <v>1575</v>
      </c>
      <c r="E3171" s="534" t="s">
        <v>10860</v>
      </c>
    </row>
    <row r="3172" ht="12.75" customHeight="1">
      <c r="B3172" s="534" t="s">
        <v>503</v>
      </c>
      <c r="C3172" s="534" t="s">
        <v>592</v>
      </c>
      <c r="D3172" s="534" t="s">
        <v>1575</v>
      </c>
      <c r="E3172" s="534" t="s">
        <v>10861</v>
      </c>
    </row>
    <row r="3173" ht="12.75" customHeight="1">
      <c r="B3173" s="534" t="s">
        <v>503</v>
      </c>
      <c r="C3173" s="534" t="s">
        <v>592</v>
      </c>
      <c r="D3173" s="534" t="s">
        <v>1575</v>
      </c>
      <c r="E3173" s="534" t="s">
        <v>10862</v>
      </c>
    </row>
    <row r="3174" ht="12.75" customHeight="1">
      <c r="B3174" s="534" t="s">
        <v>503</v>
      </c>
      <c r="C3174" s="534" t="s">
        <v>592</v>
      </c>
      <c r="D3174" s="534" t="s">
        <v>1945</v>
      </c>
      <c r="E3174" s="534" t="s">
        <v>10863</v>
      </c>
    </row>
    <row r="3175" ht="12.75" customHeight="1">
      <c r="B3175" s="534" t="s">
        <v>503</v>
      </c>
      <c r="C3175" s="534" t="s">
        <v>592</v>
      </c>
      <c r="D3175" s="534" t="s">
        <v>1575</v>
      </c>
      <c r="E3175" s="534" t="s">
        <v>10864</v>
      </c>
    </row>
    <row r="3176" ht="12.75" customHeight="1">
      <c r="B3176" s="534" t="s">
        <v>503</v>
      </c>
      <c r="C3176" s="534" t="s">
        <v>592</v>
      </c>
      <c r="D3176" s="534" t="s">
        <v>1575</v>
      </c>
      <c r="E3176" s="534" t="s">
        <v>10865</v>
      </c>
    </row>
    <row r="3177" ht="12.75" customHeight="1">
      <c r="B3177" s="534" t="s">
        <v>503</v>
      </c>
      <c r="C3177" s="534" t="s">
        <v>592</v>
      </c>
      <c r="D3177" s="534" t="s">
        <v>1575</v>
      </c>
      <c r="E3177" s="534" t="s">
        <v>10866</v>
      </c>
    </row>
    <row r="3178" ht="12.75" customHeight="1">
      <c r="B3178" s="534" t="s">
        <v>503</v>
      </c>
      <c r="C3178" s="534" t="s">
        <v>592</v>
      </c>
      <c r="D3178" s="534" t="s">
        <v>1575</v>
      </c>
      <c r="E3178" s="534" t="s">
        <v>10867</v>
      </c>
    </row>
    <row r="3179" ht="12.75" customHeight="1">
      <c r="B3179" s="534" t="s">
        <v>503</v>
      </c>
      <c r="C3179" s="534" t="s">
        <v>592</v>
      </c>
      <c r="D3179" s="534" t="s">
        <v>1575</v>
      </c>
      <c r="E3179" s="534" t="s">
        <v>10868</v>
      </c>
    </row>
    <row r="3180" ht="12.75" customHeight="1">
      <c r="B3180" s="534" t="s">
        <v>503</v>
      </c>
      <c r="C3180" s="534" t="s">
        <v>592</v>
      </c>
      <c r="D3180" s="534" t="s">
        <v>1575</v>
      </c>
      <c r="E3180" s="534" t="s">
        <v>10869</v>
      </c>
    </row>
    <row r="3181" ht="12.75" customHeight="1">
      <c r="B3181" s="534" t="s">
        <v>911</v>
      </c>
      <c r="C3181" s="534" t="s">
        <v>958</v>
      </c>
      <c r="D3181" s="534" t="s">
        <v>10870</v>
      </c>
      <c r="E3181" s="534" t="s">
        <v>10871</v>
      </c>
    </row>
    <row r="3182" ht="12.75" customHeight="1">
      <c r="B3182" s="534" t="s">
        <v>911</v>
      </c>
      <c r="C3182" s="534" t="s">
        <v>958</v>
      </c>
      <c r="D3182" s="534" t="s">
        <v>7680</v>
      </c>
      <c r="E3182" s="534" t="s">
        <v>10872</v>
      </c>
    </row>
    <row r="3183" ht="12.75" customHeight="1">
      <c r="B3183" s="534" t="s">
        <v>6075</v>
      </c>
      <c r="C3183" s="534" t="s">
        <v>6076</v>
      </c>
      <c r="D3183" s="534" t="s">
        <v>10873</v>
      </c>
      <c r="E3183" s="534" t="s">
        <v>10874</v>
      </c>
    </row>
    <row r="3184" ht="12.75" customHeight="1">
      <c r="B3184" s="534" t="s">
        <v>6075</v>
      </c>
      <c r="C3184" s="534" t="s">
        <v>6076</v>
      </c>
      <c r="D3184" s="534" t="s">
        <v>10875</v>
      </c>
      <c r="E3184" s="534" t="s">
        <v>10876</v>
      </c>
    </row>
    <row r="3185" ht="12.75" customHeight="1">
      <c r="B3185" s="534" t="s">
        <v>6075</v>
      </c>
      <c r="C3185" s="534" t="s">
        <v>6076</v>
      </c>
      <c r="D3185" s="534" t="s">
        <v>1575</v>
      </c>
      <c r="E3185" s="534" t="s">
        <v>10877</v>
      </c>
    </row>
    <row r="3186" ht="12.75" customHeight="1">
      <c r="B3186" s="534" t="s">
        <v>2781</v>
      </c>
      <c r="C3186" s="534" t="s">
        <v>2782</v>
      </c>
      <c r="D3186" s="534" t="s">
        <v>10878</v>
      </c>
      <c r="E3186" s="534" t="s">
        <v>10879</v>
      </c>
    </row>
    <row r="3187" ht="12.75" customHeight="1">
      <c r="B3187" s="534" t="s">
        <v>2781</v>
      </c>
      <c r="C3187" s="534" t="s">
        <v>2782</v>
      </c>
      <c r="D3187" s="534" t="s">
        <v>10880</v>
      </c>
      <c r="E3187" s="534" t="s">
        <v>10881</v>
      </c>
    </row>
    <row r="3188" ht="12.75" customHeight="1">
      <c r="B3188" s="534" t="s">
        <v>2781</v>
      </c>
      <c r="C3188" s="534" t="s">
        <v>2782</v>
      </c>
      <c r="D3188" s="534" t="s">
        <v>1575</v>
      </c>
      <c r="E3188" s="534" t="s">
        <v>10882</v>
      </c>
    </row>
    <row r="3189" ht="12.75" customHeight="1">
      <c r="B3189" s="534" t="s">
        <v>2781</v>
      </c>
      <c r="C3189" s="534" t="s">
        <v>2782</v>
      </c>
      <c r="D3189" s="534" t="s">
        <v>1575</v>
      </c>
      <c r="E3189" s="534" t="s">
        <v>10883</v>
      </c>
    </row>
    <row r="3190" ht="12.75" customHeight="1">
      <c r="B3190" s="534" t="s">
        <v>1560</v>
      </c>
      <c r="C3190" s="534" t="s">
        <v>6898</v>
      </c>
      <c r="D3190" s="534" t="s">
        <v>5046</v>
      </c>
      <c r="E3190" s="534" t="s">
        <v>10884</v>
      </c>
    </row>
    <row r="3191" ht="12.75" customHeight="1">
      <c r="B3191" s="534" t="s">
        <v>6075</v>
      </c>
      <c r="C3191" s="534" t="s">
        <v>6076</v>
      </c>
      <c r="D3191" s="534" t="s">
        <v>1575</v>
      </c>
      <c r="E3191" s="534" t="s">
        <v>10885</v>
      </c>
    </row>
    <row r="3192" ht="12.75" customHeight="1">
      <c r="B3192" s="534" t="s">
        <v>2781</v>
      </c>
      <c r="C3192" s="534" t="s">
        <v>2782</v>
      </c>
      <c r="D3192" s="534" t="s">
        <v>10886</v>
      </c>
      <c r="E3192" s="534" t="s">
        <v>10887</v>
      </c>
    </row>
    <row r="3193" ht="12.75" customHeight="1">
      <c r="B3193" s="534" t="s">
        <v>900</v>
      </c>
      <c r="C3193" s="534" t="s">
        <v>901</v>
      </c>
      <c r="D3193" s="534" t="s">
        <v>1575</v>
      </c>
      <c r="E3193" s="534" t="s">
        <v>10888</v>
      </c>
    </row>
    <row r="3194" ht="12.75" customHeight="1">
      <c r="B3194" s="534" t="s">
        <v>6075</v>
      </c>
      <c r="C3194" s="534" t="s">
        <v>6267</v>
      </c>
      <c r="D3194" s="534" t="s">
        <v>10889</v>
      </c>
      <c r="E3194" s="534" t="s">
        <v>10890</v>
      </c>
    </row>
    <row r="3195" ht="12.75" customHeight="1">
      <c r="B3195" s="534" t="s">
        <v>6075</v>
      </c>
      <c r="C3195" s="534" t="s">
        <v>6267</v>
      </c>
      <c r="D3195" s="534" t="s">
        <v>1575</v>
      </c>
      <c r="E3195" s="534" t="s">
        <v>10891</v>
      </c>
    </row>
    <row r="3196" ht="12.75" customHeight="1">
      <c r="B3196" s="534" t="s">
        <v>503</v>
      </c>
      <c r="C3196" s="534" t="s">
        <v>504</v>
      </c>
      <c r="D3196" s="534" t="s">
        <v>242</v>
      </c>
      <c r="E3196" s="534" t="s">
        <v>1255</v>
      </c>
    </row>
    <row r="3197" ht="12.75" customHeight="1">
      <c r="B3197" s="534" t="s">
        <v>503</v>
      </c>
      <c r="C3197" s="534" t="s">
        <v>592</v>
      </c>
      <c r="D3197" s="534" t="s">
        <v>242</v>
      </c>
      <c r="E3197" s="534" t="s">
        <v>10892</v>
      </c>
    </row>
    <row r="3198" ht="12.75" customHeight="1">
      <c r="B3198" s="534" t="s">
        <v>503</v>
      </c>
      <c r="C3198" s="534" t="s">
        <v>504</v>
      </c>
      <c r="D3198" s="534" t="s">
        <v>242</v>
      </c>
      <c r="E3198" s="534" t="s">
        <v>7075</v>
      </c>
    </row>
    <row r="3199" ht="12.75" customHeight="1">
      <c r="B3199" s="534" t="s">
        <v>503</v>
      </c>
      <c r="C3199" s="534" t="s">
        <v>504</v>
      </c>
      <c r="D3199" s="534" t="s">
        <v>242</v>
      </c>
      <c r="E3199" s="534" t="s">
        <v>7078</v>
      </c>
    </row>
    <row r="3200" ht="12.75" customHeight="1">
      <c r="B3200" s="534" t="s">
        <v>503</v>
      </c>
      <c r="C3200" s="534" t="s">
        <v>504</v>
      </c>
      <c r="D3200" s="534" t="s">
        <v>242</v>
      </c>
      <c r="E3200" s="534" t="s">
        <v>7083</v>
      </c>
    </row>
    <row r="3201" ht="12.75" customHeight="1">
      <c r="B3201" s="534" t="s">
        <v>503</v>
      </c>
      <c r="C3201" s="534" t="s">
        <v>504</v>
      </c>
      <c r="D3201" s="534" t="s">
        <v>242</v>
      </c>
      <c r="E3201" s="534" t="s">
        <v>7087</v>
      </c>
    </row>
    <row r="3202" ht="12.75" customHeight="1">
      <c r="B3202" s="534" t="s">
        <v>503</v>
      </c>
      <c r="C3202" s="534" t="s">
        <v>504</v>
      </c>
      <c r="D3202" s="534" t="s">
        <v>1575</v>
      </c>
      <c r="E3202" s="534" t="s">
        <v>10893</v>
      </c>
    </row>
    <row r="3203" ht="12.75" customHeight="1">
      <c r="B3203" s="534" t="s">
        <v>503</v>
      </c>
      <c r="C3203" s="534" t="s">
        <v>504</v>
      </c>
      <c r="D3203" s="534" t="s">
        <v>1575</v>
      </c>
      <c r="E3203" s="534" t="s">
        <v>10894</v>
      </c>
    </row>
    <row r="3204" ht="12.75" customHeight="1">
      <c r="B3204" s="534" t="s">
        <v>503</v>
      </c>
      <c r="C3204" s="534" t="s">
        <v>504</v>
      </c>
      <c r="D3204" s="534" t="s">
        <v>1575</v>
      </c>
      <c r="E3204" s="534" t="s">
        <v>10895</v>
      </c>
    </row>
    <row r="3205" ht="12.75" customHeight="1">
      <c r="B3205" s="534" t="s">
        <v>503</v>
      </c>
      <c r="C3205" s="534" t="s">
        <v>504</v>
      </c>
      <c r="D3205" s="534" t="s">
        <v>1575</v>
      </c>
      <c r="E3205" s="534" t="s">
        <v>10896</v>
      </c>
    </row>
    <row r="3206" ht="12.75" customHeight="1">
      <c r="B3206" s="534" t="s">
        <v>503</v>
      </c>
      <c r="C3206" s="534" t="s">
        <v>504</v>
      </c>
      <c r="D3206" s="534" t="s">
        <v>1575</v>
      </c>
      <c r="E3206" s="534" t="s">
        <v>10897</v>
      </c>
    </row>
    <row r="3207" ht="12.75" customHeight="1">
      <c r="B3207" s="534" t="s">
        <v>503</v>
      </c>
      <c r="C3207" s="534" t="s">
        <v>504</v>
      </c>
      <c r="D3207" s="534" t="s">
        <v>1575</v>
      </c>
      <c r="E3207" s="534" t="s">
        <v>10898</v>
      </c>
    </row>
    <row r="3208" ht="12.75" customHeight="1">
      <c r="B3208" s="534" t="s">
        <v>503</v>
      </c>
      <c r="C3208" s="534" t="s">
        <v>504</v>
      </c>
      <c r="D3208" s="534" t="s">
        <v>1575</v>
      </c>
      <c r="E3208" s="534" t="s">
        <v>10899</v>
      </c>
    </row>
    <row r="3209" ht="12.75" customHeight="1">
      <c r="B3209" s="534" t="s">
        <v>503</v>
      </c>
      <c r="C3209" s="534" t="s">
        <v>504</v>
      </c>
      <c r="D3209" s="534" t="s">
        <v>1575</v>
      </c>
      <c r="E3209" s="534" t="s">
        <v>10900</v>
      </c>
    </row>
    <row r="3210" ht="12.75" customHeight="1">
      <c r="B3210" s="534" t="s">
        <v>6273</v>
      </c>
      <c r="C3210" s="534" t="s">
        <v>7618</v>
      </c>
      <c r="D3210" s="534" t="s">
        <v>6280</v>
      </c>
      <c r="E3210" s="534" t="s">
        <v>10901</v>
      </c>
    </row>
    <row r="3211" ht="12.75" customHeight="1">
      <c r="B3211" s="534" t="s">
        <v>239</v>
      </c>
      <c r="C3211" s="534" t="s">
        <v>306</v>
      </c>
      <c r="D3211" s="534" t="s">
        <v>242</v>
      </c>
      <c r="E3211" s="534" t="s">
        <v>10902</v>
      </c>
    </row>
    <row r="3212" ht="12.75" customHeight="1">
      <c r="B3212" s="534" t="s">
        <v>239</v>
      </c>
      <c r="C3212" s="534" t="s">
        <v>272</v>
      </c>
      <c r="D3212" s="534" t="s">
        <v>9229</v>
      </c>
      <c r="E3212" s="534" t="s">
        <v>10903</v>
      </c>
    </row>
    <row r="3213" ht="12.75" customHeight="1">
      <c r="B3213" s="534" t="s">
        <v>239</v>
      </c>
      <c r="C3213" s="534" t="s">
        <v>272</v>
      </c>
      <c r="D3213" s="534" t="s">
        <v>9229</v>
      </c>
      <c r="E3213" s="534" t="s">
        <v>10904</v>
      </c>
    </row>
    <row r="3214" ht="12.75" customHeight="1">
      <c r="B3214" s="534" t="s">
        <v>503</v>
      </c>
      <c r="C3214" s="534" t="s">
        <v>1353</v>
      </c>
      <c r="D3214" s="534" t="s">
        <v>1355</v>
      </c>
      <c r="E3214" s="534" t="s">
        <v>10905</v>
      </c>
    </row>
    <row r="3215" ht="12.75" customHeight="1">
      <c r="B3215" s="534" t="s">
        <v>6346</v>
      </c>
      <c r="C3215" s="534" t="s">
        <v>6347</v>
      </c>
      <c r="D3215" s="534" t="s">
        <v>10906</v>
      </c>
      <c r="E3215" s="534" t="s">
        <v>10907</v>
      </c>
    </row>
    <row r="3216" ht="12.75" customHeight="1">
      <c r="B3216" s="534" t="s">
        <v>6346</v>
      </c>
      <c r="C3216" s="534" t="s">
        <v>6347</v>
      </c>
      <c r="D3216" s="534" t="s">
        <v>10908</v>
      </c>
      <c r="E3216" s="534" t="s">
        <v>10909</v>
      </c>
    </row>
    <row r="3217" ht="12.75" customHeight="1">
      <c r="B3217" s="534" t="s">
        <v>6142</v>
      </c>
      <c r="C3217" s="534" t="s">
        <v>8542</v>
      </c>
      <c r="D3217" s="534" t="s">
        <v>10910</v>
      </c>
      <c r="E3217" s="534" t="s">
        <v>10911</v>
      </c>
    </row>
    <row r="3218" ht="12.75" customHeight="1">
      <c r="B3218" s="534" t="s">
        <v>1560</v>
      </c>
      <c r="C3218" s="534" t="s">
        <v>2113</v>
      </c>
      <c r="D3218" s="534" t="s">
        <v>10912</v>
      </c>
      <c r="E3218" s="534" t="s">
        <v>10913</v>
      </c>
    </row>
    <row r="3219" ht="12.75" customHeight="1">
      <c r="B3219" s="534" t="s">
        <v>1560</v>
      </c>
      <c r="C3219" s="534" t="s">
        <v>2113</v>
      </c>
      <c r="D3219" s="534" t="s">
        <v>10912</v>
      </c>
      <c r="E3219" s="534" t="s">
        <v>10914</v>
      </c>
    </row>
    <row r="3220" ht="12.75" customHeight="1">
      <c r="B3220" s="534" t="s">
        <v>1560</v>
      </c>
      <c r="C3220" s="534" t="s">
        <v>2113</v>
      </c>
      <c r="D3220" s="534" t="s">
        <v>10912</v>
      </c>
      <c r="E3220" s="534" t="s">
        <v>10915</v>
      </c>
    </row>
    <row r="3221" ht="12.75" customHeight="1">
      <c r="B3221" s="534" t="s">
        <v>2781</v>
      </c>
      <c r="C3221" s="534" t="s">
        <v>2782</v>
      </c>
      <c r="D3221" s="534" t="s">
        <v>10916</v>
      </c>
      <c r="E3221" s="534" t="s">
        <v>10917</v>
      </c>
    </row>
    <row r="3222" ht="12.75" customHeight="1">
      <c r="B3222" s="534" t="s">
        <v>2781</v>
      </c>
      <c r="C3222" s="534" t="s">
        <v>2782</v>
      </c>
      <c r="D3222" s="534" t="s">
        <v>10918</v>
      </c>
      <c r="E3222" s="534" t="s">
        <v>10919</v>
      </c>
    </row>
    <row r="3223" ht="12.75" customHeight="1">
      <c r="B3223" s="534" t="s">
        <v>6407</v>
      </c>
      <c r="C3223" s="534" t="s">
        <v>6388</v>
      </c>
      <c r="D3223" s="534" t="s">
        <v>10920</v>
      </c>
      <c r="E3223" s="534" t="s">
        <v>10921</v>
      </c>
    </row>
    <row r="3224" ht="12.75" customHeight="1">
      <c r="B3224" s="534" t="s">
        <v>6273</v>
      </c>
      <c r="C3224" s="534" t="s">
        <v>7618</v>
      </c>
      <c r="D3224" s="534" t="s">
        <v>10922</v>
      </c>
      <c r="E3224" s="534" t="s">
        <v>10923</v>
      </c>
    </row>
    <row r="3225" ht="12.75" customHeight="1">
      <c r="B3225" s="534" t="s">
        <v>911</v>
      </c>
      <c r="C3225" s="534" t="s">
        <v>958</v>
      </c>
      <c r="D3225" s="534" t="s">
        <v>4314</v>
      </c>
      <c r="E3225" s="534" t="s">
        <v>7091</v>
      </c>
    </row>
    <row r="3226" ht="12.75" customHeight="1">
      <c r="B3226" s="534" t="s">
        <v>911</v>
      </c>
      <c r="C3226" s="534" t="s">
        <v>958</v>
      </c>
      <c r="D3226" s="534" t="s">
        <v>4314</v>
      </c>
      <c r="E3226" s="534" t="s">
        <v>10924</v>
      </c>
    </row>
    <row r="3227" ht="12.75" customHeight="1">
      <c r="B3227" s="534" t="s">
        <v>911</v>
      </c>
      <c r="C3227" s="534" t="s">
        <v>958</v>
      </c>
      <c r="D3227" s="534" t="s">
        <v>4314</v>
      </c>
      <c r="E3227" s="534" t="s">
        <v>10925</v>
      </c>
    </row>
    <row r="3228" ht="12.75" customHeight="1">
      <c r="B3228" s="534" t="s">
        <v>6273</v>
      </c>
      <c r="C3228" s="534" t="s">
        <v>6274</v>
      </c>
      <c r="D3228" s="534" t="s">
        <v>1575</v>
      </c>
      <c r="E3228" s="534" t="s">
        <v>10926</v>
      </c>
    </row>
    <row r="3229" ht="12.75" customHeight="1">
      <c r="B3229" s="534" t="s">
        <v>911</v>
      </c>
      <c r="C3229" s="534" t="s">
        <v>930</v>
      </c>
      <c r="D3229" s="534" t="s">
        <v>10435</v>
      </c>
      <c r="E3229" s="534" t="s">
        <v>10927</v>
      </c>
    </row>
    <row r="3230" ht="12.75" customHeight="1">
      <c r="B3230" s="534" t="s">
        <v>911</v>
      </c>
      <c r="C3230" s="534" t="s">
        <v>930</v>
      </c>
      <c r="D3230" s="534" t="s">
        <v>10435</v>
      </c>
      <c r="E3230" s="534" t="s">
        <v>10928</v>
      </c>
    </row>
    <row r="3231" ht="12.75" customHeight="1">
      <c r="B3231" s="534" t="s">
        <v>6273</v>
      </c>
      <c r="C3231" s="534" t="s">
        <v>7618</v>
      </c>
      <c r="D3231" s="534" t="s">
        <v>10929</v>
      </c>
      <c r="E3231" s="534" t="s">
        <v>10930</v>
      </c>
    </row>
    <row r="3232" ht="12.75" customHeight="1">
      <c r="B3232" s="534" t="s">
        <v>726</v>
      </c>
      <c r="C3232" s="534" t="s">
        <v>737</v>
      </c>
      <c r="D3232" s="534" t="s">
        <v>10931</v>
      </c>
      <c r="E3232" s="534" t="s">
        <v>10932</v>
      </c>
    </row>
    <row r="3233" ht="12.75" customHeight="1">
      <c r="B3233" s="534" t="s">
        <v>239</v>
      </c>
      <c r="C3233" s="534" t="s">
        <v>282</v>
      </c>
      <c r="D3233" s="534" t="s">
        <v>399</v>
      </c>
      <c r="E3233" s="534" t="s">
        <v>10933</v>
      </c>
    </row>
    <row r="3234" ht="12.75" customHeight="1">
      <c r="B3234" s="534" t="s">
        <v>239</v>
      </c>
      <c r="C3234" s="534" t="s">
        <v>282</v>
      </c>
      <c r="D3234" s="534" t="s">
        <v>399</v>
      </c>
      <c r="E3234" s="534" t="s">
        <v>1890</v>
      </c>
    </row>
    <row r="3235" ht="12.75" customHeight="1">
      <c r="B3235" s="534" t="s">
        <v>239</v>
      </c>
      <c r="C3235" s="534" t="s">
        <v>282</v>
      </c>
      <c r="D3235" s="534" t="s">
        <v>399</v>
      </c>
      <c r="E3235" s="534" t="s">
        <v>401</v>
      </c>
    </row>
    <row r="3236" ht="12.75" customHeight="1">
      <c r="B3236" s="534" t="s">
        <v>239</v>
      </c>
      <c r="C3236" s="534" t="s">
        <v>282</v>
      </c>
      <c r="D3236" s="534" t="s">
        <v>399</v>
      </c>
      <c r="E3236" s="534" t="s">
        <v>421</v>
      </c>
    </row>
    <row r="3237" ht="12.75" customHeight="1">
      <c r="B3237" s="534" t="s">
        <v>239</v>
      </c>
      <c r="C3237" s="534" t="s">
        <v>282</v>
      </c>
      <c r="D3237" s="534" t="s">
        <v>399</v>
      </c>
      <c r="E3237" s="534" t="s">
        <v>10934</v>
      </c>
    </row>
    <row r="3238" ht="12.75" customHeight="1">
      <c r="B3238" s="534" t="s">
        <v>239</v>
      </c>
      <c r="C3238" s="534" t="s">
        <v>282</v>
      </c>
      <c r="D3238" s="534" t="s">
        <v>399</v>
      </c>
      <c r="E3238" s="534" t="s">
        <v>10935</v>
      </c>
    </row>
    <row r="3239" ht="12.75" customHeight="1">
      <c r="B3239" s="534" t="s">
        <v>2781</v>
      </c>
      <c r="C3239" s="534" t="s">
        <v>2782</v>
      </c>
      <c r="D3239" s="534" t="s">
        <v>10936</v>
      </c>
      <c r="E3239" s="534" t="s">
        <v>10937</v>
      </c>
    </row>
    <row r="3240" ht="12.75" customHeight="1">
      <c r="B3240" s="534" t="s">
        <v>6142</v>
      </c>
      <c r="C3240" s="534" t="s">
        <v>8542</v>
      </c>
      <c r="D3240" s="534" t="s">
        <v>10938</v>
      </c>
      <c r="E3240" s="534" t="s">
        <v>10939</v>
      </c>
    </row>
    <row r="3241" ht="12.75" customHeight="1">
      <c r="B3241" s="534" t="s">
        <v>6142</v>
      </c>
      <c r="C3241" s="534" t="s">
        <v>6725</v>
      </c>
      <c r="D3241" s="534" t="s">
        <v>10938</v>
      </c>
      <c r="E3241" s="534" t="s">
        <v>10940</v>
      </c>
    </row>
    <row r="3242" ht="12.75" customHeight="1">
      <c r="B3242" s="534" t="s">
        <v>2781</v>
      </c>
      <c r="C3242" s="534" t="s">
        <v>2782</v>
      </c>
      <c r="D3242" s="534" t="s">
        <v>10938</v>
      </c>
      <c r="E3242" s="534" t="s">
        <v>10941</v>
      </c>
    </row>
    <row r="3243" ht="12.75" customHeight="1">
      <c r="B3243" s="534" t="s">
        <v>6142</v>
      </c>
      <c r="C3243" s="534" t="s">
        <v>8542</v>
      </c>
      <c r="D3243" s="534" t="s">
        <v>10938</v>
      </c>
      <c r="E3243" s="534" t="s">
        <v>10942</v>
      </c>
    </row>
    <row r="3244" ht="12.75" customHeight="1">
      <c r="B3244" s="534" t="s">
        <v>6142</v>
      </c>
      <c r="C3244" s="534" t="s">
        <v>7814</v>
      </c>
      <c r="D3244" s="534" t="s">
        <v>10938</v>
      </c>
      <c r="E3244" s="534" t="s">
        <v>10943</v>
      </c>
    </row>
    <row r="3245" ht="12.75" customHeight="1">
      <c r="B3245" s="534" t="s">
        <v>1560</v>
      </c>
      <c r="C3245" s="534" t="s">
        <v>6286</v>
      </c>
      <c r="D3245" s="534" t="s">
        <v>10944</v>
      </c>
      <c r="E3245" s="534" t="s">
        <v>10945</v>
      </c>
    </row>
    <row r="3246" ht="12.75" customHeight="1">
      <c r="B3246" s="534" t="s">
        <v>6142</v>
      </c>
      <c r="C3246" s="534" t="s">
        <v>6725</v>
      </c>
      <c r="D3246" s="534" t="s">
        <v>10946</v>
      </c>
      <c r="E3246" s="534" t="s">
        <v>10947</v>
      </c>
    </row>
    <row r="3247" ht="12.75" customHeight="1">
      <c r="B3247" s="534" t="s">
        <v>2781</v>
      </c>
      <c r="C3247" s="534" t="s">
        <v>2782</v>
      </c>
      <c r="D3247" s="534" t="s">
        <v>10946</v>
      </c>
      <c r="E3247" s="534" t="s">
        <v>10948</v>
      </c>
    </row>
    <row r="3248" ht="12.75" customHeight="1">
      <c r="B3248" s="534" t="s">
        <v>2216</v>
      </c>
      <c r="C3248" s="534" t="s">
        <v>6105</v>
      </c>
      <c r="D3248" s="534" t="s">
        <v>10949</v>
      </c>
      <c r="E3248" s="534" t="s">
        <v>10950</v>
      </c>
    </row>
    <row r="3249" ht="12.75" customHeight="1">
      <c r="B3249" s="534" t="s">
        <v>1560</v>
      </c>
      <c r="C3249" s="534" t="s">
        <v>8438</v>
      </c>
      <c r="D3249" s="534" t="s">
        <v>10951</v>
      </c>
      <c r="E3249" s="534" t="s">
        <v>10951</v>
      </c>
    </row>
    <row r="3250" ht="12.75" customHeight="1">
      <c r="B3250" s="534" t="s">
        <v>726</v>
      </c>
      <c r="C3250" s="534" t="s">
        <v>737</v>
      </c>
      <c r="D3250" s="534" t="s">
        <v>8407</v>
      </c>
      <c r="E3250" s="534" t="s">
        <v>10952</v>
      </c>
    </row>
    <row r="3251" ht="12.75" customHeight="1">
      <c r="B3251" s="534" t="s">
        <v>6407</v>
      </c>
      <c r="C3251" s="534" t="s">
        <v>6388</v>
      </c>
      <c r="D3251" s="534" t="s">
        <v>10953</v>
      </c>
      <c r="E3251" s="534" t="s">
        <v>10954</v>
      </c>
    </row>
    <row r="3252" ht="12.75" customHeight="1">
      <c r="B3252" s="534" t="s">
        <v>2781</v>
      </c>
      <c r="C3252" s="534" t="s">
        <v>2782</v>
      </c>
      <c r="D3252" s="534" t="s">
        <v>10953</v>
      </c>
      <c r="E3252" s="534" t="s">
        <v>10955</v>
      </c>
    </row>
    <row r="3253" ht="12.75" customHeight="1">
      <c r="B3253" s="534" t="s">
        <v>2216</v>
      </c>
      <c r="C3253" s="534" t="s">
        <v>9911</v>
      </c>
      <c r="D3253" s="534" t="s">
        <v>8919</v>
      </c>
      <c r="E3253" s="534" t="s">
        <v>10956</v>
      </c>
    </row>
    <row r="3254" ht="12.75" customHeight="1">
      <c r="B3254" s="534" t="s">
        <v>2216</v>
      </c>
      <c r="C3254" s="534" t="s">
        <v>9911</v>
      </c>
      <c r="D3254" s="534" t="s">
        <v>8919</v>
      </c>
      <c r="E3254" s="534" t="s">
        <v>10957</v>
      </c>
    </row>
    <row r="3255" ht="12.75" customHeight="1">
      <c r="B3255" s="534" t="s">
        <v>2781</v>
      </c>
      <c r="C3255" s="534" t="s">
        <v>2782</v>
      </c>
      <c r="D3255" s="534" t="s">
        <v>8919</v>
      </c>
      <c r="E3255" s="534" t="s">
        <v>10958</v>
      </c>
    </row>
    <row r="3256" ht="12.75" customHeight="1">
      <c r="B3256" s="534" t="s">
        <v>2216</v>
      </c>
      <c r="C3256" s="534" t="s">
        <v>6532</v>
      </c>
      <c r="D3256" s="534" t="s">
        <v>6533</v>
      </c>
      <c r="E3256" s="534" t="s">
        <v>7095</v>
      </c>
    </row>
    <row r="3257" ht="12.75" customHeight="1">
      <c r="B3257" s="534" t="s">
        <v>911</v>
      </c>
      <c r="C3257" s="534" t="s">
        <v>10959</v>
      </c>
      <c r="D3257" s="534" t="s">
        <v>7709</v>
      </c>
      <c r="E3257" s="534" t="s">
        <v>10960</v>
      </c>
    </row>
    <row r="3258" ht="12.75" customHeight="1">
      <c r="B3258" s="534" t="s">
        <v>911</v>
      </c>
      <c r="C3258" s="534" t="s">
        <v>1500</v>
      </c>
      <c r="D3258" s="534" t="s">
        <v>10961</v>
      </c>
      <c r="E3258" s="534" t="s">
        <v>7100</v>
      </c>
    </row>
    <row r="3259" ht="12.75" customHeight="1">
      <c r="B3259" s="534" t="s">
        <v>503</v>
      </c>
      <c r="C3259" s="534" t="s">
        <v>528</v>
      </c>
      <c r="D3259" s="534" t="s">
        <v>6571</v>
      </c>
      <c r="E3259" s="534" t="s">
        <v>10962</v>
      </c>
    </row>
    <row r="3260" ht="12.75" customHeight="1">
      <c r="B3260" s="534" t="s">
        <v>503</v>
      </c>
      <c r="C3260" s="534" t="s">
        <v>1425</v>
      </c>
      <c r="D3260" s="534" t="s">
        <v>10963</v>
      </c>
      <c r="E3260" s="534" t="s">
        <v>10964</v>
      </c>
    </row>
    <row r="3261" ht="12.75" customHeight="1">
      <c r="B3261" s="534" t="s">
        <v>911</v>
      </c>
      <c r="C3261" s="534" t="s">
        <v>922</v>
      </c>
      <c r="D3261" s="534" t="s">
        <v>10965</v>
      </c>
      <c r="E3261" s="534" t="s">
        <v>10966</v>
      </c>
    </row>
    <row r="3262" ht="12.75" customHeight="1">
      <c r="B3262" s="534" t="s">
        <v>2781</v>
      </c>
      <c r="C3262" s="534" t="s">
        <v>2782</v>
      </c>
      <c r="D3262" s="534" t="s">
        <v>10967</v>
      </c>
      <c r="E3262" s="534" t="s">
        <v>10968</v>
      </c>
    </row>
    <row r="3263" ht="12.75" customHeight="1">
      <c r="B3263" s="534" t="s">
        <v>2781</v>
      </c>
      <c r="C3263" s="534" t="s">
        <v>2782</v>
      </c>
      <c r="D3263" s="534" t="s">
        <v>1575</v>
      </c>
      <c r="E3263" s="534" t="s">
        <v>10969</v>
      </c>
    </row>
    <row r="3264" ht="12.75" customHeight="1">
      <c r="B3264" s="534" t="s">
        <v>2781</v>
      </c>
      <c r="C3264" s="534" t="s">
        <v>2782</v>
      </c>
      <c r="D3264" s="534" t="s">
        <v>10521</v>
      </c>
      <c r="E3264" s="534" t="s">
        <v>10970</v>
      </c>
    </row>
    <row r="3265" ht="12.75" customHeight="1">
      <c r="B3265" s="534" t="s">
        <v>6273</v>
      </c>
      <c r="C3265" s="534" t="s">
        <v>6274</v>
      </c>
      <c r="D3265" s="534" t="s">
        <v>8809</v>
      </c>
      <c r="E3265" s="534" t="s">
        <v>10971</v>
      </c>
    </row>
    <row r="3266" ht="12.75" customHeight="1">
      <c r="B3266" s="534" t="s">
        <v>900</v>
      </c>
      <c r="C3266" s="534" t="s">
        <v>901</v>
      </c>
      <c r="D3266" s="534" t="s">
        <v>8832</v>
      </c>
      <c r="E3266" s="534" t="s">
        <v>10972</v>
      </c>
    </row>
    <row r="3267" ht="12.75" customHeight="1">
      <c r="B3267" s="534" t="s">
        <v>900</v>
      </c>
      <c r="C3267" s="534" t="s">
        <v>901</v>
      </c>
      <c r="D3267" s="534" t="s">
        <v>10973</v>
      </c>
      <c r="E3267" s="534" t="s">
        <v>10974</v>
      </c>
    </row>
    <row r="3268" ht="12.75" customHeight="1">
      <c r="B3268" s="534" t="s">
        <v>900</v>
      </c>
      <c r="C3268" s="534" t="s">
        <v>901</v>
      </c>
      <c r="D3268" s="534" t="s">
        <v>1575</v>
      </c>
      <c r="E3268" s="534" t="s">
        <v>10975</v>
      </c>
    </row>
    <row r="3269" ht="12.75" customHeight="1">
      <c r="B3269" s="534" t="s">
        <v>1560</v>
      </c>
      <c r="C3269" s="534" t="s">
        <v>6286</v>
      </c>
      <c r="D3269" s="534" t="s">
        <v>10976</v>
      </c>
      <c r="E3269" s="534" t="s">
        <v>10977</v>
      </c>
    </row>
    <row r="3270" ht="12.75" customHeight="1">
      <c r="B3270" s="534" t="s">
        <v>6075</v>
      </c>
      <c r="C3270" s="534" t="s">
        <v>6267</v>
      </c>
      <c r="D3270" s="534" t="s">
        <v>10978</v>
      </c>
      <c r="E3270" s="534" t="s">
        <v>10978</v>
      </c>
    </row>
    <row r="3271" ht="12.75" customHeight="1">
      <c r="B3271" s="534" t="s">
        <v>1560</v>
      </c>
      <c r="C3271" s="534" t="s">
        <v>6898</v>
      </c>
      <c r="D3271" s="534" t="s">
        <v>10979</v>
      </c>
      <c r="E3271" s="534" t="s">
        <v>10980</v>
      </c>
    </row>
    <row r="3272" ht="12.75" customHeight="1">
      <c r="B3272" s="534" t="s">
        <v>2781</v>
      </c>
      <c r="C3272" s="534" t="s">
        <v>2782</v>
      </c>
      <c r="D3272" s="534" t="s">
        <v>10981</v>
      </c>
      <c r="E3272" s="534" t="s">
        <v>10982</v>
      </c>
    </row>
    <row r="3273" ht="12.75" customHeight="1">
      <c r="B3273" s="534" t="s">
        <v>726</v>
      </c>
      <c r="C3273" s="534" t="s">
        <v>737</v>
      </c>
      <c r="D3273" s="534" t="s">
        <v>7610</v>
      </c>
      <c r="E3273" s="534" t="s">
        <v>10983</v>
      </c>
    </row>
    <row r="3274" ht="12.75" customHeight="1">
      <c r="B3274" s="534" t="s">
        <v>2216</v>
      </c>
      <c r="C3274" s="534" t="s">
        <v>6318</v>
      </c>
      <c r="D3274" s="534" t="s">
        <v>7911</v>
      </c>
      <c r="E3274" s="534" t="s">
        <v>10984</v>
      </c>
    </row>
    <row r="3275" ht="12.75" customHeight="1">
      <c r="B3275" s="534" t="s">
        <v>2216</v>
      </c>
      <c r="C3275" s="534" t="s">
        <v>6318</v>
      </c>
      <c r="D3275" s="534" t="s">
        <v>6711</v>
      </c>
      <c r="E3275" s="534" t="s">
        <v>10985</v>
      </c>
    </row>
    <row r="3276" ht="12.75" customHeight="1">
      <c r="B3276" s="534" t="s">
        <v>6273</v>
      </c>
      <c r="C3276" s="534" t="s">
        <v>6274</v>
      </c>
      <c r="D3276" s="534" t="s">
        <v>7767</v>
      </c>
      <c r="E3276" s="534" t="s">
        <v>10986</v>
      </c>
    </row>
    <row r="3277" ht="12.75" customHeight="1">
      <c r="B3277" s="534" t="s">
        <v>2781</v>
      </c>
      <c r="C3277" s="534" t="s">
        <v>2782</v>
      </c>
      <c r="D3277" s="534" t="s">
        <v>10987</v>
      </c>
      <c r="E3277" s="534" t="s">
        <v>10988</v>
      </c>
    </row>
    <row r="3278" ht="12.75" customHeight="1">
      <c r="B3278" s="534" t="s">
        <v>256</v>
      </c>
      <c r="C3278" s="534" t="s">
        <v>7117</v>
      </c>
      <c r="D3278" s="534" t="s">
        <v>7680</v>
      </c>
      <c r="E3278" s="534" t="s">
        <v>10989</v>
      </c>
    </row>
    <row r="3279" ht="12.75" customHeight="1">
      <c r="B3279" s="534" t="s">
        <v>2216</v>
      </c>
      <c r="C3279" s="534" t="s">
        <v>6186</v>
      </c>
      <c r="D3279" s="534" t="s">
        <v>7680</v>
      </c>
      <c r="E3279" s="534" t="s">
        <v>10990</v>
      </c>
    </row>
    <row r="3280" ht="12.75" customHeight="1">
      <c r="B3280" s="534" t="s">
        <v>239</v>
      </c>
      <c r="C3280" s="534" t="s">
        <v>306</v>
      </c>
      <c r="D3280" s="534" t="s">
        <v>10991</v>
      </c>
      <c r="E3280" s="534" t="s">
        <v>10992</v>
      </c>
    </row>
    <row r="3281" ht="12.75" customHeight="1">
      <c r="B3281" s="534" t="s">
        <v>6346</v>
      </c>
      <c r="C3281" s="534" t="s">
        <v>6347</v>
      </c>
      <c r="D3281" s="534" t="s">
        <v>10993</v>
      </c>
      <c r="E3281" s="534" t="s">
        <v>10994</v>
      </c>
    </row>
    <row r="3282" ht="12.75" customHeight="1">
      <c r="B3282" s="534" t="s">
        <v>6346</v>
      </c>
      <c r="C3282" s="534" t="s">
        <v>6347</v>
      </c>
      <c r="D3282" s="534" t="s">
        <v>10995</v>
      </c>
      <c r="E3282" s="534" t="s">
        <v>10996</v>
      </c>
    </row>
    <row r="3283" ht="12.75" customHeight="1">
      <c r="B3283" s="534" t="s">
        <v>6346</v>
      </c>
      <c r="C3283" s="534" t="s">
        <v>6347</v>
      </c>
      <c r="D3283" s="534" t="s">
        <v>10997</v>
      </c>
      <c r="E3283" s="534" t="s">
        <v>10998</v>
      </c>
    </row>
    <row r="3284" ht="12.75" customHeight="1">
      <c r="B3284" s="534" t="s">
        <v>6346</v>
      </c>
      <c r="C3284" s="534" t="s">
        <v>6347</v>
      </c>
      <c r="D3284" s="534" t="s">
        <v>10999</v>
      </c>
      <c r="E3284" s="534" t="s">
        <v>11000</v>
      </c>
    </row>
    <row r="3285" ht="12.75" customHeight="1">
      <c r="B3285" s="534" t="s">
        <v>6346</v>
      </c>
      <c r="C3285" s="534" t="s">
        <v>6347</v>
      </c>
      <c r="D3285" s="534" t="s">
        <v>11001</v>
      </c>
      <c r="E3285" s="534" t="s">
        <v>11001</v>
      </c>
    </row>
    <row r="3286" ht="12.75" customHeight="1">
      <c r="B3286" s="534" t="s">
        <v>6346</v>
      </c>
      <c r="C3286" s="534" t="s">
        <v>6347</v>
      </c>
      <c r="D3286" s="534" t="s">
        <v>11002</v>
      </c>
      <c r="E3286" s="534" t="s">
        <v>11003</v>
      </c>
    </row>
    <row r="3287" ht="12.75" customHeight="1">
      <c r="B3287" s="534" t="s">
        <v>6346</v>
      </c>
      <c r="C3287" s="534" t="s">
        <v>6347</v>
      </c>
      <c r="D3287" s="534" t="s">
        <v>11004</v>
      </c>
      <c r="E3287" s="534" t="s">
        <v>11005</v>
      </c>
    </row>
    <row r="3288" ht="12.75" customHeight="1">
      <c r="B3288" s="534" t="s">
        <v>6346</v>
      </c>
      <c r="C3288" s="534" t="s">
        <v>6347</v>
      </c>
      <c r="D3288" s="534" t="s">
        <v>11006</v>
      </c>
      <c r="E3288" s="534" t="s">
        <v>11007</v>
      </c>
    </row>
    <row r="3289" ht="12.75" customHeight="1">
      <c r="B3289" s="534" t="s">
        <v>6142</v>
      </c>
      <c r="C3289" s="534" t="s">
        <v>6725</v>
      </c>
      <c r="D3289" s="534" t="s">
        <v>6379</v>
      </c>
      <c r="E3289" s="534" t="s">
        <v>11008</v>
      </c>
    </row>
    <row r="3290" ht="12.75" customHeight="1">
      <c r="B3290" s="534" t="s">
        <v>6142</v>
      </c>
      <c r="C3290" s="534" t="s">
        <v>6725</v>
      </c>
      <c r="D3290" s="534" t="s">
        <v>6379</v>
      </c>
      <c r="E3290" s="534" t="s">
        <v>11009</v>
      </c>
    </row>
    <row r="3291" ht="12.75" customHeight="1">
      <c r="B3291" s="534" t="s">
        <v>726</v>
      </c>
      <c r="C3291" s="534" t="s">
        <v>737</v>
      </c>
      <c r="D3291" s="534" t="s">
        <v>7106</v>
      </c>
      <c r="E3291" s="534" t="s">
        <v>11010</v>
      </c>
    </row>
    <row r="3292" ht="12.75" customHeight="1">
      <c r="B3292" s="534" t="s">
        <v>2781</v>
      </c>
      <c r="C3292" s="534" t="s">
        <v>2782</v>
      </c>
      <c r="D3292" s="534" t="s">
        <v>11011</v>
      </c>
      <c r="E3292" s="534" t="s">
        <v>11012</v>
      </c>
    </row>
    <row r="3293" ht="12.75" customHeight="1">
      <c r="B3293" s="534" t="s">
        <v>726</v>
      </c>
      <c r="C3293" s="534" t="s">
        <v>737</v>
      </c>
      <c r="D3293" s="534" t="s">
        <v>1575</v>
      </c>
      <c r="E3293" s="534" t="s">
        <v>11013</v>
      </c>
    </row>
    <row r="3294" ht="12.75" customHeight="1">
      <c r="B3294" s="534" t="s">
        <v>726</v>
      </c>
      <c r="C3294" s="534" t="s">
        <v>727</v>
      </c>
      <c r="D3294" s="534" t="s">
        <v>7106</v>
      </c>
      <c r="E3294" s="534" t="s">
        <v>7105</v>
      </c>
    </row>
    <row r="3295" ht="12.75" customHeight="1">
      <c r="B3295" s="534" t="s">
        <v>726</v>
      </c>
      <c r="C3295" s="534" t="s">
        <v>727</v>
      </c>
      <c r="D3295" s="534" t="s">
        <v>7106</v>
      </c>
      <c r="E3295" s="534" t="s">
        <v>11014</v>
      </c>
    </row>
    <row r="3296" ht="12.75" customHeight="1">
      <c r="B3296" s="534" t="s">
        <v>726</v>
      </c>
      <c r="C3296" s="534" t="s">
        <v>727</v>
      </c>
      <c r="D3296" s="534" t="s">
        <v>7106</v>
      </c>
      <c r="E3296" s="534" t="s">
        <v>11015</v>
      </c>
    </row>
    <row r="3297" ht="12.75" customHeight="1">
      <c r="B3297" s="534" t="s">
        <v>726</v>
      </c>
      <c r="C3297" s="534" t="s">
        <v>727</v>
      </c>
      <c r="D3297" s="534" t="s">
        <v>7106</v>
      </c>
      <c r="E3297" s="534" t="s">
        <v>11016</v>
      </c>
    </row>
    <row r="3298" ht="12.75" customHeight="1">
      <c r="B3298" s="534" t="s">
        <v>726</v>
      </c>
      <c r="C3298" s="534" t="s">
        <v>727</v>
      </c>
      <c r="D3298" s="534" t="s">
        <v>7106</v>
      </c>
      <c r="E3298" s="534" t="s">
        <v>11017</v>
      </c>
    </row>
    <row r="3299" ht="12.75" customHeight="1">
      <c r="B3299" s="534" t="s">
        <v>726</v>
      </c>
      <c r="C3299" s="534" t="s">
        <v>727</v>
      </c>
      <c r="D3299" s="534" t="s">
        <v>7106</v>
      </c>
      <c r="E3299" s="534" t="s">
        <v>11018</v>
      </c>
    </row>
    <row r="3300" ht="12.75" customHeight="1">
      <c r="B3300" s="534" t="s">
        <v>2781</v>
      </c>
      <c r="C3300" s="534" t="s">
        <v>2782</v>
      </c>
      <c r="D3300" s="534" t="s">
        <v>7106</v>
      </c>
      <c r="E3300" s="534" t="s">
        <v>11019</v>
      </c>
    </row>
    <row r="3301" ht="12.75" customHeight="1">
      <c r="B3301" s="534" t="s">
        <v>726</v>
      </c>
      <c r="C3301" s="534" t="s">
        <v>727</v>
      </c>
      <c r="D3301" s="534" t="s">
        <v>1575</v>
      </c>
      <c r="E3301" s="534" t="s">
        <v>11020</v>
      </c>
    </row>
    <row r="3302" ht="12.75" customHeight="1">
      <c r="B3302" s="534" t="s">
        <v>726</v>
      </c>
      <c r="C3302" s="534" t="s">
        <v>727</v>
      </c>
      <c r="D3302" s="534" t="s">
        <v>1575</v>
      </c>
      <c r="E3302" s="534" t="s">
        <v>11021</v>
      </c>
    </row>
    <row r="3303" ht="12.75" customHeight="1">
      <c r="B3303" s="534" t="s">
        <v>726</v>
      </c>
      <c r="C3303" s="534" t="s">
        <v>727</v>
      </c>
      <c r="D3303" s="534" t="s">
        <v>1575</v>
      </c>
      <c r="E3303" s="534" t="s">
        <v>11022</v>
      </c>
    </row>
    <row r="3304" ht="12.75" customHeight="1">
      <c r="B3304" s="534" t="s">
        <v>726</v>
      </c>
      <c r="C3304" s="534" t="s">
        <v>727</v>
      </c>
      <c r="D3304" s="534" t="s">
        <v>1575</v>
      </c>
      <c r="E3304" s="534" t="s">
        <v>11023</v>
      </c>
    </row>
    <row r="3305" ht="12.75" customHeight="1">
      <c r="B3305" s="534" t="s">
        <v>6346</v>
      </c>
      <c r="C3305" s="534" t="s">
        <v>6347</v>
      </c>
      <c r="D3305" s="534" t="s">
        <v>11024</v>
      </c>
      <c r="E3305" s="534" t="s">
        <v>11025</v>
      </c>
    </row>
    <row r="3306" ht="12.75" customHeight="1">
      <c r="B3306" s="534" t="s">
        <v>6346</v>
      </c>
      <c r="C3306" s="534" t="s">
        <v>6347</v>
      </c>
      <c r="D3306" s="534" t="s">
        <v>11026</v>
      </c>
      <c r="E3306" s="534" t="s">
        <v>11027</v>
      </c>
    </row>
    <row r="3307" ht="12.75" customHeight="1">
      <c r="B3307" s="534" t="s">
        <v>6346</v>
      </c>
      <c r="C3307" s="534" t="s">
        <v>6347</v>
      </c>
      <c r="D3307" s="534" t="s">
        <v>11028</v>
      </c>
      <c r="E3307" s="534" t="s">
        <v>11029</v>
      </c>
    </row>
    <row r="3308" ht="12.75" customHeight="1">
      <c r="B3308" s="534" t="s">
        <v>7260</v>
      </c>
      <c r="C3308" s="534" t="s">
        <v>11030</v>
      </c>
      <c r="D3308" s="534" t="s">
        <v>11031</v>
      </c>
      <c r="E3308" s="534" t="s">
        <v>11031</v>
      </c>
    </row>
    <row r="3309" ht="12.75" customHeight="1">
      <c r="B3309" s="534" t="s">
        <v>6075</v>
      </c>
      <c r="C3309" s="534" t="s">
        <v>6076</v>
      </c>
      <c r="D3309" s="534" t="s">
        <v>11032</v>
      </c>
      <c r="E3309" s="534" t="s">
        <v>11033</v>
      </c>
    </row>
    <row r="3310" ht="12.75" customHeight="1">
      <c r="B3310" s="534" t="s">
        <v>6346</v>
      </c>
      <c r="C3310" s="534" t="s">
        <v>6347</v>
      </c>
      <c r="D3310" s="534" t="s">
        <v>11034</v>
      </c>
      <c r="E3310" s="534" t="s">
        <v>11034</v>
      </c>
    </row>
    <row r="3311" ht="12.75" customHeight="1">
      <c r="B3311" s="534" t="s">
        <v>6346</v>
      </c>
      <c r="C3311" s="534" t="s">
        <v>6347</v>
      </c>
      <c r="D3311" s="534" t="s">
        <v>11035</v>
      </c>
      <c r="E3311" s="534" t="s">
        <v>11035</v>
      </c>
    </row>
    <row r="3312" ht="12.75" customHeight="1">
      <c r="B3312" s="534" t="s">
        <v>503</v>
      </c>
      <c r="C3312" s="534" t="s">
        <v>7893</v>
      </c>
      <c r="D3312" s="534" t="s">
        <v>10637</v>
      </c>
      <c r="E3312" s="534" t="s">
        <v>11036</v>
      </c>
    </row>
    <row r="3313" ht="12.75" customHeight="1">
      <c r="B3313" s="534" t="s">
        <v>503</v>
      </c>
      <c r="C3313" s="534" t="s">
        <v>6163</v>
      </c>
      <c r="D3313" s="534" t="s">
        <v>10637</v>
      </c>
      <c r="E3313" s="534" t="s">
        <v>11037</v>
      </c>
    </row>
    <row r="3314" ht="12.75" customHeight="1">
      <c r="B3314" s="534" t="s">
        <v>503</v>
      </c>
      <c r="C3314" s="534" t="s">
        <v>6163</v>
      </c>
      <c r="D3314" s="534" t="s">
        <v>10637</v>
      </c>
      <c r="E3314" s="534" t="s">
        <v>11038</v>
      </c>
    </row>
    <row r="3315" ht="12.75" customHeight="1">
      <c r="B3315" s="534" t="s">
        <v>503</v>
      </c>
      <c r="C3315" s="534" t="s">
        <v>6163</v>
      </c>
      <c r="D3315" s="534" t="s">
        <v>10637</v>
      </c>
      <c r="E3315" s="534" t="s">
        <v>11039</v>
      </c>
    </row>
    <row r="3316" ht="12.75" customHeight="1">
      <c r="B3316" s="534" t="s">
        <v>503</v>
      </c>
      <c r="C3316" s="534" t="s">
        <v>6163</v>
      </c>
      <c r="D3316" s="534" t="s">
        <v>10637</v>
      </c>
      <c r="E3316" s="534" t="s">
        <v>11040</v>
      </c>
    </row>
    <row r="3317" ht="12.75" customHeight="1">
      <c r="B3317" s="534" t="s">
        <v>503</v>
      </c>
      <c r="C3317" s="534" t="s">
        <v>6163</v>
      </c>
      <c r="D3317" s="534" t="s">
        <v>10637</v>
      </c>
      <c r="E3317" s="534" t="s">
        <v>11041</v>
      </c>
    </row>
    <row r="3318" ht="12.75" customHeight="1">
      <c r="B3318" s="534" t="s">
        <v>503</v>
      </c>
      <c r="C3318" s="534" t="s">
        <v>6163</v>
      </c>
      <c r="D3318" s="534" t="s">
        <v>10637</v>
      </c>
      <c r="E3318" s="534" t="s">
        <v>11042</v>
      </c>
    </row>
    <row r="3319" ht="12.75" customHeight="1">
      <c r="B3319" s="534" t="s">
        <v>503</v>
      </c>
      <c r="C3319" s="534" t="s">
        <v>6163</v>
      </c>
      <c r="D3319" s="534" t="s">
        <v>10637</v>
      </c>
      <c r="E3319" s="534" t="s">
        <v>11043</v>
      </c>
    </row>
    <row r="3320" ht="12.75" customHeight="1">
      <c r="B3320" s="534" t="s">
        <v>715</v>
      </c>
      <c r="C3320" s="534" t="s">
        <v>7541</v>
      </c>
      <c r="D3320" s="534" t="s">
        <v>1215</v>
      </c>
      <c r="E3320" s="534" t="s">
        <v>11044</v>
      </c>
    </row>
    <row r="3321" ht="12.75" customHeight="1">
      <c r="B3321" s="534" t="s">
        <v>715</v>
      </c>
      <c r="C3321" s="534" t="s">
        <v>1213</v>
      </c>
      <c r="D3321" s="534" t="s">
        <v>1215</v>
      </c>
      <c r="E3321" s="534" t="s">
        <v>11045</v>
      </c>
    </row>
    <row r="3322" ht="12.75" customHeight="1">
      <c r="B3322" s="534" t="s">
        <v>715</v>
      </c>
      <c r="C3322" s="534" t="s">
        <v>1470</v>
      </c>
      <c r="D3322" s="534" t="s">
        <v>1215</v>
      </c>
      <c r="E3322" s="534" t="s">
        <v>11046</v>
      </c>
    </row>
    <row r="3323" ht="12.75" customHeight="1">
      <c r="B3323" s="534" t="s">
        <v>715</v>
      </c>
      <c r="C3323" s="534" t="s">
        <v>1470</v>
      </c>
      <c r="D3323" s="534" t="s">
        <v>1215</v>
      </c>
      <c r="E3323" s="534" t="s">
        <v>11047</v>
      </c>
    </row>
    <row r="3324" ht="12.75" customHeight="1">
      <c r="B3324" s="534" t="s">
        <v>715</v>
      </c>
      <c r="C3324" s="534" t="s">
        <v>1470</v>
      </c>
      <c r="D3324" s="534" t="s">
        <v>1215</v>
      </c>
      <c r="E3324" s="534" t="s">
        <v>11048</v>
      </c>
    </row>
    <row r="3325" ht="12.75" customHeight="1">
      <c r="B3325" s="534" t="s">
        <v>715</v>
      </c>
      <c r="C3325" s="534" t="s">
        <v>1213</v>
      </c>
      <c r="D3325" s="534" t="s">
        <v>1215</v>
      </c>
      <c r="E3325" s="534" t="s">
        <v>11049</v>
      </c>
    </row>
    <row r="3326" ht="12.75" customHeight="1">
      <c r="B3326" s="534" t="s">
        <v>715</v>
      </c>
      <c r="C3326" s="534" t="s">
        <v>1213</v>
      </c>
      <c r="D3326" s="534" t="s">
        <v>1215</v>
      </c>
      <c r="E3326" s="534" t="s">
        <v>11050</v>
      </c>
    </row>
    <row r="3327" ht="12.75" customHeight="1">
      <c r="B3327" s="534" t="s">
        <v>715</v>
      </c>
      <c r="C3327" s="534" t="s">
        <v>1213</v>
      </c>
      <c r="D3327" s="534" t="s">
        <v>1215</v>
      </c>
      <c r="E3327" s="534" t="s">
        <v>11051</v>
      </c>
    </row>
    <row r="3328" ht="12.75" customHeight="1">
      <c r="B3328" s="534" t="s">
        <v>715</v>
      </c>
      <c r="C3328" s="534" t="s">
        <v>1213</v>
      </c>
      <c r="D3328" s="534" t="s">
        <v>1215</v>
      </c>
      <c r="E3328" s="534" t="s">
        <v>11052</v>
      </c>
    </row>
    <row r="3329" ht="12.75" customHeight="1">
      <c r="B3329" s="534" t="s">
        <v>715</v>
      </c>
      <c r="C3329" s="534" t="s">
        <v>1213</v>
      </c>
      <c r="D3329" s="534" t="s">
        <v>1215</v>
      </c>
      <c r="E3329" s="534" t="s">
        <v>11053</v>
      </c>
    </row>
    <row r="3330" ht="12.75" customHeight="1">
      <c r="B3330" s="534" t="s">
        <v>715</v>
      </c>
      <c r="C3330" s="534" t="s">
        <v>1213</v>
      </c>
      <c r="D3330" s="534" t="s">
        <v>1215</v>
      </c>
      <c r="E3330" s="534" t="s">
        <v>11054</v>
      </c>
    </row>
    <row r="3331" ht="12.75" customHeight="1">
      <c r="B3331" s="534" t="s">
        <v>715</v>
      </c>
      <c r="C3331" s="534" t="s">
        <v>1213</v>
      </c>
      <c r="D3331" s="534" t="s">
        <v>1215</v>
      </c>
      <c r="E3331" s="534" t="s">
        <v>11055</v>
      </c>
    </row>
    <row r="3332" ht="12.75" customHeight="1">
      <c r="B3332" s="534" t="s">
        <v>715</v>
      </c>
      <c r="C3332" s="534" t="s">
        <v>1213</v>
      </c>
      <c r="D3332" s="534" t="s">
        <v>1215</v>
      </c>
      <c r="E3332" s="534" t="s">
        <v>11056</v>
      </c>
    </row>
    <row r="3333" ht="12.75" customHeight="1">
      <c r="B3333" s="534" t="s">
        <v>715</v>
      </c>
      <c r="C3333" s="534" t="s">
        <v>1213</v>
      </c>
      <c r="D3333" s="534" t="s">
        <v>1215</v>
      </c>
      <c r="E3333" s="534" t="s">
        <v>11057</v>
      </c>
    </row>
    <row r="3334" ht="12.75" customHeight="1">
      <c r="B3334" s="534" t="s">
        <v>715</v>
      </c>
      <c r="C3334" s="534" t="s">
        <v>1213</v>
      </c>
      <c r="D3334" s="534" t="s">
        <v>1215</v>
      </c>
      <c r="E3334" s="534" t="s">
        <v>11058</v>
      </c>
    </row>
    <row r="3335" ht="12.75" customHeight="1">
      <c r="B3335" s="534" t="s">
        <v>503</v>
      </c>
      <c r="C3335" s="534" t="s">
        <v>6163</v>
      </c>
      <c r="D3335" s="534" t="s">
        <v>10637</v>
      </c>
      <c r="E3335" s="534" t="s">
        <v>11059</v>
      </c>
    </row>
    <row r="3336" ht="12.75" customHeight="1">
      <c r="B3336" s="534" t="s">
        <v>503</v>
      </c>
      <c r="C3336" s="534" t="s">
        <v>504</v>
      </c>
      <c r="D3336" s="534" t="s">
        <v>242</v>
      </c>
      <c r="E3336" s="534" t="s">
        <v>522</v>
      </c>
    </row>
    <row r="3337" ht="12.75" customHeight="1">
      <c r="B3337" s="534" t="s">
        <v>726</v>
      </c>
      <c r="C3337" s="534" t="s">
        <v>737</v>
      </c>
      <c r="D3337" s="534" t="s">
        <v>11060</v>
      </c>
      <c r="E3337" s="534" t="s">
        <v>11061</v>
      </c>
    </row>
    <row r="3338" ht="12.75" customHeight="1">
      <c r="B3338" s="534" t="s">
        <v>6273</v>
      </c>
      <c r="C3338" s="534" t="s">
        <v>7618</v>
      </c>
      <c r="D3338" s="534" t="s">
        <v>11062</v>
      </c>
      <c r="E3338" s="534" t="s">
        <v>11063</v>
      </c>
    </row>
    <row r="3339" ht="12.75" customHeight="1">
      <c r="B3339" s="534" t="s">
        <v>715</v>
      </c>
      <c r="C3339" s="534" t="s">
        <v>716</v>
      </c>
      <c r="D3339" s="534" t="s">
        <v>6210</v>
      </c>
      <c r="E3339" s="534" t="s">
        <v>11064</v>
      </c>
    </row>
    <row r="3340" ht="12.75" customHeight="1">
      <c r="B3340" s="534" t="s">
        <v>715</v>
      </c>
      <c r="C3340" s="534" t="s">
        <v>716</v>
      </c>
      <c r="D3340" s="534" t="s">
        <v>6210</v>
      </c>
      <c r="E3340" s="534" t="s">
        <v>11065</v>
      </c>
    </row>
    <row r="3341" ht="12.75" customHeight="1">
      <c r="B3341" s="534" t="s">
        <v>715</v>
      </c>
      <c r="C3341" s="534" t="s">
        <v>716</v>
      </c>
      <c r="D3341" s="534" t="s">
        <v>6210</v>
      </c>
      <c r="E3341" s="534" t="s">
        <v>11066</v>
      </c>
    </row>
    <row r="3342" ht="12.75" customHeight="1">
      <c r="B3342" s="534" t="s">
        <v>715</v>
      </c>
      <c r="C3342" s="534" t="s">
        <v>716</v>
      </c>
      <c r="D3342" s="534" t="s">
        <v>1575</v>
      </c>
      <c r="E3342" s="534" t="s">
        <v>11067</v>
      </c>
    </row>
    <row r="3343" ht="12.75" customHeight="1">
      <c r="B3343" s="534" t="s">
        <v>715</v>
      </c>
      <c r="C3343" s="534" t="s">
        <v>716</v>
      </c>
      <c r="D3343" s="534" t="s">
        <v>1575</v>
      </c>
      <c r="E3343" s="534" t="s">
        <v>11068</v>
      </c>
    </row>
    <row r="3344" ht="12.75" customHeight="1">
      <c r="B3344" s="534" t="s">
        <v>715</v>
      </c>
      <c r="C3344" s="534" t="s">
        <v>716</v>
      </c>
      <c r="D3344" s="534" t="s">
        <v>1575</v>
      </c>
      <c r="E3344" s="534" t="s">
        <v>11069</v>
      </c>
    </row>
    <row r="3345" ht="12.75" customHeight="1">
      <c r="B3345" s="534" t="s">
        <v>715</v>
      </c>
      <c r="C3345" s="534" t="s">
        <v>716</v>
      </c>
      <c r="D3345" s="534" t="s">
        <v>1575</v>
      </c>
      <c r="E3345" s="534" t="s">
        <v>11070</v>
      </c>
    </row>
    <row r="3346" ht="12.75" customHeight="1">
      <c r="B3346" s="534" t="s">
        <v>911</v>
      </c>
      <c r="C3346" s="534" t="s">
        <v>7708</v>
      </c>
      <c r="D3346" s="534" t="s">
        <v>1440</v>
      </c>
      <c r="E3346" s="534" t="s">
        <v>11071</v>
      </c>
    </row>
    <row r="3347" ht="12.75" customHeight="1">
      <c r="B3347" s="534" t="s">
        <v>911</v>
      </c>
      <c r="C3347" s="534" t="s">
        <v>7708</v>
      </c>
      <c r="D3347" s="534" t="s">
        <v>1440</v>
      </c>
      <c r="E3347" s="534" t="s">
        <v>11072</v>
      </c>
    </row>
    <row r="3348" ht="12.75" customHeight="1">
      <c r="B3348" s="534" t="s">
        <v>911</v>
      </c>
      <c r="C3348" s="534" t="s">
        <v>7708</v>
      </c>
      <c r="D3348" s="534" t="s">
        <v>1440</v>
      </c>
      <c r="E3348" s="534" t="s">
        <v>11073</v>
      </c>
    </row>
    <row r="3349" ht="12.75" customHeight="1">
      <c r="B3349" s="534" t="s">
        <v>2781</v>
      </c>
      <c r="C3349" s="534" t="s">
        <v>2782</v>
      </c>
      <c r="D3349" s="534" t="s">
        <v>1440</v>
      </c>
      <c r="E3349" s="534" t="s">
        <v>11074</v>
      </c>
    </row>
    <row r="3350" ht="12.75" customHeight="1">
      <c r="B3350" s="534" t="s">
        <v>2781</v>
      </c>
      <c r="C3350" s="534" t="s">
        <v>2782</v>
      </c>
      <c r="D3350" s="534" t="s">
        <v>8770</v>
      </c>
      <c r="E3350" s="534" t="s">
        <v>11075</v>
      </c>
    </row>
    <row r="3351" ht="12.75" customHeight="1">
      <c r="B3351" s="534" t="s">
        <v>6407</v>
      </c>
      <c r="C3351" s="534" t="s">
        <v>6388</v>
      </c>
      <c r="D3351" s="534" t="s">
        <v>11076</v>
      </c>
      <c r="E3351" s="534" t="s">
        <v>11077</v>
      </c>
    </row>
    <row r="3352" ht="12.75" customHeight="1">
      <c r="B3352" s="534" t="s">
        <v>6407</v>
      </c>
      <c r="C3352" s="534" t="s">
        <v>6388</v>
      </c>
      <c r="D3352" s="534" t="s">
        <v>1575</v>
      </c>
      <c r="E3352" s="534" t="s">
        <v>11078</v>
      </c>
    </row>
    <row r="3353" ht="12.75" customHeight="1">
      <c r="B3353" s="534" t="s">
        <v>6246</v>
      </c>
      <c r="C3353" s="534" t="s">
        <v>6141</v>
      </c>
      <c r="D3353" s="534" t="s">
        <v>11079</v>
      </c>
      <c r="E3353" s="534" t="s">
        <v>11080</v>
      </c>
    </row>
    <row r="3354" ht="12.75" customHeight="1">
      <c r="B3354" s="534" t="s">
        <v>6416</v>
      </c>
      <c r="C3354" s="534" t="s">
        <v>6710</v>
      </c>
      <c r="D3354" s="534" t="s">
        <v>11081</v>
      </c>
      <c r="E3354" s="534" t="s">
        <v>11082</v>
      </c>
    </row>
    <row r="3355" ht="12.75" customHeight="1">
      <c r="B3355" s="534" t="s">
        <v>726</v>
      </c>
      <c r="C3355" s="534" t="s">
        <v>737</v>
      </c>
      <c r="D3355" s="534" t="s">
        <v>11083</v>
      </c>
      <c r="E3355" s="534" t="s">
        <v>11084</v>
      </c>
    </row>
    <row r="3356" ht="12.75" customHeight="1">
      <c r="B3356" s="534" t="s">
        <v>6075</v>
      </c>
      <c r="C3356" s="534" t="s">
        <v>6100</v>
      </c>
      <c r="D3356" s="534" t="s">
        <v>6711</v>
      </c>
      <c r="E3356" s="534" t="s">
        <v>11085</v>
      </c>
    </row>
    <row r="3357" ht="12.75" customHeight="1">
      <c r="B3357" s="534" t="s">
        <v>6075</v>
      </c>
      <c r="C3357" s="534" t="s">
        <v>6076</v>
      </c>
      <c r="D3357" s="534" t="s">
        <v>11086</v>
      </c>
      <c r="E3357" s="534" t="s">
        <v>11087</v>
      </c>
    </row>
    <row r="3358" ht="12.75" customHeight="1">
      <c r="B3358" s="534" t="s">
        <v>256</v>
      </c>
      <c r="C3358" s="534" t="s">
        <v>7117</v>
      </c>
      <c r="D3358" s="534" t="s">
        <v>11088</v>
      </c>
      <c r="E3358" s="534" t="s">
        <v>11089</v>
      </c>
    </row>
    <row r="3359" ht="12.75" customHeight="1">
      <c r="B3359" s="534" t="s">
        <v>6416</v>
      </c>
      <c r="C3359" s="534" t="s">
        <v>6688</v>
      </c>
      <c r="D3359" s="534" t="s">
        <v>11090</v>
      </c>
      <c r="E3359" s="534" t="s">
        <v>11091</v>
      </c>
    </row>
    <row r="3360" ht="12.75" customHeight="1">
      <c r="B3360" s="534" t="s">
        <v>6416</v>
      </c>
      <c r="C3360" s="534" t="s">
        <v>6688</v>
      </c>
      <c r="D3360" s="534" t="s">
        <v>11092</v>
      </c>
      <c r="E3360" s="534" t="s">
        <v>11093</v>
      </c>
    </row>
    <row r="3361" ht="12.75" customHeight="1">
      <c r="B3361" s="534" t="s">
        <v>6416</v>
      </c>
      <c r="C3361" s="534" t="s">
        <v>6710</v>
      </c>
      <c r="D3361" s="534" t="s">
        <v>11094</v>
      </c>
      <c r="E3361" s="534" t="s">
        <v>11095</v>
      </c>
    </row>
    <row r="3362" ht="12.75" customHeight="1">
      <c r="B3362" s="534" t="s">
        <v>503</v>
      </c>
      <c r="C3362" s="534" t="s">
        <v>573</v>
      </c>
      <c r="D3362" s="534" t="s">
        <v>8450</v>
      </c>
      <c r="E3362" s="534" t="s">
        <v>11096</v>
      </c>
    </row>
    <row r="3363" ht="12.75" customHeight="1">
      <c r="B3363" s="534" t="s">
        <v>726</v>
      </c>
      <c r="C3363" s="534" t="s">
        <v>727</v>
      </c>
      <c r="D3363" s="534" t="s">
        <v>1179</v>
      </c>
      <c r="E3363" s="534" t="s">
        <v>1181</v>
      </c>
    </row>
    <row r="3364" ht="12.75" customHeight="1">
      <c r="B3364" s="534" t="s">
        <v>239</v>
      </c>
      <c r="C3364" s="534" t="s">
        <v>2017</v>
      </c>
      <c r="D3364" s="534" t="s">
        <v>2019</v>
      </c>
      <c r="E3364" s="534" t="s">
        <v>2177</v>
      </c>
    </row>
    <row r="3365" ht="12.75" customHeight="1">
      <c r="B3365" s="534" t="s">
        <v>239</v>
      </c>
      <c r="C3365" s="534" t="s">
        <v>2017</v>
      </c>
      <c r="D3365" s="534" t="s">
        <v>2019</v>
      </c>
      <c r="E3365" s="534" t="s">
        <v>11097</v>
      </c>
    </row>
    <row r="3366" ht="12.75" customHeight="1">
      <c r="B3366" s="534" t="s">
        <v>6416</v>
      </c>
      <c r="C3366" s="534" t="s">
        <v>6462</v>
      </c>
      <c r="D3366" s="534" t="s">
        <v>11098</v>
      </c>
      <c r="E3366" s="534" t="s">
        <v>11099</v>
      </c>
    </row>
    <row r="3367" ht="12.75" customHeight="1">
      <c r="B3367" s="534" t="s">
        <v>6346</v>
      </c>
      <c r="C3367" s="534" t="s">
        <v>6347</v>
      </c>
      <c r="D3367" s="534" t="s">
        <v>11100</v>
      </c>
      <c r="E3367" s="534" t="s">
        <v>11100</v>
      </c>
    </row>
    <row r="3368" ht="12.75" customHeight="1">
      <c r="B3368" s="534" t="s">
        <v>6075</v>
      </c>
      <c r="C3368" s="534" t="s">
        <v>6100</v>
      </c>
      <c r="D3368" s="534" t="s">
        <v>11101</v>
      </c>
      <c r="E3368" s="534" t="s">
        <v>11101</v>
      </c>
    </row>
    <row r="3369" ht="12.75" customHeight="1">
      <c r="B3369" s="534" t="s">
        <v>2216</v>
      </c>
      <c r="C3369" s="534" t="s">
        <v>6651</v>
      </c>
      <c r="D3369" s="534" t="s">
        <v>6506</v>
      </c>
      <c r="E3369" s="534" t="s">
        <v>11102</v>
      </c>
    </row>
    <row r="3370" ht="12.75" customHeight="1">
      <c r="B3370" s="534" t="s">
        <v>715</v>
      </c>
      <c r="C3370" s="534" t="s">
        <v>8482</v>
      </c>
      <c r="D3370" s="534" t="s">
        <v>718</v>
      </c>
      <c r="E3370" s="534" t="s">
        <v>11103</v>
      </c>
    </row>
    <row r="3371" ht="12.75" customHeight="1">
      <c r="B3371" s="534" t="s">
        <v>715</v>
      </c>
      <c r="C3371" s="534" t="s">
        <v>8482</v>
      </c>
      <c r="D3371" s="534" t="s">
        <v>718</v>
      </c>
      <c r="E3371" s="534" t="s">
        <v>11104</v>
      </c>
    </row>
    <row r="3372" ht="12.75" customHeight="1">
      <c r="B3372" s="534" t="s">
        <v>715</v>
      </c>
      <c r="C3372" s="534" t="s">
        <v>8482</v>
      </c>
      <c r="D3372" s="534" t="s">
        <v>718</v>
      </c>
      <c r="E3372" s="534" t="s">
        <v>11105</v>
      </c>
    </row>
    <row r="3373" ht="12.75" customHeight="1">
      <c r="B3373" s="534" t="s">
        <v>715</v>
      </c>
      <c r="C3373" s="534" t="s">
        <v>8482</v>
      </c>
      <c r="D3373" s="534" t="s">
        <v>718</v>
      </c>
      <c r="E3373" s="534" t="s">
        <v>11106</v>
      </c>
    </row>
    <row r="3374" ht="12.75" customHeight="1">
      <c r="B3374" s="534" t="s">
        <v>715</v>
      </c>
      <c r="C3374" s="534" t="s">
        <v>8482</v>
      </c>
      <c r="D3374" s="534" t="s">
        <v>718</v>
      </c>
      <c r="E3374" s="534" t="s">
        <v>11107</v>
      </c>
    </row>
    <row r="3375" ht="12.75" customHeight="1">
      <c r="B3375" s="534" t="s">
        <v>6346</v>
      </c>
      <c r="C3375" s="534" t="s">
        <v>6347</v>
      </c>
      <c r="D3375" s="534" t="s">
        <v>8832</v>
      </c>
      <c r="E3375" s="534" t="s">
        <v>11108</v>
      </c>
    </row>
    <row r="3376" ht="12.75" customHeight="1">
      <c r="B3376" s="534" t="s">
        <v>2216</v>
      </c>
      <c r="C3376" s="534" t="s">
        <v>6318</v>
      </c>
      <c r="D3376" s="534" t="s">
        <v>7950</v>
      </c>
      <c r="E3376" s="534" t="s">
        <v>11109</v>
      </c>
    </row>
    <row r="3377" ht="12.75" customHeight="1">
      <c r="B3377" s="534" t="s">
        <v>2216</v>
      </c>
      <c r="C3377" s="534" t="s">
        <v>6318</v>
      </c>
      <c r="D3377" s="534" t="s">
        <v>7950</v>
      </c>
      <c r="E3377" s="534" t="s">
        <v>11110</v>
      </c>
    </row>
    <row r="3378" ht="12.75" customHeight="1">
      <c r="B3378" s="534" t="s">
        <v>6346</v>
      </c>
      <c r="C3378" s="534" t="s">
        <v>6347</v>
      </c>
      <c r="D3378" s="534" t="s">
        <v>11111</v>
      </c>
      <c r="E3378" s="534" t="s">
        <v>11112</v>
      </c>
    </row>
    <row r="3379" ht="12.75" customHeight="1">
      <c r="B3379" s="534" t="s">
        <v>6346</v>
      </c>
      <c r="C3379" s="534" t="s">
        <v>6347</v>
      </c>
      <c r="D3379" s="534" t="s">
        <v>11113</v>
      </c>
      <c r="E3379" s="534" t="s">
        <v>11113</v>
      </c>
    </row>
    <row r="3380" ht="12.75" customHeight="1">
      <c r="B3380" s="534" t="s">
        <v>6346</v>
      </c>
      <c r="C3380" s="534" t="s">
        <v>6347</v>
      </c>
      <c r="D3380" s="534" t="s">
        <v>11114</v>
      </c>
      <c r="E3380" s="534" t="s">
        <v>11115</v>
      </c>
    </row>
    <row r="3381" ht="12.75" customHeight="1">
      <c r="B3381" s="534" t="s">
        <v>2216</v>
      </c>
      <c r="C3381" s="534" t="s">
        <v>2217</v>
      </c>
      <c r="D3381" s="534" t="s">
        <v>9933</v>
      </c>
      <c r="E3381" s="534" t="s">
        <v>11116</v>
      </c>
    </row>
    <row r="3382" ht="12.75" customHeight="1">
      <c r="B3382" s="534" t="s">
        <v>2216</v>
      </c>
      <c r="C3382" s="534" t="s">
        <v>6186</v>
      </c>
      <c r="D3382" s="534" t="s">
        <v>6187</v>
      </c>
      <c r="E3382" s="534" t="s">
        <v>11117</v>
      </c>
    </row>
    <row r="3383" ht="12.75" customHeight="1">
      <c r="B3383" s="534" t="s">
        <v>715</v>
      </c>
      <c r="C3383" s="534" t="s">
        <v>1470</v>
      </c>
      <c r="D3383" s="534" t="s">
        <v>11118</v>
      </c>
      <c r="E3383" s="534" t="s">
        <v>11119</v>
      </c>
    </row>
    <row r="3384" ht="12.75" customHeight="1">
      <c r="B3384" s="534" t="s">
        <v>503</v>
      </c>
      <c r="C3384" s="534" t="s">
        <v>8294</v>
      </c>
      <c r="D3384" s="534" t="s">
        <v>11120</v>
      </c>
      <c r="E3384" s="534" t="s">
        <v>11121</v>
      </c>
    </row>
    <row r="3385" ht="12.75" customHeight="1">
      <c r="B3385" s="534" t="s">
        <v>503</v>
      </c>
      <c r="C3385" s="534" t="s">
        <v>8294</v>
      </c>
      <c r="D3385" s="534" t="s">
        <v>11120</v>
      </c>
      <c r="E3385" s="534" t="s">
        <v>11122</v>
      </c>
    </row>
    <row r="3386" ht="12.75" customHeight="1">
      <c r="B3386" s="534" t="s">
        <v>239</v>
      </c>
      <c r="C3386" s="534" t="s">
        <v>2017</v>
      </c>
      <c r="D3386" s="534" t="s">
        <v>7508</v>
      </c>
      <c r="E3386" s="534" t="s">
        <v>11123</v>
      </c>
    </row>
    <row r="3387" ht="12.75" customHeight="1">
      <c r="B3387" s="534" t="s">
        <v>503</v>
      </c>
      <c r="C3387" s="534" t="s">
        <v>573</v>
      </c>
      <c r="D3387" s="534" t="s">
        <v>8450</v>
      </c>
      <c r="E3387" s="534" t="s">
        <v>11124</v>
      </c>
    </row>
    <row r="3388" ht="12.75" customHeight="1">
      <c r="B3388" s="534" t="s">
        <v>503</v>
      </c>
      <c r="C3388" s="534" t="s">
        <v>504</v>
      </c>
      <c r="D3388" s="534" t="s">
        <v>242</v>
      </c>
      <c r="E3388" s="534" t="s">
        <v>7108</v>
      </c>
    </row>
    <row r="3389" ht="12.75" customHeight="1">
      <c r="B3389" s="534" t="s">
        <v>503</v>
      </c>
      <c r="C3389" s="534" t="s">
        <v>504</v>
      </c>
      <c r="D3389" s="534" t="s">
        <v>1575</v>
      </c>
      <c r="E3389" s="534" t="s">
        <v>11125</v>
      </c>
    </row>
    <row r="3390" ht="12.75" customHeight="1">
      <c r="B3390" s="534" t="s">
        <v>503</v>
      </c>
      <c r="C3390" s="534" t="s">
        <v>504</v>
      </c>
      <c r="D3390" s="534" t="s">
        <v>1575</v>
      </c>
      <c r="E3390" s="534" t="s">
        <v>11126</v>
      </c>
    </row>
    <row r="3391" ht="12.75" customHeight="1">
      <c r="B3391" s="534" t="s">
        <v>503</v>
      </c>
      <c r="C3391" s="534" t="s">
        <v>504</v>
      </c>
      <c r="D3391" s="534" t="s">
        <v>1575</v>
      </c>
      <c r="E3391" s="534" t="s">
        <v>11127</v>
      </c>
    </row>
    <row r="3392" ht="12.75" customHeight="1">
      <c r="B3392" s="534" t="s">
        <v>503</v>
      </c>
      <c r="C3392" s="534" t="s">
        <v>504</v>
      </c>
      <c r="D3392" s="534" t="s">
        <v>1575</v>
      </c>
      <c r="E3392" s="534" t="s">
        <v>11128</v>
      </c>
    </row>
    <row r="3393" ht="12.75" customHeight="1">
      <c r="B3393" s="534" t="s">
        <v>503</v>
      </c>
      <c r="C3393" s="534" t="s">
        <v>504</v>
      </c>
      <c r="D3393" s="534" t="s">
        <v>1575</v>
      </c>
      <c r="E3393" s="534" t="s">
        <v>11129</v>
      </c>
    </row>
    <row r="3394" ht="12.75" customHeight="1">
      <c r="B3394" s="534" t="s">
        <v>2781</v>
      </c>
      <c r="C3394" s="534" t="s">
        <v>2782</v>
      </c>
      <c r="D3394" s="534" t="s">
        <v>11130</v>
      </c>
      <c r="E3394" s="534" t="s">
        <v>11131</v>
      </c>
    </row>
    <row r="3395" ht="12.75" customHeight="1">
      <c r="B3395" s="534" t="s">
        <v>6698</v>
      </c>
      <c r="C3395" s="534" t="s">
        <v>6699</v>
      </c>
      <c r="D3395" s="534" t="s">
        <v>11130</v>
      </c>
      <c r="E3395" s="534" t="s">
        <v>11132</v>
      </c>
    </row>
    <row r="3396" ht="12.75" customHeight="1">
      <c r="B3396" s="534" t="s">
        <v>6698</v>
      </c>
      <c r="C3396" s="534" t="s">
        <v>6699</v>
      </c>
      <c r="D3396" s="534" t="s">
        <v>1575</v>
      </c>
      <c r="E3396" s="534" t="s">
        <v>11133</v>
      </c>
    </row>
    <row r="3397" ht="12.75" customHeight="1">
      <c r="B3397" s="534" t="s">
        <v>2216</v>
      </c>
      <c r="C3397" s="534" t="s">
        <v>6565</v>
      </c>
      <c r="D3397" s="534" t="s">
        <v>10709</v>
      </c>
      <c r="E3397" s="534" t="s">
        <v>11134</v>
      </c>
    </row>
    <row r="3398" ht="12.75" customHeight="1">
      <c r="B3398" s="534" t="s">
        <v>2216</v>
      </c>
      <c r="C3398" s="534" t="s">
        <v>6565</v>
      </c>
      <c r="D3398" s="534" t="s">
        <v>11135</v>
      </c>
      <c r="E3398" s="534" t="s">
        <v>11136</v>
      </c>
    </row>
    <row r="3399" ht="12.75" customHeight="1">
      <c r="B3399" s="534" t="s">
        <v>6246</v>
      </c>
      <c r="C3399" s="534" t="s">
        <v>7271</v>
      </c>
      <c r="D3399" s="534" t="s">
        <v>11137</v>
      </c>
      <c r="E3399" s="534" t="s">
        <v>11138</v>
      </c>
    </row>
    <row r="3400" ht="12.75" customHeight="1">
      <c r="B3400" s="534" t="s">
        <v>6273</v>
      </c>
      <c r="C3400" s="534" t="s">
        <v>6274</v>
      </c>
      <c r="D3400" s="534" t="s">
        <v>10929</v>
      </c>
      <c r="E3400" s="534" t="s">
        <v>11139</v>
      </c>
    </row>
    <row r="3401" ht="12.75" customHeight="1">
      <c r="B3401" s="534" t="s">
        <v>6273</v>
      </c>
      <c r="C3401" s="534" t="s">
        <v>6274</v>
      </c>
      <c r="D3401" s="534" t="s">
        <v>10929</v>
      </c>
      <c r="E3401" s="534" t="s">
        <v>11140</v>
      </c>
    </row>
    <row r="3402" ht="12.75" customHeight="1">
      <c r="B3402" s="534" t="s">
        <v>6273</v>
      </c>
      <c r="C3402" s="534" t="s">
        <v>6274</v>
      </c>
      <c r="D3402" s="534" t="s">
        <v>10929</v>
      </c>
      <c r="E3402" s="534" t="s">
        <v>11141</v>
      </c>
    </row>
    <row r="3403" ht="12.75" customHeight="1">
      <c r="B3403" s="534" t="s">
        <v>6273</v>
      </c>
      <c r="C3403" s="534" t="s">
        <v>7618</v>
      </c>
      <c r="D3403" s="534" t="s">
        <v>11142</v>
      </c>
      <c r="E3403" s="534" t="s">
        <v>11143</v>
      </c>
    </row>
    <row r="3404" ht="12.75" customHeight="1">
      <c r="B3404" s="534" t="s">
        <v>6273</v>
      </c>
      <c r="C3404" s="534" t="s">
        <v>6274</v>
      </c>
      <c r="D3404" s="534" t="s">
        <v>10929</v>
      </c>
      <c r="E3404" s="534" t="s">
        <v>11144</v>
      </c>
    </row>
    <row r="3405" ht="12.75" customHeight="1">
      <c r="B3405" s="534" t="s">
        <v>1485</v>
      </c>
      <c r="C3405" s="534" t="s">
        <v>7614</v>
      </c>
      <c r="D3405" s="534" t="s">
        <v>10929</v>
      </c>
      <c r="E3405" s="534" t="s">
        <v>11145</v>
      </c>
    </row>
    <row r="3406" ht="12.75" customHeight="1">
      <c r="B3406" s="534" t="s">
        <v>6273</v>
      </c>
      <c r="C3406" s="534" t="s">
        <v>6274</v>
      </c>
      <c r="D3406" s="534" t="s">
        <v>11146</v>
      </c>
      <c r="E3406" s="534" t="s">
        <v>11147</v>
      </c>
    </row>
    <row r="3407" ht="12.75" customHeight="1">
      <c r="B3407" s="534" t="s">
        <v>6273</v>
      </c>
      <c r="C3407" s="534" t="s">
        <v>6274</v>
      </c>
      <c r="D3407" s="534" t="s">
        <v>1575</v>
      </c>
      <c r="E3407" s="534" t="s">
        <v>11148</v>
      </c>
    </row>
    <row r="3408" ht="12.75" customHeight="1">
      <c r="B3408" s="534" t="s">
        <v>503</v>
      </c>
      <c r="C3408" s="534" t="s">
        <v>544</v>
      </c>
      <c r="D3408" s="534" t="s">
        <v>11149</v>
      </c>
      <c r="E3408" s="534" t="s">
        <v>11150</v>
      </c>
    </row>
    <row r="3409" ht="12.75" customHeight="1">
      <c r="B3409" s="534" t="s">
        <v>715</v>
      </c>
      <c r="C3409" s="534" t="s">
        <v>1451</v>
      </c>
      <c r="D3409" s="534" t="s">
        <v>259</v>
      </c>
      <c r="E3409" s="534" t="s">
        <v>7112</v>
      </c>
    </row>
    <row r="3410" ht="12.75" customHeight="1">
      <c r="B3410" s="534" t="s">
        <v>715</v>
      </c>
      <c r="C3410" s="534" t="s">
        <v>1451</v>
      </c>
      <c r="D3410" s="534" t="s">
        <v>259</v>
      </c>
      <c r="E3410" s="534" t="s">
        <v>11151</v>
      </c>
    </row>
    <row r="3411" ht="12.75" customHeight="1">
      <c r="B3411" s="534" t="s">
        <v>715</v>
      </c>
      <c r="C3411" s="534" t="s">
        <v>1451</v>
      </c>
      <c r="D3411" s="534" t="s">
        <v>259</v>
      </c>
      <c r="E3411" s="534" t="s">
        <v>7115</v>
      </c>
    </row>
    <row r="3412" ht="12.75" customHeight="1">
      <c r="B3412" s="534" t="s">
        <v>715</v>
      </c>
      <c r="C3412" s="534" t="s">
        <v>1451</v>
      </c>
      <c r="D3412" s="534" t="s">
        <v>259</v>
      </c>
      <c r="E3412" s="534" t="s">
        <v>11152</v>
      </c>
    </row>
    <row r="3413" ht="12.75" customHeight="1">
      <c r="B3413" s="534" t="s">
        <v>715</v>
      </c>
      <c r="C3413" s="534" t="s">
        <v>1451</v>
      </c>
      <c r="D3413" s="534" t="s">
        <v>259</v>
      </c>
      <c r="E3413" s="534" t="s">
        <v>2548</v>
      </c>
    </row>
    <row r="3414" ht="12.75" customHeight="1">
      <c r="B3414" s="534" t="s">
        <v>503</v>
      </c>
      <c r="C3414" s="534" t="s">
        <v>11153</v>
      </c>
      <c r="D3414" s="534" t="s">
        <v>11154</v>
      </c>
      <c r="E3414" s="534" t="s">
        <v>11155</v>
      </c>
    </row>
    <row r="3415" ht="12.75" customHeight="1">
      <c r="B3415" s="534" t="s">
        <v>911</v>
      </c>
      <c r="C3415" s="534" t="s">
        <v>930</v>
      </c>
      <c r="D3415" s="534" t="s">
        <v>259</v>
      </c>
      <c r="E3415" s="534" t="s">
        <v>11156</v>
      </c>
    </row>
    <row r="3416" ht="12.75" customHeight="1">
      <c r="B3416" s="534" t="s">
        <v>911</v>
      </c>
      <c r="C3416" s="534" t="s">
        <v>930</v>
      </c>
      <c r="D3416" s="534" t="s">
        <v>259</v>
      </c>
      <c r="E3416" s="534" t="s">
        <v>2269</v>
      </c>
    </row>
    <row r="3417" ht="12.75" customHeight="1">
      <c r="B3417" s="534" t="s">
        <v>911</v>
      </c>
      <c r="C3417" s="534" t="s">
        <v>930</v>
      </c>
      <c r="D3417" s="534" t="s">
        <v>259</v>
      </c>
      <c r="E3417" s="534" t="s">
        <v>2699</v>
      </c>
    </row>
    <row r="3418" ht="12.75" customHeight="1">
      <c r="B3418" s="534" t="s">
        <v>911</v>
      </c>
      <c r="C3418" s="534" t="s">
        <v>930</v>
      </c>
      <c r="D3418" s="534" t="s">
        <v>259</v>
      </c>
      <c r="E3418" s="534" t="s">
        <v>7128</v>
      </c>
    </row>
    <row r="3419" ht="12.75" customHeight="1">
      <c r="B3419" s="534" t="s">
        <v>911</v>
      </c>
      <c r="C3419" s="534" t="s">
        <v>930</v>
      </c>
      <c r="D3419" s="534" t="s">
        <v>259</v>
      </c>
      <c r="E3419" s="534" t="s">
        <v>7131</v>
      </c>
    </row>
    <row r="3420" ht="12.75" customHeight="1">
      <c r="B3420" s="534" t="s">
        <v>911</v>
      </c>
      <c r="C3420" s="534" t="s">
        <v>930</v>
      </c>
      <c r="D3420" s="534" t="s">
        <v>259</v>
      </c>
      <c r="E3420" s="534" t="s">
        <v>7135</v>
      </c>
    </row>
    <row r="3421" ht="12.75" customHeight="1">
      <c r="B3421" s="534" t="s">
        <v>911</v>
      </c>
      <c r="C3421" s="534" t="s">
        <v>930</v>
      </c>
      <c r="D3421" s="534" t="s">
        <v>259</v>
      </c>
      <c r="E3421" s="534" t="s">
        <v>7139</v>
      </c>
    </row>
    <row r="3422" ht="12.75" customHeight="1">
      <c r="B3422" s="534" t="s">
        <v>911</v>
      </c>
      <c r="C3422" s="534" t="s">
        <v>930</v>
      </c>
      <c r="D3422" s="534" t="s">
        <v>259</v>
      </c>
      <c r="E3422" s="534" t="s">
        <v>7144</v>
      </c>
    </row>
    <row r="3423" ht="12.75" customHeight="1">
      <c r="B3423" s="534" t="s">
        <v>1560</v>
      </c>
      <c r="C3423" s="534" t="s">
        <v>6898</v>
      </c>
      <c r="D3423" s="534" t="s">
        <v>11157</v>
      </c>
      <c r="E3423" s="534" t="s">
        <v>11158</v>
      </c>
    </row>
    <row r="3424" ht="12.75" customHeight="1">
      <c r="B3424" s="534" t="s">
        <v>2781</v>
      </c>
      <c r="C3424" s="534" t="s">
        <v>2782</v>
      </c>
      <c r="D3424" s="534" t="s">
        <v>11159</v>
      </c>
      <c r="E3424" s="534" t="s">
        <v>11160</v>
      </c>
    </row>
    <row r="3425" ht="12.75" customHeight="1">
      <c r="B3425" s="534" t="s">
        <v>503</v>
      </c>
      <c r="C3425" s="534" t="s">
        <v>504</v>
      </c>
      <c r="D3425" s="534" t="s">
        <v>6909</v>
      </c>
      <c r="E3425" s="534" t="s">
        <v>11161</v>
      </c>
    </row>
    <row r="3426" ht="12.75" customHeight="1">
      <c r="B3426" s="534" t="s">
        <v>503</v>
      </c>
      <c r="C3426" s="534" t="s">
        <v>504</v>
      </c>
      <c r="D3426" s="534" t="s">
        <v>6909</v>
      </c>
      <c r="E3426" s="534" t="s">
        <v>11162</v>
      </c>
    </row>
    <row r="3427" ht="12.75" customHeight="1">
      <c r="B3427" s="534" t="s">
        <v>1485</v>
      </c>
      <c r="C3427" s="534" t="s">
        <v>7614</v>
      </c>
      <c r="D3427" s="534" t="s">
        <v>11163</v>
      </c>
      <c r="E3427" s="534" t="s">
        <v>11163</v>
      </c>
    </row>
    <row r="3428" ht="12.75" customHeight="1">
      <c r="B3428" s="534" t="s">
        <v>715</v>
      </c>
      <c r="C3428" s="534" t="s">
        <v>1470</v>
      </c>
      <c r="D3428" s="534" t="s">
        <v>1472</v>
      </c>
      <c r="E3428" s="534" t="s">
        <v>1842</v>
      </c>
    </row>
    <row r="3429" ht="12.75" customHeight="1">
      <c r="B3429" s="534" t="s">
        <v>6416</v>
      </c>
      <c r="C3429" s="534" t="s">
        <v>6710</v>
      </c>
      <c r="D3429" s="534" t="s">
        <v>11164</v>
      </c>
      <c r="E3429" s="534" t="s">
        <v>11165</v>
      </c>
    </row>
    <row r="3430" ht="12.75" customHeight="1">
      <c r="B3430" s="534" t="s">
        <v>503</v>
      </c>
      <c r="C3430" s="534" t="s">
        <v>1324</v>
      </c>
      <c r="D3430" s="534" t="s">
        <v>8904</v>
      </c>
      <c r="E3430" s="534" t="s">
        <v>11166</v>
      </c>
    </row>
    <row r="3431" ht="12.75" customHeight="1">
      <c r="B3431" s="534" t="s">
        <v>503</v>
      </c>
      <c r="C3431" s="534" t="s">
        <v>1324</v>
      </c>
      <c r="D3431" s="534" t="s">
        <v>9781</v>
      </c>
      <c r="E3431" s="534" t="s">
        <v>11167</v>
      </c>
    </row>
    <row r="3432" ht="12.75" customHeight="1">
      <c r="B3432" s="534" t="s">
        <v>900</v>
      </c>
      <c r="C3432" s="534" t="s">
        <v>901</v>
      </c>
      <c r="D3432" s="534" t="s">
        <v>11168</v>
      </c>
      <c r="E3432" s="534" t="s">
        <v>11169</v>
      </c>
    </row>
    <row r="3433" ht="12.75" customHeight="1">
      <c r="B3433" s="534" t="s">
        <v>2781</v>
      </c>
      <c r="C3433" s="534" t="s">
        <v>2782</v>
      </c>
      <c r="D3433" s="534" t="s">
        <v>11170</v>
      </c>
      <c r="E3433" s="534" t="s">
        <v>11171</v>
      </c>
    </row>
    <row r="3434" ht="12.75" customHeight="1">
      <c r="B3434" s="534" t="s">
        <v>503</v>
      </c>
      <c r="C3434" s="534" t="s">
        <v>504</v>
      </c>
      <c r="D3434" s="534" t="s">
        <v>506</v>
      </c>
      <c r="E3434" s="534" t="s">
        <v>7152</v>
      </c>
    </row>
    <row r="3435" ht="12.75" customHeight="1">
      <c r="B3435" s="534" t="s">
        <v>503</v>
      </c>
      <c r="C3435" s="534" t="s">
        <v>504</v>
      </c>
      <c r="D3435" s="534" t="s">
        <v>506</v>
      </c>
      <c r="E3435" s="534" t="s">
        <v>7157</v>
      </c>
    </row>
    <row r="3436" ht="12.75" customHeight="1">
      <c r="B3436" s="534" t="s">
        <v>900</v>
      </c>
      <c r="C3436" s="534" t="s">
        <v>901</v>
      </c>
      <c r="D3436" s="534" t="s">
        <v>11172</v>
      </c>
      <c r="E3436" s="534" t="s">
        <v>11173</v>
      </c>
    </row>
    <row r="3437" ht="12.75" customHeight="1">
      <c r="B3437" s="534" t="s">
        <v>900</v>
      </c>
      <c r="C3437" s="534" t="s">
        <v>901</v>
      </c>
      <c r="D3437" s="534" t="s">
        <v>11174</v>
      </c>
      <c r="E3437" s="534" t="s">
        <v>11175</v>
      </c>
    </row>
    <row r="3438" ht="12.75" customHeight="1">
      <c r="B3438" s="534" t="s">
        <v>503</v>
      </c>
      <c r="C3438" s="534" t="s">
        <v>1425</v>
      </c>
      <c r="D3438" s="534" t="s">
        <v>6909</v>
      </c>
      <c r="E3438" s="534" t="s">
        <v>11176</v>
      </c>
    </row>
    <row r="3439" ht="12.75" customHeight="1">
      <c r="B3439" s="534" t="s">
        <v>503</v>
      </c>
      <c r="C3439" s="534" t="s">
        <v>1425</v>
      </c>
      <c r="D3439" s="534" t="s">
        <v>6909</v>
      </c>
      <c r="E3439" s="534" t="s">
        <v>11177</v>
      </c>
    </row>
    <row r="3440" ht="12.75" customHeight="1">
      <c r="B3440" s="534" t="s">
        <v>2781</v>
      </c>
      <c r="C3440" s="534" t="s">
        <v>2782</v>
      </c>
      <c r="D3440" s="534" t="s">
        <v>11178</v>
      </c>
      <c r="E3440" s="534" t="s">
        <v>11179</v>
      </c>
    </row>
    <row r="3441" ht="12.75" customHeight="1">
      <c r="B3441" s="534" t="s">
        <v>6698</v>
      </c>
      <c r="C3441" s="534" t="s">
        <v>6699</v>
      </c>
      <c r="D3441" s="534" t="s">
        <v>6466</v>
      </c>
      <c r="E3441" s="534" t="s">
        <v>11180</v>
      </c>
    </row>
    <row r="3442" ht="12.75" customHeight="1">
      <c r="B3442" s="534" t="s">
        <v>239</v>
      </c>
      <c r="C3442" s="534" t="s">
        <v>282</v>
      </c>
      <c r="D3442" s="534" t="s">
        <v>5194</v>
      </c>
      <c r="E3442" s="534" t="s">
        <v>11181</v>
      </c>
    </row>
    <row r="3443" ht="12.75" customHeight="1">
      <c r="B3443" s="534" t="s">
        <v>239</v>
      </c>
      <c r="C3443" s="534" t="s">
        <v>306</v>
      </c>
      <c r="D3443" s="534" t="s">
        <v>8919</v>
      </c>
      <c r="E3443" s="534" t="s">
        <v>11182</v>
      </c>
    </row>
    <row r="3444" ht="12.75" customHeight="1">
      <c r="B3444" s="534" t="s">
        <v>239</v>
      </c>
      <c r="C3444" s="534" t="s">
        <v>306</v>
      </c>
      <c r="D3444" s="534" t="s">
        <v>1575</v>
      </c>
      <c r="E3444" s="534" t="s">
        <v>11183</v>
      </c>
    </row>
    <row r="3445" ht="12.75" customHeight="1">
      <c r="B3445" s="534" t="s">
        <v>239</v>
      </c>
      <c r="C3445" s="534" t="s">
        <v>306</v>
      </c>
      <c r="D3445" s="534" t="s">
        <v>1575</v>
      </c>
      <c r="E3445" s="534" t="s">
        <v>11184</v>
      </c>
    </row>
    <row r="3446" ht="12.75" customHeight="1">
      <c r="B3446" s="534" t="s">
        <v>2216</v>
      </c>
      <c r="C3446" s="534" t="s">
        <v>6559</v>
      </c>
      <c r="D3446" s="534" t="s">
        <v>11185</v>
      </c>
      <c r="E3446" s="534" t="s">
        <v>11186</v>
      </c>
    </row>
    <row r="3447" ht="12.75" customHeight="1">
      <c r="B3447" s="534" t="s">
        <v>2216</v>
      </c>
      <c r="C3447" s="534" t="s">
        <v>6559</v>
      </c>
      <c r="D3447" s="534" t="s">
        <v>11185</v>
      </c>
      <c r="E3447" s="534" t="s">
        <v>11187</v>
      </c>
    </row>
    <row r="3448" ht="12.75" customHeight="1">
      <c r="B3448" s="534" t="s">
        <v>2216</v>
      </c>
      <c r="C3448" s="534" t="s">
        <v>6318</v>
      </c>
      <c r="D3448" s="534" t="s">
        <v>6566</v>
      </c>
      <c r="E3448" s="534" t="s">
        <v>11188</v>
      </c>
    </row>
    <row r="3449" ht="12.75" customHeight="1">
      <c r="B3449" s="534" t="s">
        <v>2216</v>
      </c>
      <c r="C3449" s="534" t="s">
        <v>6559</v>
      </c>
      <c r="D3449" s="534" t="s">
        <v>6566</v>
      </c>
      <c r="E3449" s="534" t="s">
        <v>11189</v>
      </c>
    </row>
    <row r="3450" ht="12.75" customHeight="1">
      <c r="B3450" s="534" t="s">
        <v>2216</v>
      </c>
      <c r="C3450" s="534" t="s">
        <v>6559</v>
      </c>
      <c r="D3450" s="534" t="s">
        <v>1575</v>
      </c>
      <c r="E3450" s="534" t="s">
        <v>11190</v>
      </c>
    </row>
    <row r="3451" ht="12.75" customHeight="1">
      <c r="B3451" s="534" t="s">
        <v>1560</v>
      </c>
      <c r="C3451" s="534" t="s">
        <v>2113</v>
      </c>
      <c r="D3451" s="534" t="s">
        <v>6368</v>
      </c>
      <c r="E3451" s="534" t="s">
        <v>11191</v>
      </c>
    </row>
    <row r="3452" ht="12.75" customHeight="1">
      <c r="B3452" s="534" t="s">
        <v>1560</v>
      </c>
      <c r="C3452" s="534" t="s">
        <v>8644</v>
      </c>
      <c r="D3452" s="534" t="s">
        <v>6368</v>
      </c>
      <c r="E3452" s="534" t="s">
        <v>11192</v>
      </c>
    </row>
    <row r="3453" ht="12.75" customHeight="1">
      <c r="B3453" s="534" t="s">
        <v>1560</v>
      </c>
      <c r="C3453" s="534" t="s">
        <v>1561</v>
      </c>
      <c r="D3453" s="534" t="s">
        <v>6368</v>
      </c>
      <c r="E3453" s="534" t="s">
        <v>11193</v>
      </c>
    </row>
    <row r="3454" ht="12.75" customHeight="1">
      <c r="B3454" s="534" t="s">
        <v>1560</v>
      </c>
      <c r="C3454" s="534" t="s">
        <v>1561</v>
      </c>
      <c r="D3454" s="534" t="s">
        <v>1575</v>
      </c>
      <c r="E3454" s="534" t="s">
        <v>11194</v>
      </c>
    </row>
    <row r="3455" ht="12.75" customHeight="1">
      <c r="B3455" s="534" t="s">
        <v>1560</v>
      </c>
      <c r="C3455" s="534" t="s">
        <v>2113</v>
      </c>
      <c r="D3455" s="534" t="s">
        <v>6368</v>
      </c>
      <c r="E3455" s="534" t="s">
        <v>11195</v>
      </c>
    </row>
    <row r="3456" ht="12.75" customHeight="1">
      <c r="B3456" s="534" t="s">
        <v>1560</v>
      </c>
      <c r="C3456" s="534" t="s">
        <v>2113</v>
      </c>
      <c r="D3456" s="534" t="s">
        <v>6368</v>
      </c>
      <c r="E3456" s="534" t="s">
        <v>11196</v>
      </c>
    </row>
    <row r="3457" ht="12.75" customHeight="1">
      <c r="B3457" s="534" t="s">
        <v>1560</v>
      </c>
      <c r="C3457" s="534" t="s">
        <v>1561</v>
      </c>
      <c r="D3457" s="534" t="s">
        <v>6368</v>
      </c>
      <c r="E3457" s="534" t="s">
        <v>11197</v>
      </c>
    </row>
    <row r="3458" ht="12.75" customHeight="1">
      <c r="B3458" s="534" t="s">
        <v>1560</v>
      </c>
      <c r="C3458" s="534" t="s">
        <v>2113</v>
      </c>
      <c r="D3458" s="534" t="s">
        <v>6368</v>
      </c>
      <c r="E3458" s="534" t="s">
        <v>11198</v>
      </c>
    </row>
    <row r="3459" ht="12.75" customHeight="1">
      <c r="B3459" s="534" t="s">
        <v>1560</v>
      </c>
      <c r="C3459" s="534" t="s">
        <v>1561</v>
      </c>
      <c r="D3459" s="534" t="s">
        <v>6368</v>
      </c>
      <c r="E3459" s="534" t="s">
        <v>11199</v>
      </c>
    </row>
    <row r="3460" ht="12.75" customHeight="1">
      <c r="B3460" s="534" t="s">
        <v>503</v>
      </c>
      <c r="C3460" s="534" t="s">
        <v>528</v>
      </c>
      <c r="D3460" s="534" t="s">
        <v>11200</v>
      </c>
      <c r="E3460" s="534" t="s">
        <v>11201</v>
      </c>
    </row>
    <row r="3461" ht="12.75" customHeight="1">
      <c r="B3461" s="534" t="s">
        <v>256</v>
      </c>
      <c r="C3461" s="534" t="s">
        <v>1438</v>
      </c>
      <c r="D3461" s="534" t="s">
        <v>11202</v>
      </c>
      <c r="E3461" s="534" t="s">
        <v>11203</v>
      </c>
    </row>
    <row r="3462" ht="12.75" customHeight="1">
      <c r="B3462" s="534" t="s">
        <v>256</v>
      </c>
      <c r="C3462" s="534" t="s">
        <v>1438</v>
      </c>
      <c r="D3462" s="534" t="s">
        <v>1440</v>
      </c>
      <c r="E3462" s="534" t="s">
        <v>11204</v>
      </c>
    </row>
    <row r="3463" ht="12.75" customHeight="1">
      <c r="B3463" s="534" t="s">
        <v>256</v>
      </c>
      <c r="C3463" s="534" t="s">
        <v>1438</v>
      </c>
      <c r="D3463" s="534" t="s">
        <v>1440</v>
      </c>
      <c r="E3463" s="534" t="s">
        <v>11205</v>
      </c>
    </row>
    <row r="3464" ht="12.75" customHeight="1">
      <c r="B3464" s="534" t="s">
        <v>256</v>
      </c>
      <c r="C3464" s="534" t="s">
        <v>1438</v>
      </c>
      <c r="D3464" s="534" t="s">
        <v>1440</v>
      </c>
      <c r="E3464" s="534" t="s">
        <v>11206</v>
      </c>
    </row>
    <row r="3465" ht="12.75" customHeight="1">
      <c r="B3465" s="534" t="s">
        <v>6075</v>
      </c>
      <c r="C3465" s="534" t="s">
        <v>6100</v>
      </c>
      <c r="D3465" s="534" t="s">
        <v>11207</v>
      </c>
      <c r="E3465" s="534" t="s">
        <v>11208</v>
      </c>
    </row>
    <row r="3466" ht="12.75" customHeight="1">
      <c r="B3466" s="534" t="s">
        <v>2216</v>
      </c>
      <c r="C3466" s="534" t="s">
        <v>6318</v>
      </c>
      <c r="D3466" s="534" t="s">
        <v>11209</v>
      </c>
      <c r="E3466" s="534" t="s">
        <v>11210</v>
      </c>
    </row>
    <row r="3467" ht="12.75" customHeight="1">
      <c r="B3467" s="534" t="s">
        <v>6416</v>
      </c>
      <c r="C3467" s="534" t="s">
        <v>6710</v>
      </c>
      <c r="D3467" s="534" t="s">
        <v>6711</v>
      </c>
      <c r="E3467" s="534" t="s">
        <v>11211</v>
      </c>
    </row>
    <row r="3468" ht="12.75" customHeight="1">
      <c r="B3468" s="534" t="s">
        <v>7260</v>
      </c>
      <c r="C3468" s="534" t="s">
        <v>7913</v>
      </c>
      <c r="D3468" s="534" t="s">
        <v>11212</v>
      </c>
      <c r="E3468" s="534" t="s">
        <v>11212</v>
      </c>
    </row>
    <row r="3469" ht="12.75" customHeight="1">
      <c r="B3469" s="534" t="s">
        <v>6246</v>
      </c>
      <c r="C3469" s="534" t="s">
        <v>6141</v>
      </c>
      <c r="D3469" s="534" t="s">
        <v>11213</v>
      </c>
      <c r="E3469" s="534" t="s">
        <v>11214</v>
      </c>
    </row>
    <row r="3470" ht="12.75" customHeight="1">
      <c r="B3470" s="534" t="s">
        <v>2781</v>
      </c>
      <c r="C3470" s="534" t="s">
        <v>2782</v>
      </c>
      <c r="D3470" s="534" t="s">
        <v>11215</v>
      </c>
      <c r="E3470" s="534" t="s">
        <v>11216</v>
      </c>
    </row>
    <row r="3471" ht="12.75" customHeight="1">
      <c r="B3471" s="534" t="s">
        <v>2781</v>
      </c>
      <c r="C3471" s="534" t="s">
        <v>6821</v>
      </c>
      <c r="D3471" s="534" t="s">
        <v>11217</v>
      </c>
      <c r="E3471" s="534" t="s">
        <v>11217</v>
      </c>
    </row>
    <row r="3472" ht="12.75" customHeight="1">
      <c r="B3472" s="534" t="s">
        <v>6075</v>
      </c>
      <c r="C3472" s="534" t="s">
        <v>6267</v>
      </c>
      <c r="D3472" s="534" t="s">
        <v>11218</v>
      </c>
      <c r="E3472" s="534" t="s">
        <v>11219</v>
      </c>
    </row>
    <row r="3473" ht="12.75" customHeight="1">
      <c r="B3473" s="534" t="s">
        <v>6407</v>
      </c>
      <c r="C3473" s="534" t="s">
        <v>6388</v>
      </c>
      <c r="D3473" s="534" t="s">
        <v>11220</v>
      </c>
      <c r="E3473" s="534" t="s">
        <v>11221</v>
      </c>
    </row>
    <row r="3474" ht="12.75" customHeight="1">
      <c r="B3474" s="534" t="s">
        <v>2216</v>
      </c>
      <c r="C3474" s="534" t="s">
        <v>6186</v>
      </c>
      <c r="D3474" s="534" t="s">
        <v>11222</v>
      </c>
      <c r="E3474" s="534" t="s">
        <v>11223</v>
      </c>
    </row>
    <row r="3475" ht="12.75" customHeight="1">
      <c r="B3475" s="534" t="s">
        <v>2781</v>
      </c>
      <c r="C3475" s="534" t="s">
        <v>2782</v>
      </c>
      <c r="D3475" s="534" t="s">
        <v>11224</v>
      </c>
      <c r="E3475" s="534" t="s">
        <v>11225</v>
      </c>
    </row>
    <row r="3476" ht="12.75" customHeight="1">
      <c r="B3476" s="534" t="s">
        <v>6273</v>
      </c>
      <c r="C3476" s="534" t="s">
        <v>6274</v>
      </c>
      <c r="D3476" s="534" t="s">
        <v>6280</v>
      </c>
      <c r="E3476" s="534" t="s">
        <v>11226</v>
      </c>
    </row>
    <row r="3477" ht="12.75" customHeight="1">
      <c r="B3477" s="534" t="s">
        <v>6075</v>
      </c>
      <c r="C3477" s="534" t="s">
        <v>6267</v>
      </c>
      <c r="D3477" s="534" t="s">
        <v>11227</v>
      </c>
      <c r="E3477" s="534" t="s">
        <v>11228</v>
      </c>
    </row>
    <row r="3478" ht="12.75" customHeight="1">
      <c r="B3478" s="534" t="s">
        <v>6075</v>
      </c>
      <c r="C3478" s="534" t="s">
        <v>6267</v>
      </c>
      <c r="D3478" s="534" t="s">
        <v>1575</v>
      </c>
      <c r="E3478" s="534" t="s">
        <v>11229</v>
      </c>
    </row>
    <row r="3479" ht="12.75" customHeight="1">
      <c r="B3479" s="534" t="s">
        <v>6075</v>
      </c>
      <c r="C3479" s="534" t="s">
        <v>6267</v>
      </c>
      <c r="D3479" s="534" t="s">
        <v>11230</v>
      </c>
      <c r="E3479" s="534" t="s">
        <v>11230</v>
      </c>
    </row>
    <row r="3480" ht="12.75" customHeight="1">
      <c r="B3480" s="534" t="s">
        <v>6075</v>
      </c>
      <c r="C3480" s="534" t="s">
        <v>6267</v>
      </c>
      <c r="D3480" s="534" t="s">
        <v>1575</v>
      </c>
      <c r="E3480" s="534" t="s">
        <v>11231</v>
      </c>
    </row>
    <row r="3481" ht="12.75" customHeight="1">
      <c r="B3481" s="534" t="s">
        <v>2781</v>
      </c>
      <c r="C3481" s="534" t="s">
        <v>6821</v>
      </c>
      <c r="D3481" s="534" t="s">
        <v>11232</v>
      </c>
      <c r="E3481" s="534" t="s">
        <v>11233</v>
      </c>
    </row>
    <row r="3482" ht="12.75" customHeight="1">
      <c r="B3482" s="534" t="s">
        <v>503</v>
      </c>
      <c r="C3482" s="534" t="s">
        <v>573</v>
      </c>
      <c r="D3482" s="534" t="s">
        <v>1326</v>
      </c>
      <c r="E3482" s="534" t="s">
        <v>3040</v>
      </c>
    </row>
    <row r="3483" ht="12.75" customHeight="1">
      <c r="B3483" s="534" t="s">
        <v>503</v>
      </c>
      <c r="C3483" s="534" t="s">
        <v>573</v>
      </c>
      <c r="D3483" s="534" t="s">
        <v>1326</v>
      </c>
      <c r="E3483" s="534" t="s">
        <v>7161</v>
      </c>
    </row>
    <row r="3484" ht="12.75" customHeight="1">
      <c r="B3484" s="534" t="s">
        <v>726</v>
      </c>
      <c r="C3484" s="534" t="s">
        <v>737</v>
      </c>
      <c r="D3484" s="534" t="s">
        <v>11234</v>
      </c>
      <c r="E3484" s="534" t="s">
        <v>11235</v>
      </c>
    </row>
    <row r="3485" ht="12.75" customHeight="1">
      <c r="B3485" s="534" t="s">
        <v>2781</v>
      </c>
      <c r="C3485" s="534" t="s">
        <v>2782</v>
      </c>
      <c r="D3485" s="534" t="s">
        <v>11236</v>
      </c>
      <c r="E3485" s="534" t="s">
        <v>11237</v>
      </c>
    </row>
    <row r="3486" ht="12.75" customHeight="1">
      <c r="B3486" s="534" t="s">
        <v>503</v>
      </c>
      <c r="C3486" s="534" t="s">
        <v>573</v>
      </c>
      <c r="D3486" s="534" t="s">
        <v>11238</v>
      </c>
      <c r="E3486" s="534" t="s">
        <v>11239</v>
      </c>
    </row>
    <row r="3487" ht="12.75" customHeight="1">
      <c r="B3487" s="534" t="s">
        <v>6416</v>
      </c>
      <c r="C3487" s="534" t="s">
        <v>8552</v>
      </c>
      <c r="D3487" s="534" t="s">
        <v>11240</v>
      </c>
      <c r="E3487" s="534" t="s">
        <v>11241</v>
      </c>
    </row>
    <row r="3488" ht="12.75" customHeight="1">
      <c r="B3488" s="534" t="s">
        <v>6407</v>
      </c>
      <c r="C3488" s="534" t="s">
        <v>6388</v>
      </c>
      <c r="D3488" s="534" t="s">
        <v>11076</v>
      </c>
      <c r="E3488" s="534" t="s">
        <v>11242</v>
      </c>
    </row>
    <row r="3489" ht="12.75" customHeight="1">
      <c r="B3489" s="534" t="s">
        <v>900</v>
      </c>
      <c r="C3489" s="534" t="s">
        <v>901</v>
      </c>
      <c r="D3489" s="534" t="s">
        <v>11243</v>
      </c>
      <c r="E3489" s="534" t="s">
        <v>11244</v>
      </c>
    </row>
    <row r="3490" ht="12.75" customHeight="1">
      <c r="B3490" s="534" t="s">
        <v>1560</v>
      </c>
      <c r="C3490" s="534" t="s">
        <v>6898</v>
      </c>
      <c r="D3490" s="534" t="s">
        <v>11245</v>
      </c>
      <c r="E3490" s="534" t="s">
        <v>11246</v>
      </c>
    </row>
    <row r="3491" ht="12.75" customHeight="1">
      <c r="B3491" s="534" t="s">
        <v>1560</v>
      </c>
      <c r="C3491" s="534" t="s">
        <v>6898</v>
      </c>
      <c r="D3491" s="534" t="s">
        <v>11245</v>
      </c>
      <c r="E3491" s="534" t="s">
        <v>11247</v>
      </c>
    </row>
    <row r="3492" ht="12.75" customHeight="1">
      <c r="B3492" s="534" t="s">
        <v>239</v>
      </c>
      <c r="C3492" s="534" t="s">
        <v>293</v>
      </c>
      <c r="D3492" s="534" t="s">
        <v>242</v>
      </c>
      <c r="E3492" s="534" t="s">
        <v>11248</v>
      </c>
    </row>
    <row r="3493" ht="12.75" customHeight="1">
      <c r="B3493" s="534" t="s">
        <v>2781</v>
      </c>
      <c r="C3493" s="534" t="s">
        <v>2782</v>
      </c>
      <c r="D3493" s="534" t="s">
        <v>11249</v>
      </c>
      <c r="E3493" s="534" t="s">
        <v>11249</v>
      </c>
    </row>
    <row r="3494" ht="12.75" customHeight="1">
      <c r="B3494" s="534" t="s">
        <v>6075</v>
      </c>
      <c r="C3494" s="534" t="s">
        <v>6076</v>
      </c>
      <c r="D3494" s="534" t="s">
        <v>11250</v>
      </c>
      <c r="E3494" s="534" t="s">
        <v>11250</v>
      </c>
    </row>
    <row r="3495" ht="12.75" customHeight="1">
      <c r="B3495" s="534" t="s">
        <v>239</v>
      </c>
      <c r="C3495" s="534" t="s">
        <v>293</v>
      </c>
      <c r="D3495" s="534" t="s">
        <v>1326</v>
      </c>
      <c r="E3495" s="534" t="s">
        <v>11251</v>
      </c>
    </row>
    <row r="3496" ht="12.75" customHeight="1">
      <c r="B3496" s="534" t="s">
        <v>239</v>
      </c>
      <c r="C3496" s="534" t="s">
        <v>1242</v>
      </c>
      <c r="D3496" s="534" t="s">
        <v>1326</v>
      </c>
      <c r="E3496" s="534" t="s">
        <v>11252</v>
      </c>
    </row>
    <row r="3497" ht="12.75" customHeight="1">
      <c r="B3497" s="534" t="s">
        <v>239</v>
      </c>
      <c r="C3497" s="534" t="s">
        <v>1242</v>
      </c>
      <c r="D3497" s="534" t="s">
        <v>1575</v>
      </c>
      <c r="E3497" s="534" t="s">
        <v>11253</v>
      </c>
    </row>
    <row r="3498" ht="12.75" customHeight="1">
      <c r="B3498" s="534" t="s">
        <v>239</v>
      </c>
      <c r="C3498" s="534" t="s">
        <v>293</v>
      </c>
      <c r="D3498" s="534" t="s">
        <v>1575</v>
      </c>
      <c r="E3498" s="534" t="s">
        <v>11254</v>
      </c>
    </row>
    <row r="3499" ht="12.75" customHeight="1">
      <c r="B3499" s="534" t="s">
        <v>239</v>
      </c>
      <c r="C3499" s="534" t="s">
        <v>1242</v>
      </c>
      <c r="D3499" s="534" t="s">
        <v>242</v>
      </c>
      <c r="E3499" s="534" t="s">
        <v>11255</v>
      </c>
    </row>
    <row r="3500" ht="12.75" customHeight="1">
      <c r="B3500" s="534" t="s">
        <v>239</v>
      </c>
      <c r="C3500" s="534" t="s">
        <v>1242</v>
      </c>
      <c r="D3500" s="534" t="s">
        <v>242</v>
      </c>
      <c r="E3500" s="534" t="s">
        <v>11256</v>
      </c>
    </row>
    <row r="3501" ht="12.75" customHeight="1">
      <c r="B3501" s="534" t="s">
        <v>239</v>
      </c>
      <c r="C3501" s="534" t="s">
        <v>1242</v>
      </c>
      <c r="D3501" s="534" t="s">
        <v>11257</v>
      </c>
      <c r="E3501" s="534" t="s">
        <v>7165</v>
      </c>
    </row>
    <row r="3502" ht="12.75" customHeight="1">
      <c r="B3502" s="534" t="s">
        <v>239</v>
      </c>
      <c r="C3502" s="534" t="s">
        <v>1242</v>
      </c>
      <c r="D3502" s="534" t="s">
        <v>11258</v>
      </c>
      <c r="E3502" s="534" t="s">
        <v>7170</v>
      </c>
    </row>
    <row r="3503" ht="12.75" customHeight="1">
      <c r="B3503" s="534" t="s">
        <v>2781</v>
      </c>
      <c r="C3503" s="534" t="s">
        <v>2782</v>
      </c>
      <c r="D3503" s="534" t="s">
        <v>7171</v>
      </c>
      <c r="E3503" s="534" t="s">
        <v>11259</v>
      </c>
    </row>
    <row r="3504" ht="12.75" customHeight="1">
      <c r="B3504" s="534" t="s">
        <v>2781</v>
      </c>
      <c r="C3504" s="534" t="s">
        <v>2782</v>
      </c>
      <c r="D3504" s="534" t="s">
        <v>1575</v>
      </c>
      <c r="E3504" s="534" t="s">
        <v>11260</v>
      </c>
    </row>
    <row r="3505" ht="12.75" customHeight="1">
      <c r="B3505" s="534" t="s">
        <v>239</v>
      </c>
      <c r="C3505" s="534" t="s">
        <v>1242</v>
      </c>
      <c r="D3505" s="534" t="s">
        <v>1575</v>
      </c>
      <c r="E3505" s="534" t="s">
        <v>11261</v>
      </c>
    </row>
    <row r="3506" ht="12.75" customHeight="1">
      <c r="B3506" s="534" t="s">
        <v>239</v>
      </c>
      <c r="C3506" s="534" t="s">
        <v>1242</v>
      </c>
      <c r="D3506" s="534" t="s">
        <v>1575</v>
      </c>
      <c r="E3506" s="534" t="s">
        <v>11262</v>
      </c>
    </row>
    <row r="3507" ht="12.75" customHeight="1">
      <c r="B3507" s="534" t="s">
        <v>239</v>
      </c>
      <c r="C3507" s="534" t="s">
        <v>1242</v>
      </c>
      <c r="D3507" s="534" t="s">
        <v>1575</v>
      </c>
      <c r="E3507" s="534" t="s">
        <v>11263</v>
      </c>
    </row>
    <row r="3508" ht="12.75" customHeight="1">
      <c r="B3508" s="534" t="s">
        <v>239</v>
      </c>
      <c r="C3508" s="534" t="s">
        <v>1242</v>
      </c>
      <c r="D3508" s="534" t="s">
        <v>242</v>
      </c>
      <c r="E3508" s="534" t="s">
        <v>11264</v>
      </c>
    </row>
    <row r="3509" ht="12.75" customHeight="1">
      <c r="B3509" s="534" t="s">
        <v>239</v>
      </c>
      <c r="C3509" s="534" t="s">
        <v>293</v>
      </c>
      <c r="D3509" s="534" t="s">
        <v>259</v>
      </c>
      <c r="E3509" s="534" t="s">
        <v>7174</v>
      </c>
    </row>
    <row r="3510" ht="12.75" customHeight="1">
      <c r="B3510" s="534" t="s">
        <v>239</v>
      </c>
      <c r="C3510" s="534" t="s">
        <v>293</v>
      </c>
      <c r="D3510" s="534" t="s">
        <v>259</v>
      </c>
      <c r="E3510" s="534" t="s">
        <v>11265</v>
      </c>
    </row>
    <row r="3511" ht="12.75" customHeight="1">
      <c r="B3511" s="534" t="s">
        <v>239</v>
      </c>
      <c r="C3511" s="534" t="s">
        <v>293</v>
      </c>
      <c r="D3511" s="534" t="s">
        <v>259</v>
      </c>
      <c r="E3511" s="534" t="s">
        <v>7177</v>
      </c>
    </row>
    <row r="3512" ht="12.75" customHeight="1">
      <c r="B3512" s="534" t="s">
        <v>239</v>
      </c>
      <c r="C3512" s="534" t="s">
        <v>293</v>
      </c>
      <c r="D3512" s="534" t="s">
        <v>259</v>
      </c>
      <c r="E3512" s="534" t="s">
        <v>11266</v>
      </c>
    </row>
    <row r="3513" ht="12.75" customHeight="1">
      <c r="B3513" s="534" t="s">
        <v>239</v>
      </c>
      <c r="C3513" s="534" t="s">
        <v>293</v>
      </c>
      <c r="D3513" s="534" t="s">
        <v>6571</v>
      </c>
      <c r="E3513" s="534" t="s">
        <v>11267</v>
      </c>
    </row>
    <row r="3514" ht="12.75" customHeight="1">
      <c r="B3514" s="534" t="s">
        <v>239</v>
      </c>
      <c r="C3514" s="534" t="s">
        <v>1242</v>
      </c>
      <c r="D3514" s="534" t="s">
        <v>10521</v>
      </c>
      <c r="E3514" s="534" t="s">
        <v>11268</v>
      </c>
    </row>
    <row r="3515" ht="12.75" customHeight="1">
      <c r="B3515" s="534" t="s">
        <v>239</v>
      </c>
      <c r="C3515" s="534" t="s">
        <v>1242</v>
      </c>
      <c r="D3515" s="534" t="s">
        <v>10521</v>
      </c>
      <c r="E3515" s="534" t="s">
        <v>11269</v>
      </c>
    </row>
    <row r="3516" ht="12.75" customHeight="1">
      <c r="B3516" s="534" t="s">
        <v>239</v>
      </c>
      <c r="C3516" s="534" t="s">
        <v>293</v>
      </c>
      <c r="D3516" s="534" t="s">
        <v>10521</v>
      </c>
      <c r="E3516" s="534" t="s">
        <v>11270</v>
      </c>
    </row>
    <row r="3517" ht="12.75" customHeight="1">
      <c r="B3517" s="534" t="s">
        <v>239</v>
      </c>
      <c r="C3517" s="534" t="s">
        <v>1242</v>
      </c>
      <c r="D3517" s="534" t="s">
        <v>10521</v>
      </c>
      <c r="E3517" s="534" t="s">
        <v>11271</v>
      </c>
    </row>
    <row r="3518" ht="12.75" customHeight="1">
      <c r="B3518" s="534" t="s">
        <v>239</v>
      </c>
      <c r="C3518" s="534" t="s">
        <v>1242</v>
      </c>
      <c r="D3518" s="534" t="s">
        <v>10521</v>
      </c>
      <c r="E3518" s="534" t="s">
        <v>11272</v>
      </c>
    </row>
    <row r="3519" ht="12.75" customHeight="1">
      <c r="B3519" s="534" t="s">
        <v>239</v>
      </c>
      <c r="C3519" s="534" t="s">
        <v>1242</v>
      </c>
      <c r="D3519" s="534" t="s">
        <v>10521</v>
      </c>
      <c r="E3519" s="534" t="s">
        <v>11273</v>
      </c>
    </row>
    <row r="3520" ht="12.75" customHeight="1">
      <c r="B3520" s="534" t="s">
        <v>239</v>
      </c>
      <c r="C3520" s="534" t="s">
        <v>1242</v>
      </c>
      <c r="D3520" s="534" t="s">
        <v>1575</v>
      </c>
      <c r="E3520" s="534" t="s">
        <v>11274</v>
      </c>
    </row>
    <row r="3521" ht="12.75" customHeight="1">
      <c r="B3521" s="534" t="s">
        <v>239</v>
      </c>
      <c r="C3521" s="534" t="s">
        <v>1242</v>
      </c>
      <c r="D3521" s="534" t="s">
        <v>1575</v>
      </c>
      <c r="E3521" s="534" t="s">
        <v>11275</v>
      </c>
    </row>
    <row r="3522" ht="12.75" customHeight="1">
      <c r="B3522" s="534" t="s">
        <v>239</v>
      </c>
      <c r="C3522" s="534" t="s">
        <v>1242</v>
      </c>
      <c r="D3522" s="534" t="s">
        <v>1575</v>
      </c>
      <c r="E3522" s="534" t="s">
        <v>11276</v>
      </c>
    </row>
    <row r="3523" ht="12.75" customHeight="1">
      <c r="B3523" s="534" t="s">
        <v>239</v>
      </c>
      <c r="C3523" s="534" t="s">
        <v>1242</v>
      </c>
      <c r="D3523" s="534" t="s">
        <v>1575</v>
      </c>
      <c r="E3523" s="534" t="s">
        <v>11277</v>
      </c>
    </row>
    <row r="3524" ht="12.75" customHeight="1">
      <c r="B3524" s="534" t="s">
        <v>239</v>
      </c>
      <c r="C3524" s="534" t="s">
        <v>1242</v>
      </c>
      <c r="D3524" s="534" t="s">
        <v>1575</v>
      </c>
      <c r="E3524" s="534" t="s">
        <v>11278</v>
      </c>
    </row>
    <row r="3525" ht="12.75" customHeight="1">
      <c r="B3525" s="534" t="s">
        <v>6142</v>
      </c>
      <c r="C3525" s="534" t="s">
        <v>7696</v>
      </c>
      <c r="D3525" s="534" t="s">
        <v>11279</v>
      </c>
      <c r="E3525" s="534" t="s">
        <v>11280</v>
      </c>
    </row>
    <row r="3526" ht="12.75" customHeight="1">
      <c r="B3526" s="534" t="s">
        <v>726</v>
      </c>
      <c r="C3526" s="534" t="s">
        <v>727</v>
      </c>
      <c r="D3526" s="534" t="s">
        <v>2485</v>
      </c>
      <c r="E3526" s="534" t="s">
        <v>11281</v>
      </c>
    </row>
    <row r="3527" ht="12.75" customHeight="1">
      <c r="B3527" s="534" t="s">
        <v>726</v>
      </c>
      <c r="C3527" s="534" t="s">
        <v>727</v>
      </c>
      <c r="D3527" s="534" t="s">
        <v>1575</v>
      </c>
      <c r="E3527" s="534" t="s">
        <v>11282</v>
      </c>
    </row>
    <row r="3528" ht="12.75" customHeight="1">
      <c r="B3528" s="534" t="s">
        <v>726</v>
      </c>
      <c r="C3528" s="534" t="s">
        <v>727</v>
      </c>
      <c r="D3528" s="534" t="s">
        <v>1575</v>
      </c>
      <c r="E3528" s="534" t="s">
        <v>11283</v>
      </c>
    </row>
    <row r="3529" ht="12.75" customHeight="1">
      <c r="B3529" s="534" t="s">
        <v>726</v>
      </c>
      <c r="C3529" s="534" t="s">
        <v>727</v>
      </c>
      <c r="D3529" s="534" t="s">
        <v>7181</v>
      </c>
      <c r="E3529" s="534" t="s">
        <v>7180</v>
      </c>
    </row>
    <row r="3530" ht="12.75" customHeight="1">
      <c r="B3530" s="534" t="s">
        <v>726</v>
      </c>
      <c r="C3530" s="534" t="s">
        <v>727</v>
      </c>
      <c r="D3530" s="534" t="s">
        <v>7181</v>
      </c>
      <c r="E3530" s="534" t="s">
        <v>11284</v>
      </c>
    </row>
    <row r="3531" ht="12.75" customHeight="1">
      <c r="B3531" s="534" t="s">
        <v>726</v>
      </c>
      <c r="C3531" s="534" t="s">
        <v>727</v>
      </c>
      <c r="D3531" s="534" t="s">
        <v>7181</v>
      </c>
      <c r="E3531" s="534" t="s">
        <v>7183</v>
      </c>
    </row>
    <row r="3532" ht="12.75" customHeight="1">
      <c r="B3532" s="534" t="s">
        <v>726</v>
      </c>
      <c r="C3532" s="534" t="s">
        <v>727</v>
      </c>
      <c r="D3532" s="534" t="s">
        <v>7181</v>
      </c>
      <c r="E3532" s="534" t="s">
        <v>11285</v>
      </c>
    </row>
    <row r="3533" ht="12.75" customHeight="1">
      <c r="B3533" s="534" t="s">
        <v>726</v>
      </c>
      <c r="C3533" s="534" t="s">
        <v>727</v>
      </c>
      <c r="D3533" s="534" t="s">
        <v>7181</v>
      </c>
      <c r="E3533" s="534" t="s">
        <v>7185</v>
      </c>
    </row>
    <row r="3534" ht="12.75" customHeight="1">
      <c r="B3534" s="534" t="s">
        <v>726</v>
      </c>
      <c r="C3534" s="534" t="s">
        <v>727</v>
      </c>
      <c r="D3534" s="534" t="s">
        <v>1575</v>
      </c>
      <c r="E3534" s="534" t="s">
        <v>11286</v>
      </c>
    </row>
    <row r="3535" ht="12.75" customHeight="1">
      <c r="B3535" s="534" t="s">
        <v>726</v>
      </c>
      <c r="C3535" s="534" t="s">
        <v>727</v>
      </c>
      <c r="D3535" s="534" t="s">
        <v>1575</v>
      </c>
      <c r="E3535" s="534" t="s">
        <v>11287</v>
      </c>
    </row>
    <row r="3536" ht="12.75" customHeight="1">
      <c r="B3536" s="534" t="s">
        <v>2216</v>
      </c>
      <c r="C3536" s="534" t="s">
        <v>6186</v>
      </c>
      <c r="D3536" s="534" t="s">
        <v>7256</v>
      </c>
      <c r="E3536" s="534" t="s">
        <v>11288</v>
      </c>
    </row>
    <row r="3537" ht="12.75" customHeight="1">
      <c r="B3537" s="534" t="s">
        <v>900</v>
      </c>
      <c r="C3537" s="534" t="s">
        <v>901</v>
      </c>
      <c r="D3537" s="534" t="s">
        <v>11289</v>
      </c>
      <c r="E3537" s="534" t="s">
        <v>11290</v>
      </c>
    </row>
    <row r="3538" ht="12.75" customHeight="1">
      <c r="B3538" s="534" t="s">
        <v>2781</v>
      </c>
      <c r="C3538" s="534" t="s">
        <v>2782</v>
      </c>
      <c r="D3538" s="534" t="s">
        <v>7580</v>
      </c>
      <c r="E3538" s="534" t="s">
        <v>11291</v>
      </c>
    </row>
    <row r="3539" ht="12.75" customHeight="1">
      <c r="B3539" s="534" t="s">
        <v>2216</v>
      </c>
      <c r="C3539" s="534" t="s">
        <v>2217</v>
      </c>
      <c r="D3539" s="534" t="s">
        <v>11292</v>
      </c>
      <c r="E3539" s="534" t="s">
        <v>11293</v>
      </c>
    </row>
    <row r="3540" ht="12.75" customHeight="1">
      <c r="B3540" s="534" t="s">
        <v>2216</v>
      </c>
      <c r="C3540" s="534" t="s">
        <v>2217</v>
      </c>
      <c r="D3540" s="534" t="s">
        <v>11294</v>
      </c>
      <c r="E3540" s="534" t="s">
        <v>11295</v>
      </c>
    </row>
    <row r="3541" ht="12.75" customHeight="1">
      <c r="B3541" s="534" t="s">
        <v>2216</v>
      </c>
      <c r="C3541" s="534" t="s">
        <v>2217</v>
      </c>
      <c r="D3541" s="534" t="s">
        <v>11292</v>
      </c>
      <c r="E3541" s="534" t="s">
        <v>11296</v>
      </c>
    </row>
    <row r="3542" ht="12.75" customHeight="1">
      <c r="B3542" s="534" t="s">
        <v>7260</v>
      </c>
      <c r="C3542" s="534" t="s">
        <v>7694</v>
      </c>
      <c r="D3542" s="534" t="s">
        <v>11297</v>
      </c>
      <c r="E3542" s="534" t="s">
        <v>11297</v>
      </c>
    </row>
    <row r="3543" ht="12.75" customHeight="1">
      <c r="B3543" s="534" t="s">
        <v>2781</v>
      </c>
      <c r="C3543" s="534" t="s">
        <v>6821</v>
      </c>
      <c r="D3543" s="534" t="s">
        <v>11298</v>
      </c>
      <c r="E3543" s="534" t="s">
        <v>11299</v>
      </c>
    </row>
    <row r="3544" ht="12.75" customHeight="1">
      <c r="B3544" s="534" t="s">
        <v>2781</v>
      </c>
      <c r="C3544" s="534" t="s">
        <v>6821</v>
      </c>
      <c r="D3544" s="534" t="s">
        <v>1575</v>
      </c>
      <c r="E3544" s="534" t="s">
        <v>11300</v>
      </c>
    </row>
    <row r="3545" ht="12.75" customHeight="1">
      <c r="B3545" s="534" t="s">
        <v>2781</v>
      </c>
      <c r="C3545" s="534" t="s">
        <v>6821</v>
      </c>
      <c r="D3545" s="534" t="s">
        <v>1575</v>
      </c>
      <c r="E3545" s="534" t="s">
        <v>11301</v>
      </c>
    </row>
    <row r="3546" ht="12.75" customHeight="1">
      <c r="B3546" s="534" t="s">
        <v>2216</v>
      </c>
      <c r="C3546" s="534" t="s">
        <v>2217</v>
      </c>
      <c r="D3546" s="534" t="s">
        <v>6533</v>
      </c>
      <c r="E3546" s="534" t="s">
        <v>11302</v>
      </c>
    </row>
    <row r="3547" ht="12.75" customHeight="1">
      <c r="B3547" s="534" t="s">
        <v>2216</v>
      </c>
      <c r="C3547" s="534" t="s">
        <v>2217</v>
      </c>
      <c r="D3547" s="534" t="s">
        <v>6533</v>
      </c>
      <c r="E3547" s="534" t="s">
        <v>7187</v>
      </c>
    </row>
    <row r="3548" ht="12.75" customHeight="1">
      <c r="B3548" s="534" t="s">
        <v>6075</v>
      </c>
      <c r="C3548" s="534" t="s">
        <v>6100</v>
      </c>
      <c r="D3548" s="534" t="s">
        <v>11303</v>
      </c>
      <c r="E3548" s="534" t="s">
        <v>11304</v>
      </c>
    </row>
    <row r="3549" ht="12.75" customHeight="1">
      <c r="B3549" s="534" t="s">
        <v>6416</v>
      </c>
      <c r="C3549" s="534" t="s">
        <v>7013</v>
      </c>
      <c r="D3549" s="534" t="s">
        <v>11305</v>
      </c>
      <c r="E3549" s="534" t="s">
        <v>11306</v>
      </c>
    </row>
    <row r="3550" ht="12.75" customHeight="1">
      <c r="B3550" s="534" t="s">
        <v>726</v>
      </c>
      <c r="C3550" s="534" t="s">
        <v>737</v>
      </c>
      <c r="D3550" s="534" t="s">
        <v>8832</v>
      </c>
      <c r="E3550" s="534" t="s">
        <v>11307</v>
      </c>
    </row>
    <row r="3551" ht="12.75" customHeight="1">
      <c r="B3551" s="534" t="s">
        <v>726</v>
      </c>
      <c r="C3551" s="534" t="s">
        <v>737</v>
      </c>
      <c r="D3551" s="534" t="s">
        <v>1575</v>
      </c>
      <c r="E3551" s="534" t="s">
        <v>11308</v>
      </c>
    </row>
    <row r="3552" ht="12.75" customHeight="1">
      <c r="B3552" s="534" t="s">
        <v>726</v>
      </c>
      <c r="C3552" s="534" t="s">
        <v>737</v>
      </c>
      <c r="D3552" s="534" t="s">
        <v>1575</v>
      </c>
      <c r="E3552" s="534" t="s">
        <v>11309</v>
      </c>
    </row>
    <row r="3553" ht="12.75" customHeight="1">
      <c r="B3553" s="534" t="s">
        <v>2781</v>
      </c>
      <c r="C3553" s="534" t="s">
        <v>2782</v>
      </c>
      <c r="D3553" s="534" t="s">
        <v>11310</v>
      </c>
      <c r="E3553" s="534" t="s">
        <v>11310</v>
      </c>
    </row>
    <row r="3554" ht="12.75" customHeight="1">
      <c r="B3554" s="534" t="s">
        <v>6273</v>
      </c>
      <c r="C3554" s="534" t="s">
        <v>7618</v>
      </c>
      <c r="D3554" s="534" t="s">
        <v>11311</v>
      </c>
      <c r="E3554" s="534" t="s">
        <v>11312</v>
      </c>
    </row>
    <row r="3555" ht="12.75" customHeight="1">
      <c r="B3555" s="534" t="s">
        <v>6075</v>
      </c>
      <c r="C3555" s="534" t="s">
        <v>6100</v>
      </c>
      <c r="D3555" s="534" t="s">
        <v>11313</v>
      </c>
      <c r="E3555" s="534" t="s">
        <v>11314</v>
      </c>
    </row>
    <row r="3556" ht="12.75" customHeight="1">
      <c r="B3556" s="534" t="s">
        <v>2781</v>
      </c>
      <c r="C3556" s="534" t="s">
        <v>2782</v>
      </c>
      <c r="D3556" s="534" t="s">
        <v>11315</v>
      </c>
      <c r="E3556" s="534" t="s">
        <v>11316</v>
      </c>
    </row>
    <row r="3557" ht="12.75" customHeight="1">
      <c r="B3557" s="534" t="s">
        <v>6075</v>
      </c>
      <c r="C3557" s="534" t="s">
        <v>6100</v>
      </c>
      <c r="D3557" s="534" t="s">
        <v>11317</v>
      </c>
      <c r="E3557" s="534" t="s">
        <v>11318</v>
      </c>
    </row>
    <row r="3558" ht="12.75" customHeight="1">
      <c r="B3558" s="534" t="s">
        <v>7260</v>
      </c>
      <c r="C3558" s="534" t="s">
        <v>11319</v>
      </c>
      <c r="D3558" s="534" t="s">
        <v>11320</v>
      </c>
      <c r="E3558" s="534" t="s">
        <v>11321</v>
      </c>
    </row>
    <row r="3559" ht="12.75" customHeight="1">
      <c r="B3559" s="534" t="s">
        <v>6075</v>
      </c>
      <c r="C3559" s="534" t="s">
        <v>6100</v>
      </c>
      <c r="D3559" s="534" t="s">
        <v>11322</v>
      </c>
      <c r="E3559" s="534" t="s">
        <v>11323</v>
      </c>
    </row>
    <row r="3560" ht="12.75" customHeight="1">
      <c r="B3560" s="534" t="s">
        <v>6273</v>
      </c>
      <c r="C3560" s="534" t="s">
        <v>6274</v>
      </c>
      <c r="D3560" s="534" t="s">
        <v>11324</v>
      </c>
      <c r="E3560" s="534" t="s">
        <v>11325</v>
      </c>
    </row>
    <row r="3561" ht="12.75" customHeight="1">
      <c r="B3561" s="534" t="s">
        <v>6273</v>
      </c>
      <c r="C3561" s="534" t="s">
        <v>7618</v>
      </c>
      <c r="D3561" s="534" t="s">
        <v>11326</v>
      </c>
      <c r="E3561" s="534" t="s">
        <v>11327</v>
      </c>
    </row>
    <row r="3562" ht="12.75" customHeight="1">
      <c r="B3562" s="534" t="s">
        <v>6075</v>
      </c>
      <c r="C3562" s="534" t="s">
        <v>6100</v>
      </c>
      <c r="D3562" s="534" t="s">
        <v>1575</v>
      </c>
      <c r="E3562" s="534" t="s">
        <v>11328</v>
      </c>
    </row>
    <row r="3563" ht="12.75" customHeight="1">
      <c r="B3563" s="534" t="s">
        <v>6346</v>
      </c>
      <c r="C3563" s="534" t="s">
        <v>6347</v>
      </c>
      <c r="D3563" s="534" t="s">
        <v>11329</v>
      </c>
      <c r="E3563" s="534" t="s">
        <v>11329</v>
      </c>
    </row>
    <row r="3564" ht="12.75" customHeight="1">
      <c r="B3564" s="534" t="s">
        <v>2216</v>
      </c>
      <c r="C3564" s="534" t="s">
        <v>6105</v>
      </c>
      <c r="D3564" s="534" t="s">
        <v>8733</v>
      </c>
      <c r="E3564" s="534" t="s">
        <v>11330</v>
      </c>
    </row>
    <row r="3565" ht="12.75" customHeight="1">
      <c r="B3565" s="534" t="s">
        <v>503</v>
      </c>
      <c r="C3565" s="534" t="s">
        <v>7958</v>
      </c>
      <c r="D3565" s="534" t="s">
        <v>9700</v>
      </c>
      <c r="E3565" s="534" t="s">
        <v>11331</v>
      </c>
    </row>
    <row r="3566" ht="12.75" customHeight="1">
      <c r="B3566" s="534" t="s">
        <v>2216</v>
      </c>
      <c r="C3566" s="534" t="s">
        <v>6318</v>
      </c>
      <c r="D3566" s="534" t="s">
        <v>6187</v>
      </c>
      <c r="E3566" s="534" t="s">
        <v>11332</v>
      </c>
    </row>
    <row r="3567" ht="12.75" customHeight="1">
      <c r="B3567" s="534" t="s">
        <v>2216</v>
      </c>
      <c r="C3567" s="534" t="s">
        <v>6318</v>
      </c>
      <c r="D3567" s="534" t="s">
        <v>11333</v>
      </c>
      <c r="E3567" s="534" t="s">
        <v>11334</v>
      </c>
    </row>
    <row r="3568" ht="12.75" customHeight="1">
      <c r="B3568" s="534" t="s">
        <v>6416</v>
      </c>
      <c r="C3568" s="534" t="s">
        <v>7013</v>
      </c>
      <c r="D3568" s="534" t="s">
        <v>11335</v>
      </c>
      <c r="E3568" s="534" t="s">
        <v>11336</v>
      </c>
    </row>
    <row r="3569" ht="12.75" customHeight="1">
      <c r="B3569" s="534" t="s">
        <v>2216</v>
      </c>
      <c r="C3569" s="534" t="s">
        <v>6318</v>
      </c>
      <c r="D3569" s="534" t="s">
        <v>7861</v>
      </c>
      <c r="E3569" s="534" t="s">
        <v>11337</v>
      </c>
    </row>
    <row r="3570" ht="12.75" customHeight="1">
      <c r="B3570" s="534" t="s">
        <v>503</v>
      </c>
      <c r="C3570" s="534" t="s">
        <v>573</v>
      </c>
      <c r="D3570" s="534" t="s">
        <v>8450</v>
      </c>
      <c r="E3570" s="534" t="s">
        <v>11338</v>
      </c>
    </row>
    <row r="3571" ht="12.75" customHeight="1">
      <c r="B3571" s="534" t="s">
        <v>6407</v>
      </c>
      <c r="C3571" s="534" t="s">
        <v>6388</v>
      </c>
      <c r="D3571" s="534" t="s">
        <v>11339</v>
      </c>
      <c r="E3571" s="534" t="s">
        <v>11340</v>
      </c>
    </row>
    <row r="3572" ht="12.75" customHeight="1">
      <c r="B3572" s="534" t="s">
        <v>6075</v>
      </c>
      <c r="C3572" s="534" t="s">
        <v>6100</v>
      </c>
      <c r="D3572" s="534" t="s">
        <v>11341</v>
      </c>
      <c r="E3572" s="534" t="s">
        <v>11342</v>
      </c>
    </row>
    <row r="3573" ht="12.75" customHeight="1">
      <c r="B3573" s="534" t="s">
        <v>726</v>
      </c>
      <c r="C3573" s="534" t="s">
        <v>737</v>
      </c>
      <c r="D3573" s="534" t="s">
        <v>11343</v>
      </c>
      <c r="E3573" s="534" t="s">
        <v>11344</v>
      </c>
    </row>
    <row r="3574" ht="12.75" customHeight="1">
      <c r="B3574" s="534" t="s">
        <v>726</v>
      </c>
      <c r="C3574" s="534" t="s">
        <v>737</v>
      </c>
      <c r="D3574" s="534" t="s">
        <v>1575</v>
      </c>
      <c r="E3574" s="534" t="s">
        <v>11345</v>
      </c>
    </row>
    <row r="3575" ht="12.75" customHeight="1">
      <c r="B3575" s="534" t="s">
        <v>726</v>
      </c>
      <c r="C3575" s="534" t="s">
        <v>737</v>
      </c>
      <c r="D3575" s="534" t="s">
        <v>11346</v>
      </c>
      <c r="E3575" s="534" t="s">
        <v>11347</v>
      </c>
    </row>
    <row r="3576" ht="12.75" customHeight="1">
      <c r="B3576" s="534" t="s">
        <v>726</v>
      </c>
      <c r="C3576" s="534" t="s">
        <v>737</v>
      </c>
      <c r="D3576" s="534" t="s">
        <v>1575</v>
      </c>
      <c r="E3576" s="534" t="s">
        <v>11348</v>
      </c>
    </row>
    <row r="3577" ht="12.75" customHeight="1">
      <c r="B3577" s="534" t="s">
        <v>726</v>
      </c>
      <c r="C3577" s="534" t="s">
        <v>737</v>
      </c>
      <c r="D3577" s="534" t="s">
        <v>11349</v>
      </c>
      <c r="E3577" s="534" t="s">
        <v>11350</v>
      </c>
    </row>
    <row r="3578" ht="12.75" customHeight="1">
      <c r="B3578" s="534" t="s">
        <v>503</v>
      </c>
      <c r="C3578" s="534" t="s">
        <v>573</v>
      </c>
      <c r="D3578" s="534" t="s">
        <v>7727</v>
      </c>
      <c r="E3578" s="534" t="s">
        <v>11351</v>
      </c>
    </row>
    <row r="3579" ht="12.75" customHeight="1">
      <c r="B3579" s="534" t="s">
        <v>6416</v>
      </c>
      <c r="C3579" s="534" t="s">
        <v>6710</v>
      </c>
      <c r="D3579" s="534" t="s">
        <v>11352</v>
      </c>
      <c r="E3579" s="534" t="s">
        <v>11353</v>
      </c>
    </row>
    <row r="3580" ht="12.75" customHeight="1">
      <c r="B3580" s="534" t="s">
        <v>6407</v>
      </c>
      <c r="C3580" s="534" t="s">
        <v>6388</v>
      </c>
      <c r="D3580" s="534" t="s">
        <v>11354</v>
      </c>
      <c r="E3580" s="534" t="s">
        <v>11355</v>
      </c>
    </row>
    <row r="3581" ht="12.75" customHeight="1">
      <c r="B3581" s="534" t="s">
        <v>6075</v>
      </c>
      <c r="C3581" s="534" t="s">
        <v>8965</v>
      </c>
      <c r="D3581" s="534" t="s">
        <v>1575</v>
      </c>
      <c r="E3581" s="534" t="s">
        <v>11356</v>
      </c>
    </row>
    <row r="3582" ht="12.75" customHeight="1">
      <c r="B3582" s="534" t="s">
        <v>726</v>
      </c>
      <c r="C3582" s="534" t="s">
        <v>737</v>
      </c>
      <c r="D3582" s="534" t="s">
        <v>8832</v>
      </c>
      <c r="E3582" s="534" t="s">
        <v>11357</v>
      </c>
    </row>
    <row r="3583" ht="12.75" customHeight="1">
      <c r="B3583" s="534" t="s">
        <v>2216</v>
      </c>
      <c r="C3583" s="534" t="s">
        <v>6318</v>
      </c>
      <c r="D3583" s="534" t="s">
        <v>9606</v>
      </c>
      <c r="E3583" s="534" t="s">
        <v>11358</v>
      </c>
    </row>
    <row r="3584" ht="12.75" customHeight="1">
      <c r="B3584" s="534" t="s">
        <v>2216</v>
      </c>
      <c r="C3584" s="534" t="s">
        <v>6318</v>
      </c>
      <c r="D3584" s="534" t="s">
        <v>9606</v>
      </c>
      <c r="E3584" s="534" t="s">
        <v>11359</v>
      </c>
    </row>
    <row r="3585" ht="12.75" customHeight="1">
      <c r="B3585" s="534" t="s">
        <v>2216</v>
      </c>
      <c r="C3585" s="534" t="s">
        <v>6318</v>
      </c>
      <c r="D3585" s="534" t="s">
        <v>9606</v>
      </c>
      <c r="E3585" s="534" t="s">
        <v>11360</v>
      </c>
    </row>
    <row r="3586" ht="12.75" customHeight="1">
      <c r="B3586" s="534" t="s">
        <v>2781</v>
      </c>
      <c r="C3586" s="534" t="s">
        <v>2782</v>
      </c>
      <c r="D3586" s="534" t="s">
        <v>11361</v>
      </c>
      <c r="E3586" s="534" t="s">
        <v>11362</v>
      </c>
    </row>
    <row r="3587" ht="12.75" customHeight="1">
      <c r="B3587" s="534" t="s">
        <v>6075</v>
      </c>
      <c r="C3587" s="534" t="s">
        <v>6076</v>
      </c>
      <c r="D3587" s="534" t="s">
        <v>11363</v>
      </c>
      <c r="E3587" s="534" t="s">
        <v>11364</v>
      </c>
    </row>
    <row r="3588" ht="12.75" customHeight="1">
      <c r="B3588" s="534" t="s">
        <v>1485</v>
      </c>
      <c r="C3588" s="534" t="s">
        <v>6181</v>
      </c>
      <c r="D3588" s="534" t="s">
        <v>11178</v>
      </c>
      <c r="E3588" s="534" t="s">
        <v>11365</v>
      </c>
    </row>
    <row r="3589" ht="12.75" customHeight="1">
      <c r="B3589" s="534" t="s">
        <v>726</v>
      </c>
      <c r="C3589" s="534" t="s">
        <v>737</v>
      </c>
      <c r="D3589" s="534" t="s">
        <v>11366</v>
      </c>
      <c r="E3589" s="534" t="s">
        <v>11367</v>
      </c>
    </row>
    <row r="3590" ht="12.75" customHeight="1">
      <c r="B3590" s="534" t="s">
        <v>726</v>
      </c>
      <c r="C3590" s="534" t="s">
        <v>737</v>
      </c>
      <c r="D3590" s="534" t="s">
        <v>1731</v>
      </c>
      <c r="E3590" s="534" t="s">
        <v>1740</v>
      </c>
    </row>
    <row r="3591" ht="12.75" customHeight="1">
      <c r="B3591" s="534" t="s">
        <v>726</v>
      </c>
      <c r="C3591" s="534" t="s">
        <v>737</v>
      </c>
      <c r="D3591" s="534" t="s">
        <v>1575</v>
      </c>
      <c r="E3591" s="534" t="s">
        <v>11368</v>
      </c>
    </row>
    <row r="3592" ht="12.75" customHeight="1">
      <c r="B3592" s="534" t="s">
        <v>726</v>
      </c>
      <c r="C3592" s="534" t="s">
        <v>737</v>
      </c>
      <c r="D3592" s="534" t="s">
        <v>1575</v>
      </c>
      <c r="E3592" s="534" t="s">
        <v>11369</v>
      </c>
    </row>
    <row r="3593" ht="12.75" customHeight="1">
      <c r="B3593" s="534" t="s">
        <v>726</v>
      </c>
      <c r="C3593" s="534" t="s">
        <v>737</v>
      </c>
      <c r="D3593" s="534" t="s">
        <v>1575</v>
      </c>
      <c r="E3593" s="534" t="s">
        <v>11370</v>
      </c>
    </row>
    <row r="3594" ht="12.75" customHeight="1">
      <c r="B3594" s="534" t="s">
        <v>726</v>
      </c>
      <c r="C3594" s="534" t="s">
        <v>737</v>
      </c>
      <c r="D3594" s="534" t="s">
        <v>1575</v>
      </c>
      <c r="E3594" s="534" t="s">
        <v>11371</v>
      </c>
    </row>
    <row r="3595" ht="12.75" customHeight="1">
      <c r="B3595" s="534" t="s">
        <v>6273</v>
      </c>
      <c r="C3595" s="534" t="s">
        <v>6274</v>
      </c>
      <c r="D3595" s="534" t="s">
        <v>6280</v>
      </c>
      <c r="E3595" s="534" t="s">
        <v>11372</v>
      </c>
    </row>
    <row r="3596" ht="12.75" customHeight="1">
      <c r="B3596" s="534" t="s">
        <v>239</v>
      </c>
      <c r="C3596" s="534" t="s">
        <v>293</v>
      </c>
      <c r="D3596" s="534" t="s">
        <v>11373</v>
      </c>
      <c r="E3596" s="534" t="s">
        <v>11374</v>
      </c>
    </row>
    <row r="3597" ht="12.75" customHeight="1">
      <c r="B3597" s="534" t="s">
        <v>239</v>
      </c>
      <c r="C3597" s="534" t="s">
        <v>293</v>
      </c>
      <c r="D3597" s="534" t="s">
        <v>242</v>
      </c>
      <c r="E3597" s="534" t="s">
        <v>11375</v>
      </c>
    </row>
    <row r="3598" ht="12.75" customHeight="1">
      <c r="B3598" s="534" t="s">
        <v>239</v>
      </c>
      <c r="C3598" s="534" t="s">
        <v>293</v>
      </c>
      <c r="D3598" s="534" t="s">
        <v>242</v>
      </c>
      <c r="E3598" s="534" t="s">
        <v>11376</v>
      </c>
    </row>
    <row r="3599" ht="12.75" customHeight="1">
      <c r="B3599" s="534" t="s">
        <v>239</v>
      </c>
      <c r="C3599" s="534" t="s">
        <v>293</v>
      </c>
      <c r="D3599" s="534" t="s">
        <v>242</v>
      </c>
      <c r="E3599" s="534" t="s">
        <v>11377</v>
      </c>
    </row>
    <row r="3600" ht="12.75" customHeight="1">
      <c r="B3600" s="534" t="s">
        <v>239</v>
      </c>
      <c r="C3600" s="534" t="s">
        <v>293</v>
      </c>
      <c r="D3600" s="534" t="s">
        <v>1575</v>
      </c>
      <c r="E3600" s="534" t="s">
        <v>11378</v>
      </c>
    </row>
    <row r="3601" ht="12.75" customHeight="1">
      <c r="B3601" s="534" t="s">
        <v>239</v>
      </c>
      <c r="C3601" s="534" t="s">
        <v>293</v>
      </c>
      <c r="D3601" s="534" t="s">
        <v>1575</v>
      </c>
      <c r="E3601" s="534" t="s">
        <v>11379</v>
      </c>
    </row>
    <row r="3602" ht="12.75" customHeight="1">
      <c r="B3602" s="534" t="s">
        <v>239</v>
      </c>
      <c r="C3602" s="534" t="s">
        <v>293</v>
      </c>
      <c r="D3602" s="534" t="s">
        <v>1575</v>
      </c>
      <c r="E3602" s="534" t="s">
        <v>11380</v>
      </c>
    </row>
    <row r="3603" ht="12.75" customHeight="1">
      <c r="B3603" s="534" t="s">
        <v>239</v>
      </c>
      <c r="C3603" s="534" t="s">
        <v>293</v>
      </c>
      <c r="D3603" s="534" t="s">
        <v>1575</v>
      </c>
      <c r="E3603" s="534" t="s">
        <v>11381</v>
      </c>
    </row>
    <row r="3604" ht="12.75" customHeight="1">
      <c r="B3604" s="534" t="s">
        <v>239</v>
      </c>
      <c r="C3604" s="534" t="s">
        <v>7730</v>
      </c>
      <c r="D3604" s="534" t="s">
        <v>6571</v>
      </c>
      <c r="E3604" s="534" t="s">
        <v>11382</v>
      </c>
    </row>
    <row r="3605" ht="12.75" customHeight="1">
      <c r="B3605" s="534" t="s">
        <v>239</v>
      </c>
      <c r="C3605" s="534" t="s">
        <v>293</v>
      </c>
      <c r="D3605" s="534" t="s">
        <v>242</v>
      </c>
      <c r="E3605" s="534" t="s">
        <v>11383</v>
      </c>
    </row>
    <row r="3606" ht="12.75" customHeight="1">
      <c r="B3606" s="534" t="s">
        <v>911</v>
      </c>
      <c r="C3606" s="534" t="s">
        <v>930</v>
      </c>
      <c r="D3606" s="534" t="s">
        <v>11384</v>
      </c>
      <c r="E3606" s="534" t="s">
        <v>11385</v>
      </c>
    </row>
    <row r="3607" ht="12.75" customHeight="1">
      <c r="B3607" s="534" t="s">
        <v>2216</v>
      </c>
      <c r="C3607" s="534" t="s">
        <v>6318</v>
      </c>
      <c r="D3607" s="534" t="s">
        <v>7861</v>
      </c>
      <c r="E3607" s="534" t="s">
        <v>11386</v>
      </c>
    </row>
    <row r="3608" ht="12.75" customHeight="1">
      <c r="B3608" s="534" t="s">
        <v>239</v>
      </c>
      <c r="C3608" s="534" t="s">
        <v>293</v>
      </c>
      <c r="D3608" s="534" t="s">
        <v>242</v>
      </c>
      <c r="E3608" s="534" t="s">
        <v>11387</v>
      </c>
    </row>
    <row r="3609" ht="12.75" customHeight="1">
      <c r="B3609" s="534" t="s">
        <v>239</v>
      </c>
      <c r="C3609" s="534" t="s">
        <v>293</v>
      </c>
      <c r="D3609" s="534" t="s">
        <v>1575</v>
      </c>
      <c r="E3609" s="534" t="s">
        <v>11388</v>
      </c>
    </row>
    <row r="3610" ht="12.75" customHeight="1">
      <c r="B3610" s="534" t="s">
        <v>239</v>
      </c>
      <c r="C3610" s="534" t="s">
        <v>293</v>
      </c>
      <c r="D3610" s="534" t="s">
        <v>1575</v>
      </c>
      <c r="E3610" s="534" t="s">
        <v>11389</v>
      </c>
    </row>
    <row r="3611" ht="12.75" customHeight="1">
      <c r="B3611" s="534" t="s">
        <v>239</v>
      </c>
      <c r="C3611" s="534" t="s">
        <v>293</v>
      </c>
      <c r="D3611" s="534" t="s">
        <v>1575</v>
      </c>
      <c r="E3611" s="534" t="s">
        <v>11390</v>
      </c>
    </row>
    <row r="3612" ht="12.75" customHeight="1">
      <c r="B3612" s="534" t="s">
        <v>239</v>
      </c>
      <c r="C3612" s="534" t="s">
        <v>293</v>
      </c>
      <c r="D3612" s="534" t="s">
        <v>11391</v>
      </c>
      <c r="E3612" s="534" t="s">
        <v>11392</v>
      </c>
    </row>
    <row r="3613" ht="12.75" customHeight="1">
      <c r="B3613" s="534" t="s">
        <v>239</v>
      </c>
      <c r="C3613" s="534" t="s">
        <v>293</v>
      </c>
      <c r="D3613" s="534" t="s">
        <v>1575</v>
      </c>
      <c r="E3613" s="534" t="s">
        <v>11393</v>
      </c>
    </row>
    <row r="3614" ht="12.75" customHeight="1">
      <c r="B3614" s="534" t="s">
        <v>239</v>
      </c>
      <c r="C3614" s="534" t="s">
        <v>293</v>
      </c>
      <c r="D3614" s="534" t="s">
        <v>1575</v>
      </c>
      <c r="E3614" s="534" t="s">
        <v>11394</v>
      </c>
    </row>
    <row r="3615" ht="12.75" customHeight="1">
      <c r="B3615" s="534" t="s">
        <v>239</v>
      </c>
      <c r="C3615" s="534" t="s">
        <v>293</v>
      </c>
      <c r="D3615" s="534" t="s">
        <v>11391</v>
      </c>
      <c r="E3615" s="534" t="s">
        <v>11395</v>
      </c>
    </row>
    <row r="3616" ht="12.75" customHeight="1">
      <c r="B3616" s="534" t="s">
        <v>239</v>
      </c>
      <c r="C3616" s="534" t="s">
        <v>293</v>
      </c>
      <c r="D3616" s="534" t="s">
        <v>1575</v>
      </c>
      <c r="E3616" s="534" t="s">
        <v>11396</v>
      </c>
    </row>
    <row r="3617" ht="12.75" customHeight="1">
      <c r="B3617" s="534" t="s">
        <v>239</v>
      </c>
      <c r="C3617" s="534" t="s">
        <v>293</v>
      </c>
      <c r="D3617" s="534" t="s">
        <v>11391</v>
      </c>
      <c r="E3617" s="534" t="s">
        <v>11397</v>
      </c>
    </row>
    <row r="3618" ht="12.75" customHeight="1">
      <c r="B3618" s="534" t="s">
        <v>239</v>
      </c>
      <c r="C3618" s="534" t="s">
        <v>293</v>
      </c>
      <c r="D3618" s="534" t="s">
        <v>11391</v>
      </c>
      <c r="E3618" s="534" t="s">
        <v>11398</v>
      </c>
    </row>
    <row r="3619" ht="12.75" customHeight="1">
      <c r="B3619" s="534" t="s">
        <v>239</v>
      </c>
      <c r="C3619" s="534" t="s">
        <v>293</v>
      </c>
      <c r="D3619" s="534" t="s">
        <v>11391</v>
      </c>
      <c r="E3619" s="534" t="s">
        <v>11399</v>
      </c>
    </row>
    <row r="3620" ht="12.75" customHeight="1">
      <c r="B3620" s="534" t="s">
        <v>239</v>
      </c>
      <c r="C3620" s="534" t="s">
        <v>293</v>
      </c>
      <c r="D3620" s="534" t="s">
        <v>1575</v>
      </c>
      <c r="E3620" s="534" t="s">
        <v>11400</v>
      </c>
    </row>
    <row r="3621" ht="12.75" customHeight="1">
      <c r="B3621" s="534" t="s">
        <v>2781</v>
      </c>
      <c r="C3621" s="534" t="s">
        <v>2782</v>
      </c>
      <c r="D3621" s="534" t="s">
        <v>11401</v>
      </c>
      <c r="E3621" s="534" t="s">
        <v>11402</v>
      </c>
    </row>
    <row r="3622" ht="12.75" customHeight="1">
      <c r="B3622" s="534" t="s">
        <v>239</v>
      </c>
      <c r="C3622" s="534" t="s">
        <v>306</v>
      </c>
      <c r="D3622" s="534" t="s">
        <v>6711</v>
      </c>
      <c r="E3622" s="534" t="s">
        <v>11403</v>
      </c>
    </row>
    <row r="3623" ht="12.75" customHeight="1">
      <c r="B3623" s="534" t="s">
        <v>6142</v>
      </c>
      <c r="C3623" s="534" t="s">
        <v>8542</v>
      </c>
      <c r="D3623" s="534" t="s">
        <v>11404</v>
      </c>
      <c r="E3623" s="534" t="s">
        <v>11405</v>
      </c>
    </row>
    <row r="3624" ht="12.75" customHeight="1">
      <c r="B3624" s="534" t="s">
        <v>911</v>
      </c>
      <c r="C3624" s="534" t="s">
        <v>7472</v>
      </c>
      <c r="D3624" s="534" t="s">
        <v>10763</v>
      </c>
      <c r="E3624" s="534" t="s">
        <v>11406</v>
      </c>
    </row>
    <row r="3625" ht="12.75" customHeight="1">
      <c r="B3625" s="534" t="s">
        <v>6407</v>
      </c>
      <c r="C3625" s="534" t="s">
        <v>6388</v>
      </c>
      <c r="D3625" s="534" t="s">
        <v>11407</v>
      </c>
      <c r="E3625" s="534" t="s">
        <v>11408</v>
      </c>
    </row>
    <row r="3626" ht="12.75" customHeight="1">
      <c r="B3626" s="534" t="s">
        <v>6407</v>
      </c>
      <c r="C3626" s="534" t="s">
        <v>6388</v>
      </c>
      <c r="D3626" s="534" t="s">
        <v>11407</v>
      </c>
      <c r="E3626" s="534" t="s">
        <v>11409</v>
      </c>
    </row>
    <row r="3627" ht="12.75" customHeight="1">
      <c r="B3627" s="534" t="s">
        <v>2781</v>
      </c>
      <c r="C3627" s="534" t="s">
        <v>2782</v>
      </c>
      <c r="D3627" s="534" t="s">
        <v>11410</v>
      </c>
      <c r="E3627" s="534" t="s">
        <v>11411</v>
      </c>
    </row>
    <row r="3628" ht="12.75" customHeight="1">
      <c r="B3628" s="534" t="s">
        <v>1560</v>
      </c>
      <c r="C3628" s="534" t="s">
        <v>1561</v>
      </c>
      <c r="D3628" s="534" t="s">
        <v>11412</v>
      </c>
      <c r="E3628" s="534" t="s">
        <v>11413</v>
      </c>
    </row>
    <row r="3629" ht="12.75" customHeight="1">
      <c r="B3629" s="534" t="s">
        <v>2781</v>
      </c>
      <c r="C3629" s="534" t="s">
        <v>2782</v>
      </c>
      <c r="D3629" s="534" t="s">
        <v>11412</v>
      </c>
      <c r="E3629" s="534" t="s">
        <v>11414</v>
      </c>
    </row>
    <row r="3630" ht="12.75" customHeight="1">
      <c r="B3630" s="534" t="s">
        <v>1560</v>
      </c>
      <c r="C3630" s="534" t="s">
        <v>1561</v>
      </c>
      <c r="D3630" s="534" t="s">
        <v>11412</v>
      </c>
      <c r="E3630" s="534" t="s">
        <v>11415</v>
      </c>
    </row>
    <row r="3631" ht="12.75" customHeight="1">
      <c r="B3631" s="534" t="s">
        <v>1560</v>
      </c>
      <c r="C3631" s="534" t="s">
        <v>1561</v>
      </c>
      <c r="D3631" s="534" t="s">
        <v>11412</v>
      </c>
      <c r="E3631" s="534" t="s">
        <v>11416</v>
      </c>
    </row>
    <row r="3632" ht="12.75" customHeight="1">
      <c r="B3632" s="534" t="s">
        <v>1560</v>
      </c>
      <c r="C3632" s="534" t="s">
        <v>1561</v>
      </c>
      <c r="D3632" s="534" t="s">
        <v>11412</v>
      </c>
      <c r="E3632" s="534" t="s">
        <v>11417</v>
      </c>
    </row>
    <row r="3633" ht="12.75" customHeight="1">
      <c r="B3633" s="534" t="s">
        <v>1560</v>
      </c>
      <c r="C3633" s="534" t="s">
        <v>1561</v>
      </c>
      <c r="D3633" s="534" t="s">
        <v>11412</v>
      </c>
      <c r="E3633" s="534" t="s">
        <v>11418</v>
      </c>
    </row>
    <row r="3634" ht="12.75" customHeight="1">
      <c r="B3634" s="534" t="s">
        <v>1560</v>
      </c>
      <c r="C3634" s="534" t="s">
        <v>1561</v>
      </c>
      <c r="D3634" s="534" t="s">
        <v>11412</v>
      </c>
      <c r="E3634" s="534" t="s">
        <v>11419</v>
      </c>
    </row>
    <row r="3635" ht="12.75" customHeight="1">
      <c r="B3635" s="534" t="s">
        <v>2781</v>
      </c>
      <c r="C3635" s="534" t="s">
        <v>2782</v>
      </c>
      <c r="D3635" s="534" t="s">
        <v>11420</v>
      </c>
      <c r="E3635" s="534" t="s">
        <v>11420</v>
      </c>
    </row>
    <row r="3636" ht="12.75" customHeight="1">
      <c r="B3636" s="534" t="s">
        <v>2781</v>
      </c>
      <c r="C3636" s="534" t="s">
        <v>2782</v>
      </c>
      <c r="D3636" s="534" t="s">
        <v>1575</v>
      </c>
      <c r="E3636" s="534" t="s">
        <v>11421</v>
      </c>
    </row>
    <row r="3637" ht="12.75" customHeight="1">
      <c r="B3637" s="534" t="s">
        <v>6142</v>
      </c>
      <c r="C3637" s="534" t="s">
        <v>7696</v>
      </c>
      <c r="D3637" s="534" t="s">
        <v>11420</v>
      </c>
      <c r="E3637" s="534" t="s">
        <v>11422</v>
      </c>
    </row>
    <row r="3638" ht="12.75" customHeight="1">
      <c r="B3638" s="534" t="s">
        <v>6273</v>
      </c>
      <c r="C3638" s="534" t="s">
        <v>7618</v>
      </c>
      <c r="D3638" s="534" t="s">
        <v>11420</v>
      </c>
      <c r="E3638" s="534" t="s">
        <v>11423</v>
      </c>
    </row>
    <row r="3639" ht="12.75" customHeight="1">
      <c r="B3639" s="534" t="s">
        <v>6273</v>
      </c>
      <c r="C3639" s="534" t="s">
        <v>7618</v>
      </c>
      <c r="D3639" s="534" t="s">
        <v>11420</v>
      </c>
      <c r="E3639" s="534" t="s">
        <v>11424</v>
      </c>
    </row>
    <row r="3640" ht="12.75" customHeight="1">
      <c r="B3640" s="534" t="s">
        <v>6273</v>
      </c>
      <c r="C3640" s="534" t="s">
        <v>7618</v>
      </c>
      <c r="D3640" s="534" t="s">
        <v>11420</v>
      </c>
      <c r="E3640" s="534" t="s">
        <v>11425</v>
      </c>
    </row>
    <row r="3641" ht="12.75" customHeight="1">
      <c r="B3641" s="534" t="s">
        <v>1485</v>
      </c>
      <c r="C3641" s="534" t="s">
        <v>7614</v>
      </c>
      <c r="D3641" s="534" t="s">
        <v>11420</v>
      </c>
      <c r="E3641" s="534" t="s">
        <v>11426</v>
      </c>
    </row>
    <row r="3642" ht="12.75" customHeight="1">
      <c r="B3642" s="534" t="s">
        <v>6273</v>
      </c>
      <c r="C3642" s="534" t="s">
        <v>6274</v>
      </c>
      <c r="D3642" s="534" t="s">
        <v>11420</v>
      </c>
      <c r="E3642" s="534" t="s">
        <v>11427</v>
      </c>
    </row>
    <row r="3643" ht="12.75" customHeight="1">
      <c r="B3643" s="534" t="s">
        <v>6075</v>
      </c>
      <c r="C3643" s="534" t="s">
        <v>6267</v>
      </c>
      <c r="D3643" s="534" t="s">
        <v>11420</v>
      </c>
      <c r="E3643" s="534" t="s">
        <v>11428</v>
      </c>
    </row>
    <row r="3644" ht="12.75" customHeight="1">
      <c r="B3644" s="534" t="s">
        <v>6075</v>
      </c>
      <c r="C3644" s="534" t="s">
        <v>6267</v>
      </c>
      <c r="D3644" s="534" t="s">
        <v>11420</v>
      </c>
      <c r="E3644" s="534" t="s">
        <v>11429</v>
      </c>
    </row>
    <row r="3645" ht="12.75" customHeight="1">
      <c r="B3645" s="534" t="s">
        <v>6075</v>
      </c>
      <c r="C3645" s="534" t="s">
        <v>6267</v>
      </c>
      <c r="D3645" s="534" t="s">
        <v>1575</v>
      </c>
      <c r="E3645" s="534" t="s">
        <v>11430</v>
      </c>
    </row>
    <row r="3646" ht="12.75" customHeight="1">
      <c r="B3646" s="534" t="s">
        <v>6075</v>
      </c>
      <c r="C3646" s="534" t="s">
        <v>6267</v>
      </c>
      <c r="D3646" s="534" t="s">
        <v>11420</v>
      </c>
      <c r="E3646" s="534" t="s">
        <v>11431</v>
      </c>
    </row>
    <row r="3647" ht="12.75" customHeight="1">
      <c r="B3647" s="534" t="s">
        <v>1485</v>
      </c>
      <c r="C3647" s="534" t="s">
        <v>7614</v>
      </c>
      <c r="D3647" s="534" t="s">
        <v>11420</v>
      </c>
      <c r="E3647" s="534" t="s">
        <v>11432</v>
      </c>
    </row>
    <row r="3648" ht="12.75" customHeight="1">
      <c r="B3648" s="534" t="s">
        <v>1485</v>
      </c>
      <c r="C3648" s="534" t="s">
        <v>7614</v>
      </c>
      <c r="D3648" s="534" t="s">
        <v>11420</v>
      </c>
      <c r="E3648" s="534" t="s">
        <v>11433</v>
      </c>
    </row>
    <row r="3649" ht="12.75" customHeight="1">
      <c r="B3649" s="534" t="s">
        <v>6416</v>
      </c>
      <c r="C3649" s="534" t="s">
        <v>10145</v>
      </c>
      <c r="D3649" s="534" t="s">
        <v>11434</v>
      </c>
      <c r="E3649" s="534" t="s">
        <v>11435</v>
      </c>
    </row>
    <row r="3650" ht="12.75" customHeight="1">
      <c r="B3650" s="534" t="s">
        <v>6075</v>
      </c>
      <c r="C3650" s="534" t="s">
        <v>10619</v>
      </c>
      <c r="D3650" s="534" t="s">
        <v>11436</v>
      </c>
      <c r="E3650" s="534" t="s">
        <v>11437</v>
      </c>
    </row>
    <row r="3651" ht="12.75" customHeight="1">
      <c r="B3651" s="534" t="s">
        <v>6075</v>
      </c>
      <c r="C3651" s="534" t="s">
        <v>10619</v>
      </c>
      <c r="D3651" s="534" t="s">
        <v>1575</v>
      </c>
      <c r="E3651" s="534" t="s">
        <v>11438</v>
      </c>
    </row>
    <row r="3652" ht="12.75" customHeight="1">
      <c r="B3652" s="534" t="s">
        <v>1485</v>
      </c>
      <c r="C3652" s="534" t="s">
        <v>7614</v>
      </c>
      <c r="D3652" s="534" t="s">
        <v>11439</v>
      </c>
      <c r="E3652" s="534" t="s">
        <v>11440</v>
      </c>
    </row>
    <row r="3653" ht="12.75" customHeight="1">
      <c r="B3653" s="534" t="s">
        <v>1485</v>
      </c>
      <c r="C3653" s="534" t="s">
        <v>7614</v>
      </c>
      <c r="D3653" s="534" t="s">
        <v>11439</v>
      </c>
      <c r="E3653" s="534" t="s">
        <v>11441</v>
      </c>
    </row>
    <row r="3654" ht="12.75" customHeight="1">
      <c r="B3654" s="534" t="s">
        <v>900</v>
      </c>
      <c r="C3654" s="534" t="s">
        <v>901</v>
      </c>
      <c r="D3654" s="534" t="s">
        <v>11326</v>
      </c>
      <c r="E3654" s="534" t="s">
        <v>11442</v>
      </c>
    </row>
    <row r="3655" ht="12.75" customHeight="1">
      <c r="B3655" s="534" t="s">
        <v>726</v>
      </c>
      <c r="C3655" s="534" t="s">
        <v>737</v>
      </c>
      <c r="D3655" s="534" t="s">
        <v>1575</v>
      </c>
      <c r="E3655" s="534" t="s">
        <v>11443</v>
      </c>
    </row>
    <row r="3656" ht="12.75" customHeight="1">
      <c r="B3656" s="534" t="s">
        <v>726</v>
      </c>
      <c r="C3656" s="534" t="s">
        <v>737</v>
      </c>
      <c r="D3656" s="534" t="s">
        <v>11444</v>
      </c>
      <c r="E3656" s="534" t="s">
        <v>11445</v>
      </c>
    </row>
    <row r="3657" ht="12.75" customHeight="1">
      <c r="B3657" s="534" t="s">
        <v>6416</v>
      </c>
      <c r="C3657" s="534" t="s">
        <v>6710</v>
      </c>
      <c r="D3657" s="534" t="s">
        <v>11446</v>
      </c>
      <c r="E3657" s="534" t="s">
        <v>11447</v>
      </c>
    </row>
    <row r="3658" ht="12.75" customHeight="1">
      <c r="B3658" s="534" t="s">
        <v>911</v>
      </c>
      <c r="C3658" s="534" t="s">
        <v>930</v>
      </c>
      <c r="D3658" s="534" t="s">
        <v>259</v>
      </c>
      <c r="E3658" s="534" t="s">
        <v>11448</v>
      </c>
    </row>
    <row r="3659" ht="12.75" customHeight="1">
      <c r="B3659" s="534" t="s">
        <v>911</v>
      </c>
      <c r="C3659" s="534" t="s">
        <v>930</v>
      </c>
      <c r="D3659" s="534" t="s">
        <v>259</v>
      </c>
      <c r="E3659" s="534" t="s">
        <v>11449</v>
      </c>
    </row>
    <row r="3660" ht="12.75" customHeight="1">
      <c r="B3660" s="534" t="s">
        <v>911</v>
      </c>
      <c r="C3660" s="534" t="s">
        <v>930</v>
      </c>
      <c r="D3660" s="534" t="s">
        <v>259</v>
      </c>
      <c r="E3660" s="534" t="s">
        <v>11450</v>
      </c>
    </row>
    <row r="3661" ht="12.75" customHeight="1">
      <c r="B3661" s="534" t="s">
        <v>726</v>
      </c>
      <c r="C3661" s="534" t="s">
        <v>737</v>
      </c>
      <c r="D3661" s="534" t="s">
        <v>11451</v>
      </c>
      <c r="E3661" s="534" t="s">
        <v>11452</v>
      </c>
    </row>
    <row r="3662" ht="12.75" customHeight="1">
      <c r="B3662" s="534" t="s">
        <v>503</v>
      </c>
      <c r="C3662" s="534" t="s">
        <v>544</v>
      </c>
      <c r="D3662" s="534" t="s">
        <v>11453</v>
      </c>
      <c r="E3662" s="534" t="s">
        <v>11454</v>
      </c>
    </row>
    <row r="3663" ht="12.75" customHeight="1">
      <c r="B3663" s="534" t="s">
        <v>503</v>
      </c>
      <c r="C3663" s="534" t="s">
        <v>7958</v>
      </c>
      <c r="D3663" s="534" t="s">
        <v>351</v>
      </c>
      <c r="E3663" s="534" t="s">
        <v>11455</v>
      </c>
    </row>
    <row r="3664" ht="12.75" customHeight="1">
      <c r="B3664" s="534" t="s">
        <v>503</v>
      </c>
      <c r="C3664" s="534" t="s">
        <v>7958</v>
      </c>
      <c r="D3664" s="534" t="s">
        <v>351</v>
      </c>
      <c r="E3664" s="534" t="s">
        <v>11456</v>
      </c>
    </row>
    <row r="3665" ht="12.75" customHeight="1">
      <c r="B3665" s="534" t="s">
        <v>239</v>
      </c>
      <c r="C3665" s="534" t="s">
        <v>409</v>
      </c>
      <c r="D3665" s="534" t="s">
        <v>351</v>
      </c>
      <c r="E3665" s="534" t="s">
        <v>11457</v>
      </c>
    </row>
    <row r="3666" ht="12.75" customHeight="1">
      <c r="B3666" s="534" t="s">
        <v>239</v>
      </c>
      <c r="C3666" s="534" t="s">
        <v>409</v>
      </c>
      <c r="D3666" s="534" t="s">
        <v>351</v>
      </c>
      <c r="E3666" s="534" t="s">
        <v>11458</v>
      </c>
    </row>
    <row r="3667" ht="12.75" customHeight="1">
      <c r="B3667" s="534" t="s">
        <v>239</v>
      </c>
      <c r="C3667" s="534" t="s">
        <v>409</v>
      </c>
      <c r="D3667" s="534" t="s">
        <v>351</v>
      </c>
      <c r="E3667" s="534" t="s">
        <v>11459</v>
      </c>
    </row>
    <row r="3668" ht="12.75" customHeight="1">
      <c r="B3668" s="534" t="s">
        <v>503</v>
      </c>
      <c r="C3668" s="534" t="s">
        <v>7958</v>
      </c>
      <c r="D3668" s="534" t="s">
        <v>351</v>
      </c>
      <c r="E3668" s="534" t="s">
        <v>11460</v>
      </c>
    </row>
    <row r="3669" ht="12.75" customHeight="1">
      <c r="B3669" s="534" t="s">
        <v>6246</v>
      </c>
      <c r="C3669" s="534" t="s">
        <v>6247</v>
      </c>
      <c r="D3669" s="534" t="s">
        <v>11461</v>
      </c>
      <c r="E3669" s="534" t="s">
        <v>11462</v>
      </c>
    </row>
    <row r="3670" ht="12.75" customHeight="1">
      <c r="B3670" s="534" t="s">
        <v>6246</v>
      </c>
      <c r="C3670" s="534" t="s">
        <v>6247</v>
      </c>
      <c r="D3670" s="534" t="s">
        <v>11463</v>
      </c>
      <c r="E3670" s="534" t="s">
        <v>11464</v>
      </c>
    </row>
    <row r="3671" ht="12.75" customHeight="1">
      <c r="B3671" s="534" t="s">
        <v>2781</v>
      </c>
      <c r="C3671" s="534" t="s">
        <v>2782</v>
      </c>
      <c r="D3671" s="534" t="s">
        <v>11465</v>
      </c>
      <c r="E3671" s="534" t="s">
        <v>11466</v>
      </c>
    </row>
    <row r="3672" ht="12.75" customHeight="1">
      <c r="B3672" s="534" t="s">
        <v>911</v>
      </c>
      <c r="C3672" s="534" t="s">
        <v>2556</v>
      </c>
      <c r="D3672" s="534" t="s">
        <v>11467</v>
      </c>
      <c r="E3672" s="534" t="s">
        <v>11468</v>
      </c>
    </row>
    <row r="3673" ht="12.75" customHeight="1">
      <c r="B3673" s="534" t="s">
        <v>6142</v>
      </c>
      <c r="C3673" s="534" t="s">
        <v>7593</v>
      </c>
      <c r="D3673" s="534" t="s">
        <v>11469</v>
      </c>
      <c r="E3673" s="534" t="s">
        <v>11470</v>
      </c>
    </row>
    <row r="3674" ht="12.75" customHeight="1">
      <c r="B3674" s="534" t="s">
        <v>6075</v>
      </c>
      <c r="C3674" s="534" t="s">
        <v>6267</v>
      </c>
      <c r="D3674" s="534" t="s">
        <v>11471</v>
      </c>
      <c r="E3674" s="534" t="s">
        <v>11472</v>
      </c>
    </row>
    <row r="3675" ht="12.75" customHeight="1">
      <c r="B3675" s="534" t="s">
        <v>726</v>
      </c>
      <c r="C3675" s="534" t="s">
        <v>737</v>
      </c>
      <c r="D3675" s="534" t="s">
        <v>11473</v>
      </c>
      <c r="E3675" s="534" t="s">
        <v>11474</v>
      </c>
    </row>
    <row r="3676" ht="12.75" customHeight="1">
      <c r="B3676" s="534" t="s">
        <v>900</v>
      </c>
      <c r="C3676" s="534" t="s">
        <v>901</v>
      </c>
      <c r="D3676" s="534" t="s">
        <v>1575</v>
      </c>
      <c r="E3676" s="534" t="s">
        <v>11475</v>
      </c>
    </row>
    <row r="3677" ht="12.75" customHeight="1">
      <c r="B3677" s="534" t="s">
        <v>900</v>
      </c>
      <c r="C3677" s="534" t="s">
        <v>901</v>
      </c>
      <c r="D3677" s="534" t="s">
        <v>1575</v>
      </c>
      <c r="E3677" s="534" t="s">
        <v>11476</v>
      </c>
    </row>
    <row r="3678" ht="12.75" customHeight="1">
      <c r="B3678" s="534" t="s">
        <v>900</v>
      </c>
      <c r="C3678" s="534" t="s">
        <v>901</v>
      </c>
      <c r="D3678" s="534" t="s">
        <v>1575</v>
      </c>
      <c r="E3678" s="534" t="s">
        <v>11477</v>
      </c>
    </row>
    <row r="3679" ht="12.75" customHeight="1">
      <c r="B3679" s="534" t="s">
        <v>900</v>
      </c>
      <c r="C3679" s="534" t="s">
        <v>901</v>
      </c>
      <c r="D3679" s="534" t="s">
        <v>1575</v>
      </c>
      <c r="E3679" s="534" t="s">
        <v>11478</v>
      </c>
    </row>
    <row r="3680" ht="12.75" customHeight="1">
      <c r="B3680" s="534" t="s">
        <v>503</v>
      </c>
      <c r="C3680" s="534" t="s">
        <v>573</v>
      </c>
      <c r="D3680" s="534" t="s">
        <v>8450</v>
      </c>
      <c r="E3680" s="534" t="s">
        <v>11479</v>
      </c>
    </row>
    <row r="3681" ht="12.75" customHeight="1">
      <c r="B3681" s="534" t="s">
        <v>6698</v>
      </c>
      <c r="C3681" s="534" t="s">
        <v>6699</v>
      </c>
      <c r="D3681" s="534" t="s">
        <v>11480</v>
      </c>
      <c r="E3681" s="534" t="s">
        <v>11481</v>
      </c>
    </row>
    <row r="3682" ht="12.75" customHeight="1">
      <c r="B3682" s="534" t="s">
        <v>2216</v>
      </c>
      <c r="C3682" s="534" t="s">
        <v>6318</v>
      </c>
      <c r="D3682" s="534" t="s">
        <v>9700</v>
      </c>
      <c r="E3682" s="534" t="s">
        <v>11482</v>
      </c>
    </row>
    <row r="3683" ht="12.75" customHeight="1">
      <c r="B3683" s="534" t="s">
        <v>6142</v>
      </c>
      <c r="C3683" s="534" t="s">
        <v>8542</v>
      </c>
      <c r="D3683" s="534" t="s">
        <v>9682</v>
      </c>
      <c r="E3683" s="534" t="s">
        <v>11483</v>
      </c>
    </row>
    <row r="3684" ht="12.75" customHeight="1">
      <c r="B3684" s="534" t="s">
        <v>6142</v>
      </c>
      <c r="C3684" s="534" t="s">
        <v>6725</v>
      </c>
      <c r="D3684" s="534" t="s">
        <v>9682</v>
      </c>
      <c r="E3684" s="534" t="s">
        <v>11484</v>
      </c>
    </row>
    <row r="3685" ht="12.75" customHeight="1">
      <c r="B3685" s="534" t="s">
        <v>6142</v>
      </c>
      <c r="C3685" s="534" t="s">
        <v>8542</v>
      </c>
      <c r="D3685" s="534" t="s">
        <v>9682</v>
      </c>
      <c r="E3685" s="534" t="s">
        <v>11485</v>
      </c>
    </row>
    <row r="3686" ht="12.75" customHeight="1">
      <c r="B3686" s="534" t="s">
        <v>6142</v>
      </c>
      <c r="C3686" s="534" t="s">
        <v>6725</v>
      </c>
      <c r="D3686" s="534" t="s">
        <v>9682</v>
      </c>
      <c r="E3686" s="534" t="s">
        <v>11486</v>
      </c>
    </row>
    <row r="3687" ht="12.75" customHeight="1">
      <c r="B3687" s="534" t="s">
        <v>6142</v>
      </c>
      <c r="C3687" s="534" t="s">
        <v>6725</v>
      </c>
      <c r="D3687" s="534" t="s">
        <v>9682</v>
      </c>
      <c r="E3687" s="534" t="s">
        <v>11487</v>
      </c>
    </row>
    <row r="3688" ht="12.75" customHeight="1">
      <c r="B3688" s="534" t="s">
        <v>6142</v>
      </c>
      <c r="C3688" s="534" t="s">
        <v>6725</v>
      </c>
      <c r="D3688" s="534" t="s">
        <v>9682</v>
      </c>
      <c r="E3688" s="534" t="s">
        <v>11488</v>
      </c>
    </row>
    <row r="3689" ht="12.75" customHeight="1">
      <c r="B3689" s="534" t="s">
        <v>239</v>
      </c>
      <c r="C3689" s="534" t="s">
        <v>339</v>
      </c>
      <c r="D3689" s="534" t="s">
        <v>9787</v>
      </c>
      <c r="E3689" s="534" t="s">
        <v>11489</v>
      </c>
    </row>
    <row r="3690" ht="12.75" customHeight="1">
      <c r="B3690" s="534" t="s">
        <v>239</v>
      </c>
      <c r="C3690" s="534" t="s">
        <v>6550</v>
      </c>
      <c r="D3690" s="534" t="s">
        <v>9787</v>
      </c>
      <c r="E3690" s="534" t="s">
        <v>11490</v>
      </c>
    </row>
    <row r="3691" ht="12.75" customHeight="1">
      <c r="B3691" s="534" t="s">
        <v>239</v>
      </c>
      <c r="C3691" s="534" t="s">
        <v>11491</v>
      </c>
      <c r="D3691" s="534" t="s">
        <v>2312</v>
      </c>
      <c r="E3691" s="534" t="s">
        <v>11492</v>
      </c>
    </row>
    <row r="3692" ht="12.75" customHeight="1">
      <c r="B3692" s="534" t="s">
        <v>239</v>
      </c>
      <c r="C3692" s="534" t="s">
        <v>272</v>
      </c>
      <c r="D3692" s="534" t="s">
        <v>9787</v>
      </c>
      <c r="E3692" s="534" t="s">
        <v>11493</v>
      </c>
    </row>
    <row r="3693" ht="12.75" customHeight="1">
      <c r="B3693" s="534" t="s">
        <v>239</v>
      </c>
      <c r="C3693" s="534" t="s">
        <v>1242</v>
      </c>
      <c r="D3693" s="534" t="s">
        <v>9787</v>
      </c>
      <c r="E3693" s="534" t="s">
        <v>11494</v>
      </c>
    </row>
    <row r="3694" ht="12.75" customHeight="1">
      <c r="B3694" s="534" t="s">
        <v>239</v>
      </c>
      <c r="C3694" s="534" t="s">
        <v>1242</v>
      </c>
      <c r="D3694" s="534" t="s">
        <v>9787</v>
      </c>
      <c r="E3694" s="534" t="s">
        <v>11495</v>
      </c>
    </row>
    <row r="3695" ht="12.75" customHeight="1">
      <c r="B3695" s="534" t="s">
        <v>911</v>
      </c>
      <c r="C3695" s="534" t="s">
        <v>983</v>
      </c>
      <c r="D3695" s="534" t="s">
        <v>8733</v>
      </c>
      <c r="E3695" s="534" t="s">
        <v>11496</v>
      </c>
    </row>
    <row r="3696" ht="12.75" customHeight="1">
      <c r="B3696" s="534" t="s">
        <v>239</v>
      </c>
      <c r="C3696" s="534" t="s">
        <v>339</v>
      </c>
      <c r="D3696" s="534" t="s">
        <v>1575</v>
      </c>
      <c r="E3696" s="534" t="s">
        <v>11497</v>
      </c>
    </row>
    <row r="3697" ht="12.75" customHeight="1">
      <c r="B3697" s="534" t="s">
        <v>2216</v>
      </c>
      <c r="C3697" s="534" t="s">
        <v>2217</v>
      </c>
      <c r="D3697" s="534" t="s">
        <v>9949</v>
      </c>
      <c r="E3697" s="534" t="s">
        <v>11498</v>
      </c>
    </row>
    <row r="3698" ht="12.75" customHeight="1">
      <c r="B3698" s="534" t="s">
        <v>2781</v>
      </c>
      <c r="C3698" s="534" t="s">
        <v>6821</v>
      </c>
      <c r="D3698" s="534" t="s">
        <v>11499</v>
      </c>
      <c r="E3698" s="534" t="s">
        <v>11499</v>
      </c>
    </row>
    <row r="3699" ht="12.75" customHeight="1">
      <c r="B3699" s="534" t="s">
        <v>2781</v>
      </c>
      <c r="C3699" s="534" t="s">
        <v>2782</v>
      </c>
      <c r="D3699" s="534" t="s">
        <v>1575</v>
      </c>
      <c r="E3699" s="534" t="s">
        <v>11500</v>
      </c>
    </row>
    <row r="3700" ht="12.75" customHeight="1">
      <c r="B3700" s="534" t="s">
        <v>503</v>
      </c>
      <c r="C3700" s="534" t="s">
        <v>1324</v>
      </c>
      <c r="D3700" s="534" t="s">
        <v>8904</v>
      </c>
      <c r="E3700" s="534" t="s">
        <v>11501</v>
      </c>
    </row>
    <row r="3701" ht="12.75" customHeight="1">
      <c r="B3701" s="534" t="s">
        <v>239</v>
      </c>
      <c r="C3701" s="534" t="s">
        <v>480</v>
      </c>
      <c r="D3701" s="534" t="s">
        <v>8904</v>
      </c>
      <c r="E3701" s="534" t="s">
        <v>11502</v>
      </c>
    </row>
    <row r="3702" ht="12.75" customHeight="1">
      <c r="B3702" s="534" t="s">
        <v>503</v>
      </c>
      <c r="C3702" s="534" t="s">
        <v>1324</v>
      </c>
      <c r="D3702" s="534" t="s">
        <v>8904</v>
      </c>
      <c r="E3702" s="534" t="s">
        <v>11503</v>
      </c>
    </row>
    <row r="3703" ht="12.75" customHeight="1">
      <c r="B3703" s="534" t="s">
        <v>503</v>
      </c>
      <c r="C3703" s="534" t="s">
        <v>1324</v>
      </c>
      <c r="D3703" s="534" t="s">
        <v>8904</v>
      </c>
      <c r="E3703" s="534" t="s">
        <v>7190</v>
      </c>
    </row>
    <row r="3704" ht="12.75" customHeight="1">
      <c r="B3704" s="534" t="s">
        <v>6407</v>
      </c>
      <c r="C3704" s="534" t="s">
        <v>6388</v>
      </c>
      <c r="D3704" s="534" t="s">
        <v>11504</v>
      </c>
      <c r="E3704" s="534" t="s">
        <v>11505</v>
      </c>
    </row>
    <row r="3705" ht="12.75" customHeight="1">
      <c r="B3705" s="534" t="s">
        <v>2781</v>
      </c>
      <c r="C3705" s="534" t="s">
        <v>2782</v>
      </c>
      <c r="D3705" s="534" t="s">
        <v>259</v>
      </c>
      <c r="E3705" s="534" t="s">
        <v>7194</v>
      </c>
    </row>
    <row r="3706" ht="12.75" customHeight="1">
      <c r="B3706" s="534" t="s">
        <v>726</v>
      </c>
      <c r="C3706" s="534" t="s">
        <v>737</v>
      </c>
      <c r="D3706" s="534" t="s">
        <v>259</v>
      </c>
      <c r="E3706" s="534" t="s">
        <v>11506</v>
      </c>
    </row>
    <row r="3707" ht="12.75" customHeight="1">
      <c r="B3707" s="534" t="s">
        <v>1560</v>
      </c>
      <c r="C3707" s="534" t="s">
        <v>2113</v>
      </c>
      <c r="D3707" s="534" t="s">
        <v>11507</v>
      </c>
      <c r="E3707" s="534" t="s">
        <v>11508</v>
      </c>
    </row>
    <row r="3708" ht="12.75" customHeight="1">
      <c r="B3708" s="534" t="s">
        <v>503</v>
      </c>
      <c r="C3708" s="534" t="s">
        <v>1324</v>
      </c>
      <c r="D3708" s="534" t="s">
        <v>11509</v>
      </c>
      <c r="E3708" s="534" t="s">
        <v>11510</v>
      </c>
    </row>
    <row r="3709" ht="12.75" customHeight="1">
      <c r="B3709" s="534" t="s">
        <v>2781</v>
      </c>
      <c r="C3709" s="534" t="s">
        <v>2782</v>
      </c>
      <c r="D3709" s="534" t="s">
        <v>11511</v>
      </c>
      <c r="E3709" s="534" t="s">
        <v>11512</v>
      </c>
    </row>
    <row r="3710" ht="12.75" customHeight="1">
      <c r="B3710" s="534" t="s">
        <v>6346</v>
      </c>
      <c r="C3710" s="534" t="s">
        <v>6347</v>
      </c>
      <c r="D3710" s="534" t="s">
        <v>11513</v>
      </c>
      <c r="E3710" s="534" t="s">
        <v>11513</v>
      </c>
    </row>
    <row r="3711" ht="12.75" customHeight="1">
      <c r="B3711" s="534" t="s">
        <v>6346</v>
      </c>
      <c r="C3711" s="534" t="s">
        <v>6347</v>
      </c>
      <c r="D3711" s="534" t="s">
        <v>11514</v>
      </c>
      <c r="E3711" s="534" t="s">
        <v>11515</v>
      </c>
    </row>
    <row r="3712" ht="12.75" customHeight="1">
      <c r="B3712" s="534" t="s">
        <v>6346</v>
      </c>
      <c r="C3712" s="534" t="s">
        <v>6347</v>
      </c>
      <c r="D3712" s="534" t="s">
        <v>11516</v>
      </c>
      <c r="E3712" s="534" t="s">
        <v>11516</v>
      </c>
    </row>
    <row r="3713" ht="12.75" customHeight="1">
      <c r="B3713" s="534" t="s">
        <v>6346</v>
      </c>
      <c r="C3713" s="534" t="s">
        <v>6347</v>
      </c>
      <c r="D3713" s="534" t="s">
        <v>11517</v>
      </c>
      <c r="E3713" s="534" t="s">
        <v>11518</v>
      </c>
    </row>
    <row r="3714" ht="12.75" customHeight="1">
      <c r="B3714" s="534" t="s">
        <v>6346</v>
      </c>
      <c r="C3714" s="534" t="s">
        <v>6347</v>
      </c>
      <c r="D3714" s="534" t="s">
        <v>7507</v>
      </c>
      <c r="E3714" s="534" t="s">
        <v>11519</v>
      </c>
    </row>
    <row r="3715" ht="12.75" customHeight="1">
      <c r="B3715" s="534" t="s">
        <v>6346</v>
      </c>
      <c r="C3715" s="534" t="s">
        <v>6347</v>
      </c>
      <c r="D3715" s="534" t="s">
        <v>11520</v>
      </c>
      <c r="E3715" s="534" t="s">
        <v>11521</v>
      </c>
    </row>
    <row r="3716" ht="12.75" customHeight="1">
      <c r="B3716" s="534" t="s">
        <v>6346</v>
      </c>
      <c r="C3716" s="534" t="s">
        <v>6347</v>
      </c>
      <c r="D3716" s="534" t="s">
        <v>11522</v>
      </c>
      <c r="E3716" s="534" t="s">
        <v>11522</v>
      </c>
    </row>
    <row r="3717" ht="12.75" customHeight="1">
      <c r="B3717" s="534" t="s">
        <v>6346</v>
      </c>
      <c r="C3717" s="534" t="s">
        <v>6347</v>
      </c>
      <c r="D3717" s="534" t="s">
        <v>11523</v>
      </c>
      <c r="E3717" s="534" t="s">
        <v>11523</v>
      </c>
    </row>
    <row r="3718" ht="12.75" customHeight="1">
      <c r="B3718" s="534" t="s">
        <v>6346</v>
      </c>
      <c r="C3718" s="534" t="s">
        <v>6347</v>
      </c>
      <c r="D3718" s="534" t="s">
        <v>11524</v>
      </c>
      <c r="E3718" s="534" t="s">
        <v>11525</v>
      </c>
    </row>
    <row r="3719" ht="12.75" customHeight="1">
      <c r="B3719" s="534" t="s">
        <v>6346</v>
      </c>
      <c r="C3719" s="534" t="s">
        <v>6347</v>
      </c>
      <c r="D3719" s="534" t="s">
        <v>11526</v>
      </c>
      <c r="E3719" s="534" t="s">
        <v>11526</v>
      </c>
    </row>
    <row r="3720" ht="12.75" customHeight="1">
      <c r="B3720" s="534" t="s">
        <v>6346</v>
      </c>
      <c r="C3720" s="534" t="s">
        <v>6347</v>
      </c>
      <c r="D3720" s="534" t="s">
        <v>1575</v>
      </c>
      <c r="E3720" s="534" t="s">
        <v>11527</v>
      </c>
    </row>
    <row r="3721" ht="12.75" customHeight="1">
      <c r="B3721" s="534" t="s">
        <v>6346</v>
      </c>
      <c r="C3721" s="534" t="s">
        <v>6347</v>
      </c>
      <c r="D3721" s="534" t="s">
        <v>11528</v>
      </c>
      <c r="E3721" s="534" t="s">
        <v>11528</v>
      </c>
    </row>
    <row r="3722" ht="12.75" customHeight="1">
      <c r="B3722" s="534" t="s">
        <v>6346</v>
      </c>
      <c r="C3722" s="534" t="s">
        <v>6347</v>
      </c>
      <c r="D3722" s="534" t="s">
        <v>11529</v>
      </c>
      <c r="E3722" s="534" t="s">
        <v>11529</v>
      </c>
    </row>
    <row r="3723" ht="12.75" customHeight="1">
      <c r="B3723" s="534" t="s">
        <v>6346</v>
      </c>
      <c r="C3723" s="534" t="s">
        <v>6347</v>
      </c>
      <c r="D3723" s="534" t="s">
        <v>11530</v>
      </c>
      <c r="E3723" s="534" t="s">
        <v>11530</v>
      </c>
    </row>
    <row r="3724" ht="12.75" customHeight="1">
      <c r="B3724" s="534" t="s">
        <v>6346</v>
      </c>
      <c r="C3724" s="534" t="s">
        <v>6347</v>
      </c>
      <c r="D3724" s="534" t="s">
        <v>1575</v>
      </c>
      <c r="E3724" s="534" t="s">
        <v>11531</v>
      </c>
    </row>
    <row r="3725" ht="12.75" customHeight="1">
      <c r="B3725" s="534" t="s">
        <v>6346</v>
      </c>
      <c r="C3725" s="534" t="s">
        <v>6347</v>
      </c>
      <c r="D3725" s="534" t="s">
        <v>11532</v>
      </c>
      <c r="E3725" s="534" t="s">
        <v>11532</v>
      </c>
    </row>
    <row r="3726" ht="12.75" customHeight="1">
      <c r="B3726" s="534" t="s">
        <v>6346</v>
      </c>
      <c r="C3726" s="534" t="s">
        <v>6347</v>
      </c>
      <c r="D3726" s="534" t="s">
        <v>11533</v>
      </c>
      <c r="E3726" s="534" t="s">
        <v>11533</v>
      </c>
    </row>
    <row r="3727" ht="12.75" customHeight="1">
      <c r="B3727" s="534" t="s">
        <v>6346</v>
      </c>
      <c r="C3727" s="534" t="s">
        <v>6347</v>
      </c>
      <c r="D3727" s="534" t="s">
        <v>11534</v>
      </c>
      <c r="E3727" s="534" t="s">
        <v>11534</v>
      </c>
    </row>
    <row r="3728" ht="12.75" customHeight="1">
      <c r="B3728" s="534" t="s">
        <v>6346</v>
      </c>
      <c r="C3728" s="534" t="s">
        <v>6347</v>
      </c>
      <c r="D3728" s="534" t="s">
        <v>11535</v>
      </c>
      <c r="E3728" s="534" t="s">
        <v>11536</v>
      </c>
    </row>
    <row r="3729" ht="12.75" customHeight="1">
      <c r="B3729" s="534" t="s">
        <v>6346</v>
      </c>
      <c r="C3729" s="534" t="s">
        <v>6347</v>
      </c>
      <c r="D3729" s="534" t="s">
        <v>1575</v>
      </c>
      <c r="E3729" s="534" t="s">
        <v>11537</v>
      </c>
    </row>
    <row r="3730" ht="12.75" customHeight="1">
      <c r="B3730" s="534" t="s">
        <v>6346</v>
      </c>
      <c r="C3730" s="534" t="s">
        <v>6347</v>
      </c>
      <c r="D3730" s="534" t="s">
        <v>11538</v>
      </c>
      <c r="E3730" s="534" t="s">
        <v>11539</v>
      </c>
    </row>
    <row r="3731" ht="12.75" customHeight="1">
      <c r="B3731" s="534" t="s">
        <v>6346</v>
      </c>
      <c r="C3731" s="534" t="s">
        <v>6347</v>
      </c>
      <c r="D3731" s="534" t="s">
        <v>11540</v>
      </c>
      <c r="E3731" s="534" t="s">
        <v>11541</v>
      </c>
    </row>
    <row r="3732" ht="12.75" customHeight="1">
      <c r="B3732" s="534" t="s">
        <v>6346</v>
      </c>
      <c r="C3732" s="534" t="s">
        <v>6347</v>
      </c>
      <c r="D3732" s="534" t="s">
        <v>11542</v>
      </c>
      <c r="E3732" s="534" t="s">
        <v>11543</v>
      </c>
    </row>
    <row r="3733" ht="12.75" customHeight="1">
      <c r="B3733" s="534" t="s">
        <v>6346</v>
      </c>
      <c r="C3733" s="534" t="s">
        <v>6347</v>
      </c>
      <c r="D3733" s="534" t="s">
        <v>11544</v>
      </c>
      <c r="E3733" s="534" t="s">
        <v>11544</v>
      </c>
    </row>
    <row r="3734" ht="12.75" customHeight="1">
      <c r="B3734" s="534" t="s">
        <v>6346</v>
      </c>
      <c r="C3734" s="534" t="s">
        <v>6347</v>
      </c>
      <c r="D3734" s="534" t="s">
        <v>11545</v>
      </c>
      <c r="E3734" s="534" t="s">
        <v>11546</v>
      </c>
    </row>
    <row r="3735" ht="12.75" customHeight="1">
      <c r="B3735" s="534" t="s">
        <v>6346</v>
      </c>
      <c r="C3735" s="534" t="s">
        <v>6347</v>
      </c>
      <c r="D3735" s="534" t="s">
        <v>11547</v>
      </c>
      <c r="E3735" s="534" t="s">
        <v>11548</v>
      </c>
    </row>
    <row r="3736" ht="12.75" customHeight="1">
      <c r="B3736" s="534" t="s">
        <v>6346</v>
      </c>
      <c r="C3736" s="534" t="s">
        <v>6347</v>
      </c>
      <c r="D3736" s="534" t="s">
        <v>11549</v>
      </c>
      <c r="E3736" s="534" t="s">
        <v>11549</v>
      </c>
    </row>
    <row r="3737" ht="12.75" customHeight="1">
      <c r="B3737" s="534" t="s">
        <v>6346</v>
      </c>
      <c r="C3737" s="534" t="s">
        <v>6347</v>
      </c>
      <c r="D3737" s="534" t="s">
        <v>11550</v>
      </c>
      <c r="E3737" s="534" t="s">
        <v>11550</v>
      </c>
    </row>
    <row r="3738" ht="12.75" customHeight="1">
      <c r="B3738" s="534" t="s">
        <v>6346</v>
      </c>
      <c r="C3738" s="534" t="s">
        <v>6347</v>
      </c>
      <c r="D3738" s="534" t="s">
        <v>11551</v>
      </c>
      <c r="E3738" s="534" t="s">
        <v>11551</v>
      </c>
    </row>
    <row r="3739" ht="12.75" customHeight="1">
      <c r="B3739" s="534" t="s">
        <v>6346</v>
      </c>
      <c r="C3739" s="534" t="s">
        <v>6347</v>
      </c>
      <c r="D3739" s="534" t="s">
        <v>11552</v>
      </c>
      <c r="E3739" s="534" t="s">
        <v>11552</v>
      </c>
    </row>
    <row r="3740" ht="12.75" customHeight="1">
      <c r="B3740" s="534" t="s">
        <v>6346</v>
      </c>
      <c r="C3740" s="534" t="s">
        <v>6347</v>
      </c>
      <c r="D3740" s="534" t="s">
        <v>11553</v>
      </c>
      <c r="E3740" s="534" t="s">
        <v>11554</v>
      </c>
    </row>
    <row r="3741" ht="12.75" customHeight="1">
      <c r="B3741" s="534" t="s">
        <v>6346</v>
      </c>
      <c r="C3741" s="534" t="s">
        <v>6347</v>
      </c>
      <c r="D3741" s="534" t="s">
        <v>11555</v>
      </c>
      <c r="E3741" s="534" t="s">
        <v>11555</v>
      </c>
    </row>
    <row r="3742" ht="12.75" customHeight="1">
      <c r="B3742" s="534" t="s">
        <v>6346</v>
      </c>
      <c r="C3742" s="534" t="s">
        <v>6347</v>
      </c>
      <c r="D3742" s="534" t="s">
        <v>11556</v>
      </c>
      <c r="E3742" s="534" t="s">
        <v>11556</v>
      </c>
    </row>
    <row r="3743" ht="12.75" customHeight="1">
      <c r="B3743" s="534" t="s">
        <v>6346</v>
      </c>
      <c r="C3743" s="534" t="s">
        <v>6347</v>
      </c>
      <c r="D3743" s="534" t="s">
        <v>11557</v>
      </c>
      <c r="E3743" s="534" t="s">
        <v>11558</v>
      </c>
    </row>
    <row r="3744" ht="12.75" customHeight="1">
      <c r="B3744" s="534" t="s">
        <v>6346</v>
      </c>
      <c r="C3744" s="534" t="s">
        <v>6347</v>
      </c>
      <c r="D3744" s="534" t="s">
        <v>11559</v>
      </c>
      <c r="E3744" s="534" t="s">
        <v>11559</v>
      </c>
    </row>
    <row r="3745" ht="12.75" customHeight="1">
      <c r="B3745" s="534" t="s">
        <v>6346</v>
      </c>
      <c r="C3745" s="534" t="s">
        <v>6347</v>
      </c>
      <c r="D3745" s="534" t="s">
        <v>11560</v>
      </c>
      <c r="E3745" s="534" t="s">
        <v>11560</v>
      </c>
    </row>
    <row r="3746" ht="12.75" customHeight="1">
      <c r="B3746" s="534" t="s">
        <v>6346</v>
      </c>
      <c r="C3746" s="534" t="s">
        <v>6347</v>
      </c>
      <c r="D3746" s="534" t="s">
        <v>11561</v>
      </c>
      <c r="E3746" s="534" t="s">
        <v>11562</v>
      </c>
    </row>
    <row r="3747" ht="12.75" customHeight="1">
      <c r="B3747" s="534" t="s">
        <v>6346</v>
      </c>
      <c r="C3747" s="534" t="s">
        <v>6347</v>
      </c>
      <c r="D3747" s="534" t="s">
        <v>11563</v>
      </c>
      <c r="E3747" s="534" t="s">
        <v>11563</v>
      </c>
    </row>
    <row r="3748" ht="12.75" customHeight="1">
      <c r="B3748" s="534" t="s">
        <v>6346</v>
      </c>
      <c r="C3748" s="534" t="s">
        <v>6347</v>
      </c>
      <c r="D3748" s="534" t="s">
        <v>11564</v>
      </c>
      <c r="E3748" s="534" t="s">
        <v>11564</v>
      </c>
    </row>
    <row r="3749" ht="12.75" customHeight="1">
      <c r="B3749" s="534" t="s">
        <v>6346</v>
      </c>
      <c r="C3749" s="534" t="s">
        <v>6347</v>
      </c>
      <c r="D3749" s="534" t="s">
        <v>11565</v>
      </c>
      <c r="E3749" s="534" t="s">
        <v>11565</v>
      </c>
    </row>
    <row r="3750" ht="12.75" customHeight="1">
      <c r="B3750" s="534" t="s">
        <v>6416</v>
      </c>
      <c r="C3750" s="534" t="s">
        <v>8342</v>
      </c>
      <c r="D3750" s="534" t="s">
        <v>11566</v>
      </c>
      <c r="E3750" s="534" t="s">
        <v>11567</v>
      </c>
    </row>
    <row r="3751" ht="12.75" customHeight="1">
      <c r="B3751" s="534" t="s">
        <v>2781</v>
      </c>
      <c r="C3751" s="534" t="s">
        <v>2782</v>
      </c>
      <c r="D3751" s="534" t="s">
        <v>11568</v>
      </c>
      <c r="E3751" s="534" t="s">
        <v>11569</v>
      </c>
    </row>
    <row r="3752" ht="12.75" customHeight="1">
      <c r="B3752" s="534" t="s">
        <v>503</v>
      </c>
      <c r="C3752" s="534" t="s">
        <v>573</v>
      </c>
      <c r="D3752" s="534" t="s">
        <v>7894</v>
      </c>
      <c r="E3752" s="534" t="s">
        <v>11570</v>
      </c>
    </row>
    <row r="3753" ht="12.75" customHeight="1">
      <c r="B3753" s="534" t="s">
        <v>503</v>
      </c>
      <c r="C3753" s="534" t="s">
        <v>573</v>
      </c>
      <c r="D3753" s="534" t="s">
        <v>7894</v>
      </c>
      <c r="E3753" s="534" t="s">
        <v>11571</v>
      </c>
    </row>
    <row r="3754" ht="12.75" customHeight="1">
      <c r="B3754" s="534" t="s">
        <v>715</v>
      </c>
      <c r="C3754" s="534" t="s">
        <v>1213</v>
      </c>
      <c r="D3754" s="534" t="s">
        <v>11572</v>
      </c>
      <c r="E3754" s="534" t="s">
        <v>11573</v>
      </c>
    </row>
    <row r="3755" ht="12.75" customHeight="1">
      <c r="B3755" s="534" t="s">
        <v>715</v>
      </c>
      <c r="C3755" s="534" t="s">
        <v>1213</v>
      </c>
      <c r="D3755" s="534" t="s">
        <v>11572</v>
      </c>
      <c r="E3755" s="534" t="s">
        <v>7196</v>
      </c>
    </row>
    <row r="3756" ht="12.75" customHeight="1">
      <c r="B3756" s="534" t="s">
        <v>715</v>
      </c>
      <c r="C3756" s="534" t="s">
        <v>1213</v>
      </c>
      <c r="D3756" s="534" t="s">
        <v>11572</v>
      </c>
      <c r="E3756" s="534" t="s">
        <v>11574</v>
      </c>
    </row>
    <row r="3757" ht="12.75" customHeight="1">
      <c r="B3757" s="534" t="s">
        <v>715</v>
      </c>
      <c r="C3757" s="534" t="s">
        <v>1213</v>
      </c>
      <c r="D3757" s="534" t="s">
        <v>5039</v>
      </c>
      <c r="E3757" s="534" t="s">
        <v>11575</v>
      </c>
    </row>
    <row r="3758" ht="12.75" customHeight="1">
      <c r="B3758" s="534" t="s">
        <v>911</v>
      </c>
      <c r="C3758" s="534" t="s">
        <v>922</v>
      </c>
      <c r="D3758" s="534" t="s">
        <v>259</v>
      </c>
      <c r="E3758" s="534" t="s">
        <v>7199</v>
      </c>
    </row>
    <row r="3759" ht="12.75" customHeight="1">
      <c r="B3759" s="534" t="s">
        <v>911</v>
      </c>
      <c r="C3759" s="534" t="s">
        <v>2556</v>
      </c>
      <c r="D3759" s="534" t="s">
        <v>259</v>
      </c>
      <c r="E3759" s="534" t="s">
        <v>11576</v>
      </c>
    </row>
    <row r="3760" ht="12.75" customHeight="1">
      <c r="B3760" s="534" t="s">
        <v>911</v>
      </c>
      <c r="C3760" s="534" t="s">
        <v>2556</v>
      </c>
      <c r="D3760" s="534" t="s">
        <v>259</v>
      </c>
      <c r="E3760" s="534" t="s">
        <v>11577</v>
      </c>
    </row>
    <row r="3761" ht="12.75" customHeight="1">
      <c r="B3761" s="534" t="s">
        <v>911</v>
      </c>
      <c r="C3761" s="534" t="s">
        <v>2556</v>
      </c>
      <c r="D3761" s="534" t="s">
        <v>259</v>
      </c>
      <c r="E3761" s="534" t="s">
        <v>2948</v>
      </c>
    </row>
    <row r="3762" ht="12.75" customHeight="1">
      <c r="B3762" s="534" t="s">
        <v>911</v>
      </c>
      <c r="C3762" s="534" t="s">
        <v>2556</v>
      </c>
      <c r="D3762" s="534" t="s">
        <v>259</v>
      </c>
      <c r="E3762" s="534" t="s">
        <v>7204</v>
      </c>
    </row>
    <row r="3763" ht="12.75" customHeight="1">
      <c r="B3763" s="534" t="s">
        <v>911</v>
      </c>
      <c r="C3763" s="534" t="s">
        <v>2556</v>
      </c>
      <c r="D3763" s="534" t="s">
        <v>259</v>
      </c>
      <c r="E3763" s="534" t="s">
        <v>7206</v>
      </c>
    </row>
    <row r="3764" ht="12.75" customHeight="1">
      <c r="B3764" s="534" t="s">
        <v>911</v>
      </c>
      <c r="C3764" s="534" t="s">
        <v>2556</v>
      </c>
      <c r="D3764" s="534" t="s">
        <v>5039</v>
      </c>
      <c r="E3764" s="534" t="s">
        <v>11578</v>
      </c>
    </row>
    <row r="3765" ht="12.75" customHeight="1">
      <c r="B3765" s="534" t="s">
        <v>2216</v>
      </c>
      <c r="C3765" s="534" t="s">
        <v>6318</v>
      </c>
      <c r="D3765" s="534" t="s">
        <v>6187</v>
      </c>
      <c r="E3765" s="534" t="s">
        <v>11579</v>
      </c>
    </row>
    <row r="3766" ht="12.75" customHeight="1">
      <c r="B3766" s="534" t="s">
        <v>2216</v>
      </c>
      <c r="C3766" s="534" t="s">
        <v>6318</v>
      </c>
      <c r="D3766" s="534" t="s">
        <v>6187</v>
      </c>
      <c r="E3766" s="534" t="s">
        <v>11580</v>
      </c>
    </row>
    <row r="3767" ht="12.75" customHeight="1">
      <c r="B3767" s="534" t="s">
        <v>239</v>
      </c>
      <c r="C3767" s="534" t="s">
        <v>306</v>
      </c>
      <c r="D3767" s="534" t="s">
        <v>6216</v>
      </c>
      <c r="E3767" s="534" t="s">
        <v>11581</v>
      </c>
    </row>
    <row r="3768" ht="12.75" customHeight="1">
      <c r="B3768" s="534" t="s">
        <v>239</v>
      </c>
      <c r="C3768" s="534" t="s">
        <v>306</v>
      </c>
      <c r="D3768" s="534" t="s">
        <v>1575</v>
      </c>
      <c r="E3768" s="534" t="s">
        <v>11582</v>
      </c>
    </row>
    <row r="3769" ht="12.75" customHeight="1">
      <c r="B3769" s="534" t="s">
        <v>239</v>
      </c>
      <c r="C3769" s="534" t="s">
        <v>306</v>
      </c>
      <c r="D3769" s="534" t="s">
        <v>6222</v>
      </c>
      <c r="E3769" s="534" t="s">
        <v>11583</v>
      </c>
    </row>
    <row r="3770" ht="12.75" customHeight="1">
      <c r="B3770" s="534" t="s">
        <v>239</v>
      </c>
      <c r="C3770" s="534" t="s">
        <v>1242</v>
      </c>
      <c r="D3770" s="534" t="s">
        <v>1326</v>
      </c>
      <c r="E3770" s="534" t="s">
        <v>7209</v>
      </c>
    </row>
    <row r="3771" ht="12.75" customHeight="1">
      <c r="B3771" s="534" t="s">
        <v>911</v>
      </c>
      <c r="C3771" s="534" t="s">
        <v>9746</v>
      </c>
      <c r="D3771" s="534" t="s">
        <v>6506</v>
      </c>
      <c r="E3771" s="534" t="s">
        <v>11584</v>
      </c>
    </row>
    <row r="3772" ht="12.75" customHeight="1">
      <c r="B3772" s="534" t="s">
        <v>911</v>
      </c>
      <c r="C3772" s="534" t="s">
        <v>983</v>
      </c>
      <c r="D3772" s="534" t="s">
        <v>6506</v>
      </c>
      <c r="E3772" s="534" t="s">
        <v>11585</v>
      </c>
    </row>
    <row r="3773" ht="12.75" customHeight="1">
      <c r="B3773" s="534" t="s">
        <v>911</v>
      </c>
      <c r="C3773" s="534" t="s">
        <v>983</v>
      </c>
      <c r="D3773" s="534" t="s">
        <v>6506</v>
      </c>
      <c r="E3773" s="534" t="s">
        <v>11586</v>
      </c>
    </row>
    <row r="3774" ht="12.75" customHeight="1">
      <c r="B3774" s="534" t="s">
        <v>911</v>
      </c>
      <c r="C3774" s="534" t="s">
        <v>9746</v>
      </c>
      <c r="D3774" s="534" t="s">
        <v>6506</v>
      </c>
      <c r="E3774" s="534" t="s">
        <v>11587</v>
      </c>
    </row>
    <row r="3775" ht="12.75" customHeight="1">
      <c r="B3775" s="534" t="s">
        <v>911</v>
      </c>
      <c r="C3775" s="534" t="s">
        <v>983</v>
      </c>
      <c r="D3775" s="534" t="s">
        <v>1575</v>
      </c>
      <c r="E3775" s="534" t="s">
        <v>11588</v>
      </c>
    </row>
    <row r="3776" ht="12.75" customHeight="1">
      <c r="B3776" s="534" t="s">
        <v>911</v>
      </c>
      <c r="C3776" s="534" t="s">
        <v>9746</v>
      </c>
      <c r="D3776" s="534" t="s">
        <v>1575</v>
      </c>
      <c r="E3776" s="534" t="s">
        <v>11589</v>
      </c>
    </row>
    <row r="3777" ht="12.75" customHeight="1">
      <c r="B3777" s="534" t="s">
        <v>2216</v>
      </c>
      <c r="C3777" s="534" t="s">
        <v>2642</v>
      </c>
      <c r="D3777" s="534" t="s">
        <v>7911</v>
      </c>
      <c r="E3777" s="534" t="s">
        <v>11590</v>
      </c>
    </row>
    <row r="3778" ht="12.75" customHeight="1">
      <c r="B3778" s="534" t="s">
        <v>2216</v>
      </c>
      <c r="C3778" s="534" t="s">
        <v>6532</v>
      </c>
      <c r="D3778" s="534" t="s">
        <v>2358</v>
      </c>
      <c r="E3778" s="534" t="s">
        <v>11591</v>
      </c>
    </row>
    <row r="3779" ht="12.75" customHeight="1">
      <c r="B3779" s="534" t="s">
        <v>2216</v>
      </c>
      <c r="C3779" s="534" t="s">
        <v>6447</v>
      </c>
      <c r="D3779" s="534" t="s">
        <v>2358</v>
      </c>
      <c r="E3779" s="534" t="s">
        <v>11592</v>
      </c>
    </row>
    <row r="3780" ht="12.75" customHeight="1">
      <c r="B3780" s="534" t="s">
        <v>2216</v>
      </c>
      <c r="C3780" s="534" t="s">
        <v>6186</v>
      </c>
      <c r="D3780" s="534" t="s">
        <v>2358</v>
      </c>
      <c r="E3780" s="534" t="s">
        <v>11593</v>
      </c>
    </row>
    <row r="3781" ht="12.75" customHeight="1">
      <c r="B3781" s="534" t="s">
        <v>2781</v>
      </c>
      <c r="C3781" s="534" t="s">
        <v>2782</v>
      </c>
      <c r="D3781" s="534" t="s">
        <v>1575</v>
      </c>
      <c r="E3781" s="534" t="s">
        <v>11594</v>
      </c>
    </row>
    <row r="3782" ht="12.75" customHeight="1">
      <c r="B3782" s="534" t="s">
        <v>726</v>
      </c>
      <c r="C3782" s="534" t="s">
        <v>737</v>
      </c>
      <c r="D3782" s="534" t="s">
        <v>11595</v>
      </c>
      <c r="E3782" s="534" t="s">
        <v>11596</v>
      </c>
    </row>
    <row r="3783" ht="12.75" customHeight="1">
      <c r="B3783" s="534" t="s">
        <v>726</v>
      </c>
      <c r="C3783" s="534" t="s">
        <v>737</v>
      </c>
      <c r="D3783" s="534" t="s">
        <v>1575</v>
      </c>
      <c r="E3783" s="534" t="s">
        <v>11597</v>
      </c>
    </row>
    <row r="3784" ht="12.75" customHeight="1">
      <c r="B3784" s="534" t="s">
        <v>726</v>
      </c>
      <c r="C3784" s="534" t="s">
        <v>737</v>
      </c>
      <c r="D3784" s="534" t="s">
        <v>1575</v>
      </c>
      <c r="E3784" s="534" t="s">
        <v>11598</v>
      </c>
    </row>
    <row r="3785" ht="12.75" customHeight="1">
      <c r="B3785" s="534" t="s">
        <v>239</v>
      </c>
      <c r="C3785" s="534" t="s">
        <v>6550</v>
      </c>
      <c r="D3785" s="534" t="s">
        <v>7580</v>
      </c>
      <c r="E3785" s="534" t="s">
        <v>11599</v>
      </c>
    </row>
    <row r="3786" ht="12.75" customHeight="1">
      <c r="B3786" s="534" t="s">
        <v>2216</v>
      </c>
      <c r="C3786" s="534" t="s">
        <v>6318</v>
      </c>
      <c r="D3786" s="534" t="s">
        <v>7580</v>
      </c>
      <c r="E3786" s="534" t="s">
        <v>11600</v>
      </c>
    </row>
    <row r="3787" ht="12.75" customHeight="1">
      <c r="B3787" s="534" t="s">
        <v>239</v>
      </c>
      <c r="C3787" s="534" t="s">
        <v>10511</v>
      </c>
      <c r="D3787" s="534" t="s">
        <v>7580</v>
      </c>
      <c r="E3787" s="534" t="s">
        <v>11601</v>
      </c>
    </row>
    <row r="3788" ht="12.75" customHeight="1">
      <c r="B3788" s="534" t="s">
        <v>239</v>
      </c>
      <c r="C3788" s="534" t="s">
        <v>10511</v>
      </c>
      <c r="D3788" s="534" t="s">
        <v>1575</v>
      </c>
      <c r="E3788" s="534" t="s">
        <v>11602</v>
      </c>
    </row>
    <row r="3789" ht="12.75" customHeight="1">
      <c r="B3789" s="534" t="s">
        <v>2216</v>
      </c>
      <c r="C3789" s="534" t="s">
        <v>6318</v>
      </c>
      <c r="D3789" s="534" t="s">
        <v>7580</v>
      </c>
      <c r="E3789" s="534" t="s">
        <v>11603</v>
      </c>
    </row>
    <row r="3790" ht="12.75" customHeight="1">
      <c r="B3790" s="534" t="s">
        <v>239</v>
      </c>
      <c r="C3790" s="534" t="s">
        <v>282</v>
      </c>
      <c r="D3790" s="534" t="s">
        <v>7580</v>
      </c>
      <c r="E3790" s="534" t="s">
        <v>11604</v>
      </c>
    </row>
    <row r="3791" ht="12.75" customHeight="1">
      <c r="B3791" s="534" t="s">
        <v>239</v>
      </c>
      <c r="C3791" s="534" t="s">
        <v>339</v>
      </c>
      <c r="D3791" s="534" t="s">
        <v>7580</v>
      </c>
      <c r="E3791" s="534" t="s">
        <v>11605</v>
      </c>
    </row>
    <row r="3792" ht="12.75" customHeight="1">
      <c r="B3792" s="534" t="s">
        <v>239</v>
      </c>
      <c r="C3792" s="534" t="s">
        <v>282</v>
      </c>
      <c r="D3792" s="534" t="s">
        <v>7580</v>
      </c>
      <c r="E3792" s="534" t="s">
        <v>11606</v>
      </c>
    </row>
    <row r="3793" ht="12.75" customHeight="1">
      <c r="B3793" s="534" t="s">
        <v>239</v>
      </c>
      <c r="C3793" s="534" t="s">
        <v>282</v>
      </c>
      <c r="D3793" s="534" t="s">
        <v>1575</v>
      </c>
      <c r="E3793" s="534" t="s">
        <v>11607</v>
      </c>
    </row>
    <row r="3794" ht="12.75" customHeight="1">
      <c r="B3794" s="534" t="s">
        <v>6407</v>
      </c>
      <c r="C3794" s="534" t="s">
        <v>6388</v>
      </c>
      <c r="D3794" s="534" t="s">
        <v>11608</v>
      </c>
      <c r="E3794" s="534" t="s">
        <v>11609</v>
      </c>
    </row>
    <row r="3795" ht="12.75" customHeight="1">
      <c r="B3795" s="534" t="s">
        <v>2216</v>
      </c>
      <c r="C3795" s="534" t="s">
        <v>6318</v>
      </c>
      <c r="D3795" s="534" t="s">
        <v>9700</v>
      </c>
      <c r="E3795" s="534" t="s">
        <v>11610</v>
      </c>
    </row>
    <row r="3796" ht="12.75" customHeight="1">
      <c r="B3796" s="534" t="s">
        <v>2216</v>
      </c>
      <c r="C3796" s="534" t="s">
        <v>6318</v>
      </c>
      <c r="D3796" s="534" t="s">
        <v>11611</v>
      </c>
      <c r="E3796" s="534" t="s">
        <v>11612</v>
      </c>
    </row>
    <row r="3797" ht="12.75" customHeight="1">
      <c r="B3797" s="534" t="s">
        <v>2781</v>
      </c>
      <c r="C3797" s="534" t="s">
        <v>2782</v>
      </c>
      <c r="D3797" s="534" t="s">
        <v>11613</v>
      </c>
      <c r="E3797" s="534" t="s">
        <v>11614</v>
      </c>
    </row>
    <row r="3798" ht="12.75" customHeight="1">
      <c r="B3798" s="534" t="s">
        <v>900</v>
      </c>
      <c r="C3798" s="534" t="s">
        <v>901</v>
      </c>
      <c r="D3798" s="534" t="s">
        <v>8832</v>
      </c>
      <c r="E3798" s="534" t="s">
        <v>11615</v>
      </c>
    </row>
    <row r="3799" ht="12.75" customHeight="1">
      <c r="B3799" s="534" t="s">
        <v>239</v>
      </c>
      <c r="C3799" s="534" t="s">
        <v>489</v>
      </c>
      <c r="D3799" s="534" t="s">
        <v>11616</v>
      </c>
      <c r="E3799" s="534" t="s">
        <v>11617</v>
      </c>
    </row>
    <row r="3800" ht="12.75" customHeight="1">
      <c r="B3800" s="534" t="s">
        <v>239</v>
      </c>
      <c r="C3800" s="534" t="s">
        <v>272</v>
      </c>
      <c r="D3800" s="534" t="s">
        <v>11616</v>
      </c>
      <c r="E3800" s="534" t="s">
        <v>7213</v>
      </c>
    </row>
    <row r="3801" ht="12.75" customHeight="1">
      <c r="B3801" s="534" t="s">
        <v>239</v>
      </c>
      <c r="C3801" s="534" t="s">
        <v>272</v>
      </c>
      <c r="D3801" s="534" t="s">
        <v>1326</v>
      </c>
      <c r="E3801" s="534" t="s">
        <v>11618</v>
      </c>
    </row>
    <row r="3802" ht="12.75" customHeight="1">
      <c r="B3802" s="534" t="s">
        <v>2216</v>
      </c>
      <c r="C3802" s="534" t="s">
        <v>6318</v>
      </c>
      <c r="D3802" s="534" t="s">
        <v>11619</v>
      </c>
      <c r="E3802" s="534" t="s">
        <v>11620</v>
      </c>
    </row>
    <row r="3803" ht="12.75" customHeight="1">
      <c r="B3803" s="534" t="s">
        <v>6142</v>
      </c>
      <c r="C3803" s="534" t="s">
        <v>6725</v>
      </c>
      <c r="D3803" s="534" t="s">
        <v>11621</v>
      </c>
      <c r="E3803" s="534" t="s">
        <v>11622</v>
      </c>
    </row>
    <row r="3804" ht="12.75" customHeight="1">
      <c r="B3804" s="534" t="s">
        <v>2216</v>
      </c>
      <c r="C3804" s="534" t="s">
        <v>6447</v>
      </c>
      <c r="D3804" s="534" t="s">
        <v>6506</v>
      </c>
      <c r="E3804" s="534" t="s">
        <v>11623</v>
      </c>
    </row>
    <row r="3805" ht="12.75" customHeight="1">
      <c r="B3805" s="534" t="s">
        <v>2216</v>
      </c>
      <c r="C3805" s="534" t="s">
        <v>6447</v>
      </c>
      <c r="D3805" s="534" t="s">
        <v>1575</v>
      </c>
      <c r="E3805" s="534" t="s">
        <v>11624</v>
      </c>
    </row>
    <row r="3806" ht="12.75" customHeight="1">
      <c r="B3806" s="534" t="s">
        <v>911</v>
      </c>
      <c r="C3806" s="534" t="s">
        <v>1006</v>
      </c>
      <c r="D3806" s="534" t="s">
        <v>1008</v>
      </c>
      <c r="E3806" s="534" t="s">
        <v>11625</v>
      </c>
    </row>
    <row r="3807" ht="12.75" customHeight="1">
      <c r="B3807" s="534" t="s">
        <v>911</v>
      </c>
      <c r="C3807" s="534" t="s">
        <v>912</v>
      </c>
      <c r="D3807" s="534" t="s">
        <v>1008</v>
      </c>
      <c r="E3807" s="534" t="s">
        <v>11626</v>
      </c>
    </row>
    <row r="3808" ht="12.75" customHeight="1">
      <c r="B3808" s="534" t="s">
        <v>2216</v>
      </c>
      <c r="C3808" s="534" t="s">
        <v>6318</v>
      </c>
      <c r="D3808" s="534" t="s">
        <v>7524</v>
      </c>
      <c r="E3808" s="534" t="s">
        <v>11627</v>
      </c>
    </row>
    <row r="3809" ht="12.75" customHeight="1">
      <c r="B3809" s="534" t="s">
        <v>2216</v>
      </c>
      <c r="C3809" s="534" t="s">
        <v>6318</v>
      </c>
      <c r="D3809" s="534" t="s">
        <v>6187</v>
      </c>
      <c r="E3809" s="534" t="s">
        <v>11628</v>
      </c>
    </row>
    <row r="3810" ht="12.75" customHeight="1">
      <c r="B3810" s="534" t="s">
        <v>726</v>
      </c>
      <c r="C3810" s="534" t="s">
        <v>737</v>
      </c>
      <c r="D3810" s="534" t="s">
        <v>752</v>
      </c>
      <c r="E3810" s="534" t="s">
        <v>753</v>
      </c>
    </row>
    <row r="3811" ht="12.75" customHeight="1">
      <c r="B3811" s="534" t="s">
        <v>911</v>
      </c>
      <c r="C3811" s="534" t="s">
        <v>983</v>
      </c>
      <c r="D3811" s="534" t="s">
        <v>10645</v>
      </c>
      <c r="E3811" s="534" t="s">
        <v>11629</v>
      </c>
    </row>
    <row r="3812" ht="12.75" customHeight="1">
      <c r="B3812" s="534" t="s">
        <v>911</v>
      </c>
      <c r="C3812" s="534" t="s">
        <v>1500</v>
      </c>
      <c r="D3812" s="534" t="s">
        <v>10645</v>
      </c>
      <c r="E3812" s="534" t="s">
        <v>11630</v>
      </c>
    </row>
    <row r="3813" ht="12.75" customHeight="1">
      <c r="B3813" s="534" t="s">
        <v>911</v>
      </c>
      <c r="C3813" s="534" t="s">
        <v>2556</v>
      </c>
      <c r="D3813" s="534" t="s">
        <v>10645</v>
      </c>
      <c r="E3813" s="534" t="s">
        <v>11631</v>
      </c>
    </row>
    <row r="3814" ht="12.75" customHeight="1">
      <c r="B3814" s="534" t="s">
        <v>911</v>
      </c>
      <c r="C3814" s="534" t="s">
        <v>983</v>
      </c>
      <c r="D3814" s="534" t="s">
        <v>10645</v>
      </c>
      <c r="E3814" s="534" t="s">
        <v>11632</v>
      </c>
    </row>
    <row r="3815" ht="12.75" customHeight="1">
      <c r="B3815" s="534" t="s">
        <v>911</v>
      </c>
      <c r="C3815" s="534" t="s">
        <v>1500</v>
      </c>
      <c r="D3815" s="534" t="s">
        <v>10645</v>
      </c>
      <c r="E3815" s="534" t="s">
        <v>11633</v>
      </c>
    </row>
    <row r="3816" ht="12.75" customHeight="1">
      <c r="B3816" s="534" t="s">
        <v>911</v>
      </c>
      <c r="C3816" s="534" t="s">
        <v>2556</v>
      </c>
      <c r="D3816" s="534" t="s">
        <v>10645</v>
      </c>
      <c r="E3816" s="534" t="s">
        <v>11634</v>
      </c>
    </row>
    <row r="3817" ht="12.75" customHeight="1">
      <c r="B3817" s="534" t="s">
        <v>911</v>
      </c>
      <c r="C3817" s="534" t="s">
        <v>1500</v>
      </c>
      <c r="D3817" s="534" t="s">
        <v>10645</v>
      </c>
      <c r="E3817" s="534" t="s">
        <v>11635</v>
      </c>
    </row>
    <row r="3818" ht="12.75" customHeight="1">
      <c r="B3818" s="534" t="s">
        <v>911</v>
      </c>
      <c r="C3818" s="534" t="s">
        <v>983</v>
      </c>
      <c r="D3818" s="534" t="s">
        <v>10645</v>
      </c>
      <c r="E3818" s="534" t="s">
        <v>11636</v>
      </c>
    </row>
    <row r="3819" ht="12.75" customHeight="1">
      <c r="B3819" s="534" t="s">
        <v>911</v>
      </c>
      <c r="C3819" s="534" t="s">
        <v>2556</v>
      </c>
      <c r="D3819" s="534" t="s">
        <v>10645</v>
      </c>
      <c r="E3819" s="534" t="s">
        <v>11637</v>
      </c>
    </row>
    <row r="3820" ht="12.75" customHeight="1">
      <c r="B3820" s="534" t="s">
        <v>900</v>
      </c>
      <c r="C3820" s="534" t="s">
        <v>901</v>
      </c>
      <c r="D3820" s="534" t="s">
        <v>11613</v>
      </c>
      <c r="E3820" s="534" t="s">
        <v>11638</v>
      </c>
    </row>
    <row r="3821" ht="12.75" customHeight="1">
      <c r="B3821" s="534" t="s">
        <v>726</v>
      </c>
      <c r="C3821" s="534" t="s">
        <v>727</v>
      </c>
      <c r="D3821" s="534" t="s">
        <v>11639</v>
      </c>
      <c r="E3821" s="534" t="s">
        <v>11640</v>
      </c>
    </row>
    <row r="3822" ht="12.75" customHeight="1">
      <c r="B3822" s="534" t="s">
        <v>726</v>
      </c>
      <c r="C3822" s="534" t="s">
        <v>727</v>
      </c>
      <c r="D3822" s="534" t="s">
        <v>1855</v>
      </c>
      <c r="E3822" s="534" t="s">
        <v>1856</v>
      </c>
    </row>
    <row r="3823" ht="12.75" customHeight="1">
      <c r="B3823" s="534" t="s">
        <v>2781</v>
      </c>
      <c r="C3823" s="534" t="s">
        <v>2782</v>
      </c>
      <c r="D3823" s="534" t="s">
        <v>1855</v>
      </c>
      <c r="E3823" s="534" t="s">
        <v>11641</v>
      </c>
    </row>
    <row r="3824" ht="12.75" customHeight="1">
      <c r="B3824" s="534" t="s">
        <v>6273</v>
      </c>
      <c r="C3824" s="534" t="s">
        <v>6274</v>
      </c>
      <c r="D3824" s="534" t="s">
        <v>7767</v>
      </c>
      <c r="E3824" s="534" t="s">
        <v>11642</v>
      </c>
    </row>
    <row r="3825" ht="12.75" customHeight="1">
      <c r="B3825" s="534" t="s">
        <v>726</v>
      </c>
      <c r="C3825" s="534" t="s">
        <v>727</v>
      </c>
      <c r="D3825" s="534" t="s">
        <v>1575</v>
      </c>
      <c r="E3825" s="534" t="s">
        <v>11643</v>
      </c>
    </row>
    <row r="3826" ht="12.75" customHeight="1">
      <c r="B3826" s="534" t="s">
        <v>726</v>
      </c>
      <c r="C3826" s="534" t="s">
        <v>727</v>
      </c>
      <c r="D3826" s="534" t="s">
        <v>1575</v>
      </c>
      <c r="E3826" s="534" t="s">
        <v>11644</v>
      </c>
    </row>
    <row r="3827" ht="12.75" customHeight="1">
      <c r="B3827" s="534" t="s">
        <v>726</v>
      </c>
      <c r="C3827" s="534" t="s">
        <v>727</v>
      </c>
      <c r="D3827" s="534" t="s">
        <v>1575</v>
      </c>
      <c r="E3827" s="534" t="s">
        <v>11645</v>
      </c>
    </row>
    <row r="3828" ht="12.75" customHeight="1">
      <c r="B3828" s="534" t="s">
        <v>726</v>
      </c>
      <c r="C3828" s="534" t="s">
        <v>727</v>
      </c>
      <c r="D3828" s="534" t="s">
        <v>1575</v>
      </c>
      <c r="E3828" s="534" t="s">
        <v>11646</v>
      </c>
    </row>
    <row r="3829" ht="12.75" customHeight="1">
      <c r="B3829" s="534" t="s">
        <v>726</v>
      </c>
      <c r="C3829" s="534" t="s">
        <v>727</v>
      </c>
      <c r="D3829" s="534" t="s">
        <v>1575</v>
      </c>
      <c r="E3829" s="534" t="s">
        <v>11647</v>
      </c>
    </row>
    <row r="3830" ht="12.75" customHeight="1">
      <c r="B3830" s="534" t="s">
        <v>726</v>
      </c>
      <c r="C3830" s="534" t="s">
        <v>727</v>
      </c>
      <c r="D3830" s="534" t="s">
        <v>1575</v>
      </c>
      <c r="E3830" s="534" t="s">
        <v>11648</v>
      </c>
    </row>
    <row r="3831" ht="12.75" customHeight="1">
      <c r="B3831" s="534" t="s">
        <v>726</v>
      </c>
      <c r="C3831" s="534" t="s">
        <v>727</v>
      </c>
      <c r="D3831" s="534" t="s">
        <v>1575</v>
      </c>
      <c r="E3831" s="534" t="s">
        <v>11649</v>
      </c>
    </row>
    <row r="3832" ht="12.75" customHeight="1">
      <c r="B3832" s="534" t="s">
        <v>726</v>
      </c>
      <c r="C3832" s="534" t="s">
        <v>727</v>
      </c>
      <c r="D3832" s="534" t="s">
        <v>1575</v>
      </c>
      <c r="E3832" s="534" t="s">
        <v>11650</v>
      </c>
    </row>
    <row r="3833" ht="12.75" customHeight="1">
      <c r="B3833" s="534" t="s">
        <v>726</v>
      </c>
      <c r="C3833" s="534" t="s">
        <v>727</v>
      </c>
      <c r="D3833" s="534" t="s">
        <v>1575</v>
      </c>
      <c r="E3833" s="534" t="s">
        <v>11651</v>
      </c>
    </row>
    <row r="3834" ht="12.75" customHeight="1">
      <c r="B3834" s="534" t="s">
        <v>726</v>
      </c>
      <c r="C3834" s="534" t="s">
        <v>727</v>
      </c>
      <c r="D3834" s="534" t="s">
        <v>1575</v>
      </c>
      <c r="E3834" s="534" t="s">
        <v>11652</v>
      </c>
    </row>
    <row r="3835" ht="12.75" customHeight="1">
      <c r="B3835" s="534" t="s">
        <v>726</v>
      </c>
      <c r="C3835" s="534" t="s">
        <v>727</v>
      </c>
      <c r="D3835" s="534" t="s">
        <v>1575</v>
      </c>
      <c r="E3835" s="534" t="s">
        <v>11653</v>
      </c>
    </row>
    <row r="3836" ht="12.75" customHeight="1">
      <c r="B3836" s="534" t="s">
        <v>726</v>
      </c>
      <c r="C3836" s="534" t="s">
        <v>727</v>
      </c>
      <c r="D3836" s="534" t="s">
        <v>1575</v>
      </c>
      <c r="E3836" s="534" t="s">
        <v>11654</v>
      </c>
    </row>
    <row r="3837" ht="12.75" customHeight="1">
      <c r="B3837" s="534" t="s">
        <v>715</v>
      </c>
      <c r="C3837" s="534" t="s">
        <v>1470</v>
      </c>
      <c r="D3837" s="534" t="s">
        <v>1472</v>
      </c>
      <c r="E3837" s="534" t="s">
        <v>1474</v>
      </c>
    </row>
    <row r="3838" ht="12.75" customHeight="1">
      <c r="B3838" s="534" t="s">
        <v>715</v>
      </c>
      <c r="C3838" s="534" t="s">
        <v>1470</v>
      </c>
      <c r="D3838" s="534" t="s">
        <v>259</v>
      </c>
      <c r="E3838" s="534" t="s">
        <v>11655</v>
      </c>
    </row>
    <row r="3839" ht="12.75" customHeight="1">
      <c r="B3839" s="534" t="s">
        <v>715</v>
      </c>
      <c r="C3839" s="534" t="s">
        <v>1470</v>
      </c>
      <c r="D3839" s="534" t="s">
        <v>1575</v>
      </c>
      <c r="E3839" s="534" t="s">
        <v>11656</v>
      </c>
    </row>
    <row r="3840" ht="12.75" customHeight="1">
      <c r="B3840" s="534" t="s">
        <v>900</v>
      </c>
      <c r="C3840" s="534" t="s">
        <v>901</v>
      </c>
      <c r="D3840" s="534" t="s">
        <v>11657</v>
      </c>
      <c r="E3840" s="534" t="s">
        <v>11658</v>
      </c>
    </row>
    <row r="3841" ht="12.75" customHeight="1">
      <c r="B3841" s="534" t="s">
        <v>900</v>
      </c>
      <c r="C3841" s="534" t="s">
        <v>901</v>
      </c>
      <c r="D3841" s="534" t="s">
        <v>11659</v>
      </c>
      <c r="E3841" s="534" t="s">
        <v>11660</v>
      </c>
    </row>
    <row r="3842" ht="12.75" customHeight="1">
      <c r="B3842" s="534" t="s">
        <v>900</v>
      </c>
      <c r="C3842" s="534" t="s">
        <v>901</v>
      </c>
      <c r="D3842" s="534" t="s">
        <v>1575</v>
      </c>
      <c r="E3842" s="534" t="s">
        <v>11661</v>
      </c>
    </row>
    <row r="3843" ht="12.75" customHeight="1">
      <c r="B3843" s="534" t="s">
        <v>2216</v>
      </c>
      <c r="C3843" s="534" t="s">
        <v>6447</v>
      </c>
      <c r="D3843" s="534" t="s">
        <v>11662</v>
      </c>
      <c r="E3843" s="534" t="s">
        <v>11663</v>
      </c>
    </row>
    <row r="3844" ht="12.75" customHeight="1">
      <c r="B3844" s="534" t="s">
        <v>6416</v>
      </c>
      <c r="C3844" s="534" t="s">
        <v>6462</v>
      </c>
      <c r="D3844" s="534" t="s">
        <v>11664</v>
      </c>
      <c r="E3844" s="534" t="s">
        <v>11665</v>
      </c>
    </row>
    <row r="3845" ht="12.75" customHeight="1">
      <c r="B3845" s="534" t="s">
        <v>6416</v>
      </c>
      <c r="C3845" s="534" t="s">
        <v>6462</v>
      </c>
      <c r="D3845" s="534" t="s">
        <v>11664</v>
      </c>
      <c r="E3845" s="534" t="s">
        <v>11666</v>
      </c>
    </row>
    <row r="3846" ht="12.75" customHeight="1">
      <c r="B3846" s="534" t="s">
        <v>2781</v>
      </c>
      <c r="C3846" s="534" t="s">
        <v>2782</v>
      </c>
      <c r="D3846" s="534" t="s">
        <v>11667</v>
      </c>
      <c r="E3846" s="534" t="s">
        <v>11668</v>
      </c>
    </row>
    <row r="3847" ht="12.75" customHeight="1">
      <c r="B3847" s="534" t="s">
        <v>2781</v>
      </c>
      <c r="C3847" s="534" t="s">
        <v>6821</v>
      </c>
      <c r="D3847" s="534" t="s">
        <v>11669</v>
      </c>
      <c r="E3847" s="534" t="s">
        <v>11670</v>
      </c>
    </row>
    <row r="3848" ht="12.75" customHeight="1">
      <c r="B3848" s="534" t="s">
        <v>6346</v>
      </c>
      <c r="C3848" s="534" t="s">
        <v>7245</v>
      </c>
      <c r="D3848" s="534" t="s">
        <v>11671</v>
      </c>
      <c r="E3848" s="534" t="s">
        <v>11672</v>
      </c>
    </row>
    <row r="3849" ht="12.75" customHeight="1">
      <c r="B3849" s="534" t="s">
        <v>503</v>
      </c>
      <c r="C3849" s="534" t="s">
        <v>528</v>
      </c>
      <c r="D3849" s="534" t="s">
        <v>259</v>
      </c>
      <c r="E3849" s="534" t="s">
        <v>3179</v>
      </c>
    </row>
    <row r="3850" ht="12.75" customHeight="1">
      <c r="B3850" s="534" t="s">
        <v>503</v>
      </c>
      <c r="C3850" s="534" t="s">
        <v>528</v>
      </c>
      <c r="D3850" s="534" t="s">
        <v>259</v>
      </c>
      <c r="E3850" s="534" t="s">
        <v>11673</v>
      </c>
    </row>
    <row r="3851" ht="12.75" customHeight="1">
      <c r="B3851" s="534" t="s">
        <v>503</v>
      </c>
      <c r="C3851" s="534" t="s">
        <v>528</v>
      </c>
      <c r="D3851" s="534" t="s">
        <v>259</v>
      </c>
      <c r="E3851" s="534" t="s">
        <v>11674</v>
      </c>
    </row>
    <row r="3852" ht="12.75" customHeight="1">
      <c r="B3852" s="534" t="s">
        <v>503</v>
      </c>
      <c r="C3852" s="534" t="s">
        <v>528</v>
      </c>
      <c r="D3852" s="534" t="s">
        <v>259</v>
      </c>
      <c r="E3852" s="534" t="s">
        <v>11675</v>
      </c>
    </row>
    <row r="3853" ht="12.75" customHeight="1">
      <c r="B3853" s="534" t="s">
        <v>503</v>
      </c>
      <c r="C3853" s="534" t="s">
        <v>528</v>
      </c>
      <c r="D3853" s="534" t="s">
        <v>259</v>
      </c>
      <c r="E3853" s="534" t="s">
        <v>1996</v>
      </c>
    </row>
    <row r="3854" ht="12.75" customHeight="1">
      <c r="B3854" s="534" t="s">
        <v>503</v>
      </c>
      <c r="C3854" s="534" t="s">
        <v>528</v>
      </c>
      <c r="D3854" s="534" t="s">
        <v>259</v>
      </c>
      <c r="E3854" s="534" t="s">
        <v>11676</v>
      </c>
    </row>
    <row r="3855" ht="12.75" customHeight="1">
      <c r="B3855" s="534" t="s">
        <v>503</v>
      </c>
      <c r="C3855" s="534" t="s">
        <v>528</v>
      </c>
      <c r="D3855" s="534" t="s">
        <v>259</v>
      </c>
      <c r="E3855" s="534" t="s">
        <v>11677</v>
      </c>
    </row>
    <row r="3856" ht="12.75" customHeight="1">
      <c r="B3856" s="534" t="s">
        <v>503</v>
      </c>
      <c r="C3856" s="534" t="s">
        <v>528</v>
      </c>
      <c r="D3856" s="534" t="s">
        <v>259</v>
      </c>
      <c r="E3856" s="534" t="s">
        <v>11678</v>
      </c>
    </row>
    <row r="3857" ht="12.75" customHeight="1">
      <c r="B3857" s="534" t="s">
        <v>503</v>
      </c>
      <c r="C3857" s="534" t="s">
        <v>528</v>
      </c>
      <c r="D3857" s="534" t="s">
        <v>259</v>
      </c>
      <c r="E3857" s="534" t="s">
        <v>538</v>
      </c>
    </row>
    <row r="3858" ht="12.75" customHeight="1">
      <c r="B3858" s="534" t="s">
        <v>503</v>
      </c>
      <c r="C3858" s="534" t="s">
        <v>528</v>
      </c>
      <c r="D3858" s="534" t="s">
        <v>259</v>
      </c>
      <c r="E3858" s="534" t="s">
        <v>11679</v>
      </c>
    </row>
    <row r="3859" ht="12.75" customHeight="1">
      <c r="B3859" s="534" t="s">
        <v>503</v>
      </c>
      <c r="C3859" s="534" t="s">
        <v>528</v>
      </c>
      <c r="D3859" s="534" t="s">
        <v>259</v>
      </c>
      <c r="E3859" s="534" t="s">
        <v>11680</v>
      </c>
    </row>
    <row r="3860" ht="12.75" customHeight="1">
      <c r="B3860" s="534" t="s">
        <v>503</v>
      </c>
      <c r="C3860" s="534" t="s">
        <v>528</v>
      </c>
      <c r="D3860" s="534" t="s">
        <v>259</v>
      </c>
      <c r="E3860" s="534" t="s">
        <v>7226</v>
      </c>
    </row>
    <row r="3861" ht="12.75" customHeight="1">
      <c r="B3861" s="534" t="s">
        <v>503</v>
      </c>
      <c r="C3861" s="534" t="s">
        <v>528</v>
      </c>
      <c r="D3861" s="534" t="s">
        <v>259</v>
      </c>
      <c r="E3861" s="534" t="s">
        <v>11681</v>
      </c>
    </row>
    <row r="3862" ht="12.75" customHeight="1">
      <c r="B3862" s="534" t="s">
        <v>503</v>
      </c>
      <c r="C3862" s="534" t="s">
        <v>528</v>
      </c>
      <c r="D3862" s="534" t="s">
        <v>259</v>
      </c>
      <c r="E3862" s="534" t="s">
        <v>11682</v>
      </c>
    </row>
    <row r="3863" ht="12.75" customHeight="1">
      <c r="B3863" s="534" t="s">
        <v>503</v>
      </c>
      <c r="C3863" s="534" t="s">
        <v>528</v>
      </c>
      <c r="D3863" s="534" t="s">
        <v>259</v>
      </c>
      <c r="E3863" s="534" t="s">
        <v>11683</v>
      </c>
    </row>
    <row r="3864" ht="12.75" customHeight="1">
      <c r="B3864" s="534" t="s">
        <v>503</v>
      </c>
      <c r="C3864" s="534" t="s">
        <v>528</v>
      </c>
      <c r="D3864" s="534" t="s">
        <v>259</v>
      </c>
      <c r="E3864" s="534" t="s">
        <v>1265</v>
      </c>
    </row>
    <row r="3865" ht="12.75" customHeight="1">
      <c r="B3865" s="534" t="s">
        <v>503</v>
      </c>
      <c r="C3865" s="534" t="s">
        <v>528</v>
      </c>
      <c r="D3865" s="534" t="s">
        <v>259</v>
      </c>
      <c r="E3865" s="534" t="s">
        <v>11684</v>
      </c>
    </row>
    <row r="3866" ht="12.75" customHeight="1">
      <c r="B3866" s="534" t="s">
        <v>503</v>
      </c>
      <c r="C3866" s="534" t="s">
        <v>528</v>
      </c>
      <c r="D3866" s="534" t="s">
        <v>259</v>
      </c>
      <c r="E3866" s="534" t="s">
        <v>11685</v>
      </c>
    </row>
    <row r="3867" ht="12.75" customHeight="1">
      <c r="B3867" s="534" t="s">
        <v>911</v>
      </c>
      <c r="C3867" s="534" t="s">
        <v>930</v>
      </c>
      <c r="D3867" s="534" t="s">
        <v>11686</v>
      </c>
      <c r="E3867" s="534" t="s">
        <v>7229</v>
      </c>
    </row>
    <row r="3868" ht="12.75" customHeight="1">
      <c r="B3868" s="534" t="s">
        <v>911</v>
      </c>
      <c r="C3868" s="534" t="s">
        <v>922</v>
      </c>
      <c r="D3868" s="534" t="s">
        <v>11686</v>
      </c>
      <c r="E3868" s="534" t="s">
        <v>11687</v>
      </c>
    </row>
    <row r="3869" ht="12.75" customHeight="1">
      <c r="B3869" s="534" t="s">
        <v>911</v>
      </c>
      <c r="C3869" s="534" t="s">
        <v>1500</v>
      </c>
      <c r="D3869" s="534" t="s">
        <v>11686</v>
      </c>
      <c r="E3869" s="534" t="s">
        <v>11688</v>
      </c>
    </row>
    <row r="3870" ht="12.75" customHeight="1">
      <c r="B3870" s="534" t="s">
        <v>911</v>
      </c>
      <c r="C3870" s="534" t="s">
        <v>930</v>
      </c>
      <c r="D3870" s="534" t="s">
        <v>11686</v>
      </c>
      <c r="E3870" s="534" t="s">
        <v>11689</v>
      </c>
    </row>
    <row r="3871" ht="12.75" customHeight="1">
      <c r="B3871" s="534" t="s">
        <v>911</v>
      </c>
      <c r="C3871" s="534" t="s">
        <v>983</v>
      </c>
      <c r="D3871" s="534" t="s">
        <v>11686</v>
      </c>
      <c r="E3871" s="534" t="s">
        <v>11690</v>
      </c>
    </row>
    <row r="3872" ht="12.75" customHeight="1">
      <c r="B3872" s="534" t="s">
        <v>911</v>
      </c>
      <c r="C3872" s="534" t="s">
        <v>983</v>
      </c>
      <c r="D3872" s="534" t="s">
        <v>11686</v>
      </c>
      <c r="E3872" s="534" t="s">
        <v>11691</v>
      </c>
    </row>
    <row r="3873" ht="12.75" customHeight="1">
      <c r="B3873" s="534" t="s">
        <v>911</v>
      </c>
      <c r="C3873" s="534" t="s">
        <v>930</v>
      </c>
      <c r="D3873" s="534" t="s">
        <v>11686</v>
      </c>
      <c r="E3873" s="534" t="s">
        <v>7231</v>
      </c>
    </row>
    <row r="3874" ht="12.75" customHeight="1">
      <c r="B3874" s="534" t="s">
        <v>911</v>
      </c>
      <c r="C3874" s="534" t="s">
        <v>1500</v>
      </c>
      <c r="D3874" s="534" t="s">
        <v>11686</v>
      </c>
      <c r="E3874" s="534" t="s">
        <v>11692</v>
      </c>
    </row>
    <row r="3875" ht="12.75" customHeight="1">
      <c r="B3875" s="534" t="s">
        <v>911</v>
      </c>
      <c r="C3875" s="534" t="s">
        <v>1500</v>
      </c>
      <c r="D3875" s="534" t="s">
        <v>11686</v>
      </c>
      <c r="E3875" s="534" t="s">
        <v>11693</v>
      </c>
    </row>
    <row r="3876" ht="12.75" customHeight="1">
      <c r="B3876" s="534" t="s">
        <v>911</v>
      </c>
      <c r="C3876" s="534" t="s">
        <v>1500</v>
      </c>
      <c r="D3876" s="534" t="s">
        <v>11686</v>
      </c>
      <c r="E3876" s="534" t="s">
        <v>7234</v>
      </c>
    </row>
    <row r="3877" ht="12.75" customHeight="1">
      <c r="B3877" s="534" t="s">
        <v>911</v>
      </c>
      <c r="C3877" s="534" t="s">
        <v>930</v>
      </c>
      <c r="D3877" s="534" t="s">
        <v>11686</v>
      </c>
      <c r="E3877" s="534" t="s">
        <v>11694</v>
      </c>
    </row>
    <row r="3878" ht="12.75" customHeight="1">
      <c r="B3878" s="534" t="s">
        <v>911</v>
      </c>
      <c r="C3878" s="534" t="s">
        <v>1500</v>
      </c>
      <c r="D3878" s="534" t="s">
        <v>11686</v>
      </c>
      <c r="E3878" s="534" t="s">
        <v>11695</v>
      </c>
    </row>
    <row r="3879" ht="12.75" customHeight="1">
      <c r="B3879" s="534" t="s">
        <v>911</v>
      </c>
      <c r="C3879" s="534" t="s">
        <v>1500</v>
      </c>
      <c r="D3879" s="534" t="s">
        <v>11686</v>
      </c>
      <c r="E3879" s="534" t="s">
        <v>11696</v>
      </c>
    </row>
    <row r="3880" ht="12.75" customHeight="1">
      <c r="B3880" s="534" t="s">
        <v>911</v>
      </c>
      <c r="C3880" s="534" t="s">
        <v>983</v>
      </c>
      <c r="D3880" s="534" t="s">
        <v>11686</v>
      </c>
      <c r="E3880" s="534" t="s">
        <v>11697</v>
      </c>
    </row>
    <row r="3881" ht="12.75" customHeight="1">
      <c r="B3881" s="534" t="s">
        <v>911</v>
      </c>
      <c r="C3881" s="534" t="s">
        <v>1500</v>
      </c>
      <c r="D3881" s="534" t="s">
        <v>11686</v>
      </c>
      <c r="E3881" s="534" t="s">
        <v>7236</v>
      </c>
    </row>
    <row r="3882" ht="12.75" customHeight="1">
      <c r="B3882" s="534" t="s">
        <v>911</v>
      </c>
      <c r="C3882" s="534" t="s">
        <v>1500</v>
      </c>
      <c r="D3882" s="534" t="s">
        <v>11686</v>
      </c>
      <c r="E3882" s="534" t="s">
        <v>7239</v>
      </c>
    </row>
    <row r="3883" ht="12.75" customHeight="1">
      <c r="B3883" s="534" t="s">
        <v>911</v>
      </c>
      <c r="C3883" s="534" t="s">
        <v>1500</v>
      </c>
      <c r="D3883" s="534" t="s">
        <v>11686</v>
      </c>
      <c r="E3883" s="534" t="s">
        <v>7241</v>
      </c>
    </row>
    <row r="3884" ht="12.75" customHeight="1">
      <c r="B3884" s="534" t="s">
        <v>911</v>
      </c>
      <c r="C3884" s="534" t="s">
        <v>983</v>
      </c>
      <c r="D3884" s="534" t="s">
        <v>11686</v>
      </c>
      <c r="E3884" s="534" t="s">
        <v>11698</v>
      </c>
    </row>
    <row r="3885" ht="12.75" customHeight="1">
      <c r="B3885" s="534" t="s">
        <v>911</v>
      </c>
      <c r="C3885" s="534" t="s">
        <v>983</v>
      </c>
      <c r="D3885" s="534" t="s">
        <v>11686</v>
      </c>
      <c r="E3885" s="534" t="s">
        <v>11699</v>
      </c>
    </row>
    <row r="3886" ht="12.75" customHeight="1">
      <c r="B3886" s="534" t="s">
        <v>911</v>
      </c>
      <c r="C3886" s="534" t="s">
        <v>983</v>
      </c>
      <c r="D3886" s="534" t="s">
        <v>11686</v>
      </c>
      <c r="E3886" s="534" t="s">
        <v>11700</v>
      </c>
    </row>
    <row r="3887" ht="12.75" customHeight="1">
      <c r="B3887" s="534" t="s">
        <v>911</v>
      </c>
      <c r="C3887" s="534" t="s">
        <v>983</v>
      </c>
      <c r="D3887" s="534" t="s">
        <v>11686</v>
      </c>
      <c r="E3887" s="534" t="s">
        <v>7244</v>
      </c>
    </row>
    <row r="3888" ht="12.75" customHeight="1">
      <c r="B3888" s="534" t="s">
        <v>911</v>
      </c>
      <c r="C3888" s="534" t="s">
        <v>983</v>
      </c>
      <c r="D3888" s="534" t="s">
        <v>11686</v>
      </c>
      <c r="E3888" s="534" t="s">
        <v>11701</v>
      </c>
    </row>
    <row r="3889" ht="12.75" customHeight="1">
      <c r="B3889" s="534" t="s">
        <v>911</v>
      </c>
      <c r="C3889" s="534" t="s">
        <v>1500</v>
      </c>
      <c r="D3889" s="534" t="s">
        <v>11686</v>
      </c>
      <c r="E3889" s="534" t="s">
        <v>7247</v>
      </c>
    </row>
    <row r="3890" ht="12.75" customHeight="1">
      <c r="B3890" s="534" t="s">
        <v>911</v>
      </c>
      <c r="C3890" s="534" t="s">
        <v>983</v>
      </c>
      <c r="D3890" s="534" t="s">
        <v>11686</v>
      </c>
      <c r="E3890" s="534" t="s">
        <v>11702</v>
      </c>
    </row>
    <row r="3891" ht="12.75" customHeight="1">
      <c r="B3891" s="534" t="s">
        <v>911</v>
      </c>
      <c r="C3891" s="534" t="s">
        <v>983</v>
      </c>
      <c r="D3891" s="534" t="s">
        <v>11686</v>
      </c>
      <c r="E3891" s="534" t="s">
        <v>11703</v>
      </c>
    </row>
    <row r="3892" ht="12.75" customHeight="1">
      <c r="B3892" s="534" t="s">
        <v>239</v>
      </c>
      <c r="C3892" s="534" t="s">
        <v>293</v>
      </c>
      <c r="D3892" s="534" t="s">
        <v>7731</v>
      </c>
      <c r="E3892" s="534" t="s">
        <v>11704</v>
      </c>
    </row>
    <row r="3893" ht="12.75" customHeight="1">
      <c r="B3893" s="534" t="s">
        <v>2781</v>
      </c>
      <c r="C3893" s="534" t="s">
        <v>2782</v>
      </c>
      <c r="D3893" s="534" t="s">
        <v>7888</v>
      </c>
      <c r="E3893" s="534" t="s">
        <v>11705</v>
      </c>
    </row>
    <row r="3894" ht="12.75" customHeight="1">
      <c r="B3894" s="534" t="s">
        <v>2781</v>
      </c>
      <c r="C3894" s="534" t="s">
        <v>2782</v>
      </c>
      <c r="D3894" s="534" t="s">
        <v>11706</v>
      </c>
      <c r="E3894" s="534" t="s">
        <v>11707</v>
      </c>
    </row>
    <row r="3895" ht="12.75" customHeight="1">
      <c r="B3895" s="534" t="s">
        <v>6407</v>
      </c>
      <c r="C3895" s="534" t="s">
        <v>6388</v>
      </c>
      <c r="D3895" s="534" t="s">
        <v>11708</v>
      </c>
      <c r="E3895" s="534" t="s">
        <v>11709</v>
      </c>
    </row>
    <row r="3896" ht="12.75" customHeight="1">
      <c r="B3896" s="534" t="s">
        <v>6142</v>
      </c>
      <c r="C3896" s="534" t="s">
        <v>6725</v>
      </c>
      <c r="D3896" s="534" t="s">
        <v>11708</v>
      </c>
      <c r="E3896" s="534" t="s">
        <v>11710</v>
      </c>
    </row>
    <row r="3897" ht="12.75" customHeight="1">
      <c r="B3897" s="534" t="s">
        <v>6075</v>
      </c>
      <c r="C3897" s="534" t="s">
        <v>6267</v>
      </c>
      <c r="D3897" s="534" t="s">
        <v>11711</v>
      </c>
      <c r="E3897" s="534" t="s">
        <v>11712</v>
      </c>
    </row>
    <row r="3898" ht="12.75" customHeight="1">
      <c r="B3898" s="534" t="s">
        <v>6407</v>
      </c>
      <c r="C3898" s="534" t="s">
        <v>6388</v>
      </c>
      <c r="D3898" s="534" t="s">
        <v>11713</v>
      </c>
      <c r="E3898" s="534" t="s">
        <v>11714</v>
      </c>
    </row>
    <row r="3899" ht="12.75" customHeight="1">
      <c r="B3899" s="534" t="s">
        <v>239</v>
      </c>
      <c r="C3899" s="534" t="s">
        <v>293</v>
      </c>
      <c r="D3899" s="534" t="s">
        <v>351</v>
      </c>
      <c r="E3899" s="534" t="s">
        <v>7253</v>
      </c>
    </row>
    <row r="3900" ht="12.75" customHeight="1">
      <c r="B3900" s="534" t="s">
        <v>239</v>
      </c>
      <c r="C3900" s="534" t="s">
        <v>11491</v>
      </c>
      <c r="D3900" s="534" t="s">
        <v>351</v>
      </c>
      <c r="E3900" s="534" t="s">
        <v>11715</v>
      </c>
    </row>
    <row r="3901" ht="12.75" customHeight="1">
      <c r="B3901" s="534" t="s">
        <v>239</v>
      </c>
      <c r="C3901" s="534" t="s">
        <v>11491</v>
      </c>
      <c r="D3901" s="534" t="s">
        <v>351</v>
      </c>
      <c r="E3901" s="534" t="s">
        <v>11716</v>
      </c>
    </row>
    <row r="3902" ht="12.75" customHeight="1">
      <c r="B3902" s="534" t="s">
        <v>2216</v>
      </c>
      <c r="C3902" s="534" t="s">
        <v>6318</v>
      </c>
      <c r="D3902" s="534" t="s">
        <v>8351</v>
      </c>
      <c r="E3902" s="534" t="s">
        <v>11717</v>
      </c>
    </row>
    <row r="3903" ht="12.75" customHeight="1">
      <c r="B3903" s="534" t="s">
        <v>6075</v>
      </c>
      <c r="C3903" s="534" t="s">
        <v>6267</v>
      </c>
      <c r="D3903" s="534" t="s">
        <v>11718</v>
      </c>
      <c r="E3903" s="534" t="s">
        <v>11719</v>
      </c>
    </row>
    <row r="3904" ht="12.75" customHeight="1">
      <c r="B3904" s="534" t="s">
        <v>715</v>
      </c>
      <c r="C3904" s="534" t="s">
        <v>11720</v>
      </c>
      <c r="D3904" s="534" t="s">
        <v>11721</v>
      </c>
      <c r="E3904" s="534" t="s">
        <v>11722</v>
      </c>
    </row>
    <row r="3905" ht="12.75" customHeight="1">
      <c r="B3905" s="534" t="s">
        <v>715</v>
      </c>
      <c r="C3905" s="534" t="s">
        <v>11720</v>
      </c>
      <c r="D3905" s="534" t="s">
        <v>11721</v>
      </c>
      <c r="E3905" s="534" t="s">
        <v>11723</v>
      </c>
    </row>
    <row r="3906" ht="12.75" customHeight="1">
      <c r="B3906" s="534" t="s">
        <v>911</v>
      </c>
      <c r="C3906" s="534" t="s">
        <v>983</v>
      </c>
      <c r="D3906" s="534" t="s">
        <v>6506</v>
      </c>
      <c r="E3906" s="534" t="s">
        <v>11724</v>
      </c>
    </row>
    <row r="3907" ht="12.75" customHeight="1">
      <c r="B3907" s="534" t="s">
        <v>911</v>
      </c>
      <c r="C3907" s="534" t="s">
        <v>983</v>
      </c>
      <c r="D3907" s="534" t="s">
        <v>6506</v>
      </c>
      <c r="E3907" s="534" t="s">
        <v>11725</v>
      </c>
    </row>
    <row r="3908" ht="12.75" customHeight="1">
      <c r="B3908" s="534" t="s">
        <v>911</v>
      </c>
      <c r="C3908" s="534" t="s">
        <v>983</v>
      </c>
      <c r="D3908" s="534" t="s">
        <v>6506</v>
      </c>
      <c r="E3908" s="534" t="s">
        <v>11726</v>
      </c>
    </row>
    <row r="3909" ht="12.75" customHeight="1">
      <c r="B3909" s="534" t="s">
        <v>911</v>
      </c>
      <c r="C3909" s="534" t="s">
        <v>983</v>
      </c>
      <c r="D3909" s="534" t="s">
        <v>1575</v>
      </c>
      <c r="E3909" s="534" t="s">
        <v>11727</v>
      </c>
    </row>
    <row r="3910" ht="12.75" customHeight="1">
      <c r="B3910" s="534" t="s">
        <v>911</v>
      </c>
      <c r="C3910" s="534" t="s">
        <v>983</v>
      </c>
      <c r="D3910" s="534" t="s">
        <v>1575</v>
      </c>
      <c r="E3910" s="534" t="s">
        <v>11728</v>
      </c>
    </row>
    <row r="3911" ht="12.75" customHeight="1">
      <c r="B3911" s="534" t="s">
        <v>503</v>
      </c>
      <c r="C3911" s="534" t="s">
        <v>583</v>
      </c>
      <c r="D3911" s="534" t="s">
        <v>11729</v>
      </c>
      <c r="E3911" s="534" t="s">
        <v>11730</v>
      </c>
    </row>
    <row r="3912" ht="12.75" customHeight="1">
      <c r="B3912" s="534" t="s">
        <v>2781</v>
      </c>
      <c r="C3912" s="534" t="s">
        <v>2782</v>
      </c>
      <c r="D3912" s="534" t="s">
        <v>1215</v>
      </c>
      <c r="E3912" s="534" t="s">
        <v>11731</v>
      </c>
    </row>
    <row r="3913" ht="12.75" customHeight="1">
      <c r="B3913" s="534" t="s">
        <v>715</v>
      </c>
      <c r="C3913" s="534" t="s">
        <v>1470</v>
      </c>
      <c r="D3913" s="534" t="s">
        <v>1215</v>
      </c>
      <c r="E3913" s="534" t="s">
        <v>11732</v>
      </c>
    </row>
    <row r="3914" ht="12.75" customHeight="1">
      <c r="B3914" s="534" t="s">
        <v>715</v>
      </c>
      <c r="C3914" s="534" t="s">
        <v>1470</v>
      </c>
      <c r="D3914" s="534" t="s">
        <v>259</v>
      </c>
      <c r="E3914" s="534" t="s">
        <v>1848</v>
      </c>
    </row>
    <row r="3915" ht="12.75" customHeight="1">
      <c r="B3915" s="534" t="s">
        <v>2781</v>
      </c>
      <c r="C3915" s="534" t="s">
        <v>2782</v>
      </c>
      <c r="D3915" s="534" t="s">
        <v>11733</v>
      </c>
      <c r="E3915" s="534" t="s">
        <v>11734</v>
      </c>
    </row>
    <row r="3916" ht="12.75" customHeight="1">
      <c r="B3916" s="534" t="s">
        <v>6698</v>
      </c>
      <c r="C3916" s="534" t="s">
        <v>6699</v>
      </c>
      <c r="D3916" s="534" t="s">
        <v>8390</v>
      </c>
      <c r="E3916" s="534" t="s">
        <v>11735</v>
      </c>
    </row>
    <row r="3917" ht="12.75" customHeight="1">
      <c r="B3917" s="534" t="s">
        <v>6698</v>
      </c>
      <c r="C3917" s="534" t="s">
        <v>6699</v>
      </c>
      <c r="D3917" s="534" t="s">
        <v>8390</v>
      </c>
      <c r="E3917" s="534" t="s">
        <v>11736</v>
      </c>
    </row>
    <row r="3918" ht="12.75" customHeight="1">
      <c r="B3918" s="534" t="s">
        <v>726</v>
      </c>
      <c r="C3918" s="534" t="s">
        <v>737</v>
      </c>
      <c r="D3918" s="534" t="s">
        <v>11737</v>
      </c>
      <c r="E3918" s="534" t="s">
        <v>11738</v>
      </c>
    </row>
    <row r="3919" ht="12.75" customHeight="1">
      <c r="B3919" s="534" t="s">
        <v>726</v>
      </c>
      <c r="C3919" s="534" t="s">
        <v>737</v>
      </c>
      <c r="D3919" s="534" t="s">
        <v>11739</v>
      </c>
      <c r="E3919" s="534" t="s">
        <v>11740</v>
      </c>
    </row>
    <row r="3920" ht="12.75" customHeight="1">
      <c r="B3920" s="534" t="s">
        <v>503</v>
      </c>
      <c r="C3920" s="534" t="s">
        <v>7893</v>
      </c>
      <c r="D3920" s="534" t="s">
        <v>506</v>
      </c>
      <c r="E3920" s="534" t="s">
        <v>11741</v>
      </c>
    </row>
    <row r="3921" ht="12.75" customHeight="1">
      <c r="B3921" s="534" t="s">
        <v>503</v>
      </c>
      <c r="C3921" s="534" t="s">
        <v>573</v>
      </c>
      <c r="D3921" s="534" t="s">
        <v>506</v>
      </c>
      <c r="E3921" s="534" t="s">
        <v>7258</v>
      </c>
    </row>
    <row r="3922" ht="12.75" customHeight="1">
      <c r="B3922" s="534" t="s">
        <v>503</v>
      </c>
      <c r="C3922" s="534" t="s">
        <v>7893</v>
      </c>
      <c r="D3922" s="534" t="s">
        <v>1575</v>
      </c>
      <c r="E3922" s="534" t="s">
        <v>11742</v>
      </c>
    </row>
    <row r="3923" ht="12.75" customHeight="1">
      <c r="B3923" s="534" t="s">
        <v>503</v>
      </c>
      <c r="C3923" s="534" t="s">
        <v>528</v>
      </c>
      <c r="D3923" s="534" t="s">
        <v>11743</v>
      </c>
      <c r="E3923" s="534" t="s">
        <v>11744</v>
      </c>
    </row>
    <row r="3924" ht="12.75" customHeight="1">
      <c r="B3924" s="534" t="s">
        <v>6075</v>
      </c>
      <c r="C3924" s="534" t="s">
        <v>6100</v>
      </c>
      <c r="D3924" s="534" t="s">
        <v>11745</v>
      </c>
      <c r="E3924" s="534" t="s">
        <v>11746</v>
      </c>
    </row>
    <row r="3925" ht="12.75" customHeight="1">
      <c r="B3925" s="534" t="s">
        <v>2216</v>
      </c>
      <c r="C3925" s="534" t="s">
        <v>9334</v>
      </c>
      <c r="D3925" s="534" t="s">
        <v>2219</v>
      </c>
      <c r="E3925" s="534" t="s">
        <v>11747</v>
      </c>
    </row>
    <row r="3926" ht="12.75" customHeight="1">
      <c r="B3926" s="534" t="s">
        <v>2216</v>
      </c>
      <c r="C3926" s="534" t="s">
        <v>6532</v>
      </c>
      <c r="D3926" s="534" t="s">
        <v>2219</v>
      </c>
      <c r="E3926" s="534" t="s">
        <v>11748</v>
      </c>
    </row>
    <row r="3927" ht="12.75" customHeight="1">
      <c r="B3927" s="534" t="s">
        <v>2216</v>
      </c>
      <c r="C3927" s="534" t="s">
        <v>6532</v>
      </c>
      <c r="D3927" s="534" t="s">
        <v>2219</v>
      </c>
      <c r="E3927" s="534" t="s">
        <v>11749</v>
      </c>
    </row>
    <row r="3928" ht="12.75" customHeight="1">
      <c r="B3928" s="534" t="s">
        <v>503</v>
      </c>
      <c r="C3928" s="534" t="s">
        <v>8294</v>
      </c>
      <c r="D3928" s="534" t="s">
        <v>2219</v>
      </c>
      <c r="E3928" s="534" t="s">
        <v>11750</v>
      </c>
    </row>
    <row r="3929" ht="12.75" customHeight="1">
      <c r="B3929" s="534" t="s">
        <v>6273</v>
      </c>
      <c r="C3929" s="534" t="s">
        <v>7618</v>
      </c>
      <c r="D3929" s="534" t="s">
        <v>11751</v>
      </c>
      <c r="E3929" s="534" t="s">
        <v>11752</v>
      </c>
    </row>
    <row r="3930" ht="12.75" customHeight="1">
      <c r="B3930" s="534" t="s">
        <v>715</v>
      </c>
      <c r="C3930" s="534" t="s">
        <v>1470</v>
      </c>
      <c r="D3930" s="534" t="s">
        <v>1215</v>
      </c>
      <c r="E3930" s="534" t="s">
        <v>11753</v>
      </c>
    </row>
    <row r="3931" ht="12.75" customHeight="1">
      <c r="B3931" s="534" t="s">
        <v>715</v>
      </c>
      <c r="C3931" s="534" t="s">
        <v>1470</v>
      </c>
      <c r="D3931" s="534" t="s">
        <v>1215</v>
      </c>
      <c r="E3931" s="534" t="s">
        <v>11754</v>
      </c>
    </row>
    <row r="3932" ht="12.75" customHeight="1">
      <c r="B3932" s="534" t="s">
        <v>1560</v>
      </c>
      <c r="C3932" s="534" t="s">
        <v>1561</v>
      </c>
      <c r="D3932" s="534" t="s">
        <v>11755</v>
      </c>
      <c r="E3932" s="534" t="s">
        <v>11756</v>
      </c>
    </row>
    <row r="3933" ht="12.75" customHeight="1">
      <c r="B3933" s="534" t="s">
        <v>1560</v>
      </c>
      <c r="C3933" s="534" t="s">
        <v>1561</v>
      </c>
      <c r="D3933" s="534" t="s">
        <v>11755</v>
      </c>
      <c r="E3933" s="534" t="s">
        <v>11757</v>
      </c>
    </row>
    <row r="3934" ht="12.75" customHeight="1">
      <c r="B3934" s="534" t="s">
        <v>1560</v>
      </c>
      <c r="C3934" s="534" t="s">
        <v>1561</v>
      </c>
      <c r="D3934" s="534" t="s">
        <v>11755</v>
      </c>
      <c r="E3934" s="534" t="s">
        <v>11758</v>
      </c>
    </row>
    <row r="3935" ht="12.75" customHeight="1">
      <c r="B3935" s="534" t="s">
        <v>2781</v>
      </c>
      <c r="C3935" s="534" t="s">
        <v>2782</v>
      </c>
      <c r="D3935" s="534" t="s">
        <v>1575</v>
      </c>
      <c r="E3935" s="534" t="s">
        <v>11759</v>
      </c>
    </row>
    <row r="3936" ht="12.75" customHeight="1">
      <c r="B3936" s="534" t="s">
        <v>2781</v>
      </c>
      <c r="C3936" s="534" t="s">
        <v>2782</v>
      </c>
      <c r="D3936" s="534" t="s">
        <v>11760</v>
      </c>
      <c r="E3936" s="534" t="s">
        <v>11761</v>
      </c>
    </row>
    <row r="3937" ht="12.75" customHeight="1">
      <c r="B3937" s="534" t="s">
        <v>1560</v>
      </c>
      <c r="C3937" s="534" t="s">
        <v>1561</v>
      </c>
      <c r="D3937" s="534" t="s">
        <v>1575</v>
      </c>
      <c r="E3937" s="534" t="s">
        <v>11762</v>
      </c>
    </row>
    <row r="3938" ht="12.75" customHeight="1">
      <c r="B3938" s="534" t="s">
        <v>2781</v>
      </c>
      <c r="C3938" s="534" t="s">
        <v>2782</v>
      </c>
      <c r="D3938" s="534" t="s">
        <v>1575</v>
      </c>
      <c r="E3938" s="534" t="s">
        <v>11763</v>
      </c>
    </row>
    <row r="3939" ht="12.75" customHeight="1">
      <c r="B3939" s="534" t="s">
        <v>726</v>
      </c>
      <c r="C3939" s="534" t="s">
        <v>737</v>
      </c>
      <c r="D3939" s="534" t="s">
        <v>11764</v>
      </c>
      <c r="E3939" s="534" t="s">
        <v>11765</v>
      </c>
    </row>
    <row r="3940" ht="12.75" customHeight="1">
      <c r="B3940" s="534" t="s">
        <v>726</v>
      </c>
      <c r="C3940" s="534" t="s">
        <v>737</v>
      </c>
      <c r="D3940" s="534" t="s">
        <v>11766</v>
      </c>
      <c r="E3940" s="534" t="s">
        <v>11767</v>
      </c>
    </row>
    <row r="3941" ht="12.75" customHeight="1">
      <c r="B3941" s="534" t="s">
        <v>900</v>
      </c>
      <c r="C3941" s="534" t="s">
        <v>901</v>
      </c>
      <c r="D3941" s="534" t="s">
        <v>11768</v>
      </c>
      <c r="E3941" s="534" t="s">
        <v>11769</v>
      </c>
    </row>
    <row r="3942" ht="12.75" customHeight="1">
      <c r="B3942" s="534" t="s">
        <v>726</v>
      </c>
      <c r="C3942" s="534" t="s">
        <v>737</v>
      </c>
      <c r="D3942" s="534" t="s">
        <v>11770</v>
      </c>
      <c r="E3942" s="534" t="s">
        <v>11771</v>
      </c>
    </row>
    <row r="3943" ht="12.75" customHeight="1">
      <c r="B3943" s="534" t="s">
        <v>726</v>
      </c>
      <c r="C3943" s="534" t="s">
        <v>737</v>
      </c>
      <c r="D3943" s="534" t="s">
        <v>1575</v>
      </c>
      <c r="E3943" s="534" t="s">
        <v>11772</v>
      </c>
    </row>
    <row r="3944" ht="12.75" customHeight="1">
      <c r="B3944" s="534" t="s">
        <v>900</v>
      </c>
      <c r="C3944" s="534" t="s">
        <v>901</v>
      </c>
      <c r="D3944" s="534" t="s">
        <v>11773</v>
      </c>
      <c r="E3944" s="534" t="s">
        <v>11774</v>
      </c>
    </row>
    <row r="3945" ht="12.75" customHeight="1">
      <c r="B3945" s="534" t="s">
        <v>726</v>
      </c>
      <c r="C3945" s="534" t="s">
        <v>737</v>
      </c>
      <c r="D3945" s="534" t="s">
        <v>8762</v>
      </c>
      <c r="E3945" s="534" t="s">
        <v>11775</v>
      </c>
    </row>
    <row r="3946" ht="12.75" customHeight="1">
      <c r="B3946" s="534" t="s">
        <v>726</v>
      </c>
      <c r="C3946" s="534" t="s">
        <v>737</v>
      </c>
      <c r="D3946" s="534" t="s">
        <v>11776</v>
      </c>
      <c r="E3946" s="534" t="s">
        <v>11777</v>
      </c>
    </row>
    <row r="3947" ht="12.75" customHeight="1">
      <c r="B3947" s="534" t="s">
        <v>726</v>
      </c>
      <c r="C3947" s="534" t="s">
        <v>737</v>
      </c>
      <c r="D3947" s="534" t="s">
        <v>1575</v>
      </c>
      <c r="E3947" s="534" t="s">
        <v>11778</v>
      </c>
    </row>
    <row r="3948" ht="12.75" customHeight="1">
      <c r="B3948" s="534" t="s">
        <v>726</v>
      </c>
      <c r="C3948" s="534" t="s">
        <v>737</v>
      </c>
      <c r="D3948" s="534" t="s">
        <v>11779</v>
      </c>
      <c r="E3948" s="534" t="s">
        <v>11780</v>
      </c>
    </row>
    <row r="3949" ht="12.75" customHeight="1">
      <c r="B3949" s="534" t="s">
        <v>726</v>
      </c>
      <c r="C3949" s="534" t="s">
        <v>737</v>
      </c>
      <c r="D3949" s="534" t="s">
        <v>11781</v>
      </c>
      <c r="E3949" s="534" t="s">
        <v>11782</v>
      </c>
    </row>
    <row r="3950" ht="12.75" customHeight="1">
      <c r="B3950" s="534" t="s">
        <v>726</v>
      </c>
      <c r="C3950" s="534" t="s">
        <v>737</v>
      </c>
      <c r="D3950" s="534" t="s">
        <v>11783</v>
      </c>
      <c r="E3950" s="534" t="s">
        <v>11784</v>
      </c>
    </row>
    <row r="3951" ht="12.75" customHeight="1">
      <c r="B3951" s="534" t="s">
        <v>726</v>
      </c>
      <c r="C3951" s="534" t="s">
        <v>737</v>
      </c>
      <c r="D3951" s="534" t="s">
        <v>11785</v>
      </c>
      <c r="E3951" s="534" t="s">
        <v>11786</v>
      </c>
    </row>
    <row r="3952" ht="12.75" customHeight="1">
      <c r="B3952" s="534" t="s">
        <v>726</v>
      </c>
      <c r="C3952" s="534" t="s">
        <v>737</v>
      </c>
      <c r="D3952" s="534" t="s">
        <v>11787</v>
      </c>
      <c r="E3952" s="534" t="s">
        <v>11788</v>
      </c>
    </row>
    <row r="3953" ht="12.75" customHeight="1">
      <c r="B3953" s="534" t="s">
        <v>726</v>
      </c>
      <c r="C3953" s="534" t="s">
        <v>737</v>
      </c>
      <c r="D3953" s="534" t="s">
        <v>11789</v>
      </c>
      <c r="E3953" s="534" t="s">
        <v>11790</v>
      </c>
    </row>
    <row r="3954" ht="12.75" customHeight="1">
      <c r="B3954" s="534" t="s">
        <v>900</v>
      </c>
      <c r="C3954" s="534" t="s">
        <v>901</v>
      </c>
      <c r="D3954" s="534" t="s">
        <v>8534</v>
      </c>
      <c r="E3954" s="534" t="s">
        <v>11791</v>
      </c>
    </row>
    <row r="3955" ht="12.75" customHeight="1">
      <c r="B3955" s="534" t="s">
        <v>726</v>
      </c>
      <c r="C3955" s="534" t="s">
        <v>737</v>
      </c>
      <c r="D3955" s="534" t="s">
        <v>11792</v>
      </c>
      <c r="E3955" s="534" t="s">
        <v>11793</v>
      </c>
    </row>
    <row r="3956" ht="12.75" customHeight="1">
      <c r="B3956" s="534" t="s">
        <v>726</v>
      </c>
      <c r="C3956" s="534" t="s">
        <v>737</v>
      </c>
      <c r="D3956" s="534" t="s">
        <v>1575</v>
      </c>
      <c r="E3956" s="534" t="s">
        <v>11794</v>
      </c>
    </row>
    <row r="3957" ht="12.75" customHeight="1">
      <c r="B3957" s="534" t="s">
        <v>726</v>
      </c>
      <c r="C3957" s="534" t="s">
        <v>737</v>
      </c>
      <c r="D3957" s="534" t="s">
        <v>11795</v>
      </c>
      <c r="E3957" s="534" t="s">
        <v>11796</v>
      </c>
    </row>
    <row r="3958" ht="12.75" customHeight="1">
      <c r="B3958" s="534" t="s">
        <v>726</v>
      </c>
      <c r="C3958" s="534" t="s">
        <v>737</v>
      </c>
      <c r="D3958" s="534" t="s">
        <v>11797</v>
      </c>
      <c r="E3958" s="534" t="s">
        <v>11798</v>
      </c>
    </row>
    <row r="3959" ht="12.75" customHeight="1">
      <c r="B3959" s="534" t="s">
        <v>726</v>
      </c>
      <c r="C3959" s="534" t="s">
        <v>737</v>
      </c>
      <c r="D3959" s="534" t="s">
        <v>11799</v>
      </c>
      <c r="E3959" s="534" t="s">
        <v>11800</v>
      </c>
    </row>
    <row r="3960" ht="12.75" customHeight="1">
      <c r="B3960" s="534" t="s">
        <v>900</v>
      </c>
      <c r="C3960" s="534" t="s">
        <v>901</v>
      </c>
      <c r="D3960" s="534" t="s">
        <v>11801</v>
      </c>
      <c r="E3960" s="534" t="s">
        <v>11802</v>
      </c>
    </row>
    <row r="3961" ht="12.75" customHeight="1">
      <c r="B3961" s="534" t="s">
        <v>726</v>
      </c>
      <c r="C3961" s="534" t="s">
        <v>737</v>
      </c>
      <c r="D3961" s="534" t="s">
        <v>11803</v>
      </c>
      <c r="E3961" s="534" t="s">
        <v>11804</v>
      </c>
    </row>
    <row r="3962" ht="12.75" customHeight="1">
      <c r="B3962" s="534" t="s">
        <v>900</v>
      </c>
      <c r="C3962" s="534" t="s">
        <v>901</v>
      </c>
      <c r="D3962" s="534" t="s">
        <v>9185</v>
      </c>
      <c r="E3962" s="534" t="s">
        <v>11805</v>
      </c>
    </row>
    <row r="3963" ht="12.75" customHeight="1">
      <c r="B3963" s="534" t="s">
        <v>900</v>
      </c>
      <c r="C3963" s="534" t="s">
        <v>901</v>
      </c>
      <c r="D3963" s="534" t="s">
        <v>11613</v>
      </c>
      <c r="E3963" s="534" t="s">
        <v>11806</v>
      </c>
    </row>
    <row r="3964" ht="12.75" customHeight="1">
      <c r="B3964" s="534" t="s">
        <v>726</v>
      </c>
      <c r="C3964" s="534" t="s">
        <v>727</v>
      </c>
      <c r="D3964" s="534" t="s">
        <v>11807</v>
      </c>
      <c r="E3964" s="534" t="s">
        <v>11808</v>
      </c>
    </row>
    <row r="3965" ht="12.75" customHeight="1">
      <c r="B3965" s="534" t="s">
        <v>726</v>
      </c>
      <c r="C3965" s="534" t="s">
        <v>727</v>
      </c>
      <c r="D3965" s="534" t="s">
        <v>1575</v>
      </c>
      <c r="E3965" s="534" t="s">
        <v>11809</v>
      </c>
    </row>
    <row r="3966" ht="12.75" customHeight="1">
      <c r="B3966" s="534" t="s">
        <v>2781</v>
      </c>
      <c r="C3966" s="534" t="s">
        <v>2782</v>
      </c>
      <c r="D3966" s="534" t="s">
        <v>7085</v>
      </c>
      <c r="E3966" s="534" t="s">
        <v>11810</v>
      </c>
    </row>
    <row r="3967" ht="12.75" customHeight="1">
      <c r="B3967" s="534" t="s">
        <v>726</v>
      </c>
      <c r="C3967" s="534" t="s">
        <v>727</v>
      </c>
      <c r="D3967" s="534" t="s">
        <v>7085</v>
      </c>
      <c r="E3967" s="534" t="s">
        <v>11811</v>
      </c>
    </row>
    <row r="3968" ht="12.75" customHeight="1">
      <c r="B3968" s="534" t="s">
        <v>726</v>
      </c>
      <c r="C3968" s="534" t="s">
        <v>727</v>
      </c>
      <c r="D3968" s="534" t="s">
        <v>7085</v>
      </c>
      <c r="E3968" s="534" t="s">
        <v>11812</v>
      </c>
    </row>
    <row r="3969" ht="12.75" customHeight="1">
      <c r="B3969" s="534" t="s">
        <v>726</v>
      </c>
      <c r="C3969" s="534" t="s">
        <v>727</v>
      </c>
      <c r="D3969" s="534" t="s">
        <v>7085</v>
      </c>
      <c r="E3969" s="534" t="s">
        <v>7264</v>
      </c>
    </row>
    <row r="3970" ht="12.75" customHeight="1">
      <c r="B3970" s="534" t="s">
        <v>726</v>
      </c>
      <c r="C3970" s="534" t="s">
        <v>727</v>
      </c>
      <c r="D3970" s="534" t="s">
        <v>7085</v>
      </c>
      <c r="E3970" s="534" t="s">
        <v>11813</v>
      </c>
    </row>
    <row r="3971" ht="12.75" customHeight="1">
      <c r="B3971" s="534" t="s">
        <v>726</v>
      </c>
      <c r="C3971" s="534" t="s">
        <v>727</v>
      </c>
      <c r="D3971" s="534" t="s">
        <v>7085</v>
      </c>
      <c r="E3971" s="534" t="s">
        <v>11814</v>
      </c>
    </row>
    <row r="3972" ht="12.75" customHeight="1">
      <c r="B3972" s="534" t="s">
        <v>726</v>
      </c>
      <c r="C3972" s="534" t="s">
        <v>727</v>
      </c>
      <c r="D3972" s="534" t="s">
        <v>7085</v>
      </c>
      <c r="E3972" s="534" t="s">
        <v>11815</v>
      </c>
    </row>
    <row r="3973" ht="12.75" customHeight="1">
      <c r="B3973" s="534" t="s">
        <v>2216</v>
      </c>
      <c r="C3973" s="534" t="s">
        <v>6318</v>
      </c>
      <c r="D3973" s="534" t="s">
        <v>11816</v>
      </c>
      <c r="E3973" s="534" t="s">
        <v>11817</v>
      </c>
    </row>
    <row r="3974" ht="12.75" customHeight="1">
      <c r="B3974" s="534" t="s">
        <v>911</v>
      </c>
      <c r="C3974" s="534" t="s">
        <v>1500</v>
      </c>
      <c r="D3974" s="534" t="s">
        <v>11818</v>
      </c>
      <c r="E3974" s="534" t="s">
        <v>11819</v>
      </c>
    </row>
    <row r="3975" ht="12.75" customHeight="1">
      <c r="B3975" s="534" t="s">
        <v>911</v>
      </c>
      <c r="C3975" s="534" t="s">
        <v>1500</v>
      </c>
      <c r="D3975" s="534" t="s">
        <v>11818</v>
      </c>
      <c r="E3975" s="534" t="s">
        <v>11820</v>
      </c>
    </row>
    <row r="3976" ht="12.75" customHeight="1">
      <c r="B3976" s="534" t="s">
        <v>911</v>
      </c>
      <c r="C3976" s="534" t="s">
        <v>1500</v>
      </c>
      <c r="D3976" s="534" t="s">
        <v>11818</v>
      </c>
      <c r="E3976" s="534" t="s">
        <v>11821</v>
      </c>
    </row>
    <row r="3977" ht="12.75" customHeight="1">
      <c r="B3977" s="534" t="s">
        <v>911</v>
      </c>
      <c r="C3977" s="534" t="s">
        <v>1500</v>
      </c>
      <c r="D3977" s="534" t="s">
        <v>11818</v>
      </c>
      <c r="E3977" s="534" t="s">
        <v>11822</v>
      </c>
    </row>
    <row r="3978" ht="12.75" customHeight="1">
      <c r="B3978" s="534" t="s">
        <v>911</v>
      </c>
      <c r="C3978" s="534" t="s">
        <v>1500</v>
      </c>
      <c r="D3978" s="534" t="s">
        <v>11818</v>
      </c>
      <c r="E3978" s="534" t="s">
        <v>11823</v>
      </c>
    </row>
    <row r="3979" ht="12.75" customHeight="1">
      <c r="B3979" s="534" t="s">
        <v>911</v>
      </c>
      <c r="C3979" s="534" t="s">
        <v>1500</v>
      </c>
      <c r="D3979" s="534" t="s">
        <v>11818</v>
      </c>
      <c r="E3979" s="534" t="s">
        <v>11824</v>
      </c>
    </row>
    <row r="3980" ht="12.75" customHeight="1">
      <c r="B3980" s="534" t="s">
        <v>911</v>
      </c>
      <c r="C3980" s="534" t="s">
        <v>1500</v>
      </c>
      <c r="D3980" s="534" t="s">
        <v>11818</v>
      </c>
      <c r="E3980" s="534" t="s">
        <v>11825</v>
      </c>
    </row>
    <row r="3981" ht="12.75" customHeight="1">
      <c r="B3981" s="534" t="s">
        <v>911</v>
      </c>
      <c r="C3981" s="534" t="s">
        <v>983</v>
      </c>
      <c r="D3981" s="534" t="s">
        <v>11818</v>
      </c>
      <c r="E3981" s="534" t="s">
        <v>11826</v>
      </c>
    </row>
    <row r="3982" ht="12.75" customHeight="1">
      <c r="B3982" s="534" t="s">
        <v>239</v>
      </c>
      <c r="C3982" s="534" t="s">
        <v>7739</v>
      </c>
      <c r="D3982" s="534" t="s">
        <v>11827</v>
      </c>
      <c r="E3982" s="534" t="s">
        <v>11828</v>
      </c>
    </row>
    <row r="3983" ht="12.75" customHeight="1">
      <c r="B3983" s="534" t="s">
        <v>1560</v>
      </c>
      <c r="C3983" s="534" t="s">
        <v>2113</v>
      </c>
      <c r="D3983" s="534" t="s">
        <v>2199</v>
      </c>
      <c r="E3983" s="534" t="s">
        <v>11829</v>
      </c>
    </row>
    <row r="3984" ht="12.75" customHeight="1">
      <c r="B3984" s="534" t="s">
        <v>2781</v>
      </c>
      <c r="C3984" s="534" t="s">
        <v>2782</v>
      </c>
      <c r="D3984" s="534" t="s">
        <v>2199</v>
      </c>
      <c r="E3984" s="534" t="s">
        <v>11830</v>
      </c>
    </row>
    <row r="3985" ht="12.75" customHeight="1">
      <c r="B3985" s="534" t="s">
        <v>1560</v>
      </c>
      <c r="C3985" s="534" t="s">
        <v>2113</v>
      </c>
      <c r="D3985" s="534" t="s">
        <v>2199</v>
      </c>
      <c r="E3985" s="534" t="s">
        <v>11831</v>
      </c>
    </row>
    <row r="3986" ht="12.75" customHeight="1">
      <c r="B3986" s="534" t="s">
        <v>1560</v>
      </c>
      <c r="C3986" s="534" t="s">
        <v>2113</v>
      </c>
      <c r="D3986" s="534" t="s">
        <v>2199</v>
      </c>
      <c r="E3986" s="534" t="s">
        <v>11832</v>
      </c>
    </row>
    <row r="3987" ht="12.75" customHeight="1">
      <c r="B3987" s="534" t="s">
        <v>1560</v>
      </c>
      <c r="C3987" s="534" t="s">
        <v>2113</v>
      </c>
      <c r="D3987" s="534" t="s">
        <v>2199</v>
      </c>
      <c r="E3987" s="534" t="s">
        <v>7266</v>
      </c>
    </row>
    <row r="3988" ht="12.75" customHeight="1">
      <c r="B3988" s="534" t="s">
        <v>1560</v>
      </c>
      <c r="C3988" s="534" t="s">
        <v>2113</v>
      </c>
      <c r="D3988" s="534" t="s">
        <v>1575</v>
      </c>
      <c r="E3988" s="534" t="s">
        <v>11833</v>
      </c>
    </row>
    <row r="3989" ht="12.75" customHeight="1">
      <c r="B3989" s="534" t="s">
        <v>1560</v>
      </c>
      <c r="C3989" s="534" t="s">
        <v>2113</v>
      </c>
      <c r="D3989" s="534" t="s">
        <v>2199</v>
      </c>
      <c r="E3989" s="534" t="s">
        <v>11834</v>
      </c>
    </row>
    <row r="3990" ht="12.75" customHeight="1">
      <c r="B3990" s="534" t="s">
        <v>1560</v>
      </c>
      <c r="C3990" s="534" t="s">
        <v>2113</v>
      </c>
      <c r="D3990" s="534" t="s">
        <v>2199</v>
      </c>
      <c r="E3990" s="534" t="s">
        <v>11835</v>
      </c>
    </row>
    <row r="3991" ht="12.75" customHeight="1">
      <c r="B3991" s="534" t="s">
        <v>1560</v>
      </c>
      <c r="C3991" s="534" t="s">
        <v>2113</v>
      </c>
      <c r="D3991" s="534" t="s">
        <v>2199</v>
      </c>
      <c r="E3991" s="534" t="s">
        <v>11836</v>
      </c>
    </row>
    <row r="3992" ht="12.75" customHeight="1">
      <c r="B3992" s="534" t="s">
        <v>1560</v>
      </c>
      <c r="C3992" s="534" t="s">
        <v>2113</v>
      </c>
      <c r="D3992" s="534" t="s">
        <v>2199</v>
      </c>
      <c r="E3992" s="534" t="s">
        <v>11837</v>
      </c>
    </row>
    <row r="3993" ht="12.75" customHeight="1">
      <c r="B3993" s="534" t="s">
        <v>1560</v>
      </c>
      <c r="C3993" s="534" t="s">
        <v>2113</v>
      </c>
      <c r="D3993" s="534" t="s">
        <v>2199</v>
      </c>
      <c r="E3993" s="534" t="s">
        <v>11838</v>
      </c>
    </row>
    <row r="3994" ht="12.75" customHeight="1">
      <c r="B3994" s="534" t="s">
        <v>1560</v>
      </c>
      <c r="C3994" s="534" t="s">
        <v>2113</v>
      </c>
      <c r="D3994" s="534" t="s">
        <v>2199</v>
      </c>
      <c r="E3994" s="534" t="s">
        <v>11839</v>
      </c>
    </row>
    <row r="3995" ht="12.75" customHeight="1">
      <c r="B3995" s="534" t="s">
        <v>1560</v>
      </c>
      <c r="C3995" s="534" t="s">
        <v>2113</v>
      </c>
      <c r="D3995" s="534" t="s">
        <v>2199</v>
      </c>
      <c r="E3995" s="534" t="s">
        <v>11840</v>
      </c>
    </row>
    <row r="3996" ht="12.75" customHeight="1">
      <c r="B3996" s="534" t="s">
        <v>2781</v>
      </c>
      <c r="C3996" s="534" t="s">
        <v>2782</v>
      </c>
      <c r="D3996" s="534" t="s">
        <v>1575</v>
      </c>
      <c r="E3996" s="534" t="s">
        <v>11841</v>
      </c>
    </row>
    <row r="3997" ht="12.75" customHeight="1">
      <c r="B3997" s="534" t="s">
        <v>2781</v>
      </c>
      <c r="C3997" s="534" t="s">
        <v>2782</v>
      </c>
      <c r="D3997" s="534" t="s">
        <v>1575</v>
      </c>
      <c r="E3997" s="534" t="s">
        <v>11842</v>
      </c>
    </row>
    <row r="3998" ht="12.75" customHeight="1">
      <c r="B3998" s="534" t="s">
        <v>2781</v>
      </c>
      <c r="C3998" s="534" t="s">
        <v>2782</v>
      </c>
      <c r="D3998" s="534" t="s">
        <v>1575</v>
      </c>
      <c r="E3998" s="534" t="s">
        <v>11843</v>
      </c>
    </row>
    <row r="3999" ht="12.75" customHeight="1">
      <c r="B3999" s="534" t="s">
        <v>2781</v>
      </c>
      <c r="C3999" s="534" t="s">
        <v>2782</v>
      </c>
      <c r="D3999" s="534" t="s">
        <v>1575</v>
      </c>
      <c r="E3999" s="534" t="s">
        <v>11844</v>
      </c>
    </row>
    <row r="4000" ht="12.75" customHeight="1">
      <c r="B4000" s="534" t="s">
        <v>2781</v>
      </c>
      <c r="C4000" s="534" t="s">
        <v>2782</v>
      </c>
      <c r="D4000" s="534" t="s">
        <v>1575</v>
      </c>
      <c r="E4000" s="534" t="s">
        <v>11845</v>
      </c>
    </row>
    <row r="4001" ht="12.75" customHeight="1">
      <c r="B4001" s="534" t="s">
        <v>2781</v>
      </c>
      <c r="C4001" s="534" t="s">
        <v>2782</v>
      </c>
      <c r="D4001" s="534" t="s">
        <v>1575</v>
      </c>
      <c r="E4001" s="534" t="s">
        <v>11846</v>
      </c>
    </row>
    <row r="4002" ht="12.75" customHeight="1">
      <c r="B4002" s="534" t="s">
        <v>6407</v>
      </c>
      <c r="C4002" s="534" t="s">
        <v>6790</v>
      </c>
      <c r="D4002" s="534" t="s">
        <v>11847</v>
      </c>
      <c r="E4002" s="534" t="s">
        <v>11848</v>
      </c>
    </row>
    <row r="4003" ht="12.75" customHeight="1">
      <c r="B4003" s="534" t="s">
        <v>6075</v>
      </c>
      <c r="C4003" s="534" t="s">
        <v>6076</v>
      </c>
      <c r="D4003" s="534" t="s">
        <v>11849</v>
      </c>
      <c r="E4003" s="534" t="s">
        <v>11850</v>
      </c>
    </row>
    <row r="4004" ht="12.75" customHeight="1">
      <c r="B4004" s="534" t="s">
        <v>6416</v>
      </c>
      <c r="C4004" s="534" t="s">
        <v>6710</v>
      </c>
      <c r="D4004" s="534" t="s">
        <v>11851</v>
      </c>
      <c r="E4004" s="534" t="s">
        <v>11852</v>
      </c>
    </row>
    <row r="4005" ht="12.75" customHeight="1">
      <c r="B4005" s="534" t="s">
        <v>6142</v>
      </c>
      <c r="C4005" s="534" t="s">
        <v>6725</v>
      </c>
      <c r="D4005" s="534" t="s">
        <v>11853</v>
      </c>
      <c r="E4005" s="534" t="s">
        <v>11854</v>
      </c>
    </row>
    <row r="4006" ht="12.75" customHeight="1">
      <c r="B4006" s="534" t="s">
        <v>6407</v>
      </c>
      <c r="C4006" s="534" t="s">
        <v>6388</v>
      </c>
      <c r="D4006" s="534" t="s">
        <v>11855</v>
      </c>
      <c r="E4006" s="534" t="s">
        <v>11856</v>
      </c>
    </row>
    <row r="4007" ht="12.75" customHeight="1">
      <c r="B4007" s="534" t="s">
        <v>239</v>
      </c>
      <c r="C4007" s="534" t="s">
        <v>6064</v>
      </c>
      <c r="D4007" s="534" t="s">
        <v>11619</v>
      </c>
      <c r="E4007" s="534" t="s">
        <v>11857</v>
      </c>
    </row>
    <row r="4008" ht="12.75" customHeight="1">
      <c r="B4008" s="534" t="s">
        <v>239</v>
      </c>
      <c r="C4008" s="534" t="s">
        <v>306</v>
      </c>
      <c r="D4008" s="534" t="s">
        <v>11619</v>
      </c>
      <c r="E4008" s="534" t="s">
        <v>11858</v>
      </c>
    </row>
    <row r="4009" ht="12.75" customHeight="1">
      <c r="B4009" s="534" t="s">
        <v>239</v>
      </c>
      <c r="C4009" s="534" t="s">
        <v>306</v>
      </c>
      <c r="D4009" s="534" t="s">
        <v>11619</v>
      </c>
      <c r="E4009" s="534" t="s">
        <v>11859</v>
      </c>
    </row>
    <row r="4010" ht="12.75" customHeight="1">
      <c r="B4010" s="534" t="s">
        <v>726</v>
      </c>
      <c r="C4010" s="534" t="s">
        <v>737</v>
      </c>
      <c r="D4010" s="534" t="s">
        <v>11860</v>
      </c>
      <c r="E4010" s="534" t="s">
        <v>11861</v>
      </c>
    </row>
    <row r="4011" ht="12.75" customHeight="1">
      <c r="B4011" s="534" t="s">
        <v>726</v>
      </c>
      <c r="C4011" s="534" t="s">
        <v>737</v>
      </c>
      <c r="D4011" s="534" t="s">
        <v>11860</v>
      </c>
      <c r="E4011" s="534" t="s">
        <v>11862</v>
      </c>
    </row>
    <row r="4012" ht="12.75" customHeight="1">
      <c r="B4012" s="534" t="s">
        <v>239</v>
      </c>
      <c r="C4012" s="534" t="s">
        <v>7739</v>
      </c>
      <c r="D4012" s="534" t="s">
        <v>11863</v>
      </c>
      <c r="E4012" s="534" t="s">
        <v>11864</v>
      </c>
    </row>
    <row r="4013" ht="12.75" customHeight="1">
      <c r="B4013" s="534" t="s">
        <v>2781</v>
      </c>
      <c r="C4013" s="534" t="s">
        <v>2782</v>
      </c>
      <c r="D4013" s="534" t="s">
        <v>11863</v>
      </c>
      <c r="E4013" s="534" t="s">
        <v>11865</v>
      </c>
    </row>
    <row r="4014" ht="12.75" customHeight="1">
      <c r="B4014" s="534" t="s">
        <v>2216</v>
      </c>
      <c r="C4014" s="534" t="s">
        <v>8851</v>
      </c>
      <c r="D4014" s="534" t="s">
        <v>7639</v>
      </c>
      <c r="E4014" s="534" t="s">
        <v>11866</v>
      </c>
    </row>
    <row r="4015" ht="12.75" customHeight="1">
      <c r="B4015" s="534" t="s">
        <v>1560</v>
      </c>
      <c r="C4015" s="534" t="s">
        <v>8556</v>
      </c>
      <c r="D4015" s="534" t="s">
        <v>11867</v>
      </c>
      <c r="E4015" s="534" t="s">
        <v>11868</v>
      </c>
    </row>
    <row r="4016" ht="12.75" customHeight="1">
      <c r="B4016" s="534" t="s">
        <v>900</v>
      </c>
      <c r="C4016" s="534" t="s">
        <v>901</v>
      </c>
      <c r="D4016" s="534" t="s">
        <v>11869</v>
      </c>
      <c r="E4016" s="534" t="s">
        <v>11870</v>
      </c>
    </row>
    <row r="4017" ht="12.75" customHeight="1">
      <c r="B4017" s="534" t="s">
        <v>503</v>
      </c>
      <c r="C4017" s="534" t="s">
        <v>1324</v>
      </c>
      <c r="D4017" s="534" t="s">
        <v>11871</v>
      </c>
      <c r="E4017" s="534" t="s">
        <v>11872</v>
      </c>
    </row>
    <row r="4018" ht="12.75" customHeight="1">
      <c r="B4018" s="534" t="s">
        <v>239</v>
      </c>
      <c r="C4018" s="534" t="s">
        <v>306</v>
      </c>
      <c r="D4018" s="534" t="s">
        <v>11873</v>
      </c>
      <c r="E4018" s="534" t="s">
        <v>11874</v>
      </c>
    </row>
    <row r="4019" ht="12.75" customHeight="1">
      <c r="B4019" s="534" t="s">
        <v>239</v>
      </c>
      <c r="C4019" s="534" t="s">
        <v>1242</v>
      </c>
      <c r="D4019" s="534" t="s">
        <v>11873</v>
      </c>
      <c r="E4019" s="534" t="s">
        <v>11875</v>
      </c>
    </row>
    <row r="4020" ht="12.75" customHeight="1">
      <c r="B4020" s="534" t="s">
        <v>6346</v>
      </c>
      <c r="C4020" s="534" t="s">
        <v>7245</v>
      </c>
      <c r="D4020" s="534" t="s">
        <v>11876</v>
      </c>
      <c r="E4020" s="534" t="s">
        <v>11876</v>
      </c>
    </row>
    <row r="4021" ht="12.75" customHeight="1">
      <c r="B4021" s="534" t="s">
        <v>2781</v>
      </c>
      <c r="C4021" s="534" t="s">
        <v>2782</v>
      </c>
      <c r="D4021" s="534" t="s">
        <v>11877</v>
      </c>
      <c r="E4021" s="534" t="s">
        <v>11878</v>
      </c>
    </row>
    <row r="4022" ht="12.75" customHeight="1">
      <c r="B4022" s="534" t="s">
        <v>2781</v>
      </c>
      <c r="C4022" s="534" t="s">
        <v>2782</v>
      </c>
      <c r="D4022" s="534" t="s">
        <v>11879</v>
      </c>
      <c r="E4022" s="534" t="s">
        <v>11880</v>
      </c>
    </row>
    <row r="4023" ht="12.75" customHeight="1">
      <c r="B4023" s="534" t="s">
        <v>2781</v>
      </c>
      <c r="C4023" s="534" t="s">
        <v>2782</v>
      </c>
      <c r="D4023" s="534" t="s">
        <v>11881</v>
      </c>
      <c r="E4023" s="534" t="s">
        <v>11882</v>
      </c>
    </row>
    <row r="4024" ht="12.75" customHeight="1">
      <c r="B4024" s="534" t="s">
        <v>2781</v>
      </c>
      <c r="C4024" s="534" t="s">
        <v>2782</v>
      </c>
      <c r="D4024" s="534" t="s">
        <v>11883</v>
      </c>
      <c r="E4024" s="534" t="s">
        <v>11883</v>
      </c>
    </row>
    <row r="4025" ht="12.75" customHeight="1">
      <c r="B4025" s="534" t="s">
        <v>2781</v>
      </c>
      <c r="C4025" s="534" t="s">
        <v>2782</v>
      </c>
      <c r="D4025" s="534" t="s">
        <v>1575</v>
      </c>
      <c r="E4025" s="534" t="s">
        <v>11884</v>
      </c>
    </row>
    <row r="4026" ht="12.75" customHeight="1">
      <c r="B4026" s="534" t="s">
        <v>2781</v>
      </c>
      <c r="C4026" s="534" t="s">
        <v>2782</v>
      </c>
      <c r="D4026" s="534" t="s">
        <v>1575</v>
      </c>
      <c r="E4026" s="534" t="s">
        <v>11885</v>
      </c>
    </row>
    <row r="4027" ht="12.75" customHeight="1">
      <c r="B4027" s="534" t="s">
        <v>2781</v>
      </c>
      <c r="C4027" s="534" t="s">
        <v>2782</v>
      </c>
      <c r="D4027" s="534" t="s">
        <v>11886</v>
      </c>
      <c r="E4027" s="534" t="s">
        <v>11886</v>
      </c>
    </row>
    <row r="4028" ht="12.75" customHeight="1">
      <c r="B4028" s="534" t="s">
        <v>2781</v>
      </c>
      <c r="C4028" s="534" t="s">
        <v>2782</v>
      </c>
      <c r="D4028" s="534" t="s">
        <v>11887</v>
      </c>
      <c r="E4028" s="534" t="s">
        <v>11888</v>
      </c>
    </row>
    <row r="4029" ht="12.75" customHeight="1">
      <c r="B4029" s="534" t="s">
        <v>2781</v>
      </c>
      <c r="C4029" s="534" t="s">
        <v>2782</v>
      </c>
      <c r="D4029" s="534" t="s">
        <v>11170</v>
      </c>
      <c r="E4029" s="534" t="s">
        <v>11170</v>
      </c>
    </row>
    <row r="4030" ht="12.75" customHeight="1">
      <c r="B4030" s="534" t="s">
        <v>2781</v>
      </c>
      <c r="C4030" s="534" t="s">
        <v>2782</v>
      </c>
      <c r="D4030" s="534" t="s">
        <v>1575</v>
      </c>
      <c r="E4030" s="534" t="s">
        <v>11889</v>
      </c>
    </row>
    <row r="4031" ht="12.75" customHeight="1">
      <c r="B4031" s="534" t="s">
        <v>2781</v>
      </c>
      <c r="C4031" s="534" t="s">
        <v>2782</v>
      </c>
      <c r="D4031" s="534" t="s">
        <v>1575</v>
      </c>
      <c r="E4031" s="534" t="s">
        <v>11890</v>
      </c>
    </row>
    <row r="4032" ht="12.75" customHeight="1">
      <c r="B4032" s="534" t="s">
        <v>2781</v>
      </c>
      <c r="C4032" s="534" t="s">
        <v>2782</v>
      </c>
      <c r="D4032" s="534" t="s">
        <v>11891</v>
      </c>
      <c r="E4032" s="534" t="s">
        <v>11892</v>
      </c>
    </row>
    <row r="4033" ht="12.75" customHeight="1">
      <c r="B4033" s="534" t="s">
        <v>2781</v>
      </c>
      <c r="C4033" s="534" t="s">
        <v>2782</v>
      </c>
      <c r="D4033" s="534" t="s">
        <v>1575</v>
      </c>
      <c r="E4033" s="534" t="s">
        <v>11893</v>
      </c>
    </row>
    <row r="4034" ht="12.75" customHeight="1">
      <c r="B4034" s="534" t="s">
        <v>2781</v>
      </c>
      <c r="C4034" s="534" t="s">
        <v>2782</v>
      </c>
      <c r="D4034" s="534" t="s">
        <v>1575</v>
      </c>
      <c r="E4034" s="534" t="s">
        <v>11894</v>
      </c>
    </row>
    <row r="4035" ht="12.75" customHeight="1">
      <c r="B4035" s="534" t="s">
        <v>2781</v>
      </c>
      <c r="C4035" s="534" t="s">
        <v>2782</v>
      </c>
      <c r="D4035" s="534" t="s">
        <v>1575</v>
      </c>
      <c r="E4035" s="534" t="s">
        <v>11895</v>
      </c>
    </row>
    <row r="4036" ht="12.75" customHeight="1">
      <c r="B4036" s="534" t="s">
        <v>2781</v>
      </c>
      <c r="C4036" s="534" t="s">
        <v>2782</v>
      </c>
      <c r="D4036" s="534" t="s">
        <v>11896</v>
      </c>
      <c r="E4036" s="534" t="s">
        <v>11897</v>
      </c>
    </row>
    <row r="4037" ht="12.75" customHeight="1">
      <c r="B4037" s="534" t="s">
        <v>2781</v>
      </c>
      <c r="C4037" s="534" t="s">
        <v>2782</v>
      </c>
      <c r="D4037" s="534" t="s">
        <v>11898</v>
      </c>
      <c r="E4037" s="534" t="s">
        <v>11899</v>
      </c>
    </row>
    <row r="4038" ht="12.75" customHeight="1">
      <c r="B4038" s="534" t="s">
        <v>2781</v>
      </c>
      <c r="C4038" s="534" t="s">
        <v>2782</v>
      </c>
      <c r="D4038" s="534" t="s">
        <v>1575</v>
      </c>
      <c r="E4038" s="534" t="s">
        <v>11900</v>
      </c>
    </row>
    <row r="4039" ht="12.75" customHeight="1">
      <c r="B4039" s="534" t="s">
        <v>2781</v>
      </c>
      <c r="C4039" s="534" t="s">
        <v>2782</v>
      </c>
      <c r="D4039" s="534" t="s">
        <v>11901</v>
      </c>
      <c r="E4039" s="534" t="s">
        <v>11902</v>
      </c>
    </row>
    <row r="4040" ht="12.75" customHeight="1">
      <c r="B4040" s="534" t="s">
        <v>2781</v>
      </c>
      <c r="C4040" s="534" t="s">
        <v>2782</v>
      </c>
      <c r="D4040" s="534" t="s">
        <v>11903</v>
      </c>
      <c r="E4040" s="534" t="s">
        <v>11904</v>
      </c>
    </row>
    <row r="4041" ht="12.75" customHeight="1">
      <c r="B4041" s="534" t="s">
        <v>2781</v>
      </c>
      <c r="C4041" s="534" t="s">
        <v>2782</v>
      </c>
      <c r="D4041" s="534" t="s">
        <v>11905</v>
      </c>
      <c r="E4041" s="534" t="s">
        <v>11906</v>
      </c>
    </row>
    <row r="4042" ht="12.75" customHeight="1">
      <c r="B4042" s="534" t="s">
        <v>2781</v>
      </c>
      <c r="C4042" s="534" t="s">
        <v>2782</v>
      </c>
      <c r="D4042" s="534" t="s">
        <v>11907</v>
      </c>
      <c r="E4042" s="534" t="s">
        <v>11907</v>
      </c>
    </row>
    <row r="4043" ht="12.75" customHeight="1">
      <c r="B4043" s="534" t="s">
        <v>2781</v>
      </c>
      <c r="C4043" s="534" t="s">
        <v>2782</v>
      </c>
      <c r="D4043" s="534" t="s">
        <v>1575</v>
      </c>
      <c r="E4043" s="534" t="s">
        <v>11908</v>
      </c>
    </row>
    <row r="4044" ht="12.75" customHeight="1">
      <c r="B4044" s="534" t="s">
        <v>2781</v>
      </c>
      <c r="C4044" s="534" t="s">
        <v>2782</v>
      </c>
      <c r="D4044" s="534" t="s">
        <v>1487</v>
      </c>
      <c r="E4044" s="534" t="s">
        <v>11909</v>
      </c>
    </row>
    <row r="4045" ht="12.75" customHeight="1">
      <c r="B4045" s="534" t="s">
        <v>2781</v>
      </c>
      <c r="C4045" s="534" t="s">
        <v>2782</v>
      </c>
      <c r="D4045" s="534" t="s">
        <v>11910</v>
      </c>
      <c r="E4045" s="534" t="s">
        <v>11911</v>
      </c>
    </row>
    <row r="4046" ht="12.75" customHeight="1">
      <c r="B4046" s="534" t="s">
        <v>239</v>
      </c>
      <c r="C4046" s="534" t="s">
        <v>409</v>
      </c>
      <c r="D4046" s="534" t="s">
        <v>7974</v>
      </c>
      <c r="E4046" s="534" t="s">
        <v>11912</v>
      </c>
    </row>
    <row r="4047" ht="12.75" customHeight="1">
      <c r="B4047" s="534" t="s">
        <v>239</v>
      </c>
      <c r="C4047" s="534" t="s">
        <v>409</v>
      </c>
      <c r="D4047" s="534" t="s">
        <v>7974</v>
      </c>
      <c r="E4047" s="534" t="s">
        <v>11913</v>
      </c>
    </row>
    <row r="4048" ht="12.75" customHeight="1">
      <c r="B4048" s="534" t="s">
        <v>239</v>
      </c>
      <c r="C4048" s="534" t="s">
        <v>7730</v>
      </c>
      <c r="D4048" s="534" t="s">
        <v>7974</v>
      </c>
      <c r="E4048" s="534" t="s">
        <v>11914</v>
      </c>
    </row>
    <row r="4049" ht="12.75" customHeight="1">
      <c r="B4049" s="534" t="s">
        <v>911</v>
      </c>
      <c r="C4049" s="534" t="s">
        <v>912</v>
      </c>
      <c r="D4049" s="534" t="s">
        <v>11453</v>
      </c>
      <c r="E4049" s="534" t="s">
        <v>11915</v>
      </c>
    </row>
    <row r="4050" ht="12.75" customHeight="1">
      <c r="B4050" s="534" t="s">
        <v>6407</v>
      </c>
      <c r="C4050" s="534" t="s">
        <v>6388</v>
      </c>
      <c r="D4050" s="534" t="s">
        <v>11916</v>
      </c>
      <c r="E4050" s="534" t="s">
        <v>11917</v>
      </c>
    </row>
    <row r="4051" ht="12.75" customHeight="1">
      <c r="B4051" s="534" t="s">
        <v>726</v>
      </c>
      <c r="C4051" s="534" t="s">
        <v>737</v>
      </c>
      <c r="D4051" s="534" t="s">
        <v>11918</v>
      </c>
      <c r="E4051" s="534" t="s">
        <v>11919</v>
      </c>
    </row>
    <row r="4052" ht="12.75" customHeight="1">
      <c r="B4052" s="534" t="s">
        <v>911</v>
      </c>
      <c r="C4052" s="534" t="s">
        <v>930</v>
      </c>
      <c r="D4052" s="534" t="s">
        <v>7771</v>
      </c>
      <c r="E4052" s="534" t="s">
        <v>11920</v>
      </c>
    </row>
    <row r="4053" ht="12.75" customHeight="1">
      <c r="B4053" s="534" t="s">
        <v>911</v>
      </c>
      <c r="C4053" s="534" t="s">
        <v>930</v>
      </c>
      <c r="D4053" s="534" t="s">
        <v>7771</v>
      </c>
      <c r="E4053" s="534" t="s">
        <v>11921</v>
      </c>
    </row>
    <row r="4054" ht="12.75" customHeight="1">
      <c r="B4054" s="534" t="s">
        <v>911</v>
      </c>
      <c r="C4054" s="534" t="s">
        <v>930</v>
      </c>
      <c r="D4054" s="534" t="s">
        <v>7771</v>
      </c>
      <c r="E4054" s="534" t="s">
        <v>7269</v>
      </c>
    </row>
    <row r="4055" ht="12.75" customHeight="1">
      <c r="B4055" s="534" t="s">
        <v>911</v>
      </c>
      <c r="C4055" s="534" t="s">
        <v>930</v>
      </c>
      <c r="D4055" s="534" t="s">
        <v>7771</v>
      </c>
      <c r="E4055" s="534" t="s">
        <v>11922</v>
      </c>
    </row>
    <row r="4056" ht="12.75" customHeight="1">
      <c r="B4056" s="534" t="s">
        <v>900</v>
      </c>
      <c r="C4056" s="534" t="s">
        <v>901</v>
      </c>
      <c r="D4056" s="534" t="s">
        <v>11923</v>
      </c>
      <c r="E4056" s="534" t="s">
        <v>11924</v>
      </c>
    </row>
    <row r="4057" ht="12.75" customHeight="1">
      <c r="B4057" s="534" t="s">
        <v>6407</v>
      </c>
      <c r="C4057" s="534" t="s">
        <v>6388</v>
      </c>
      <c r="D4057" s="534" t="s">
        <v>11925</v>
      </c>
      <c r="E4057" s="534" t="s">
        <v>11926</v>
      </c>
    </row>
    <row r="4058" ht="12.75" customHeight="1">
      <c r="B4058" s="534" t="s">
        <v>726</v>
      </c>
      <c r="C4058" s="534" t="s">
        <v>737</v>
      </c>
      <c r="D4058" s="534" t="s">
        <v>11927</v>
      </c>
      <c r="E4058" s="534" t="s">
        <v>11928</v>
      </c>
    </row>
    <row r="4059" ht="12.75" customHeight="1">
      <c r="B4059" s="534" t="s">
        <v>6246</v>
      </c>
      <c r="C4059" s="534" t="s">
        <v>6141</v>
      </c>
      <c r="D4059" s="534" t="s">
        <v>11929</v>
      </c>
      <c r="E4059" s="534" t="s">
        <v>11930</v>
      </c>
    </row>
    <row r="4060" ht="12.75" customHeight="1">
      <c r="B4060" s="534" t="s">
        <v>256</v>
      </c>
      <c r="C4060" s="534" t="s">
        <v>7102</v>
      </c>
      <c r="D4060" s="534" t="s">
        <v>11931</v>
      </c>
      <c r="E4060" s="534" t="s">
        <v>11932</v>
      </c>
    </row>
    <row r="4061" ht="12.75" customHeight="1">
      <c r="B4061" s="534" t="s">
        <v>256</v>
      </c>
      <c r="C4061" s="534" t="s">
        <v>7117</v>
      </c>
      <c r="D4061" s="534" t="s">
        <v>259</v>
      </c>
      <c r="E4061" s="534" t="s">
        <v>11933</v>
      </c>
    </row>
    <row r="4062" ht="12.75" customHeight="1">
      <c r="B4062" s="534" t="s">
        <v>256</v>
      </c>
      <c r="C4062" s="534" t="s">
        <v>8975</v>
      </c>
      <c r="D4062" s="534" t="s">
        <v>259</v>
      </c>
      <c r="E4062" s="534" t="s">
        <v>11934</v>
      </c>
    </row>
    <row r="4063" ht="12.75" customHeight="1">
      <c r="B4063" s="534" t="s">
        <v>911</v>
      </c>
      <c r="C4063" s="534" t="s">
        <v>922</v>
      </c>
      <c r="D4063" s="534" t="s">
        <v>259</v>
      </c>
      <c r="E4063" s="534" t="s">
        <v>11935</v>
      </c>
    </row>
    <row r="4064" ht="12.75" customHeight="1">
      <c r="B4064" s="534" t="s">
        <v>911</v>
      </c>
      <c r="C4064" s="534" t="s">
        <v>930</v>
      </c>
      <c r="D4064" s="534" t="s">
        <v>11931</v>
      </c>
      <c r="E4064" s="534" t="s">
        <v>11936</v>
      </c>
    </row>
    <row r="4065" ht="12.75" customHeight="1">
      <c r="B4065" s="534" t="s">
        <v>256</v>
      </c>
      <c r="C4065" s="534" t="s">
        <v>257</v>
      </c>
      <c r="D4065" s="534" t="s">
        <v>11931</v>
      </c>
      <c r="E4065" s="534" t="s">
        <v>260</v>
      </c>
    </row>
  </sheetData>
  <autoFilter ref="$N$3:$R$254"/>
  <hyperlinks>
    <hyperlink r:id="rId1" ref="R32"/>
    <hyperlink r:id="rId2" ref="P243"/>
    <hyperlink r:id="rId3" ref="Q243"/>
  </hyperlinks>
  <printOptions/>
  <pageMargins bottom="0.75" footer="0.0" header="0.0" left="0.7" right="0.7" top="0.75"/>
  <pageSetup orientation="landscape"/>
  <drawing r:id="rId4"/>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40.0"/>
    <col customWidth="1" min="2" max="2" width="14.43"/>
    <col customWidth="1" min="3" max="3" width="1.86"/>
    <col customWidth="1" min="4" max="4" width="30.57"/>
    <col customWidth="1" min="5" max="5" width="11.43"/>
    <col customWidth="1" min="6" max="6" width="1.71"/>
    <col customWidth="1" min="7" max="7" width="17.0"/>
    <col customWidth="1" min="9" max="9" width="2.0"/>
    <col customWidth="1" min="10" max="10" width="28.43"/>
  </cols>
  <sheetData>
    <row r="1" ht="15.75" customHeight="1">
      <c r="A1" s="609" t="s">
        <v>5498</v>
      </c>
      <c r="B1" s="610"/>
      <c r="C1" s="611"/>
      <c r="D1" s="611" t="s">
        <v>5584</v>
      </c>
      <c r="E1" s="611"/>
      <c r="F1" s="611"/>
      <c r="G1" s="611" t="s">
        <v>5530</v>
      </c>
      <c r="H1" s="611"/>
      <c r="I1" s="611"/>
      <c r="J1" s="609" t="s">
        <v>11937</v>
      </c>
      <c r="K1" s="612"/>
    </row>
    <row r="2" ht="15.75" customHeight="1">
      <c r="A2" s="613"/>
      <c r="B2" s="612"/>
      <c r="C2" s="614"/>
      <c r="D2" s="615"/>
      <c r="E2" s="614"/>
      <c r="F2" s="614"/>
      <c r="G2" s="615"/>
      <c r="H2" s="614"/>
      <c r="I2" s="614"/>
      <c r="J2" s="616"/>
      <c r="K2" s="612"/>
    </row>
    <row r="3" ht="15.75" customHeight="1">
      <c r="A3" s="617" t="s">
        <v>4649</v>
      </c>
      <c r="B3" s="618" t="s">
        <v>11938</v>
      </c>
      <c r="C3" s="614"/>
      <c r="D3" s="619" t="s">
        <v>4649</v>
      </c>
      <c r="E3" s="618" t="s">
        <v>11938</v>
      </c>
      <c r="F3" s="614"/>
      <c r="G3" s="619" t="s">
        <v>4649</v>
      </c>
      <c r="H3" s="618" t="s">
        <v>11938</v>
      </c>
      <c r="I3" s="614"/>
      <c r="J3" s="617" t="s">
        <v>4649</v>
      </c>
      <c r="K3" s="618" t="s">
        <v>11938</v>
      </c>
    </row>
    <row r="4" ht="15.75" customHeight="1">
      <c r="A4" s="620" t="s">
        <v>6060</v>
      </c>
      <c r="B4" s="621" t="s">
        <v>11939</v>
      </c>
      <c r="C4" s="614"/>
      <c r="D4" s="622" t="s">
        <v>4733</v>
      </c>
      <c r="E4" s="621" t="s">
        <v>11940</v>
      </c>
      <c r="F4" s="614"/>
      <c r="G4" s="622" t="s">
        <v>11941</v>
      </c>
      <c r="H4" s="621" t="s">
        <v>11942</v>
      </c>
      <c r="I4" s="614"/>
      <c r="J4" s="620" t="s">
        <v>11943</v>
      </c>
      <c r="K4" s="621" t="s">
        <v>11944</v>
      </c>
    </row>
    <row r="5" ht="15.75" customHeight="1">
      <c r="A5" s="620" t="s">
        <v>5202</v>
      </c>
      <c r="B5" s="621" t="s">
        <v>11945</v>
      </c>
      <c r="C5" s="614"/>
      <c r="D5" s="622" t="s">
        <v>4738</v>
      </c>
      <c r="E5" s="621" t="s">
        <v>4738</v>
      </c>
      <c r="F5" s="614"/>
      <c r="G5" s="622" t="s">
        <v>11946</v>
      </c>
      <c r="H5" s="621" t="s">
        <v>11947</v>
      </c>
      <c r="I5" s="614"/>
      <c r="J5" s="620" t="s">
        <v>11948</v>
      </c>
      <c r="K5" s="621" t="s">
        <v>11949</v>
      </c>
    </row>
    <row r="6" ht="15.75" customHeight="1">
      <c r="A6" s="620" t="s">
        <v>6248</v>
      </c>
      <c r="B6" s="621" t="s">
        <v>11950</v>
      </c>
      <c r="C6" s="614"/>
      <c r="D6" s="622" t="s">
        <v>4824</v>
      </c>
      <c r="E6" s="621" t="s">
        <v>11951</v>
      </c>
      <c r="F6" s="614"/>
      <c r="G6" s="622" t="s">
        <v>11952</v>
      </c>
      <c r="H6" s="621" t="s">
        <v>11953</v>
      </c>
      <c r="I6" s="614"/>
      <c r="J6" s="620" t="s">
        <v>11954</v>
      </c>
      <c r="K6" s="621" t="s">
        <v>11955</v>
      </c>
    </row>
    <row r="7" ht="15.75" customHeight="1">
      <c r="A7" s="620" t="s">
        <v>6260</v>
      </c>
      <c r="B7" s="621" t="s">
        <v>6085</v>
      </c>
      <c r="C7" s="614"/>
      <c r="D7" s="622" t="s">
        <v>4759</v>
      </c>
      <c r="E7" s="621" t="s">
        <v>11956</v>
      </c>
      <c r="F7" s="614"/>
      <c r="G7" s="622" t="s">
        <v>11957</v>
      </c>
      <c r="H7" s="621" t="s">
        <v>11958</v>
      </c>
      <c r="I7" s="614"/>
      <c r="J7" s="620" t="s">
        <v>11959</v>
      </c>
      <c r="K7" s="621" t="s">
        <v>11960</v>
      </c>
    </row>
    <row r="8" ht="15.75" customHeight="1">
      <c r="A8" s="620" t="s">
        <v>10662</v>
      </c>
      <c r="B8" s="621" t="s">
        <v>11961</v>
      </c>
      <c r="C8" s="614"/>
      <c r="D8" s="622" t="s">
        <v>4840</v>
      </c>
      <c r="E8" s="621" t="s">
        <v>11962</v>
      </c>
      <c r="F8" s="614"/>
      <c r="G8" s="622" t="s">
        <v>11963</v>
      </c>
      <c r="H8" s="621" t="s">
        <v>11964</v>
      </c>
      <c r="I8" s="614"/>
      <c r="J8" s="620" t="s">
        <v>11965</v>
      </c>
      <c r="K8" s="621" t="s">
        <v>11966</v>
      </c>
    </row>
    <row r="9" ht="15.75" customHeight="1">
      <c r="A9" s="620" t="s">
        <v>7664</v>
      </c>
      <c r="B9" s="623" t="s">
        <v>11967</v>
      </c>
      <c r="C9" s="614"/>
      <c r="D9" s="622" t="s">
        <v>4819</v>
      </c>
      <c r="E9" s="621" t="s">
        <v>5086</v>
      </c>
      <c r="F9" s="614"/>
      <c r="G9" s="622" t="s">
        <v>11968</v>
      </c>
      <c r="H9" s="621" t="s">
        <v>11969</v>
      </c>
      <c r="I9" s="614"/>
      <c r="J9" s="620" t="s">
        <v>11970</v>
      </c>
      <c r="K9" s="621" t="s">
        <v>11971</v>
      </c>
    </row>
    <row r="10" ht="15.75" customHeight="1">
      <c r="A10" s="620" t="s">
        <v>6091</v>
      </c>
      <c r="B10" s="621" t="s">
        <v>11972</v>
      </c>
      <c r="C10" s="614"/>
      <c r="D10" s="622" t="s">
        <v>4832</v>
      </c>
      <c r="E10" s="621" t="s">
        <v>11973</v>
      </c>
      <c r="F10" s="614"/>
      <c r="G10" s="622" t="s">
        <v>11974</v>
      </c>
      <c r="H10" s="621" t="s">
        <v>11975</v>
      </c>
      <c r="I10" s="614"/>
      <c r="J10" s="620" t="s">
        <v>11976</v>
      </c>
      <c r="K10" s="621" t="s">
        <v>11977</v>
      </c>
    </row>
    <row r="11" ht="15.75" customHeight="1">
      <c r="A11" s="620" t="s">
        <v>10961</v>
      </c>
      <c r="B11" s="621" t="s">
        <v>11978</v>
      </c>
      <c r="C11" s="614"/>
      <c r="D11" s="622" t="s">
        <v>4752</v>
      </c>
      <c r="E11" s="621" t="s">
        <v>11979</v>
      </c>
      <c r="F11" s="614"/>
      <c r="G11" s="622" t="s">
        <v>11980</v>
      </c>
      <c r="H11" s="621" t="s">
        <v>11981</v>
      </c>
      <c r="I11" s="614"/>
      <c r="J11" s="620" t="s">
        <v>11982</v>
      </c>
      <c r="K11" s="621" t="s">
        <v>11983</v>
      </c>
    </row>
    <row r="12" ht="15.75" customHeight="1">
      <c r="A12" s="620" t="s">
        <v>490</v>
      </c>
      <c r="B12" s="621" t="s">
        <v>491</v>
      </c>
      <c r="C12" s="614"/>
      <c r="D12" s="622" t="s">
        <v>4766</v>
      </c>
      <c r="E12" s="621" t="s">
        <v>11984</v>
      </c>
      <c r="F12" s="614"/>
      <c r="G12" s="622" t="s">
        <v>11985</v>
      </c>
      <c r="H12" s="621" t="s">
        <v>11986</v>
      </c>
      <c r="I12" s="614"/>
      <c r="J12" s="620" t="s">
        <v>11987</v>
      </c>
      <c r="K12" s="621" t="s">
        <v>11988</v>
      </c>
    </row>
    <row r="13" ht="15.75" customHeight="1">
      <c r="A13" s="620" t="s">
        <v>8513</v>
      </c>
      <c r="B13" s="621" t="s">
        <v>11989</v>
      </c>
      <c r="C13" s="614"/>
      <c r="D13" s="622" t="s">
        <v>4314</v>
      </c>
      <c r="E13" s="621" t="s">
        <v>6963</v>
      </c>
      <c r="F13" s="614"/>
      <c r="G13" s="622" t="s">
        <v>11990</v>
      </c>
      <c r="H13" s="621" t="s">
        <v>11991</v>
      </c>
      <c r="I13" s="614"/>
      <c r="J13" s="620" t="s">
        <v>5435</v>
      </c>
      <c r="K13" s="621" t="s">
        <v>11992</v>
      </c>
    </row>
    <row r="14" ht="15.75" customHeight="1">
      <c r="A14" s="620" t="s">
        <v>11993</v>
      </c>
      <c r="B14" s="621" t="s">
        <v>11994</v>
      </c>
      <c r="C14" s="614"/>
      <c r="D14" s="622" t="s">
        <v>4850</v>
      </c>
      <c r="E14" s="621" t="s">
        <v>4845</v>
      </c>
      <c r="F14" s="614"/>
      <c r="G14" s="622" t="s">
        <v>11995</v>
      </c>
      <c r="H14" s="621" t="s">
        <v>2663</v>
      </c>
      <c r="I14" s="614"/>
      <c r="J14" s="620" t="s">
        <v>11996</v>
      </c>
      <c r="K14" s="621" t="s">
        <v>2908</v>
      </c>
    </row>
    <row r="15" ht="15.75" customHeight="1">
      <c r="A15" s="620" t="s">
        <v>6116</v>
      </c>
      <c r="B15" s="621" t="s">
        <v>11997</v>
      </c>
      <c r="C15" s="614"/>
      <c r="D15" s="622" t="s">
        <v>4774</v>
      </c>
      <c r="E15" s="621" t="s">
        <v>6852</v>
      </c>
      <c r="F15" s="614"/>
      <c r="G15" s="622" t="s">
        <v>11998</v>
      </c>
      <c r="H15" s="621" t="s">
        <v>11999</v>
      </c>
      <c r="I15" s="614"/>
      <c r="J15" s="620" t="s">
        <v>12000</v>
      </c>
      <c r="K15" s="621" t="s">
        <v>12001</v>
      </c>
    </row>
    <row r="16" ht="15.75" customHeight="1">
      <c r="A16" s="620" t="s">
        <v>6126</v>
      </c>
      <c r="B16" s="621" t="s">
        <v>12002</v>
      </c>
      <c r="C16" s="614"/>
      <c r="D16" s="622" t="s">
        <v>4859</v>
      </c>
      <c r="E16" s="621" t="s">
        <v>4855</v>
      </c>
      <c r="F16" s="614"/>
      <c r="G16" s="622" t="s">
        <v>12003</v>
      </c>
      <c r="H16" s="621" t="s">
        <v>12004</v>
      </c>
      <c r="I16" s="614"/>
      <c r="J16" s="620" t="s">
        <v>12005</v>
      </c>
      <c r="K16" s="621" t="s">
        <v>12006</v>
      </c>
    </row>
    <row r="17" ht="15.75" customHeight="1">
      <c r="A17" s="620" t="s">
        <v>6135</v>
      </c>
      <c r="B17" s="621" t="s">
        <v>6135</v>
      </c>
      <c r="C17" s="614"/>
      <c r="D17" s="622" t="s">
        <v>4813</v>
      </c>
      <c r="E17" s="621" t="s">
        <v>12007</v>
      </c>
      <c r="F17" s="614"/>
      <c r="G17" s="622" t="s">
        <v>12008</v>
      </c>
      <c r="H17" s="621" t="s">
        <v>12009</v>
      </c>
      <c r="I17" s="614"/>
      <c r="J17" s="620" t="s">
        <v>12010</v>
      </c>
      <c r="K17" s="621" t="s">
        <v>12011</v>
      </c>
    </row>
    <row r="18" ht="15.75" customHeight="1">
      <c r="A18" s="620" t="s">
        <v>1379</v>
      </c>
      <c r="B18" s="621" t="s">
        <v>12012</v>
      </c>
      <c r="C18" s="614"/>
      <c r="D18" s="622" t="s">
        <v>259</v>
      </c>
      <c r="E18" s="621" t="s">
        <v>12013</v>
      </c>
      <c r="F18" s="614"/>
      <c r="G18" s="622" t="s">
        <v>4209</v>
      </c>
      <c r="H18" s="621" t="s">
        <v>4209</v>
      </c>
      <c r="I18" s="614"/>
      <c r="J18" s="620" t="s">
        <v>12014</v>
      </c>
      <c r="K18" s="621" t="s">
        <v>12015</v>
      </c>
    </row>
    <row r="19" ht="15.75" customHeight="1">
      <c r="A19" s="620" t="s">
        <v>11616</v>
      </c>
      <c r="B19" s="621" t="s">
        <v>12016</v>
      </c>
      <c r="C19" s="614"/>
      <c r="D19" s="614"/>
      <c r="E19" s="614"/>
      <c r="F19" s="614"/>
      <c r="G19" s="622" t="s">
        <v>12017</v>
      </c>
      <c r="H19" s="621" t="s">
        <v>12018</v>
      </c>
      <c r="I19" s="614"/>
      <c r="J19" s="620" t="s">
        <v>12019</v>
      </c>
      <c r="K19" s="621" t="s">
        <v>12020</v>
      </c>
    </row>
    <row r="20" ht="15.75" customHeight="1">
      <c r="A20" s="622" t="s">
        <v>7623</v>
      </c>
      <c r="B20" s="621" t="s">
        <v>12021</v>
      </c>
      <c r="C20" s="614"/>
      <c r="D20" s="614"/>
      <c r="E20" s="614"/>
      <c r="F20" s="614"/>
      <c r="G20" s="622" t="s">
        <v>12022</v>
      </c>
      <c r="H20" s="621" t="s">
        <v>12023</v>
      </c>
      <c r="I20" s="614"/>
      <c r="J20" s="620" t="s">
        <v>12024</v>
      </c>
      <c r="K20" s="621" t="s">
        <v>12025</v>
      </c>
    </row>
    <row r="21" ht="15.75" customHeight="1">
      <c r="A21" s="620" t="s">
        <v>6173</v>
      </c>
      <c r="B21" s="621" t="s">
        <v>12026</v>
      </c>
      <c r="C21" s="614"/>
      <c r="D21" s="614"/>
      <c r="E21" s="614"/>
      <c r="F21" s="614"/>
      <c r="G21" s="622" t="s">
        <v>12027</v>
      </c>
      <c r="H21" s="621" t="s">
        <v>12028</v>
      </c>
      <c r="I21" s="614"/>
      <c r="J21" s="620" t="s">
        <v>11980</v>
      </c>
      <c r="K21" s="621" t="s">
        <v>11981</v>
      </c>
    </row>
    <row r="22" ht="15.75" customHeight="1">
      <c r="A22" s="620" t="s">
        <v>8939</v>
      </c>
      <c r="B22" s="621" t="s">
        <v>8939</v>
      </c>
      <c r="C22" s="614"/>
      <c r="D22" s="614"/>
      <c r="E22" s="614"/>
      <c r="F22" s="614"/>
      <c r="G22" s="622" t="s">
        <v>12029</v>
      </c>
      <c r="H22" s="621" t="s">
        <v>12030</v>
      </c>
      <c r="I22" s="614"/>
      <c r="J22" s="620" t="s">
        <v>6963</v>
      </c>
      <c r="K22" s="621" t="s">
        <v>6963</v>
      </c>
    </row>
    <row r="23" ht="15.75" customHeight="1">
      <c r="A23" s="620" t="s">
        <v>2019</v>
      </c>
      <c r="B23" s="621" t="s">
        <v>12031</v>
      </c>
      <c r="C23" s="614"/>
      <c r="D23" s="614"/>
      <c r="E23" s="614"/>
      <c r="F23" s="614"/>
      <c r="G23" s="622" t="s">
        <v>12032</v>
      </c>
      <c r="H23" s="621" t="s">
        <v>12032</v>
      </c>
      <c r="I23" s="614"/>
      <c r="J23" s="620" t="s">
        <v>12033</v>
      </c>
      <c r="K23" s="621" t="s">
        <v>12034</v>
      </c>
    </row>
    <row r="24" ht="15.75" customHeight="1">
      <c r="A24" s="620" t="s">
        <v>7842</v>
      </c>
      <c r="B24" s="621" t="s">
        <v>12035</v>
      </c>
      <c r="C24" s="614"/>
      <c r="D24" s="614"/>
      <c r="E24" s="614"/>
      <c r="F24" s="614"/>
      <c r="G24" s="622" t="s">
        <v>12036</v>
      </c>
      <c r="H24" s="621" t="s">
        <v>12037</v>
      </c>
      <c r="I24" s="614"/>
      <c r="J24" s="620" t="s">
        <v>12038</v>
      </c>
      <c r="K24" s="621" t="s">
        <v>12039</v>
      </c>
    </row>
    <row r="25" ht="15.75" customHeight="1">
      <c r="A25" s="620" t="s">
        <v>9933</v>
      </c>
      <c r="B25" s="621" t="s">
        <v>12040</v>
      </c>
      <c r="C25" s="614"/>
      <c r="D25" s="614"/>
      <c r="E25" s="614"/>
      <c r="F25" s="614"/>
      <c r="G25" s="622" t="s">
        <v>12041</v>
      </c>
      <c r="H25" s="621" t="s">
        <v>12042</v>
      </c>
      <c r="I25" s="614"/>
      <c r="J25" s="620" t="s">
        <v>12043</v>
      </c>
      <c r="K25" s="621" t="s">
        <v>12044</v>
      </c>
    </row>
    <row r="26" ht="15.75" customHeight="1">
      <c r="A26" s="620" t="s">
        <v>8048</v>
      </c>
      <c r="B26" s="621" t="s">
        <v>12045</v>
      </c>
      <c r="C26" s="614"/>
      <c r="D26" s="614"/>
      <c r="E26" s="614"/>
      <c r="F26" s="614"/>
      <c r="G26" s="622" t="s">
        <v>12046</v>
      </c>
      <c r="H26" s="621" t="s">
        <v>6852</v>
      </c>
      <c r="I26" s="614"/>
      <c r="J26" s="620" t="s">
        <v>12047</v>
      </c>
      <c r="K26" s="621" t="s">
        <v>12048</v>
      </c>
    </row>
    <row r="27" ht="15.75" customHeight="1">
      <c r="A27" s="620" t="s">
        <v>6362</v>
      </c>
      <c r="B27" s="621" t="s">
        <v>6362</v>
      </c>
      <c r="C27" s="614"/>
      <c r="D27" s="614"/>
      <c r="E27" s="614"/>
      <c r="F27" s="614"/>
      <c r="G27" s="622" t="s">
        <v>12049</v>
      </c>
      <c r="H27" s="621" t="s">
        <v>12050</v>
      </c>
      <c r="I27" s="614"/>
      <c r="J27" s="620" t="s">
        <v>12051</v>
      </c>
      <c r="K27" s="621" t="s">
        <v>12052</v>
      </c>
    </row>
    <row r="28" ht="15.75" customHeight="1">
      <c r="A28" s="620" t="s">
        <v>2344</v>
      </c>
      <c r="B28" s="621" t="s">
        <v>2344</v>
      </c>
      <c r="C28" s="614"/>
      <c r="D28" s="614"/>
      <c r="E28" s="614"/>
      <c r="F28" s="614"/>
      <c r="G28" s="622" t="s">
        <v>12053</v>
      </c>
      <c r="H28" s="621" t="s">
        <v>6591</v>
      </c>
      <c r="I28" s="614"/>
      <c r="J28" s="620" t="s">
        <v>12054</v>
      </c>
      <c r="K28" s="621" t="s">
        <v>12055</v>
      </c>
    </row>
    <row r="29" ht="15.75" customHeight="1">
      <c r="A29" s="620" t="s">
        <v>7731</v>
      </c>
      <c r="B29" s="621" t="s">
        <v>12056</v>
      </c>
      <c r="C29" s="614"/>
      <c r="D29" s="614"/>
      <c r="E29" s="614"/>
      <c r="F29" s="614"/>
      <c r="G29" s="622" t="s">
        <v>12057</v>
      </c>
      <c r="H29" s="621" t="s">
        <v>12058</v>
      </c>
      <c r="I29" s="614"/>
      <c r="J29" s="620" t="s">
        <v>5880</v>
      </c>
      <c r="K29" s="621" t="s">
        <v>12059</v>
      </c>
    </row>
    <row r="30" ht="15.75" customHeight="1">
      <c r="A30" s="620" t="s">
        <v>4314</v>
      </c>
      <c r="B30" s="621" t="s">
        <v>6963</v>
      </c>
      <c r="C30" s="614"/>
      <c r="D30" s="614"/>
      <c r="E30" s="614"/>
      <c r="F30" s="614"/>
      <c r="G30" s="622" t="s">
        <v>12060</v>
      </c>
      <c r="H30" s="621" t="s">
        <v>12061</v>
      </c>
      <c r="I30" s="614"/>
      <c r="J30" s="620" t="s">
        <v>12062</v>
      </c>
      <c r="K30" s="621" t="s">
        <v>12063</v>
      </c>
    </row>
    <row r="31" ht="15.75" customHeight="1">
      <c r="A31" s="620" t="s">
        <v>6470</v>
      </c>
      <c r="B31" s="621" t="s">
        <v>575</v>
      </c>
      <c r="C31" s="614"/>
      <c r="D31" s="614"/>
      <c r="E31" s="614"/>
      <c r="F31" s="614"/>
      <c r="G31" s="622" t="s">
        <v>12064</v>
      </c>
      <c r="H31" s="621" t="s">
        <v>12064</v>
      </c>
      <c r="I31" s="614"/>
      <c r="J31" s="620" t="s">
        <v>12065</v>
      </c>
      <c r="K31" s="621" t="s">
        <v>12066</v>
      </c>
    </row>
    <row r="32" ht="15.75" customHeight="1">
      <c r="A32" s="620" t="s">
        <v>739</v>
      </c>
      <c r="B32" s="621" t="s">
        <v>12067</v>
      </c>
      <c r="C32" s="614"/>
      <c r="D32" s="614"/>
      <c r="E32" s="614"/>
      <c r="F32" s="614"/>
      <c r="G32" s="622" t="s">
        <v>12068</v>
      </c>
      <c r="H32" s="621" t="s">
        <v>12069</v>
      </c>
      <c r="I32" s="614"/>
      <c r="J32" s="620" t="s">
        <v>12070</v>
      </c>
      <c r="K32" s="621" t="s">
        <v>12071</v>
      </c>
    </row>
    <row r="33" ht="15.75" customHeight="1">
      <c r="A33" s="620" t="s">
        <v>6495</v>
      </c>
      <c r="B33" s="621" t="s">
        <v>6495</v>
      </c>
      <c r="C33" s="614"/>
      <c r="D33" s="614"/>
      <c r="E33" s="614"/>
      <c r="F33" s="614"/>
      <c r="G33" s="622" t="s">
        <v>12072</v>
      </c>
      <c r="H33" s="621" t="s">
        <v>12073</v>
      </c>
      <c r="I33" s="614"/>
      <c r="J33" s="620" t="s">
        <v>12074</v>
      </c>
      <c r="K33" s="621" t="s">
        <v>12075</v>
      </c>
    </row>
    <row r="34" ht="15.75" customHeight="1">
      <c r="A34" s="620" t="s">
        <v>789</v>
      </c>
      <c r="B34" s="621" t="s">
        <v>789</v>
      </c>
      <c r="C34" s="614"/>
      <c r="D34" s="614"/>
      <c r="E34" s="614"/>
      <c r="F34" s="614"/>
      <c r="G34" s="622" t="s">
        <v>12076</v>
      </c>
      <c r="H34" s="621" t="s">
        <v>12077</v>
      </c>
      <c r="I34" s="614"/>
      <c r="J34" s="620" t="s">
        <v>12078</v>
      </c>
      <c r="K34" s="621" t="s">
        <v>12078</v>
      </c>
    </row>
    <row r="35" ht="15.75" customHeight="1">
      <c r="A35" s="620" t="s">
        <v>6466</v>
      </c>
      <c r="B35" s="621" t="s">
        <v>12079</v>
      </c>
      <c r="C35" s="614"/>
      <c r="D35" s="614"/>
      <c r="E35" s="614"/>
      <c r="F35" s="614"/>
      <c r="G35" s="622" t="s">
        <v>12080</v>
      </c>
      <c r="H35" s="621" t="s">
        <v>12081</v>
      </c>
      <c r="I35" s="614"/>
      <c r="J35" s="620" t="s">
        <v>12082</v>
      </c>
      <c r="K35" s="621" t="s">
        <v>12083</v>
      </c>
    </row>
    <row r="36" ht="15.75" customHeight="1">
      <c r="A36" s="620" t="s">
        <v>2006</v>
      </c>
      <c r="B36" s="621" t="s">
        <v>12084</v>
      </c>
      <c r="C36" s="614"/>
      <c r="D36" s="614"/>
      <c r="E36" s="614"/>
      <c r="F36" s="614"/>
      <c r="G36" s="622" t="s">
        <v>12085</v>
      </c>
      <c r="H36" s="621" t="s">
        <v>1855</v>
      </c>
      <c r="I36" s="614"/>
      <c r="J36" s="620" t="s">
        <v>12086</v>
      </c>
      <c r="K36" s="621" t="s">
        <v>6016</v>
      </c>
    </row>
    <row r="37" ht="15.75" customHeight="1">
      <c r="A37" s="620" t="s">
        <v>2115</v>
      </c>
      <c r="B37" s="621" t="s">
        <v>12087</v>
      </c>
      <c r="C37" s="614"/>
      <c r="D37" s="614"/>
      <c r="E37" s="614"/>
      <c r="F37" s="614"/>
      <c r="G37" s="614"/>
      <c r="H37" s="614"/>
      <c r="I37" s="614"/>
      <c r="J37" s="620" t="s">
        <v>12088</v>
      </c>
      <c r="K37" s="621" t="s">
        <v>12089</v>
      </c>
    </row>
    <row r="38" ht="15.75" customHeight="1">
      <c r="A38" s="620" t="s">
        <v>8713</v>
      </c>
      <c r="B38" s="621" t="s">
        <v>6536</v>
      </c>
      <c r="C38" s="614"/>
      <c r="D38" s="614"/>
      <c r="E38" s="614"/>
      <c r="F38" s="614"/>
      <c r="G38" s="614"/>
      <c r="H38" s="614"/>
      <c r="I38" s="614"/>
      <c r="J38" s="620" t="s">
        <v>12090</v>
      </c>
      <c r="K38" s="621" t="s">
        <v>12089</v>
      </c>
    </row>
    <row r="39" ht="15.75" customHeight="1">
      <c r="A39" s="620" t="s">
        <v>8455</v>
      </c>
      <c r="B39" s="621" t="s">
        <v>12091</v>
      </c>
      <c r="C39" s="614"/>
      <c r="D39" s="614"/>
      <c r="E39" s="614"/>
      <c r="F39" s="614"/>
      <c r="G39" s="614"/>
      <c r="H39" s="614"/>
      <c r="I39" s="614"/>
      <c r="J39" s="620" t="s">
        <v>12092</v>
      </c>
      <c r="K39" s="621" t="s">
        <v>12093</v>
      </c>
    </row>
    <row r="40" ht="15.75" customHeight="1">
      <c r="A40" s="620" t="s">
        <v>689</v>
      </c>
      <c r="B40" s="623" t="s">
        <v>11967</v>
      </c>
      <c r="C40" s="614"/>
      <c r="D40" s="614"/>
      <c r="E40" s="614"/>
      <c r="F40" s="614"/>
      <c r="G40" s="614"/>
      <c r="H40" s="614"/>
      <c r="I40" s="614"/>
      <c r="J40" s="620" t="s">
        <v>12094</v>
      </c>
      <c r="K40" s="621" t="s">
        <v>12095</v>
      </c>
    </row>
    <row r="41" ht="15.75" customHeight="1">
      <c r="A41" s="624" t="s">
        <v>8739</v>
      </c>
      <c r="B41" s="623" t="s">
        <v>11967</v>
      </c>
      <c r="C41" s="614"/>
      <c r="D41" s="614"/>
      <c r="E41" s="614"/>
      <c r="F41" s="614"/>
      <c r="G41" s="614"/>
      <c r="H41" s="614"/>
      <c r="I41" s="614"/>
      <c r="J41" s="620" t="s">
        <v>12096</v>
      </c>
      <c r="K41" s="621" t="s">
        <v>12095</v>
      </c>
    </row>
    <row r="42" ht="15.75" customHeight="1">
      <c r="A42" s="620" t="s">
        <v>640</v>
      </c>
      <c r="B42" s="623" t="s">
        <v>11967</v>
      </c>
      <c r="C42" s="614"/>
      <c r="D42" s="614"/>
      <c r="E42" s="614"/>
      <c r="F42" s="614"/>
      <c r="G42" s="614"/>
      <c r="H42" s="614"/>
      <c r="I42" s="614"/>
      <c r="J42" s="620" t="s">
        <v>12097</v>
      </c>
      <c r="K42" s="621" t="s">
        <v>12098</v>
      </c>
    </row>
    <row r="43" ht="15.75" customHeight="1">
      <c r="A43" s="624" t="s">
        <v>506</v>
      </c>
      <c r="B43" s="623" t="s">
        <v>11967</v>
      </c>
      <c r="C43" s="614"/>
      <c r="D43" s="614"/>
      <c r="E43" s="614"/>
      <c r="F43" s="614"/>
      <c r="G43" s="614"/>
      <c r="H43" s="614"/>
      <c r="I43" s="614"/>
      <c r="J43" s="620" t="s">
        <v>12099</v>
      </c>
      <c r="K43" s="621" t="s">
        <v>12100</v>
      </c>
    </row>
    <row r="44" ht="15.75" customHeight="1">
      <c r="A44" s="620" t="s">
        <v>437</v>
      </c>
      <c r="B44" s="623" t="s">
        <v>11967</v>
      </c>
      <c r="C44" s="614"/>
      <c r="D44" s="614"/>
      <c r="E44" s="614"/>
      <c r="F44" s="614"/>
      <c r="G44" s="614"/>
      <c r="H44" s="614"/>
      <c r="I44" s="614"/>
      <c r="J44" s="620" t="s">
        <v>5844</v>
      </c>
      <c r="K44" s="621" t="s">
        <v>12013</v>
      </c>
    </row>
    <row r="45" ht="15.75" customHeight="1">
      <c r="A45" s="620" t="s">
        <v>6569</v>
      </c>
      <c r="B45" s="621" t="s">
        <v>12101</v>
      </c>
      <c r="C45" s="614"/>
      <c r="D45" s="614"/>
      <c r="E45" s="614"/>
      <c r="F45" s="614"/>
      <c r="G45" s="614"/>
      <c r="H45" s="614"/>
      <c r="I45" s="614"/>
      <c r="J45" s="620" t="s">
        <v>12102</v>
      </c>
      <c r="K45" s="621" t="s">
        <v>12103</v>
      </c>
    </row>
    <row r="46" ht="15.75" customHeight="1">
      <c r="A46" s="620" t="s">
        <v>545</v>
      </c>
      <c r="B46" s="621" t="s">
        <v>12104</v>
      </c>
      <c r="C46" s="614"/>
      <c r="D46" s="614"/>
      <c r="E46" s="614"/>
      <c r="F46" s="614"/>
      <c r="G46" s="614"/>
      <c r="H46" s="614"/>
      <c r="I46" s="614"/>
      <c r="J46" s="620" t="s">
        <v>12105</v>
      </c>
      <c r="K46" s="621" t="s">
        <v>12106</v>
      </c>
    </row>
    <row r="47" ht="15.75" customHeight="1">
      <c r="A47" s="620" t="s">
        <v>5135</v>
      </c>
      <c r="B47" s="621" t="s">
        <v>12107</v>
      </c>
      <c r="C47" s="614"/>
      <c r="D47" s="614"/>
      <c r="E47" s="614"/>
      <c r="F47" s="614"/>
      <c r="G47" s="614"/>
      <c r="H47" s="614"/>
      <c r="I47" s="614"/>
      <c r="J47" s="620" t="s">
        <v>12108</v>
      </c>
      <c r="K47" s="621" t="s">
        <v>12109</v>
      </c>
    </row>
    <row r="48" ht="15.75" customHeight="1">
      <c r="A48" s="620" t="s">
        <v>2219</v>
      </c>
      <c r="B48" s="621" t="s">
        <v>12110</v>
      </c>
      <c r="C48" s="614"/>
      <c r="D48" s="614"/>
      <c r="E48" s="614"/>
      <c r="F48" s="614"/>
      <c r="G48" s="614"/>
      <c r="H48" s="614"/>
      <c r="I48" s="614"/>
      <c r="J48" s="616"/>
      <c r="K48" s="612"/>
    </row>
    <row r="49" ht="15.75" customHeight="1">
      <c r="A49" s="620" t="s">
        <v>7974</v>
      </c>
      <c r="B49" s="621" t="s">
        <v>12111</v>
      </c>
    </row>
    <row r="50" ht="15.75" customHeight="1">
      <c r="A50" s="620" t="s">
        <v>7027</v>
      </c>
      <c r="B50" s="621" t="s">
        <v>7027</v>
      </c>
    </row>
    <row r="51" ht="15.75" customHeight="1">
      <c r="A51" s="620" t="s">
        <v>8183</v>
      </c>
      <c r="B51" s="621" t="s">
        <v>12112</v>
      </c>
    </row>
    <row r="52" ht="15.75" customHeight="1">
      <c r="A52" s="620" t="s">
        <v>7680</v>
      </c>
      <c r="B52" s="621" t="s">
        <v>12113</v>
      </c>
    </row>
    <row r="53" ht="15.75" customHeight="1">
      <c r="A53" s="620" t="s">
        <v>8006</v>
      </c>
      <c r="B53" s="621" t="s">
        <v>12114</v>
      </c>
    </row>
    <row r="54" ht="15.75" customHeight="1">
      <c r="A54" s="620" t="s">
        <v>6533</v>
      </c>
      <c r="B54" s="621" t="s">
        <v>12115</v>
      </c>
    </row>
    <row r="55" ht="15.75" customHeight="1">
      <c r="A55" s="620" t="s">
        <v>1709</v>
      </c>
      <c r="B55" s="621" t="s">
        <v>12116</v>
      </c>
    </row>
    <row r="56" ht="15.75" customHeight="1">
      <c r="A56" s="620" t="s">
        <v>10435</v>
      </c>
      <c r="B56" s="621" t="s">
        <v>12117</v>
      </c>
    </row>
    <row r="57" ht="15.75" customHeight="1">
      <c r="A57" s="620" t="s">
        <v>7771</v>
      </c>
      <c r="B57" s="621" t="s">
        <v>12118</v>
      </c>
    </row>
    <row r="58" ht="15.75" customHeight="1">
      <c r="A58" s="620" t="s">
        <v>12119</v>
      </c>
      <c r="B58" s="621" t="s">
        <v>12120</v>
      </c>
    </row>
    <row r="59" ht="15.75" customHeight="1">
      <c r="A59" s="620" t="s">
        <v>9707</v>
      </c>
      <c r="B59" s="621" t="s">
        <v>12121</v>
      </c>
    </row>
    <row r="60" ht="15.75" customHeight="1">
      <c r="A60" s="620" t="s">
        <v>6909</v>
      </c>
      <c r="B60" s="621" t="s">
        <v>6909</v>
      </c>
    </row>
    <row r="61" ht="15.75" customHeight="1">
      <c r="A61" s="620" t="s">
        <v>1487</v>
      </c>
      <c r="B61" s="621" t="s">
        <v>12122</v>
      </c>
    </row>
    <row r="62" ht="15.75" customHeight="1">
      <c r="A62" s="620" t="s">
        <v>7901</v>
      </c>
      <c r="B62" s="621" t="s">
        <v>12123</v>
      </c>
    </row>
    <row r="63" ht="15.75" customHeight="1">
      <c r="A63" s="620" t="s">
        <v>7885</v>
      </c>
      <c r="B63" s="621" t="s">
        <v>12124</v>
      </c>
    </row>
    <row r="64" ht="15.75" customHeight="1">
      <c r="A64" s="620" t="s">
        <v>8570</v>
      </c>
      <c r="B64" s="621" t="s">
        <v>12125</v>
      </c>
    </row>
    <row r="65" ht="15.75" customHeight="1">
      <c r="A65" s="620" t="s">
        <v>9968</v>
      </c>
      <c r="B65" s="621" t="s">
        <v>9968</v>
      </c>
    </row>
    <row r="66" ht="15.75" customHeight="1">
      <c r="A66" s="620" t="s">
        <v>12126</v>
      </c>
      <c r="B66" s="623" t="s">
        <v>11967</v>
      </c>
    </row>
    <row r="67" ht="15.75" customHeight="1">
      <c r="A67" s="620" t="s">
        <v>1563</v>
      </c>
      <c r="B67" s="621" t="s">
        <v>12127</v>
      </c>
    </row>
    <row r="68" ht="15.75" customHeight="1">
      <c r="A68" s="620" t="s">
        <v>12128</v>
      </c>
      <c r="B68" s="621" t="s">
        <v>12129</v>
      </c>
    </row>
    <row r="69" ht="15.75" customHeight="1">
      <c r="A69" s="620" t="s">
        <v>295</v>
      </c>
      <c r="B69" s="621" t="s">
        <v>12059</v>
      </c>
    </row>
    <row r="70" ht="15.75" customHeight="1">
      <c r="A70" s="620" t="s">
        <v>594</v>
      </c>
      <c r="B70" s="623" t="s">
        <v>11967</v>
      </c>
    </row>
    <row r="71" ht="15.75" customHeight="1">
      <c r="A71" s="620" t="s">
        <v>9984</v>
      </c>
      <c r="B71" s="621" t="s">
        <v>12130</v>
      </c>
    </row>
    <row r="72" ht="15.75" customHeight="1">
      <c r="A72" s="620" t="s">
        <v>8295</v>
      </c>
      <c r="B72" s="621" t="s">
        <v>12131</v>
      </c>
    </row>
    <row r="73" ht="15.75" customHeight="1">
      <c r="A73" s="620" t="s">
        <v>351</v>
      </c>
      <c r="B73" s="621" t="s">
        <v>12132</v>
      </c>
    </row>
    <row r="74" ht="15.75" customHeight="1">
      <c r="A74" s="620" t="s">
        <v>6889</v>
      </c>
      <c r="B74" s="621" t="s">
        <v>6889</v>
      </c>
    </row>
    <row r="75" ht="15.75" customHeight="1">
      <c r="A75" s="620" t="s">
        <v>1752</v>
      </c>
      <c r="B75" s="621" t="s">
        <v>1752</v>
      </c>
    </row>
    <row r="76" ht="15.75" customHeight="1">
      <c r="A76" s="620" t="s">
        <v>1326</v>
      </c>
      <c r="B76" s="621" t="s">
        <v>12133</v>
      </c>
    </row>
    <row r="77" ht="15.75" customHeight="1">
      <c r="A77" s="620" t="s">
        <v>6896</v>
      </c>
      <c r="B77" s="621" t="s">
        <v>6896</v>
      </c>
    </row>
    <row r="78" ht="15.75" customHeight="1">
      <c r="A78" s="620" t="s">
        <v>12134</v>
      </c>
      <c r="B78" s="621" t="s">
        <v>12135</v>
      </c>
    </row>
    <row r="79" ht="15.75" customHeight="1">
      <c r="A79" s="620" t="s">
        <v>2643</v>
      </c>
      <c r="B79" s="621" t="s">
        <v>2643</v>
      </c>
    </row>
    <row r="80" ht="15.75" customHeight="1">
      <c r="A80" s="620" t="s">
        <v>6942</v>
      </c>
      <c r="B80" s="621" t="s">
        <v>6942</v>
      </c>
    </row>
    <row r="81" ht="15.75" customHeight="1">
      <c r="A81" s="620" t="s">
        <v>6951</v>
      </c>
      <c r="B81" s="621" t="s">
        <v>6951</v>
      </c>
    </row>
    <row r="82" ht="15.75" customHeight="1">
      <c r="A82" s="620" t="s">
        <v>2358</v>
      </c>
      <c r="B82" s="621" t="s">
        <v>6016</v>
      </c>
    </row>
    <row r="83" ht="15.75" customHeight="1">
      <c r="A83" s="620" t="s">
        <v>11931</v>
      </c>
      <c r="B83" s="621" t="s">
        <v>12136</v>
      </c>
    </row>
    <row r="84" ht="15.75" customHeight="1">
      <c r="A84" s="620" t="s">
        <v>11686</v>
      </c>
      <c r="B84" s="621" t="s">
        <v>12137</v>
      </c>
    </row>
    <row r="85" ht="15.75" customHeight="1">
      <c r="A85" s="620" t="s">
        <v>11572</v>
      </c>
      <c r="B85" s="621" t="s">
        <v>12138</v>
      </c>
    </row>
    <row r="86" ht="15.75" customHeight="1">
      <c r="A86" s="620" t="s">
        <v>5039</v>
      </c>
      <c r="B86" s="621" t="s">
        <v>12138</v>
      </c>
    </row>
    <row r="87" ht="15.75" customHeight="1">
      <c r="A87" s="620" t="s">
        <v>10790</v>
      </c>
      <c r="B87" s="621" t="s">
        <v>12139</v>
      </c>
    </row>
    <row r="88" ht="15.75" customHeight="1">
      <c r="A88" s="620" t="s">
        <v>729</v>
      </c>
      <c r="B88" s="621" t="s">
        <v>729</v>
      </c>
    </row>
    <row r="89" ht="15.75" customHeight="1">
      <c r="A89" s="620" t="s">
        <v>6123</v>
      </c>
      <c r="B89" s="621" t="s">
        <v>12140</v>
      </c>
    </row>
    <row r="90" ht="15.75" customHeight="1">
      <c r="A90" s="620" t="s">
        <v>8349</v>
      </c>
      <c r="B90" s="621" t="s">
        <v>12141</v>
      </c>
    </row>
    <row r="91" ht="15.75" customHeight="1">
      <c r="A91" s="620" t="s">
        <v>8919</v>
      </c>
      <c r="B91" s="621" t="s">
        <v>12142</v>
      </c>
    </row>
    <row r="92" ht="15.75" customHeight="1">
      <c r="A92" s="620" t="s">
        <v>7106</v>
      </c>
      <c r="B92" s="621" t="s">
        <v>12143</v>
      </c>
    </row>
    <row r="93" ht="15.75" customHeight="1">
      <c r="A93" s="620" t="s">
        <v>7839</v>
      </c>
      <c r="B93" s="621" t="s">
        <v>12144</v>
      </c>
    </row>
    <row r="94" ht="15.75" customHeight="1">
      <c r="A94" s="620" t="s">
        <v>11257</v>
      </c>
      <c r="B94" s="621" t="s">
        <v>11257</v>
      </c>
    </row>
    <row r="95" ht="15.75" customHeight="1">
      <c r="A95" s="620" t="s">
        <v>7181</v>
      </c>
      <c r="B95" s="621" t="s">
        <v>12145</v>
      </c>
    </row>
    <row r="96" ht="15.75" customHeight="1">
      <c r="A96" s="620" t="s">
        <v>11258</v>
      </c>
      <c r="B96" s="621" t="s">
        <v>12146</v>
      </c>
    </row>
    <row r="97" ht="15.75" customHeight="1">
      <c r="A97" s="620" t="s">
        <v>688</v>
      </c>
      <c r="B97" s="621" t="s">
        <v>12147</v>
      </c>
    </row>
    <row r="98" ht="15.75" customHeight="1">
      <c r="A98" s="620" t="s">
        <v>2312</v>
      </c>
      <c r="B98" s="621" t="s">
        <v>12013</v>
      </c>
    </row>
    <row r="99" ht="15.75" customHeight="1">
      <c r="A99" s="620" t="s">
        <v>8904</v>
      </c>
      <c r="B99" s="621" t="s">
        <v>12148</v>
      </c>
    </row>
    <row r="100" ht="15.75" customHeight="1">
      <c r="A100" s="620" t="s">
        <v>259</v>
      </c>
      <c r="B100" s="621" t="s">
        <v>12013</v>
      </c>
    </row>
    <row r="101" ht="15.75" customHeight="1">
      <c r="A101" s="620" t="s">
        <v>1855</v>
      </c>
      <c r="B101" s="621" t="s">
        <v>1855</v>
      </c>
    </row>
    <row r="102" ht="15.75" customHeight="1">
      <c r="A102" s="620" t="s">
        <v>9497</v>
      </c>
      <c r="B102" s="621" t="s">
        <v>12107</v>
      </c>
    </row>
    <row r="103" ht="15.75" customHeight="1">
      <c r="A103" s="620" t="s">
        <v>1215</v>
      </c>
      <c r="B103" s="621" t="s">
        <v>12149</v>
      </c>
    </row>
    <row r="104" ht="15.75" customHeight="1">
      <c r="A104" s="620" t="s">
        <v>242</v>
      </c>
      <c r="B104" s="621" t="s">
        <v>12150</v>
      </c>
    </row>
    <row r="105" ht="15.75" customHeight="1">
      <c r="A105" s="620" t="s">
        <v>7085</v>
      </c>
      <c r="B105" s="621" t="s">
        <v>1967</v>
      </c>
    </row>
    <row r="106" ht="15.75" customHeight="1">
      <c r="A106" s="620" t="s">
        <v>2199</v>
      </c>
      <c r="B106" s="621" t="s">
        <v>2199</v>
      </c>
    </row>
    <row r="107" ht="15.75" customHeight="1">
      <c r="A107" s="620" t="s">
        <v>1472</v>
      </c>
      <c r="B107" s="621" t="s">
        <v>12013</v>
      </c>
    </row>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